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C768B367-27F0-4D86-A807-7BD7A2A3513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5" r:id="rId1"/>
    <sheet name="Graphs 1" sheetId="11" r:id="rId2"/>
    <sheet name="A" sheetId="1" r:id="rId3"/>
    <sheet name="A (2)" sheetId="4" r:id="rId4"/>
    <sheet name="Q_fit" sheetId="3" r:id="rId5"/>
    <sheet name="A (4)" sheetId="6" r:id="rId6"/>
    <sheet name="A (5)" sheetId="10" r:id="rId7"/>
    <sheet name="Sheet1" sheetId="2" r:id="rId8"/>
    <sheet name="BAV" sheetId="8" r:id="rId9"/>
    <sheet name="O-C Gateway" sheetId="7" r:id="rId10"/>
    <sheet name="A (old)" sheetId="9" r:id="rId11"/>
  </sheets>
  <definedNames>
    <definedName name="solver_adj" localSheetId="2" hidden="1">A!$E$11:$E$13</definedName>
    <definedName name="solver_adj" localSheetId="3" hidden="1">'A (2)'!$E$11:$E$13</definedName>
    <definedName name="solver_adj" localSheetId="5" hidden="1">'A (4)'!$AC$3:$AC$10</definedName>
    <definedName name="solver_adj" localSheetId="6" hidden="1">'A (5)'!$AC$3:$AC$10</definedName>
    <definedName name="solver_adj" localSheetId="0" hidden="1">'Active 1'!$AC$3:$AC$10</definedName>
    <definedName name="solver_cvg" localSheetId="2" hidden="1">0.001</definedName>
    <definedName name="solver_cvg" localSheetId="3" hidden="1">0.001</definedName>
    <definedName name="solver_cvg" localSheetId="5" hidden="1">0.001</definedName>
    <definedName name="solver_cvg" localSheetId="6" hidden="1">0.001</definedName>
    <definedName name="solver_cvg" localSheetId="0" hidden="1">0.001</definedName>
    <definedName name="solver_drv" localSheetId="2" hidden="1">1</definedName>
    <definedName name="solver_drv" localSheetId="3" hidden="1">1</definedName>
    <definedName name="solver_drv" localSheetId="5" hidden="1">1</definedName>
    <definedName name="solver_drv" localSheetId="6" hidden="1">1</definedName>
    <definedName name="solver_drv" localSheetId="0" hidden="1">1</definedName>
    <definedName name="solver_est" localSheetId="2" hidden="1">1</definedName>
    <definedName name="solver_est" localSheetId="3" hidden="1">1</definedName>
    <definedName name="solver_est" localSheetId="5" hidden="1">1</definedName>
    <definedName name="solver_est" localSheetId="6" hidden="1">1</definedName>
    <definedName name="solver_est" localSheetId="0" hidden="1">1</definedName>
    <definedName name="solver_itr" localSheetId="2" hidden="1">100</definedName>
    <definedName name="solver_itr" localSheetId="3" hidden="1">100</definedName>
    <definedName name="solver_itr" localSheetId="5" hidden="1">100</definedName>
    <definedName name="solver_itr" localSheetId="6" hidden="1">100</definedName>
    <definedName name="solver_itr" localSheetId="0" hidden="1">100</definedName>
    <definedName name="solver_lin" localSheetId="2" hidden="1">2</definedName>
    <definedName name="solver_lin" localSheetId="3" hidden="1">2</definedName>
    <definedName name="solver_lin" localSheetId="5" hidden="1">2</definedName>
    <definedName name="solver_lin" localSheetId="6" hidden="1">2</definedName>
    <definedName name="solver_lin" localSheetId="0" hidden="1">2</definedName>
    <definedName name="solver_neg" localSheetId="2" hidden="1">2</definedName>
    <definedName name="solver_neg" localSheetId="3" hidden="1">2</definedName>
    <definedName name="solver_neg" localSheetId="5" hidden="1">2</definedName>
    <definedName name="solver_neg" localSheetId="6" hidden="1">2</definedName>
    <definedName name="solver_neg" localSheetId="0" hidden="1">2</definedName>
    <definedName name="solver_num" localSheetId="2" hidden="1">0</definedName>
    <definedName name="solver_num" localSheetId="3" hidden="1">0</definedName>
    <definedName name="solver_num" localSheetId="5" hidden="1">0</definedName>
    <definedName name="solver_num" localSheetId="6" hidden="1">0</definedName>
    <definedName name="solver_num" localSheetId="0" hidden="1">0</definedName>
    <definedName name="solver_nwt" localSheetId="2" hidden="1">1</definedName>
    <definedName name="solver_nwt" localSheetId="3" hidden="1">1</definedName>
    <definedName name="solver_nwt" localSheetId="5" hidden="1">1</definedName>
    <definedName name="solver_nwt" localSheetId="6" hidden="1">1</definedName>
    <definedName name="solver_nwt" localSheetId="0" hidden="1">1</definedName>
    <definedName name="solver_opt" localSheetId="2" hidden="1">A!$E$14</definedName>
    <definedName name="solver_opt" localSheetId="3" hidden="1">'A (2)'!$E$14</definedName>
    <definedName name="solver_opt" localSheetId="5" hidden="1">'A (4)'!$AC$11</definedName>
    <definedName name="solver_opt" localSheetId="6" hidden="1">'A (5)'!$AC$11</definedName>
    <definedName name="solver_opt" localSheetId="0" hidden="1">'Active 1'!$AC$11</definedName>
    <definedName name="solver_pre" localSheetId="2" hidden="1">0.000001</definedName>
    <definedName name="solver_pre" localSheetId="3" hidden="1">0.000001</definedName>
    <definedName name="solver_pre" localSheetId="5" hidden="1">0.000001</definedName>
    <definedName name="solver_pre" localSheetId="6" hidden="1">0.000001</definedName>
    <definedName name="solver_pre" localSheetId="0" hidden="1">0.000001</definedName>
    <definedName name="solver_scl" localSheetId="2" hidden="1">2</definedName>
    <definedName name="solver_scl" localSheetId="3" hidden="1">2</definedName>
    <definedName name="solver_scl" localSheetId="5" hidden="1">2</definedName>
    <definedName name="solver_scl" localSheetId="6" hidden="1">2</definedName>
    <definedName name="solver_scl" localSheetId="0" hidden="1">2</definedName>
    <definedName name="solver_sho" localSheetId="2" hidden="1">2</definedName>
    <definedName name="solver_sho" localSheetId="3" hidden="1">2</definedName>
    <definedName name="solver_sho" localSheetId="5" hidden="1">2</definedName>
    <definedName name="solver_sho" localSheetId="6" hidden="1">2</definedName>
    <definedName name="solver_sho" localSheetId="0" hidden="1">2</definedName>
    <definedName name="solver_tim" localSheetId="2" hidden="1">100</definedName>
    <definedName name="solver_tim" localSheetId="3" hidden="1">100</definedName>
    <definedName name="solver_tim" localSheetId="5" hidden="1">100</definedName>
    <definedName name="solver_tim" localSheetId="6" hidden="1">100</definedName>
    <definedName name="solver_tim" localSheetId="0" hidden="1">100</definedName>
    <definedName name="solver_tol" localSheetId="2" hidden="1">0.05</definedName>
    <definedName name="solver_tol" localSheetId="3" hidden="1">0.05</definedName>
    <definedName name="solver_tol" localSheetId="5" hidden="1">0.05</definedName>
    <definedName name="solver_tol" localSheetId="6" hidden="1">0.05</definedName>
    <definedName name="solver_tol" localSheetId="0" hidden="1">0.05</definedName>
    <definedName name="solver_typ" localSheetId="2" hidden="1">2</definedName>
    <definedName name="solver_typ" localSheetId="3" hidden="1">2</definedName>
    <definedName name="solver_typ" localSheetId="5" hidden="1">2</definedName>
    <definedName name="solver_typ" localSheetId="6" hidden="1">2</definedName>
    <definedName name="solver_typ" localSheetId="0" hidden="1">2</definedName>
    <definedName name="solver_val" localSheetId="2" hidden="1">0</definedName>
    <definedName name="solver_val" localSheetId="3" hidden="1">0</definedName>
    <definedName name="solver_val" localSheetId="5" hidden="1">0</definedName>
    <definedName name="solver_val" localSheetId="6" hidden="1">0</definedName>
    <definedName name="solver_val" localSheetId="0" hidden="1">0</definedName>
  </definedNames>
  <calcPr calcId="181029"/>
</workbook>
</file>

<file path=xl/calcChain.xml><?xml version="1.0" encoding="utf-8"?>
<calcChain xmlns="http://schemas.openxmlformats.org/spreadsheetml/2006/main">
  <c r="E232" i="5" l="1"/>
  <c r="F232" i="5" s="1"/>
  <c r="R232" i="5"/>
  <c r="E233" i="5"/>
  <c r="F233" i="5" s="1"/>
  <c r="Q233" i="5" s="1"/>
  <c r="R233" i="5"/>
  <c r="E234" i="5"/>
  <c r="F234" i="5" s="1"/>
  <c r="G234" i="5" s="1"/>
  <c r="R234" i="5"/>
  <c r="F4" i="5"/>
  <c r="F5" i="5" s="1"/>
  <c r="E230" i="5"/>
  <c r="F230" i="5" s="1"/>
  <c r="R230" i="5"/>
  <c r="E231" i="5"/>
  <c r="F231" i="5" s="1"/>
  <c r="R231" i="5"/>
  <c r="E225" i="5"/>
  <c r="F225" i="5"/>
  <c r="R225" i="5"/>
  <c r="E226" i="5"/>
  <c r="F226" i="5" s="1"/>
  <c r="R226" i="5"/>
  <c r="E227" i="5"/>
  <c r="F227" i="5"/>
  <c r="R227" i="5"/>
  <c r="E228" i="5"/>
  <c r="F228" i="5" s="1"/>
  <c r="R228" i="5"/>
  <c r="E229" i="5"/>
  <c r="F229" i="5" s="1"/>
  <c r="G229" i="5" s="1"/>
  <c r="K229" i="5" s="1"/>
  <c r="R229" i="5"/>
  <c r="E223" i="5"/>
  <c r="F223" i="5"/>
  <c r="Z223" i="5" s="1"/>
  <c r="G223" i="5"/>
  <c r="R223" i="5"/>
  <c r="E224" i="5"/>
  <c r="F224" i="5" s="1"/>
  <c r="R224" i="5"/>
  <c r="E222" i="5"/>
  <c r="F222" i="5" s="1"/>
  <c r="E9" i="5"/>
  <c r="D9" i="5"/>
  <c r="R222" i="5"/>
  <c r="E212" i="5"/>
  <c r="F212" i="5" s="1"/>
  <c r="E213" i="5"/>
  <c r="F213" i="5"/>
  <c r="G213" i="5" s="1"/>
  <c r="E214" i="5"/>
  <c r="F214" i="5" s="1"/>
  <c r="E221" i="5"/>
  <c r="F221" i="5" s="1"/>
  <c r="E185" i="5"/>
  <c r="F185" i="5" s="1"/>
  <c r="E186" i="5"/>
  <c r="F186" i="5" s="1"/>
  <c r="E187" i="5"/>
  <c r="F187" i="5" s="1"/>
  <c r="E188" i="5"/>
  <c r="F188" i="5" s="1"/>
  <c r="E189" i="5"/>
  <c r="F189" i="5" s="1"/>
  <c r="Z189" i="5" s="1"/>
  <c r="G189" i="5"/>
  <c r="K189" i="5" s="1"/>
  <c r="E190" i="5"/>
  <c r="F190" i="5" s="1"/>
  <c r="E191" i="5"/>
  <c r="F191" i="5"/>
  <c r="G191" i="5" s="1"/>
  <c r="E192" i="5"/>
  <c r="F192" i="5"/>
  <c r="Z192" i="5" s="1"/>
  <c r="E193" i="5"/>
  <c r="F193" i="5"/>
  <c r="E194" i="5"/>
  <c r="F194" i="5" s="1"/>
  <c r="E195" i="5"/>
  <c r="F195" i="5"/>
  <c r="E196" i="5"/>
  <c r="F196" i="5" s="1"/>
  <c r="Z196" i="5" s="1"/>
  <c r="E197" i="5"/>
  <c r="F197" i="5" s="1"/>
  <c r="E198" i="5"/>
  <c r="F198" i="5" s="1"/>
  <c r="E199" i="5"/>
  <c r="F199" i="5" s="1"/>
  <c r="E200" i="5"/>
  <c r="F200" i="5" s="1"/>
  <c r="E201" i="5"/>
  <c r="F201" i="5" s="1"/>
  <c r="E202" i="5"/>
  <c r="F202" i="5" s="1"/>
  <c r="E203" i="5"/>
  <c r="F203" i="5" s="1"/>
  <c r="Q203" i="5" s="1"/>
  <c r="E204" i="5"/>
  <c r="F204" i="5" s="1"/>
  <c r="E205" i="5"/>
  <c r="F205" i="5"/>
  <c r="Z205" i="5" s="1"/>
  <c r="E206" i="5"/>
  <c r="F206" i="5" s="1"/>
  <c r="E207" i="5"/>
  <c r="F207" i="5" s="1"/>
  <c r="E208" i="5"/>
  <c r="F208" i="5"/>
  <c r="E209" i="5"/>
  <c r="F209" i="5" s="1"/>
  <c r="G209" i="5" s="1"/>
  <c r="E210" i="5"/>
  <c r="F210" i="5" s="1"/>
  <c r="Z210" i="5" s="1"/>
  <c r="E211" i="5"/>
  <c r="F211" i="5"/>
  <c r="E215" i="5"/>
  <c r="F215" i="5"/>
  <c r="G215" i="5" s="1"/>
  <c r="E216" i="5"/>
  <c r="F216" i="5" s="1"/>
  <c r="Z216" i="5" s="1"/>
  <c r="E217" i="5"/>
  <c r="F217" i="5" s="1"/>
  <c r="E218" i="5"/>
  <c r="F218" i="5" s="1"/>
  <c r="G218" i="5" s="1"/>
  <c r="E219" i="5"/>
  <c r="F219" i="5" s="1"/>
  <c r="E220" i="5"/>
  <c r="F220" i="5"/>
  <c r="G220" i="5" s="1"/>
  <c r="AB3" i="5"/>
  <c r="D11" i="5"/>
  <c r="AB4" i="5"/>
  <c r="AB5" i="5"/>
  <c r="D13" i="5"/>
  <c r="R212" i="5"/>
  <c r="AB9" i="5"/>
  <c r="AB8" i="5"/>
  <c r="AB10" i="5"/>
  <c r="AB7" i="5"/>
  <c r="AB6" i="5"/>
  <c r="R213" i="5"/>
  <c r="Z213" i="5"/>
  <c r="R214" i="5"/>
  <c r="R221" i="5"/>
  <c r="R219" i="5"/>
  <c r="R216" i="5"/>
  <c r="R217" i="5"/>
  <c r="R218" i="5"/>
  <c r="R220" i="5"/>
  <c r="E179" i="5"/>
  <c r="F179" i="5" s="1"/>
  <c r="E180" i="5"/>
  <c r="F180" i="5" s="1"/>
  <c r="E181" i="5"/>
  <c r="F181" i="5"/>
  <c r="G181" i="5" s="1"/>
  <c r="I181" i="5" s="1"/>
  <c r="E182" i="5"/>
  <c r="F182" i="5"/>
  <c r="E183" i="5"/>
  <c r="F183" i="5" s="1"/>
  <c r="E184" i="5"/>
  <c r="F184" i="5" s="1"/>
  <c r="G184" i="5" s="1"/>
  <c r="K184" i="5" s="1"/>
  <c r="R205" i="5"/>
  <c r="R206" i="5"/>
  <c r="R208" i="5"/>
  <c r="R209" i="5"/>
  <c r="R210" i="5"/>
  <c r="R211" i="5"/>
  <c r="AD2" i="5"/>
  <c r="AB18" i="5" s="1"/>
  <c r="AB2" i="5"/>
  <c r="E21" i="5"/>
  <c r="F21" i="5" s="1"/>
  <c r="E22" i="5"/>
  <c r="F22" i="5"/>
  <c r="G22" i="5" s="1"/>
  <c r="E23" i="5"/>
  <c r="F23" i="5"/>
  <c r="Z23" i="5" s="1"/>
  <c r="E24" i="5"/>
  <c r="F24" i="5" s="1"/>
  <c r="Z24" i="5" s="1"/>
  <c r="E25" i="5"/>
  <c r="F25" i="5"/>
  <c r="E26" i="5"/>
  <c r="F26" i="5"/>
  <c r="E27" i="5"/>
  <c r="F27" i="5" s="1"/>
  <c r="G27" i="5" s="1"/>
  <c r="E28" i="5"/>
  <c r="F28" i="5" s="1"/>
  <c r="E29" i="5"/>
  <c r="F29" i="5"/>
  <c r="Z29" i="5" s="1"/>
  <c r="E30" i="5"/>
  <c r="F30" i="5"/>
  <c r="E31" i="5"/>
  <c r="F31" i="5" s="1"/>
  <c r="E32" i="5"/>
  <c r="F32" i="5" s="1"/>
  <c r="E33" i="5"/>
  <c r="F33" i="5" s="1"/>
  <c r="G33" i="5" s="1"/>
  <c r="I33" i="5" s="1"/>
  <c r="E34" i="5"/>
  <c r="F34" i="5" s="1"/>
  <c r="E35" i="5"/>
  <c r="F35" i="5" s="1"/>
  <c r="E36" i="5"/>
  <c r="F36" i="5" s="1"/>
  <c r="Z36" i="5" s="1"/>
  <c r="E37" i="5"/>
  <c r="F37" i="5" s="1"/>
  <c r="E38" i="5"/>
  <c r="F38" i="5" s="1"/>
  <c r="G38" i="5" s="1"/>
  <c r="E39" i="5"/>
  <c r="F39" i="5" s="1"/>
  <c r="E40" i="5"/>
  <c r="F40" i="5"/>
  <c r="E41" i="5"/>
  <c r="F41" i="5" s="1"/>
  <c r="G41" i="5" s="1"/>
  <c r="E42" i="5"/>
  <c r="F42" i="5" s="1"/>
  <c r="E43" i="5"/>
  <c r="F43" i="5" s="1"/>
  <c r="Z43" i="5" s="1"/>
  <c r="E44" i="5"/>
  <c r="F44" i="5" s="1"/>
  <c r="E45" i="5"/>
  <c r="F45" i="5"/>
  <c r="E46" i="5"/>
  <c r="F46" i="5" s="1"/>
  <c r="G46" i="5" s="1"/>
  <c r="E47" i="5"/>
  <c r="F47" i="5"/>
  <c r="E48" i="5"/>
  <c r="F48" i="5" s="1"/>
  <c r="E49" i="5"/>
  <c r="F49" i="5" s="1"/>
  <c r="G49" i="5" s="1"/>
  <c r="E50" i="5"/>
  <c r="F50" i="5"/>
  <c r="E51" i="5"/>
  <c r="F51" i="5" s="1"/>
  <c r="E52" i="5"/>
  <c r="F52" i="5"/>
  <c r="E53" i="5"/>
  <c r="F53" i="5"/>
  <c r="Z53" i="5" s="1"/>
  <c r="E54" i="5"/>
  <c r="F54" i="5" s="1"/>
  <c r="E55" i="5"/>
  <c r="F55" i="5" s="1"/>
  <c r="E56" i="5"/>
  <c r="F56" i="5" s="1"/>
  <c r="E57" i="5"/>
  <c r="F57" i="5" s="1"/>
  <c r="E58" i="5"/>
  <c r="F58" i="5" s="1"/>
  <c r="Z58" i="5" s="1"/>
  <c r="E59" i="5"/>
  <c r="F59" i="5" s="1"/>
  <c r="E60" i="5"/>
  <c r="F60" i="5" s="1"/>
  <c r="E61" i="5"/>
  <c r="F61" i="5" s="1"/>
  <c r="E62" i="5"/>
  <c r="F62" i="5" s="1"/>
  <c r="E63" i="5"/>
  <c r="F63" i="5" s="1"/>
  <c r="E64" i="5"/>
  <c r="F64" i="5" s="1"/>
  <c r="E65" i="5"/>
  <c r="F65" i="5"/>
  <c r="E66" i="5"/>
  <c r="F66" i="5" s="1"/>
  <c r="Z66" i="5" s="1"/>
  <c r="E67" i="5"/>
  <c r="F67" i="5" s="1"/>
  <c r="E68" i="5"/>
  <c r="F68" i="5" s="1"/>
  <c r="G68" i="5" s="1"/>
  <c r="E69" i="5"/>
  <c r="F69" i="5" s="1"/>
  <c r="E70" i="5"/>
  <c r="F70" i="5" s="1"/>
  <c r="E71" i="5"/>
  <c r="F71" i="5" s="1"/>
  <c r="G71" i="5" s="1"/>
  <c r="H71" i="5" s="1"/>
  <c r="E72" i="5"/>
  <c r="F72" i="5" s="1"/>
  <c r="G72" i="5" s="1"/>
  <c r="E73" i="5"/>
  <c r="F73" i="5"/>
  <c r="E74" i="5"/>
  <c r="F74" i="5"/>
  <c r="G74" i="5"/>
  <c r="E75" i="5"/>
  <c r="F75" i="5" s="1"/>
  <c r="E76" i="5"/>
  <c r="F76" i="5"/>
  <c r="Z76" i="5" s="1"/>
  <c r="E77" i="5"/>
  <c r="F77" i="5" s="1"/>
  <c r="E78" i="5"/>
  <c r="F78" i="5"/>
  <c r="E79" i="5"/>
  <c r="F79" i="5" s="1"/>
  <c r="E80" i="5"/>
  <c r="F80" i="5" s="1"/>
  <c r="E81" i="5"/>
  <c r="F81" i="5" s="1"/>
  <c r="E82" i="5"/>
  <c r="F82" i="5" s="1"/>
  <c r="E83" i="5"/>
  <c r="F83" i="5" s="1"/>
  <c r="E84" i="5"/>
  <c r="F84" i="5" s="1"/>
  <c r="E85" i="5"/>
  <c r="F85" i="5" s="1"/>
  <c r="E86" i="5"/>
  <c r="F86" i="5" s="1"/>
  <c r="E87" i="5"/>
  <c r="F87" i="5" s="1"/>
  <c r="G87" i="5" s="1"/>
  <c r="E88" i="5"/>
  <c r="F88" i="5" s="1"/>
  <c r="E89" i="5"/>
  <c r="F89" i="5"/>
  <c r="Z89" i="5"/>
  <c r="G89" i="5"/>
  <c r="E90" i="5"/>
  <c r="F90" i="5" s="1"/>
  <c r="E91" i="5"/>
  <c r="F91" i="5" s="1"/>
  <c r="E92" i="5"/>
  <c r="F92" i="5" s="1"/>
  <c r="E93" i="5"/>
  <c r="F93" i="5" s="1"/>
  <c r="E94" i="5"/>
  <c r="F94" i="5" s="1"/>
  <c r="E95" i="5"/>
  <c r="F95" i="5" s="1"/>
  <c r="E96" i="5"/>
  <c r="F96" i="5" s="1"/>
  <c r="E97" i="5"/>
  <c r="F97" i="5" s="1"/>
  <c r="Z97" i="5" s="1"/>
  <c r="E98" i="5"/>
  <c r="F98" i="5" s="1"/>
  <c r="E99" i="5"/>
  <c r="F99" i="5"/>
  <c r="G99" i="5" s="1"/>
  <c r="E100" i="5"/>
  <c r="F100" i="5" s="1"/>
  <c r="E101" i="5"/>
  <c r="F101" i="5"/>
  <c r="Z101" i="5"/>
  <c r="G101" i="5"/>
  <c r="E102" i="5"/>
  <c r="F102" i="5"/>
  <c r="E103" i="5"/>
  <c r="F103" i="5"/>
  <c r="Z103" i="5" s="1"/>
  <c r="E104" i="5"/>
  <c r="F104" i="5" s="1"/>
  <c r="E105" i="5"/>
  <c r="F105" i="5" s="1"/>
  <c r="E106" i="5"/>
  <c r="F106" i="5" s="1"/>
  <c r="E107" i="5"/>
  <c r="F107" i="5"/>
  <c r="Z107" i="5" s="1"/>
  <c r="E108" i="5"/>
  <c r="F108" i="5" s="1"/>
  <c r="E109" i="5"/>
  <c r="F109" i="5" s="1"/>
  <c r="G109" i="5" s="1"/>
  <c r="E110" i="5"/>
  <c r="F110" i="5" s="1"/>
  <c r="E111" i="5"/>
  <c r="F111" i="5"/>
  <c r="E112" i="5"/>
  <c r="F112" i="5" s="1"/>
  <c r="E113" i="5"/>
  <c r="F113" i="5"/>
  <c r="E114" i="5"/>
  <c r="F114" i="5"/>
  <c r="E115" i="5"/>
  <c r="F115" i="5"/>
  <c r="E116" i="5"/>
  <c r="F116" i="5"/>
  <c r="E117" i="5"/>
  <c r="F117" i="5" s="1"/>
  <c r="G117" i="5" s="1"/>
  <c r="E118" i="5"/>
  <c r="F118" i="5" s="1"/>
  <c r="E119" i="5"/>
  <c r="F119" i="5"/>
  <c r="Z119" i="5"/>
  <c r="E120" i="5"/>
  <c r="F120" i="5" s="1"/>
  <c r="E121" i="5"/>
  <c r="F121" i="5" s="1"/>
  <c r="G121" i="5" s="1"/>
  <c r="E122" i="5"/>
  <c r="F122" i="5"/>
  <c r="E123" i="5"/>
  <c r="F123" i="5"/>
  <c r="E124" i="5"/>
  <c r="F124" i="5" s="1"/>
  <c r="E125" i="5"/>
  <c r="F125" i="5"/>
  <c r="Z125" i="5"/>
  <c r="E126" i="5"/>
  <c r="F126" i="5"/>
  <c r="E127" i="5"/>
  <c r="F127" i="5" s="1"/>
  <c r="Z127" i="5" s="1"/>
  <c r="E128" i="5"/>
  <c r="F128" i="5" s="1"/>
  <c r="E129" i="5"/>
  <c r="F129" i="5" s="1"/>
  <c r="E130" i="5"/>
  <c r="F130" i="5"/>
  <c r="E131" i="5"/>
  <c r="F131" i="5" s="1"/>
  <c r="G131" i="5" s="1"/>
  <c r="E132" i="5"/>
  <c r="F132" i="5" s="1"/>
  <c r="E133" i="5"/>
  <c r="F133" i="5" s="1"/>
  <c r="E134" i="5"/>
  <c r="F134" i="5" s="1"/>
  <c r="E135" i="5"/>
  <c r="F135" i="5" s="1"/>
  <c r="E136" i="5"/>
  <c r="F136" i="5" s="1"/>
  <c r="E137" i="5"/>
  <c r="F137" i="5" s="1"/>
  <c r="Z137" i="5" s="1"/>
  <c r="E138" i="5"/>
  <c r="F138" i="5" s="1"/>
  <c r="E139" i="5"/>
  <c r="F139" i="5" s="1"/>
  <c r="E140" i="5"/>
  <c r="F140" i="5" s="1"/>
  <c r="E141" i="5"/>
  <c r="F141" i="5" s="1"/>
  <c r="E142" i="5"/>
  <c r="F142" i="5" s="1"/>
  <c r="E143" i="5"/>
  <c r="F143" i="5" s="1"/>
  <c r="E144" i="5"/>
  <c r="F144" i="5" s="1"/>
  <c r="E145" i="5"/>
  <c r="F145" i="5" s="1"/>
  <c r="E146" i="5"/>
  <c r="F146" i="5" s="1"/>
  <c r="E147" i="5"/>
  <c r="F147" i="5"/>
  <c r="E148" i="5"/>
  <c r="F148" i="5" s="1"/>
  <c r="E149" i="5"/>
  <c r="F149" i="5"/>
  <c r="G149" i="5" s="1"/>
  <c r="I149" i="5" s="1"/>
  <c r="E150" i="5"/>
  <c r="F150" i="5"/>
  <c r="E151" i="5"/>
  <c r="F151" i="5" s="1"/>
  <c r="E152" i="5"/>
  <c r="F152" i="5" s="1"/>
  <c r="E153" i="5"/>
  <c r="F153" i="5" s="1"/>
  <c r="E154" i="5"/>
  <c r="F154" i="5" s="1"/>
  <c r="G154" i="5" s="1"/>
  <c r="E155" i="5"/>
  <c r="F155" i="5" s="1"/>
  <c r="G155" i="5" s="1"/>
  <c r="AF155" i="5" s="1"/>
  <c r="E156" i="5"/>
  <c r="F156" i="5"/>
  <c r="E157" i="5"/>
  <c r="F157" i="5" s="1"/>
  <c r="G157" i="5" s="1"/>
  <c r="E158" i="5"/>
  <c r="F158" i="5" s="1"/>
  <c r="Z158" i="5" s="1"/>
  <c r="E159" i="5"/>
  <c r="F159" i="5"/>
  <c r="G159" i="5"/>
  <c r="E160" i="5"/>
  <c r="F160" i="5" s="1"/>
  <c r="E161" i="5"/>
  <c r="F161" i="5"/>
  <c r="E162" i="5"/>
  <c r="F162" i="5"/>
  <c r="E163" i="5"/>
  <c r="F163" i="5"/>
  <c r="G163" i="5" s="1"/>
  <c r="E164" i="5"/>
  <c r="F164" i="5" s="1"/>
  <c r="E165" i="5"/>
  <c r="F165" i="5"/>
  <c r="G165" i="5" s="1"/>
  <c r="E166" i="5"/>
  <c r="F166" i="5" s="1"/>
  <c r="E167" i="5"/>
  <c r="F167" i="5"/>
  <c r="E168" i="5"/>
  <c r="F168" i="5" s="1"/>
  <c r="E169" i="5"/>
  <c r="F169" i="5" s="1"/>
  <c r="E170" i="5"/>
  <c r="F170" i="5" s="1"/>
  <c r="G170" i="5" s="1"/>
  <c r="E171" i="5"/>
  <c r="F171" i="5" s="1"/>
  <c r="G171" i="5" s="1"/>
  <c r="E172" i="5"/>
  <c r="F172" i="5"/>
  <c r="E173" i="5"/>
  <c r="F173" i="5"/>
  <c r="G173" i="5" s="1"/>
  <c r="Z173" i="5"/>
  <c r="E174" i="5"/>
  <c r="F174" i="5" s="1"/>
  <c r="E175" i="5"/>
  <c r="F175" i="5"/>
  <c r="G175" i="5" s="1"/>
  <c r="E176" i="5"/>
  <c r="F176" i="5"/>
  <c r="E177" i="5"/>
  <c r="F177" i="5" s="1"/>
  <c r="E178" i="5"/>
  <c r="F178" i="5" s="1"/>
  <c r="Z180" i="5"/>
  <c r="Z191" i="5"/>
  <c r="Z215" i="5"/>
  <c r="AB3" i="10"/>
  <c r="AY2" i="10"/>
  <c r="AB4" i="10"/>
  <c r="D12" i="10"/>
  <c r="AB5" i="10"/>
  <c r="D13" i="10"/>
  <c r="AB2" i="10"/>
  <c r="AD2" i="10"/>
  <c r="AB18" i="10"/>
  <c r="AB7" i="10"/>
  <c r="AB11" i="10"/>
  <c r="AB9" i="10"/>
  <c r="AB12" i="10"/>
  <c r="AB10" i="10"/>
  <c r="AB15" i="10"/>
  <c r="AB8" i="10"/>
  <c r="AB6" i="10"/>
  <c r="AY4" i="10"/>
  <c r="D9" i="10"/>
  <c r="E9" i="10"/>
  <c r="AY9" i="10"/>
  <c r="AY10" i="10"/>
  <c r="E21" i="10"/>
  <c r="F21" i="10"/>
  <c r="G21" i="10"/>
  <c r="Z21" i="10"/>
  <c r="E22" i="10"/>
  <c r="F22" i="10"/>
  <c r="G22" i="10"/>
  <c r="Z22" i="10"/>
  <c r="E23" i="10"/>
  <c r="F23" i="10"/>
  <c r="E24" i="10"/>
  <c r="F24" i="10"/>
  <c r="Z24" i="10"/>
  <c r="E25" i="10"/>
  <c r="F25" i="10"/>
  <c r="Z25" i="10"/>
  <c r="G25" i="10"/>
  <c r="E26" i="10"/>
  <c r="F26" i="10"/>
  <c r="Z26" i="10"/>
  <c r="G26" i="10"/>
  <c r="E27" i="10"/>
  <c r="F27" i="10"/>
  <c r="Z27" i="10"/>
  <c r="G27" i="10"/>
  <c r="E28" i="10"/>
  <c r="F28" i="10"/>
  <c r="E29" i="10"/>
  <c r="F29" i="10"/>
  <c r="E30" i="10"/>
  <c r="F30" i="10"/>
  <c r="E31" i="10"/>
  <c r="F31" i="10"/>
  <c r="Z31" i="10"/>
  <c r="G31" i="10"/>
  <c r="E32" i="10"/>
  <c r="F32" i="10"/>
  <c r="Z32" i="10"/>
  <c r="G32" i="10"/>
  <c r="E33" i="10"/>
  <c r="F33" i="10"/>
  <c r="Z33" i="10"/>
  <c r="G33" i="10"/>
  <c r="E34" i="10"/>
  <c r="F34" i="10"/>
  <c r="Z34" i="10"/>
  <c r="G34" i="10"/>
  <c r="E35" i="10"/>
  <c r="F35" i="10"/>
  <c r="Z35" i="10"/>
  <c r="G35" i="10"/>
  <c r="E36" i="10"/>
  <c r="F36" i="10"/>
  <c r="E37" i="10"/>
  <c r="F37" i="10"/>
  <c r="E38" i="10"/>
  <c r="F38" i="10"/>
  <c r="G38" i="10"/>
  <c r="E39" i="10"/>
  <c r="F39" i="10"/>
  <c r="Z39" i="10"/>
  <c r="G39" i="10"/>
  <c r="E40" i="10"/>
  <c r="F40" i="10"/>
  <c r="Z40" i="10"/>
  <c r="G40" i="10"/>
  <c r="E41" i="10"/>
  <c r="F41" i="10"/>
  <c r="Z41" i="10"/>
  <c r="G41" i="10"/>
  <c r="E42" i="10"/>
  <c r="F42" i="10"/>
  <c r="Z42" i="10"/>
  <c r="G42" i="10"/>
  <c r="E43" i="10"/>
  <c r="F43" i="10"/>
  <c r="E44" i="10"/>
  <c r="F44" i="10"/>
  <c r="E45" i="10"/>
  <c r="F45" i="10"/>
  <c r="E46" i="10"/>
  <c r="F46" i="10"/>
  <c r="G46" i="10"/>
  <c r="Z46" i="10"/>
  <c r="E47" i="10"/>
  <c r="F47" i="10"/>
  <c r="Z47" i="10"/>
  <c r="G47" i="10"/>
  <c r="E48" i="10"/>
  <c r="F48" i="10"/>
  <c r="Z48" i="10"/>
  <c r="E49" i="10"/>
  <c r="F49" i="10"/>
  <c r="E50" i="10"/>
  <c r="F50" i="10"/>
  <c r="E51" i="10"/>
  <c r="F51" i="10"/>
  <c r="G51" i="10"/>
  <c r="Z51" i="10"/>
  <c r="E52" i="10"/>
  <c r="F52" i="10"/>
  <c r="E53" i="10"/>
  <c r="F53" i="10"/>
  <c r="Z53" i="10"/>
  <c r="G53" i="10"/>
  <c r="E54" i="10"/>
  <c r="F54" i="10"/>
  <c r="Z54" i="10"/>
  <c r="G54" i="10"/>
  <c r="E55" i="10"/>
  <c r="F55" i="10"/>
  <c r="Z55" i="10"/>
  <c r="E56" i="10"/>
  <c r="F56" i="10"/>
  <c r="Z56" i="10"/>
  <c r="G56" i="10"/>
  <c r="E57" i="10"/>
  <c r="F57" i="10"/>
  <c r="Z57" i="10"/>
  <c r="G57" i="10"/>
  <c r="E58" i="10"/>
  <c r="F58" i="10"/>
  <c r="E59" i="10"/>
  <c r="F59" i="10"/>
  <c r="E60" i="10"/>
  <c r="F60" i="10"/>
  <c r="E61" i="10"/>
  <c r="F61" i="10"/>
  <c r="Z61" i="10"/>
  <c r="G61" i="10"/>
  <c r="E62" i="10"/>
  <c r="F62" i="10"/>
  <c r="Z62" i="10"/>
  <c r="G62" i="10"/>
  <c r="E63" i="10"/>
  <c r="F63" i="10"/>
  <c r="Z63" i="10"/>
  <c r="G63" i="10"/>
  <c r="E64" i="10"/>
  <c r="F64" i="10"/>
  <c r="Z64" i="10"/>
  <c r="G64" i="10"/>
  <c r="E65" i="10"/>
  <c r="F65" i="10"/>
  <c r="Z65" i="10"/>
  <c r="G65" i="10"/>
  <c r="E66" i="10"/>
  <c r="F66" i="10"/>
  <c r="E67" i="10"/>
  <c r="F67" i="10"/>
  <c r="E68" i="10"/>
  <c r="F68" i="10"/>
  <c r="E69" i="10"/>
  <c r="F69" i="10"/>
  <c r="Z69" i="10"/>
  <c r="G69" i="10"/>
  <c r="E70" i="10"/>
  <c r="F70" i="10"/>
  <c r="Z70" i="10"/>
  <c r="G70" i="10"/>
  <c r="E71" i="10"/>
  <c r="F71" i="10"/>
  <c r="Z71" i="10"/>
  <c r="E72" i="10"/>
  <c r="F72" i="10"/>
  <c r="Z72" i="10"/>
  <c r="E73" i="10"/>
  <c r="F73" i="10"/>
  <c r="Z73" i="10"/>
  <c r="E74" i="10"/>
  <c r="F74" i="10"/>
  <c r="E75" i="10"/>
  <c r="F75" i="10"/>
  <c r="E76" i="10"/>
  <c r="F76" i="10"/>
  <c r="E77" i="10"/>
  <c r="F77" i="10"/>
  <c r="Z77" i="10"/>
  <c r="G77" i="10"/>
  <c r="E78" i="10"/>
  <c r="F78" i="10"/>
  <c r="Z78" i="10"/>
  <c r="G78" i="10"/>
  <c r="E79" i="10"/>
  <c r="F79" i="10"/>
  <c r="E80" i="10"/>
  <c r="F80" i="10"/>
  <c r="E81" i="10"/>
  <c r="F81" i="10"/>
  <c r="E82" i="10"/>
  <c r="F82" i="10"/>
  <c r="E83" i="10"/>
  <c r="F83" i="10"/>
  <c r="E84" i="10"/>
  <c r="F84" i="10"/>
  <c r="G84" i="10"/>
  <c r="Z84" i="10"/>
  <c r="E85" i="10"/>
  <c r="F85" i="10"/>
  <c r="Z85" i="10"/>
  <c r="G85" i="10"/>
  <c r="E86" i="10"/>
  <c r="F86" i="10"/>
  <c r="Z86" i="10"/>
  <c r="G86" i="10"/>
  <c r="E87" i="10"/>
  <c r="F87" i="10"/>
  <c r="Z87" i="10"/>
  <c r="G87" i="10"/>
  <c r="E88" i="10"/>
  <c r="F88" i="10"/>
  <c r="Z88" i="10"/>
  <c r="E89" i="10"/>
  <c r="F89" i="10"/>
  <c r="E90" i="10"/>
  <c r="F90" i="10"/>
  <c r="E91" i="10"/>
  <c r="F91" i="10"/>
  <c r="E92" i="10"/>
  <c r="F92" i="10"/>
  <c r="G92" i="10"/>
  <c r="Z92" i="10"/>
  <c r="E93" i="10"/>
  <c r="F93" i="10"/>
  <c r="Z93" i="10"/>
  <c r="G93" i="10"/>
  <c r="E94" i="10"/>
  <c r="F94" i="10"/>
  <c r="Z94" i="10"/>
  <c r="G94" i="10"/>
  <c r="E95" i="10"/>
  <c r="F95" i="10"/>
  <c r="Z95" i="10"/>
  <c r="E96" i="10"/>
  <c r="F96" i="10"/>
  <c r="E97" i="10"/>
  <c r="F97" i="10"/>
  <c r="Z97" i="10"/>
  <c r="E98" i="10"/>
  <c r="F98" i="10"/>
  <c r="E99" i="10"/>
  <c r="F99" i="10"/>
  <c r="G99" i="10"/>
  <c r="Z99" i="10"/>
  <c r="E100" i="10"/>
  <c r="F100" i="10"/>
  <c r="G100" i="10"/>
  <c r="E101" i="10"/>
  <c r="F101" i="10"/>
  <c r="Z101" i="10"/>
  <c r="E102" i="10"/>
  <c r="F102" i="10"/>
  <c r="Z102" i="10"/>
  <c r="G102" i="10"/>
  <c r="E103" i="10"/>
  <c r="F103" i="10"/>
  <c r="Z103" i="10"/>
  <c r="G103" i="10"/>
  <c r="E104" i="10"/>
  <c r="F104" i="10"/>
  <c r="E105" i="10"/>
  <c r="F105" i="10"/>
  <c r="Z105" i="10"/>
  <c r="E106" i="10"/>
  <c r="F106" i="10"/>
  <c r="Z106" i="10"/>
  <c r="G106" i="10"/>
  <c r="E107" i="10"/>
  <c r="F107" i="10"/>
  <c r="G107" i="10"/>
  <c r="E108" i="10"/>
  <c r="F108" i="10"/>
  <c r="E109" i="10"/>
  <c r="F109" i="10"/>
  <c r="E110" i="10"/>
  <c r="F110" i="10"/>
  <c r="G110" i="10"/>
  <c r="E111" i="10"/>
  <c r="F111" i="10"/>
  <c r="Z111" i="10"/>
  <c r="G111" i="10"/>
  <c r="E112" i="10"/>
  <c r="F112" i="10"/>
  <c r="Z112" i="10"/>
  <c r="G112" i="10"/>
  <c r="E113" i="10"/>
  <c r="F113" i="10"/>
  <c r="E114" i="10"/>
  <c r="F114" i="10"/>
  <c r="Z114" i="10"/>
  <c r="G114" i="10"/>
  <c r="E115" i="10"/>
  <c r="F115" i="10"/>
  <c r="Z115" i="10"/>
  <c r="G115" i="10"/>
  <c r="E116" i="10"/>
  <c r="F116" i="10"/>
  <c r="E117" i="10"/>
  <c r="F117" i="10"/>
  <c r="E118" i="10"/>
  <c r="F118" i="10"/>
  <c r="E119" i="10"/>
  <c r="F119" i="10"/>
  <c r="Z119" i="10"/>
  <c r="G119" i="10"/>
  <c r="E120" i="10"/>
  <c r="F120" i="10"/>
  <c r="Z120" i="10"/>
  <c r="G120" i="10"/>
  <c r="E121" i="10"/>
  <c r="F121" i="10"/>
  <c r="Z121" i="10"/>
  <c r="E122" i="10"/>
  <c r="F122" i="10"/>
  <c r="Z122" i="10"/>
  <c r="G122" i="10"/>
  <c r="E123" i="10"/>
  <c r="F123" i="10"/>
  <c r="Z123" i="10"/>
  <c r="G123" i="10"/>
  <c r="E124" i="10"/>
  <c r="F124" i="10"/>
  <c r="E125" i="10"/>
  <c r="F125" i="10"/>
  <c r="E126" i="10"/>
  <c r="F126" i="10"/>
  <c r="E127" i="10"/>
  <c r="F127" i="10"/>
  <c r="Z127" i="10"/>
  <c r="G127" i="10"/>
  <c r="E128" i="10"/>
  <c r="F128" i="10"/>
  <c r="Z128" i="10"/>
  <c r="G128" i="10"/>
  <c r="E129" i="10"/>
  <c r="F129" i="10"/>
  <c r="Z129" i="10"/>
  <c r="G129" i="10"/>
  <c r="E130" i="10"/>
  <c r="F130" i="10"/>
  <c r="Z130" i="10"/>
  <c r="G130" i="10"/>
  <c r="E131" i="10"/>
  <c r="F131" i="10"/>
  <c r="Z131" i="10"/>
  <c r="G131" i="10"/>
  <c r="E132" i="10"/>
  <c r="F132" i="10"/>
  <c r="AY11" i="10"/>
  <c r="AY12" i="10"/>
  <c r="AB13" i="10"/>
  <c r="AB17" i="10"/>
  <c r="AY13" i="10"/>
  <c r="E14" i="10"/>
  <c r="AB14" i="10"/>
  <c r="AY14" i="10"/>
  <c r="AY15" i="10"/>
  <c r="F16" i="10"/>
  <c r="F17" i="10" s="1"/>
  <c r="AB16" i="10"/>
  <c r="AY16" i="10"/>
  <c r="C17" i="10"/>
  <c r="AY17" i="10"/>
  <c r="AY18" i="10"/>
  <c r="AY19" i="10"/>
  <c r="AY20" i="10"/>
  <c r="J21" i="10"/>
  <c r="R21" i="10"/>
  <c r="AC21" i="10"/>
  <c r="AF21" i="10"/>
  <c r="AY21" i="10"/>
  <c r="I22" i="10"/>
  <c r="R22" i="10"/>
  <c r="AB22" i="10"/>
  <c r="AC22" i="10"/>
  <c r="AD22" i="10"/>
  <c r="AF22" i="10"/>
  <c r="AY22" i="10"/>
  <c r="R23" i="10"/>
  <c r="AY23" i="10"/>
  <c r="R24" i="10"/>
  <c r="AY24" i="10"/>
  <c r="I25" i="10"/>
  <c r="R25" i="10"/>
  <c r="AC25" i="10"/>
  <c r="AF25" i="10"/>
  <c r="AY25" i="10"/>
  <c r="I26" i="10"/>
  <c r="R26" i="10"/>
  <c r="AC26" i="10"/>
  <c r="AF26" i="10"/>
  <c r="AY26" i="10"/>
  <c r="I27" i="10"/>
  <c r="R27" i="10"/>
  <c r="AC27" i="10"/>
  <c r="AF27" i="10"/>
  <c r="AY27" i="10"/>
  <c r="R28" i="10"/>
  <c r="AY28" i="10"/>
  <c r="R29" i="10"/>
  <c r="AY29" i="10"/>
  <c r="R30" i="10"/>
  <c r="AY30" i="10"/>
  <c r="I31" i="10"/>
  <c r="R31" i="10"/>
  <c r="AC31" i="10"/>
  <c r="AF31" i="10"/>
  <c r="AY31" i="10"/>
  <c r="I32" i="10"/>
  <c r="R32" i="10"/>
  <c r="AC32" i="10"/>
  <c r="AF32" i="10"/>
  <c r="AY32" i="10"/>
  <c r="I33" i="10"/>
  <c r="R33" i="10"/>
  <c r="AC33" i="10"/>
  <c r="AF33" i="10"/>
  <c r="AY33" i="10"/>
  <c r="I34" i="10"/>
  <c r="R34" i="10"/>
  <c r="AC34" i="10"/>
  <c r="AF34" i="10"/>
  <c r="AY34" i="10"/>
  <c r="I35" i="10"/>
  <c r="R35" i="10"/>
  <c r="AC35" i="10"/>
  <c r="AF35" i="10"/>
  <c r="AY35" i="10"/>
  <c r="R36" i="10"/>
  <c r="AY36" i="10"/>
  <c r="R37" i="10"/>
  <c r="AY37" i="10"/>
  <c r="I38" i="10"/>
  <c r="R38" i="10"/>
  <c r="AC38" i="10"/>
  <c r="AF38" i="10"/>
  <c r="AY38" i="10"/>
  <c r="I39" i="10"/>
  <c r="R39" i="10"/>
  <c r="AC39" i="10"/>
  <c r="AF39" i="10"/>
  <c r="AY39" i="10"/>
  <c r="I40" i="10"/>
  <c r="R40" i="10"/>
  <c r="AC40" i="10"/>
  <c r="AF40" i="10"/>
  <c r="AY40" i="10"/>
  <c r="I41" i="10"/>
  <c r="R41" i="10"/>
  <c r="AC41" i="10"/>
  <c r="AF41" i="10"/>
  <c r="AY41" i="10"/>
  <c r="I42" i="10"/>
  <c r="R42" i="10"/>
  <c r="AC42" i="10"/>
  <c r="AF42" i="10"/>
  <c r="AY42" i="10"/>
  <c r="R43" i="10"/>
  <c r="AY43" i="10"/>
  <c r="R44" i="10"/>
  <c r="AY44" i="10"/>
  <c r="R45" i="10"/>
  <c r="AY45" i="10"/>
  <c r="I46" i="10"/>
  <c r="R46" i="10"/>
  <c r="AC46" i="10"/>
  <c r="AF46" i="10"/>
  <c r="AY46" i="10"/>
  <c r="I47" i="10"/>
  <c r="R47" i="10"/>
  <c r="AC47" i="10"/>
  <c r="AF47" i="10"/>
  <c r="AY47" i="10"/>
  <c r="R48" i="10"/>
  <c r="AY48" i="10"/>
  <c r="R49" i="10"/>
  <c r="AY49" i="10"/>
  <c r="R50" i="10"/>
  <c r="AY50" i="10"/>
  <c r="I51" i="10"/>
  <c r="R51" i="10"/>
  <c r="AC51" i="10"/>
  <c r="AF51" i="10"/>
  <c r="AY51" i="10"/>
  <c r="R52" i="10"/>
  <c r="AY52" i="10"/>
  <c r="I53" i="10"/>
  <c r="R53" i="10"/>
  <c r="AC53" i="10"/>
  <c r="AF53" i="10"/>
  <c r="AY53" i="10"/>
  <c r="I54" i="10"/>
  <c r="R54" i="10"/>
  <c r="AC54" i="10"/>
  <c r="AF54" i="10"/>
  <c r="AY54" i="10"/>
  <c r="R55" i="10"/>
  <c r="AY55" i="10"/>
  <c r="I56" i="10"/>
  <c r="R56" i="10"/>
  <c r="AC56" i="10"/>
  <c r="AF56" i="10"/>
  <c r="AY56" i="10"/>
  <c r="I57" i="10"/>
  <c r="R57" i="10"/>
  <c r="AC57" i="10"/>
  <c r="AF57" i="10"/>
  <c r="AY57" i="10"/>
  <c r="R58" i="10"/>
  <c r="AY58" i="10"/>
  <c r="R59" i="10"/>
  <c r="AY59" i="10"/>
  <c r="R60" i="10"/>
  <c r="AY60" i="10"/>
  <c r="I61" i="10"/>
  <c r="R61" i="10"/>
  <c r="AC61" i="10"/>
  <c r="AF61" i="10"/>
  <c r="AY61" i="10"/>
  <c r="I62" i="10"/>
  <c r="R62" i="10"/>
  <c r="AC62" i="10"/>
  <c r="AF62" i="10"/>
  <c r="AY62" i="10"/>
  <c r="I63" i="10"/>
  <c r="R63" i="10"/>
  <c r="AC63" i="10"/>
  <c r="AF63" i="10"/>
  <c r="AY63" i="10"/>
  <c r="I64" i="10"/>
  <c r="R64" i="10"/>
  <c r="AC64" i="10"/>
  <c r="AF64" i="10"/>
  <c r="AY64" i="10"/>
  <c r="I65" i="10"/>
  <c r="R65" i="10"/>
  <c r="AC65" i="10"/>
  <c r="AF65" i="10"/>
  <c r="AY65" i="10"/>
  <c r="R66" i="10"/>
  <c r="AY66" i="10"/>
  <c r="R67" i="10"/>
  <c r="AY67" i="10"/>
  <c r="R68" i="10"/>
  <c r="AY68" i="10"/>
  <c r="I69" i="10"/>
  <c r="R69" i="10"/>
  <c r="AC69" i="10"/>
  <c r="AF69" i="10"/>
  <c r="AY69" i="10"/>
  <c r="I70" i="10"/>
  <c r="R70" i="10"/>
  <c r="AC70" i="10"/>
  <c r="AF70" i="10"/>
  <c r="AY70" i="10"/>
  <c r="R71" i="10"/>
  <c r="AY71" i="10"/>
  <c r="R72" i="10"/>
  <c r="AY72" i="10"/>
  <c r="R73" i="10"/>
  <c r="AY73" i="10"/>
  <c r="R74" i="10"/>
  <c r="AY74" i="10"/>
  <c r="R75" i="10"/>
  <c r="AY75" i="10"/>
  <c r="R76" i="10"/>
  <c r="AY76" i="10"/>
  <c r="I77" i="10"/>
  <c r="R77" i="10"/>
  <c r="AC77" i="10"/>
  <c r="AF77" i="10"/>
  <c r="AY77" i="10"/>
  <c r="I78" i="10"/>
  <c r="R78" i="10"/>
  <c r="AC78" i="10"/>
  <c r="AF78" i="10"/>
  <c r="AY78" i="10"/>
  <c r="R79" i="10"/>
  <c r="AY79" i="10"/>
  <c r="R80" i="10"/>
  <c r="AY80" i="10"/>
  <c r="R81" i="10"/>
  <c r="AY81" i="10"/>
  <c r="R82" i="10"/>
  <c r="AY82" i="10"/>
  <c r="R83" i="10"/>
  <c r="AY83" i="10"/>
  <c r="I84" i="10"/>
  <c r="R84" i="10"/>
  <c r="AC84" i="10"/>
  <c r="AF84" i="10"/>
  <c r="AY84" i="10"/>
  <c r="I85" i="10"/>
  <c r="R85" i="10"/>
  <c r="AC85" i="10"/>
  <c r="AF85" i="10"/>
  <c r="AY85" i="10"/>
  <c r="I86" i="10"/>
  <c r="R86" i="10"/>
  <c r="AC86" i="10"/>
  <c r="AF86" i="10"/>
  <c r="AY86" i="10"/>
  <c r="I87" i="10"/>
  <c r="R87" i="10"/>
  <c r="AC87" i="10"/>
  <c r="AF87" i="10"/>
  <c r="AY87" i="10"/>
  <c r="R88" i="10"/>
  <c r="AY88" i="10"/>
  <c r="R89" i="10"/>
  <c r="AY89" i="10"/>
  <c r="R90" i="10"/>
  <c r="AY90" i="10"/>
  <c r="R91" i="10"/>
  <c r="AY91" i="10"/>
  <c r="I92" i="10"/>
  <c r="R92" i="10"/>
  <c r="AC92" i="10"/>
  <c r="AF92" i="10"/>
  <c r="AY92" i="10"/>
  <c r="I93" i="10"/>
  <c r="R93" i="10"/>
  <c r="AC93" i="10"/>
  <c r="AF93" i="10"/>
  <c r="AY93" i="10"/>
  <c r="I94" i="10"/>
  <c r="R94" i="10"/>
  <c r="AC94" i="10"/>
  <c r="AF94" i="10"/>
  <c r="AY94" i="10"/>
  <c r="R95" i="10"/>
  <c r="AY95" i="10"/>
  <c r="R96" i="10"/>
  <c r="AY96" i="10"/>
  <c r="R97" i="10"/>
  <c r="AY97" i="10"/>
  <c r="R98" i="10"/>
  <c r="AY98" i="10"/>
  <c r="I99" i="10"/>
  <c r="R99" i="10"/>
  <c r="AC99" i="10"/>
  <c r="AF99" i="10"/>
  <c r="AY99" i="10"/>
  <c r="I100" i="10"/>
  <c r="R100" i="10"/>
  <c r="AC100" i="10"/>
  <c r="AF100" i="10"/>
  <c r="AY100" i="10"/>
  <c r="R101" i="10"/>
  <c r="AY101" i="10"/>
  <c r="I102" i="10"/>
  <c r="R102" i="10"/>
  <c r="AC102" i="10"/>
  <c r="AF102" i="10"/>
  <c r="AY102" i="10"/>
  <c r="I103" i="10"/>
  <c r="R103" i="10"/>
  <c r="AC103" i="10"/>
  <c r="AF103" i="10"/>
  <c r="AY103" i="10"/>
  <c r="R104" i="10"/>
  <c r="AY104" i="10"/>
  <c r="R105" i="10"/>
  <c r="AY105" i="10"/>
  <c r="I106" i="10"/>
  <c r="R106" i="10"/>
  <c r="AC106" i="10"/>
  <c r="AF106" i="10"/>
  <c r="AY106" i="10"/>
  <c r="I107" i="10"/>
  <c r="R107" i="10"/>
  <c r="AC107" i="10"/>
  <c r="AF107" i="10"/>
  <c r="AY107" i="10"/>
  <c r="R108" i="10"/>
  <c r="AY108" i="10"/>
  <c r="R109" i="10"/>
  <c r="AY109" i="10"/>
  <c r="I110" i="10"/>
  <c r="R110" i="10"/>
  <c r="AC110" i="10"/>
  <c r="AF110" i="10"/>
  <c r="AY110" i="10"/>
  <c r="I111" i="10"/>
  <c r="R111" i="10"/>
  <c r="AC111" i="10"/>
  <c r="AF111" i="10"/>
  <c r="AY111" i="10"/>
  <c r="I112" i="10"/>
  <c r="R112" i="10"/>
  <c r="AC112" i="10"/>
  <c r="AF112" i="10"/>
  <c r="AY112" i="10"/>
  <c r="R113" i="10"/>
  <c r="AY113" i="10"/>
  <c r="I114" i="10"/>
  <c r="R114" i="10"/>
  <c r="AC114" i="10"/>
  <c r="AF114" i="10"/>
  <c r="AY114" i="10"/>
  <c r="I115" i="10"/>
  <c r="R115" i="10"/>
  <c r="AC115" i="10"/>
  <c r="AF115" i="10"/>
  <c r="AY115" i="10"/>
  <c r="R116" i="10"/>
  <c r="AY116" i="10"/>
  <c r="R117" i="10"/>
  <c r="AY117" i="10"/>
  <c r="R118" i="10"/>
  <c r="AY118" i="10"/>
  <c r="I119" i="10"/>
  <c r="R119" i="10"/>
  <c r="AC119" i="10"/>
  <c r="AF119" i="10"/>
  <c r="AY119" i="10"/>
  <c r="K120" i="10"/>
  <c r="R120" i="10"/>
  <c r="AC120" i="10"/>
  <c r="AF120" i="10"/>
  <c r="AY120" i="10"/>
  <c r="R121" i="10"/>
  <c r="AY121" i="10"/>
  <c r="I122" i="10"/>
  <c r="R122" i="10"/>
  <c r="AC122" i="10"/>
  <c r="AF122" i="10"/>
  <c r="AY122" i="10"/>
  <c r="K123" i="10"/>
  <c r="R123" i="10"/>
  <c r="AC123" i="10"/>
  <c r="AF123" i="10"/>
  <c r="R124" i="10"/>
  <c r="R125" i="10"/>
  <c r="R126" i="10"/>
  <c r="K127" i="10"/>
  <c r="R127" i="10"/>
  <c r="AC127" i="10"/>
  <c r="AF127" i="10"/>
  <c r="K128" i="10"/>
  <c r="R128" i="10"/>
  <c r="AC128" i="10"/>
  <c r="AF128" i="10"/>
  <c r="K129" i="10"/>
  <c r="R129" i="10"/>
  <c r="AC129" i="10"/>
  <c r="AF129" i="10"/>
  <c r="K130" i="10"/>
  <c r="R130" i="10"/>
  <c r="AC130" i="10"/>
  <c r="AF130" i="10"/>
  <c r="K131" i="10"/>
  <c r="R131" i="10"/>
  <c r="AC131" i="10"/>
  <c r="AF131" i="10"/>
  <c r="R132" i="10"/>
  <c r="AB3" i="9"/>
  <c r="D11" i="9"/>
  <c r="AB4" i="9"/>
  <c r="AB5" i="9"/>
  <c r="AB2" i="9"/>
  <c r="AD2" i="9"/>
  <c r="AB7" i="9"/>
  <c r="AB9" i="9"/>
  <c r="AB12" i="9"/>
  <c r="AB6" i="9"/>
  <c r="AB8" i="9"/>
  <c r="AB18" i="9"/>
  <c r="BL2" i="9"/>
  <c r="AB10" i="9"/>
  <c r="AB15" i="9"/>
  <c r="BL10" i="9"/>
  <c r="D9" i="9"/>
  <c r="E9" i="9"/>
  <c r="BL9" i="9"/>
  <c r="E133" i="9"/>
  <c r="F133" i="9"/>
  <c r="G133" i="9"/>
  <c r="E134" i="9"/>
  <c r="F134" i="9"/>
  <c r="G134" i="9"/>
  <c r="E135" i="9"/>
  <c r="F135" i="9"/>
  <c r="G135" i="9"/>
  <c r="E136" i="9"/>
  <c r="F136" i="9"/>
  <c r="G136" i="9"/>
  <c r="E137" i="9"/>
  <c r="F137" i="9"/>
  <c r="G137" i="9"/>
  <c r="E138" i="9"/>
  <c r="F138" i="9"/>
  <c r="G138" i="9"/>
  <c r="E139" i="9"/>
  <c r="F139" i="9"/>
  <c r="G139" i="9"/>
  <c r="E140" i="9"/>
  <c r="F140" i="9"/>
  <c r="G140" i="9"/>
  <c r="E141" i="9"/>
  <c r="F141" i="9"/>
  <c r="G141" i="9"/>
  <c r="E142" i="9"/>
  <c r="F142" i="9"/>
  <c r="G142" i="9"/>
  <c r="E143" i="9"/>
  <c r="F143" i="9"/>
  <c r="G143" i="9"/>
  <c r="E144" i="9"/>
  <c r="F144" i="9"/>
  <c r="G144" i="9"/>
  <c r="E145" i="9"/>
  <c r="F145" i="9"/>
  <c r="G145" i="9"/>
  <c r="E146" i="9"/>
  <c r="F146" i="9"/>
  <c r="G146" i="9"/>
  <c r="E147" i="9"/>
  <c r="F147" i="9"/>
  <c r="G147" i="9"/>
  <c r="E148" i="9"/>
  <c r="F148" i="9"/>
  <c r="G148" i="9"/>
  <c r="E149" i="9"/>
  <c r="F149" i="9"/>
  <c r="G149" i="9"/>
  <c r="E150" i="9"/>
  <c r="F150" i="9"/>
  <c r="G150" i="9"/>
  <c r="E151" i="9"/>
  <c r="F151" i="9"/>
  <c r="G151" i="9"/>
  <c r="E152" i="9"/>
  <c r="F152" i="9"/>
  <c r="G152" i="9"/>
  <c r="E153" i="9"/>
  <c r="F153" i="9"/>
  <c r="G153" i="9"/>
  <c r="E154" i="9"/>
  <c r="F154" i="9"/>
  <c r="G154" i="9"/>
  <c r="E155" i="9"/>
  <c r="F155" i="9"/>
  <c r="G155" i="9"/>
  <c r="E156" i="9"/>
  <c r="F156" i="9"/>
  <c r="G156" i="9"/>
  <c r="E157" i="9"/>
  <c r="F157" i="9"/>
  <c r="G157" i="9"/>
  <c r="E158" i="9"/>
  <c r="F158" i="9"/>
  <c r="G158" i="9"/>
  <c r="E159" i="9"/>
  <c r="F159" i="9"/>
  <c r="G159" i="9"/>
  <c r="E160" i="9"/>
  <c r="F160" i="9"/>
  <c r="G160" i="9"/>
  <c r="E161" i="9"/>
  <c r="F161" i="9"/>
  <c r="G161" i="9"/>
  <c r="E162" i="9"/>
  <c r="F162" i="9"/>
  <c r="G162" i="9"/>
  <c r="E163" i="9"/>
  <c r="F163" i="9"/>
  <c r="G163" i="9"/>
  <c r="E164" i="9"/>
  <c r="F164" i="9"/>
  <c r="G164" i="9"/>
  <c r="E165" i="9"/>
  <c r="F165" i="9"/>
  <c r="G165" i="9"/>
  <c r="E166" i="9"/>
  <c r="F166" i="9"/>
  <c r="G166" i="9"/>
  <c r="E167" i="9"/>
  <c r="F167" i="9"/>
  <c r="G167" i="9"/>
  <c r="E168" i="9"/>
  <c r="F168" i="9"/>
  <c r="G168" i="9"/>
  <c r="E169" i="9"/>
  <c r="F169" i="9"/>
  <c r="G169" i="9"/>
  <c r="E170" i="9"/>
  <c r="F170" i="9"/>
  <c r="G170" i="9"/>
  <c r="E171" i="9"/>
  <c r="F171" i="9"/>
  <c r="G171" i="9"/>
  <c r="E172" i="9"/>
  <c r="F172" i="9"/>
  <c r="G172" i="9"/>
  <c r="E173" i="9"/>
  <c r="F173" i="9"/>
  <c r="G173" i="9"/>
  <c r="E174" i="9"/>
  <c r="F174" i="9"/>
  <c r="G174" i="9"/>
  <c r="E175" i="9"/>
  <c r="F175" i="9"/>
  <c r="G175" i="9"/>
  <c r="E176" i="9"/>
  <c r="F176" i="9"/>
  <c r="G176" i="9"/>
  <c r="E177" i="9"/>
  <c r="F177" i="9"/>
  <c r="G177" i="9"/>
  <c r="E178" i="9"/>
  <c r="F178" i="9"/>
  <c r="G178" i="9"/>
  <c r="E179" i="9"/>
  <c r="F179" i="9"/>
  <c r="G179" i="9"/>
  <c r="E180" i="9"/>
  <c r="F180" i="9"/>
  <c r="G180" i="9"/>
  <c r="E181" i="9"/>
  <c r="F181" i="9"/>
  <c r="G181" i="9"/>
  <c r="E182" i="9"/>
  <c r="F182" i="9"/>
  <c r="G182" i="9"/>
  <c r="E183" i="9"/>
  <c r="F183" i="9"/>
  <c r="G183" i="9"/>
  <c r="E184" i="9"/>
  <c r="F184" i="9"/>
  <c r="G184" i="9"/>
  <c r="E185" i="9"/>
  <c r="F185" i="9"/>
  <c r="G185" i="9"/>
  <c r="E186" i="9"/>
  <c r="F186" i="9"/>
  <c r="G186" i="9"/>
  <c r="E187" i="9"/>
  <c r="F187" i="9"/>
  <c r="G187" i="9"/>
  <c r="E188" i="9"/>
  <c r="F188" i="9"/>
  <c r="G188" i="9"/>
  <c r="E189" i="9"/>
  <c r="F189" i="9"/>
  <c r="G189" i="9"/>
  <c r="E190" i="9"/>
  <c r="F190" i="9"/>
  <c r="G190" i="9"/>
  <c r="E191" i="9"/>
  <c r="F191" i="9"/>
  <c r="G191" i="9"/>
  <c r="E192" i="9"/>
  <c r="F192" i="9"/>
  <c r="G192" i="9"/>
  <c r="E193" i="9"/>
  <c r="F193" i="9"/>
  <c r="G193" i="9"/>
  <c r="E194" i="9"/>
  <c r="F194" i="9"/>
  <c r="G194" i="9"/>
  <c r="E195" i="9"/>
  <c r="F195" i="9"/>
  <c r="G195" i="9"/>
  <c r="E196" i="9"/>
  <c r="F196" i="9"/>
  <c r="G196" i="9"/>
  <c r="E197" i="9"/>
  <c r="F197" i="9"/>
  <c r="G197" i="9"/>
  <c r="E198" i="9"/>
  <c r="F198" i="9"/>
  <c r="G198" i="9"/>
  <c r="E199" i="9"/>
  <c r="F199" i="9"/>
  <c r="G199" i="9"/>
  <c r="E200" i="9"/>
  <c r="F200" i="9"/>
  <c r="G200" i="9"/>
  <c r="E201" i="9"/>
  <c r="F201" i="9"/>
  <c r="G201" i="9"/>
  <c r="E202" i="9"/>
  <c r="F202" i="9"/>
  <c r="G202" i="9"/>
  <c r="E203" i="9"/>
  <c r="F203" i="9"/>
  <c r="G203" i="9"/>
  <c r="E204" i="9"/>
  <c r="F204" i="9"/>
  <c r="G204" i="9"/>
  <c r="E205" i="9"/>
  <c r="F205" i="9"/>
  <c r="G205" i="9"/>
  <c r="E206" i="9"/>
  <c r="F206" i="9"/>
  <c r="G206" i="9"/>
  <c r="E207" i="9"/>
  <c r="F207" i="9"/>
  <c r="G207" i="9"/>
  <c r="E208" i="9"/>
  <c r="F208" i="9"/>
  <c r="G208" i="9"/>
  <c r="E209" i="9"/>
  <c r="F209" i="9"/>
  <c r="G209" i="9"/>
  <c r="E210" i="9"/>
  <c r="F210" i="9"/>
  <c r="G210" i="9"/>
  <c r="E211" i="9"/>
  <c r="F211" i="9"/>
  <c r="G211" i="9"/>
  <c r="E212" i="9"/>
  <c r="F212" i="9"/>
  <c r="G212" i="9"/>
  <c r="E213" i="9"/>
  <c r="F213" i="9"/>
  <c r="G213" i="9"/>
  <c r="E214" i="9"/>
  <c r="F214" i="9"/>
  <c r="G214" i="9"/>
  <c r="E215" i="9"/>
  <c r="F215" i="9"/>
  <c r="G215" i="9"/>
  <c r="E216" i="9"/>
  <c r="F216" i="9"/>
  <c r="G216" i="9"/>
  <c r="E217" i="9"/>
  <c r="F217" i="9"/>
  <c r="G217" i="9"/>
  <c r="E218" i="9"/>
  <c r="F218" i="9"/>
  <c r="G218" i="9"/>
  <c r="E219" i="9"/>
  <c r="F219" i="9"/>
  <c r="G219" i="9"/>
  <c r="E21" i="9"/>
  <c r="F21" i="9"/>
  <c r="E22" i="9"/>
  <c r="F22" i="9"/>
  <c r="E23" i="9"/>
  <c r="F23" i="9"/>
  <c r="E24" i="9"/>
  <c r="F24" i="9"/>
  <c r="AU24" i="9"/>
  <c r="Z24" i="9"/>
  <c r="G24" i="9"/>
  <c r="E25" i="9"/>
  <c r="F25" i="9"/>
  <c r="AU25" i="9"/>
  <c r="E26" i="9"/>
  <c r="F26" i="9"/>
  <c r="AU26" i="9"/>
  <c r="Z26" i="9"/>
  <c r="G26" i="9"/>
  <c r="E27" i="9"/>
  <c r="F27" i="9"/>
  <c r="Z27" i="9"/>
  <c r="G27" i="9"/>
  <c r="E28" i="9"/>
  <c r="F28" i="9"/>
  <c r="G28" i="9"/>
  <c r="E29" i="9"/>
  <c r="F29" i="9"/>
  <c r="E30" i="9"/>
  <c r="F30" i="9"/>
  <c r="E31" i="9"/>
  <c r="F31" i="9"/>
  <c r="E32" i="9"/>
  <c r="F32" i="9"/>
  <c r="AU32" i="9"/>
  <c r="Z32" i="9"/>
  <c r="G32" i="9"/>
  <c r="E33" i="9"/>
  <c r="F33" i="9"/>
  <c r="AU33" i="9"/>
  <c r="E34" i="9"/>
  <c r="F34" i="9"/>
  <c r="AU34" i="9"/>
  <c r="Z34" i="9"/>
  <c r="G34" i="9"/>
  <c r="E35" i="9"/>
  <c r="F35" i="9"/>
  <c r="Z35" i="9"/>
  <c r="G35" i="9"/>
  <c r="E36" i="9"/>
  <c r="F36" i="9"/>
  <c r="G36" i="9"/>
  <c r="E37" i="9"/>
  <c r="F37" i="9"/>
  <c r="E38" i="9"/>
  <c r="F38" i="9"/>
  <c r="E39" i="9"/>
  <c r="F39" i="9"/>
  <c r="E40" i="9"/>
  <c r="F40" i="9"/>
  <c r="AU40" i="9"/>
  <c r="Z40" i="9"/>
  <c r="G40" i="9"/>
  <c r="E41" i="9"/>
  <c r="F41" i="9"/>
  <c r="E42" i="9"/>
  <c r="F42" i="9"/>
  <c r="AU42" i="9"/>
  <c r="Z42" i="9"/>
  <c r="G42" i="9"/>
  <c r="E43" i="9"/>
  <c r="F43" i="9"/>
  <c r="Z43" i="9"/>
  <c r="G43" i="9"/>
  <c r="E44" i="9"/>
  <c r="F44" i="9"/>
  <c r="G44" i="9"/>
  <c r="E45" i="9"/>
  <c r="F45" i="9"/>
  <c r="E46" i="9"/>
  <c r="F46" i="9"/>
  <c r="E47" i="9"/>
  <c r="F47" i="9"/>
  <c r="E48" i="9"/>
  <c r="F48" i="9"/>
  <c r="AU48" i="9"/>
  <c r="Z48" i="9"/>
  <c r="G48" i="9"/>
  <c r="E49" i="9"/>
  <c r="F49" i="9"/>
  <c r="G49" i="9"/>
  <c r="Z49" i="9"/>
  <c r="E50" i="9"/>
  <c r="F50" i="9"/>
  <c r="AU50" i="9"/>
  <c r="Z50" i="9"/>
  <c r="G50" i="9"/>
  <c r="E51" i="9"/>
  <c r="F51" i="9"/>
  <c r="G51" i="9"/>
  <c r="E52" i="9"/>
  <c r="F52" i="9"/>
  <c r="G52" i="9"/>
  <c r="E53" i="9"/>
  <c r="F53" i="9"/>
  <c r="E54" i="9"/>
  <c r="F54" i="9"/>
  <c r="E55" i="9"/>
  <c r="F55" i="9"/>
  <c r="E56" i="9"/>
  <c r="F56" i="9"/>
  <c r="AU56" i="9"/>
  <c r="Z56" i="9"/>
  <c r="G56" i="9"/>
  <c r="E57" i="9"/>
  <c r="F57" i="9"/>
  <c r="G57" i="9"/>
  <c r="AU57" i="9"/>
  <c r="Z57" i="9"/>
  <c r="E58" i="9"/>
  <c r="F58" i="9"/>
  <c r="AU58" i="9"/>
  <c r="Z58" i="9"/>
  <c r="G58" i="9"/>
  <c r="E59" i="9"/>
  <c r="F59" i="9"/>
  <c r="G59" i="9"/>
  <c r="E60" i="9"/>
  <c r="F60" i="9"/>
  <c r="G60" i="9"/>
  <c r="E61" i="9"/>
  <c r="F61" i="9"/>
  <c r="E62" i="9"/>
  <c r="F62" i="9"/>
  <c r="E63" i="9"/>
  <c r="F63" i="9"/>
  <c r="AU63" i="9"/>
  <c r="E64" i="9"/>
  <c r="F64" i="9"/>
  <c r="AU64" i="9"/>
  <c r="Z64" i="9"/>
  <c r="G64" i="9"/>
  <c r="E65" i="9"/>
  <c r="F65" i="9"/>
  <c r="E66" i="9"/>
  <c r="F66" i="9"/>
  <c r="AU66" i="9"/>
  <c r="Z66" i="9"/>
  <c r="G66" i="9"/>
  <c r="E67" i="9"/>
  <c r="F67" i="9"/>
  <c r="Z67" i="9"/>
  <c r="G67" i="9"/>
  <c r="E68" i="9"/>
  <c r="F68" i="9"/>
  <c r="G68" i="9"/>
  <c r="E69" i="9"/>
  <c r="F69" i="9"/>
  <c r="E70" i="9"/>
  <c r="F70" i="9"/>
  <c r="E71" i="9"/>
  <c r="F71" i="9"/>
  <c r="AU71" i="9"/>
  <c r="E72" i="9"/>
  <c r="F72" i="9"/>
  <c r="AU72" i="9"/>
  <c r="Z72" i="9"/>
  <c r="G72" i="9"/>
  <c r="E73" i="9"/>
  <c r="F73" i="9"/>
  <c r="G73" i="9"/>
  <c r="E74" i="9"/>
  <c r="F74" i="9"/>
  <c r="E75" i="9"/>
  <c r="F75" i="9"/>
  <c r="E76" i="9"/>
  <c r="F76" i="9"/>
  <c r="AU76" i="9"/>
  <c r="Z76" i="9"/>
  <c r="G76" i="9"/>
  <c r="E77" i="9"/>
  <c r="F77" i="9"/>
  <c r="G77" i="9"/>
  <c r="Z77" i="9"/>
  <c r="E78" i="9"/>
  <c r="F78" i="9"/>
  <c r="G78" i="9"/>
  <c r="E79" i="9"/>
  <c r="F79" i="9"/>
  <c r="Z79" i="9"/>
  <c r="E80" i="9"/>
  <c r="F80" i="9"/>
  <c r="Z80" i="9"/>
  <c r="G80" i="9"/>
  <c r="E81" i="9"/>
  <c r="F81" i="9"/>
  <c r="G81" i="9"/>
  <c r="E82" i="9"/>
  <c r="F82" i="9"/>
  <c r="AU82" i="9"/>
  <c r="G82" i="9"/>
  <c r="E83" i="9"/>
  <c r="F83" i="9"/>
  <c r="E84" i="9"/>
  <c r="F84" i="9"/>
  <c r="E85" i="9"/>
  <c r="F85" i="9"/>
  <c r="E86" i="9"/>
  <c r="F86" i="9"/>
  <c r="AU86" i="9"/>
  <c r="E87" i="9"/>
  <c r="F87" i="9"/>
  <c r="Z87" i="9"/>
  <c r="E88" i="9"/>
  <c r="F88" i="9"/>
  <c r="Z88" i="9"/>
  <c r="G88" i="9"/>
  <c r="E89" i="9"/>
  <c r="F89" i="9"/>
  <c r="G89" i="9"/>
  <c r="E90" i="9"/>
  <c r="F90" i="9"/>
  <c r="AU90" i="9"/>
  <c r="G90" i="9"/>
  <c r="E91" i="9"/>
  <c r="F91" i="9"/>
  <c r="E92" i="9"/>
  <c r="F92" i="9"/>
  <c r="E93" i="9"/>
  <c r="F93" i="9"/>
  <c r="E94" i="9"/>
  <c r="F94" i="9"/>
  <c r="AU94" i="9"/>
  <c r="E95" i="9"/>
  <c r="F95" i="9"/>
  <c r="E96" i="9"/>
  <c r="F96" i="9"/>
  <c r="Z96" i="9"/>
  <c r="G96" i="9"/>
  <c r="E97" i="9"/>
  <c r="F97" i="9"/>
  <c r="G97" i="9"/>
  <c r="E98" i="9"/>
  <c r="F98" i="9"/>
  <c r="AU98" i="9"/>
  <c r="G98" i="9"/>
  <c r="E99" i="9"/>
  <c r="F99" i="9"/>
  <c r="E100" i="9"/>
  <c r="F100" i="9"/>
  <c r="E101" i="9"/>
  <c r="F101" i="9"/>
  <c r="E102" i="9"/>
  <c r="F102" i="9"/>
  <c r="AU102" i="9"/>
  <c r="E103" i="9"/>
  <c r="F103" i="9"/>
  <c r="Z103" i="9"/>
  <c r="E104" i="9"/>
  <c r="F104" i="9"/>
  <c r="Z104" i="9"/>
  <c r="G104" i="9"/>
  <c r="E105" i="9"/>
  <c r="F105" i="9"/>
  <c r="E106" i="9"/>
  <c r="F106" i="9"/>
  <c r="AU106" i="9"/>
  <c r="G106" i="9"/>
  <c r="E107" i="9"/>
  <c r="F107" i="9"/>
  <c r="E108" i="9"/>
  <c r="F108" i="9"/>
  <c r="E109" i="9"/>
  <c r="F109" i="9"/>
  <c r="E110" i="9"/>
  <c r="F110" i="9"/>
  <c r="E111" i="9"/>
  <c r="F111" i="9"/>
  <c r="Z111" i="9"/>
  <c r="E112" i="9"/>
  <c r="F112" i="9"/>
  <c r="Z112" i="9"/>
  <c r="G112" i="9"/>
  <c r="E113" i="9"/>
  <c r="F113" i="9"/>
  <c r="E114" i="9"/>
  <c r="F114" i="9"/>
  <c r="AU114" i="9"/>
  <c r="AT114" i="9"/>
  <c r="G114" i="9"/>
  <c r="E115" i="9"/>
  <c r="F115" i="9"/>
  <c r="E116" i="9"/>
  <c r="F116" i="9"/>
  <c r="E117" i="9"/>
  <c r="F117" i="9"/>
  <c r="AU117" i="9"/>
  <c r="E118" i="9"/>
  <c r="F118" i="9"/>
  <c r="G118" i="9"/>
  <c r="E119" i="9"/>
  <c r="F119" i="9"/>
  <c r="E120" i="9"/>
  <c r="F120" i="9"/>
  <c r="G120" i="9"/>
  <c r="E121" i="9"/>
  <c r="F121" i="9"/>
  <c r="G121" i="9"/>
  <c r="E122" i="9"/>
  <c r="F122" i="9"/>
  <c r="G122" i="9"/>
  <c r="E123" i="9"/>
  <c r="F123" i="9"/>
  <c r="E124" i="9"/>
  <c r="F124" i="9"/>
  <c r="E125" i="9"/>
  <c r="F125" i="9"/>
  <c r="E126" i="9"/>
  <c r="F126" i="9"/>
  <c r="E127" i="9"/>
  <c r="F127" i="9"/>
  <c r="E128" i="9"/>
  <c r="F128" i="9"/>
  <c r="AU128" i="9"/>
  <c r="E129" i="9"/>
  <c r="F129" i="9"/>
  <c r="E130" i="9"/>
  <c r="F130" i="9"/>
  <c r="E131" i="9"/>
  <c r="F131" i="9"/>
  <c r="E132" i="9"/>
  <c r="F132" i="9"/>
  <c r="AU133" i="9"/>
  <c r="Z133" i="9"/>
  <c r="AU134" i="9"/>
  <c r="Z134" i="9"/>
  <c r="AU135" i="9"/>
  <c r="Z135" i="9"/>
  <c r="AU136" i="9"/>
  <c r="Z136" i="9"/>
  <c r="AU137" i="9"/>
  <c r="Z137" i="9"/>
  <c r="AU138" i="9"/>
  <c r="Z138" i="9"/>
  <c r="AU139" i="9"/>
  <c r="Z139" i="9"/>
  <c r="AU140" i="9"/>
  <c r="Z140" i="9"/>
  <c r="AU141" i="9"/>
  <c r="Z141" i="9"/>
  <c r="AU142" i="9"/>
  <c r="Z142" i="9"/>
  <c r="AU143" i="9"/>
  <c r="Z143" i="9"/>
  <c r="AU144" i="9"/>
  <c r="Z144" i="9"/>
  <c r="AU145" i="9"/>
  <c r="Z145" i="9"/>
  <c r="AU146" i="9"/>
  <c r="Z146" i="9"/>
  <c r="AU147" i="9"/>
  <c r="Z147" i="9"/>
  <c r="AU148" i="9"/>
  <c r="Z148" i="9"/>
  <c r="AU149" i="9"/>
  <c r="Z149" i="9"/>
  <c r="AU150" i="9"/>
  <c r="Z150" i="9"/>
  <c r="AU151" i="9"/>
  <c r="Z151" i="9"/>
  <c r="AU152" i="9"/>
  <c r="Z152" i="9"/>
  <c r="AU153" i="9"/>
  <c r="Z153" i="9"/>
  <c r="AU154" i="9"/>
  <c r="Z154" i="9"/>
  <c r="AU155" i="9"/>
  <c r="Z155" i="9"/>
  <c r="AU156" i="9"/>
  <c r="Z156" i="9"/>
  <c r="AU157" i="9"/>
  <c r="Z157" i="9"/>
  <c r="AU158" i="9"/>
  <c r="Z158" i="9"/>
  <c r="AU159" i="9"/>
  <c r="Z159" i="9"/>
  <c r="AU160" i="9"/>
  <c r="Z160" i="9"/>
  <c r="AU161" i="9"/>
  <c r="Z161" i="9"/>
  <c r="AU162" i="9"/>
  <c r="Z162" i="9"/>
  <c r="AU163" i="9"/>
  <c r="Z163" i="9"/>
  <c r="AU164" i="9"/>
  <c r="Z164" i="9"/>
  <c r="AU165" i="9"/>
  <c r="Z165" i="9"/>
  <c r="AU166" i="9"/>
  <c r="Z166" i="9"/>
  <c r="AU167" i="9"/>
  <c r="Z167" i="9"/>
  <c r="AU168" i="9"/>
  <c r="Z168" i="9"/>
  <c r="AU169" i="9"/>
  <c r="Z169" i="9"/>
  <c r="AU170" i="9"/>
  <c r="Z170" i="9"/>
  <c r="AU171" i="9"/>
  <c r="Z171" i="9"/>
  <c r="AU172" i="9"/>
  <c r="Z172" i="9"/>
  <c r="AU173" i="9"/>
  <c r="Z173" i="9"/>
  <c r="AU174" i="9"/>
  <c r="Z174" i="9"/>
  <c r="AU175" i="9"/>
  <c r="Z175" i="9"/>
  <c r="AU176" i="9"/>
  <c r="Z176" i="9"/>
  <c r="AU177" i="9"/>
  <c r="Z177" i="9"/>
  <c r="AU178" i="9"/>
  <c r="Z178" i="9"/>
  <c r="AU179" i="9"/>
  <c r="Z179" i="9"/>
  <c r="AU180" i="9"/>
  <c r="Z180" i="9"/>
  <c r="AU181" i="9"/>
  <c r="Z181" i="9"/>
  <c r="AU182" i="9"/>
  <c r="Z182" i="9"/>
  <c r="AU183" i="9"/>
  <c r="Z183" i="9"/>
  <c r="AU184" i="9"/>
  <c r="Z184" i="9"/>
  <c r="AU185" i="9"/>
  <c r="Z185" i="9"/>
  <c r="AU186" i="9"/>
  <c r="Z186" i="9"/>
  <c r="AU187" i="9"/>
  <c r="Z187" i="9"/>
  <c r="AU188" i="9"/>
  <c r="Z188" i="9"/>
  <c r="AU189" i="9"/>
  <c r="Z189" i="9"/>
  <c r="AU190" i="9"/>
  <c r="Z190" i="9"/>
  <c r="AU191" i="9"/>
  <c r="Z191" i="9"/>
  <c r="AU192" i="9"/>
  <c r="Z192" i="9"/>
  <c r="AU193" i="9"/>
  <c r="Z193" i="9"/>
  <c r="AU194" i="9"/>
  <c r="Z194" i="9"/>
  <c r="AU195" i="9"/>
  <c r="Z195" i="9"/>
  <c r="AU196" i="9"/>
  <c r="Z196" i="9"/>
  <c r="AU197" i="9"/>
  <c r="Z197" i="9"/>
  <c r="AU198" i="9"/>
  <c r="Z198" i="9"/>
  <c r="AU199" i="9"/>
  <c r="Z199" i="9"/>
  <c r="AU200" i="9"/>
  <c r="Z200" i="9"/>
  <c r="AU201" i="9"/>
  <c r="Z201" i="9"/>
  <c r="AU202" i="9"/>
  <c r="Z202" i="9"/>
  <c r="AU203" i="9"/>
  <c r="Z203" i="9"/>
  <c r="AU204" i="9"/>
  <c r="Z204" i="9"/>
  <c r="AU205" i="9"/>
  <c r="Z205" i="9"/>
  <c r="AU206" i="9"/>
  <c r="Z206" i="9"/>
  <c r="AU207" i="9"/>
  <c r="Z207" i="9"/>
  <c r="AU208" i="9"/>
  <c r="Z208" i="9"/>
  <c r="AU209" i="9"/>
  <c r="Z209" i="9"/>
  <c r="AU210" i="9"/>
  <c r="Z210" i="9"/>
  <c r="AU211" i="9"/>
  <c r="Z211" i="9"/>
  <c r="AU212" i="9"/>
  <c r="Z212" i="9"/>
  <c r="AU213" i="9"/>
  <c r="Z213" i="9"/>
  <c r="AU214" i="9"/>
  <c r="Z214" i="9"/>
  <c r="AU215" i="9"/>
  <c r="Z215" i="9"/>
  <c r="AU216" i="9"/>
  <c r="Z216" i="9"/>
  <c r="AU217" i="9"/>
  <c r="Z217" i="9"/>
  <c r="AU218" i="9"/>
  <c r="Z218" i="9"/>
  <c r="AU219" i="9"/>
  <c r="Z219" i="9"/>
  <c r="BL11" i="9"/>
  <c r="BL12" i="9"/>
  <c r="BG12" i="9"/>
  <c r="BK12" i="9"/>
  <c r="BJ12" i="9"/>
  <c r="BI12" i="9"/>
  <c r="BH12" i="9"/>
  <c r="BF12" i="9"/>
  <c r="BE12" i="9"/>
  <c r="BD12" i="9"/>
  <c r="BC12" i="9"/>
  <c r="AB13" i="9"/>
  <c r="BL13" i="9"/>
  <c r="E14" i="9"/>
  <c r="Y14" i="9"/>
  <c r="BL14" i="9"/>
  <c r="BJ14" i="9"/>
  <c r="BI14" i="9"/>
  <c r="BH14" i="9"/>
  <c r="BK14" i="9"/>
  <c r="BL15" i="9"/>
  <c r="BK15" i="9"/>
  <c r="BJ15" i="9"/>
  <c r="BI15" i="9"/>
  <c r="BH15" i="9"/>
  <c r="BG15" i="9"/>
  <c r="BF15" i="9"/>
  <c r="BE15" i="9"/>
  <c r="BD15" i="9"/>
  <c r="BC15" i="9"/>
  <c r="F16" i="9"/>
  <c r="F17" i="9" s="1"/>
  <c r="AB16" i="9"/>
  <c r="BL16" i="9"/>
  <c r="BK16" i="9"/>
  <c r="BJ16" i="9"/>
  <c r="BI16" i="9"/>
  <c r="BH16" i="9"/>
  <c r="C17" i="9"/>
  <c r="AB17" i="9"/>
  <c r="BL17" i="9"/>
  <c r="BJ17" i="9"/>
  <c r="BK17" i="9"/>
  <c r="BI17" i="9"/>
  <c r="BH17" i="9"/>
  <c r="BL18" i="9"/>
  <c r="BK18" i="9"/>
  <c r="BJ18" i="9"/>
  <c r="BI18" i="9"/>
  <c r="BH18" i="9"/>
  <c r="BG18" i="9"/>
  <c r="BF18" i="9"/>
  <c r="BE18" i="9"/>
  <c r="BD18" i="9"/>
  <c r="BC18" i="9"/>
  <c r="BL19" i="9"/>
  <c r="BL20" i="9"/>
  <c r="R21" i="9"/>
  <c r="BL21" i="9"/>
  <c r="BK21" i="9"/>
  <c r="BJ21" i="9"/>
  <c r="BI21" i="9"/>
  <c r="BH21" i="9"/>
  <c r="BG21" i="9"/>
  <c r="BF21" i="9"/>
  <c r="BE21" i="9"/>
  <c r="BD21" i="9"/>
  <c r="BC21" i="9"/>
  <c r="R22" i="9"/>
  <c r="BL22" i="9"/>
  <c r="R23" i="9"/>
  <c r="BL23" i="9"/>
  <c r="BJ23" i="9"/>
  <c r="BI23" i="9"/>
  <c r="BH23" i="9"/>
  <c r="BK23" i="9"/>
  <c r="I24" i="9"/>
  <c r="R24" i="9"/>
  <c r="AC24" i="9"/>
  <c r="AF24" i="9"/>
  <c r="BL24" i="9"/>
  <c r="BK24" i="9"/>
  <c r="BJ24" i="9"/>
  <c r="R25" i="9"/>
  <c r="BL25" i="9"/>
  <c r="I26" i="9"/>
  <c r="R26" i="9"/>
  <c r="AC26" i="9"/>
  <c r="AF26" i="9"/>
  <c r="BL26" i="9"/>
  <c r="BK26" i="9"/>
  <c r="BJ26" i="9"/>
  <c r="BI26" i="9"/>
  <c r="BH26" i="9"/>
  <c r="I27" i="9"/>
  <c r="R27" i="9"/>
  <c r="AC27" i="9"/>
  <c r="AF27" i="9"/>
  <c r="BL27" i="9"/>
  <c r="I28" i="9"/>
  <c r="R28" i="9"/>
  <c r="AC28" i="9"/>
  <c r="AF28" i="9"/>
  <c r="BL28" i="9"/>
  <c r="R29" i="9"/>
  <c r="BL29" i="9"/>
  <c r="BK29" i="9"/>
  <c r="BJ29" i="9"/>
  <c r="BI29" i="9"/>
  <c r="BH29" i="9"/>
  <c r="BG29" i="9"/>
  <c r="BF29" i="9"/>
  <c r="BE29" i="9"/>
  <c r="BD29" i="9"/>
  <c r="BC29" i="9"/>
  <c r="R30" i="9"/>
  <c r="BL30" i="9"/>
  <c r="R31" i="9"/>
  <c r="BL31" i="9"/>
  <c r="BJ31" i="9"/>
  <c r="BI31" i="9"/>
  <c r="BH31" i="9"/>
  <c r="BK31" i="9"/>
  <c r="I32" i="9"/>
  <c r="R32" i="9"/>
  <c r="AC32" i="9"/>
  <c r="AF32" i="9"/>
  <c r="BL32" i="9"/>
  <c r="BK32" i="9"/>
  <c r="BJ32" i="9"/>
  <c r="R33" i="9"/>
  <c r="BL33" i="9"/>
  <c r="I34" i="9"/>
  <c r="R34" i="9"/>
  <c r="AC34" i="9"/>
  <c r="AF34" i="9"/>
  <c r="BL34" i="9"/>
  <c r="BK34" i="9"/>
  <c r="BJ34" i="9"/>
  <c r="BI34" i="9"/>
  <c r="BH34" i="9"/>
  <c r="I35" i="9"/>
  <c r="R35" i="9"/>
  <c r="AC35" i="9"/>
  <c r="AF35" i="9"/>
  <c r="BL35" i="9"/>
  <c r="I36" i="9"/>
  <c r="R36" i="9"/>
  <c r="AC36" i="9"/>
  <c r="AF36" i="9"/>
  <c r="BL36" i="9"/>
  <c r="R37" i="9"/>
  <c r="BL37" i="9"/>
  <c r="BK37" i="9"/>
  <c r="BJ37" i="9"/>
  <c r="BI37" i="9"/>
  <c r="BH37" i="9"/>
  <c r="BG37" i="9"/>
  <c r="BF37" i="9"/>
  <c r="BE37" i="9"/>
  <c r="BD37" i="9"/>
  <c r="BC37" i="9"/>
  <c r="R38" i="9"/>
  <c r="BL38" i="9"/>
  <c r="R39" i="9"/>
  <c r="BL39" i="9"/>
  <c r="BK39" i="9"/>
  <c r="I40" i="9"/>
  <c r="R40" i="9"/>
  <c r="AC40" i="9"/>
  <c r="AF40" i="9"/>
  <c r="BL40" i="9"/>
  <c r="BK40" i="9"/>
  <c r="BJ40" i="9"/>
  <c r="R41" i="9"/>
  <c r="BL41" i="9"/>
  <c r="I42" i="9"/>
  <c r="R42" i="9"/>
  <c r="AC42" i="9"/>
  <c r="AF42" i="9"/>
  <c r="BL42" i="9"/>
  <c r="BK42" i="9"/>
  <c r="BJ42" i="9"/>
  <c r="BI42" i="9"/>
  <c r="BH42" i="9"/>
  <c r="I43" i="9"/>
  <c r="R43" i="9"/>
  <c r="AC43" i="9"/>
  <c r="AF43" i="9"/>
  <c r="BL43" i="9"/>
  <c r="I44" i="9"/>
  <c r="R44" i="9"/>
  <c r="AC44" i="9"/>
  <c r="AF44" i="9"/>
  <c r="BL44" i="9"/>
  <c r="R45" i="9"/>
  <c r="BL45" i="9"/>
  <c r="BK45" i="9"/>
  <c r="BJ45" i="9"/>
  <c r="BI45" i="9"/>
  <c r="BH45" i="9"/>
  <c r="BG45" i="9"/>
  <c r="BF45" i="9"/>
  <c r="BE45" i="9"/>
  <c r="BD45" i="9"/>
  <c r="BC45" i="9"/>
  <c r="R46" i="9"/>
  <c r="BL46" i="9"/>
  <c r="R47" i="9"/>
  <c r="BL47" i="9"/>
  <c r="BK47" i="9"/>
  <c r="I48" i="9"/>
  <c r="R48" i="9"/>
  <c r="AC48" i="9"/>
  <c r="AF48" i="9"/>
  <c r="BL48" i="9"/>
  <c r="BK48" i="9"/>
  <c r="BJ48" i="9"/>
  <c r="I49" i="9"/>
  <c r="R49" i="9"/>
  <c r="AC49" i="9"/>
  <c r="AF49" i="9"/>
  <c r="BL49" i="9"/>
  <c r="I50" i="9"/>
  <c r="R50" i="9"/>
  <c r="AC50" i="9"/>
  <c r="AF50" i="9"/>
  <c r="BL50" i="9"/>
  <c r="BK50" i="9"/>
  <c r="BJ50" i="9"/>
  <c r="BI50" i="9"/>
  <c r="BH50" i="9"/>
  <c r="I51" i="9"/>
  <c r="R51" i="9"/>
  <c r="AC51" i="9"/>
  <c r="AF51" i="9"/>
  <c r="BL51" i="9"/>
  <c r="I52" i="9"/>
  <c r="R52" i="9"/>
  <c r="AC52" i="9"/>
  <c r="AF52" i="9"/>
  <c r="BL52" i="9"/>
  <c r="BK52" i="9"/>
  <c r="R53" i="9"/>
  <c r="BL53" i="9"/>
  <c r="BK53" i="9"/>
  <c r="BJ53" i="9"/>
  <c r="BI53" i="9"/>
  <c r="BH53" i="9"/>
  <c r="BG53" i="9"/>
  <c r="BF53" i="9"/>
  <c r="BE53" i="9"/>
  <c r="BD53" i="9"/>
  <c r="BC53" i="9"/>
  <c r="R54" i="9"/>
  <c r="BL54" i="9"/>
  <c r="R55" i="9"/>
  <c r="BL55" i="9"/>
  <c r="BK55" i="9"/>
  <c r="I56" i="9"/>
  <c r="R56" i="9"/>
  <c r="AC56" i="9"/>
  <c r="AF56" i="9"/>
  <c r="BL56" i="9"/>
  <c r="BK56" i="9"/>
  <c r="BJ56" i="9"/>
  <c r="I57" i="9"/>
  <c r="R57" i="9"/>
  <c r="AC57" i="9"/>
  <c r="AF57" i="9"/>
  <c r="BL57" i="9"/>
  <c r="I58" i="9"/>
  <c r="R58" i="9"/>
  <c r="AC58" i="9"/>
  <c r="AF58" i="9"/>
  <c r="BL58" i="9"/>
  <c r="BK58" i="9"/>
  <c r="BJ58" i="9"/>
  <c r="BI58" i="9"/>
  <c r="BH58" i="9"/>
  <c r="I59" i="9"/>
  <c r="R59" i="9"/>
  <c r="AC59" i="9"/>
  <c r="AF59" i="9"/>
  <c r="BL59" i="9"/>
  <c r="I60" i="9"/>
  <c r="R60" i="9"/>
  <c r="AC60" i="9"/>
  <c r="AF60" i="9"/>
  <c r="BL60" i="9"/>
  <c r="R61" i="9"/>
  <c r="BL61" i="9"/>
  <c r="BK61" i="9"/>
  <c r="BJ61" i="9"/>
  <c r="BI61" i="9"/>
  <c r="BH61" i="9"/>
  <c r="BG61" i="9"/>
  <c r="BF61" i="9"/>
  <c r="BE61" i="9"/>
  <c r="BD61" i="9"/>
  <c r="BC61" i="9"/>
  <c r="R62" i="9"/>
  <c r="BL62" i="9"/>
  <c r="R63" i="9"/>
  <c r="BL63" i="9"/>
  <c r="BK63" i="9"/>
  <c r="I64" i="9"/>
  <c r="R64" i="9"/>
  <c r="AC64" i="9"/>
  <c r="AF64" i="9"/>
  <c r="BL64" i="9"/>
  <c r="R65" i="9"/>
  <c r="BL65" i="9"/>
  <c r="I66" i="9"/>
  <c r="R66" i="9"/>
  <c r="AC66" i="9"/>
  <c r="AF66" i="9"/>
  <c r="BL66" i="9"/>
  <c r="BK66" i="9"/>
  <c r="BJ66" i="9"/>
  <c r="BI66" i="9"/>
  <c r="BH66" i="9"/>
  <c r="I67" i="9"/>
  <c r="R67" i="9"/>
  <c r="AC67" i="9"/>
  <c r="AF67" i="9"/>
  <c r="BL67" i="9"/>
  <c r="I68" i="9"/>
  <c r="R68" i="9"/>
  <c r="AC68" i="9"/>
  <c r="AF68" i="9"/>
  <c r="BL68" i="9"/>
  <c r="R69" i="9"/>
  <c r="BL69" i="9"/>
  <c r="BK69" i="9"/>
  <c r="BJ69" i="9"/>
  <c r="BI69" i="9"/>
  <c r="BH69" i="9"/>
  <c r="BG69" i="9"/>
  <c r="BF69" i="9"/>
  <c r="BE69" i="9"/>
  <c r="BD69" i="9"/>
  <c r="BC69" i="9"/>
  <c r="R70" i="9"/>
  <c r="BL70" i="9"/>
  <c r="AY70" i="9"/>
  <c r="R71" i="9"/>
  <c r="BL71" i="9"/>
  <c r="BK71" i="9"/>
  <c r="I72" i="9"/>
  <c r="R72" i="9"/>
  <c r="AC72" i="9"/>
  <c r="AF72" i="9"/>
  <c r="BL72" i="9"/>
  <c r="I73" i="9"/>
  <c r="R73" i="9"/>
  <c r="AC73" i="9"/>
  <c r="AF73" i="9"/>
  <c r="BL73" i="9"/>
  <c r="BK73" i="9"/>
  <c r="BJ73" i="9"/>
  <c r="BI73" i="9"/>
  <c r="R74" i="9"/>
  <c r="BL74" i="9"/>
  <c r="BK74" i="9"/>
  <c r="BJ74" i="9"/>
  <c r="BI74" i="9"/>
  <c r="BH74" i="9"/>
  <c r="R75" i="9"/>
  <c r="BL75" i="9"/>
  <c r="I76" i="9"/>
  <c r="R76" i="9"/>
  <c r="AC76" i="9"/>
  <c r="AF76" i="9"/>
  <c r="BL76" i="9"/>
  <c r="I77" i="9"/>
  <c r="R77" i="9"/>
  <c r="AC77" i="9"/>
  <c r="AF77" i="9"/>
  <c r="BL77" i="9"/>
  <c r="BK77" i="9"/>
  <c r="BJ77" i="9"/>
  <c r="BI77" i="9"/>
  <c r="BH77" i="9"/>
  <c r="BG77" i="9"/>
  <c r="BF77" i="9"/>
  <c r="BE77" i="9"/>
  <c r="BD77" i="9"/>
  <c r="BC77" i="9"/>
  <c r="I78" i="9"/>
  <c r="R78" i="9"/>
  <c r="AC78" i="9"/>
  <c r="AF78" i="9"/>
  <c r="BL78" i="9"/>
  <c r="BK78" i="9"/>
  <c r="BJ78" i="9"/>
  <c r="BI78" i="9"/>
  <c r="R79" i="9"/>
  <c r="BL79" i="9"/>
  <c r="BK79" i="9"/>
  <c r="I80" i="9"/>
  <c r="R80" i="9"/>
  <c r="AC80" i="9"/>
  <c r="AF80" i="9"/>
  <c r="BL80" i="9"/>
  <c r="I81" i="9"/>
  <c r="R81" i="9"/>
  <c r="AC81" i="9"/>
  <c r="AF81" i="9"/>
  <c r="BL81" i="9"/>
  <c r="BK81" i="9"/>
  <c r="I82" i="9"/>
  <c r="R82" i="9"/>
  <c r="AC82" i="9"/>
  <c r="AF82" i="9"/>
  <c r="BL82" i="9"/>
  <c r="BK82" i="9"/>
  <c r="BJ82" i="9"/>
  <c r="BI82" i="9"/>
  <c r="BH82" i="9"/>
  <c r="R83" i="9"/>
  <c r="BL83" i="9"/>
  <c r="R84" i="9"/>
  <c r="BL84" i="9"/>
  <c r="R85" i="9"/>
  <c r="BL85" i="9"/>
  <c r="BK85" i="9"/>
  <c r="BJ85" i="9"/>
  <c r="BI85" i="9"/>
  <c r="BH85" i="9"/>
  <c r="BG85" i="9"/>
  <c r="BF85" i="9"/>
  <c r="BE85" i="9"/>
  <c r="BD85" i="9"/>
  <c r="BC85" i="9"/>
  <c r="R86" i="9"/>
  <c r="BL86" i="9"/>
  <c r="BK86" i="9"/>
  <c r="BJ86" i="9"/>
  <c r="BI86" i="9"/>
  <c r="R87" i="9"/>
  <c r="BL87" i="9"/>
  <c r="BK87" i="9"/>
  <c r="I88" i="9"/>
  <c r="R88" i="9"/>
  <c r="AC88" i="9"/>
  <c r="AF88" i="9"/>
  <c r="BL88" i="9"/>
  <c r="I89" i="9"/>
  <c r="R89" i="9"/>
  <c r="AC89" i="9"/>
  <c r="AF89" i="9"/>
  <c r="BL89" i="9"/>
  <c r="BK89" i="9"/>
  <c r="I90" i="9"/>
  <c r="R90" i="9"/>
  <c r="AC90" i="9"/>
  <c r="AF90" i="9"/>
  <c r="BL90" i="9"/>
  <c r="BK90" i="9"/>
  <c r="BJ90" i="9"/>
  <c r="BI90" i="9"/>
  <c r="BH90" i="9"/>
  <c r="R91" i="9"/>
  <c r="BL91" i="9"/>
  <c r="R92" i="9"/>
  <c r="BL92" i="9"/>
  <c r="R93" i="9"/>
  <c r="BL93" i="9"/>
  <c r="BK93" i="9"/>
  <c r="BJ93" i="9"/>
  <c r="BI93" i="9"/>
  <c r="BH93" i="9"/>
  <c r="BG93" i="9"/>
  <c r="BF93" i="9"/>
  <c r="BE93" i="9"/>
  <c r="BD93" i="9"/>
  <c r="BC93" i="9"/>
  <c r="R94" i="9"/>
  <c r="BL94" i="9"/>
  <c r="BK94" i="9"/>
  <c r="BJ94" i="9"/>
  <c r="BI94" i="9"/>
  <c r="R95" i="9"/>
  <c r="BL95" i="9"/>
  <c r="BK95" i="9"/>
  <c r="AY95" i="9"/>
  <c r="I96" i="9"/>
  <c r="R96" i="9"/>
  <c r="AC96" i="9"/>
  <c r="AF96" i="9"/>
  <c r="BL96" i="9"/>
  <c r="I97" i="9"/>
  <c r="R97" i="9"/>
  <c r="AC97" i="9"/>
  <c r="AF97" i="9"/>
  <c r="BL97" i="9"/>
  <c r="BK97" i="9"/>
  <c r="I98" i="9"/>
  <c r="R98" i="9"/>
  <c r="AC98" i="9"/>
  <c r="AF98" i="9"/>
  <c r="BL98" i="9"/>
  <c r="BK98" i="9"/>
  <c r="BJ98" i="9"/>
  <c r="BI98" i="9"/>
  <c r="BH98" i="9"/>
  <c r="R99" i="9"/>
  <c r="BL99" i="9"/>
  <c r="R100" i="9"/>
  <c r="BL100" i="9"/>
  <c r="BK100" i="9"/>
  <c r="R101" i="9"/>
  <c r="BL101" i="9"/>
  <c r="BK101" i="9"/>
  <c r="BJ101" i="9"/>
  <c r="BI101" i="9"/>
  <c r="BH101" i="9"/>
  <c r="BG101" i="9"/>
  <c r="BF101" i="9"/>
  <c r="BE101" i="9"/>
  <c r="BD101" i="9"/>
  <c r="BC101" i="9"/>
  <c r="R102" i="9"/>
  <c r="BL102" i="9"/>
  <c r="BK102" i="9"/>
  <c r="BJ102" i="9"/>
  <c r="BI102" i="9"/>
  <c r="R103" i="9"/>
  <c r="BL103" i="9"/>
  <c r="I104" i="9"/>
  <c r="R104" i="9"/>
  <c r="AC104" i="9"/>
  <c r="AF104" i="9"/>
  <c r="BL104" i="9"/>
  <c r="BK104" i="9"/>
  <c r="R105" i="9"/>
  <c r="BL105" i="9"/>
  <c r="BK105" i="9"/>
  <c r="I106" i="9"/>
  <c r="R106" i="9"/>
  <c r="AC106" i="9"/>
  <c r="AF106" i="9"/>
  <c r="BL106" i="9"/>
  <c r="BK106" i="9"/>
  <c r="BJ106" i="9"/>
  <c r="BI106" i="9"/>
  <c r="BH106" i="9"/>
  <c r="R107" i="9"/>
  <c r="BL107" i="9"/>
  <c r="R108" i="9"/>
  <c r="BL108" i="9"/>
  <c r="BK108" i="9"/>
  <c r="R109" i="9"/>
  <c r="BL109" i="9"/>
  <c r="BK109" i="9"/>
  <c r="BJ109" i="9"/>
  <c r="BI109" i="9"/>
  <c r="BH109" i="9"/>
  <c r="BG109" i="9"/>
  <c r="BF109" i="9"/>
  <c r="BE109" i="9"/>
  <c r="BD109" i="9"/>
  <c r="BC109" i="9"/>
  <c r="R110" i="9"/>
  <c r="BL110" i="9"/>
  <c r="R111" i="9"/>
  <c r="BL111" i="9"/>
  <c r="BK111" i="9"/>
  <c r="I112" i="9"/>
  <c r="R112" i="9"/>
  <c r="AC112" i="9"/>
  <c r="AF112" i="9"/>
  <c r="BL112" i="9"/>
  <c r="BK112" i="9"/>
  <c r="BJ112" i="9"/>
  <c r="R113" i="9"/>
  <c r="BL113" i="9"/>
  <c r="BJ113" i="9"/>
  <c r="BI113" i="9"/>
  <c r="BK113" i="9"/>
  <c r="AY113" i="9"/>
  <c r="I114" i="9"/>
  <c r="R114" i="9"/>
  <c r="AC114" i="9"/>
  <c r="AF114" i="9"/>
  <c r="BL114" i="9"/>
  <c r="R115" i="9"/>
  <c r="BL115" i="9"/>
  <c r="BI115" i="9"/>
  <c r="BH115" i="9"/>
  <c r="BK115" i="9"/>
  <c r="BJ115" i="9"/>
  <c r="R116" i="9"/>
  <c r="BL116" i="9"/>
  <c r="R117" i="9"/>
  <c r="BL117" i="9"/>
  <c r="BK117" i="9"/>
  <c r="BJ117" i="9"/>
  <c r="BI117" i="9"/>
  <c r="BH117" i="9"/>
  <c r="BG117" i="9"/>
  <c r="BF117" i="9"/>
  <c r="BE117" i="9"/>
  <c r="BD117" i="9"/>
  <c r="BC117" i="9"/>
  <c r="I118" i="9"/>
  <c r="R118" i="9"/>
  <c r="AC118" i="9"/>
  <c r="AF118" i="9"/>
  <c r="BL118" i="9"/>
  <c r="BK118" i="9"/>
  <c r="R119" i="9"/>
  <c r="BL119" i="9"/>
  <c r="BK119" i="9"/>
  <c r="K120" i="9"/>
  <c r="R120" i="9"/>
  <c r="AC120" i="9"/>
  <c r="AF120" i="9"/>
  <c r="BL120" i="9"/>
  <c r="BK120" i="9"/>
  <c r="BJ120" i="9"/>
  <c r="I121" i="9"/>
  <c r="R121" i="9"/>
  <c r="AC121" i="9"/>
  <c r="AF121" i="9"/>
  <c r="BL121" i="9"/>
  <c r="K122" i="9"/>
  <c r="R122" i="9"/>
  <c r="AC122" i="9"/>
  <c r="AF122" i="9"/>
  <c r="BL122" i="9"/>
  <c r="BI122" i="9"/>
  <c r="BH122" i="9"/>
  <c r="BK122" i="9"/>
  <c r="BJ122" i="9"/>
  <c r="AY122" i="9"/>
  <c r="R123" i="9"/>
  <c r="BL123" i="9"/>
  <c r="BJ123" i="9"/>
  <c r="BI123" i="9"/>
  <c r="BH123" i="9"/>
  <c r="BG123" i="9"/>
  <c r="BK123" i="9"/>
  <c r="R124" i="9"/>
  <c r="BL124" i="9"/>
  <c r="R125" i="9"/>
  <c r="BL125" i="9"/>
  <c r="BH125" i="9"/>
  <c r="BG125" i="9"/>
  <c r="BF125" i="9"/>
  <c r="BE125" i="9"/>
  <c r="BD125" i="9"/>
  <c r="BK125" i="9"/>
  <c r="BJ125" i="9"/>
  <c r="BI125" i="9"/>
  <c r="BC125" i="9"/>
  <c r="R126" i="9"/>
  <c r="BL126" i="9"/>
  <c r="R127" i="9"/>
  <c r="BL127" i="9"/>
  <c r="BK127" i="9"/>
  <c r="R128" i="9"/>
  <c r="BL128" i="9"/>
  <c r="BK128" i="9"/>
  <c r="BJ128" i="9"/>
  <c r="R129" i="9"/>
  <c r="BL129" i="9"/>
  <c r="BH129" i="9"/>
  <c r="BK129" i="9"/>
  <c r="BJ129" i="9"/>
  <c r="BI129" i="9"/>
  <c r="BG129" i="9"/>
  <c r="BF129" i="9"/>
  <c r="BE129" i="9"/>
  <c r="BD129" i="9"/>
  <c r="BC129" i="9"/>
  <c r="R130" i="9"/>
  <c r="BL130" i="9"/>
  <c r="BK130" i="9"/>
  <c r="AY130" i="9"/>
  <c r="R131" i="9"/>
  <c r="BL131" i="9"/>
  <c r="BJ131" i="9"/>
  <c r="BI131" i="9"/>
  <c r="BH131" i="9"/>
  <c r="BG131" i="9"/>
  <c r="BK131" i="9"/>
  <c r="R132" i="9"/>
  <c r="AD132" i="9"/>
  <c r="AF132" i="9"/>
  <c r="BL132" i="9"/>
  <c r="K133" i="9"/>
  <c r="R133" i="9"/>
  <c r="AC133" i="9"/>
  <c r="AD133" i="9"/>
  <c r="AF133" i="9"/>
  <c r="BL133" i="9"/>
  <c r="BH133" i="9"/>
  <c r="BG133" i="9"/>
  <c r="BF133" i="9"/>
  <c r="BE133" i="9"/>
  <c r="BD133" i="9"/>
  <c r="BC133" i="9"/>
  <c r="BK133" i="9"/>
  <c r="BJ133" i="9"/>
  <c r="BI133" i="9"/>
  <c r="K134" i="9"/>
  <c r="R134" i="9"/>
  <c r="AC134" i="9"/>
  <c r="AD134" i="9"/>
  <c r="AF134" i="9"/>
  <c r="BL134" i="9"/>
  <c r="K135" i="9"/>
  <c r="R135" i="9"/>
  <c r="AC135" i="9"/>
  <c r="AD135" i="9"/>
  <c r="AF135" i="9"/>
  <c r="BL135" i="9"/>
  <c r="BK135" i="9"/>
  <c r="K136" i="9"/>
  <c r="R136" i="9"/>
  <c r="AC136" i="9"/>
  <c r="AD136" i="9"/>
  <c r="AF136" i="9"/>
  <c r="BL136" i="9"/>
  <c r="BK136" i="9"/>
  <c r="BJ136" i="9"/>
  <c r="K137" i="9"/>
  <c r="R137" i="9"/>
  <c r="AC137" i="9"/>
  <c r="AD137" i="9"/>
  <c r="AF137" i="9"/>
  <c r="BL137" i="9"/>
  <c r="BH137" i="9"/>
  <c r="BK137" i="9"/>
  <c r="BJ137" i="9"/>
  <c r="BI137" i="9"/>
  <c r="BG137" i="9"/>
  <c r="BF137" i="9"/>
  <c r="BE137" i="9"/>
  <c r="BD137" i="9"/>
  <c r="BC137" i="9"/>
  <c r="K138" i="9"/>
  <c r="R138" i="9"/>
  <c r="AC138" i="9"/>
  <c r="AD138" i="9"/>
  <c r="AF138" i="9"/>
  <c r="BL138" i="9"/>
  <c r="BK138" i="9"/>
  <c r="AY138" i="9"/>
  <c r="K139" i="9"/>
  <c r="R139" i="9"/>
  <c r="AC139" i="9"/>
  <c r="AD139" i="9"/>
  <c r="AF139" i="9"/>
  <c r="BL139" i="9"/>
  <c r="BJ139" i="9"/>
  <c r="BI139" i="9"/>
  <c r="BH139" i="9"/>
  <c r="BG139" i="9"/>
  <c r="BK139" i="9"/>
  <c r="K140" i="9"/>
  <c r="R140" i="9"/>
  <c r="AC140" i="9"/>
  <c r="AD140" i="9"/>
  <c r="AF140" i="9"/>
  <c r="BL140" i="9"/>
  <c r="H141" i="9"/>
  <c r="R141" i="9"/>
  <c r="AC141" i="9"/>
  <c r="AD141" i="9"/>
  <c r="AF141" i="9"/>
  <c r="BL141" i="9"/>
  <c r="BH141" i="9"/>
  <c r="BG141" i="9"/>
  <c r="BF141" i="9"/>
  <c r="BE141" i="9"/>
  <c r="BD141" i="9"/>
  <c r="BC141" i="9"/>
  <c r="BK141" i="9"/>
  <c r="BJ141" i="9"/>
  <c r="BI141" i="9"/>
  <c r="H142" i="9"/>
  <c r="R142" i="9"/>
  <c r="AC142" i="9"/>
  <c r="AD142" i="9"/>
  <c r="AF142" i="9"/>
  <c r="BL142" i="9"/>
  <c r="H143" i="9"/>
  <c r="R143" i="9"/>
  <c r="AC143" i="9"/>
  <c r="AD143" i="9"/>
  <c r="AF143" i="9"/>
  <c r="BL143" i="9"/>
  <c r="BK143" i="9"/>
  <c r="H144" i="9"/>
  <c r="R144" i="9"/>
  <c r="AC144" i="9"/>
  <c r="AD144" i="9"/>
  <c r="AF144" i="9"/>
  <c r="BL144" i="9"/>
  <c r="BK144" i="9"/>
  <c r="BJ144" i="9"/>
  <c r="H145" i="9"/>
  <c r="R145" i="9"/>
  <c r="AC145" i="9"/>
  <c r="AD145" i="9"/>
  <c r="AF145" i="9"/>
  <c r="BL145" i="9"/>
  <c r="BH145" i="9"/>
  <c r="BK145" i="9"/>
  <c r="BJ145" i="9"/>
  <c r="BI145" i="9"/>
  <c r="BG145" i="9"/>
  <c r="BF145" i="9"/>
  <c r="BE145" i="9"/>
  <c r="BD145" i="9"/>
  <c r="BC145" i="9"/>
  <c r="H146" i="9"/>
  <c r="R146" i="9"/>
  <c r="AC146" i="9"/>
  <c r="AD146" i="9"/>
  <c r="AF146" i="9"/>
  <c r="BL146" i="9"/>
  <c r="BK146" i="9"/>
  <c r="AY146" i="9"/>
  <c r="H147" i="9"/>
  <c r="R147" i="9"/>
  <c r="AC147" i="9"/>
  <c r="AD147" i="9"/>
  <c r="AF147" i="9"/>
  <c r="BL147" i="9"/>
  <c r="BJ147" i="9"/>
  <c r="BI147" i="9"/>
  <c r="BH147" i="9"/>
  <c r="BG147" i="9"/>
  <c r="BK147" i="9"/>
  <c r="H148" i="9"/>
  <c r="R148" i="9"/>
  <c r="AC148" i="9"/>
  <c r="AD148" i="9"/>
  <c r="AF148" i="9"/>
  <c r="BL148" i="9"/>
  <c r="H149" i="9"/>
  <c r="R149" i="9"/>
  <c r="AC149" i="9"/>
  <c r="AD149" i="9"/>
  <c r="AF149" i="9"/>
  <c r="BL149" i="9"/>
  <c r="BH149" i="9"/>
  <c r="BG149" i="9"/>
  <c r="BF149" i="9"/>
  <c r="BE149" i="9"/>
  <c r="BD149" i="9"/>
  <c r="BC149" i="9"/>
  <c r="BK149" i="9"/>
  <c r="BJ149" i="9"/>
  <c r="BI149" i="9"/>
  <c r="H150" i="9"/>
  <c r="R150" i="9"/>
  <c r="AC150" i="9"/>
  <c r="AD150" i="9"/>
  <c r="AF150" i="9"/>
  <c r="BL150" i="9"/>
  <c r="K151" i="9"/>
  <c r="R151" i="9"/>
  <c r="AC151" i="9"/>
  <c r="AD151" i="9"/>
  <c r="AF151" i="9"/>
  <c r="BL151" i="9"/>
  <c r="BK151" i="9"/>
  <c r="K152" i="9"/>
  <c r="R152" i="9"/>
  <c r="AC152" i="9"/>
  <c r="AD152" i="9"/>
  <c r="AF152" i="9"/>
  <c r="BL152" i="9"/>
  <c r="BK152" i="9"/>
  <c r="BJ152" i="9"/>
  <c r="K153" i="9"/>
  <c r="R153" i="9"/>
  <c r="AC153" i="9"/>
  <c r="AD153" i="9"/>
  <c r="AF153" i="9"/>
  <c r="I154" i="9"/>
  <c r="R154" i="9"/>
  <c r="AC154" i="9"/>
  <c r="AD154" i="9"/>
  <c r="AF154" i="9"/>
  <c r="I155" i="9"/>
  <c r="R155" i="9"/>
  <c r="AC155" i="9"/>
  <c r="AD155" i="9"/>
  <c r="AF155" i="9"/>
  <c r="I156" i="9"/>
  <c r="R156" i="9"/>
  <c r="AC156" i="9"/>
  <c r="AD156" i="9"/>
  <c r="AF156" i="9"/>
  <c r="I157" i="9"/>
  <c r="R157" i="9"/>
  <c r="AC157" i="9"/>
  <c r="AD157" i="9"/>
  <c r="AF157" i="9"/>
  <c r="I158" i="9"/>
  <c r="R158" i="9"/>
  <c r="AC158" i="9"/>
  <c r="AD158" i="9"/>
  <c r="AF158" i="9"/>
  <c r="I159" i="9"/>
  <c r="R159" i="9"/>
  <c r="AC159" i="9"/>
  <c r="AD159" i="9"/>
  <c r="AF159" i="9"/>
  <c r="I160" i="9"/>
  <c r="R160" i="9"/>
  <c r="AC160" i="9"/>
  <c r="AD160" i="9"/>
  <c r="AF160" i="9"/>
  <c r="I161" i="9"/>
  <c r="R161" i="9"/>
  <c r="AC161" i="9"/>
  <c r="AD161" i="9"/>
  <c r="AF161" i="9"/>
  <c r="I162" i="9"/>
  <c r="R162" i="9"/>
  <c r="AC162" i="9"/>
  <c r="AD162" i="9"/>
  <c r="AF162" i="9"/>
  <c r="I163" i="9"/>
  <c r="R163" i="9"/>
  <c r="AC163" i="9"/>
  <c r="AD163" i="9"/>
  <c r="AF163" i="9"/>
  <c r="I164" i="9"/>
  <c r="R164" i="9"/>
  <c r="AC164" i="9"/>
  <c r="AD164" i="9"/>
  <c r="AF164" i="9"/>
  <c r="I165" i="9"/>
  <c r="R165" i="9"/>
  <c r="AC165" i="9"/>
  <c r="AD165" i="9"/>
  <c r="AF165" i="9"/>
  <c r="I166" i="9"/>
  <c r="R166" i="9"/>
  <c r="AC166" i="9"/>
  <c r="AD166" i="9"/>
  <c r="AF166" i="9"/>
  <c r="I167" i="9"/>
  <c r="R167" i="9"/>
  <c r="AC167" i="9"/>
  <c r="AD167" i="9"/>
  <c r="AF167" i="9"/>
  <c r="I168" i="9"/>
  <c r="R168" i="9"/>
  <c r="AC168" i="9"/>
  <c r="AD168" i="9"/>
  <c r="AF168" i="9"/>
  <c r="I169" i="9"/>
  <c r="R169" i="9"/>
  <c r="AC169" i="9"/>
  <c r="AD169" i="9"/>
  <c r="AF169" i="9"/>
  <c r="I170" i="9"/>
  <c r="R170" i="9"/>
  <c r="AC170" i="9"/>
  <c r="AD170" i="9"/>
  <c r="AF170" i="9"/>
  <c r="I171" i="9"/>
  <c r="R171" i="9"/>
  <c r="AC171" i="9"/>
  <c r="AD171" i="9"/>
  <c r="AF171" i="9"/>
  <c r="I172" i="9"/>
  <c r="R172" i="9"/>
  <c r="AC172" i="9"/>
  <c r="AD172" i="9"/>
  <c r="AF172" i="9"/>
  <c r="I173" i="9"/>
  <c r="R173" i="9"/>
  <c r="AC173" i="9"/>
  <c r="AD173" i="9"/>
  <c r="AF173" i="9"/>
  <c r="I174" i="9"/>
  <c r="R174" i="9"/>
  <c r="AC174" i="9"/>
  <c r="AD174" i="9"/>
  <c r="AF174" i="9"/>
  <c r="I175" i="9"/>
  <c r="R175" i="9"/>
  <c r="AC175" i="9"/>
  <c r="AD175" i="9"/>
  <c r="AF175" i="9"/>
  <c r="I176" i="9"/>
  <c r="R176" i="9"/>
  <c r="AC176" i="9"/>
  <c r="AD176" i="9"/>
  <c r="AF176" i="9"/>
  <c r="I177" i="9"/>
  <c r="R177" i="9"/>
  <c r="AC177" i="9"/>
  <c r="AD177" i="9"/>
  <c r="AF177" i="9"/>
  <c r="I178" i="9"/>
  <c r="R178" i="9"/>
  <c r="AC178" i="9"/>
  <c r="AD178" i="9"/>
  <c r="AF178" i="9"/>
  <c r="I179" i="9"/>
  <c r="R179" i="9"/>
  <c r="AC179" i="9"/>
  <c r="AD179" i="9"/>
  <c r="AF179" i="9"/>
  <c r="I180" i="9"/>
  <c r="R180" i="9"/>
  <c r="AC180" i="9"/>
  <c r="AD180" i="9"/>
  <c r="AF180" i="9"/>
  <c r="I181" i="9"/>
  <c r="R181" i="9"/>
  <c r="AC181" i="9"/>
  <c r="AD181" i="9"/>
  <c r="AF181" i="9"/>
  <c r="I182" i="9"/>
  <c r="R182" i="9"/>
  <c r="AC182" i="9"/>
  <c r="AD182" i="9"/>
  <c r="AF182" i="9"/>
  <c r="I183" i="9"/>
  <c r="R183" i="9"/>
  <c r="AC183" i="9"/>
  <c r="AD183" i="9"/>
  <c r="AF183" i="9"/>
  <c r="I184" i="9"/>
  <c r="R184" i="9"/>
  <c r="AC184" i="9"/>
  <c r="AD184" i="9"/>
  <c r="AF184" i="9"/>
  <c r="I185" i="9"/>
  <c r="R185" i="9"/>
  <c r="AC185" i="9"/>
  <c r="AD185" i="9"/>
  <c r="AF185" i="9"/>
  <c r="I186" i="9"/>
  <c r="R186" i="9"/>
  <c r="AC186" i="9"/>
  <c r="AD186" i="9"/>
  <c r="AF186" i="9"/>
  <c r="I187" i="9"/>
  <c r="R187" i="9"/>
  <c r="AC187" i="9"/>
  <c r="AD187" i="9"/>
  <c r="AF187" i="9"/>
  <c r="I188" i="9"/>
  <c r="R188" i="9"/>
  <c r="AC188" i="9"/>
  <c r="AD188" i="9"/>
  <c r="AF188" i="9"/>
  <c r="I189" i="9"/>
  <c r="R189" i="9"/>
  <c r="AC189" i="9"/>
  <c r="AD189" i="9"/>
  <c r="AF189" i="9"/>
  <c r="I190" i="9"/>
  <c r="R190" i="9"/>
  <c r="AC190" i="9"/>
  <c r="AD190" i="9"/>
  <c r="AF190" i="9"/>
  <c r="I191" i="9"/>
  <c r="R191" i="9"/>
  <c r="AC191" i="9"/>
  <c r="AD191" i="9"/>
  <c r="AF191" i="9"/>
  <c r="I192" i="9"/>
  <c r="R192" i="9"/>
  <c r="AC192" i="9"/>
  <c r="AD192" i="9"/>
  <c r="AF192" i="9"/>
  <c r="I193" i="9"/>
  <c r="R193" i="9"/>
  <c r="AC193" i="9"/>
  <c r="AD193" i="9"/>
  <c r="AF193" i="9"/>
  <c r="I194" i="9"/>
  <c r="R194" i="9"/>
  <c r="AC194" i="9"/>
  <c r="AD194" i="9"/>
  <c r="AF194" i="9"/>
  <c r="I195" i="9"/>
  <c r="R195" i="9"/>
  <c r="AC195" i="9"/>
  <c r="AD195" i="9"/>
  <c r="AF195" i="9"/>
  <c r="I196" i="9"/>
  <c r="R196" i="9"/>
  <c r="AC196" i="9"/>
  <c r="AD196" i="9"/>
  <c r="AF196" i="9"/>
  <c r="I197" i="9"/>
  <c r="R197" i="9"/>
  <c r="AC197" i="9"/>
  <c r="AD197" i="9"/>
  <c r="AF197" i="9"/>
  <c r="I198" i="9"/>
  <c r="R198" i="9"/>
  <c r="AC198" i="9"/>
  <c r="AD198" i="9"/>
  <c r="AF198" i="9"/>
  <c r="R199" i="9"/>
  <c r="AD199" i="9"/>
  <c r="AF199" i="9"/>
  <c r="I200" i="9"/>
  <c r="R200" i="9"/>
  <c r="AC200" i="9"/>
  <c r="AD200" i="9"/>
  <c r="AF200" i="9"/>
  <c r="I201" i="9"/>
  <c r="R201" i="9"/>
  <c r="AC201" i="9"/>
  <c r="AD201" i="9"/>
  <c r="AF201" i="9"/>
  <c r="I202" i="9"/>
  <c r="R202" i="9"/>
  <c r="AC202" i="9"/>
  <c r="AD202" i="9"/>
  <c r="AF202" i="9"/>
  <c r="I203" i="9"/>
  <c r="R203" i="9"/>
  <c r="AC203" i="9"/>
  <c r="AD203" i="9"/>
  <c r="AF203" i="9"/>
  <c r="I204" i="9"/>
  <c r="R204" i="9"/>
  <c r="AC204" i="9"/>
  <c r="AD204" i="9"/>
  <c r="AF204" i="9"/>
  <c r="I205" i="9"/>
  <c r="R205" i="9"/>
  <c r="AC205" i="9"/>
  <c r="AD205" i="9"/>
  <c r="AF205" i="9"/>
  <c r="I206" i="9"/>
  <c r="R206" i="9"/>
  <c r="AC206" i="9"/>
  <c r="AD206" i="9"/>
  <c r="AF206" i="9"/>
  <c r="I207" i="9"/>
  <c r="R207" i="9"/>
  <c r="AC207" i="9"/>
  <c r="AD207" i="9"/>
  <c r="AF207" i="9"/>
  <c r="I208" i="9"/>
  <c r="R208" i="9"/>
  <c r="AC208" i="9"/>
  <c r="AD208" i="9"/>
  <c r="AF208" i="9"/>
  <c r="I209" i="9"/>
  <c r="R209" i="9"/>
  <c r="AC209" i="9"/>
  <c r="AD209" i="9"/>
  <c r="AF209" i="9"/>
  <c r="I210" i="9"/>
  <c r="R210" i="9"/>
  <c r="AC210" i="9"/>
  <c r="AD210" i="9"/>
  <c r="AF210" i="9"/>
  <c r="I211" i="9"/>
  <c r="R211" i="9"/>
  <c r="AC211" i="9"/>
  <c r="AD211" i="9"/>
  <c r="AF211" i="9"/>
  <c r="I212" i="9"/>
  <c r="R212" i="9"/>
  <c r="AC212" i="9"/>
  <c r="AD212" i="9"/>
  <c r="AF212" i="9"/>
  <c r="J213" i="9"/>
  <c r="R213" i="9"/>
  <c r="AC213" i="9"/>
  <c r="AD213" i="9"/>
  <c r="AF213" i="9"/>
  <c r="J214" i="9"/>
  <c r="R214" i="9"/>
  <c r="AC214" i="9"/>
  <c r="AD214" i="9"/>
  <c r="AF214" i="9"/>
  <c r="K215" i="9"/>
  <c r="R215" i="9"/>
  <c r="AC215" i="9"/>
  <c r="AD215" i="9"/>
  <c r="AF215" i="9"/>
  <c r="I216" i="9"/>
  <c r="R216" i="9"/>
  <c r="AC216" i="9"/>
  <c r="AD216" i="9"/>
  <c r="AF216" i="9"/>
  <c r="I217" i="9"/>
  <c r="R217" i="9"/>
  <c r="AC217" i="9"/>
  <c r="AD217" i="9"/>
  <c r="AF217" i="9"/>
  <c r="I218" i="9"/>
  <c r="R218" i="9"/>
  <c r="AC218" i="9"/>
  <c r="AD218" i="9"/>
  <c r="AF218" i="9"/>
  <c r="I219" i="9"/>
  <c r="R219" i="9"/>
  <c r="AC219" i="9"/>
  <c r="AD219" i="9"/>
  <c r="AF219" i="9"/>
  <c r="A11" i="7"/>
  <c r="B11" i="7"/>
  <c r="C11" i="7"/>
  <c r="D11" i="7"/>
  <c r="E67" i="1"/>
  <c r="E11" i="7"/>
  <c r="A12" i="7"/>
  <c r="B12" i="7"/>
  <c r="C12" i="7"/>
  <c r="D12" i="7"/>
  <c r="E77" i="1"/>
  <c r="E12" i="7"/>
  <c r="A13" i="7"/>
  <c r="B13" i="7"/>
  <c r="C13" i="7"/>
  <c r="D13" i="7"/>
  <c r="E96" i="1"/>
  <c r="E13" i="7"/>
  <c r="A14" i="7"/>
  <c r="B14" i="7"/>
  <c r="C14" i="7"/>
  <c r="D14" i="7"/>
  <c r="E98" i="1"/>
  <c r="E14" i="7"/>
  <c r="A15" i="7"/>
  <c r="B15" i="7"/>
  <c r="C15" i="7"/>
  <c r="D15" i="7"/>
  <c r="E100" i="1"/>
  <c r="E15" i="7"/>
  <c r="A16" i="7"/>
  <c r="B16" i="7"/>
  <c r="C16" i="7"/>
  <c r="D16" i="7"/>
  <c r="E102" i="1"/>
  <c r="E16" i="7"/>
  <c r="A17" i="7"/>
  <c r="B17" i="7"/>
  <c r="C17" i="7"/>
  <c r="D17" i="7"/>
  <c r="E104" i="1"/>
  <c r="E17" i="7"/>
  <c r="A18" i="7"/>
  <c r="B18" i="7"/>
  <c r="C18" i="7"/>
  <c r="D18" i="7"/>
  <c r="E106" i="1"/>
  <c r="E18" i="7"/>
  <c r="A19" i="7"/>
  <c r="B19" i="7"/>
  <c r="C19" i="7"/>
  <c r="D19" i="7"/>
  <c r="E108" i="1"/>
  <c r="E19" i="7"/>
  <c r="A20" i="7"/>
  <c r="B20" i="7"/>
  <c r="C20" i="7"/>
  <c r="D20" i="7"/>
  <c r="E109" i="1"/>
  <c r="E20" i="7"/>
  <c r="A21" i="7"/>
  <c r="B21" i="7"/>
  <c r="C21" i="7"/>
  <c r="D21" i="7"/>
  <c r="E110" i="1"/>
  <c r="E21" i="7"/>
  <c r="A22" i="7"/>
  <c r="B22" i="7"/>
  <c r="C22" i="7"/>
  <c r="D22" i="7"/>
  <c r="E111" i="1"/>
  <c r="E22" i="7"/>
  <c r="A23" i="7"/>
  <c r="B23" i="7"/>
  <c r="C23" i="7"/>
  <c r="D23" i="7"/>
  <c r="E113" i="1"/>
  <c r="E23" i="7"/>
  <c r="A24" i="7"/>
  <c r="B24" i="7"/>
  <c r="C24" i="7"/>
  <c r="D24" i="7"/>
  <c r="E114" i="1"/>
  <c r="E24" i="7"/>
  <c r="A25" i="7"/>
  <c r="B25" i="7"/>
  <c r="C25" i="7"/>
  <c r="D25" i="7"/>
  <c r="E115" i="1"/>
  <c r="E25" i="7"/>
  <c r="A26" i="7"/>
  <c r="B26" i="7"/>
  <c r="C26" i="7"/>
  <c r="D26" i="7"/>
  <c r="E126" i="1"/>
  <c r="E26" i="7"/>
  <c r="A27" i="7"/>
  <c r="B27" i="7"/>
  <c r="C27" i="7"/>
  <c r="D27" i="7"/>
  <c r="E127" i="1"/>
  <c r="E27" i="7"/>
  <c r="A28" i="7"/>
  <c r="B28" i="7"/>
  <c r="C28" i="7"/>
  <c r="D28" i="7"/>
  <c r="E129" i="1"/>
  <c r="E28" i="7"/>
  <c r="A29" i="7"/>
  <c r="B29" i="7"/>
  <c r="C29" i="7"/>
  <c r="D29" i="7"/>
  <c r="E130" i="1"/>
  <c r="E29" i="7"/>
  <c r="A30" i="7"/>
  <c r="B30" i="7"/>
  <c r="C30" i="7"/>
  <c r="D30" i="7"/>
  <c r="E131" i="1"/>
  <c r="E30" i="7"/>
  <c r="A31" i="7"/>
  <c r="B31" i="7"/>
  <c r="C31" i="7"/>
  <c r="D31" i="7"/>
  <c r="E133" i="1"/>
  <c r="E31" i="7"/>
  <c r="A32" i="7"/>
  <c r="B32" i="7"/>
  <c r="C32" i="7"/>
  <c r="D32" i="7"/>
  <c r="E134" i="1"/>
  <c r="E32" i="7"/>
  <c r="A33" i="7"/>
  <c r="B33" i="7"/>
  <c r="C33" i="7"/>
  <c r="E33" i="7"/>
  <c r="D33" i="7"/>
  <c r="A34" i="7"/>
  <c r="B34" i="7"/>
  <c r="C34" i="7"/>
  <c r="D34" i="7"/>
  <c r="E34" i="7"/>
  <c r="A35" i="7"/>
  <c r="B35" i="7"/>
  <c r="C35" i="7"/>
  <c r="D35" i="7"/>
  <c r="E35" i="7"/>
  <c r="A36" i="7"/>
  <c r="B36" i="7"/>
  <c r="C36" i="7"/>
  <c r="E36" i="7"/>
  <c r="D36" i="7"/>
  <c r="A37" i="7"/>
  <c r="B37" i="7"/>
  <c r="C37" i="7"/>
  <c r="E37" i="7"/>
  <c r="D37" i="7"/>
  <c r="A38" i="7"/>
  <c r="B38" i="7"/>
  <c r="C38" i="7"/>
  <c r="D38" i="7"/>
  <c r="E38" i="7"/>
  <c r="A39" i="7"/>
  <c r="B39" i="7"/>
  <c r="C39" i="7"/>
  <c r="D39" i="7"/>
  <c r="E39" i="7"/>
  <c r="A40" i="7"/>
  <c r="B40" i="7"/>
  <c r="C40" i="7"/>
  <c r="D40" i="7"/>
  <c r="E40" i="7"/>
  <c r="A41" i="7"/>
  <c r="B41" i="7"/>
  <c r="C41" i="7"/>
  <c r="E41" i="7"/>
  <c r="D41" i="7"/>
  <c r="A42" i="7"/>
  <c r="B42" i="7"/>
  <c r="C42" i="7"/>
  <c r="D42" i="7"/>
  <c r="E42" i="7"/>
  <c r="A43" i="7"/>
  <c r="B43" i="7"/>
  <c r="C43" i="7"/>
  <c r="D43" i="7"/>
  <c r="E43" i="7"/>
  <c r="A44" i="7"/>
  <c r="B44" i="7"/>
  <c r="C44" i="7"/>
  <c r="E44" i="7"/>
  <c r="D44" i="7"/>
  <c r="A45" i="7"/>
  <c r="B45" i="7"/>
  <c r="C45" i="7"/>
  <c r="E45" i="7"/>
  <c r="D45" i="7"/>
  <c r="A46" i="7"/>
  <c r="B46" i="7"/>
  <c r="C46" i="7"/>
  <c r="D46" i="7"/>
  <c r="E46" i="7"/>
  <c r="A47" i="7"/>
  <c r="B47" i="7"/>
  <c r="C47" i="7"/>
  <c r="D47" i="7"/>
  <c r="E47" i="7"/>
  <c r="A48" i="7"/>
  <c r="B48" i="7"/>
  <c r="C48" i="7"/>
  <c r="D48" i="7"/>
  <c r="E48" i="7"/>
  <c r="A49" i="7"/>
  <c r="B49" i="7"/>
  <c r="C49" i="7"/>
  <c r="E49" i="7"/>
  <c r="D49" i="7"/>
  <c r="A50" i="7"/>
  <c r="B50" i="7"/>
  <c r="C50" i="7"/>
  <c r="D50" i="7"/>
  <c r="E50" i="7"/>
  <c r="A51" i="7"/>
  <c r="B51" i="7"/>
  <c r="C51" i="7"/>
  <c r="D51" i="7"/>
  <c r="E51" i="7"/>
  <c r="A52" i="7"/>
  <c r="B52" i="7"/>
  <c r="C52" i="7"/>
  <c r="E52" i="7"/>
  <c r="D52" i="7"/>
  <c r="A53" i="7"/>
  <c r="B53" i="7"/>
  <c r="C53" i="7"/>
  <c r="E53" i="7"/>
  <c r="D53" i="7"/>
  <c r="A54" i="7"/>
  <c r="B54" i="7"/>
  <c r="C54" i="7"/>
  <c r="D54" i="7"/>
  <c r="E54" i="7"/>
  <c r="A55" i="7"/>
  <c r="B55" i="7"/>
  <c r="C55" i="7"/>
  <c r="D55" i="7"/>
  <c r="E55" i="7"/>
  <c r="A56" i="7"/>
  <c r="B56" i="7"/>
  <c r="C56" i="7"/>
  <c r="D56" i="7"/>
  <c r="E56" i="7"/>
  <c r="A57" i="7"/>
  <c r="B57" i="7"/>
  <c r="C57" i="7"/>
  <c r="E57" i="7"/>
  <c r="D57" i="7"/>
  <c r="A58" i="7"/>
  <c r="B58" i="7"/>
  <c r="C58" i="7"/>
  <c r="D58" i="7"/>
  <c r="E58" i="7"/>
  <c r="A59" i="7"/>
  <c r="B59" i="7"/>
  <c r="C59" i="7"/>
  <c r="D59" i="7"/>
  <c r="E59" i="7"/>
  <c r="A60" i="7"/>
  <c r="B60" i="7"/>
  <c r="C60" i="7"/>
  <c r="E60" i="7"/>
  <c r="D60" i="7"/>
  <c r="A61" i="7"/>
  <c r="B61" i="7"/>
  <c r="C61" i="7"/>
  <c r="E61" i="7"/>
  <c r="D61" i="7"/>
  <c r="A62" i="7"/>
  <c r="B62" i="7"/>
  <c r="C62" i="7"/>
  <c r="D62" i="7"/>
  <c r="E62" i="7"/>
  <c r="A63" i="7"/>
  <c r="B63" i="7"/>
  <c r="C63" i="7"/>
  <c r="D63" i="7"/>
  <c r="E63" i="7"/>
  <c r="A64" i="7"/>
  <c r="B64" i="7"/>
  <c r="C64" i="7"/>
  <c r="E64" i="7"/>
  <c r="D64" i="7"/>
  <c r="E21" i="1"/>
  <c r="A65" i="7"/>
  <c r="B65" i="7"/>
  <c r="C65" i="7"/>
  <c r="E65" i="7"/>
  <c r="D65" i="7"/>
  <c r="E22" i="1"/>
  <c r="A66" i="7"/>
  <c r="B66" i="7"/>
  <c r="C66" i="7"/>
  <c r="E66" i="7"/>
  <c r="D66" i="7"/>
  <c r="E23" i="1"/>
  <c r="A67" i="7"/>
  <c r="B67" i="7"/>
  <c r="C67" i="7"/>
  <c r="E67" i="7"/>
  <c r="D67" i="7"/>
  <c r="E24" i="1"/>
  <c r="A68" i="7"/>
  <c r="B68" i="7"/>
  <c r="C68" i="7"/>
  <c r="E68" i="7"/>
  <c r="D68" i="7"/>
  <c r="E25" i="1"/>
  <c r="A69" i="7"/>
  <c r="B69" i="7"/>
  <c r="C69" i="7"/>
  <c r="E69" i="7"/>
  <c r="D69" i="7"/>
  <c r="E26" i="1"/>
  <c r="A70" i="7"/>
  <c r="B70" i="7"/>
  <c r="C70" i="7"/>
  <c r="E70" i="7"/>
  <c r="D70" i="7"/>
  <c r="E27" i="1"/>
  <c r="A71" i="7"/>
  <c r="B71" i="7"/>
  <c r="C71" i="7"/>
  <c r="D71" i="7"/>
  <c r="E28" i="1"/>
  <c r="A72" i="7"/>
  <c r="B72" i="7"/>
  <c r="C72" i="7"/>
  <c r="E72" i="7"/>
  <c r="D72" i="7"/>
  <c r="E29" i="1"/>
  <c r="A73" i="7"/>
  <c r="B73" i="7"/>
  <c r="C73" i="7"/>
  <c r="E73" i="7"/>
  <c r="D73" i="7"/>
  <c r="E30" i="1"/>
  <c r="A74" i="7"/>
  <c r="B74" i="7"/>
  <c r="C74" i="7"/>
  <c r="E74" i="7"/>
  <c r="D74" i="7"/>
  <c r="E31" i="1"/>
  <c r="A75" i="7"/>
  <c r="B75" i="7"/>
  <c r="C75" i="7"/>
  <c r="E75" i="7"/>
  <c r="D75" i="7"/>
  <c r="E32" i="1"/>
  <c r="A76" i="7"/>
  <c r="B76" i="7"/>
  <c r="C76" i="7"/>
  <c r="E76" i="7"/>
  <c r="D76" i="7"/>
  <c r="E33" i="1"/>
  <c r="A77" i="7"/>
  <c r="B77" i="7"/>
  <c r="C77" i="7"/>
  <c r="E77" i="7"/>
  <c r="D77" i="7"/>
  <c r="E34" i="1"/>
  <c r="A78" i="7"/>
  <c r="B78" i="7"/>
  <c r="C78" i="7"/>
  <c r="E78" i="7"/>
  <c r="D78" i="7"/>
  <c r="E35" i="1"/>
  <c r="A79" i="7"/>
  <c r="B79" i="7"/>
  <c r="C79" i="7"/>
  <c r="D79" i="7"/>
  <c r="E36" i="1"/>
  <c r="A80" i="7"/>
  <c r="B80" i="7"/>
  <c r="C80" i="7"/>
  <c r="E80" i="7"/>
  <c r="D80" i="7"/>
  <c r="E37" i="1"/>
  <c r="A81" i="7"/>
  <c r="B81" i="7"/>
  <c r="C81" i="7"/>
  <c r="E81" i="7"/>
  <c r="D81" i="7"/>
  <c r="E38" i="1"/>
  <c r="A82" i="7"/>
  <c r="B82" i="7"/>
  <c r="C82" i="7"/>
  <c r="E82" i="7"/>
  <c r="D82" i="7"/>
  <c r="E39" i="1"/>
  <c r="A83" i="7"/>
  <c r="B83" i="7"/>
  <c r="C83" i="7"/>
  <c r="E83" i="7"/>
  <c r="D83" i="7"/>
  <c r="E40" i="1"/>
  <c r="A84" i="7"/>
  <c r="B84" i="7"/>
  <c r="C84" i="7"/>
  <c r="E84" i="7"/>
  <c r="D84" i="7"/>
  <c r="E41" i="1"/>
  <c r="A85" i="7"/>
  <c r="B85" i="7"/>
  <c r="C85" i="7"/>
  <c r="E85" i="7"/>
  <c r="D85" i="7"/>
  <c r="E42" i="1"/>
  <c r="A86" i="7"/>
  <c r="B86" i="7"/>
  <c r="C86" i="7"/>
  <c r="E86" i="7"/>
  <c r="D86" i="7"/>
  <c r="E43" i="1"/>
  <c r="A87" i="7"/>
  <c r="B87" i="7"/>
  <c r="C87" i="7"/>
  <c r="D87" i="7"/>
  <c r="E44" i="1"/>
  <c r="A88" i="7"/>
  <c r="B88" i="7"/>
  <c r="C88" i="7"/>
  <c r="E88" i="7"/>
  <c r="D88" i="7"/>
  <c r="E45" i="1"/>
  <c r="A89" i="7"/>
  <c r="B89" i="7"/>
  <c r="C89" i="7"/>
  <c r="E89" i="7"/>
  <c r="D89" i="7"/>
  <c r="E46" i="1"/>
  <c r="A90" i="7"/>
  <c r="B90" i="7"/>
  <c r="C90" i="7"/>
  <c r="E90" i="7"/>
  <c r="D90" i="7"/>
  <c r="E47" i="1"/>
  <c r="A91" i="7"/>
  <c r="B91" i="7"/>
  <c r="C91" i="7"/>
  <c r="E91" i="7"/>
  <c r="D91" i="7"/>
  <c r="E48" i="1"/>
  <c r="A92" i="7"/>
  <c r="B92" i="7"/>
  <c r="C92" i="7"/>
  <c r="E92" i="7"/>
  <c r="D92" i="7"/>
  <c r="E49" i="1"/>
  <c r="A93" i="7"/>
  <c r="B93" i="7"/>
  <c r="C93" i="7"/>
  <c r="E93" i="7"/>
  <c r="D93" i="7"/>
  <c r="E50" i="1"/>
  <c r="A94" i="7"/>
  <c r="B94" i="7"/>
  <c r="C94" i="7"/>
  <c r="E94" i="7"/>
  <c r="D94" i="7"/>
  <c r="E51" i="1"/>
  <c r="A95" i="7"/>
  <c r="B95" i="7"/>
  <c r="C95" i="7"/>
  <c r="D95" i="7"/>
  <c r="E52" i="1"/>
  <c r="A96" i="7"/>
  <c r="B96" i="7"/>
  <c r="C96" i="7"/>
  <c r="E96" i="7"/>
  <c r="D96" i="7"/>
  <c r="E53" i="1"/>
  <c r="A97" i="7"/>
  <c r="B97" i="7"/>
  <c r="C97" i="7"/>
  <c r="E97" i="7"/>
  <c r="D97" i="7"/>
  <c r="E54" i="1"/>
  <c r="A98" i="7"/>
  <c r="B98" i="7"/>
  <c r="C98" i="7"/>
  <c r="E98" i="7"/>
  <c r="D98" i="7"/>
  <c r="E55" i="1"/>
  <c r="A99" i="7"/>
  <c r="B99" i="7"/>
  <c r="C99" i="7"/>
  <c r="E99" i="7"/>
  <c r="D99" i="7"/>
  <c r="E56" i="1"/>
  <c r="A100" i="7"/>
  <c r="B100" i="7"/>
  <c r="C100" i="7"/>
  <c r="E100" i="7"/>
  <c r="D100" i="7"/>
  <c r="E59" i="1"/>
  <c r="A101" i="7"/>
  <c r="B101" i="7"/>
  <c r="C101" i="7"/>
  <c r="E101" i="7"/>
  <c r="D101" i="7"/>
  <c r="E61" i="1"/>
  <c r="A102" i="7"/>
  <c r="B102" i="7"/>
  <c r="C102" i="7"/>
  <c r="E102" i="7"/>
  <c r="D102" i="7"/>
  <c r="E62" i="1"/>
  <c r="A103" i="7"/>
  <c r="B103" i="7"/>
  <c r="C103" i="7"/>
  <c r="D103" i="7"/>
  <c r="E64" i="1"/>
  <c r="A104" i="7"/>
  <c r="B104" i="7"/>
  <c r="C104" i="7"/>
  <c r="E104" i="7"/>
  <c r="D104" i="7"/>
  <c r="E65" i="1"/>
  <c r="A105" i="7"/>
  <c r="B105" i="7"/>
  <c r="C105" i="7"/>
  <c r="E105" i="7"/>
  <c r="D105" i="7"/>
  <c r="E66" i="1"/>
  <c r="A106" i="7"/>
  <c r="B106" i="7"/>
  <c r="C106" i="7"/>
  <c r="E106" i="7"/>
  <c r="D106" i="7"/>
  <c r="E68" i="1"/>
  <c r="A107" i="7"/>
  <c r="B107" i="7"/>
  <c r="C107" i="7"/>
  <c r="E107" i="7"/>
  <c r="D107" i="7"/>
  <c r="E69" i="1"/>
  <c r="A108" i="7"/>
  <c r="B108" i="7"/>
  <c r="C108" i="7"/>
  <c r="E108" i="7"/>
  <c r="D108" i="7"/>
  <c r="E70" i="1"/>
  <c r="A109" i="7"/>
  <c r="B109" i="7"/>
  <c r="C109" i="7"/>
  <c r="E109" i="7"/>
  <c r="D109" i="7"/>
  <c r="E71" i="1"/>
  <c r="A110" i="7"/>
  <c r="B110" i="7"/>
  <c r="C110" i="7"/>
  <c r="E110" i="7"/>
  <c r="D110" i="7"/>
  <c r="E72" i="1"/>
  <c r="A111" i="7"/>
  <c r="B111" i="7"/>
  <c r="C111" i="7"/>
  <c r="D111" i="7"/>
  <c r="E73" i="1"/>
  <c r="A112" i="7"/>
  <c r="B112" i="7"/>
  <c r="C112" i="7"/>
  <c r="E112" i="7"/>
  <c r="D112" i="7"/>
  <c r="E74" i="1"/>
  <c r="A113" i="7"/>
  <c r="B113" i="7"/>
  <c r="C113" i="7"/>
  <c r="E113" i="7"/>
  <c r="D113" i="7"/>
  <c r="E75" i="1"/>
  <c r="A114" i="7"/>
  <c r="B114" i="7"/>
  <c r="C114" i="7"/>
  <c r="E114" i="7"/>
  <c r="D114" i="7"/>
  <c r="E76" i="1"/>
  <c r="A115" i="7"/>
  <c r="B115" i="7"/>
  <c r="C115" i="7"/>
  <c r="E115" i="7"/>
  <c r="D115" i="7"/>
  <c r="E80" i="1"/>
  <c r="A116" i="7"/>
  <c r="B116" i="7"/>
  <c r="C116" i="7"/>
  <c r="E116" i="7"/>
  <c r="D116" i="7"/>
  <c r="E84" i="1"/>
  <c r="A117" i="7"/>
  <c r="B117" i="7"/>
  <c r="C117" i="7"/>
  <c r="E117" i="7"/>
  <c r="D117" i="7"/>
  <c r="E132" i="1"/>
  <c r="A118" i="7"/>
  <c r="B118" i="7"/>
  <c r="C118" i="7"/>
  <c r="E118" i="7"/>
  <c r="D118" i="7"/>
  <c r="A119" i="7"/>
  <c r="B119" i="7"/>
  <c r="C119" i="7"/>
  <c r="E119" i="7"/>
  <c r="D119" i="7"/>
  <c r="A120" i="7"/>
  <c r="B120" i="7"/>
  <c r="C120" i="7"/>
  <c r="D120" i="7"/>
  <c r="E120" i="7"/>
  <c r="A121" i="7"/>
  <c r="B121" i="7"/>
  <c r="C121" i="7"/>
  <c r="D121" i="7"/>
  <c r="E121" i="7"/>
  <c r="A122" i="7"/>
  <c r="B122" i="7"/>
  <c r="C122" i="7"/>
  <c r="D122" i="7"/>
  <c r="E122" i="7"/>
  <c r="A123" i="7"/>
  <c r="B123" i="7"/>
  <c r="C123" i="7"/>
  <c r="E123" i="7"/>
  <c r="D123" i="7"/>
  <c r="A124" i="7"/>
  <c r="B124" i="7"/>
  <c r="C124" i="7"/>
  <c r="D124" i="7"/>
  <c r="E124" i="7"/>
  <c r="A125" i="7"/>
  <c r="B125" i="7"/>
  <c r="C125" i="7"/>
  <c r="D125" i="7"/>
  <c r="E125" i="7"/>
  <c r="A126" i="7"/>
  <c r="B126" i="7"/>
  <c r="C126" i="7"/>
  <c r="E126" i="7"/>
  <c r="D126" i="7"/>
  <c r="A127" i="7"/>
  <c r="B127" i="7"/>
  <c r="C127" i="7"/>
  <c r="E127" i="7"/>
  <c r="D127" i="7"/>
  <c r="A128" i="7"/>
  <c r="B128" i="7"/>
  <c r="C128" i="7"/>
  <c r="D128" i="7"/>
  <c r="E128" i="7"/>
  <c r="A129" i="7"/>
  <c r="B129" i="7"/>
  <c r="C129" i="7"/>
  <c r="D129" i="7"/>
  <c r="E129" i="7"/>
  <c r="A130" i="7"/>
  <c r="B130" i="7"/>
  <c r="C130" i="7"/>
  <c r="D130" i="7"/>
  <c r="E130" i="7"/>
  <c r="A131" i="7"/>
  <c r="B131" i="7"/>
  <c r="C131" i="7"/>
  <c r="E131" i="7"/>
  <c r="D131" i="7"/>
  <c r="A132" i="7"/>
  <c r="B132" i="7"/>
  <c r="C132" i="7"/>
  <c r="D132" i="7"/>
  <c r="E132" i="7"/>
  <c r="A133" i="7"/>
  <c r="B133" i="7"/>
  <c r="C133" i="7"/>
  <c r="D133" i="7"/>
  <c r="E133" i="7"/>
  <c r="A134" i="7"/>
  <c r="B134" i="7"/>
  <c r="C134" i="7"/>
  <c r="E134" i="7"/>
  <c r="D134" i="7"/>
  <c r="A135" i="7"/>
  <c r="B135" i="7"/>
  <c r="C135" i="7"/>
  <c r="E135" i="7"/>
  <c r="D135" i="7"/>
  <c r="A136" i="7"/>
  <c r="B136" i="7"/>
  <c r="C136" i="7"/>
  <c r="D136" i="7"/>
  <c r="E136" i="7"/>
  <c r="A137" i="7"/>
  <c r="B137" i="7"/>
  <c r="C137" i="7"/>
  <c r="D137" i="7"/>
  <c r="E137" i="7"/>
  <c r="A138" i="7"/>
  <c r="B138" i="7"/>
  <c r="C138" i="7"/>
  <c r="D138" i="7"/>
  <c r="E138" i="7"/>
  <c r="A139" i="7"/>
  <c r="B139" i="7"/>
  <c r="C139" i="7"/>
  <c r="E139" i="7"/>
  <c r="D139" i="7"/>
  <c r="A140" i="7"/>
  <c r="B140" i="7"/>
  <c r="C140" i="7"/>
  <c r="D140" i="7"/>
  <c r="E140" i="7"/>
  <c r="A141" i="7"/>
  <c r="B141" i="7"/>
  <c r="C141" i="7"/>
  <c r="D141" i="7"/>
  <c r="E141" i="7"/>
  <c r="A142" i="7"/>
  <c r="B142" i="7"/>
  <c r="C142" i="7"/>
  <c r="E142" i="7"/>
  <c r="D142" i="7"/>
  <c r="A143" i="7"/>
  <c r="B143" i="7"/>
  <c r="C143" i="7"/>
  <c r="E143" i="7"/>
  <c r="D143" i="7"/>
  <c r="A144" i="7"/>
  <c r="B144" i="7"/>
  <c r="C144" i="7"/>
  <c r="D144" i="7"/>
  <c r="E144" i="7"/>
  <c r="A145" i="7"/>
  <c r="B145" i="7"/>
  <c r="C145" i="7"/>
  <c r="D145" i="7"/>
  <c r="E145" i="7"/>
  <c r="A146" i="7"/>
  <c r="B146" i="7"/>
  <c r="C146" i="7"/>
  <c r="D146" i="7"/>
  <c r="E146" i="7"/>
  <c r="A147" i="7"/>
  <c r="B147" i="7"/>
  <c r="C147" i="7"/>
  <c r="E147" i="7"/>
  <c r="D147" i="7"/>
  <c r="A11" i="8"/>
  <c r="H11" i="8"/>
  <c r="B11" i="8"/>
  <c r="G11" i="8"/>
  <c r="C11" i="8"/>
  <c r="E11" i="8"/>
  <c r="D11" i="8"/>
  <c r="A12" i="8"/>
  <c r="H12" i="8"/>
  <c r="B12" i="8"/>
  <c r="G12" i="8"/>
  <c r="C12" i="8"/>
  <c r="E12" i="8"/>
  <c r="D12" i="8"/>
  <c r="A13" i="8"/>
  <c r="H13" i="8"/>
  <c r="B13" i="8"/>
  <c r="G13" i="8"/>
  <c r="C13" i="8"/>
  <c r="E13" i="8"/>
  <c r="D13" i="8"/>
  <c r="A14" i="8"/>
  <c r="H14" i="8"/>
  <c r="B14" i="8"/>
  <c r="G14" i="8"/>
  <c r="C14" i="8"/>
  <c r="E14" i="8"/>
  <c r="D14" i="8"/>
  <c r="E97" i="1"/>
  <c r="A15" i="8"/>
  <c r="H15" i="8"/>
  <c r="B15" i="8"/>
  <c r="G15" i="8"/>
  <c r="C15" i="8"/>
  <c r="E15" i="8"/>
  <c r="D15" i="8"/>
  <c r="A16" i="8"/>
  <c r="H16" i="8"/>
  <c r="B16" i="8"/>
  <c r="G16" i="8"/>
  <c r="C16" i="8"/>
  <c r="D16" i="8"/>
  <c r="E16" i="8"/>
  <c r="A17" i="8"/>
  <c r="H17" i="8"/>
  <c r="B17" i="8"/>
  <c r="G17" i="8"/>
  <c r="C17" i="8"/>
  <c r="E17" i="8"/>
  <c r="D17" i="8"/>
  <c r="A18" i="8"/>
  <c r="H18" i="8"/>
  <c r="B18" i="8"/>
  <c r="G18" i="8"/>
  <c r="C18" i="8"/>
  <c r="E18" i="8"/>
  <c r="D18" i="8"/>
  <c r="A19" i="8"/>
  <c r="H19" i="8"/>
  <c r="B19" i="8"/>
  <c r="G19" i="8"/>
  <c r="C19" i="8"/>
  <c r="E19" i="8"/>
  <c r="D19" i="8"/>
  <c r="E105" i="1"/>
  <c r="A20" i="8"/>
  <c r="H20" i="8"/>
  <c r="B20" i="8"/>
  <c r="G20" i="8"/>
  <c r="C20" i="8"/>
  <c r="E20" i="8"/>
  <c r="D20" i="8"/>
  <c r="A21" i="8"/>
  <c r="H21" i="8"/>
  <c r="B21" i="8"/>
  <c r="G21" i="8"/>
  <c r="C21" i="8"/>
  <c r="E21" i="8"/>
  <c r="D21" i="8"/>
  <c r="A22" i="8"/>
  <c r="H22" i="8"/>
  <c r="B22" i="8"/>
  <c r="G22" i="8"/>
  <c r="C22" i="8"/>
  <c r="E22" i="8"/>
  <c r="D22" i="8"/>
  <c r="A23" i="8"/>
  <c r="H23" i="8"/>
  <c r="B23" i="8"/>
  <c r="G23" i="8"/>
  <c r="C23" i="8"/>
  <c r="E23" i="8"/>
  <c r="D23" i="8"/>
  <c r="A24" i="8"/>
  <c r="H24" i="8"/>
  <c r="B24" i="8"/>
  <c r="G24" i="8"/>
  <c r="C24" i="8"/>
  <c r="E24" i="8"/>
  <c r="D24" i="8"/>
  <c r="A25" i="8"/>
  <c r="H25" i="8"/>
  <c r="B25" i="8"/>
  <c r="G25" i="8"/>
  <c r="C25" i="8"/>
  <c r="E25" i="8"/>
  <c r="D25" i="8"/>
  <c r="E112" i="1"/>
  <c r="A26" i="8"/>
  <c r="H26" i="8"/>
  <c r="B26" i="8"/>
  <c r="G26" i="8"/>
  <c r="C26" i="8"/>
  <c r="D26" i="8"/>
  <c r="E26" i="8"/>
  <c r="A27" i="8"/>
  <c r="H27" i="8"/>
  <c r="B27" i="8"/>
  <c r="G27" i="8"/>
  <c r="C27" i="8"/>
  <c r="E27" i="8"/>
  <c r="D27" i="8"/>
  <c r="A28" i="8"/>
  <c r="H28" i="8"/>
  <c r="B28" i="8"/>
  <c r="G28" i="8"/>
  <c r="C28" i="8"/>
  <c r="D28" i="8"/>
  <c r="E28" i="8"/>
  <c r="A29" i="8"/>
  <c r="H29" i="8"/>
  <c r="B29" i="8"/>
  <c r="G29" i="8"/>
  <c r="C29" i="8"/>
  <c r="E29" i="8"/>
  <c r="D29" i="8"/>
  <c r="E116" i="1"/>
  <c r="A30" i="8"/>
  <c r="H30" i="8"/>
  <c r="B30" i="8"/>
  <c r="G30" i="8"/>
  <c r="C30" i="8"/>
  <c r="E30" i="8"/>
  <c r="D30" i="8"/>
  <c r="E117" i="1"/>
  <c r="A31" i="8"/>
  <c r="H31" i="8"/>
  <c r="B31" i="8"/>
  <c r="G31" i="8"/>
  <c r="C31" i="8"/>
  <c r="E31" i="8"/>
  <c r="D31" i="8"/>
  <c r="E118" i="1"/>
  <c r="A32" i="8"/>
  <c r="H32" i="8"/>
  <c r="B32" i="8"/>
  <c r="G32" i="8"/>
  <c r="C32" i="8"/>
  <c r="E32" i="8"/>
  <c r="D32" i="8"/>
  <c r="E119" i="1"/>
  <c r="A33" i="8"/>
  <c r="H33" i="8"/>
  <c r="B33" i="8"/>
  <c r="G33" i="8"/>
  <c r="C33" i="8"/>
  <c r="E33" i="8"/>
  <c r="D33" i="8"/>
  <c r="E120" i="1"/>
  <c r="A34" i="8"/>
  <c r="H34" i="8"/>
  <c r="B34" i="8"/>
  <c r="G34" i="8"/>
  <c r="C34" i="8"/>
  <c r="E34" i="8"/>
  <c r="D34" i="8"/>
  <c r="E121" i="1"/>
  <c r="A35" i="8"/>
  <c r="H35" i="8"/>
  <c r="B35" i="8"/>
  <c r="G35" i="8"/>
  <c r="C35" i="8"/>
  <c r="E35" i="8"/>
  <c r="D35" i="8"/>
  <c r="E122" i="1"/>
  <c r="A36" i="8"/>
  <c r="H36" i="8"/>
  <c r="B36" i="8"/>
  <c r="G36" i="8"/>
  <c r="C36" i="8"/>
  <c r="E36" i="8"/>
  <c r="D36" i="8"/>
  <c r="E124" i="1"/>
  <c r="A37" i="8"/>
  <c r="H37" i="8"/>
  <c r="B37" i="8"/>
  <c r="G37" i="8"/>
  <c r="C37" i="8"/>
  <c r="E37" i="8"/>
  <c r="D37" i="8"/>
  <c r="E125" i="1"/>
  <c r="A38" i="8"/>
  <c r="H38" i="8"/>
  <c r="B38" i="8"/>
  <c r="G38" i="8"/>
  <c r="C38" i="8"/>
  <c r="E38" i="8"/>
  <c r="D38" i="8"/>
  <c r="A39" i="8"/>
  <c r="H39" i="8"/>
  <c r="B39" i="8"/>
  <c r="G39" i="8"/>
  <c r="C39" i="8"/>
  <c r="E39" i="8"/>
  <c r="D39" i="8"/>
  <c r="A40" i="8"/>
  <c r="H40" i="8"/>
  <c r="B40" i="8"/>
  <c r="G40" i="8"/>
  <c r="C40" i="8"/>
  <c r="E40" i="8"/>
  <c r="D40" i="8"/>
  <c r="E128" i="1"/>
  <c r="A41" i="8"/>
  <c r="H41" i="8"/>
  <c r="B41" i="8"/>
  <c r="G41" i="8"/>
  <c r="C41" i="8"/>
  <c r="E41" i="8"/>
  <c r="D41" i="8"/>
  <c r="A42" i="8"/>
  <c r="H42" i="8"/>
  <c r="B42" i="8"/>
  <c r="G42" i="8"/>
  <c r="C42" i="8"/>
  <c r="D42" i="8"/>
  <c r="E42" i="8"/>
  <c r="A43" i="8"/>
  <c r="H43" i="8"/>
  <c r="B43" i="8"/>
  <c r="G43" i="8"/>
  <c r="C43" i="8"/>
  <c r="E43" i="8"/>
  <c r="D43" i="8"/>
  <c r="A44" i="8"/>
  <c r="H44" i="8"/>
  <c r="B44" i="8"/>
  <c r="G44" i="8"/>
  <c r="C44" i="8"/>
  <c r="D44" i="8"/>
  <c r="E44" i="8"/>
  <c r="A45" i="8"/>
  <c r="H45" i="8"/>
  <c r="B45" i="8"/>
  <c r="G45" i="8"/>
  <c r="C45" i="8"/>
  <c r="E45" i="8"/>
  <c r="D45" i="8"/>
  <c r="A46" i="8"/>
  <c r="H46" i="8"/>
  <c r="B46" i="8"/>
  <c r="G46" i="8"/>
  <c r="C46" i="8"/>
  <c r="E46" i="8"/>
  <c r="D46" i="8"/>
  <c r="E135" i="1"/>
  <c r="A47" i="8"/>
  <c r="H47" i="8"/>
  <c r="B47" i="8"/>
  <c r="G47" i="8"/>
  <c r="C47" i="8"/>
  <c r="E47" i="8"/>
  <c r="D47" i="8"/>
  <c r="E136" i="1"/>
  <c r="A48" i="8"/>
  <c r="H48" i="8"/>
  <c r="B48" i="8"/>
  <c r="G48" i="8"/>
  <c r="C48" i="8"/>
  <c r="E48" i="8"/>
  <c r="D48" i="8"/>
  <c r="E143" i="1"/>
  <c r="A49" i="8"/>
  <c r="H49" i="8"/>
  <c r="B49" i="8"/>
  <c r="G49" i="8"/>
  <c r="C49" i="8"/>
  <c r="E49" i="8"/>
  <c r="D49" i="8"/>
  <c r="E144" i="1"/>
  <c r="A50" i="8"/>
  <c r="H50" i="8"/>
  <c r="B50" i="8"/>
  <c r="G50" i="8"/>
  <c r="C50" i="8"/>
  <c r="E50" i="8"/>
  <c r="D50" i="8"/>
  <c r="E145" i="1"/>
  <c r="A51" i="8"/>
  <c r="H51" i="8"/>
  <c r="B51" i="8"/>
  <c r="G51" i="8"/>
  <c r="C51" i="8"/>
  <c r="E51" i="8"/>
  <c r="D51" i="8"/>
  <c r="E146" i="1"/>
  <c r="A52" i="8"/>
  <c r="H52" i="8"/>
  <c r="B52" i="8"/>
  <c r="G52" i="8"/>
  <c r="C52" i="8"/>
  <c r="E52" i="8"/>
  <c r="D52" i="8"/>
  <c r="E147" i="1"/>
  <c r="A53" i="8"/>
  <c r="H53" i="8"/>
  <c r="B53" i="8"/>
  <c r="G53" i="8"/>
  <c r="C53" i="8"/>
  <c r="E53" i="8"/>
  <c r="D53" i="8"/>
  <c r="E148" i="1"/>
  <c r="A54" i="8"/>
  <c r="H54" i="8"/>
  <c r="B54" i="8"/>
  <c r="G54" i="8"/>
  <c r="C54" i="8"/>
  <c r="E54" i="8"/>
  <c r="D54" i="8"/>
  <c r="E149" i="1"/>
  <c r="A55" i="8"/>
  <c r="H55" i="8"/>
  <c r="B55" i="8"/>
  <c r="G55" i="8"/>
  <c r="C55" i="8"/>
  <c r="E55" i="8"/>
  <c r="D55" i="8"/>
  <c r="E150" i="1"/>
  <c r="A56" i="8"/>
  <c r="H56" i="8"/>
  <c r="B56" i="8"/>
  <c r="G56" i="8"/>
  <c r="C56" i="8"/>
  <c r="E56" i="8"/>
  <c r="D56" i="8"/>
  <c r="E151" i="1"/>
  <c r="A57" i="8"/>
  <c r="H57" i="8"/>
  <c r="B57" i="8"/>
  <c r="G57" i="8"/>
  <c r="C57" i="8"/>
  <c r="E57" i="8"/>
  <c r="D57" i="8"/>
  <c r="E152" i="1"/>
  <c r="A58" i="8"/>
  <c r="H58" i="8"/>
  <c r="B58" i="8"/>
  <c r="G58" i="8"/>
  <c r="C58" i="8"/>
  <c r="E58" i="8"/>
  <c r="D58" i="8"/>
  <c r="E153" i="1"/>
  <c r="A59" i="8"/>
  <c r="H59" i="8"/>
  <c r="B59" i="8"/>
  <c r="G59" i="8"/>
  <c r="C59" i="8"/>
  <c r="E59" i="8"/>
  <c r="D59" i="8"/>
  <c r="E154" i="1"/>
  <c r="A60" i="8"/>
  <c r="H60" i="8"/>
  <c r="B60" i="8"/>
  <c r="G60" i="8"/>
  <c r="C60" i="8"/>
  <c r="E60" i="8"/>
  <c r="D60" i="8"/>
  <c r="E155" i="1"/>
  <c r="A61" i="8"/>
  <c r="H61" i="8"/>
  <c r="B61" i="8"/>
  <c r="G61" i="8"/>
  <c r="C61" i="8"/>
  <c r="E61" i="8"/>
  <c r="D61" i="8"/>
  <c r="E156" i="1"/>
  <c r="A62" i="8"/>
  <c r="H62" i="8"/>
  <c r="B62" i="8"/>
  <c r="G62" i="8"/>
  <c r="C62" i="8"/>
  <c r="E62" i="8"/>
  <c r="D62" i="8"/>
  <c r="E157" i="1"/>
  <c r="A63" i="8"/>
  <c r="H63" i="8"/>
  <c r="B63" i="8"/>
  <c r="G63" i="8"/>
  <c r="C63" i="8"/>
  <c r="E63" i="8"/>
  <c r="D63" i="8"/>
  <c r="E158" i="1"/>
  <c r="A64" i="8"/>
  <c r="H64" i="8"/>
  <c r="B64" i="8"/>
  <c r="G64" i="8"/>
  <c r="C64" i="8"/>
  <c r="E64" i="8"/>
  <c r="D64" i="8"/>
  <c r="E159" i="1"/>
  <c r="A65" i="8"/>
  <c r="H65" i="8"/>
  <c r="B65" i="8"/>
  <c r="G65" i="8"/>
  <c r="C65" i="8"/>
  <c r="E65" i="8"/>
  <c r="D65" i="8"/>
  <c r="E160" i="1"/>
  <c r="A66" i="8"/>
  <c r="H66" i="8"/>
  <c r="B66" i="8"/>
  <c r="G66" i="8"/>
  <c r="C66" i="8"/>
  <c r="E66" i="8"/>
  <c r="D66" i="8"/>
  <c r="E161" i="1"/>
  <c r="A67" i="8"/>
  <c r="H67" i="8"/>
  <c r="B67" i="8"/>
  <c r="G67" i="8"/>
  <c r="C67" i="8"/>
  <c r="E67" i="8"/>
  <c r="D67" i="8"/>
  <c r="E162" i="1"/>
  <c r="A68" i="8"/>
  <c r="H68" i="8"/>
  <c r="B68" i="8"/>
  <c r="G68" i="8"/>
  <c r="C68" i="8"/>
  <c r="E68" i="8"/>
  <c r="D68" i="8"/>
  <c r="E163" i="1"/>
  <c r="A69" i="8"/>
  <c r="H69" i="8"/>
  <c r="B69" i="8"/>
  <c r="G69" i="8"/>
  <c r="C69" i="8"/>
  <c r="E69" i="8"/>
  <c r="D69" i="8"/>
  <c r="E164" i="1"/>
  <c r="A70" i="8"/>
  <c r="H70" i="8"/>
  <c r="B70" i="8"/>
  <c r="G70" i="8"/>
  <c r="C70" i="8"/>
  <c r="E70" i="8"/>
  <c r="D70" i="8"/>
  <c r="E165" i="1"/>
  <c r="A71" i="8"/>
  <c r="H71" i="8"/>
  <c r="B71" i="8"/>
  <c r="G71" i="8"/>
  <c r="C71" i="8"/>
  <c r="E71" i="8"/>
  <c r="D71" i="8"/>
  <c r="E166" i="1"/>
  <c r="A72" i="8"/>
  <c r="H72" i="8"/>
  <c r="B72" i="8"/>
  <c r="G72" i="8"/>
  <c r="C72" i="8"/>
  <c r="E72" i="8"/>
  <c r="D72" i="8"/>
  <c r="E167" i="1"/>
  <c r="A73" i="8"/>
  <c r="H73" i="8"/>
  <c r="B73" i="8"/>
  <c r="G73" i="8"/>
  <c r="C73" i="8"/>
  <c r="E73" i="8"/>
  <c r="D73" i="8"/>
  <c r="E168" i="1"/>
  <c r="A74" i="8"/>
  <c r="H74" i="8"/>
  <c r="B74" i="8"/>
  <c r="G74" i="8"/>
  <c r="C74" i="8"/>
  <c r="E74" i="8"/>
  <c r="D74" i="8"/>
  <c r="E169" i="1"/>
  <c r="A75" i="8"/>
  <c r="H75" i="8"/>
  <c r="B75" i="8"/>
  <c r="G75" i="8"/>
  <c r="C75" i="8"/>
  <c r="E75" i="8"/>
  <c r="D75" i="8"/>
  <c r="E170" i="1"/>
  <c r="A76" i="8"/>
  <c r="H76" i="8"/>
  <c r="B76" i="8"/>
  <c r="G76" i="8"/>
  <c r="C76" i="8"/>
  <c r="E76" i="8"/>
  <c r="D76" i="8"/>
  <c r="E171" i="1"/>
  <c r="A77" i="8"/>
  <c r="H77" i="8"/>
  <c r="B77" i="8"/>
  <c r="G77" i="8"/>
  <c r="C77" i="8"/>
  <c r="E77" i="8"/>
  <c r="D77" i="8"/>
  <c r="E172" i="1"/>
  <c r="A78" i="8"/>
  <c r="H78" i="8"/>
  <c r="B78" i="8"/>
  <c r="G78" i="8"/>
  <c r="C78" i="8"/>
  <c r="E78" i="8"/>
  <c r="F78" i="8"/>
  <c r="D78" i="8"/>
  <c r="A79" i="8"/>
  <c r="H79" i="8"/>
  <c r="B79" i="8"/>
  <c r="G79" i="8"/>
  <c r="C79" i="8"/>
  <c r="E79" i="8"/>
  <c r="F79" i="8"/>
  <c r="D79" i="8"/>
  <c r="A80" i="8"/>
  <c r="H80" i="8"/>
  <c r="B80" i="8"/>
  <c r="G80" i="8"/>
  <c r="C80" i="8"/>
  <c r="E80" i="8"/>
  <c r="F80" i="8"/>
  <c r="D80" i="8"/>
  <c r="A81" i="8"/>
  <c r="H81" i="8"/>
  <c r="B81" i="8"/>
  <c r="G81" i="8"/>
  <c r="C81" i="8"/>
  <c r="E81" i="8"/>
  <c r="F81" i="8"/>
  <c r="D81" i="8"/>
  <c r="A82" i="8"/>
  <c r="H82" i="8"/>
  <c r="B82" i="8"/>
  <c r="G82" i="8"/>
  <c r="C82" i="8"/>
  <c r="E82" i="8"/>
  <c r="F82" i="8"/>
  <c r="D82" i="8"/>
  <c r="A83" i="8"/>
  <c r="H83" i="8"/>
  <c r="B83" i="8"/>
  <c r="G83" i="8"/>
  <c r="C83" i="8"/>
  <c r="E83" i="8"/>
  <c r="D83" i="8"/>
  <c r="A84" i="8"/>
  <c r="H84" i="8"/>
  <c r="B84" i="8"/>
  <c r="G84" i="8"/>
  <c r="C84" i="8"/>
  <c r="E84" i="8"/>
  <c r="D84" i="8"/>
  <c r="A85" i="8"/>
  <c r="H85" i="8"/>
  <c r="B85" i="8"/>
  <c r="G85" i="8"/>
  <c r="C85" i="8"/>
  <c r="E85" i="8"/>
  <c r="D85" i="8"/>
  <c r="A86" i="8"/>
  <c r="H86" i="8"/>
  <c r="B86" i="8"/>
  <c r="G86" i="8"/>
  <c r="C86" i="8"/>
  <c r="E86" i="8"/>
  <c r="D86" i="8"/>
  <c r="A87" i="8"/>
  <c r="H87" i="8"/>
  <c r="B87" i="8"/>
  <c r="G87" i="8"/>
  <c r="C87" i="8"/>
  <c r="E87" i="8"/>
  <c r="D87" i="8"/>
  <c r="A88" i="8"/>
  <c r="H88" i="8"/>
  <c r="B88" i="8"/>
  <c r="G88" i="8"/>
  <c r="C88" i="8"/>
  <c r="E88" i="8"/>
  <c r="D88" i="8"/>
  <c r="A89" i="8"/>
  <c r="H89" i="8"/>
  <c r="B89" i="8"/>
  <c r="G89" i="8"/>
  <c r="C89" i="8"/>
  <c r="E89" i="8"/>
  <c r="D89" i="8"/>
  <c r="A90" i="8"/>
  <c r="H90" i="8"/>
  <c r="B90" i="8"/>
  <c r="G90" i="8"/>
  <c r="C90" i="8"/>
  <c r="E90" i="8"/>
  <c r="D90" i="8"/>
  <c r="A91" i="8"/>
  <c r="H91" i="8"/>
  <c r="B91" i="8"/>
  <c r="G91" i="8"/>
  <c r="C91" i="8"/>
  <c r="D91" i="8"/>
  <c r="E91" i="8"/>
  <c r="A92" i="8"/>
  <c r="H92" i="8"/>
  <c r="B92" i="8"/>
  <c r="G92" i="8"/>
  <c r="C92" i="8"/>
  <c r="E92" i="8"/>
  <c r="D92" i="8"/>
  <c r="A93" i="8"/>
  <c r="H93" i="8"/>
  <c r="B93" i="8"/>
  <c r="G93" i="8"/>
  <c r="C93" i="8"/>
  <c r="E93" i="8"/>
  <c r="D93" i="8"/>
  <c r="A94" i="8"/>
  <c r="H94" i="8"/>
  <c r="B94" i="8"/>
  <c r="G94" i="8"/>
  <c r="C94" i="8"/>
  <c r="E94" i="8"/>
  <c r="D94" i="8"/>
  <c r="A95" i="8"/>
  <c r="H95" i="8"/>
  <c r="B95" i="8"/>
  <c r="G95" i="8"/>
  <c r="C95" i="8"/>
  <c r="E95" i="8"/>
  <c r="D95" i="8"/>
  <c r="A96" i="8"/>
  <c r="H96" i="8"/>
  <c r="B96" i="8"/>
  <c r="G96" i="8"/>
  <c r="C96" i="8"/>
  <c r="E96" i="8"/>
  <c r="D96" i="8"/>
  <c r="A97" i="8"/>
  <c r="H97" i="8"/>
  <c r="B97" i="8"/>
  <c r="G97" i="8"/>
  <c r="C97" i="8"/>
  <c r="E97" i="8"/>
  <c r="D97" i="8"/>
  <c r="A98" i="8"/>
  <c r="H98" i="8"/>
  <c r="B98" i="8"/>
  <c r="G98" i="8"/>
  <c r="C98" i="8"/>
  <c r="E98" i="8"/>
  <c r="D98" i="8"/>
  <c r="A99" i="8"/>
  <c r="H99" i="8"/>
  <c r="B99" i="8"/>
  <c r="G99" i="8"/>
  <c r="C99" i="8"/>
  <c r="D99" i="8"/>
  <c r="E99" i="8"/>
  <c r="A100" i="8"/>
  <c r="H100" i="8"/>
  <c r="B100" i="8"/>
  <c r="G100" i="8"/>
  <c r="C100" i="8"/>
  <c r="E100" i="8"/>
  <c r="D100" i="8"/>
  <c r="A101" i="8"/>
  <c r="H101" i="8"/>
  <c r="B101" i="8"/>
  <c r="G101" i="8"/>
  <c r="C101" i="8"/>
  <c r="E101" i="8"/>
  <c r="D101" i="8"/>
  <c r="A102" i="8"/>
  <c r="H102" i="8"/>
  <c r="B102" i="8"/>
  <c r="G102" i="8"/>
  <c r="C102" i="8"/>
  <c r="E102" i="8"/>
  <c r="D102" i="8"/>
  <c r="A103" i="8"/>
  <c r="H103" i="8"/>
  <c r="B103" i="8"/>
  <c r="G103" i="8"/>
  <c r="C103" i="8"/>
  <c r="E103" i="8"/>
  <c r="D103" i="8"/>
  <c r="A104" i="8"/>
  <c r="H104" i="8"/>
  <c r="B104" i="8"/>
  <c r="G104" i="8"/>
  <c r="C104" i="8"/>
  <c r="E104" i="8"/>
  <c r="D104" i="8"/>
  <c r="A105" i="8"/>
  <c r="H105" i="8"/>
  <c r="B105" i="8"/>
  <c r="G105" i="8"/>
  <c r="C105" i="8"/>
  <c r="D105" i="8"/>
  <c r="E105" i="8"/>
  <c r="A106" i="8"/>
  <c r="H106" i="8"/>
  <c r="B106" i="8"/>
  <c r="G106" i="8"/>
  <c r="C106" i="8"/>
  <c r="E106" i="8"/>
  <c r="D106" i="8"/>
  <c r="A107" i="8"/>
  <c r="H107" i="8"/>
  <c r="B107" i="8"/>
  <c r="G107" i="8"/>
  <c r="C107" i="8"/>
  <c r="D107" i="8"/>
  <c r="E107" i="8"/>
  <c r="A108" i="8"/>
  <c r="H108" i="8"/>
  <c r="B108" i="8"/>
  <c r="G108" i="8"/>
  <c r="C108" i="8"/>
  <c r="E108" i="8"/>
  <c r="D108" i="8"/>
  <c r="A109" i="8"/>
  <c r="H109" i="8"/>
  <c r="B109" i="8"/>
  <c r="G109" i="8"/>
  <c r="C109" i="8"/>
  <c r="E109" i="8"/>
  <c r="D109" i="8"/>
  <c r="A110" i="8"/>
  <c r="H110" i="8"/>
  <c r="B110" i="8"/>
  <c r="G110" i="8"/>
  <c r="C110" i="8"/>
  <c r="E110" i="8"/>
  <c r="D110" i="8"/>
  <c r="A111" i="8"/>
  <c r="H111" i="8"/>
  <c r="B111" i="8"/>
  <c r="G111" i="8"/>
  <c r="C111" i="8"/>
  <c r="E111" i="8"/>
  <c r="D111" i="8"/>
  <c r="A112" i="8"/>
  <c r="H112" i="8"/>
  <c r="B112" i="8"/>
  <c r="G112" i="8"/>
  <c r="C112" i="8"/>
  <c r="E112" i="8"/>
  <c r="D112" i="8"/>
  <c r="A113" i="8"/>
  <c r="H113" i="8"/>
  <c r="B113" i="8"/>
  <c r="G113" i="8"/>
  <c r="C113" i="8"/>
  <c r="D113" i="8"/>
  <c r="E113" i="8"/>
  <c r="A114" i="8"/>
  <c r="H114" i="8"/>
  <c r="B114" i="8"/>
  <c r="G114" i="8"/>
  <c r="C114" i="8"/>
  <c r="E114" i="8"/>
  <c r="D114" i="8"/>
  <c r="A115" i="8"/>
  <c r="H115" i="8"/>
  <c r="B115" i="8"/>
  <c r="G115" i="8"/>
  <c r="C115" i="8"/>
  <c r="D115" i="8"/>
  <c r="E115" i="8"/>
  <c r="A116" i="8"/>
  <c r="H116" i="8"/>
  <c r="B116" i="8"/>
  <c r="G116" i="8"/>
  <c r="C116" i="8"/>
  <c r="E116" i="8"/>
  <c r="D116" i="8"/>
  <c r="A117" i="8"/>
  <c r="H117" i="8"/>
  <c r="B117" i="8"/>
  <c r="G117" i="8"/>
  <c r="C117" i="8"/>
  <c r="E117" i="8"/>
  <c r="D117" i="8"/>
  <c r="A118" i="8"/>
  <c r="H118" i="8"/>
  <c r="B118" i="8"/>
  <c r="G118" i="8"/>
  <c r="C118" i="8"/>
  <c r="E118" i="8"/>
  <c r="D118" i="8"/>
  <c r="A119" i="8"/>
  <c r="H119" i="8"/>
  <c r="B119" i="8"/>
  <c r="G119" i="8"/>
  <c r="C119" i="8"/>
  <c r="D119" i="8"/>
  <c r="E119" i="8"/>
  <c r="A120" i="8"/>
  <c r="H120" i="8"/>
  <c r="B120" i="8"/>
  <c r="G120" i="8"/>
  <c r="C120" i="8"/>
  <c r="E120" i="8"/>
  <c r="D120" i="8"/>
  <c r="A121" i="8"/>
  <c r="H121" i="8"/>
  <c r="B121" i="8"/>
  <c r="G121" i="8"/>
  <c r="C121" i="8"/>
  <c r="D121" i="8"/>
  <c r="E121" i="8"/>
  <c r="A122" i="8"/>
  <c r="H122" i="8"/>
  <c r="B122" i="8"/>
  <c r="G122" i="8"/>
  <c r="C122" i="8"/>
  <c r="E122" i="8"/>
  <c r="D122" i="8"/>
  <c r="A123" i="8"/>
  <c r="H123" i="8"/>
  <c r="B123" i="8"/>
  <c r="G123" i="8"/>
  <c r="C123" i="8"/>
  <c r="E123" i="8"/>
  <c r="D123" i="8"/>
  <c r="A124" i="8"/>
  <c r="H124" i="8"/>
  <c r="B124" i="8"/>
  <c r="G124" i="8"/>
  <c r="C124" i="8"/>
  <c r="E124" i="8"/>
  <c r="D124" i="8"/>
  <c r="A125" i="8"/>
  <c r="H125" i="8"/>
  <c r="B125" i="8"/>
  <c r="G125" i="8"/>
  <c r="C125" i="8"/>
  <c r="E125" i="8"/>
  <c r="D125" i="8"/>
  <c r="A126" i="8"/>
  <c r="H126" i="8"/>
  <c r="B126" i="8"/>
  <c r="G126" i="8"/>
  <c r="C126" i="8"/>
  <c r="E126" i="8"/>
  <c r="D126" i="8"/>
  <c r="A127" i="8"/>
  <c r="H127" i="8"/>
  <c r="B127" i="8"/>
  <c r="G127" i="8"/>
  <c r="C127" i="8"/>
  <c r="D127" i="8"/>
  <c r="E127" i="8"/>
  <c r="A128" i="8"/>
  <c r="H128" i="8"/>
  <c r="B128" i="8"/>
  <c r="G128" i="8"/>
  <c r="C128" i="8"/>
  <c r="E128" i="8"/>
  <c r="D128" i="8"/>
  <c r="A129" i="8"/>
  <c r="H129" i="8"/>
  <c r="B129" i="8"/>
  <c r="G129" i="8"/>
  <c r="C129" i="8"/>
  <c r="D129" i="8"/>
  <c r="E129" i="8"/>
  <c r="A130" i="8"/>
  <c r="H130" i="8"/>
  <c r="B130" i="8"/>
  <c r="G130" i="8"/>
  <c r="C130" i="8"/>
  <c r="E130" i="8"/>
  <c r="D130" i="8"/>
  <c r="A131" i="8"/>
  <c r="H131" i="8"/>
  <c r="B131" i="8"/>
  <c r="G131" i="8"/>
  <c r="C131" i="8"/>
  <c r="E131" i="8"/>
  <c r="D131" i="8"/>
  <c r="A132" i="8"/>
  <c r="H132" i="8"/>
  <c r="B132" i="8"/>
  <c r="G132" i="8"/>
  <c r="C132" i="8"/>
  <c r="D132" i="8"/>
  <c r="E137" i="1"/>
  <c r="E132" i="8"/>
  <c r="A133" i="8"/>
  <c r="H133" i="8"/>
  <c r="B133" i="8"/>
  <c r="G133" i="8"/>
  <c r="C133" i="8"/>
  <c r="D133" i="8"/>
  <c r="E138" i="1"/>
  <c r="E133" i="8"/>
  <c r="A134" i="8"/>
  <c r="H134" i="8"/>
  <c r="B134" i="8"/>
  <c r="G134" i="8"/>
  <c r="C134" i="8"/>
  <c r="E134" i="8"/>
  <c r="D134" i="8"/>
  <c r="E139" i="1"/>
  <c r="A135" i="8"/>
  <c r="H135" i="8"/>
  <c r="B135" i="8"/>
  <c r="G135" i="8"/>
  <c r="C135" i="8"/>
  <c r="E135" i="8"/>
  <c r="D135" i="8"/>
  <c r="E140" i="1"/>
  <c r="A136" i="8"/>
  <c r="H136" i="8"/>
  <c r="B136" i="8"/>
  <c r="G136" i="8"/>
  <c r="C136" i="8"/>
  <c r="E136" i="8"/>
  <c r="D136" i="8"/>
  <c r="E141" i="1"/>
  <c r="A137" i="8"/>
  <c r="H137" i="8"/>
  <c r="B137" i="8"/>
  <c r="G137" i="8"/>
  <c r="C137" i="8"/>
  <c r="E137" i="8"/>
  <c r="D137" i="8"/>
  <c r="E142" i="1"/>
  <c r="A138" i="8"/>
  <c r="H138" i="8"/>
  <c r="B138" i="8"/>
  <c r="G138" i="8"/>
  <c r="C138" i="8"/>
  <c r="D138" i="8"/>
  <c r="E194" i="1"/>
  <c r="E138" i="8"/>
  <c r="A139" i="8"/>
  <c r="H139" i="8"/>
  <c r="B139" i="8"/>
  <c r="G139" i="8"/>
  <c r="C139" i="8"/>
  <c r="D139" i="8"/>
  <c r="E195" i="1"/>
  <c r="E139" i="8"/>
  <c r="A140" i="8"/>
  <c r="H140" i="8"/>
  <c r="B140" i="8"/>
  <c r="G140" i="8"/>
  <c r="C140" i="8"/>
  <c r="E140" i="8"/>
  <c r="D140" i="8"/>
  <c r="E196" i="1"/>
  <c r="A141" i="8"/>
  <c r="H141" i="8"/>
  <c r="B141" i="8"/>
  <c r="G141" i="8"/>
  <c r="C141" i="8"/>
  <c r="E141" i="8"/>
  <c r="D141" i="8"/>
  <c r="E197" i="1"/>
  <c r="A142" i="8"/>
  <c r="H142" i="8"/>
  <c r="B142" i="8"/>
  <c r="G142" i="8"/>
  <c r="C142" i="8"/>
  <c r="E142" i="8"/>
  <c r="D142" i="8"/>
  <c r="E198" i="1"/>
  <c r="A143" i="8"/>
  <c r="H143" i="8"/>
  <c r="B143" i="8"/>
  <c r="G143" i="8"/>
  <c r="C143" i="8"/>
  <c r="E143" i="8"/>
  <c r="D143" i="8"/>
  <c r="E201" i="1"/>
  <c r="A144" i="8"/>
  <c r="H144" i="8"/>
  <c r="B144" i="8"/>
  <c r="G144" i="8"/>
  <c r="C144" i="8"/>
  <c r="E144" i="8"/>
  <c r="D144" i="8"/>
  <c r="E202" i="1"/>
  <c r="A145" i="8"/>
  <c r="H145" i="8"/>
  <c r="B145" i="8"/>
  <c r="G145" i="8"/>
  <c r="C145" i="8"/>
  <c r="E145" i="8"/>
  <c r="D145" i="8"/>
  <c r="E210" i="1"/>
  <c r="A146" i="8"/>
  <c r="H146" i="8"/>
  <c r="B146" i="8"/>
  <c r="G146" i="8"/>
  <c r="C146" i="8"/>
  <c r="D146" i="8"/>
  <c r="E218" i="1"/>
  <c r="E146" i="8"/>
  <c r="A147" i="8"/>
  <c r="H147" i="8"/>
  <c r="B147" i="8"/>
  <c r="G147" i="8"/>
  <c r="C147" i="8"/>
  <c r="D147" i="8"/>
  <c r="E219" i="1"/>
  <c r="E147" i="8"/>
  <c r="A148" i="8"/>
  <c r="H148" i="8"/>
  <c r="B148" i="8"/>
  <c r="G148" i="8"/>
  <c r="C148" i="8"/>
  <c r="E148" i="8"/>
  <c r="D148" i="8"/>
  <c r="E225" i="1"/>
  <c r="A149" i="8"/>
  <c r="H149" i="8"/>
  <c r="B149" i="8"/>
  <c r="G149" i="8"/>
  <c r="C149" i="8"/>
  <c r="E149" i="8"/>
  <c r="D149" i="8"/>
  <c r="E173" i="1"/>
  <c r="A150" i="8"/>
  <c r="H150" i="8"/>
  <c r="B150" i="8"/>
  <c r="G150" i="8"/>
  <c r="C150" i="8"/>
  <c r="E150" i="8"/>
  <c r="D150" i="8"/>
  <c r="E174" i="1"/>
  <c r="A151" i="8"/>
  <c r="H151" i="8"/>
  <c r="B151" i="8"/>
  <c r="G151" i="8"/>
  <c r="C151" i="8"/>
  <c r="E151" i="8"/>
  <c r="D151" i="8"/>
  <c r="E175" i="1"/>
  <c r="A152" i="8"/>
  <c r="H152" i="8"/>
  <c r="B152" i="8"/>
  <c r="G152" i="8"/>
  <c r="C152" i="8"/>
  <c r="E152" i="8"/>
  <c r="D152" i="8"/>
  <c r="E176" i="1"/>
  <c r="A153" i="8"/>
  <c r="H153" i="8"/>
  <c r="B153" i="8"/>
  <c r="G153" i="8"/>
  <c r="C153" i="8"/>
  <c r="E153" i="8"/>
  <c r="D153" i="8"/>
  <c r="E177" i="1"/>
  <c r="A154" i="8"/>
  <c r="H154" i="8"/>
  <c r="B154" i="8"/>
  <c r="G154" i="8"/>
  <c r="C154" i="8"/>
  <c r="D154" i="8"/>
  <c r="E178" i="1"/>
  <c r="E154" i="8"/>
  <c r="A155" i="8"/>
  <c r="H155" i="8"/>
  <c r="B155" i="8"/>
  <c r="G155" i="8"/>
  <c r="C155" i="8"/>
  <c r="D155" i="8"/>
  <c r="E179" i="1"/>
  <c r="E155" i="8"/>
  <c r="A156" i="8"/>
  <c r="H156" i="8"/>
  <c r="B156" i="8"/>
  <c r="G156" i="8"/>
  <c r="C156" i="8"/>
  <c r="E156" i="8"/>
  <c r="D156" i="8"/>
  <c r="E180" i="1"/>
  <c r="A157" i="8"/>
  <c r="H157" i="8"/>
  <c r="B157" i="8"/>
  <c r="G157" i="8"/>
  <c r="C157" i="8"/>
  <c r="E157" i="8"/>
  <c r="D157" i="8"/>
  <c r="E181" i="1"/>
  <c r="A158" i="8"/>
  <c r="H158" i="8"/>
  <c r="B158" i="8"/>
  <c r="G158" i="8"/>
  <c r="C158" i="8"/>
  <c r="E158" i="8"/>
  <c r="D158" i="8"/>
  <c r="E182" i="1"/>
  <c r="A159" i="8"/>
  <c r="H159" i="8"/>
  <c r="B159" i="8"/>
  <c r="G159" i="8"/>
  <c r="C159" i="8"/>
  <c r="E159" i="8"/>
  <c r="D159" i="8"/>
  <c r="E183" i="1"/>
  <c r="A160" i="8"/>
  <c r="H160" i="8"/>
  <c r="B160" i="8"/>
  <c r="G160" i="8"/>
  <c r="C160" i="8"/>
  <c r="E160" i="8"/>
  <c r="D160" i="8"/>
  <c r="E184" i="1"/>
  <c r="A161" i="8"/>
  <c r="H161" i="8"/>
  <c r="B161" i="8"/>
  <c r="G161" i="8"/>
  <c r="C161" i="8"/>
  <c r="E161" i="8"/>
  <c r="D161" i="8"/>
  <c r="E185" i="1"/>
  <c r="A162" i="8"/>
  <c r="H162" i="8"/>
  <c r="B162" i="8"/>
  <c r="G162" i="8"/>
  <c r="C162" i="8"/>
  <c r="D162" i="8"/>
  <c r="E186" i="1"/>
  <c r="E162" i="8"/>
  <c r="A163" i="8"/>
  <c r="H163" i="8"/>
  <c r="B163" i="8"/>
  <c r="G163" i="8"/>
  <c r="C163" i="8"/>
  <c r="D163" i="8"/>
  <c r="E187" i="1"/>
  <c r="E163" i="8"/>
  <c r="A164" i="8"/>
  <c r="H164" i="8"/>
  <c r="B164" i="8"/>
  <c r="G164" i="8"/>
  <c r="C164" i="8"/>
  <c r="E164" i="8"/>
  <c r="D164" i="8"/>
  <c r="E188" i="1"/>
  <c r="A165" i="8"/>
  <c r="H165" i="8"/>
  <c r="B165" i="8"/>
  <c r="G165" i="8"/>
  <c r="C165" i="8"/>
  <c r="E165" i="8"/>
  <c r="D165" i="8"/>
  <c r="E189" i="1"/>
  <c r="A166" i="8"/>
  <c r="H166" i="8"/>
  <c r="B166" i="8"/>
  <c r="G166" i="8"/>
  <c r="C166" i="8"/>
  <c r="E166" i="8"/>
  <c r="D166" i="8"/>
  <c r="E190" i="1"/>
  <c r="A167" i="8"/>
  <c r="H167" i="8"/>
  <c r="B167" i="8"/>
  <c r="G167" i="8"/>
  <c r="C167" i="8"/>
  <c r="E167" i="8"/>
  <c r="D167" i="8"/>
  <c r="E191" i="1"/>
  <c r="A168" i="8"/>
  <c r="H168" i="8"/>
  <c r="B168" i="8"/>
  <c r="G168" i="8"/>
  <c r="C168" i="8"/>
  <c r="E168" i="8"/>
  <c r="D168" i="8"/>
  <c r="E192" i="1"/>
  <c r="A169" i="8"/>
  <c r="H169" i="8"/>
  <c r="B169" i="8"/>
  <c r="G169" i="8"/>
  <c r="C169" i="8"/>
  <c r="E169" i="8"/>
  <c r="D169" i="8"/>
  <c r="E193" i="1"/>
  <c r="A170" i="8"/>
  <c r="H170" i="8"/>
  <c r="B170" i="8"/>
  <c r="G170" i="8"/>
  <c r="C170" i="8"/>
  <c r="D170" i="8"/>
  <c r="E199" i="1"/>
  <c r="E170" i="8"/>
  <c r="A171" i="8"/>
  <c r="H171" i="8"/>
  <c r="B171" i="8"/>
  <c r="G171" i="8"/>
  <c r="C171" i="8"/>
  <c r="D171" i="8"/>
  <c r="E209" i="1"/>
  <c r="E171" i="8"/>
  <c r="A172" i="8"/>
  <c r="H172" i="8"/>
  <c r="B172" i="8"/>
  <c r="G172" i="8"/>
  <c r="C172" i="8"/>
  <c r="E172" i="8"/>
  <c r="D172" i="8"/>
  <c r="E211" i="1"/>
  <c r="A173" i="8"/>
  <c r="H173" i="8"/>
  <c r="B173" i="8"/>
  <c r="G173" i="8"/>
  <c r="C173" i="8"/>
  <c r="E173" i="8"/>
  <c r="D173" i="8"/>
  <c r="E213" i="1"/>
  <c r="A174" i="8"/>
  <c r="H174" i="8"/>
  <c r="B174" i="8"/>
  <c r="G174" i="8"/>
  <c r="C174" i="8"/>
  <c r="E174" i="8"/>
  <c r="D174" i="8"/>
  <c r="E216" i="1"/>
  <c r="A175" i="8"/>
  <c r="H175" i="8"/>
  <c r="B175" i="8"/>
  <c r="G175" i="8"/>
  <c r="C175" i="8"/>
  <c r="E175" i="8"/>
  <c r="D175" i="8"/>
  <c r="E220" i="1"/>
  <c r="A176" i="8"/>
  <c r="H176" i="8"/>
  <c r="B176" i="8"/>
  <c r="G176" i="8"/>
  <c r="C176" i="8"/>
  <c r="E176" i="8"/>
  <c r="D176" i="8"/>
  <c r="E222" i="1"/>
  <c r="A177" i="8"/>
  <c r="H177" i="8"/>
  <c r="B177" i="8"/>
  <c r="G177" i="8"/>
  <c r="C177" i="8"/>
  <c r="E177" i="8"/>
  <c r="D177" i="8"/>
  <c r="E223" i="1"/>
  <c r="A178" i="8"/>
  <c r="H178" i="8"/>
  <c r="B178" i="8"/>
  <c r="G178" i="8"/>
  <c r="C178" i="8"/>
  <c r="D178" i="8"/>
  <c r="E226" i="1"/>
  <c r="E178" i="8"/>
  <c r="A179" i="8"/>
  <c r="H179" i="8"/>
  <c r="B179" i="8"/>
  <c r="G179" i="8"/>
  <c r="C179" i="8"/>
  <c r="D179" i="8"/>
  <c r="E228" i="1"/>
  <c r="E179" i="8"/>
  <c r="A180" i="8"/>
  <c r="H180" i="8"/>
  <c r="B180" i="8"/>
  <c r="G180" i="8"/>
  <c r="C180" i="8"/>
  <c r="E180" i="8"/>
  <c r="D180" i="8"/>
  <c r="E230" i="1"/>
  <c r="A181" i="8"/>
  <c r="H181" i="8"/>
  <c r="B181" i="8"/>
  <c r="G181" i="8"/>
  <c r="C181" i="8"/>
  <c r="E181" i="8"/>
  <c r="D181" i="8"/>
  <c r="E231" i="1"/>
  <c r="A182" i="8"/>
  <c r="H182" i="8"/>
  <c r="B182" i="8"/>
  <c r="G182" i="8"/>
  <c r="C182" i="8"/>
  <c r="E182" i="8"/>
  <c r="D182" i="8"/>
  <c r="E232" i="1"/>
  <c r="A183" i="8"/>
  <c r="H183" i="8"/>
  <c r="B183" i="8"/>
  <c r="G183" i="8"/>
  <c r="C183" i="8"/>
  <c r="E183" i="8"/>
  <c r="D183" i="8"/>
  <c r="E234" i="1"/>
  <c r="A184" i="8"/>
  <c r="H184" i="8"/>
  <c r="B184" i="8"/>
  <c r="G184" i="8"/>
  <c r="C184" i="8"/>
  <c r="E184" i="8"/>
  <c r="D184" i="8"/>
  <c r="E235" i="1"/>
  <c r="A185" i="8"/>
  <c r="H185" i="8"/>
  <c r="B185" i="8"/>
  <c r="G185" i="8"/>
  <c r="C185" i="8"/>
  <c r="D185" i="8"/>
  <c r="E94" i="1"/>
  <c r="A186" i="8"/>
  <c r="H186" i="8"/>
  <c r="B186" i="8"/>
  <c r="G186" i="8"/>
  <c r="C186" i="8"/>
  <c r="D186" i="8"/>
  <c r="E95" i="1"/>
  <c r="E186" i="8"/>
  <c r="A187" i="8"/>
  <c r="H187" i="8"/>
  <c r="B187" i="8"/>
  <c r="G187" i="8"/>
  <c r="C187" i="8"/>
  <c r="D187" i="8"/>
  <c r="E204" i="1"/>
  <c r="E187" i="8"/>
  <c r="A188" i="8"/>
  <c r="H188" i="8"/>
  <c r="B188" i="8"/>
  <c r="G188" i="8"/>
  <c r="C188" i="8"/>
  <c r="E188" i="8"/>
  <c r="D188" i="8"/>
  <c r="E207" i="1"/>
  <c r="AB3" i="6"/>
  <c r="D11" i="6"/>
  <c r="AB4" i="6"/>
  <c r="D12" i="6"/>
  <c r="AB5" i="6"/>
  <c r="D13" i="6"/>
  <c r="AB2" i="6"/>
  <c r="AD2" i="6"/>
  <c r="AB18" i="6"/>
  <c r="AB7" i="6"/>
  <c r="AB9" i="6"/>
  <c r="AB6" i="6"/>
  <c r="AB8" i="6"/>
  <c r="AB10" i="6"/>
  <c r="AB15" i="6"/>
  <c r="AU63" i="6"/>
  <c r="AY4" i="6"/>
  <c r="AY8" i="6"/>
  <c r="D9" i="6"/>
  <c r="E9" i="6"/>
  <c r="E21" i="6"/>
  <c r="F21" i="6"/>
  <c r="Z21" i="6"/>
  <c r="G21" i="6"/>
  <c r="E22" i="6"/>
  <c r="F22" i="6"/>
  <c r="G22" i="6"/>
  <c r="E23" i="6"/>
  <c r="F23" i="6"/>
  <c r="E24" i="6"/>
  <c r="F24" i="6"/>
  <c r="Z24" i="6"/>
  <c r="G24" i="6"/>
  <c r="E25" i="6"/>
  <c r="F25" i="6"/>
  <c r="G25" i="6"/>
  <c r="Z25" i="6"/>
  <c r="E26" i="6"/>
  <c r="F26" i="6"/>
  <c r="G26" i="6"/>
  <c r="E27" i="6"/>
  <c r="F27" i="6"/>
  <c r="E28" i="6"/>
  <c r="F28" i="6"/>
  <c r="AU28" i="6"/>
  <c r="E29" i="6"/>
  <c r="F29" i="6"/>
  <c r="E30" i="6"/>
  <c r="F30" i="6"/>
  <c r="E31" i="6"/>
  <c r="F31" i="6"/>
  <c r="Z31" i="6"/>
  <c r="E32" i="6"/>
  <c r="F32" i="6"/>
  <c r="Z32" i="6"/>
  <c r="G32" i="6"/>
  <c r="E33" i="6"/>
  <c r="F33" i="6"/>
  <c r="G33" i="6"/>
  <c r="Z33" i="6"/>
  <c r="E34" i="6"/>
  <c r="F34" i="6"/>
  <c r="G34" i="6"/>
  <c r="E35" i="6"/>
  <c r="F35" i="6"/>
  <c r="Z35" i="6"/>
  <c r="G35" i="6"/>
  <c r="E36" i="6"/>
  <c r="F36" i="6"/>
  <c r="G36" i="6"/>
  <c r="Z36" i="6"/>
  <c r="E37" i="6"/>
  <c r="F37" i="6"/>
  <c r="AU37" i="6"/>
  <c r="E38" i="6"/>
  <c r="F38" i="6"/>
  <c r="E39" i="6"/>
  <c r="F39" i="6"/>
  <c r="AU39" i="6"/>
  <c r="E40" i="6"/>
  <c r="F40" i="6"/>
  <c r="E41" i="6"/>
  <c r="F41" i="6"/>
  <c r="E42" i="6"/>
  <c r="F42" i="6"/>
  <c r="Z42" i="6"/>
  <c r="E43" i="6"/>
  <c r="F43" i="6"/>
  <c r="Z43" i="6"/>
  <c r="E44" i="6"/>
  <c r="F44" i="6"/>
  <c r="E45" i="6"/>
  <c r="F45" i="6"/>
  <c r="AU45" i="6"/>
  <c r="AT45" i="6"/>
  <c r="E46" i="6"/>
  <c r="F46" i="6"/>
  <c r="G46" i="6"/>
  <c r="AU46" i="6"/>
  <c r="Z46" i="6"/>
  <c r="E47" i="6"/>
  <c r="F47" i="6"/>
  <c r="Z47" i="6"/>
  <c r="G47" i="6"/>
  <c r="E48" i="6"/>
  <c r="F48" i="6"/>
  <c r="E49" i="6"/>
  <c r="F49" i="6"/>
  <c r="Z49" i="6"/>
  <c r="G49" i="6"/>
  <c r="E50" i="6"/>
  <c r="F50" i="6"/>
  <c r="Z50" i="6"/>
  <c r="G50" i="6"/>
  <c r="E51" i="6"/>
  <c r="F51" i="6"/>
  <c r="E52" i="6"/>
  <c r="F52" i="6"/>
  <c r="E53" i="6"/>
  <c r="F53" i="6"/>
  <c r="E54" i="6"/>
  <c r="F54" i="6"/>
  <c r="E55" i="6"/>
  <c r="F55" i="6"/>
  <c r="Z55" i="6"/>
  <c r="G55" i="6"/>
  <c r="E56" i="6"/>
  <c r="F56" i="6"/>
  <c r="Z56" i="6"/>
  <c r="G56" i="6"/>
  <c r="E57" i="6"/>
  <c r="F57" i="6"/>
  <c r="Z57" i="6"/>
  <c r="G57" i="6"/>
  <c r="E58" i="6"/>
  <c r="F58" i="6"/>
  <c r="Z58" i="6"/>
  <c r="G58" i="6"/>
  <c r="E59" i="6"/>
  <c r="F59" i="6"/>
  <c r="E60" i="6"/>
  <c r="F60" i="6"/>
  <c r="E61" i="6"/>
  <c r="F61" i="6"/>
  <c r="AU61" i="6"/>
  <c r="AT61" i="6"/>
  <c r="E62" i="6"/>
  <c r="F62" i="6"/>
  <c r="Z62" i="6"/>
  <c r="E63" i="6"/>
  <c r="F63" i="6"/>
  <c r="Z63" i="6"/>
  <c r="G63" i="6"/>
  <c r="E64" i="6"/>
  <c r="F64" i="6"/>
  <c r="Z64" i="6"/>
  <c r="AU64" i="6"/>
  <c r="E65" i="6"/>
  <c r="F65" i="6"/>
  <c r="Z65" i="6"/>
  <c r="G65" i="6"/>
  <c r="E66" i="6"/>
  <c r="F66" i="6"/>
  <c r="Z66" i="6"/>
  <c r="G66" i="6"/>
  <c r="E67" i="6"/>
  <c r="F67" i="6"/>
  <c r="E68" i="6"/>
  <c r="F68" i="6"/>
  <c r="E69" i="6"/>
  <c r="F69" i="6"/>
  <c r="E70" i="6"/>
  <c r="F70" i="6"/>
  <c r="G70" i="6"/>
  <c r="Z70" i="6"/>
  <c r="E71" i="6"/>
  <c r="F71" i="6"/>
  <c r="Z71" i="6"/>
  <c r="G71" i="6"/>
  <c r="E72" i="6"/>
  <c r="F72" i="6"/>
  <c r="AU72" i="6"/>
  <c r="Z72" i="6"/>
  <c r="G72" i="6"/>
  <c r="E73" i="6"/>
  <c r="F73" i="6"/>
  <c r="Z73" i="6"/>
  <c r="G73" i="6"/>
  <c r="E74" i="6"/>
  <c r="F74" i="6"/>
  <c r="Z74" i="6"/>
  <c r="G74" i="6"/>
  <c r="E75" i="6"/>
  <c r="F75" i="6"/>
  <c r="E76" i="6"/>
  <c r="F76" i="6"/>
  <c r="G76" i="6"/>
  <c r="Z76" i="6"/>
  <c r="E77" i="6"/>
  <c r="F77" i="6"/>
  <c r="AU77" i="6"/>
  <c r="E78" i="6"/>
  <c r="F78" i="6"/>
  <c r="E79" i="6"/>
  <c r="F79" i="6"/>
  <c r="AU79" i="6"/>
  <c r="Z79" i="6"/>
  <c r="G79" i="6"/>
  <c r="E80" i="6"/>
  <c r="F80" i="6"/>
  <c r="AU80" i="6"/>
  <c r="E81" i="6"/>
  <c r="F81" i="6"/>
  <c r="G81" i="6"/>
  <c r="Z81" i="6"/>
  <c r="E82" i="6"/>
  <c r="F82" i="6"/>
  <c r="Z82" i="6"/>
  <c r="G82" i="6"/>
  <c r="E83" i="6"/>
  <c r="F83" i="6"/>
  <c r="E84" i="6"/>
  <c r="F84" i="6"/>
  <c r="AU84" i="6"/>
  <c r="E85" i="6"/>
  <c r="F85" i="6"/>
  <c r="G85" i="6"/>
  <c r="Z85" i="6"/>
  <c r="E86" i="6"/>
  <c r="F86" i="6"/>
  <c r="G86" i="6"/>
  <c r="E87" i="6"/>
  <c r="F87" i="6"/>
  <c r="AU87" i="6"/>
  <c r="G87" i="6"/>
  <c r="AC87" i="6"/>
  <c r="E88" i="6"/>
  <c r="F88" i="6"/>
  <c r="AU88" i="6"/>
  <c r="Z88" i="6"/>
  <c r="E89" i="6"/>
  <c r="F89" i="6"/>
  <c r="E90" i="6"/>
  <c r="F90" i="6"/>
  <c r="E91" i="6"/>
  <c r="F91" i="6"/>
  <c r="Z91" i="6"/>
  <c r="E92" i="6"/>
  <c r="F92" i="6"/>
  <c r="G92" i="6"/>
  <c r="E93" i="6"/>
  <c r="F93" i="6"/>
  <c r="AU93" i="6"/>
  <c r="E94" i="6"/>
  <c r="F94" i="6"/>
  <c r="G94" i="6"/>
  <c r="E95" i="6"/>
  <c r="F95" i="6"/>
  <c r="AU95" i="6"/>
  <c r="Z95" i="6"/>
  <c r="G95" i="6"/>
  <c r="E96" i="6"/>
  <c r="F96" i="6"/>
  <c r="E97" i="6"/>
  <c r="F97" i="6"/>
  <c r="Z97" i="6"/>
  <c r="G97" i="6"/>
  <c r="E98" i="6"/>
  <c r="F98" i="6"/>
  <c r="G98" i="6"/>
  <c r="E99" i="6"/>
  <c r="F99" i="6"/>
  <c r="E100" i="6"/>
  <c r="F100" i="6"/>
  <c r="AU100" i="6"/>
  <c r="AT100" i="6"/>
  <c r="E101" i="6"/>
  <c r="F101" i="6"/>
  <c r="Z101" i="6"/>
  <c r="E102" i="6"/>
  <c r="F102" i="6"/>
  <c r="E103" i="6"/>
  <c r="F103" i="6"/>
  <c r="Z103" i="6"/>
  <c r="AU103" i="6"/>
  <c r="E104" i="6"/>
  <c r="F104" i="6"/>
  <c r="Z104" i="6"/>
  <c r="E105" i="6"/>
  <c r="F105" i="6"/>
  <c r="Z105" i="6"/>
  <c r="G105" i="6"/>
  <c r="E106" i="6"/>
  <c r="F106" i="6"/>
  <c r="G106" i="6"/>
  <c r="E107" i="6"/>
  <c r="F107" i="6"/>
  <c r="E108" i="6"/>
  <c r="F108" i="6"/>
  <c r="AU108" i="6"/>
  <c r="AT108" i="6"/>
  <c r="E109" i="6"/>
  <c r="F109" i="6"/>
  <c r="Z109" i="6"/>
  <c r="E110" i="6"/>
  <c r="F110" i="6"/>
  <c r="E111" i="6"/>
  <c r="F111" i="6"/>
  <c r="Z111" i="6"/>
  <c r="E112" i="6"/>
  <c r="F112" i="6"/>
  <c r="Z112" i="6"/>
  <c r="E113" i="6"/>
  <c r="F113" i="6"/>
  <c r="Z113" i="6"/>
  <c r="G113" i="6"/>
  <c r="E114" i="6"/>
  <c r="F114" i="6"/>
  <c r="E115" i="6"/>
  <c r="F115" i="6"/>
  <c r="E116" i="6"/>
  <c r="F116" i="6"/>
  <c r="AU116" i="6"/>
  <c r="E117" i="6"/>
  <c r="F117" i="6"/>
  <c r="E118" i="6"/>
  <c r="F118" i="6"/>
  <c r="E119" i="6"/>
  <c r="F119" i="6"/>
  <c r="Z119" i="6"/>
  <c r="G119" i="6"/>
  <c r="E120" i="6"/>
  <c r="F120" i="6"/>
  <c r="Z120" i="6"/>
  <c r="E121" i="6"/>
  <c r="F121" i="6"/>
  <c r="Z121" i="6"/>
  <c r="G121" i="6"/>
  <c r="E122" i="6"/>
  <c r="F122" i="6"/>
  <c r="E123" i="6"/>
  <c r="F123" i="6"/>
  <c r="E124" i="6"/>
  <c r="F124" i="6"/>
  <c r="E125" i="6"/>
  <c r="F125" i="6"/>
  <c r="Z125" i="6"/>
  <c r="E126" i="6"/>
  <c r="F126" i="6"/>
  <c r="E127" i="6"/>
  <c r="F127" i="6"/>
  <c r="Z127" i="6"/>
  <c r="AU127" i="6"/>
  <c r="G127" i="6"/>
  <c r="E128" i="6"/>
  <c r="F128" i="6"/>
  <c r="E129" i="6"/>
  <c r="F129" i="6"/>
  <c r="Z129" i="6"/>
  <c r="G129" i="6"/>
  <c r="E130" i="6"/>
  <c r="F130" i="6"/>
  <c r="G130" i="6"/>
  <c r="E131" i="6"/>
  <c r="F131" i="6"/>
  <c r="E132" i="6"/>
  <c r="F132" i="6"/>
  <c r="AU132" i="6"/>
  <c r="AT132" i="6"/>
  <c r="BL11" i="6"/>
  <c r="BK11" i="6"/>
  <c r="AY11" i="6"/>
  <c r="BL12" i="6"/>
  <c r="BK12" i="6"/>
  <c r="AY12" i="6"/>
  <c r="AB13" i="6"/>
  <c r="BL13" i="6"/>
  <c r="BK13" i="6"/>
  <c r="BJ13" i="6"/>
  <c r="AY13" i="6"/>
  <c r="E14" i="6"/>
  <c r="AB14" i="6"/>
  <c r="BL14" i="6"/>
  <c r="BK14" i="6"/>
  <c r="AY14" i="6"/>
  <c r="BL15" i="6"/>
  <c r="AY15" i="6"/>
  <c r="F16" i="6"/>
  <c r="F17" i="6" s="1"/>
  <c r="AB16" i="6"/>
  <c r="BL16" i="6"/>
  <c r="AY16" i="6"/>
  <c r="C17" i="6"/>
  <c r="AB17" i="6"/>
  <c r="BL17" i="6"/>
  <c r="BK17" i="6"/>
  <c r="AY17" i="6"/>
  <c r="BL18" i="6"/>
  <c r="BK18" i="6"/>
  <c r="AY18" i="6"/>
  <c r="BL19" i="6"/>
  <c r="BK19" i="6"/>
  <c r="BJ19" i="6"/>
  <c r="BI19" i="6"/>
  <c r="BH19" i="6"/>
  <c r="AY19" i="6"/>
  <c r="BL20" i="6"/>
  <c r="AY20" i="6"/>
  <c r="J21" i="6"/>
  <c r="Q21" i="6"/>
  <c r="R21" i="6"/>
  <c r="AC21" i="6"/>
  <c r="AF21" i="6"/>
  <c r="BL21" i="6"/>
  <c r="BK21" i="6"/>
  <c r="AY21" i="6"/>
  <c r="I22" i="6"/>
  <c r="Q22" i="6"/>
  <c r="R22" i="6"/>
  <c r="AB22" i="6"/>
  <c r="AC22" i="6"/>
  <c r="AD22" i="6"/>
  <c r="AF22" i="6"/>
  <c r="BL22" i="6"/>
  <c r="BK22" i="6"/>
  <c r="BJ22" i="6"/>
  <c r="BI22" i="6"/>
  <c r="BH22" i="6"/>
  <c r="BG22" i="6"/>
  <c r="BF22" i="6"/>
  <c r="BE22" i="6"/>
  <c r="BD22" i="6"/>
  <c r="BC22" i="6"/>
  <c r="AY22" i="6"/>
  <c r="R23" i="6"/>
  <c r="BL23" i="6"/>
  <c r="BK23" i="6"/>
  <c r="AY23" i="6"/>
  <c r="I24" i="6"/>
  <c r="R24" i="6"/>
  <c r="AC24" i="6"/>
  <c r="AF24" i="6"/>
  <c r="BL24" i="6"/>
  <c r="BK24" i="6"/>
  <c r="AY24" i="6"/>
  <c r="I25" i="6"/>
  <c r="R25" i="6"/>
  <c r="AC25" i="6"/>
  <c r="AF25" i="6"/>
  <c r="BL25" i="6"/>
  <c r="AY25" i="6"/>
  <c r="I26" i="6"/>
  <c r="R26" i="6"/>
  <c r="AC26" i="6"/>
  <c r="AF26" i="6"/>
  <c r="BL26" i="6"/>
  <c r="BK26" i="6"/>
  <c r="AY26" i="6"/>
  <c r="R27" i="6"/>
  <c r="BL27" i="6"/>
  <c r="BK27" i="6"/>
  <c r="BJ27" i="6"/>
  <c r="BI27" i="6"/>
  <c r="BH27" i="6"/>
  <c r="AY27" i="6"/>
  <c r="R28" i="6"/>
  <c r="BL28" i="6"/>
  <c r="AY28" i="6"/>
  <c r="R29" i="6"/>
  <c r="BL29" i="6"/>
  <c r="BK29" i="6"/>
  <c r="AY29" i="6"/>
  <c r="R30" i="6"/>
  <c r="BL30" i="6"/>
  <c r="BK30" i="6"/>
  <c r="BJ30" i="6"/>
  <c r="BI30" i="6"/>
  <c r="BH30" i="6"/>
  <c r="BG30" i="6"/>
  <c r="BF30" i="6"/>
  <c r="BE30" i="6"/>
  <c r="BD30" i="6"/>
  <c r="BC30" i="6"/>
  <c r="AY30" i="6"/>
  <c r="Q31" i="6"/>
  <c r="R31" i="6"/>
  <c r="BL31" i="6"/>
  <c r="BK31" i="6"/>
  <c r="AY31" i="6"/>
  <c r="I32" i="6"/>
  <c r="R32" i="6"/>
  <c r="AC32" i="6"/>
  <c r="AF32" i="6"/>
  <c r="BL32" i="6"/>
  <c r="BK32" i="6"/>
  <c r="AY32" i="6"/>
  <c r="I33" i="6"/>
  <c r="R33" i="6"/>
  <c r="AC33" i="6"/>
  <c r="AF33" i="6"/>
  <c r="BL33" i="6"/>
  <c r="AY33" i="6"/>
  <c r="I34" i="6"/>
  <c r="R34" i="6"/>
  <c r="AC34" i="6"/>
  <c r="AF34" i="6"/>
  <c r="BL34" i="6"/>
  <c r="BK34" i="6"/>
  <c r="AY34" i="6"/>
  <c r="I35" i="6"/>
  <c r="R35" i="6"/>
  <c r="AC35" i="6"/>
  <c r="AF35" i="6"/>
  <c r="BL35" i="6"/>
  <c r="BK35" i="6"/>
  <c r="BJ35" i="6"/>
  <c r="BI35" i="6"/>
  <c r="BH35" i="6"/>
  <c r="AY35" i="6"/>
  <c r="R36" i="6"/>
  <c r="BL36" i="6"/>
  <c r="AY36" i="6"/>
  <c r="R37" i="6"/>
  <c r="BL37" i="6"/>
  <c r="BK37" i="6"/>
  <c r="AY37" i="6"/>
  <c r="R38" i="6"/>
  <c r="BL38" i="6"/>
  <c r="BK38" i="6"/>
  <c r="BJ38" i="6"/>
  <c r="BI38" i="6"/>
  <c r="BH38" i="6"/>
  <c r="BG38" i="6"/>
  <c r="BF38" i="6"/>
  <c r="BE38" i="6"/>
  <c r="BD38" i="6"/>
  <c r="BC38" i="6"/>
  <c r="AY38" i="6"/>
  <c r="R39" i="6"/>
  <c r="BL39" i="6"/>
  <c r="BK39" i="6"/>
  <c r="AY39" i="6"/>
  <c r="Q40" i="6"/>
  <c r="R40" i="6"/>
  <c r="BL40" i="6"/>
  <c r="BK40" i="6"/>
  <c r="AY40" i="6"/>
  <c r="R41" i="6"/>
  <c r="BL41" i="6"/>
  <c r="AY41" i="6"/>
  <c r="R42" i="6"/>
  <c r="BL42" i="6"/>
  <c r="AY42" i="6"/>
  <c r="R43" i="6"/>
  <c r="BL43" i="6"/>
  <c r="BK43" i="6"/>
  <c r="BJ43" i="6"/>
  <c r="BI43" i="6"/>
  <c r="BH43" i="6"/>
  <c r="AY43" i="6"/>
  <c r="R44" i="6"/>
  <c r="BL44" i="6"/>
  <c r="AY44" i="6"/>
  <c r="Q45" i="6"/>
  <c r="R45" i="6"/>
  <c r="BL45" i="6"/>
  <c r="BK45" i="6"/>
  <c r="AY45" i="6"/>
  <c r="I46" i="6"/>
  <c r="R46" i="6"/>
  <c r="AC46" i="6"/>
  <c r="AF46" i="6"/>
  <c r="BL46" i="6"/>
  <c r="BK46" i="6"/>
  <c r="BJ46" i="6"/>
  <c r="BI46" i="6"/>
  <c r="BH46" i="6"/>
  <c r="BG46" i="6"/>
  <c r="BF46" i="6"/>
  <c r="BE46" i="6"/>
  <c r="BD46" i="6"/>
  <c r="BC46" i="6"/>
  <c r="AY46" i="6"/>
  <c r="I47" i="6"/>
  <c r="R47" i="6"/>
  <c r="AC47" i="6"/>
  <c r="AF47" i="6"/>
  <c r="BL47" i="6"/>
  <c r="BK47" i="6"/>
  <c r="AY47" i="6"/>
  <c r="R48" i="6"/>
  <c r="BL48" i="6"/>
  <c r="BK48" i="6"/>
  <c r="AY48" i="6"/>
  <c r="I49" i="6"/>
  <c r="R49" i="6"/>
  <c r="BL49" i="6"/>
  <c r="AY49" i="6"/>
  <c r="I50" i="6"/>
  <c r="R50" i="6"/>
  <c r="AC50" i="6"/>
  <c r="AF50" i="6"/>
  <c r="BL50" i="6"/>
  <c r="BK50" i="6"/>
  <c r="AY50" i="6"/>
  <c r="R51" i="6"/>
  <c r="BL51" i="6"/>
  <c r="BK51" i="6"/>
  <c r="BJ51" i="6"/>
  <c r="BI51" i="6"/>
  <c r="BH51" i="6"/>
  <c r="AY51" i="6"/>
  <c r="R52" i="6"/>
  <c r="BL52" i="6"/>
  <c r="AY52" i="6"/>
  <c r="R53" i="6"/>
  <c r="BL53" i="6"/>
  <c r="BK53" i="6"/>
  <c r="AY53" i="6"/>
  <c r="R54" i="6"/>
  <c r="BL54" i="6"/>
  <c r="BK54" i="6"/>
  <c r="BJ54" i="6"/>
  <c r="BI54" i="6"/>
  <c r="BH54" i="6"/>
  <c r="BG54" i="6"/>
  <c r="BF54" i="6"/>
  <c r="BE54" i="6"/>
  <c r="BD54" i="6"/>
  <c r="BC54" i="6"/>
  <c r="BB54" i="6"/>
  <c r="AY54" i="6"/>
  <c r="I55" i="6"/>
  <c r="R55" i="6"/>
  <c r="AC55" i="6"/>
  <c r="AF55" i="6"/>
  <c r="BL55" i="6"/>
  <c r="BK55" i="6"/>
  <c r="AY55" i="6"/>
  <c r="R56" i="6"/>
  <c r="AC56" i="6"/>
  <c r="BL56" i="6"/>
  <c r="BK56" i="6"/>
  <c r="AY56" i="6"/>
  <c r="I57" i="6"/>
  <c r="R57" i="6"/>
  <c r="AC57" i="6"/>
  <c r="AF57" i="6"/>
  <c r="BL57" i="6"/>
  <c r="AY57" i="6"/>
  <c r="I58" i="6"/>
  <c r="R58" i="6"/>
  <c r="AC58" i="6"/>
  <c r="AF58" i="6"/>
  <c r="BL58" i="6"/>
  <c r="BK58" i="6"/>
  <c r="BJ58" i="6"/>
  <c r="BI58" i="6"/>
  <c r="AY58" i="6"/>
  <c r="R59" i="6"/>
  <c r="BL59" i="6"/>
  <c r="BK59" i="6"/>
  <c r="BJ59" i="6"/>
  <c r="BI59" i="6"/>
  <c r="BH59" i="6"/>
  <c r="AY59" i="6"/>
  <c r="R60" i="6"/>
  <c r="BL60" i="6"/>
  <c r="AY60" i="6"/>
  <c r="R61" i="6"/>
  <c r="BL61" i="6"/>
  <c r="BK61" i="6"/>
  <c r="AY61" i="6"/>
  <c r="R62" i="6"/>
  <c r="BL62" i="6"/>
  <c r="BK62" i="6"/>
  <c r="BJ62" i="6"/>
  <c r="BI62" i="6"/>
  <c r="BH62" i="6"/>
  <c r="BG62" i="6"/>
  <c r="BF62" i="6"/>
  <c r="BE62" i="6"/>
  <c r="BD62" i="6"/>
  <c r="BC62" i="6"/>
  <c r="AY62" i="6"/>
  <c r="I63" i="6"/>
  <c r="Q63" i="6"/>
  <c r="R63" i="6"/>
  <c r="AC63" i="6"/>
  <c r="AF63" i="6"/>
  <c r="BL63" i="6"/>
  <c r="AY63" i="6"/>
  <c r="R64" i="6"/>
  <c r="BL64" i="6"/>
  <c r="AY64" i="6"/>
  <c r="I65" i="6"/>
  <c r="R65" i="6"/>
  <c r="AC65" i="6"/>
  <c r="AF65" i="6"/>
  <c r="BL65" i="6"/>
  <c r="AY65" i="6"/>
  <c r="I66" i="6"/>
  <c r="R66" i="6"/>
  <c r="AC66" i="6"/>
  <c r="AF66" i="6"/>
  <c r="BL66" i="6"/>
  <c r="AY66" i="6"/>
  <c r="Q67" i="6"/>
  <c r="R67" i="6"/>
  <c r="BL67" i="6"/>
  <c r="BK67" i="6"/>
  <c r="BJ67" i="6"/>
  <c r="BI67" i="6"/>
  <c r="BH67" i="6"/>
  <c r="AY67" i="6"/>
  <c r="R68" i="6"/>
  <c r="BL68" i="6"/>
  <c r="AY68" i="6"/>
  <c r="R69" i="6"/>
  <c r="BL69" i="6"/>
  <c r="BK69" i="6"/>
  <c r="AY69" i="6"/>
  <c r="I70" i="6"/>
  <c r="R70" i="6"/>
  <c r="AC70" i="6"/>
  <c r="AF70" i="6"/>
  <c r="BL70" i="6"/>
  <c r="BK70" i="6"/>
  <c r="BJ70" i="6"/>
  <c r="BI70" i="6"/>
  <c r="BH70" i="6"/>
  <c r="BG70" i="6"/>
  <c r="BF70" i="6"/>
  <c r="BE70" i="6"/>
  <c r="BD70" i="6"/>
  <c r="BC70" i="6"/>
  <c r="AY70" i="6"/>
  <c r="I71" i="6"/>
  <c r="R71" i="6"/>
  <c r="AC71" i="6"/>
  <c r="AF71" i="6"/>
  <c r="BL71" i="6"/>
  <c r="AY71" i="6"/>
  <c r="I72" i="6"/>
  <c r="Q72" i="6"/>
  <c r="R72" i="6"/>
  <c r="AC72" i="6"/>
  <c r="AF72" i="6"/>
  <c r="BL72" i="6"/>
  <c r="BK72" i="6"/>
  <c r="AY72" i="6"/>
  <c r="I73" i="6"/>
  <c r="Q73" i="6"/>
  <c r="R73" i="6"/>
  <c r="AC73" i="6"/>
  <c r="AF73" i="6"/>
  <c r="BL73" i="6"/>
  <c r="BK73" i="6"/>
  <c r="BJ73" i="6"/>
  <c r="AY73" i="6"/>
  <c r="I74" i="6"/>
  <c r="R74" i="6"/>
  <c r="AC74" i="6"/>
  <c r="AF74" i="6"/>
  <c r="BL74" i="6"/>
  <c r="BK74" i="6"/>
  <c r="BJ74" i="6"/>
  <c r="BI74" i="6"/>
  <c r="AY74" i="6"/>
  <c r="R75" i="6"/>
  <c r="BL75" i="6"/>
  <c r="BK75" i="6"/>
  <c r="BJ75" i="6"/>
  <c r="BI75" i="6"/>
  <c r="BH75" i="6"/>
  <c r="AY75" i="6"/>
  <c r="I76" i="6"/>
  <c r="R76" i="6"/>
  <c r="AC76" i="6"/>
  <c r="AF76" i="6"/>
  <c r="BL76" i="6"/>
  <c r="AY76" i="6"/>
  <c r="Q77" i="6"/>
  <c r="R77" i="6"/>
  <c r="BL77" i="6"/>
  <c r="BK77" i="6"/>
  <c r="AY77" i="6"/>
  <c r="R78" i="6"/>
  <c r="BL78" i="6"/>
  <c r="BK78" i="6"/>
  <c r="BJ78" i="6"/>
  <c r="BI78" i="6"/>
  <c r="BH78" i="6"/>
  <c r="BG78" i="6"/>
  <c r="BF78" i="6"/>
  <c r="BE78" i="6"/>
  <c r="BD78" i="6"/>
  <c r="BC78" i="6"/>
  <c r="AY78" i="6"/>
  <c r="I79" i="6"/>
  <c r="R79" i="6"/>
  <c r="AC79" i="6"/>
  <c r="AF79" i="6"/>
  <c r="BL79" i="6"/>
  <c r="AY79" i="6"/>
  <c r="Q80" i="6"/>
  <c r="R80" i="6"/>
  <c r="BL80" i="6"/>
  <c r="AY80" i="6"/>
  <c r="I81" i="6"/>
  <c r="R81" i="6"/>
  <c r="BL81" i="6"/>
  <c r="BK81" i="6"/>
  <c r="BJ81" i="6"/>
  <c r="AY81" i="6"/>
  <c r="I82" i="6"/>
  <c r="R82" i="6"/>
  <c r="AF82" i="6"/>
  <c r="BL82" i="6"/>
  <c r="BK82" i="6"/>
  <c r="BJ82" i="6"/>
  <c r="BI82" i="6"/>
  <c r="AY82" i="6"/>
  <c r="R83" i="6"/>
  <c r="BL83" i="6"/>
  <c r="BK83" i="6"/>
  <c r="BJ83" i="6"/>
  <c r="BI83" i="6"/>
  <c r="BH83" i="6"/>
  <c r="AY83" i="6"/>
  <c r="R84" i="6"/>
  <c r="BL84" i="6"/>
  <c r="AY84" i="6"/>
  <c r="I85" i="6"/>
  <c r="R85" i="6"/>
  <c r="AC85" i="6"/>
  <c r="AF85" i="6"/>
  <c r="BL85" i="6"/>
  <c r="AY85" i="6"/>
  <c r="R86" i="6"/>
  <c r="AF86" i="6"/>
  <c r="BL86" i="6"/>
  <c r="BK86" i="6"/>
  <c r="BJ86" i="6"/>
  <c r="BI86" i="6"/>
  <c r="BH86" i="6"/>
  <c r="BG86" i="6"/>
  <c r="BF86" i="6"/>
  <c r="BE86" i="6"/>
  <c r="BD86" i="6"/>
  <c r="BC86" i="6"/>
  <c r="AY86" i="6"/>
  <c r="I87" i="6"/>
  <c r="R87" i="6"/>
  <c r="AF87" i="6"/>
  <c r="BL87" i="6"/>
  <c r="AY87" i="6"/>
  <c r="R88" i="6"/>
  <c r="BL88" i="6"/>
  <c r="BK88" i="6"/>
  <c r="AY88" i="6"/>
  <c r="R89" i="6"/>
  <c r="BL89" i="6"/>
  <c r="AY89" i="6"/>
  <c r="R90" i="6"/>
  <c r="BL90" i="6"/>
  <c r="BJ90" i="6"/>
  <c r="BI90" i="6"/>
  <c r="BK90" i="6"/>
  <c r="AY90" i="6"/>
  <c r="R91" i="6"/>
  <c r="BL91" i="6"/>
  <c r="AY91" i="6"/>
  <c r="I92" i="6"/>
  <c r="R92" i="6"/>
  <c r="AC92" i="6"/>
  <c r="AF92" i="6"/>
  <c r="BL92" i="6"/>
  <c r="BK92" i="6"/>
  <c r="BJ92" i="6"/>
  <c r="BI92" i="6"/>
  <c r="BH92" i="6"/>
  <c r="AY92" i="6"/>
  <c r="Q93" i="6"/>
  <c r="R93" i="6"/>
  <c r="BL93" i="6"/>
  <c r="AY93" i="6"/>
  <c r="I94" i="6"/>
  <c r="R94" i="6"/>
  <c r="AC94" i="6"/>
  <c r="AF94" i="6"/>
  <c r="BL94" i="6"/>
  <c r="BJ94" i="6"/>
  <c r="BI94" i="6"/>
  <c r="BK94" i="6"/>
  <c r="AY94" i="6"/>
  <c r="I95" i="6"/>
  <c r="R95" i="6"/>
  <c r="AC95" i="6"/>
  <c r="AF95" i="6"/>
  <c r="BL95" i="6"/>
  <c r="BI95" i="6"/>
  <c r="BH95" i="6"/>
  <c r="BG95" i="6"/>
  <c r="BF95" i="6"/>
  <c r="BE95" i="6"/>
  <c r="BD95" i="6"/>
  <c r="BC95" i="6"/>
  <c r="BK95" i="6"/>
  <c r="BJ95" i="6"/>
  <c r="AY95" i="6"/>
  <c r="R96" i="6"/>
  <c r="BL96" i="6"/>
  <c r="AY96" i="6"/>
  <c r="I97" i="6"/>
  <c r="R97" i="6"/>
  <c r="AC97" i="6"/>
  <c r="AF97" i="6"/>
  <c r="BL97" i="6"/>
  <c r="BK97" i="6"/>
  <c r="AY97" i="6"/>
  <c r="R98" i="6"/>
  <c r="BL98" i="6"/>
  <c r="BK98" i="6"/>
  <c r="BJ98" i="6"/>
  <c r="AY98" i="6"/>
  <c r="R99" i="6"/>
  <c r="BL99" i="6"/>
  <c r="AY99" i="6"/>
  <c r="R100" i="6"/>
  <c r="BL100" i="6"/>
  <c r="BK100" i="6"/>
  <c r="BJ100" i="6"/>
  <c r="BI100" i="6"/>
  <c r="BH100" i="6"/>
  <c r="AY100" i="6"/>
  <c r="R101" i="6"/>
  <c r="BL101" i="6"/>
  <c r="AY101" i="6"/>
  <c r="R102" i="6"/>
  <c r="BL102" i="6"/>
  <c r="BJ102" i="6"/>
  <c r="BI102" i="6"/>
  <c r="BK102" i="6"/>
  <c r="AY102" i="6"/>
  <c r="R103" i="6"/>
  <c r="BL103" i="6"/>
  <c r="BK103" i="6"/>
  <c r="BJ103" i="6"/>
  <c r="BI103" i="6"/>
  <c r="BH103" i="6"/>
  <c r="BG103" i="6"/>
  <c r="BF103" i="6"/>
  <c r="BE103" i="6"/>
  <c r="BD103" i="6"/>
  <c r="BC103" i="6"/>
  <c r="AY103" i="6"/>
  <c r="R104" i="6"/>
  <c r="BL104" i="6"/>
  <c r="AY104" i="6"/>
  <c r="I105" i="6"/>
  <c r="Q105" i="6"/>
  <c r="R105" i="6"/>
  <c r="AC105" i="6"/>
  <c r="AF105" i="6"/>
  <c r="BL105" i="6"/>
  <c r="BK105" i="6"/>
  <c r="AY105" i="6"/>
  <c r="R106" i="6"/>
  <c r="BL106" i="6"/>
  <c r="BK106" i="6"/>
  <c r="BJ106" i="6"/>
  <c r="AY106" i="6"/>
  <c r="R107" i="6"/>
  <c r="BL107" i="6"/>
  <c r="AY107" i="6"/>
  <c r="R108" i="6"/>
  <c r="BL108" i="6"/>
  <c r="BK108" i="6"/>
  <c r="BJ108" i="6"/>
  <c r="BI108" i="6"/>
  <c r="BH108" i="6"/>
  <c r="AY108" i="6"/>
  <c r="R109" i="6"/>
  <c r="BL109" i="6"/>
  <c r="AY109" i="6"/>
  <c r="R110" i="6"/>
  <c r="BL110" i="6"/>
  <c r="BJ110" i="6"/>
  <c r="BI110" i="6"/>
  <c r="BK110" i="6"/>
  <c r="AY110" i="6"/>
  <c r="R111" i="6"/>
  <c r="BL111" i="6"/>
  <c r="BK111" i="6"/>
  <c r="BJ111" i="6"/>
  <c r="BI111" i="6"/>
  <c r="BH111" i="6"/>
  <c r="BG111" i="6"/>
  <c r="BF111" i="6"/>
  <c r="BE111" i="6"/>
  <c r="BD111" i="6"/>
  <c r="BC111" i="6"/>
  <c r="AY111" i="6"/>
  <c r="R112" i="6"/>
  <c r="BL112" i="6"/>
  <c r="AY112" i="6"/>
  <c r="I113" i="6"/>
  <c r="R113" i="6"/>
  <c r="AC113" i="6"/>
  <c r="AF113" i="6"/>
  <c r="BL113" i="6"/>
  <c r="BK113" i="6"/>
  <c r="AY113" i="6"/>
  <c r="R114" i="6"/>
  <c r="BL114" i="6"/>
  <c r="BK114" i="6"/>
  <c r="BJ114" i="6"/>
  <c r="AY114" i="6"/>
  <c r="R115" i="6"/>
  <c r="BL115" i="6"/>
  <c r="AY115" i="6"/>
  <c r="R116" i="6"/>
  <c r="BL116" i="6"/>
  <c r="BK116" i="6"/>
  <c r="BJ116" i="6"/>
  <c r="BI116" i="6"/>
  <c r="BH116" i="6"/>
  <c r="AY116" i="6"/>
  <c r="R117" i="6"/>
  <c r="BL117" i="6"/>
  <c r="AY117" i="6"/>
  <c r="R118" i="6"/>
  <c r="BL118" i="6"/>
  <c r="BJ118" i="6"/>
  <c r="BI118" i="6"/>
  <c r="BK118" i="6"/>
  <c r="AY118" i="6"/>
  <c r="I119" i="6"/>
  <c r="R119" i="6"/>
  <c r="AC119" i="6"/>
  <c r="AF119" i="6"/>
  <c r="BL119" i="6"/>
  <c r="BI119" i="6"/>
  <c r="BK119" i="6"/>
  <c r="BJ119" i="6"/>
  <c r="BH119" i="6"/>
  <c r="BG119" i="6"/>
  <c r="BF119" i="6"/>
  <c r="BE119" i="6"/>
  <c r="BD119" i="6"/>
  <c r="BC119" i="6"/>
  <c r="AY119" i="6"/>
  <c r="Q120" i="6"/>
  <c r="R120" i="6"/>
  <c r="BL120" i="6"/>
  <c r="AY120" i="6"/>
  <c r="K121" i="6"/>
  <c r="R121" i="6"/>
  <c r="AC121" i="6"/>
  <c r="AF121" i="6"/>
  <c r="BL121" i="6"/>
  <c r="BK121" i="6"/>
  <c r="AY121" i="6"/>
  <c r="R122" i="6"/>
  <c r="BL122" i="6"/>
  <c r="BK122" i="6"/>
  <c r="BJ122" i="6"/>
  <c r="AY122" i="6"/>
  <c r="R123" i="6"/>
  <c r="R124" i="6"/>
  <c r="R125" i="6"/>
  <c r="R126" i="6"/>
  <c r="K127" i="6"/>
  <c r="R127" i="6"/>
  <c r="AC127" i="6"/>
  <c r="AF127" i="6"/>
  <c r="R128" i="6"/>
  <c r="K129" i="6"/>
  <c r="Q129" i="6"/>
  <c r="R129" i="6"/>
  <c r="AC129" i="6"/>
  <c r="AF129" i="6"/>
  <c r="R130" i="6"/>
  <c r="R131" i="6"/>
  <c r="R132" i="6"/>
  <c r="D21" i="3"/>
  <c r="D22" i="3"/>
  <c r="F22" i="3" s="1"/>
  <c r="D23" i="3"/>
  <c r="F23" i="3" s="1"/>
  <c r="D24" i="3"/>
  <c r="F24" i="3" s="1"/>
  <c r="D25" i="3"/>
  <c r="D26" i="3"/>
  <c r="G26" i="3" s="1"/>
  <c r="D27" i="3"/>
  <c r="F27" i="3" s="1"/>
  <c r="D28" i="3"/>
  <c r="D29" i="3"/>
  <c r="D30" i="3"/>
  <c r="F30" i="3" s="1"/>
  <c r="H30" i="3" s="1"/>
  <c r="D31" i="3"/>
  <c r="F31" i="3" s="1"/>
  <c r="D32" i="3"/>
  <c r="F32" i="3" s="1"/>
  <c r="D33" i="3"/>
  <c r="D34" i="3"/>
  <c r="F34" i="3" s="1"/>
  <c r="G34" i="3" s="1"/>
  <c r="D35" i="3"/>
  <c r="D36" i="3"/>
  <c r="F36" i="3" s="1"/>
  <c r="H36" i="3" s="1"/>
  <c r="D37" i="3"/>
  <c r="D38" i="3"/>
  <c r="F38" i="3" s="1"/>
  <c r="D39" i="3"/>
  <c r="F39" i="3" s="1"/>
  <c r="D40" i="3"/>
  <c r="D41" i="3"/>
  <c r="D42" i="3"/>
  <c r="D43" i="3"/>
  <c r="F43" i="3" s="1"/>
  <c r="D44" i="3"/>
  <c r="D45" i="3"/>
  <c r="D46" i="3"/>
  <c r="F46" i="3" s="1"/>
  <c r="D47" i="3"/>
  <c r="F47" i="3" s="1"/>
  <c r="D48" i="3"/>
  <c r="F48" i="3" s="1"/>
  <c r="D49" i="3"/>
  <c r="D50" i="3"/>
  <c r="F50" i="3" s="1"/>
  <c r="H50" i="3" s="1"/>
  <c r="D51" i="3"/>
  <c r="F51" i="3" s="1"/>
  <c r="D52" i="3"/>
  <c r="F52" i="3" s="1"/>
  <c r="F16" i="3"/>
  <c r="F15" i="3"/>
  <c r="F13" i="3"/>
  <c r="F12" i="3"/>
  <c r="D53" i="3"/>
  <c r="D54" i="3"/>
  <c r="F54" i="3"/>
  <c r="G54" i="3"/>
  <c r="D55" i="3"/>
  <c r="F55" i="3"/>
  <c r="D56" i="3"/>
  <c r="F56" i="3"/>
  <c r="D57" i="3"/>
  <c r="F57" i="3"/>
  <c r="H57" i="3"/>
  <c r="D58" i="3"/>
  <c r="F58" i="3"/>
  <c r="H58" i="3"/>
  <c r="D59" i="3"/>
  <c r="F59" i="3"/>
  <c r="D60" i="3"/>
  <c r="F60" i="3"/>
  <c r="H60" i="3"/>
  <c r="D61" i="3"/>
  <c r="D62" i="3"/>
  <c r="F62" i="3"/>
  <c r="G62" i="3"/>
  <c r="D63" i="3"/>
  <c r="F63" i="3"/>
  <c r="D64" i="3"/>
  <c r="F64" i="3"/>
  <c r="D65" i="3"/>
  <c r="F65" i="3"/>
  <c r="H65" i="3"/>
  <c r="D66" i="3"/>
  <c r="F66" i="3"/>
  <c r="H66" i="3"/>
  <c r="D67" i="3"/>
  <c r="F67" i="3"/>
  <c r="H67" i="3"/>
  <c r="D68" i="3"/>
  <c r="F68" i="3"/>
  <c r="H68" i="3"/>
  <c r="D69" i="3"/>
  <c r="D70" i="3"/>
  <c r="F70" i="3"/>
  <c r="G70" i="3"/>
  <c r="D71" i="3"/>
  <c r="F71" i="3"/>
  <c r="D72" i="3"/>
  <c r="F72" i="3"/>
  <c r="H72" i="3"/>
  <c r="D73" i="3"/>
  <c r="F73" i="3"/>
  <c r="H73" i="3"/>
  <c r="D74" i="3"/>
  <c r="F74" i="3"/>
  <c r="H74" i="3"/>
  <c r="D75" i="3"/>
  <c r="F75" i="3"/>
  <c r="H75" i="3"/>
  <c r="D76" i="3"/>
  <c r="F76" i="3"/>
  <c r="H76" i="3"/>
  <c r="D77" i="3"/>
  <c r="D78" i="3"/>
  <c r="F78" i="3"/>
  <c r="G78" i="3"/>
  <c r="D79" i="3"/>
  <c r="F79" i="3"/>
  <c r="D80" i="3"/>
  <c r="G80" i="3"/>
  <c r="F80" i="3"/>
  <c r="H80" i="3"/>
  <c r="D81" i="3"/>
  <c r="F81" i="3"/>
  <c r="H81" i="3"/>
  <c r="D82" i="3"/>
  <c r="F82" i="3"/>
  <c r="H82" i="3"/>
  <c r="D83" i="3"/>
  <c r="F83" i="3"/>
  <c r="G83" i="3"/>
  <c r="D84" i="3"/>
  <c r="F84" i="3"/>
  <c r="H84" i="3"/>
  <c r="D85" i="3"/>
  <c r="F85" i="3"/>
  <c r="D86" i="3"/>
  <c r="F86" i="3"/>
  <c r="D87" i="3"/>
  <c r="D88" i="3"/>
  <c r="D89" i="3"/>
  <c r="F89" i="3"/>
  <c r="H89" i="3"/>
  <c r="D90" i="3"/>
  <c r="F90" i="3"/>
  <c r="D91" i="3"/>
  <c r="F91" i="3"/>
  <c r="H91" i="3"/>
  <c r="D92" i="3"/>
  <c r="F92" i="3"/>
  <c r="H92" i="3"/>
  <c r="D93" i="3"/>
  <c r="F93" i="3"/>
  <c r="D94" i="3"/>
  <c r="F94" i="3"/>
  <c r="D95" i="3"/>
  <c r="D96" i="3"/>
  <c r="G96" i="3"/>
  <c r="F96" i="3"/>
  <c r="H96" i="3"/>
  <c r="D97" i="3"/>
  <c r="F97" i="3"/>
  <c r="H97" i="3"/>
  <c r="D98" i="3"/>
  <c r="F98" i="3"/>
  <c r="G98" i="3"/>
  <c r="D99" i="3"/>
  <c r="F99" i="3"/>
  <c r="H99" i="3"/>
  <c r="D100" i="3"/>
  <c r="F100" i="3"/>
  <c r="H100" i="3"/>
  <c r="D101" i="3"/>
  <c r="F101" i="3"/>
  <c r="D102" i="3"/>
  <c r="F102" i="3"/>
  <c r="D103" i="3"/>
  <c r="D104" i="3"/>
  <c r="F104" i="3"/>
  <c r="D105" i="3"/>
  <c r="F105" i="3"/>
  <c r="H105" i="3"/>
  <c r="D106" i="3"/>
  <c r="F106" i="3"/>
  <c r="D107" i="3"/>
  <c r="F107" i="3"/>
  <c r="H107" i="3"/>
  <c r="D108" i="3"/>
  <c r="F108" i="3"/>
  <c r="H108" i="3"/>
  <c r="D109" i="3"/>
  <c r="F109" i="3"/>
  <c r="D110" i="3"/>
  <c r="F110" i="3"/>
  <c r="D111" i="3"/>
  <c r="D112" i="3"/>
  <c r="F112" i="3"/>
  <c r="H112" i="3"/>
  <c r="D113" i="3"/>
  <c r="F113" i="3"/>
  <c r="H113" i="3"/>
  <c r="H16" i="3"/>
  <c r="H15" i="3"/>
  <c r="H12" i="3"/>
  <c r="H54" i="3"/>
  <c r="H59" i="3"/>
  <c r="H62" i="3"/>
  <c r="H70" i="3"/>
  <c r="H78" i="3"/>
  <c r="H85" i="3"/>
  <c r="H90" i="3"/>
  <c r="H93" i="3"/>
  <c r="H101" i="3"/>
  <c r="H106" i="3"/>
  <c r="H109" i="3"/>
  <c r="G16" i="3"/>
  <c r="G15" i="3"/>
  <c r="G13" i="3"/>
  <c r="G12" i="3"/>
  <c r="G57" i="3"/>
  <c r="G59" i="3"/>
  <c r="G67" i="3"/>
  <c r="G68" i="3"/>
  <c r="G73" i="3"/>
  <c r="G75" i="3"/>
  <c r="G76" i="3"/>
  <c r="G81" i="3"/>
  <c r="G85" i="3"/>
  <c r="G89" i="3"/>
  <c r="G90" i="3"/>
  <c r="G91" i="3"/>
  <c r="G93" i="3"/>
  <c r="G97" i="3"/>
  <c r="G99" i="3"/>
  <c r="G101" i="3"/>
  <c r="G105" i="3"/>
  <c r="G106" i="3"/>
  <c r="G109" i="3"/>
  <c r="G112" i="3"/>
  <c r="G113" i="3"/>
  <c r="D16" i="3"/>
  <c r="D15" i="3"/>
  <c r="D13" i="3"/>
  <c r="D12" i="3"/>
  <c r="E16" i="3"/>
  <c r="E15" i="3"/>
  <c r="E12" i="3"/>
  <c r="E21" i="3"/>
  <c r="E22" i="3"/>
  <c r="E23" i="3"/>
  <c r="E24" i="3"/>
  <c r="E25" i="3"/>
  <c r="E26" i="3"/>
  <c r="E27" i="3"/>
  <c r="E28" i="3"/>
  <c r="E29" i="3"/>
  <c r="I29" i="3"/>
  <c r="J29" i="3" s="1"/>
  <c r="E30" i="3"/>
  <c r="E31" i="3"/>
  <c r="E32" i="3"/>
  <c r="E33" i="3"/>
  <c r="I33" i="3"/>
  <c r="J33" i="3" s="1"/>
  <c r="E34" i="3"/>
  <c r="E35" i="3"/>
  <c r="E36" i="3"/>
  <c r="E37" i="3"/>
  <c r="I37" i="3"/>
  <c r="J37" i="3" s="1"/>
  <c r="E38" i="3"/>
  <c r="E39" i="3"/>
  <c r="E40" i="3"/>
  <c r="E41" i="3"/>
  <c r="E42" i="3"/>
  <c r="E43" i="3"/>
  <c r="E44" i="3"/>
  <c r="E45" i="3"/>
  <c r="I45" i="3"/>
  <c r="J45" i="3" s="1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I60" i="3"/>
  <c r="J60" i="3"/>
  <c r="E61" i="3"/>
  <c r="I61" i="3"/>
  <c r="J61" i="3"/>
  <c r="E62" i="3"/>
  <c r="E63" i="3"/>
  <c r="E64" i="3"/>
  <c r="E65" i="3"/>
  <c r="E66" i="3"/>
  <c r="E67" i="3"/>
  <c r="E68" i="3"/>
  <c r="I68" i="3"/>
  <c r="J68" i="3"/>
  <c r="E69" i="3"/>
  <c r="E70" i="3"/>
  <c r="E71" i="3"/>
  <c r="E72" i="3"/>
  <c r="E73" i="3"/>
  <c r="E74" i="3"/>
  <c r="E75" i="3"/>
  <c r="E76" i="3"/>
  <c r="I76" i="3"/>
  <c r="J76" i="3"/>
  <c r="E77" i="3"/>
  <c r="E78" i="3"/>
  <c r="E79" i="3"/>
  <c r="E80" i="3"/>
  <c r="E81" i="3"/>
  <c r="E82" i="3"/>
  <c r="E83" i="3"/>
  <c r="E84" i="3"/>
  <c r="I84" i="3"/>
  <c r="J84" i="3"/>
  <c r="E13" i="3"/>
  <c r="E85" i="3"/>
  <c r="E86" i="3"/>
  <c r="E87" i="3"/>
  <c r="E88" i="3"/>
  <c r="E89" i="3"/>
  <c r="I89" i="3"/>
  <c r="J89" i="3"/>
  <c r="E90" i="3"/>
  <c r="E91" i="3"/>
  <c r="I91" i="3"/>
  <c r="J91" i="3"/>
  <c r="E92" i="3"/>
  <c r="E93" i="3"/>
  <c r="E94" i="3"/>
  <c r="E95" i="3"/>
  <c r="E96" i="3"/>
  <c r="E97" i="3"/>
  <c r="I97" i="3"/>
  <c r="J97" i="3"/>
  <c r="E98" i="3"/>
  <c r="E99" i="3"/>
  <c r="I99" i="3"/>
  <c r="J99" i="3"/>
  <c r="E100" i="3"/>
  <c r="E101" i="3"/>
  <c r="E102" i="3"/>
  <c r="E103" i="3"/>
  <c r="E104" i="3"/>
  <c r="E105" i="3"/>
  <c r="I105" i="3"/>
  <c r="J105" i="3"/>
  <c r="E106" i="3"/>
  <c r="E107" i="3"/>
  <c r="I107" i="3"/>
  <c r="J107" i="3"/>
  <c r="E108" i="3"/>
  <c r="E109" i="3"/>
  <c r="E110" i="3"/>
  <c r="I110" i="3"/>
  <c r="J110" i="3"/>
  <c r="E111" i="3"/>
  <c r="E112" i="3"/>
  <c r="E113" i="3"/>
  <c r="I113" i="3"/>
  <c r="J113" i="3"/>
  <c r="I22" i="3"/>
  <c r="J22" i="3" s="1"/>
  <c r="I24" i="3"/>
  <c r="J24" i="3" s="1"/>
  <c r="I27" i="3"/>
  <c r="J27" i="3" s="1"/>
  <c r="I30" i="3"/>
  <c r="J30" i="3" s="1"/>
  <c r="I32" i="3"/>
  <c r="J32" i="3" s="1"/>
  <c r="I38" i="3"/>
  <c r="J38" i="3" s="1"/>
  <c r="I43" i="3"/>
  <c r="J43" i="3" s="1"/>
  <c r="I46" i="3"/>
  <c r="J46" i="3" s="1"/>
  <c r="I48" i="3"/>
  <c r="J48" i="3" s="1"/>
  <c r="I16" i="3"/>
  <c r="I15" i="3"/>
  <c r="I12" i="3"/>
  <c r="I53" i="3"/>
  <c r="I54" i="3"/>
  <c r="I55" i="3"/>
  <c r="J55" i="3"/>
  <c r="I56" i="3"/>
  <c r="J56" i="3"/>
  <c r="I59" i="3"/>
  <c r="I62" i="3"/>
  <c r="I63" i="3"/>
  <c r="J63" i="3"/>
  <c r="I64" i="3"/>
  <c r="J64" i="3"/>
  <c r="I67" i="3"/>
  <c r="I69" i="3"/>
  <c r="I70" i="3"/>
  <c r="I72" i="3"/>
  <c r="J72" i="3"/>
  <c r="I75" i="3"/>
  <c r="J75" i="3"/>
  <c r="I77" i="3"/>
  <c r="I78" i="3"/>
  <c r="I79" i="3"/>
  <c r="J79" i="3"/>
  <c r="I80" i="3"/>
  <c r="J80" i="3"/>
  <c r="I83" i="3"/>
  <c r="I85" i="3"/>
  <c r="I86" i="3"/>
  <c r="J86" i="3"/>
  <c r="I87" i="3"/>
  <c r="J87" i="3"/>
  <c r="I90" i="3"/>
  <c r="J90" i="3"/>
  <c r="I92" i="3"/>
  <c r="J92" i="3"/>
  <c r="I93" i="3"/>
  <c r="I94" i="3"/>
  <c r="J94" i="3"/>
  <c r="I95" i="3"/>
  <c r="J95" i="3"/>
  <c r="I98" i="3"/>
  <c r="I100" i="3"/>
  <c r="J100" i="3"/>
  <c r="I101" i="3"/>
  <c r="I102" i="3"/>
  <c r="J102" i="3"/>
  <c r="I103" i="3"/>
  <c r="J103" i="3"/>
  <c r="I106" i="3"/>
  <c r="J106" i="3"/>
  <c r="I108" i="3"/>
  <c r="I109" i="3"/>
  <c r="I111" i="3"/>
  <c r="J111" i="3"/>
  <c r="J16" i="3"/>
  <c r="J15" i="3"/>
  <c r="J12" i="3"/>
  <c r="J53" i="3"/>
  <c r="J54" i="3"/>
  <c r="J59" i="3"/>
  <c r="J62" i="3"/>
  <c r="J67" i="3"/>
  <c r="J69" i="3"/>
  <c r="J70" i="3"/>
  <c r="J77" i="3"/>
  <c r="J78" i="3"/>
  <c r="J83" i="3"/>
  <c r="J85" i="3"/>
  <c r="J93" i="3"/>
  <c r="J98" i="3"/>
  <c r="J101" i="3"/>
  <c r="J108" i="3"/>
  <c r="J109" i="3"/>
  <c r="D17" i="3"/>
  <c r="L16" i="3"/>
  <c r="L15" i="3"/>
  <c r="L12" i="3"/>
  <c r="L13" i="3"/>
  <c r="M16" i="3"/>
  <c r="M15" i="3"/>
  <c r="M12" i="3"/>
  <c r="G4" i="3"/>
  <c r="N16" i="3"/>
  <c r="N15" i="3"/>
  <c r="N12" i="3"/>
  <c r="G5" i="3"/>
  <c r="O16" i="3"/>
  <c r="O15" i="3"/>
  <c r="G6" i="3"/>
  <c r="G7" i="3"/>
  <c r="K16" i="3"/>
  <c r="K15" i="3"/>
  <c r="K13" i="3"/>
  <c r="A13" i="3"/>
  <c r="D114" i="3"/>
  <c r="E114" i="3"/>
  <c r="I114" i="3"/>
  <c r="J114" i="3"/>
  <c r="F114" i="3"/>
  <c r="G114" i="3"/>
  <c r="H114" i="3"/>
  <c r="D115" i="3"/>
  <c r="E115" i="3"/>
  <c r="F115" i="3"/>
  <c r="G115" i="3"/>
  <c r="I115" i="3"/>
  <c r="J115" i="3"/>
  <c r="D116" i="3"/>
  <c r="E116" i="3"/>
  <c r="F116" i="3"/>
  <c r="H116" i="3"/>
  <c r="I116" i="3"/>
  <c r="J116" i="3"/>
  <c r="D117" i="3"/>
  <c r="F117" i="3"/>
  <c r="H117" i="3"/>
  <c r="E117" i="3"/>
  <c r="D118" i="3"/>
  <c r="E118" i="3"/>
  <c r="F118" i="3"/>
  <c r="H118" i="3"/>
  <c r="I118" i="3"/>
  <c r="J118" i="3"/>
  <c r="D119" i="3"/>
  <c r="F119" i="3"/>
  <c r="E119" i="3"/>
  <c r="I119" i="3"/>
  <c r="J119" i="3"/>
  <c r="D120" i="3"/>
  <c r="F120" i="3"/>
  <c r="E120" i="3"/>
  <c r="I120" i="3"/>
  <c r="J120" i="3"/>
  <c r="G120" i="3"/>
  <c r="H120" i="3"/>
  <c r="D121" i="3"/>
  <c r="F121" i="3"/>
  <c r="H121" i="3"/>
  <c r="E121" i="3"/>
  <c r="I121" i="3"/>
  <c r="J121" i="3"/>
  <c r="D122" i="3"/>
  <c r="E122" i="3"/>
  <c r="I122" i="3"/>
  <c r="J122" i="3"/>
  <c r="F122" i="3"/>
  <c r="G122" i="3"/>
  <c r="H122" i="3"/>
  <c r="D123" i="3"/>
  <c r="F123" i="3"/>
  <c r="H123" i="3"/>
  <c r="E123" i="3"/>
  <c r="I123" i="3"/>
  <c r="J123" i="3"/>
  <c r="D124" i="3"/>
  <c r="G124" i="3"/>
  <c r="E124" i="3"/>
  <c r="I124" i="3"/>
  <c r="J124" i="3"/>
  <c r="F124" i="3"/>
  <c r="H124" i="3"/>
  <c r="D125" i="3"/>
  <c r="E125" i="3"/>
  <c r="F125" i="3"/>
  <c r="G125" i="3"/>
  <c r="I125" i="3"/>
  <c r="J125" i="3"/>
  <c r="D126" i="3"/>
  <c r="F126" i="3"/>
  <c r="H126" i="3"/>
  <c r="E126" i="3"/>
  <c r="D127" i="3"/>
  <c r="I127" i="3"/>
  <c r="J127" i="3"/>
  <c r="E127" i="3"/>
  <c r="D128" i="3"/>
  <c r="F128" i="3"/>
  <c r="E128" i="3"/>
  <c r="D129" i="3"/>
  <c r="E129" i="3"/>
  <c r="F129" i="3"/>
  <c r="H129" i="3"/>
  <c r="G129" i="3"/>
  <c r="D130" i="3"/>
  <c r="E130" i="3"/>
  <c r="I130" i="3"/>
  <c r="J130" i="3"/>
  <c r="F130" i="3"/>
  <c r="G130" i="3"/>
  <c r="H130" i="3"/>
  <c r="D131" i="3"/>
  <c r="F131" i="3"/>
  <c r="H131" i="3"/>
  <c r="E131" i="3"/>
  <c r="I131" i="3"/>
  <c r="J131" i="3"/>
  <c r="D132" i="3"/>
  <c r="E132" i="3"/>
  <c r="I132" i="3"/>
  <c r="J132" i="3"/>
  <c r="F132" i="3"/>
  <c r="H132" i="3"/>
  <c r="D133" i="3"/>
  <c r="E133" i="3"/>
  <c r="F133" i="3"/>
  <c r="G133" i="3"/>
  <c r="I133" i="3"/>
  <c r="J133" i="3"/>
  <c r="D134" i="3"/>
  <c r="F134" i="3"/>
  <c r="H134" i="3"/>
  <c r="E134" i="3"/>
  <c r="D135" i="3"/>
  <c r="I135" i="3"/>
  <c r="J135" i="3"/>
  <c r="E135" i="3"/>
  <c r="D136" i="3"/>
  <c r="F136" i="3"/>
  <c r="E136" i="3"/>
  <c r="D137" i="3"/>
  <c r="E137" i="3"/>
  <c r="F137" i="3"/>
  <c r="H137" i="3"/>
  <c r="G137" i="3"/>
  <c r="D138" i="3"/>
  <c r="E138" i="3"/>
  <c r="I138" i="3"/>
  <c r="J138" i="3"/>
  <c r="F138" i="3"/>
  <c r="G138" i="3"/>
  <c r="H138" i="3"/>
  <c r="D139" i="3"/>
  <c r="F139" i="3"/>
  <c r="H139" i="3"/>
  <c r="E139" i="3"/>
  <c r="I139" i="3"/>
  <c r="J139" i="3"/>
  <c r="D140" i="3"/>
  <c r="E140" i="3"/>
  <c r="I140" i="3"/>
  <c r="J140" i="3"/>
  <c r="F140" i="3"/>
  <c r="H140" i="3"/>
  <c r="D141" i="3"/>
  <c r="E141" i="3"/>
  <c r="F141" i="3"/>
  <c r="G141" i="3"/>
  <c r="I141" i="3"/>
  <c r="J141" i="3"/>
  <c r="D142" i="3"/>
  <c r="F142" i="3"/>
  <c r="H142" i="3"/>
  <c r="E142" i="3"/>
  <c r="D143" i="3"/>
  <c r="I143" i="3"/>
  <c r="J143" i="3"/>
  <c r="E143" i="3"/>
  <c r="D144" i="3"/>
  <c r="F144" i="3"/>
  <c r="E144" i="3"/>
  <c r="D145" i="3"/>
  <c r="E145" i="3"/>
  <c r="F145" i="3"/>
  <c r="H145" i="3"/>
  <c r="G145" i="3"/>
  <c r="D146" i="3"/>
  <c r="E146" i="3"/>
  <c r="I146" i="3"/>
  <c r="J146" i="3"/>
  <c r="F146" i="3"/>
  <c r="G146" i="3"/>
  <c r="H146" i="3"/>
  <c r="D147" i="3"/>
  <c r="F147" i="3"/>
  <c r="H147" i="3"/>
  <c r="E147" i="3"/>
  <c r="I147" i="3"/>
  <c r="J147" i="3"/>
  <c r="D148" i="3"/>
  <c r="E148" i="3"/>
  <c r="I148" i="3"/>
  <c r="J148" i="3"/>
  <c r="F148" i="3"/>
  <c r="H148" i="3"/>
  <c r="D149" i="3"/>
  <c r="E149" i="3"/>
  <c r="F149" i="3"/>
  <c r="G149" i="3"/>
  <c r="I149" i="3"/>
  <c r="J149" i="3"/>
  <c r="D150" i="3"/>
  <c r="F150" i="3"/>
  <c r="H150" i="3"/>
  <c r="E150" i="3"/>
  <c r="D151" i="3"/>
  <c r="I151" i="3"/>
  <c r="J151" i="3"/>
  <c r="E151" i="3"/>
  <c r="D152" i="3"/>
  <c r="F152" i="3"/>
  <c r="E152" i="3"/>
  <c r="D153" i="3"/>
  <c r="E153" i="3"/>
  <c r="F153" i="3"/>
  <c r="H153" i="3"/>
  <c r="G153" i="3"/>
  <c r="D154" i="3"/>
  <c r="E154" i="3"/>
  <c r="I154" i="3"/>
  <c r="J154" i="3"/>
  <c r="F154" i="3"/>
  <c r="G154" i="3"/>
  <c r="H154" i="3"/>
  <c r="D155" i="3"/>
  <c r="F155" i="3"/>
  <c r="H155" i="3"/>
  <c r="E155" i="3"/>
  <c r="I155" i="3"/>
  <c r="J155" i="3"/>
  <c r="D156" i="3"/>
  <c r="E156" i="3"/>
  <c r="I156" i="3"/>
  <c r="J156" i="3"/>
  <c r="F156" i="3"/>
  <c r="D157" i="3"/>
  <c r="E157" i="3"/>
  <c r="F157" i="3"/>
  <c r="G157" i="3"/>
  <c r="I157" i="3"/>
  <c r="J157" i="3"/>
  <c r="D158" i="3"/>
  <c r="E158" i="3"/>
  <c r="D159" i="3"/>
  <c r="I159" i="3"/>
  <c r="J159" i="3"/>
  <c r="E159" i="3"/>
  <c r="D160" i="3"/>
  <c r="F160" i="3"/>
  <c r="E160" i="3"/>
  <c r="D161" i="3"/>
  <c r="E161" i="3"/>
  <c r="F161" i="3"/>
  <c r="H161" i="3"/>
  <c r="G161" i="3"/>
  <c r="D162" i="3"/>
  <c r="E162" i="3"/>
  <c r="I162" i="3"/>
  <c r="J162" i="3"/>
  <c r="F162" i="3"/>
  <c r="G162" i="3"/>
  <c r="H162" i="3"/>
  <c r="D163" i="3"/>
  <c r="F163" i="3"/>
  <c r="H163" i="3"/>
  <c r="E163" i="3"/>
  <c r="I163" i="3"/>
  <c r="J163" i="3"/>
  <c r="D164" i="3"/>
  <c r="E164" i="3"/>
  <c r="I164" i="3"/>
  <c r="J164" i="3"/>
  <c r="F164" i="3"/>
  <c r="D165" i="3"/>
  <c r="E165" i="3"/>
  <c r="F165" i="3"/>
  <c r="G165" i="3"/>
  <c r="I165" i="3"/>
  <c r="J165" i="3"/>
  <c r="D166" i="3"/>
  <c r="E166" i="3"/>
  <c r="D167" i="3"/>
  <c r="I167" i="3"/>
  <c r="J167" i="3"/>
  <c r="E167" i="3"/>
  <c r="D168" i="3"/>
  <c r="F168" i="3"/>
  <c r="E168" i="3"/>
  <c r="D169" i="3"/>
  <c r="E169" i="3"/>
  <c r="F169" i="3"/>
  <c r="G169" i="3"/>
  <c r="D170" i="3"/>
  <c r="E170" i="3"/>
  <c r="I170" i="3"/>
  <c r="J170" i="3"/>
  <c r="F170" i="3"/>
  <c r="G170" i="3"/>
  <c r="H170" i="3"/>
  <c r="D171" i="3"/>
  <c r="F171" i="3"/>
  <c r="H171" i="3"/>
  <c r="E171" i="3"/>
  <c r="I171" i="3"/>
  <c r="J171" i="3"/>
  <c r="D172" i="3"/>
  <c r="E172" i="3"/>
  <c r="I172" i="3"/>
  <c r="J172" i="3"/>
  <c r="F172" i="3"/>
  <c r="D173" i="3"/>
  <c r="E173" i="3"/>
  <c r="F173" i="3"/>
  <c r="G173" i="3"/>
  <c r="I173" i="3"/>
  <c r="J173" i="3"/>
  <c r="D174" i="3"/>
  <c r="E174" i="3"/>
  <c r="D175" i="3"/>
  <c r="I175" i="3"/>
  <c r="J175" i="3"/>
  <c r="E175" i="3"/>
  <c r="D176" i="3"/>
  <c r="F176" i="3"/>
  <c r="E176" i="3"/>
  <c r="D177" i="3"/>
  <c r="E177" i="3"/>
  <c r="F177" i="3"/>
  <c r="G177" i="3"/>
  <c r="D178" i="3"/>
  <c r="E178" i="3"/>
  <c r="I178" i="3"/>
  <c r="J178" i="3"/>
  <c r="F178" i="3"/>
  <c r="G178" i="3"/>
  <c r="H178" i="3"/>
  <c r="D179" i="3"/>
  <c r="F179" i="3"/>
  <c r="H179" i="3"/>
  <c r="E179" i="3"/>
  <c r="I179" i="3"/>
  <c r="J179" i="3"/>
  <c r="D180" i="3"/>
  <c r="E180" i="3"/>
  <c r="I180" i="3"/>
  <c r="J180" i="3"/>
  <c r="F180" i="3"/>
  <c r="D181" i="3"/>
  <c r="E181" i="3"/>
  <c r="F181" i="3"/>
  <c r="G181" i="3"/>
  <c r="I181" i="3"/>
  <c r="J181" i="3"/>
  <c r="D182" i="3"/>
  <c r="E182" i="3"/>
  <c r="D183" i="3"/>
  <c r="I183" i="3"/>
  <c r="J183" i="3"/>
  <c r="E183" i="3"/>
  <c r="D184" i="3"/>
  <c r="F184" i="3"/>
  <c r="E184" i="3"/>
  <c r="D185" i="3"/>
  <c r="E185" i="3"/>
  <c r="F185" i="3"/>
  <c r="G185" i="3"/>
  <c r="D186" i="3"/>
  <c r="E186" i="3"/>
  <c r="I186" i="3"/>
  <c r="J186" i="3"/>
  <c r="F186" i="3"/>
  <c r="G186" i="3"/>
  <c r="H186" i="3"/>
  <c r="D187" i="3"/>
  <c r="F187" i="3"/>
  <c r="H187" i="3"/>
  <c r="E187" i="3"/>
  <c r="I187" i="3"/>
  <c r="J187" i="3"/>
  <c r="D188" i="3"/>
  <c r="E188" i="3"/>
  <c r="I188" i="3"/>
  <c r="J188" i="3"/>
  <c r="F188" i="3"/>
  <c r="D189" i="3"/>
  <c r="E189" i="3"/>
  <c r="F189" i="3"/>
  <c r="G189" i="3"/>
  <c r="I189" i="3"/>
  <c r="J189" i="3"/>
  <c r="D190" i="3"/>
  <c r="E190" i="3"/>
  <c r="D191" i="3"/>
  <c r="I191" i="3"/>
  <c r="J191" i="3"/>
  <c r="E191" i="3"/>
  <c r="D192" i="3"/>
  <c r="F192" i="3"/>
  <c r="H192" i="3"/>
  <c r="E192" i="3"/>
  <c r="D193" i="3"/>
  <c r="E193" i="3"/>
  <c r="F193" i="3"/>
  <c r="G193" i="3"/>
  <c r="D194" i="3"/>
  <c r="E194" i="3"/>
  <c r="I194" i="3"/>
  <c r="J194" i="3"/>
  <c r="F194" i="3"/>
  <c r="G194" i="3"/>
  <c r="H194" i="3"/>
  <c r="D195" i="3"/>
  <c r="F195" i="3"/>
  <c r="H195" i="3"/>
  <c r="E195" i="3"/>
  <c r="I195" i="3"/>
  <c r="J195" i="3"/>
  <c r="D196" i="3"/>
  <c r="E196" i="3"/>
  <c r="I196" i="3"/>
  <c r="J196" i="3"/>
  <c r="F196" i="3"/>
  <c r="D197" i="3"/>
  <c r="E197" i="3"/>
  <c r="F197" i="3"/>
  <c r="I197" i="3"/>
  <c r="J197" i="3"/>
  <c r="D198" i="3"/>
  <c r="I198" i="3"/>
  <c r="J198" i="3"/>
  <c r="E198" i="3"/>
  <c r="D199" i="3"/>
  <c r="E199" i="3"/>
  <c r="D200" i="3"/>
  <c r="F200" i="3"/>
  <c r="H200" i="3"/>
  <c r="E200" i="3"/>
  <c r="D201" i="3"/>
  <c r="E201" i="3"/>
  <c r="F201" i="3"/>
  <c r="G201" i="3"/>
  <c r="D202" i="3"/>
  <c r="E202" i="3"/>
  <c r="I202" i="3"/>
  <c r="J202" i="3"/>
  <c r="F202" i="3"/>
  <c r="G202" i="3"/>
  <c r="H202" i="3"/>
  <c r="D203" i="3"/>
  <c r="F203" i="3"/>
  <c r="H203" i="3"/>
  <c r="E203" i="3"/>
  <c r="I203" i="3"/>
  <c r="J203" i="3"/>
  <c r="D204" i="3"/>
  <c r="E204" i="3"/>
  <c r="I204" i="3"/>
  <c r="J204" i="3"/>
  <c r="F204" i="3"/>
  <c r="D205" i="3"/>
  <c r="E205" i="3"/>
  <c r="F205" i="3"/>
  <c r="I205" i="3"/>
  <c r="J205" i="3"/>
  <c r="D206" i="3"/>
  <c r="I206" i="3"/>
  <c r="J206" i="3"/>
  <c r="E206" i="3"/>
  <c r="D207" i="3"/>
  <c r="E207" i="3"/>
  <c r="D208" i="3"/>
  <c r="F208" i="3"/>
  <c r="H208" i="3"/>
  <c r="E208" i="3"/>
  <c r="D209" i="3"/>
  <c r="E209" i="3"/>
  <c r="F209" i="3"/>
  <c r="G209" i="3"/>
  <c r="D210" i="3"/>
  <c r="E210" i="3"/>
  <c r="I210" i="3"/>
  <c r="J210" i="3"/>
  <c r="F210" i="3"/>
  <c r="G210" i="3"/>
  <c r="H210" i="3"/>
  <c r="D211" i="3"/>
  <c r="F211" i="3"/>
  <c r="H211" i="3"/>
  <c r="E211" i="3"/>
  <c r="I211" i="3"/>
  <c r="J211" i="3"/>
  <c r="D212" i="3"/>
  <c r="E212" i="3"/>
  <c r="I212" i="3"/>
  <c r="J212" i="3"/>
  <c r="F212" i="3"/>
  <c r="D213" i="3"/>
  <c r="E213" i="3"/>
  <c r="F213" i="3"/>
  <c r="I213" i="3"/>
  <c r="J213" i="3"/>
  <c r="D214" i="3"/>
  <c r="I214" i="3"/>
  <c r="J214" i="3"/>
  <c r="E214" i="3"/>
  <c r="D215" i="3"/>
  <c r="E215" i="3"/>
  <c r="D216" i="3"/>
  <c r="F216" i="3"/>
  <c r="H216" i="3"/>
  <c r="E216" i="3"/>
  <c r="D217" i="3"/>
  <c r="E217" i="3"/>
  <c r="F217" i="3"/>
  <c r="G217" i="3"/>
  <c r="D218" i="3"/>
  <c r="E218" i="3"/>
  <c r="I218" i="3"/>
  <c r="J218" i="3"/>
  <c r="F218" i="3"/>
  <c r="G218" i="3"/>
  <c r="H218" i="3"/>
  <c r="D219" i="3"/>
  <c r="F219" i="3"/>
  <c r="H219" i="3"/>
  <c r="E219" i="3"/>
  <c r="I219" i="3"/>
  <c r="J219" i="3"/>
  <c r="D220" i="3"/>
  <c r="E220" i="3"/>
  <c r="I220" i="3"/>
  <c r="J220" i="3"/>
  <c r="F220" i="3"/>
  <c r="D221" i="3"/>
  <c r="E221" i="3"/>
  <c r="F221" i="3"/>
  <c r="I221" i="3"/>
  <c r="J221" i="3"/>
  <c r="D222" i="3"/>
  <c r="I222" i="3"/>
  <c r="J222" i="3"/>
  <c r="E222" i="3"/>
  <c r="D223" i="3"/>
  <c r="E223" i="3"/>
  <c r="D224" i="3"/>
  <c r="F224" i="3"/>
  <c r="H224" i="3"/>
  <c r="E224" i="3"/>
  <c r="D225" i="3"/>
  <c r="E225" i="3"/>
  <c r="F225" i="3"/>
  <c r="G225" i="3"/>
  <c r="D226" i="3"/>
  <c r="E226" i="3"/>
  <c r="I226" i="3"/>
  <c r="J226" i="3"/>
  <c r="F226" i="3"/>
  <c r="G226" i="3"/>
  <c r="H226" i="3"/>
  <c r="D227" i="3"/>
  <c r="F227" i="3"/>
  <c r="H227" i="3"/>
  <c r="E227" i="3"/>
  <c r="I227" i="3"/>
  <c r="J227" i="3"/>
  <c r="D228" i="3"/>
  <c r="E228" i="3"/>
  <c r="I228" i="3"/>
  <c r="J228" i="3"/>
  <c r="F228" i="3"/>
  <c r="H228" i="3"/>
  <c r="G228" i="3"/>
  <c r="D229" i="3"/>
  <c r="E229" i="3"/>
  <c r="F229" i="3"/>
  <c r="I229" i="3"/>
  <c r="J229" i="3"/>
  <c r="D230" i="3"/>
  <c r="E230" i="3"/>
  <c r="I230" i="3"/>
  <c r="J230" i="3"/>
  <c r="D231" i="3"/>
  <c r="E231" i="3"/>
  <c r="D232" i="3"/>
  <c r="F232" i="3"/>
  <c r="H232" i="3"/>
  <c r="E232" i="3"/>
  <c r="D233" i="3"/>
  <c r="E233" i="3"/>
  <c r="F233" i="3"/>
  <c r="D234" i="3"/>
  <c r="E234" i="3"/>
  <c r="F234" i="3"/>
  <c r="G234" i="3"/>
  <c r="H234" i="3"/>
  <c r="I234" i="3"/>
  <c r="J234" i="3"/>
  <c r="D235" i="3"/>
  <c r="E235" i="3"/>
  <c r="I235" i="3"/>
  <c r="J235" i="3"/>
  <c r="D236" i="3"/>
  <c r="E236" i="3"/>
  <c r="I236" i="3"/>
  <c r="J236" i="3"/>
  <c r="F236" i="3"/>
  <c r="H236" i="3"/>
  <c r="G236" i="3"/>
  <c r="D237" i="3"/>
  <c r="E237" i="3"/>
  <c r="F237" i="3"/>
  <c r="I237" i="3"/>
  <c r="J237" i="3"/>
  <c r="D238" i="3"/>
  <c r="E238" i="3"/>
  <c r="I238" i="3"/>
  <c r="J238" i="3"/>
  <c r="D239" i="3"/>
  <c r="E239" i="3"/>
  <c r="D240" i="3"/>
  <c r="F240" i="3"/>
  <c r="H240" i="3"/>
  <c r="E240" i="3"/>
  <c r="G240" i="3"/>
  <c r="D241" i="3"/>
  <c r="E241" i="3"/>
  <c r="F241" i="3"/>
  <c r="D242" i="3"/>
  <c r="E242" i="3"/>
  <c r="F242" i="3"/>
  <c r="G242" i="3"/>
  <c r="H242" i="3"/>
  <c r="D243" i="3"/>
  <c r="E243" i="3"/>
  <c r="I243" i="3"/>
  <c r="J243" i="3"/>
  <c r="D244" i="3"/>
  <c r="E244" i="3"/>
  <c r="I244" i="3"/>
  <c r="J244" i="3"/>
  <c r="F244" i="3"/>
  <c r="G244" i="3"/>
  <c r="D245" i="3"/>
  <c r="E245" i="3"/>
  <c r="F245" i="3"/>
  <c r="I245" i="3"/>
  <c r="J245" i="3"/>
  <c r="D246" i="3"/>
  <c r="E246" i="3"/>
  <c r="I246" i="3"/>
  <c r="J246" i="3"/>
  <c r="F246" i="3"/>
  <c r="H246" i="3"/>
  <c r="D247" i="3"/>
  <c r="F247" i="3"/>
  <c r="E247" i="3"/>
  <c r="H247" i="3"/>
  <c r="D248" i="3"/>
  <c r="E248" i="3"/>
  <c r="D249" i="3"/>
  <c r="E249" i="3"/>
  <c r="F249" i="3"/>
  <c r="H249" i="3"/>
  <c r="G249" i="3"/>
  <c r="D250" i="3"/>
  <c r="E250" i="3"/>
  <c r="F250" i="3"/>
  <c r="G250" i="3"/>
  <c r="H250" i="3"/>
  <c r="I250" i="3"/>
  <c r="J250" i="3"/>
  <c r="D251" i="3"/>
  <c r="E251" i="3"/>
  <c r="I251" i="3"/>
  <c r="J251" i="3"/>
  <c r="D252" i="3"/>
  <c r="E252" i="3"/>
  <c r="I252" i="3"/>
  <c r="J252" i="3"/>
  <c r="F252" i="3"/>
  <c r="G252" i="3"/>
  <c r="D253" i="3"/>
  <c r="E253" i="3"/>
  <c r="F253" i="3"/>
  <c r="H253" i="3"/>
  <c r="G253" i="3"/>
  <c r="I253" i="3"/>
  <c r="J253" i="3"/>
  <c r="D254" i="3"/>
  <c r="E254" i="3"/>
  <c r="I254" i="3"/>
  <c r="J254" i="3"/>
  <c r="F254" i="3"/>
  <c r="H254" i="3"/>
  <c r="D255" i="3"/>
  <c r="F255" i="3"/>
  <c r="E255" i="3"/>
  <c r="G255" i="3"/>
  <c r="H255" i="3"/>
  <c r="D256" i="3"/>
  <c r="E256" i="3"/>
  <c r="D257" i="3"/>
  <c r="E257" i="3"/>
  <c r="F257" i="3"/>
  <c r="H257" i="3"/>
  <c r="D258" i="3"/>
  <c r="E258" i="3"/>
  <c r="F258" i="3"/>
  <c r="G258" i="3"/>
  <c r="H258" i="3"/>
  <c r="I258" i="3"/>
  <c r="J258" i="3"/>
  <c r="D259" i="3"/>
  <c r="E259" i="3"/>
  <c r="I259" i="3"/>
  <c r="J259" i="3"/>
  <c r="D260" i="3"/>
  <c r="E260" i="3"/>
  <c r="F260" i="3"/>
  <c r="H260" i="3"/>
  <c r="G260" i="3"/>
  <c r="D261" i="3"/>
  <c r="E261" i="3"/>
  <c r="F261" i="3"/>
  <c r="H261" i="3"/>
  <c r="G261" i="3"/>
  <c r="I261" i="3"/>
  <c r="J261" i="3"/>
  <c r="D262" i="3"/>
  <c r="F262" i="3"/>
  <c r="H262" i="3"/>
  <c r="E262" i="3"/>
  <c r="I262" i="3"/>
  <c r="J262" i="3"/>
  <c r="D263" i="3"/>
  <c r="F263" i="3"/>
  <c r="E263" i="3"/>
  <c r="H263" i="3"/>
  <c r="D264" i="3"/>
  <c r="E264" i="3"/>
  <c r="D265" i="3"/>
  <c r="E265" i="3"/>
  <c r="F265" i="3"/>
  <c r="H265" i="3"/>
  <c r="G265" i="3"/>
  <c r="D266" i="3"/>
  <c r="E266" i="3"/>
  <c r="I266" i="3"/>
  <c r="J266" i="3"/>
  <c r="F266" i="3"/>
  <c r="G266" i="3"/>
  <c r="H266" i="3"/>
  <c r="D267" i="3"/>
  <c r="E267" i="3"/>
  <c r="D268" i="3"/>
  <c r="F268" i="3"/>
  <c r="E268" i="3"/>
  <c r="D269" i="3"/>
  <c r="E269" i="3"/>
  <c r="F269" i="3"/>
  <c r="G269" i="3"/>
  <c r="H269" i="3"/>
  <c r="I269" i="3"/>
  <c r="J269" i="3"/>
  <c r="D270" i="3"/>
  <c r="E270" i="3"/>
  <c r="I270" i="3"/>
  <c r="J270" i="3"/>
  <c r="F270" i="3"/>
  <c r="H270" i="3"/>
  <c r="D271" i="3"/>
  <c r="F271" i="3"/>
  <c r="E271" i="3"/>
  <c r="D272" i="3"/>
  <c r="F272" i="3"/>
  <c r="H272" i="3"/>
  <c r="E272" i="3"/>
  <c r="D273" i="3"/>
  <c r="F273" i="3"/>
  <c r="E273" i="3"/>
  <c r="D274" i="3"/>
  <c r="E274" i="3"/>
  <c r="F274" i="3"/>
  <c r="G274" i="3"/>
  <c r="I274" i="3"/>
  <c r="J274" i="3"/>
  <c r="D275" i="3"/>
  <c r="E275" i="3"/>
  <c r="D276" i="3"/>
  <c r="F276" i="3"/>
  <c r="H276" i="3"/>
  <c r="E276" i="3"/>
  <c r="I276" i="3"/>
  <c r="J276" i="3"/>
  <c r="D277" i="3"/>
  <c r="E277" i="3"/>
  <c r="F277" i="3"/>
  <c r="H277" i="3"/>
  <c r="G277" i="3"/>
  <c r="I277" i="3"/>
  <c r="J277" i="3"/>
  <c r="D278" i="3"/>
  <c r="F278" i="3"/>
  <c r="H278" i="3"/>
  <c r="E278" i="3"/>
  <c r="I278" i="3"/>
  <c r="J278" i="3"/>
  <c r="D279" i="3"/>
  <c r="F279" i="3"/>
  <c r="H279" i="3"/>
  <c r="E279" i="3"/>
  <c r="I279" i="3"/>
  <c r="J279" i="3"/>
  <c r="D280" i="3"/>
  <c r="E280" i="3"/>
  <c r="F280" i="3"/>
  <c r="G280" i="3"/>
  <c r="I280" i="3"/>
  <c r="J280" i="3"/>
  <c r="D281" i="3"/>
  <c r="F281" i="3"/>
  <c r="H281" i="3"/>
  <c r="E281" i="3"/>
  <c r="I281" i="3"/>
  <c r="J281" i="3"/>
  <c r="D282" i="3"/>
  <c r="E282" i="3"/>
  <c r="F282" i="3"/>
  <c r="H282" i="3"/>
  <c r="G282" i="3"/>
  <c r="I282" i="3"/>
  <c r="J282" i="3"/>
  <c r="D283" i="3"/>
  <c r="E283" i="3"/>
  <c r="F283" i="3"/>
  <c r="G283" i="3"/>
  <c r="D284" i="3"/>
  <c r="E284" i="3"/>
  <c r="F284" i="3"/>
  <c r="G284" i="3"/>
  <c r="I284" i="3"/>
  <c r="J284" i="3"/>
  <c r="D285" i="3"/>
  <c r="I285" i="3"/>
  <c r="J285" i="3"/>
  <c r="E285" i="3"/>
  <c r="D286" i="3"/>
  <c r="F286" i="3"/>
  <c r="E286" i="3"/>
  <c r="D287" i="3"/>
  <c r="E287" i="3"/>
  <c r="F287" i="3"/>
  <c r="H287" i="3"/>
  <c r="G287" i="3"/>
  <c r="I287" i="3"/>
  <c r="J287" i="3"/>
  <c r="D288" i="3"/>
  <c r="F288" i="3"/>
  <c r="H288" i="3"/>
  <c r="E288" i="3"/>
  <c r="I288" i="3"/>
  <c r="J288" i="3"/>
  <c r="D289" i="3"/>
  <c r="F289" i="3"/>
  <c r="E289" i="3"/>
  <c r="I289" i="3"/>
  <c r="J289" i="3"/>
  <c r="D290" i="3"/>
  <c r="F290" i="3"/>
  <c r="E290" i="3"/>
  <c r="I290" i="3"/>
  <c r="J290" i="3"/>
  <c r="D291" i="3"/>
  <c r="E291" i="3"/>
  <c r="F291" i="3"/>
  <c r="G291" i="3"/>
  <c r="D292" i="3"/>
  <c r="E292" i="3"/>
  <c r="F292" i="3"/>
  <c r="G292" i="3"/>
  <c r="I292" i="3"/>
  <c r="J292" i="3"/>
  <c r="D293" i="3"/>
  <c r="I293" i="3"/>
  <c r="J293" i="3"/>
  <c r="E293" i="3"/>
  <c r="D294" i="3"/>
  <c r="F294" i="3"/>
  <c r="E294" i="3"/>
  <c r="D295" i="3"/>
  <c r="E295" i="3"/>
  <c r="F295" i="3"/>
  <c r="H295" i="3"/>
  <c r="G295" i="3"/>
  <c r="I295" i="3"/>
  <c r="J295" i="3"/>
  <c r="D296" i="3"/>
  <c r="F296" i="3"/>
  <c r="H296" i="3"/>
  <c r="E296" i="3"/>
  <c r="I296" i="3"/>
  <c r="J296" i="3"/>
  <c r="D297" i="3"/>
  <c r="F297" i="3"/>
  <c r="E297" i="3"/>
  <c r="I297" i="3"/>
  <c r="J297" i="3"/>
  <c r="D298" i="3"/>
  <c r="F298" i="3"/>
  <c r="E298" i="3"/>
  <c r="I298" i="3"/>
  <c r="J298" i="3"/>
  <c r="D299" i="3"/>
  <c r="E299" i="3"/>
  <c r="F299" i="3"/>
  <c r="G299" i="3"/>
  <c r="D300" i="3"/>
  <c r="E300" i="3"/>
  <c r="F300" i="3"/>
  <c r="G300" i="3"/>
  <c r="I300" i="3"/>
  <c r="J300" i="3"/>
  <c r="D301" i="3"/>
  <c r="I301" i="3"/>
  <c r="J301" i="3"/>
  <c r="E301" i="3"/>
  <c r="D302" i="3"/>
  <c r="I302" i="3"/>
  <c r="J302" i="3"/>
  <c r="E302" i="3"/>
  <c r="F302" i="3"/>
  <c r="H302" i="3"/>
  <c r="G302" i="3"/>
  <c r="D303" i="3"/>
  <c r="E303" i="3"/>
  <c r="F303" i="3"/>
  <c r="H303" i="3"/>
  <c r="G303" i="3"/>
  <c r="I303" i="3"/>
  <c r="J303" i="3"/>
  <c r="D304" i="3"/>
  <c r="F304" i="3"/>
  <c r="H304" i="3"/>
  <c r="E304" i="3"/>
  <c r="I304" i="3"/>
  <c r="J304" i="3"/>
  <c r="D305" i="3"/>
  <c r="F305" i="3"/>
  <c r="E305" i="3"/>
  <c r="I305" i="3"/>
  <c r="J305" i="3"/>
  <c r="D306" i="3"/>
  <c r="F306" i="3"/>
  <c r="E306" i="3"/>
  <c r="I306" i="3"/>
  <c r="J306" i="3"/>
  <c r="D307" i="3"/>
  <c r="E307" i="3"/>
  <c r="F307" i="3"/>
  <c r="G307" i="3"/>
  <c r="D308" i="3"/>
  <c r="E308" i="3"/>
  <c r="F308" i="3"/>
  <c r="G308" i="3"/>
  <c r="H308" i="3"/>
  <c r="I308" i="3"/>
  <c r="J308" i="3"/>
  <c r="D309" i="3"/>
  <c r="I309" i="3"/>
  <c r="J309" i="3"/>
  <c r="E309" i="3"/>
  <c r="D310" i="3"/>
  <c r="I310" i="3"/>
  <c r="J310" i="3"/>
  <c r="E310" i="3"/>
  <c r="F310" i="3"/>
  <c r="H310" i="3"/>
  <c r="G310" i="3"/>
  <c r="D311" i="3"/>
  <c r="E311" i="3"/>
  <c r="F311" i="3"/>
  <c r="H311" i="3"/>
  <c r="G311" i="3"/>
  <c r="I311" i="3"/>
  <c r="J311" i="3"/>
  <c r="D312" i="3"/>
  <c r="F312" i="3"/>
  <c r="H312" i="3"/>
  <c r="E312" i="3"/>
  <c r="I312" i="3"/>
  <c r="J312" i="3"/>
  <c r="D313" i="3"/>
  <c r="F313" i="3"/>
  <c r="E313" i="3"/>
  <c r="I313" i="3"/>
  <c r="J313" i="3"/>
  <c r="D314" i="3"/>
  <c r="F314" i="3"/>
  <c r="E314" i="3"/>
  <c r="I314" i="3"/>
  <c r="J314" i="3"/>
  <c r="D315" i="3"/>
  <c r="E315" i="3"/>
  <c r="F315" i="3"/>
  <c r="G315" i="3"/>
  <c r="D316" i="3"/>
  <c r="G316" i="3"/>
  <c r="E316" i="3"/>
  <c r="F316" i="3"/>
  <c r="H316" i="3"/>
  <c r="I316" i="3"/>
  <c r="J316" i="3"/>
  <c r="D317" i="3"/>
  <c r="I317" i="3"/>
  <c r="J317" i="3"/>
  <c r="E317" i="3"/>
  <c r="D318" i="3"/>
  <c r="I318" i="3"/>
  <c r="J318" i="3"/>
  <c r="E318" i="3"/>
  <c r="F318" i="3"/>
  <c r="H318" i="3"/>
  <c r="G318" i="3"/>
  <c r="D319" i="3"/>
  <c r="E319" i="3"/>
  <c r="F319" i="3"/>
  <c r="H319" i="3"/>
  <c r="G319" i="3"/>
  <c r="I319" i="3"/>
  <c r="J319" i="3"/>
  <c r="D320" i="3"/>
  <c r="F320" i="3"/>
  <c r="H320" i="3"/>
  <c r="E320" i="3"/>
  <c r="I320" i="3"/>
  <c r="J320" i="3"/>
  <c r="D321" i="3"/>
  <c r="F321" i="3"/>
  <c r="E321" i="3"/>
  <c r="I321" i="3"/>
  <c r="J321" i="3"/>
  <c r="D322" i="3"/>
  <c r="F322" i="3"/>
  <c r="E322" i="3"/>
  <c r="I322" i="3"/>
  <c r="J322" i="3"/>
  <c r="D323" i="3"/>
  <c r="E323" i="3"/>
  <c r="F323" i="3"/>
  <c r="G323" i="3"/>
  <c r="D324" i="3"/>
  <c r="G324" i="3"/>
  <c r="E324" i="3"/>
  <c r="F324" i="3"/>
  <c r="H324" i="3"/>
  <c r="I324" i="3"/>
  <c r="J324" i="3"/>
  <c r="D325" i="3"/>
  <c r="I325" i="3"/>
  <c r="J325" i="3"/>
  <c r="E325" i="3"/>
  <c r="D326" i="3"/>
  <c r="I326" i="3"/>
  <c r="J326" i="3"/>
  <c r="E326" i="3"/>
  <c r="F326" i="3"/>
  <c r="H326" i="3"/>
  <c r="G326" i="3"/>
  <c r="D327" i="3"/>
  <c r="E327" i="3"/>
  <c r="F327" i="3"/>
  <c r="H327" i="3"/>
  <c r="G327" i="3"/>
  <c r="I327" i="3"/>
  <c r="J327" i="3"/>
  <c r="D328" i="3"/>
  <c r="F328" i="3"/>
  <c r="H328" i="3"/>
  <c r="E328" i="3"/>
  <c r="I328" i="3"/>
  <c r="J328" i="3"/>
  <c r="D329" i="3"/>
  <c r="F329" i="3"/>
  <c r="E329" i="3"/>
  <c r="I329" i="3"/>
  <c r="J329" i="3"/>
  <c r="D330" i="3"/>
  <c r="F330" i="3"/>
  <c r="E330" i="3"/>
  <c r="I330" i="3"/>
  <c r="J330" i="3"/>
  <c r="D331" i="3"/>
  <c r="E331" i="3"/>
  <c r="F331" i="3"/>
  <c r="G331" i="3"/>
  <c r="D332" i="3"/>
  <c r="G332" i="3"/>
  <c r="E332" i="3"/>
  <c r="F332" i="3"/>
  <c r="H332" i="3"/>
  <c r="I332" i="3"/>
  <c r="J332" i="3"/>
  <c r="D333" i="3"/>
  <c r="I333" i="3"/>
  <c r="J333" i="3"/>
  <c r="E333" i="3"/>
  <c r="D334" i="3"/>
  <c r="I334" i="3"/>
  <c r="J334" i="3"/>
  <c r="E334" i="3"/>
  <c r="F334" i="3"/>
  <c r="H334" i="3"/>
  <c r="G334" i="3"/>
  <c r="D335" i="3"/>
  <c r="E335" i="3"/>
  <c r="F335" i="3"/>
  <c r="H335" i="3"/>
  <c r="G335" i="3"/>
  <c r="I335" i="3"/>
  <c r="J335" i="3"/>
  <c r="D336" i="3"/>
  <c r="F336" i="3"/>
  <c r="H336" i="3"/>
  <c r="E336" i="3"/>
  <c r="I336" i="3"/>
  <c r="J336" i="3"/>
  <c r="D337" i="3"/>
  <c r="F337" i="3"/>
  <c r="E337" i="3"/>
  <c r="I337" i="3"/>
  <c r="J337" i="3"/>
  <c r="D338" i="3"/>
  <c r="F338" i="3"/>
  <c r="E338" i="3"/>
  <c r="I338" i="3"/>
  <c r="J338" i="3"/>
  <c r="D339" i="3"/>
  <c r="E339" i="3"/>
  <c r="F339" i="3"/>
  <c r="G339" i="3"/>
  <c r="D340" i="3"/>
  <c r="G340" i="3"/>
  <c r="E340" i="3"/>
  <c r="F340" i="3"/>
  <c r="H340" i="3"/>
  <c r="I340" i="3"/>
  <c r="J340" i="3"/>
  <c r="D341" i="3"/>
  <c r="I341" i="3"/>
  <c r="J341" i="3"/>
  <c r="E341" i="3"/>
  <c r="D342" i="3"/>
  <c r="I342" i="3"/>
  <c r="J342" i="3"/>
  <c r="E342" i="3"/>
  <c r="F342" i="3"/>
  <c r="H342" i="3"/>
  <c r="G342" i="3"/>
  <c r="AY2" i="5"/>
  <c r="AY3" i="5"/>
  <c r="AY4" i="5"/>
  <c r="Z5" i="5"/>
  <c r="AY5" i="5"/>
  <c r="AY6" i="5"/>
  <c r="AY7" i="5"/>
  <c r="AY8" i="5"/>
  <c r="AY9" i="5"/>
  <c r="AY10" i="5"/>
  <c r="AY11" i="5"/>
  <c r="AY12" i="5"/>
  <c r="AB13" i="5"/>
  <c r="AB17" i="5"/>
  <c r="AY13" i="5"/>
  <c r="E14" i="5"/>
  <c r="Y14" i="5"/>
  <c r="Y17" i="5" s="1"/>
  <c r="AB14" i="5"/>
  <c r="AY14" i="5"/>
  <c r="AY15" i="5"/>
  <c r="AB16" i="5"/>
  <c r="AY16" i="5"/>
  <c r="C17" i="5"/>
  <c r="AY17" i="5"/>
  <c r="AY18" i="5"/>
  <c r="AY19" i="5"/>
  <c r="AY20" i="5"/>
  <c r="R21" i="5"/>
  <c r="AY21" i="5"/>
  <c r="R22" i="5"/>
  <c r="AY22" i="5"/>
  <c r="R23" i="5"/>
  <c r="AY23" i="5"/>
  <c r="R24" i="5"/>
  <c r="AY24" i="5"/>
  <c r="R25" i="5"/>
  <c r="AY25" i="5"/>
  <c r="R26" i="5"/>
  <c r="AY26" i="5"/>
  <c r="R27" i="5"/>
  <c r="AY27" i="5"/>
  <c r="R28" i="5"/>
  <c r="AY28" i="5"/>
  <c r="R29" i="5"/>
  <c r="AY29" i="5"/>
  <c r="R30" i="5"/>
  <c r="AY30" i="5"/>
  <c r="R31" i="5"/>
  <c r="AY31" i="5"/>
  <c r="R32" i="5"/>
  <c r="AY32" i="5"/>
  <c r="R33" i="5"/>
  <c r="AF33" i="5"/>
  <c r="AY33" i="5"/>
  <c r="R34" i="5"/>
  <c r="AY34" i="5"/>
  <c r="R35" i="5"/>
  <c r="AY35" i="5"/>
  <c r="R36" i="5"/>
  <c r="AY36" i="5"/>
  <c r="R37" i="5"/>
  <c r="AY37" i="5"/>
  <c r="R38" i="5"/>
  <c r="AY38" i="5"/>
  <c r="R39" i="5"/>
  <c r="AY39" i="5"/>
  <c r="R40" i="5"/>
  <c r="AY40" i="5"/>
  <c r="R41" i="5"/>
  <c r="AY41" i="5"/>
  <c r="R42" i="5"/>
  <c r="AY42" i="5"/>
  <c r="R43" i="5"/>
  <c r="AY43" i="5"/>
  <c r="R44" i="5"/>
  <c r="AY44" i="5"/>
  <c r="R45" i="5"/>
  <c r="AY45" i="5"/>
  <c r="I46" i="5"/>
  <c r="R46" i="5"/>
  <c r="AF46" i="5"/>
  <c r="AY46" i="5"/>
  <c r="R47" i="5"/>
  <c r="AY47" i="5"/>
  <c r="R48" i="5"/>
  <c r="AY48" i="5"/>
  <c r="I49" i="5"/>
  <c r="R49" i="5"/>
  <c r="AF49" i="5"/>
  <c r="AY49" i="5"/>
  <c r="R50" i="5"/>
  <c r="AY50" i="5"/>
  <c r="R51" i="5"/>
  <c r="AY51" i="5"/>
  <c r="R52" i="5"/>
  <c r="AY52" i="5"/>
  <c r="R53" i="5"/>
  <c r="AY53" i="5"/>
  <c r="R54" i="5"/>
  <c r="AY54" i="5"/>
  <c r="R55" i="5"/>
  <c r="AY55" i="5"/>
  <c r="R56" i="5"/>
  <c r="AY56" i="5"/>
  <c r="R57" i="5"/>
  <c r="AY57" i="5"/>
  <c r="R58" i="5"/>
  <c r="AY58" i="5"/>
  <c r="R59" i="5"/>
  <c r="AY59" i="5"/>
  <c r="R60" i="5"/>
  <c r="AY60" i="5"/>
  <c r="R61" i="5"/>
  <c r="AY61" i="5"/>
  <c r="R62" i="5"/>
  <c r="AY62" i="5"/>
  <c r="R63" i="5"/>
  <c r="AY63" i="5"/>
  <c r="R64" i="5"/>
  <c r="AY64" i="5"/>
  <c r="R65" i="5"/>
  <c r="AY65" i="5"/>
  <c r="R66" i="5"/>
  <c r="AY66" i="5"/>
  <c r="R67" i="5"/>
  <c r="AY67" i="5"/>
  <c r="R68" i="5"/>
  <c r="AY68" i="5"/>
  <c r="R69" i="5"/>
  <c r="AY69" i="5"/>
  <c r="R70" i="5"/>
  <c r="AY70" i="5"/>
  <c r="R71" i="5"/>
  <c r="AY71" i="5"/>
  <c r="H72" i="5"/>
  <c r="R72" i="5"/>
  <c r="AF72" i="5"/>
  <c r="AY72" i="5"/>
  <c r="R73" i="5"/>
  <c r="AY73" i="5"/>
  <c r="R74" i="5"/>
  <c r="AY74" i="5"/>
  <c r="R75" i="5"/>
  <c r="AY75" i="5"/>
  <c r="R76" i="5"/>
  <c r="AY76" i="5"/>
  <c r="R77" i="5"/>
  <c r="AY77" i="5"/>
  <c r="R78" i="5"/>
  <c r="AY78" i="5"/>
  <c r="R79" i="5"/>
  <c r="AY79" i="5"/>
  <c r="R80" i="5"/>
  <c r="AY80" i="5"/>
  <c r="R81" i="5"/>
  <c r="AY81" i="5"/>
  <c r="R82" i="5"/>
  <c r="AY82" i="5"/>
  <c r="R83" i="5"/>
  <c r="AY83" i="5"/>
  <c r="R84" i="5"/>
  <c r="AY84" i="5"/>
  <c r="R85" i="5"/>
  <c r="AY85" i="5"/>
  <c r="R86" i="5"/>
  <c r="AY86" i="5"/>
  <c r="R87" i="5"/>
  <c r="AY87" i="5"/>
  <c r="R88" i="5"/>
  <c r="AY88" i="5"/>
  <c r="I89" i="5"/>
  <c r="R89" i="5"/>
  <c r="AF89" i="5"/>
  <c r="AY89" i="5"/>
  <c r="R90" i="5"/>
  <c r="AY90" i="5"/>
  <c r="R91" i="5"/>
  <c r="AY91" i="5"/>
  <c r="R92" i="5"/>
  <c r="AY92" i="5"/>
  <c r="R93" i="5"/>
  <c r="R94" i="5"/>
  <c r="R95" i="5"/>
  <c r="R96" i="5"/>
  <c r="R97" i="5"/>
  <c r="R98" i="5"/>
  <c r="R99" i="5"/>
  <c r="R100" i="5"/>
  <c r="R101" i="5"/>
  <c r="R102" i="5"/>
  <c r="R103" i="5"/>
  <c r="R104" i="5"/>
  <c r="R105" i="5"/>
  <c r="R106" i="5"/>
  <c r="R107" i="5"/>
  <c r="R108" i="5"/>
  <c r="R109" i="5"/>
  <c r="R110" i="5"/>
  <c r="R111" i="5"/>
  <c r="R112" i="5"/>
  <c r="R113" i="5"/>
  <c r="R114" i="5"/>
  <c r="R115" i="5"/>
  <c r="R116" i="5"/>
  <c r="R117" i="5"/>
  <c r="R118" i="5"/>
  <c r="R119" i="5"/>
  <c r="R120" i="5"/>
  <c r="I121" i="5"/>
  <c r="R121" i="5"/>
  <c r="AF121" i="5"/>
  <c r="R122" i="5"/>
  <c r="R123" i="5"/>
  <c r="R124" i="5"/>
  <c r="R125" i="5"/>
  <c r="R126" i="5"/>
  <c r="R127" i="5"/>
  <c r="R128" i="5"/>
  <c r="R129" i="5"/>
  <c r="R130" i="5"/>
  <c r="R131" i="5"/>
  <c r="R132" i="5"/>
  <c r="R133" i="5"/>
  <c r="R134" i="5"/>
  <c r="R135" i="5"/>
  <c r="R136" i="5"/>
  <c r="R137" i="5"/>
  <c r="R138" i="5"/>
  <c r="R139" i="5"/>
  <c r="R140" i="5"/>
  <c r="R141" i="5"/>
  <c r="R142" i="5"/>
  <c r="R143" i="5"/>
  <c r="R144" i="5"/>
  <c r="R145" i="5"/>
  <c r="R146" i="5"/>
  <c r="R147" i="5"/>
  <c r="R148" i="5"/>
  <c r="R149" i="5"/>
  <c r="AF149" i="5"/>
  <c r="R150" i="5"/>
  <c r="R151" i="5"/>
  <c r="R152" i="5"/>
  <c r="R153" i="5"/>
  <c r="R154" i="5"/>
  <c r="I155" i="5"/>
  <c r="R155" i="5"/>
  <c r="R156" i="5"/>
  <c r="R157" i="5"/>
  <c r="R158" i="5"/>
  <c r="R159" i="5"/>
  <c r="R160" i="5"/>
  <c r="R161" i="5"/>
  <c r="R162" i="5"/>
  <c r="I163" i="5"/>
  <c r="R163" i="5"/>
  <c r="AF163" i="5"/>
  <c r="R164" i="5"/>
  <c r="I165" i="5"/>
  <c r="R165" i="5"/>
  <c r="AF165" i="5"/>
  <c r="R166" i="5"/>
  <c r="R167" i="5"/>
  <c r="R168" i="5"/>
  <c r="R169" i="5"/>
  <c r="R170" i="5"/>
  <c r="R171" i="5"/>
  <c r="R172" i="5"/>
  <c r="R173" i="5"/>
  <c r="R174" i="5"/>
  <c r="I175" i="5"/>
  <c r="R175" i="5"/>
  <c r="AF175" i="5"/>
  <c r="R176" i="5"/>
  <c r="R177" i="5"/>
  <c r="R178" i="5"/>
  <c r="R179" i="5"/>
  <c r="R180" i="5"/>
  <c r="R181" i="5"/>
  <c r="R182" i="5"/>
  <c r="R183" i="5"/>
  <c r="R184" i="5"/>
  <c r="R185" i="5"/>
  <c r="R186" i="5"/>
  <c r="R187" i="5"/>
  <c r="R188" i="5"/>
  <c r="R189" i="5"/>
  <c r="R190" i="5"/>
  <c r="K191" i="5"/>
  <c r="R191" i="5"/>
  <c r="R192" i="5"/>
  <c r="R193" i="5"/>
  <c r="R194" i="5"/>
  <c r="R195" i="5"/>
  <c r="R196" i="5"/>
  <c r="R197" i="5"/>
  <c r="R198" i="5"/>
  <c r="R199" i="5"/>
  <c r="R200" i="5"/>
  <c r="R201" i="5"/>
  <c r="R202" i="5"/>
  <c r="R203" i="5"/>
  <c r="R204" i="5"/>
  <c r="R207" i="5"/>
  <c r="K215" i="5"/>
  <c r="R215" i="5"/>
  <c r="D11" i="4"/>
  <c r="S4" i="4" s="1"/>
  <c r="D12" i="4"/>
  <c r="D13" i="4"/>
  <c r="D9" i="4"/>
  <c r="E9" i="4"/>
  <c r="E133" i="4"/>
  <c r="F133" i="4"/>
  <c r="E134" i="4"/>
  <c r="F134" i="4"/>
  <c r="G134" i="4"/>
  <c r="I134" i="4"/>
  <c r="E135" i="4"/>
  <c r="F135" i="4"/>
  <c r="E136" i="4"/>
  <c r="F136" i="4"/>
  <c r="G136" i="4"/>
  <c r="I136" i="4"/>
  <c r="E137" i="4"/>
  <c r="F137" i="4"/>
  <c r="E139" i="4"/>
  <c r="F139" i="4"/>
  <c r="G139" i="4"/>
  <c r="K139" i="4"/>
  <c r="E140" i="4"/>
  <c r="F140" i="4"/>
  <c r="E141" i="4"/>
  <c r="F141" i="4"/>
  <c r="E142" i="4"/>
  <c r="F142" i="4"/>
  <c r="G142" i="4"/>
  <c r="J142" i="4"/>
  <c r="E143" i="4"/>
  <c r="F143" i="4"/>
  <c r="E144" i="4"/>
  <c r="F144" i="4"/>
  <c r="E145" i="4"/>
  <c r="F145" i="4"/>
  <c r="G145" i="4"/>
  <c r="E146" i="4"/>
  <c r="F146" i="4"/>
  <c r="G146" i="4"/>
  <c r="K146" i="4"/>
  <c r="E147" i="4"/>
  <c r="F147" i="4"/>
  <c r="G147" i="4"/>
  <c r="K147" i="4"/>
  <c r="E148" i="4"/>
  <c r="F148" i="4"/>
  <c r="E149" i="4"/>
  <c r="F149" i="4"/>
  <c r="E150" i="4"/>
  <c r="F150" i="4"/>
  <c r="G150" i="4"/>
  <c r="K150" i="4"/>
  <c r="E138" i="4"/>
  <c r="F138" i="4"/>
  <c r="E21" i="4"/>
  <c r="F21" i="4"/>
  <c r="E22" i="4"/>
  <c r="F22" i="4"/>
  <c r="G22" i="4"/>
  <c r="I22" i="4"/>
  <c r="E23" i="4"/>
  <c r="F23" i="4"/>
  <c r="T24" i="4"/>
  <c r="E24" i="4"/>
  <c r="F24" i="4"/>
  <c r="E25" i="4"/>
  <c r="F25" i="4"/>
  <c r="G25" i="4"/>
  <c r="H25" i="4"/>
  <c r="E26" i="4"/>
  <c r="F26" i="4"/>
  <c r="G26" i="4"/>
  <c r="I26" i="4"/>
  <c r="E27" i="4"/>
  <c r="F27" i="4"/>
  <c r="T27" i="4"/>
  <c r="E28" i="4"/>
  <c r="F28" i="4"/>
  <c r="E29" i="4"/>
  <c r="F29" i="4"/>
  <c r="T29" i="4"/>
  <c r="E30" i="4"/>
  <c r="F30" i="4"/>
  <c r="T30" i="4"/>
  <c r="E31" i="4"/>
  <c r="F31" i="4"/>
  <c r="T31" i="4"/>
  <c r="E32" i="4"/>
  <c r="F32" i="4"/>
  <c r="E33" i="4"/>
  <c r="F33" i="4"/>
  <c r="T33" i="4"/>
  <c r="E34" i="4"/>
  <c r="F34" i="4"/>
  <c r="T34" i="4"/>
  <c r="E35" i="4"/>
  <c r="F35" i="4"/>
  <c r="T35" i="4"/>
  <c r="E36" i="4"/>
  <c r="F36" i="4"/>
  <c r="E37" i="4"/>
  <c r="F37" i="4"/>
  <c r="T37" i="4"/>
  <c r="E38" i="4"/>
  <c r="F38" i="4"/>
  <c r="T38" i="4"/>
  <c r="E39" i="4"/>
  <c r="F39" i="4"/>
  <c r="T39" i="4"/>
  <c r="E40" i="4"/>
  <c r="F40" i="4"/>
  <c r="E41" i="4"/>
  <c r="F41" i="4"/>
  <c r="G41" i="4"/>
  <c r="I41" i="4"/>
  <c r="E42" i="4"/>
  <c r="F42" i="4"/>
  <c r="G42" i="4"/>
  <c r="I42" i="4"/>
  <c r="E43" i="4"/>
  <c r="F43" i="4"/>
  <c r="G43" i="4"/>
  <c r="I43" i="4"/>
  <c r="E44" i="4"/>
  <c r="F44" i="4"/>
  <c r="E45" i="4"/>
  <c r="F45" i="4"/>
  <c r="G45" i="4"/>
  <c r="I45" i="4"/>
  <c r="E46" i="4"/>
  <c r="F46" i="4"/>
  <c r="G46" i="4"/>
  <c r="I46" i="4"/>
  <c r="E47" i="4"/>
  <c r="F47" i="4"/>
  <c r="G47" i="4"/>
  <c r="I47" i="4"/>
  <c r="E48" i="4"/>
  <c r="F48" i="4"/>
  <c r="E49" i="4"/>
  <c r="F49" i="4"/>
  <c r="G49" i="4"/>
  <c r="I49" i="4"/>
  <c r="E50" i="4"/>
  <c r="F50" i="4"/>
  <c r="G50" i="4"/>
  <c r="I50" i="4"/>
  <c r="E51" i="4"/>
  <c r="F51" i="4"/>
  <c r="G51" i="4"/>
  <c r="I51" i="4"/>
  <c r="E52" i="4"/>
  <c r="F52" i="4"/>
  <c r="E53" i="4"/>
  <c r="F53" i="4"/>
  <c r="G53" i="4"/>
  <c r="I53" i="4"/>
  <c r="E54" i="4"/>
  <c r="F54" i="4"/>
  <c r="G54" i="4"/>
  <c r="I54" i="4"/>
  <c r="E55" i="4"/>
  <c r="F55" i="4"/>
  <c r="G55" i="4"/>
  <c r="I55" i="4"/>
  <c r="E56" i="4"/>
  <c r="F56" i="4"/>
  <c r="E57" i="4"/>
  <c r="F57" i="4"/>
  <c r="G57" i="4"/>
  <c r="I57" i="4"/>
  <c r="E58" i="4"/>
  <c r="F58" i="4"/>
  <c r="G58" i="4"/>
  <c r="I58" i="4"/>
  <c r="E59" i="4"/>
  <c r="F59" i="4"/>
  <c r="G59" i="4"/>
  <c r="I59" i="4"/>
  <c r="E60" i="4"/>
  <c r="F60" i="4"/>
  <c r="E61" i="4"/>
  <c r="F61" i="4"/>
  <c r="G61" i="4"/>
  <c r="I61" i="4"/>
  <c r="E62" i="4"/>
  <c r="F62" i="4"/>
  <c r="G62" i="4"/>
  <c r="I62" i="4"/>
  <c r="E63" i="4"/>
  <c r="F63" i="4"/>
  <c r="G63" i="4"/>
  <c r="I63" i="4"/>
  <c r="E64" i="4"/>
  <c r="F64" i="4"/>
  <c r="E65" i="4"/>
  <c r="F65" i="4"/>
  <c r="G65" i="4"/>
  <c r="I65" i="4"/>
  <c r="E66" i="4"/>
  <c r="F66" i="4"/>
  <c r="G66" i="4"/>
  <c r="I66" i="4"/>
  <c r="E67" i="4"/>
  <c r="F67" i="4"/>
  <c r="G67" i="4"/>
  <c r="I67" i="4"/>
  <c r="E68" i="4"/>
  <c r="F68" i="4"/>
  <c r="E69" i="4"/>
  <c r="F69" i="4"/>
  <c r="G69" i="4"/>
  <c r="I69" i="4"/>
  <c r="E70" i="4"/>
  <c r="F70" i="4"/>
  <c r="E71" i="4"/>
  <c r="F71" i="4"/>
  <c r="E72" i="4"/>
  <c r="F72" i="4"/>
  <c r="E73" i="4"/>
  <c r="F73" i="4"/>
  <c r="G73" i="4"/>
  <c r="I73" i="4"/>
  <c r="E74" i="4"/>
  <c r="F74" i="4"/>
  <c r="E75" i="4"/>
  <c r="F75" i="4"/>
  <c r="E76" i="4"/>
  <c r="F76" i="4"/>
  <c r="G76" i="4"/>
  <c r="I76" i="4"/>
  <c r="E77" i="4"/>
  <c r="F77" i="4"/>
  <c r="G77" i="4"/>
  <c r="I77" i="4"/>
  <c r="E78" i="4"/>
  <c r="F78" i="4"/>
  <c r="E79" i="4"/>
  <c r="F79" i="4"/>
  <c r="E80" i="4"/>
  <c r="F80" i="4"/>
  <c r="E81" i="4"/>
  <c r="F81" i="4"/>
  <c r="G81" i="4"/>
  <c r="I81" i="4"/>
  <c r="E82" i="4"/>
  <c r="F82" i="4"/>
  <c r="E83" i="4"/>
  <c r="F83" i="4"/>
  <c r="E84" i="4"/>
  <c r="F84" i="4"/>
  <c r="G84" i="4"/>
  <c r="I84" i="4"/>
  <c r="E85" i="4"/>
  <c r="F85" i="4"/>
  <c r="G85" i="4"/>
  <c r="I85" i="4"/>
  <c r="E86" i="4"/>
  <c r="F86" i="4"/>
  <c r="E87" i="4"/>
  <c r="F87" i="4"/>
  <c r="E88" i="4"/>
  <c r="F88" i="4"/>
  <c r="E89" i="4"/>
  <c r="F89" i="4"/>
  <c r="G89" i="4"/>
  <c r="I89" i="4"/>
  <c r="E90" i="4"/>
  <c r="F90" i="4"/>
  <c r="E91" i="4"/>
  <c r="F91" i="4"/>
  <c r="E92" i="4"/>
  <c r="F92" i="4"/>
  <c r="G92" i="4"/>
  <c r="I92" i="4"/>
  <c r="E93" i="4"/>
  <c r="F93" i="4"/>
  <c r="G93" i="4"/>
  <c r="I93" i="4"/>
  <c r="E94" i="4"/>
  <c r="F94" i="4"/>
  <c r="E95" i="4"/>
  <c r="F95" i="4"/>
  <c r="E96" i="4"/>
  <c r="F96" i="4"/>
  <c r="E97" i="4"/>
  <c r="F97" i="4"/>
  <c r="G97" i="4"/>
  <c r="I97" i="4"/>
  <c r="E98" i="4"/>
  <c r="F98" i="4"/>
  <c r="E99" i="4"/>
  <c r="F99" i="4"/>
  <c r="E100" i="4"/>
  <c r="F100" i="4"/>
  <c r="E101" i="4"/>
  <c r="F101" i="4"/>
  <c r="G101" i="4"/>
  <c r="I101" i="4"/>
  <c r="E102" i="4"/>
  <c r="F102" i="4"/>
  <c r="E103" i="4"/>
  <c r="F103" i="4"/>
  <c r="E104" i="4"/>
  <c r="F104" i="4"/>
  <c r="E105" i="4"/>
  <c r="F105" i="4"/>
  <c r="G105" i="4"/>
  <c r="I105" i="4"/>
  <c r="E106" i="4"/>
  <c r="F106" i="4"/>
  <c r="E107" i="4"/>
  <c r="F107" i="4"/>
  <c r="E108" i="4"/>
  <c r="F108" i="4"/>
  <c r="E109" i="4"/>
  <c r="F109" i="4"/>
  <c r="G109" i="4"/>
  <c r="I109" i="4"/>
  <c r="E110" i="4"/>
  <c r="F110" i="4"/>
  <c r="E111" i="4"/>
  <c r="F111" i="4"/>
  <c r="E112" i="4"/>
  <c r="F112" i="4"/>
  <c r="E113" i="4"/>
  <c r="F113" i="4"/>
  <c r="G113" i="4"/>
  <c r="I113" i="4"/>
  <c r="E114" i="4"/>
  <c r="F114" i="4"/>
  <c r="E115" i="4"/>
  <c r="F115" i="4"/>
  <c r="E116" i="4"/>
  <c r="F116" i="4"/>
  <c r="E117" i="4"/>
  <c r="F117" i="4"/>
  <c r="G117" i="4"/>
  <c r="I117" i="4"/>
  <c r="E118" i="4"/>
  <c r="F118" i="4"/>
  <c r="E119" i="4"/>
  <c r="F119" i="4"/>
  <c r="E120" i="4"/>
  <c r="F120" i="4"/>
  <c r="E121" i="4"/>
  <c r="F121" i="4"/>
  <c r="G121" i="4"/>
  <c r="I121" i="4"/>
  <c r="E122" i="4"/>
  <c r="F122" i="4"/>
  <c r="E123" i="4"/>
  <c r="F123" i="4"/>
  <c r="E124" i="4"/>
  <c r="F124" i="4"/>
  <c r="E125" i="4"/>
  <c r="F125" i="4"/>
  <c r="G125" i="4"/>
  <c r="I125" i="4"/>
  <c r="E126" i="4"/>
  <c r="F126" i="4"/>
  <c r="E127" i="4"/>
  <c r="F127" i="4"/>
  <c r="E128" i="4"/>
  <c r="F128" i="4"/>
  <c r="E129" i="4"/>
  <c r="F129" i="4"/>
  <c r="G129" i="4"/>
  <c r="I129" i="4"/>
  <c r="E130" i="4"/>
  <c r="F130" i="4"/>
  <c r="E131" i="4"/>
  <c r="F131" i="4"/>
  <c r="G131" i="4"/>
  <c r="I131" i="4"/>
  <c r="E132" i="4"/>
  <c r="F132" i="4"/>
  <c r="F16" i="4"/>
  <c r="F17" i="4" s="1"/>
  <c r="C17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G75" i="4"/>
  <c r="I75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G91" i="4"/>
  <c r="I91" i="4"/>
  <c r="R91" i="4"/>
  <c r="R92" i="4"/>
  <c r="R93" i="4"/>
  <c r="R94" i="4"/>
  <c r="R95" i="4"/>
  <c r="R96" i="4"/>
  <c r="R97" i="4"/>
  <c r="R98" i="4"/>
  <c r="G99" i="4"/>
  <c r="I99" i="4"/>
  <c r="R99" i="4"/>
  <c r="R100" i="4"/>
  <c r="R101" i="4"/>
  <c r="R102" i="4"/>
  <c r="R103" i="4"/>
  <c r="R104" i="4"/>
  <c r="R105" i="4"/>
  <c r="R106" i="4"/>
  <c r="G107" i="4"/>
  <c r="I107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Q121" i="4"/>
  <c r="S121" i="4" s="1"/>
  <c r="R121" i="4"/>
  <c r="R122" i="4"/>
  <c r="G123" i="4"/>
  <c r="I123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Q146" i="4"/>
  <c r="S146" i="4" s="1"/>
  <c r="R146" i="4"/>
  <c r="R147" i="4"/>
  <c r="R148" i="4"/>
  <c r="R149" i="4"/>
  <c r="R150" i="4"/>
  <c r="D11" i="1"/>
  <c r="D12" i="1"/>
  <c r="Q100" i="1" s="1"/>
  <c r="S100" i="1" s="1"/>
  <c r="D13" i="1"/>
  <c r="D9" i="1"/>
  <c r="E9" i="1"/>
  <c r="E203" i="1"/>
  <c r="F203" i="1"/>
  <c r="G203" i="1"/>
  <c r="O203" i="1"/>
  <c r="F204" i="1"/>
  <c r="G204" i="1"/>
  <c r="O204" i="1"/>
  <c r="E206" i="1"/>
  <c r="F206" i="1"/>
  <c r="G206" i="1"/>
  <c r="O206" i="1"/>
  <c r="F207" i="1"/>
  <c r="G207" i="1"/>
  <c r="O207" i="1"/>
  <c r="F209" i="1"/>
  <c r="G209" i="1"/>
  <c r="M209" i="1"/>
  <c r="F210" i="1"/>
  <c r="G210" i="1"/>
  <c r="O210" i="1"/>
  <c r="F211" i="1"/>
  <c r="G211" i="1"/>
  <c r="M211" i="1"/>
  <c r="E212" i="1"/>
  <c r="F212" i="1"/>
  <c r="G212" i="1"/>
  <c r="O212" i="1"/>
  <c r="F213" i="1"/>
  <c r="G213" i="1"/>
  <c r="E214" i="1"/>
  <c r="F214" i="1"/>
  <c r="G214" i="1"/>
  <c r="O214" i="1"/>
  <c r="F216" i="1"/>
  <c r="G216" i="1"/>
  <c r="M216" i="1"/>
  <c r="E217" i="1"/>
  <c r="F217" i="1"/>
  <c r="G217" i="1"/>
  <c r="O217" i="1"/>
  <c r="F218" i="1"/>
  <c r="G218" i="1"/>
  <c r="F219" i="1"/>
  <c r="G219" i="1"/>
  <c r="F220" i="1"/>
  <c r="G220" i="1"/>
  <c r="O220" i="1"/>
  <c r="E221" i="1"/>
  <c r="F221" i="1"/>
  <c r="G221" i="1"/>
  <c r="O221" i="1"/>
  <c r="F222" i="1"/>
  <c r="G222" i="1"/>
  <c r="M222" i="1"/>
  <c r="F223" i="1"/>
  <c r="G223" i="1"/>
  <c r="M223" i="1"/>
  <c r="E224" i="1"/>
  <c r="F224" i="1"/>
  <c r="G224" i="1"/>
  <c r="O224" i="1"/>
  <c r="F225" i="1"/>
  <c r="G225" i="1"/>
  <c r="F226" i="1"/>
  <c r="G226" i="1"/>
  <c r="E227" i="1"/>
  <c r="F227" i="1"/>
  <c r="G227" i="1"/>
  <c r="O227" i="1"/>
  <c r="F228" i="1"/>
  <c r="G228" i="1"/>
  <c r="O228" i="1"/>
  <c r="E229" i="1"/>
  <c r="F229" i="1"/>
  <c r="G229" i="1"/>
  <c r="O229" i="1"/>
  <c r="F230" i="1"/>
  <c r="G230" i="1"/>
  <c r="O230" i="1"/>
  <c r="F231" i="1"/>
  <c r="G231" i="1"/>
  <c r="O231" i="1"/>
  <c r="F232" i="1"/>
  <c r="G232" i="1"/>
  <c r="E233" i="1"/>
  <c r="F233" i="1"/>
  <c r="G233" i="1"/>
  <c r="O233" i="1"/>
  <c r="F234" i="1"/>
  <c r="G234" i="1"/>
  <c r="F235" i="1"/>
  <c r="G235" i="1"/>
  <c r="O235" i="1"/>
  <c r="E236" i="1"/>
  <c r="F236" i="1"/>
  <c r="G236" i="1"/>
  <c r="O236" i="1"/>
  <c r="E237" i="1"/>
  <c r="F237" i="1"/>
  <c r="G237" i="1"/>
  <c r="O237" i="1"/>
  <c r="E205" i="1"/>
  <c r="F205" i="1"/>
  <c r="E208" i="1"/>
  <c r="F208" i="1"/>
  <c r="E215" i="1"/>
  <c r="F215" i="1"/>
  <c r="F21" i="1"/>
  <c r="G21" i="1"/>
  <c r="F22" i="1"/>
  <c r="G22" i="1"/>
  <c r="O22" i="1"/>
  <c r="F23" i="1"/>
  <c r="G23" i="1"/>
  <c r="F24" i="1"/>
  <c r="G24" i="1"/>
  <c r="O24" i="1"/>
  <c r="F25" i="1"/>
  <c r="G25" i="1"/>
  <c r="F26" i="1"/>
  <c r="G26" i="1"/>
  <c r="O26" i="1"/>
  <c r="F27" i="1"/>
  <c r="G27" i="1"/>
  <c r="F28" i="1"/>
  <c r="G28" i="1"/>
  <c r="O28" i="1"/>
  <c r="F29" i="1"/>
  <c r="G29" i="1"/>
  <c r="F30" i="1"/>
  <c r="G30" i="1"/>
  <c r="O30" i="1"/>
  <c r="F31" i="1"/>
  <c r="G31" i="1"/>
  <c r="F32" i="1"/>
  <c r="G32" i="1"/>
  <c r="O32" i="1"/>
  <c r="F33" i="1"/>
  <c r="G33" i="1"/>
  <c r="F34" i="1"/>
  <c r="G34" i="1"/>
  <c r="O34" i="1"/>
  <c r="F35" i="1"/>
  <c r="G35" i="1"/>
  <c r="F36" i="1"/>
  <c r="G36" i="1"/>
  <c r="O36" i="1"/>
  <c r="F37" i="1"/>
  <c r="G37" i="1"/>
  <c r="F38" i="1"/>
  <c r="G38" i="1"/>
  <c r="O38" i="1"/>
  <c r="F39" i="1"/>
  <c r="G39" i="1"/>
  <c r="F40" i="1"/>
  <c r="G40" i="1"/>
  <c r="O40" i="1"/>
  <c r="F41" i="1"/>
  <c r="G41" i="1"/>
  <c r="F42" i="1"/>
  <c r="G42" i="1"/>
  <c r="O42" i="1"/>
  <c r="F43" i="1"/>
  <c r="G43" i="1"/>
  <c r="F44" i="1"/>
  <c r="G44" i="1"/>
  <c r="O44" i="1"/>
  <c r="F45" i="1"/>
  <c r="G45" i="1"/>
  <c r="F46" i="1"/>
  <c r="G46" i="1"/>
  <c r="O46" i="1"/>
  <c r="F47" i="1"/>
  <c r="G47" i="1"/>
  <c r="F48" i="1"/>
  <c r="G48" i="1"/>
  <c r="O48" i="1"/>
  <c r="F49" i="1"/>
  <c r="G49" i="1"/>
  <c r="F50" i="1"/>
  <c r="G50" i="1"/>
  <c r="O50" i="1"/>
  <c r="F51" i="1"/>
  <c r="G51" i="1"/>
  <c r="F52" i="1"/>
  <c r="G52" i="1"/>
  <c r="O52" i="1"/>
  <c r="F53" i="1"/>
  <c r="G53" i="1"/>
  <c r="F54" i="1"/>
  <c r="G54" i="1"/>
  <c r="O54" i="1"/>
  <c r="F55" i="1"/>
  <c r="G55" i="1"/>
  <c r="F56" i="1"/>
  <c r="G56" i="1"/>
  <c r="O56" i="1"/>
  <c r="E58" i="1"/>
  <c r="F58" i="1"/>
  <c r="G58" i="1"/>
  <c r="M58" i="1"/>
  <c r="F59" i="1"/>
  <c r="G59" i="1"/>
  <c r="O59" i="1"/>
  <c r="E60" i="1"/>
  <c r="F60" i="1"/>
  <c r="G60" i="1"/>
  <c r="M60" i="1"/>
  <c r="F61" i="1"/>
  <c r="G61" i="1"/>
  <c r="O61" i="1"/>
  <c r="F62" i="1"/>
  <c r="G62" i="1"/>
  <c r="O62" i="1"/>
  <c r="E63" i="1"/>
  <c r="F63" i="1"/>
  <c r="G63" i="1"/>
  <c r="M63" i="1"/>
  <c r="F64" i="1"/>
  <c r="G64" i="1"/>
  <c r="F65" i="1"/>
  <c r="G65" i="1"/>
  <c r="O65" i="1"/>
  <c r="F66" i="1"/>
  <c r="G66" i="1"/>
  <c r="F67" i="1"/>
  <c r="G67" i="1"/>
  <c r="J67" i="1"/>
  <c r="F68" i="1"/>
  <c r="G68" i="1"/>
  <c r="E57" i="1"/>
  <c r="F57" i="1"/>
  <c r="G57" i="1"/>
  <c r="F69" i="1"/>
  <c r="G69" i="1"/>
  <c r="O69" i="1"/>
  <c r="F70" i="1"/>
  <c r="G70" i="1"/>
  <c r="O70" i="1"/>
  <c r="F71" i="1"/>
  <c r="F72" i="1"/>
  <c r="F73" i="1"/>
  <c r="F74" i="1"/>
  <c r="F75" i="1"/>
  <c r="F76" i="1"/>
  <c r="F77" i="1"/>
  <c r="G77" i="1"/>
  <c r="K77" i="1"/>
  <c r="E78" i="1"/>
  <c r="F78" i="1"/>
  <c r="G78" i="1"/>
  <c r="M78" i="1"/>
  <c r="E79" i="1"/>
  <c r="F79" i="1"/>
  <c r="G79" i="1"/>
  <c r="M79" i="1"/>
  <c r="F80" i="1"/>
  <c r="G80" i="1"/>
  <c r="O80" i="1"/>
  <c r="E81" i="1"/>
  <c r="F81" i="1"/>
  <c r="G81" i="1"/>
  <c r="M81" i="1"/>
  <c r="E82" i="1"/>
  <c r="F82" i="1"/>
  <c r="E83" i="1"/>
  <c r="F83" i="1"/>
  <c r="F84" i="1"/>
  <c r="E85" i="1"/>
  <c r="F85" i="1"/>
  <c r="G85" i="1"/>
  <c r="E86" i="1"/>
  <c r="F86" i="1"/>
  <c r="G86" i="1"/>
  <c r="M86" i="1"/>
  <c r="E87" i="1"/>
  <c r="F87" i="1"/>
  <c r="G87" i="1"/>
  <c r="M87" i="1"/>
  <c r="E88" i="1"/>
  <c r="F88" i="1"/>
  <c r="G88" i="1"/>
  <c r="M88" i="1"/>
  <c r="E89" i="1"/>
  <c r="F89" i="1"/>
  <c r="G89" i="1"/>
  <c r="M89" i="1"/>
  <c r="E90" i="1"/>
  <c r="F90" i="1"/>
  <c r="E91" i="1"/>
  <c r="F91" i="1"/>
  <c r="G91" i="1"/>
  <c r="M91" i="1"/>
  <c r="E92" i="1"/>
  <c r="F92" i="1"/>
  <c r="G92" i="1"/>
  <c r="M92" i="1"/>
  <c r="E93" i="1"/>
  <c r="F93" i="1"/>
  <c r="G93" i="1"/>
  <c r="M93" i="1"/>
  <c r="F94" i="1"/>
  <c r="F95" i="1"/>
  <c r="G95" i="1"/>
  <c r="O95" i="1"/>
  <c r="F96" i="1"/>
  <c r="G96" i="1"/>
  <c r="M96" i="1"/>
  <c r="F97" i="1"/>
  <c r="F98" i="1"/>
  <c r="E99" i="1"/>
  <c r="F99" i="1"/>
  <c r="F100" i="1"/>
  <c r="E101" i="1"/>
  <c r="F101" i="1"/>
  <c r="G101" i="1"/>
  <c r="F102" i="1"/>
  <c r="G102" i="1"/>
  <c r="M102" i="1"/>
  <c r="E103" i="1"/>
  <c r="F103" i="1"/>
  <c r="F104" i="1"/>
  <c r="F105" i="1"/>
  <c r="G105" i="1"/>
  <c r="N105" i="1"/>
  <c r="F106" i="1"/>
  <c r="E107" i="1"/>
  <c r="F107" i="1"/>
  <c r="G107" i="1"/>
  <c r="H107" i="1"/>
  <c r="F108" i="1"/>
  <c r="G108" i="1"/>
  <c r="M108" i="1"/>
  <c r="F109" i="1"/>
  <c r="F110" i="1"/>
  <c r="G110" i="1"/>
  <c r="N110" i="1"/>
  <c r="F111" i="1"/>
  <c r="F112" i="1"/>
  <c r="G112" i="1"/>
  <c r="N112" i="1"/>
  <c r="F113" i="1"/>
  <c r="F114" i="1"/>
  <c r="F115" i="1"/>
  <c r="G115" i="1"/>
  <c r="M115" i="1"/>
  <c r="F116" i="1"/>
  <c r="G116" i="1"/>
  <c r="N116" i="1"/>
  <c r="F117" i="1"/>
  <c r="F118" i="1"/>
  <c r="G118" i="1"/>
  <c r="L118" i="1"/>
  <c r="F119" i="1"/>
  <c r="F120" i="1"/>
  <c r="G120" i="1"/>
  <c r="L120" i="1"/>
  <c r="F121" i="1"/>
  <c r="F122" i="1"/>
  <c r="E123" i="1"/>
  <c r="F123" i="1"/>
  <c r="G123" i="1"/>
  <c r="M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G138" i="1"/>
  <c r="O138" i="1"/>
  <c r="F139" i="1"/>
  <c r="F140" i="1"/>
  <c r="F141" i="1"/>
  <c r="F142" i="1"/>
  <c r="F143" i="1"/>
  <c r="F144" i="1"/>
  <c r="F145" i="1"/>
  <c r="F146" i="1"/>
  <c r="G146" i="1"/>
  <c r="M146" i="1"/>
  <c r="F147" i="1"/>
  <c r="F148" i="1"/>
  <c r="F149" i="1"/>
  <c r="F150" i="1"/>
  <c r="F151" i="1"/>
  <c r="F152" i="1"/>
  <c r="F153" i="1"/>
  <c r="F154" i="1"/>
  <c r="G154" i="1"/>
  <c r="M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G170" i="1"/>
  <c r="L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G194" i="1"/>
  <c r="O194" i="1"/>
  <c r="F195" i="1"/>
  <c r="F196" i="1"/>
  <c r="F197" i="1"/>
  <c r="G197" i="1"/>
  <c r="O197" i="1"/>
  <c r="F198" i="1"/>
  <c r="F199" i="1"/>
  <c r="E200" i="1"/>
  <c r="F200" i="1"/>
  <c r="G200" i="1"/>
  <c r="O200" i="1"/>
  <c r="F201" i="1"/>
  <c r="G201" i="1"/>
  <c r="O201" i="1"/>
  <c r="F202" i="1"/>
  <c r="G202" i="1"/>
  <c r="O202" i="1"/>
  <c r="F16" i="1"/>
  <c r="F17" i="1" s="1"/>
  <c r="C17" i="1"/>
  <c r="O21" i="1"/>
  <c r="R21" i="1"/>
  <c r="R22" i="1"/>
  <c r="O23" i="1"/>
  <c r="R23" i="1"/>
  <c r="R24" i="1"/>
  <c r="O25" i="1"/>
  <c r="R25" i="1"/>
  <c r="R26" i="1"/>
  <c r="O27" i="1"/>
  <c r="R27" i="1"/>
  <c r="R28" i="1"/>
  <c r="O29" i="1"/>
  <c r="R29" i="1"/>
  <c r="R30" i="1"/>
  <c r="O31" i="1"/>
  <c r="R31" i="1"/>
  <c r="R32" i="1"/>
  <c r="O33" i="1"/>
  <c r="R33" i="1"/>
  <c r="R34" i="1"/>
  <c r="O35" i="1"/>
  <c r="R35" i="1"/>
  <c r="R36" i="1"/>
  <c r="O37" i="1"/>
  <c r="R37" i="1"/>
  <c r="R38" i="1"/>
  <c r="O39" i="1"/>
  <c r="R39" i="1"/>
  <c r="R40" i="1"/>
  <c r="O41" i="1"/>
  <c r="R41" i="1"/>
  <c r="R42" i="1"/>
  <c r="O43" i="1"/>
  <c r="R43" i="1"/>
  <c r="R44" i="1"/>
  <c r="O45" i="1"/>
  <c r="R45" i="1"/>
  <c r="R46" i="1"/>
  <c r="O47" i="1"/>
  <c r="R47" i="1"/>
  <c r="R48" i="1"/>
  <c r="O49" i="1"/>
  <c r="R49" i="1"/>
  <c r="R50" i="1"/>
  <c r="O51" i="1"/>
  <c r="R51" i="1"/>
  <c r="R52" i="1"/>
  <c r="O53" i="1"/>
  <c r="R53" i="1"/>
  <c r="R54" i="1"/>
  <c r="O55" i="1"/>
  <c r="R55" i="1"/>
  <c r="R56" i="1"/>
  <c r="R57" i="1"/>
  <c r="R58" i="1"/>
  <c r="R59" i="1"/>
  <c r="R60" i="1"/>
  <c r="R61" i="1"/>
  <c r="R62" i="1"/>
  <c r="R63" i="1"/>
  <c r="O64" i="1"/>
  <c r="R64" i="1"/>
  <c r="R65" i="1"/>
  <c r="O66" i="1"/>
  <c r="R66" i="1"/>
  <c r="R67" i="1"/>
  <c r="O68" i="1"/>
  <c r="R68" i="1"/>
  <c r="R69" i="1"/>
  <c r="R70" i="1"/>
  <c r="G71" i="1"/>
  <c r="O71" i="1"/>
  <c r="R71" i="1"/>
  <c r="G72" i="1"/>
  <c r="O72" i="1"/>
  <c r="R72" i="1"/>
  <c r="G73" i="1"/>
  <c r="O73" i="1"/>
  <c r="R73" i="1"/>
  <c r="G74" i="1"/>
  <c r="O74" i="1"/>
  <c r="R74" i="1"/>
  <c r="G75" i="1"/>
  <c r="O75" i="1"/>
  <c r="R75" i="1"/>
  <c r="G76" i="1"/>
  <c r="O76" i="1"/>
  <c r="R76" i="1"/>
  <c r="R77" i="1"/>
  <c r="R78" i="1"/>
  <c r="R79" i="1"/>
  <c r="R80" i="1"/>
  <c r="R81" i="1"/>
  <c r="G82" i="1"/>
  <c r="M82" i="1"/>
  <c r="R82" i="1"/>
  <c r="G83" i="1"/>
  <c r="M83" i="1"/>
  <c r="R83" i="1"/>
  <c r="G84" i="1"/>
  <c r="O84" i="1"/>
  <c r="R84" i="1"/>
  <c r="M85" i="1"/>
  <c r="R85" i="1"/>
  <c r="R86" i="1"/>
  <c r="R87" i="1"/>
  <c r="R88" i="1"/>
  <c r="R89" i="1"/>
  <c r="G90" i="1"/>
  <c r="M90" i="1"/>
  <c r="R90" i="1"/>
  <c r="R91" i="1"/>
  <c r="R92" i="1"/>
  <c r="R93" i="1"/>
  <c r="G94" i="1"/>
  <c r="O94" i="1"/>
  <c r="R94" i="1"/>
  <c r="R95" i="1"/>
  <c r="R96" i="1"/>
  <c r="G97" i="1"/>
  <c r="N97" i="1"/>
  <c r="R97" i="1"/>
  <c r="G98" i="1"/>
  <c r="M98" i="1"/>
  <c r="R98" i="1"/>
  <c r="G99" i="1"/>
  <c r="N99" i="1"/>
  <c r="R99" i="1"/>
  <c r="G100" i="1"/>
  <c r="M100" i="1"/>
  <c r="R100" i="1"/>
  <c r="N101" i="1"/>
  <c r="R101" i="1"/>
  <c r="R102" i="1"/>
  <c r="G103" i="1"/>
  <c r="N103" i="1"/>
  <c r="R103" i="1"/>
  <c r="G104" i="1"/>
  <c r="M104" i="1"/>
  <c r="R104" i="1"/>
  <c r="R105" i="1"/>
  <c r="G106" i="1"/>
  <c r="M106" i="1"/>
  <c r="R106" i="1"/>
  <c r="R107" i="1"/>
  <c r="R108" i="1"/>
  <c r="G109" i="1"/>
  <c r="N109" i="1"/>
  <c r="R109" i="1"/>
  <c r="R110" i="1"/>
  <c r="G111" i="1"/>
  <c r="N111" i="1"/>
  <c r="R111" i="1"/>
  <c r="R112" i="1"/>
  <c r="G113" i="1"/>
  <c r="M113" i="1"/>
  <c r="R113" i="1"/>
  <c r="G114" i="1"/>
  <c r="M114" i="1"/>
  <c r="R114" i="1"/>
  <c r="R115" i="1"/>
  <c r="R116" i="1"/>
  <c r="G117" i="1"/>
  <c r="N117" i="1"/>
  <c r="R117" i="1"/>
  <c r="R118" i="1"/>
  <c r="G119" i="1"/>
  <c r="L119" i="1"/>
  <c r="R119" i="1"/>
  <c r="R120" i="1"/>
  <c r="G121" i="1"/>
  <c r="L121" i="1"/>
  <c r="R121" i="1"/>
  <c r="G122" i="1"/>
  <c r="L122" i="1"/>
  <c r="R122" i="1"/>
  <c r="R123" i="1"/>
  <c r="G124" i="1"/>
  <c r="M124" i="1"/>
  <c r="R124" i="1"/>
  <c r="G125" i="1"/>
  <c r="L125" i="1"/>
  <c r="R125" i="1"/>
  <c r="G126" i="1"/>
  <c r="M126" i="1"/>
  <c r="R126" i="1"/>
  <c r="G127" i="1"/>
  <c r="M127" i="1"/>
  <c r="R127" i="1"/>
  <c r="G128" i="1"/>
  <c r="L128" i="1"/>
  <c r="R128" i="1"/>
  <c r="G129" i="1"/>
  <c r="N129" i="1"/>
  <c r="R129" i="1"/>
  <c r="G130" i="1"/>
  <c r="N130" i="1"/>
  <c r="R130" i="1"/>
  <c r="G131" i="1"/>
  <c r="N131" i="1"/>
  <c r="R131" i="1"/>
  <c r="G132" i="1"/>
  <c r="O132" i="1"/>
  <c r="R132" i="1"/>
  <c r="G133" i="1"/>
  <c r="N133" i="1"/>
  <c r="R133" i="1"/>
  <c r="G134" i="1"/>
  <c r="N134" i="1"/>
  <c r="R134" i="1"/>
  <c r="G135" i="1"/>
  <c r="L135" i="1"/>
  <c r="R135" i="1"/>
  <c r="G136" i="1"/>
  <c r="M136" i="1"/>
  <c r="R136" i="1"/>
  <c r="G137" i="1"/>
  <c r="O137" i="1"/>
  <c r="R137" i="1"/>
  <c r="R138" i="1"/>
  <c r="G139" i="1"/>
  <c r="O139" i="1"/>
  <c r="R139" i="1"/>
  <c r="G140" i="1"/>
  <c r="O140" i="1"/>
  <c r="R140" i="1"/>
  <c r="G141" i="1"/>
  <c r="O141" i="1"/>
  <c r="R141" i="1"/>
  <c r="G142" i="1"/>
  <c r="O142" i="1"/>
  <c r="R142" i="1"/>
  <c r="G143" i="1"/>
  <c r="M143" i="1"/>
  <c r="R143" i="1"/>
  <c r="G144" i="1"/>
  <c r="M144" i="1"/>
  <c r="R144" i="1"/>
  <c r="G145" i="1"/>
  <c r="M145" i="1"/>
  <c r="R145" i="1"/>
  <c r="R146" i="1"/>
  <c r="G147" i="1"/>
  <c r="M147" i="1"/>
  <c r="R147" i="1"/>
  <c r="G148" i="1"/>
  <c r="N148" i="1"/>
  <c r="R148" i="1"/>
  <c r="G149" i="1"/>
  <c r="N149" i="1"/>
  <c r="R149" i="1"/>
  <c r="G150" i="1"/>
  <c r="N150" i="1"/>
  <c r="R150" i="1"/>
  <c r="G151" i="1"/>
  <c r="M151" i="1"/>
  <c r="R151" i="1"/>
  <c r="G152" i="1"/>
  <c r="N152" i="1"/>
  <c r="R152" i="1"/>
  <c r="G153" i="1"/>
  <c r="M153" i="1"/>
  <c r="R153" i="1"/>
  <c r="R154" i="1"/>
  <c r="G155" i="1"/>
  <c r="L155" i="1"/>
  <c r="R155" i="1"/>
  <c r="G156" i="1"/>
  <c r="M156" i="1"/>
  <c r="R156" i="1"/>
  <c r="G157" i="1"/>
  <c r="M157" i="1"/>
  <c r="R157" i="1"/>
  <c r="G158" i="1"/>
  <c r="M158" i="1"/>
  <c r="R158" i="1"/>
  <c r="G159" i="1"/>
  <c r="L159" i="1"/>
  <c r="R159" i="1"/>
  <c r="G160" i="1"/>
  <c r="M160" i="1"/>
  <c r="R160" i="1"/>
  <c r="G161" i="1"/>
  <c r="M161" i="1"/>
  <c r="R161" i="1"/>
  <c r="G162" i="1"/>
  <c r="L162" i="1"/>
  <c r="R162" i="1"/>
  <c r="G163" i="1"/>
  <c r="L163" i="1"/>
  <c r="R163" i="1"/>
  <c r="G164" i="1"/>
  <c r="L164" i="1"/>
  <c r="R164" i="1"/>
  <c r="G165" i="1"/>
  <c r="L165" i="1"/>
  <c r="R165" i="1"/>
  <c r="G166" i="1"/>
  <c r="L166" i="1"/>
  <c r="R166" i="1"/>
  <c r="G167" i="1"/>
  <c r="L167" i="1"/>
  <c r="R167" i="1"/>
  <c r="G168" i="1"/>
  <c r="L168" i="1"/>
  <c r="R168" i="1"/>
  <c r="G169" i="1"/>
  <c r="L169" i="1"/>
  <c r="R169" i="1"/>
  <c r="R170" i="1"/>
  <c r="G171" i="1"/>
  <c r="L171" i="1"/>
  <c r="R171" i="1"/>
  <c r="G172" i="1"/>
  <c r="L172" i="1"/>
  <c r="R172" i="1"/>
  <c r="G173" i="1"/>
  <c r="L173" i="1"/>
  <c r="R173" i="1"/>
  <c r="G174" i="1"/>
  <c r="L174" i="1"/>
  <c r="R174" i="1"/>
  <c r="G175" i="1"/>
  <c r="L175" i="1"/>
  <c r="R175" i="1"/>
  <c r="G176" i="1"/>
  <c r="M176" i="1"/>
  <c r="R176" i="1"/>
  <c r="G177" i="1"/>
  <c r="M177" i="1"/>
  <c r="R177" i="1"/>
  <c r="G178" i="1"/>
  <c r="M178" i="1"/>
  <c r="R178" i="1"/>
  <c r="G179" i="1"/>
  <c r="L179" i="1"/>
  <c r="R179" i="1"/>
  <c r="G180" i="1"/>
  <c r="M180" i="1"/>
  <c r="R180" i="1"/>
  <c r="G181" i="1"/>
  <c r="L181" i="1"/>
  <c r="R181" i="1"/>
  <c r="G182" i="1"/>
  <c r="M182" i="1"/>
  <c r="R182" i="1"/>
  <c r="G183" i="1"/>
  <c r="M183" i="1"/>
  <c r="R183" i="1"/>
  <c r="G184" i="1"/>
  <c r="L184" i="1"/>
  <c r="R184" i="1"/>
  <c r="G185" i="1"/>
  <c r="M185" i="1"/>
  <c r="R185" i="1"/>
  <c r="G186" i="1"/>
  <c r="L186" i="1"/>
  <c r="R186" i="1"/>
  <c r="G187" i="1"/>
  <c r="L187" i="1"/>
  <c r="R187" i="1"/>
  <c r="G188" i="1"/>
  <c r="M188" i="1"/>
  <c r="R188" i="1"/>
  <c r="G189" i="1"/>
  <c r="L189" i="1"/>
  <c r="R189" i="1"/>
  <c r="G190" i="1"/>
  <c r="L190" i="1"/>
  <c r="R190" i="1"/>
  <c r="G191" i="1"/>
  <c r="L191" i="1"/>
  <c r="R191" i="1"/>
  <c r="G192" i="1"/>
  <c r="M192" i="1"/>
  <c r="R192" i="1"/>
  <c r="G193" i="1"/>
  <c r="M193" i="1"/>
  <c r="R193" i="1"/>
  <c r="R194" i="1"/>
  <c r="G195" i="1"/>
  <c r="O195" i="1"/>
  <c r="R195" i="1"/>
  <c r="G196" i="1"/>
  <c r="O196" i="1"/>
  <c r="R196" i="1"/>
  <c r="R197" i="1"/>
  <c r="G198" i="1"/>
  <c r="O198" i="1"/>
  <c r="R198" i="1"/>
  <c r="G199" i="1"/>
  <c r="M199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M213" i="1"/>
  <c r="R213" i="1"/>
  <c r="R214" i="1"/>
  <c r="R215" i="1"/>
  <c r="R216" i="1"/>
  <c r="R217" i="1"/>
  <c r="O218" i="1"/>
  <c r="R218" i="1"/>
  <c r="O219" i="1"/>
  <c r="R219" i="1"/>
  <c r="R220" i="1"/>
  <c r="R221" i="1"/>
  <c r="R222" i="1"/>
  <c r="R223" i="1"/>
  <c r="R224" i="1"/>
  <c r="O225" i="1"/>
  <c r="R225" i="1"/>
  <c r="O226" i="1"/>
  <c r="R226" i="1"/>
  <c r="R227" i="1"/>
  <c r="R228" i="1"/>
  <c r="R229" i="1"/>
  <c r="R230" i="1"/>
  <c r="R231" i="1"/>
  <c r="M232" i="1"/>
  <c r="R232" i="1"/>
  <c r="R233" i="1"/>
  <c r="O234" i="1"/>
  <c r="R234" i="1"/>
  <c r="R235" i="1"/>
  <c r="R236" i="1"/>
  <c r="R237" i="1"/>
  <c r="K223" i="5"/>
  <c r="G130" i="4"/>
  <c r="I130" i="4"/>
  <c r="G118" i="4"/>
  <c r="I118" i="4"/>
  <c r="G112" i="4"/>
  <c r="I112" i="4"/>
  <c r="G86" i="4"/>
  <c r="I86" i="4"/>
  <c r="G80" i="4"/>
  <c r="I80" i="4"/>
  <c r="G141" i="4"/>
  <c r="K141" i="4"/>
  <c r="G135" i="4"/>
  <c r="J135" i="4"/>
  <c r="G124" i="4"/>
  <c r="I124" i="4"/>
  <c r="G98" i="4"/>
  <c r="I98" i="4"/>
  <c r="G140" i="4"/>
  <c r="I140" i="4"/>
  <c r="G110" i="4"/>
  <c r="I110" i="4"/>
  <c r="G104" i="4"/>
  <c r="I104" i="4"/>
  <c r="G78" i="4"/>
  <c r="I78" i="4"/>
  <c r="G72" i="4"/>
  <c r="I72" i="4"/>
  <c r="T28" i="4"/>
  <c r="Q28" i="4"/>
  <c r="S28" i="4" s="1"/>
  <c r="G24" i="4"/>
  <c r="I24" i="4"/>
  <c r="T138" i="4"/>
  <c r="K145" i="4"/>
  <c r="G111" i="4"/>
  <c r="I111" i="4"/>
  <c r="Q199" i="1"/>
  <c r="S199" i="1" s="1"/>
  <c r="Q37" i="1"/>
  <c r="S37" i="1" s="1"/>
  <c r="Q201" i="1"/>
  <c r="S201" i="1" s="1"/>
  <c r="Q208" i="1"/>
  <c r="S208" i="1" s="1"/>
  <c r="G122" i="4"/>
  <c r="I122" i="4"/>
  <c r="G116" i="4"/>
  <c r="I116" i="4"/>
  <c r="G103" i="4"/>
  <c r="I103" i="4"/>
  <c r="G90" i="4"/>
  <c r="I90" i="4"/>
  <c r="G71" i="4"/>
  <c r="I71" i="4"/>
  <c r="T36" i="4"/>
  <c r="T32" i="4"/>
  <c r="G133" i="4"/>
  <c r="G79" i="4"/>
  <c r="I79" i="4"/>
  <c r="G128" i="4"/>
  <c r="I128" i="4"/>
  <c r="G102" i="4"/>
  <c r="I102" i="4"/>
  <c r="G96" i="4"/>
  <c r="I96" i="4"/>
  <c r="G70" i="4"/>
  <c r="I70" i="4"/>
  <c r="G44" i="4"/>
  <c r="I44" i="4"/>
  <c r="T40" i="4"/>
  <c r="G149" i="4"/>
  <c r="K149" i="4"/>
  <c r="G144" i="4"/>
  <c r="K144" i="4"/>
  <c r="G137" i="4"/>
  <c r="K137" i="4"/>
  <c r="S57" i="1"/>
  <c r="I57" i="1"/>
  <c r="G115" i="4"/>
  <c r="I115" i="4"/>
  <c r="G83" i="4"/>
  <c r="I83" i="4"/>
  <c r="G127" i="4"/>
  <c r="I127" i="4"/>
  <c r="G114" i="4"/>
  <c r="I114" i="4"/>
  <c r="G108" i="4"/>
  <c r="I108" i="4"/>
  <c r="G95" i="4"/>
  <c r="I95" i="4"/>
  <c r="G82" i="4"/>
  <c r="I82" i="4"/>
  <c r="G52" i="4"/>
  <c r="I52" i="4"/>
  <c r="Q52" i="4"/>
  <c r="S52" i="4" s="1"/>
  <c r="G48" i="4"/>
  <c r="I48" i="4"/>
  <c r="G148" i="4"/>
  <c r="K148" i="4"/>
  <c r="G143" i="4"/>
  <c r="K143" i="4"/>
  <c r="D16" i="4"/>
  <c r="D19" i="4" s="1"/>
  <c r="G126" i="4"/>
  <c r="I126" i="4"/>
  <c r="G120" i="4"/>
  <c r="I120" i="4"/>
  <c r="G94" i="4"/>
  <c r="I94" i="4"/>
  <c r="G88" i="4"/>
  <c r="I88" i="4"/>
  <c r="G60" i="4"/>
  <c r="I60" i="4"/>
  <c r="G56" i="4"/>
  <c r="I56" i="4"/>
  <c r="G132" i="4"/>
  <c r="I132" i="4"/>
  <c r="G119" i="4"/>
  <c r="I119" i="4"/>
  <c r="G106" i="4"/>
  <c r="I106" i="4"/>
  <c r="G100" i="4"/>
  <c r="I100" i="4"/>
  <c r="G87" i="4"/>
  <c r="I87" i="4"/>
  <c r="G74" i="4"/>
  <c r="I74" i="4"/>
  <c r="T68" i="4"/>
  <c r="Q64" i="4"/>
  <c r="S64" i="4" s="1"/>
  <c r="G64" i="4"/>
  <c r="I64" i="4"/>
  <c r="G21" i="4"/>
  <c r="S9" i="4"/>
  <c r="G337" i="3"/>
  <c r="H337" i="3"/>
  <c r="G330" i="3"/>
  <c r="H330" i="3"/>
  <c r="G305" i="3"/>
  <c r="H305" i="3"/>
  <c r="G289" i="3"/>
  <c r="H289" i="3"/>
  <c r="G271" i="3"/>
  <c r="H271" i="3"/>
  <c r="G297" i="3"/>
  <c r="H297" i="3"/>
  <c r="Q84" i="4"/>
  <c r="S84" i="4" s="1"/>
  <c r="G329" i="3"/>
  <c r="H329" i="3"/>
  <c r="G322" i="3"/>
  <c r="H322" i="3"/>
  <c r="G286" i="3"/>
  <c r="H286" i="3"/>
  <c r="G268" i="3"/>
  <c r="H268" i="3"/>
  <c r="G294" i="3"/>
  <c r="H294" i="3"/>
  <c r="G321" i="3"/>
  <c r="H321" i="3"/>
  <c r="G314" i="3"/>
  <c r="H314" i="3"/>
  <c r="H273" i="3"/>
  <c r="G273" i="3"/>
  <c r="Q142" i="4"/>
  <c r="S142" i="4" s="1"/>
  <c r="Q85" i="4"/>
  <c r="S85" i="4" s="1"/>
  <c r="Q27" i="4"/>
  <c r="S27" i="4" s="1"/>
  <c r="Q46" i="4"/>
  <c r="S46" i="4" s="1"/>
  <c r="G338" i="3"/>
  <c r="H338" i="3"/>
  <c r="G313" i="3"/>
  <c r="H313" i="3"/>
  <c r="G306" i="3"/>
  <c r="H306" i="3"/>
  <c r="G290" i="3"/>
  <c r="H290" i="3"/>
  <c r="G199" i="3"/>
  <c r="Q33" i="4"/>
  <c r="S33" i="4" s="1"/>
  <c r="G298" i="3"/>
  <c r="H298" i="3"/>
  <c r="I339" i="3"/>
  <c r="J339" i="3"/>
  <c r="G333" i="3"/>
  <c r="I331" i="3"/>
  <c r="J331" i="3"/>
  <c r="I323" i="3"/>
  <c r="J323" i="3"/>
  <c r="G317" i="3"/>
  <c r="I315" i="3"/>
  <c r="J315" i="3"/>
  <c r="G309" i="3"/>
  <c r="I307" i="3"/>
  <c r="J307" i="3"/>
  <c r="I299" i="3"/>
  <c r="J299" i="3"/>
  <c r="G293" i="3"/>
  <c r="I291" i="3"/>
  <c r="J291" i="3"/>
  <c r="I283" i="3"/>
  <c r="J283" i="3"/>
  <c r="I272" i="3"/>
  <c r="J272" i="3"/>
  <c r="G270" i="3"/>
  <c r="I260" i="3"/>
  <c r="J260" i="3"/>
  <c r="G257" i="3"/>
  <c r="I242" i="3"/>
  <c r="J242" i="3"/>
  <c r="I239" i="3"/>
  <c r="J239" i="3"/>
  <c r="F239" i="3"/>
  <c r="F235" i="3"/>
  <c r="H235" i="3"/>
  <c r="G224" i="3"/>
  <c r="G216" i="3"/>
  <c r="G208" i="3"/>
  <c r="G200" i="3"/>
  <c r="G192" i="3"/>
  <c r="H188" i="3"/>
  <c r="G188" i="3"/>
  <c r="F182" i="3"/>
  <c r="H182" i="3"/>
  <c r="G182" i="3"/>
  <c r="I182" i="3"/>
  <c r="J182" i="3"/>
  <c r="I161" i="3"/>
  <c r="J161" i="3"/>
  <c r="G136" i="3"/>
  <c r="H136" i="3"/>
  <c r="BA119" i="6"/>
  <c r="BB119" i="6"/>
  <c r="F341" i="3"/>
  <c r="H341" i="3"/>
  <c r="H339" i="3"/>
  <c r="G336" i="3"/>
  <c r="F333" i="3"/>
  <c r="H333" i="3"/>
  <c r="H331" i="3"/>
  <c r="G328" i="3"/>
  <c r="F325" i="3"/>
  <c r="H325" i="3"/>
  <c r="H323" i="3"/>
  <c r="G320" i="3"/>
  <c r="F317" i="3"/>
  <c r="H317" i="3"/>
  <c r="H315" i="3"/>
  <c r="G312" i="3"/>
  <c r="F309" i="3"/>
  <c r="H309" i="3"/>
  <c r="H307" i="3"/>
  <c r="G304" i="3"/>
  <c r="F301" i="3"/>
  <c r="H301" i="3"/>
  <c r="H299" i="3"/>
  <c r="G296" i="3"/>
  <c r="I294" i="3"/>
  <c r="J294" i="3"/>
  <c r="F293" i="3"/>
  <c r="H293" i="3"/>
  <c r="H291" i="3"/>
  <c r="G288" i="3"/>
  <c r="I286" i="3"/>
  <c r="J286" i="3"/>
  <c r="F285" i="3"/>
  <c r="H285" i="3"/>
  <c r="H283" i="3"/>
  <c r="G281" i="3"/>
  <c r="G279" i="3"/>
  <c r="G276" i="3"/>
  <c r="I273" i="3"/>
  <c r="J273" i="3"/>
  <c r="F259" i="3"/>
  <c r="H259" i="3"/>
  <c r="I255" i="3"/>
  <c r="J255" i="3"/>
  <c r="H244" i="3"/>
  <c r="G241" i="3"/>
  <c r="H241" i="3"/>
  <c r="G237" i="3"/>
  <c r="H237" i="3"/>
  <c r="G232" i="3"/>
  <c r="G184" i="3"/>
  <c r="H184" i="3"/>
  <c r="I169" i="3"/>
  <c r="J169" i="3"/>
  <c r="H156" i="3"/>
  <c r="G156" i="3"/>
  <c r="G144" i="3"/>
  <c r="H144" i="3"/>
  <c r="H119" i="3"/>
  <c r="G119" i="3"/>
  <c r="I275" i="3"/>
  <c r="J275" i="3"/>
  <c r="G272" i="3"/>
  <c r="I271" i="3"/>
  <c r="J271" i="3"/>
  <c r="I263" i="3"/>
  <c r="J263" i="3"/>
  <c r="I257" i="3"/>
  <c r="J257" i="3"/>
  <c r="I247" i="3"/>
  <c r="J247" i="3"/>
  <c r="G245" i="3"/>
  <c r="H245" i="3"/>
  <c r="I241" i="3"/>
  <c r="J241" i="3"/>
  <c r="I231" i="3"/>
  <c r="J231" i="3"/>
  <c r="F231" i="3"/>
  <c r="H231" i="3"/>
  <c r="F190" i="3"/>
  <c r="H190" i="3"/>
  <c r="I190" i="3"/>
  <c r="J190" i="3"/>
  <c r="H164" i="3"/>
  <c r="G164" i="3"/>
  <c r="G152" i="3"/>
  <c r="H152" i="3"/>
  <c r="AF130" i="6"/>
  <c r="AC130" i="6"/>
  <c r="K130" i="6"/>
  <c r="I265" i="3"/>
  <c r="J265" i="3"/>
  <c r="G233" i="3"/>
  <c r="H233" i="3"/>
  <c r="G229" i="3"/>
  <c r="H229" i="3"/>
  <c r="F222" i="3"/>
  <c r="H222" i="3"/>
  <c r="H220" i="3"/>
  <c r="G220" i="3"/>
  <c r="F214" i="3"/>
  <c r="H214" i="3"/>
  <c r="G214" i="3"/>
  <c r="H212" i="3"/>
  <c r="G212" i="3"/>
  <c r="F206" i="3"/>
  <c r="H206" i="3"/>
  <c r="H204" i="3"/>
  <c r="G204" i="3"/>
  <c r="F198" i="3"/>
  <c r="H198" i="3"/>
  <c r="G198" i="3"/>
  <c r="H196" i="3"/>
  <c r="G196" i="3"/>
  <c r="I177" i="3"/>
  <c r="J177" i="3"/>
  <c r="F158" i="3"/>
  <c r="H158" i="3"/>
  <c r="I158" i="3"/>
  <c r="J158" i="3"/>
  <c r="O12" i="3"/>
  <c r="O13" i="3"/>
  <c r="AC98" i="6"/>
  <c r="AF98" i="6"/>
  <c r="I98" i="6"/>
  <c r="H300" i="3"/>
  <c r="H292" i="3"/>
  <c r="H284" i="3"/>
  <c r="H280" i="3"/>
  <c r="H274" i="3"/>
  <c r="I267" i="3"/>
  <c r="J267" i="3"/>
  <c r="G263" i="3"/>
  <c r="F256" i="3"/>
  <c r="H256" i="3"/>
  <c r="I256" i="3"/>
  <c r="J256" i="3"/>
  <c r="H252" i="3"/>
  <c r="G247" i="3"/>
  <c r="F243" i="3"/>
  <c r="H243" i="3"/>
  <c r="I233" i="3"/>
  <c r="J233" i="3"/>
  <c r="I225" i="3"/>
  <c r="J225" i="3"/>
  <c r="I217" i="3"/>
  <c r="J217" i="3"/>
  <c r="I209" i="3"/>
  <c r="J209" i="3"/>
  <c r="I201" i="3"/>
  <c r="J201" i="3"/>
  <c r="I193" i="3"/>
  <c r="J193" i="3"/>
  <c r="H172" i="3"/>
  <c r="G172" i="3"/>
  <c r="F166" i="3"/>
  <c r="H166" i="3"/>
  <c r="G166" i="3"/>
  <c r="I166" i="3"/>
  <c r="J166" i="3"/>
  <c r="G160" i="3"/>
  <c r="H160" i="3"/>
  <c r="BB70" i="6"/>
  <c r="BA70" i="6"/>
  <c r="F275" i="3"/>
  <c r="H275" i="3"/>
  <c r="G275" i="3"/>
  <c r="I268" i="3"/>
  <c r="J268" i="3"/>
  <c r="F264" i="3"/>
  <c r="I264" i="3"/>
  <c r="J264" i="3"/>
  <c r="G254" i="3"/>
  <c r="G246" i="3"/>
  <c r="F238" i="3"/>
  <c r="H238" i="3"/>
  <c r="G238" i="3"/>
  <c r="I185" i="3"/>
  <c r="J185" i="3"/>
  <c r="G168" i="3"/>
  <c r="H168" i="3"/>
  <c r="BA95" i="6"/>
  <c r="BB95" i="6"/>
  <c r="G278" i="3"/>
  <c r="G262" i="3"/>
  <c r="I249" i="3"/>
  <c r="J249" i="3"/>
  <c r="F248" i="3"/>
  <c r="H248" i="3"/>
  <c r="I248" i="3"/>
  <c r="J248" i="3"/>
  <c r="G221" i="3"/>
  <c r="H221" i="3"/>
  <c r="G213" i="3"/>
  <c r="H213" i="3"/>
  <c r="G205" i="3"/>
  <c r="H205" i="3"/>
  <c r="G197" i="3"/>
  <c r="H197" i="3"/>
  <c r="H180" i="3"/>
  <c r="G180" i="3"/>
  <c r="F174" i="3"/>
  <c r="H174" i="3"/>
  <c r="I174" i="3"/>
  <c r="J174" i="3"/>
  <c r="H104" i="3"/>
  <c r="G104" i="3"/>
  <c r="F267" i="3"/>
  <c r="H267" i="3"/>
  <c r="G267" i="3"/>
  <c r="F251" i="3"/>
  <c r="H251" i="3"/>
  <c r="F230" i="3"/>
  <c r="H230" i="3"/>
  <c r="I223" i="3"/>
  <c r="J223" i="3"/>
  <c r="F223" i="3"/>
  <c r="H223" i="3"/>
  <c r="I215" i="3"/>
  <c r="J215" i="3"/>
  <c r="F215" i="3"/>
  <c r="H215" i="3"/>
  <c r="I207" i="3"/>
  <c r="J207" i="3"/>
  <c r="F207" i="3"/>
  <c r="H207" i="3"/>
  <c r="I199" i="3"/>
  <c r="J199" i="3"/>
  <c r="F199" i="3"/>
  <c r="H199" i="3"/>
  <c r="G176" i="3"/>
  <c r="H176" i="3"/>
  <c r="I153" i="3"/>
  <c r="J153" i="3"/>
  <c r="G128" i="3"/>
  <c r="H128" i="3"/>
  <c r="G148" i="3"/>
  <c r="G140" i="3"/>
  <c r="G132" i="3"/>
  <c r="J13" i="3"/>
  <c r="I47" i="3"/>
  <c r="J47" i="3" s="1"/>
  <c r="I39" i="3"/>
  <c r="J39" i="3" s="1"/>
  <c r="I31" i="3"/>
  <c r="J31" i="3" s="1"/>
  <c r="I23" i="3"/>
  <c r="J23" i="3" s="1"/>
  <c r="H83" i="3"/>
  <c r="F88" i="3"/>
  <c r="H88" i="3"/>
  <c r="G79" i="3"/>
  <c r="H79" i="3"/>
  <c r="F61" i="3"/>
  <c r="H61" i="3"/>
  <c r="G61" i="3"/>
  <c r="H56" i="3"/>
  <c r="G56" i="3"/>
  <c r="F37" i="3"/>
  <c r="H37" i="3" s="1"/>
  <c r="BG108" i="6"/>
  <c r="BF108" i="6"/>
  <c r="BE108" i="6"/>
  <c r="BD108" i="6"/>
  <c r="BC108" i="6"/>
  <c r="Z122" i="6"/>
  <c r="AU122" i="6"/>
  <c r="G122" i="6"/>
  <c r="AT84" i="6"/>
  <c r="AS84" i="6"/>
  <c r="AR84" i="6"/>
  <c r="AQ84" i="6"/>
  <c r="AP84" i="6"/>
  <c r="AO84" i="6"/>
  <c r="AN84" i="6"/>
  <c r="AM84" i="6"/>
  <c r="AL84" i="6"/>
  <c r="AT80" i="6"/>
  <c r="AS80" i="6"/>
  <c r="AR80" i="6"/>
  <c r="AQ80" i="6"/>
  <c r="AP80" i="6"/>
  <c r="AO80" i="6"/>
  <c r="AN80" i="6"/>
  <c r="AM80" i="6"/>
  <c r="AL80" i="6"/>
  <c r="G44" i="6"/>
  <c r="Z44" i="6"/>
  <c r="Q44" i="6"/>
  <c r="BK120" i="6"/>
  <c r="BJ120" i="6"/>
  <c r="BI120" i="6"/>
  <c r="BH120" i="6"/>
  <c r="BG120" i="6"/>
  <c r="BF120" i="6"/>
  <c r="BE120" i="6"/>
  <c r="BD120" i="6"/>
  <c r="BC120" i="6"/>
  <c r="BB86" i="6"/>
  <c r="BA86" i="6"/>
  <c r="BJ85" i="6"/>
  <c r="BI85" i="6"/>
  <c r="BH85" i="6"/>
  <c r="BG85" i="6"/>
  <c r="BF85" i="6"/>
  <c r="BE85" i="6"/>
  <c r="BD85" i="6"/>
  <c r="BC85" i="6"/>
  <c r="BK85" i="6"/>
  <c r="BJ57" i="6"/>
  <c r="BI57" i="6"/>
  <c r="BH57" i="6"/>
  <c r="BG57" i="6"/>
  <c r="BF57" i="6"/>
  <c r="BE57" i="6"/>
  <c r="BD57" i="6"/>
  <c r="BC57" i="6"/>
  <c r="BK57" i="6"/>
  <c r="Z114" i="6"/>
  <c r="AU114" i="6"/>
  <c r="G114" i="6"/>
  <c r="Z83" i="6"/>
  <c r="AU83" i="6"/>
  <c r="G83" i="6"/>
  <c r="AT77" i="6"/>
  <c r="AS77" i="6"/>
  <c r="AR77" i="6"/>
  <c r="AQ77" i="6"/>
  <c r="AP77" i="6"/>
  <c r="AO77" i="6"/>
  <c r="AN77" i="6"/>
  <c r="AM77" i="6"/>
  <c r="AL77" i="6"/>
  <c r="I56" i="6"/>
  <c r="AF56" i="6"/>
  <c r="AT63" i="6"/>
  <c r="AS63" i="6"/>
  <c r="AR63" i="6"/>
  <c r="AQ63" i="6"/>
  <c r="AP63" i="6"/>
  <c r="AO63" i="6"/>
  <c r="AN63" i="6"/>
  <c r="AM63" i="6"/>
  <c r="AL63" i="6"/>
  <c r="BB133" i="9"/>
  <c r="BA133" i="9"/>
  <c r="I240" i="3"/>
  <c r="J240" i="3"/>
  <c r="I232" i="3"/>
  <c r="J232" i="3"/>
  <c r="I224" i="3"/>
  <c r="J224" i="3"/>
  <c r="I216" i="3"/>
  <c r="J216" i="3"/>
  <c r="I208" i="3"/>
  <c r="J208" i="3"/>
  <c r="I200" i="3"/>
  <c r="J200" i="3"/>
  <c r="I192" i="3"/>
  <c r="J192" i="3"/>
  <c r="F191" i="3"/>
  <c r="H189" i="3"/>
  <c r="I184" i="3"/>
  <c r="J184" i="3"/>
  <c r="F183" i="3"/>
  <c r="H181" i="3"/>
  <c r="I176" i="3"/>
  <c r="J176" i="3"/>
  <c r="F175" i="3"/>
  <c r="H173" i="3"/>
  <c r="I168" i="3"/>
  <c r="J168" i="3"/>
  <c r="F167" i="3"/>
  <c r="H165" i="3"/>
  <c r="I160" i="3"/>
  <c r="J160" i="3"/>
  <c r="F159" i="3"/>
  <c r="H157" i="3"/>
  <c r="I152" i="3"/>
  <c r="J152" i="3"/>
  <c r="F151" i="3"/>
  <c r="H149" i="3"/>
  <c r="I144" i="3"/>
  <c r="J144" i="3"/>
  <c r="F143" i="3"/>
  <c r="H141" i="3"/>
  <c r="I136" i="3"/>
  <c r="J136" i="3"/>
  <c r="F135" i="3"/>
  <c r="H133" i="3"/>
  <c r="I128" i="3"/>
  <c r="J128" i="3"/>
  <c r="F127" i="3"/>
  <c r="H125" i="3"/>
  <c r="H115" i="3"/>
  <c r="M13" i="3"/>
  <c r="H98" i="3"/>
  <c r="F103" i="3"/>
  <c r="H103" i="3"/>
  <c r="F87" i="3"/>
  <c r="H87" i="3"/>
  <c r="F69" i="3"/>
  <c r="H69" i="3"/>
  <c r="H64" i="3"/>
  <c r="G64" i="3"/>
  <c r="G55" i="3"/>
  <c r="H55" i="3"/>
  <c r="F41" i="3"/>
  <c r="H41" i="3" s="1"/>
  <c r="F25" i="3"/>
  <c r="H25" i="3" s="1"/>
  <c r="BG116" i="6"/>
  <c r="BF116" i="6"/>
  <c r="BE116" i="6"/>
  <c r="BD116" i="6"/>
  <c r="BC116" i="6"/>
  <c r="BK115" i="6"/>
  <c r="BJ115" i="6"/>
  <c r="BI115" i="6"/>
  <c r="BH115" i="6"/>
  <c r="BG115" i="6"/>
  <c r="BF115" i="6"/>
  <c r="BE115" i="6"/>
  <c r="BD115" i="6"/>
  <c r="BC115" i="6"/>
  <c r="BA103" i="6"/>
  <c r="BB103" i="6"/>
  <c r="BG92" i="6"/>
  <c r="BF92" i="6"/>
  <c r="BE92" i="6"/>
  <c r="BD92" i="6"/>
  <c r="BC92" i="6"/>
  <c r="BA30" i="6"/>
  <c r="BB30" i="6"/>
  <c r="BA22" i="6"/>
  <c r="BB22" i="6"/>
  <c r="G118" i="3"/>
  <c r="G116" i="3"/>
  <c r="K12" i="3"/>
  <c r="G108" i="3"/>
  <c r="G102" i="3"/>
  <c r="H102" i="3"/>
  <c r="G92" i="3"/>
  <c r="G86" i="3"/>
  <c r="H86" i="3"/>
  <c r="BG100" i="6"/>
  <c r="BF100" i="6"/>
  <c r="BE100" i="6"/>
  <c r="BD100" i="6"/>
  <c r="BC100" i="6"/>
  <c r="BB62" i="6"/>
  <c r="BA62" i="6"/>
  <c r="AS103" i="6"/>
  <c r="AR103" i="6"/>
  <c r="AQ103" i="6"/>
  <c r="AP103" i="6"/>
  <c r="AO103" i="6"/>
  <c r="AN103" i="6"/>
  <c r="AM103" i="6"/>
  <c r="AL103" i="6"/>
  <c r="AT103" i="6"/>
  <c r="I86" i="6"/>
  <c r="AC86" i="6"/>
  <c r="I150" i="3"/>
  <c r="J150" i="3"/>
  <c r="I142" i="3"/>
  <c r="J142" i="3"/>
  <c r="I134" i="3"/>
  <c r="J134" i="3"/>
  <c r="I126" i="3"/>
  <c r="J126" i="3"/>
  <c r="I117" i="3"/>
  <c r="J117" i="3"/>
  <c r="F77" i="3"/>
  <c r="H77" i="3"/>
  <c r="G77" i="3"/>
  <c r="G63" i="3"/>
  <c r="H63" i="3"/>
  <c r="F45" i="3"/>
  <c r="F29" i="3"/>
  <c r="G29" i="3" s="1"/>
  <c r="BA111" i="6"/>
  <c r="BB111" i="6"/>
  <c r="BB78" i="6"/>
  <c r="BA78" i="6"/>
  <c r="BK42" i="6"/>
  <c r="BJ42" i="6"/>
  <c r="BI42" i="6"/>
  <c r="BH42" i="6"/>
  <c r="BG42" i="6"/>
  <c r="BF42" i="6"/>
  <c r="BE42" i="6"/>
  <c r="BD42" i="6"/>
  <c r="BC42" i="6"/>
  <c r="AC106" i="6"/>
  <c r="AF106" i="6"/>
  <c r="I106" i="6"/>
  <c r="AR64" i="6"/>
  <c r="AQ64" i="6"/>
  <c r="AP64" i="6"/>
  <c r="AO64" i="6"/>
  <c r="AN64" i="6"/>
  <c r="AM64" i="6"/>
  <c r="AL64" i="6"/>
  <c r="AT64" i="6"/>
  <c r="AS64" i="6"/>
  <c r="Z51" i="6"/>
  <c r="G51" i="6"/>
  <c r="G227" i="3"/>
  <c r="G219" i="3"/>
  <c r="G211" i="3"/>
  <c r="G203" i="3"/>
  <c r="G195" i="3"/>
  <c r="G187" i="3"/>
  <c r="G179" i="3"/>
  <c r="G171" i="3"/>
  <c r="G163" i="3"/>
  <c r="G155" i="3"/>
  <c r="G147" i="3"/>
  <c r="I145" i="3"/>
  <c r="J145" i="3"/>
  <c r="G139" i="3"/>
  <c r="I137" i="3"/>
  <c r="J137" i="3"/>
  <c r="G131" i="3"/>
  <c r="I129" i="3"/>
  <c r="J129" i="3"/>
  <c r="G123" i="3"/>
  <c r="N13" i="3"/>
  <c r="I82" i="3"/>
  <c r="J82" i="3"/>
  <c r="I74" i="3"/>
  <c r="J74" i="3"/>
  <c r="I66" i="3"/>
  <c r="J66" i="3"/>
  <c r="I58" i="3"/>
  <c r="J58" i="3"/>
  <c r="G84" i="3"/>
  <c r="G65" i="3"/>
  <c r="G72" i="3"/>
  <c r="BK112" i="6"/>
  <c r="BJ112" i="6"/>
  <c r="BI112" i="6"/>
  <c r="BH112" i="6"/>
  <c r="BG112" i="6"/>
  <c r="BF112" i="6"/>
  <c r="BE112" i="6"/>
  <c r="BD112" i="6"/>
  <c r="BC112" i="6"/>
  <c r="BK104" i="6"/>
  <c r="BJ104" i="6"/>
  <c r="BI104" i="6"/>
  <c r="BH104" i="6"/>
  <c r="BG104" i="6"/>
  <c r="BF104" i="6"/>
  <c r="BE104" i="6"/>
  <c r="BD104" i="6"/>
  <c r="BC104" i="6"/>
  <c r="BA38" i="6"/>
  <c r="BB38" i="6"/>
  <c r="Z124" i="6"/>
  <c r="G124" i="6"/>
  <c r="AU124" i="6"/>
  <c r="AU117" i="6"/>
  <c r="G117" i="6"/>
  <c r="Z117" i="6"/>
  <c r="AT93" i="6"/>
  <c r="AS93" i="6"/>
  <c r="AR93" i="6"/>
  <c r="AQ93" i="6"/>
  <c r="AP93" i="6"/>
  <c r="AO93" i="6"/>
  <c r="AN93" i="6"/>
  <c r="AM93" i="6"/>
  <c r="AL93" i="6"/>
  <c r="Z75" i="6"/>
  <c r="G75" i="6"/>
  <c r="AU75" i="6"/>
  <c r="Q75" i="6"/>
  <c r="H225" i="3"/>
  <c r="H217" i="3"/>
  <c r="H209" i="3"/>
  <c r="H201" i="3"/>
  <c r="H193" i="3"/>
  <c r="H185" i="3"/>
  <c r="H177" i="3"/>
  <c r="H169" i="3"/>
  <c r="G150" i="3"/>
  <c r="G142" i="3"/>
  <c r="G134" i="3"/>
  <c r="G126" i="3"/>
  <c r="G121" i="3"/>
  <c r="G117" i="3"/>
  <c r="I13" i="3"/>
  <c r="I71" i="3"/>
  <c r="J71" i="3"/>
  <c r="I34" i="3"/>
  <c r="J34" i="3" s="1"/>
  <c r="I112" i="3"/>
  <c r="J112" i="3"/>
  <c r="I104" i="3"/>
  <c r="J104" i="3"/>
  <c r="I96" i="3"/>
  <c r="J96" i="3"/>
  <c r="I88" i="3"/>
  <c r="J88" i="3"/>
  <c r="I81" i="3"/>
  <c r="J81" i="3"/>
  <c r="I73" i="3"/>
  <c r="J73" i="3"/>
  <c r="I65" i="3"/>
  <c r="J65" i="3"/>
  <c r="I57" i="3"/>
  <c r="J57" i="3"/>
  <c r="I41" i="3"/>
  <c r="J41" i="3" s="1"/>
  <c r="I25" i="3"/>
  <c r="J25" i="3" s="1"/>
  <c r="G107" i="3"/>
  <c r="G60" i="3"/>
  <c r="G111" i="3"/>
  <c r="F111" i="3"/>
  <c r="H111" i="3"/>
  <c r="F95" i="3"/>
  <c r="G71" i="3"/>
  <c r="H71" i="3"/>
  <c r="F53" i="3"/>
  <c r="H53" i="3"/>
  <c r="F33" i="3"/>
  <c r="BJ64" i="6"/>
  <c r="BI64" i="6"/>
  <c r="BH64" i="6"/>
  <c r="BG64" i="6"/>
  <c r="BF64" i="6"/>
  <c r="BE64" i="6"/>
  <c r="BD64" i="6"/>
  <c r="BC64" i="6"/>
  <c r="BK64" i="6"/>
  <c r="AR116" i="6"/>
  <c r="AQ116" i="6"/>
  <c r="AP116" i="6"/>
  <c r="AO116" i="6"/>
  <c r="AN116" i="6"/>
  <c r="AM116" i="6"/>
  <c r="AL116" i="6"/>
  <c r="AS116" i="6"/>
  <c r="AT116" i="6"/>
  <c r="AT88" i="6"/>
  <c r="AS88" i="6"/>
  <c r="AR88" i="6"/>
  <c r="AQ88" i="6"/>
  <c r="AP88" i="6"/>
  <c r="AO88" i="6"/>
  <c r="AN88" i="6"/>
  <c r="AM88" i="6"/>
  <c r="AL88" i="6"/>
  <c r="H13" i="3"/>
  <c r="G110" i="3"/>
  <c r="H110" i="3"/>
  <c r="G100" i="3"/>
  <c r="G94" i="3"/>
  <c r="H94" i="3"/>
  <c r="BJ96" i="6"/>
  <c r="BI96" i="6"/>
  <c r="BH96" i="6"/>
  <c r="BG96" i="6"/>
  <c r="BF96" i="6"/>
  <c r="BE96" i="6"/>
  <c r="BD96" i="6"/>
  <c r="BC96" i="6"/>
  <c r="BK96" i="6"/>
  <c r="BK89" i="6"/>
  <c r="BJ89" i="6"/>
  <c r="BI89" i="6"/>
  <c r="BH89" i="6"/>
  <c r="BG89" i="6"/>
  <c r="BF89" i="6"/>
  <c r="BE89" i="6"/>
  <c r="BD89" i="6"/>
  <c r="BC89" i="6"/>
  <c r="BJ80" i="6"/>
  <c r="BI80" i="6"/>
  <c r="BH80" i="6"/>
  <c r="BG80" i="6"/>
  <c r="BF80" i="6"/>
  <c r="BE80" i="6"/>
  <c r="BD80" i="6"/>
  <c r="BC80" i="6"/>
  <c r="BK80" i="6"/>
  <c r="BE69" i="6"/>
  <c r="BD69" i="6"/>
  <c r="BC69" i="6"/>
  <c r="BK66" i="6"/>
  <c r="BJ66" i="6"/>
  <c r="BI66" i="6"/>
  <c r="BH66" i="6"/>
  <c r="BG66" i="6"/>
  <c r="BF66" i="6"/>
  <c r="BE66" i="6"/>
  <c r="BD66" i="6"/>
  <c r="BC66" i="6"/>
  <c r="BI65" i="6"/>
  <c r="BH65" i="6"/>
  <c r="BG65" i="6"/>
  <c r="BF65" i="6"/>
  <c r="BE65" i="6"/>
  <c r="BD65" i="6"/>
  <c r="BC65" i="6"/>
  <c r="BJ65" i="6"/>
  <c r="BK65" i="6"/>
  <c r="BJ60" i="6"/>
  <c r="BI60" i="6"/>
  <c r="BH60" i="6"/>
  <c r="BB46" i="6"/>
  <c r="BA46" i="6"/>
  <c r="Z130" i="6"/>
  <c r="AU130" i="6"/>
  <c r="Z98" i="6"/>
  <c r="AU98" i="6"/>
  <c r="Z30" i="6"/>
  <c r="G30" i="6"/>
  <c r="BI122" i="6"/>
  <c r="BH122" i="6"/>
  <c r="BG122" i="6"/>
  <c r="BF122" i="6"/>
  <c r="BE122" i="6"/>
  <c r="BD122" i="6"/>
  <c r="BC122" i="6"/>
  <c r="BJ121" i="6"/>
  <c r="BI121" i="6"/>
  <c r="BH121" i="6"/>
  <c r="BG121" i="6"/>
  <c r="BF121" i="6"/>
  <c r="BI114" i="6"/>
  <c r="BH114" i="6"/>
  <c r="BG114" i="6"/>
  <c r="BF114" i="6"/>
  <c r="BE114" i="6"/>
  <c r="BD114" i="6"/>
  <c r="BC114" i="6"/>
  <c r="BJ113" i="6"/>
  <c r="BI113" i="6"/>
  <c r="BE110" i="6"/>
  <c r="BD110" i="6"/>
  <c r="BC110" i="6"/>
  <c r="BI106" i="6"/>
  <c r="BH106" i="6"/>
  <c r="BG106" i="6"/>
  <c r="BF106" i="6"/>
  <c r="BE106" i="6"/>
  <c r="BD106" i="6"/>
  <c r="BC106" i="6"/>
  <c r="BJ105" i="6"/>
  <c r="BI105" i="6"/>
  <c r="BH105" i="6"/>
  <c r="BG105" i="6"/>
  <c r="BF105" i="6"/>
  <c r="BE105" i="6"/>
  <c r="BD105" i="6"/>
  <c r="BC105" i="6"/>
  <c r="BI98" i="6"/>
  <c r="BH98" i="6"/>
  <c r="BG98" i="6"/>
  <c r="BF98" i="6"/>
  <c r="BE98" i="6"/>
  <c r="BD98" i="6"/>
  <c r="BC98" i="6"/>
  <c r="BJ97" i="6"/>
  <c r="BI97" i="6"/>
  <c r="BH97" i="6"/>
  <c r="BG97" i="6"/>
  <c r="BF97" i="6"/>
  <c r="BE97" i="6"/>
  <c r="BD97" i="6"/>
  <c r="BC97" i="6"/>
  <c r="BE94" i="6"/>
  <c r="BD94" i="6"/>
  <c r="BC94" i="6"/>
  <c r="BK79" i="6"/>
  <c r="BJ79" i="6"/>
  <c r="BI79" i="6"/>
  <c r="BH79" i="6"/>
  <c r="BG79" i="6"/>
  <c r="BF79" i="6"/>
  <c r="BE79" i="6"/>
  <c r="BD79" i="6"/>
  <c r="BC79" i="6"/>
  <c r="BK63" i="6"/>
  <c r="BJ63" i="6"/>
  <c r="BI63" i="6"/>
  <c r="BH63" i="6"/>
  <c r="BG63" i="6"/>
  <c r="BF63" i="6"/>
  <c r="BE63" i="6"/>
  <c r="BD63" i="6"/>
  <c r="BC63" i="6"/>
  <c r="BG60" i="6"/>
  <c r="BK52" i="6"/>
  <c r="BJ52" i="6"/>
  <c r="BI52" i="6"/>
  <c r="BH52" i="6"/>
  <c r="BG52" i="6"/>
  <c r="BF52" i="6"/>
  <c r="BE52" i="6"/>
  <c r="BD52" i="6"/>
  <c r="BC52" i="6"/>
  <c r="BG43" i="6"/>
  <c r="BF43" i="6"/>
  <c r="BE43" i="6"/>
  <c r="BD43" i="6"/>
  <c r="BC43" i="6"/>
  <c r="BK33" i="6"/>
  <c r="BJ33" i="6"/>
  <c r="BI33" i="6"/>
  <c r="BH33" i="6"/>
  <c r="BG33" i="6"/>
  <c r="BF33" i="6"/>
  <c r="BE33" i="6"/>
  <c r="BD33" i="6"/>
  <c r="BC33" i="6"/>
  <c r="BK16" i="6"/>
  <c r="BJ16" i="6"/>
  <c r="BI16" i="6"/>
  <c r="BH16" i="6"/>
  <c r="BG16" i="6"/>
  <c r="BF16" i="6"/>
  <c r="BE16" i="6"/>
  <c r="BD16" i="6"/>
  <c r="BC16" i="6"/>
  <c r="G131" i="6"/>
  <c r="AU131" i="6"/>
  <c r="Z131" i="6"/>
  <c r="G120" i="6"/>
  <c r="AU120" i="6"/>
  <c r="G111" i="6"/>
  <c r="Z102" i="6"/>
  <c r="G102" i="6"/>
  <c r="AU102" i="6"/>
  <c r="G99" i="6"/>
  <c r="AU99" i="6"/>
  <c r="Z99" i="6"/>
  <c r="Z90" i="6"/>
  <c r="G90" i="6"/>
  <c r="G68" i="6"/>
  <c r="Z68" i="6"/>
  <c r="G64" i="6"/>
  <c r="BJ107" i="6"/>
  <c r="BI107" i="6"/>
  <c r="BH107" i="6"/>
  <c r="BG107" i="6"/>
  <c r="BF107" i="6"/>
  <c r="BE107" i="6"/>
  <c r="BD107" i="6"/>
  <c r="BC107" i="6"/>
  <c r="BJ99" i="6"/>
  <c r="BI99" i="6"/>
  <c r="BH99" i="6"/>
  <c r="BG99" i="6"/>
  <c r="BF99" i="6"/>
  <c r="BE99" i="6"/>
  <c r="BD99" i="6"/>
  <c r="BC99" i="6"/>
  <c r="BJ88" i="6"/>
  <c r="BI88" i="6"/>
  <c r="BH88" i="6"/>
  <c r="BG88" i="6"/>
  <c r="BF88" i="6"/>
  <c r="BE88" i="6"/>
  <c r="BD88" i="6"/>
  <c r="BC88" i="6"/>
  <c r="BK68" i="6"/>
  <c r="BJ68" i="6"/>
  <c r="BI68" i="6"/>
  <c r="BH68" i="6"/>
  <c r="BG67" i="6"/>
  <c r="BF67" i="6"/>
  <c r="BE67" i="6"/>
  <c r="BD67" i="6"/>
  <c r="BC67" i="6"/>
  <c r="AS132" i="6"/>
  <c r="AR132" i="6"/>
  <c r="AQ132" i="6"/>
  <c r="AP132" i="6"/>
  <c r="AO132" i="6"/>
  <c r="AN132" i="6"/>
  <c r="AM132" i="6"/>
  <c r="AL132" i="6"/>
  <c r="G128" i="6"/>
  <c r="AU128" i="6"/>
  <c r="Z110" i="6"/>
  <c r="G110" i="6"/>
  <c r="AU110" i="6"/>
  <c r="G107" i="6"/>
  <c r="AU107" i="6"/>
  <c r="Z107" i="6"/>
  <c r="AS100" i="6"/>
  <c r="AR100" i="6"/>
  <c r="AQ100" i="6"/>
  <c r="AP100" i="6"/>
  <c r="AO100" i="6"/>
  <c r="AN100" i="6"/>
  <c r="AM100" i="6"/>
  <c r="AL100" i="6"/>
  <c r="G96" i="6"/>
  <c r="AU96" i="6"/>
  <c r="AC82" i="6"/>
  <c r="AC81" i="6"/>
  <c r="AF81" i="6"/>
  <c r="G54" i="6"/>
  <c r="Q54" i="6"/>
  <c r="Z54" i="6"/>
  <c r="AU54" i="6"/>
  <c r="Z48" i="6"/>
  <c r="G48" i="6"/>
  <c r="AU48" i="6"/>
  <c r="Z38" i="6"/>
  <c r="G38" i="6"/>
  <c r="Z29" i="6"/>
  <c r="G29" i="6"/>
  <c r="G82" i="3"/>
  <c r="G74" i="3"/>
  <c r="G66" i="3"/>
  <c r="G58" i="3"/>
  <c r="BE121" i="6"/>
  <c r="BD121" i="6"/>
  <c r="BC121" i="6"/>
  <c r="BH118" i="6"/>
  <c r="BG118" i="6"/>
  <c r="BF118" i="6"/>
  <c r="BE118" i="6"/>
  <c r="BD118" i="6"/>
  <c r="BC118" i="6"/>
  <c r="BH110" i="6"/>
  <c r="BG110" i="6"/>
  <c r="BF110" i="6"/>
  <c r="BK107" i="6"/>
  <c r="BH102" i="6"/>
  <c r="BG102" i="6"/>
  <c r="BF102" i="6"/>
  <c r="BE102" i="6"/>
  <c r="BD102" i="6"/>
  <c r="BC102" i="6"/>
  <c r="BK99" i="6"/>
  <c r="BH94" i="6"/>
  <c r="BG94" i="6"/>
  <c r="BF94" i="6"/>
  <c r="BI93" i="6"/>
  <c r="BH93" i="6"/>
  <c r="BG93" i="6"/>
  <c r="BF93" i="6"/>
  <c r="BE93" i="6"/>
  <c r="BD93" i="6"/>
  <c r="BC93" i="6"/>
  <c r="BK91" i="6"/>
  <c r="BJ91" i="6"/>
  <c r="BI91" i="6"/>
  <c r="BH91" i="6"/>
  <c r="BG91" i="6"/>
  <c r="BF91" i="6"/>
  <c r="BE91" i="6"/>
  <c r="BD91" i="6"/>
  <c r="BC91" i="6"/>
  <c r="BI81" i="6"/>
  <c r="BH81" i="6"/>
  <c r="BG81" i="6"/>
  <c r="BF81" i="6"/>
  <c r="BE81" i="6"/>
  <c r="BD81" i="6"/>
  <c r="BC81" i="6"/>
  <c r="BG51" i="6"/>
  <c r="BF51" i="6"/>
  <c r="BE51" i="6"/>
  <c r="BD51" i="6"/>
  <c r="BC51" i="6"/>
  <c r="BJ41" i="6"/>
  <c r="BI41" i="6"/>
  <c r="BH41" i="6"/>
  <c r="BG41" i="6"/>
  <c r="BF41" i="6"/>
  <c r="BE41" i="6"/>
  <c r="BD41" i="6"/>
  <c r="BC41" i="6"/>
  <c r="BK41" i="6"/>
  <c r="BE37" i="6"/>
  <c r="BD37" i="6"/>
  <c r="BC37" i="6"/>
  <c r="BE21" i="6"/>
  <c r="BD21" i="6"/>
  <c r="BC21" i="6"/>
  <c r="Z132" i="6"/>
  <c r="G132" i="6"/>
  <c r="AU125" i="6"/>
  <c r="G125" i="6"/>
  <c r="AU111" i="6"/>
  <c r="Z100" i="6"/>
  <c r="G100" i="6"/>
  <c r="Z78" i="6"/>
  <c r="AU78" i="6"/>
  <c r="G78" i="6"/>
  <c r="Z67" i="6"/>
  <c r="G67" i="6"/>
  <c r="AT46" i="6"/>
  <c r="AS46" i="6"/>
  <c r="AR46" i="6"/>
  <c r="AQ46" i="6"/>
  <c r="AP46" i="6"/>
  <c r="AO46" i="6"/>
  <c r="AN46" i="6"/>
  <c r="AM46" i="6"/>
  <c r="AL46" i="6"/>
  <c r="BK87" i="6"/>
  <c r="BJ87" i="6"/>
  <c r="BI87" i="6"/>
  <c r="BH87" i="6"/>
  <c r="BG87" i="6"/>
  <c r="BF87" i="6"/>
  <c r="BE87" i="6"/>
  <c r="BD87" i="6"/>
  <c r="BC87" i="6"/>
  <c r="BK84" i="6"/>
  <c r="BJ84" i="6"/>
  <c r="BI84" i="6"/>
  <c r="BH84" i="6"/>
  <c r="BG84" i="6"/>
  <c r="BF84" i="6"/>
  <c r="BE84" i="6"/>
  <c r="BD84" i="6"/>
  <c r="BC84" i="6"/>
  <c r="BH82" i="6"/>
  <c r="BG82" i="6"/>
  <c r="BF82" i="6"/>
  <c r="BE82" i="6"/>
  <c r="BD82" i="6"/>
  <c r="BC82" i="6"/>
  <c r="BK76" i="6"/>
  <c r="BJ76" i="6"/>
  <c r="BI76" i="6"/>
  <c r="BH76" i="6"/>
  <c r="BG76" i="6"/>
  <c r="BF76" i="6"/>
  <c r="BE76" i="6"/>
  <c r="BD76" i="6"/>
  <c r="BC76" i="6"/>
  <c r="BK71" i="6"/>
  <c r="BJ71" i="6"/>
  <c r="BI71" i="6"/>
  <c r="BH71" i="6"/>
  <c r="BG71" i="6"/>
  <c r="BF71" i="6"/>
  <c r="BE71" i="6"/>
  <c r="BD71" i="6"/>
  <c r="BC71" i="6"/>
  <c r="BF60" i="6"/>
  <c r="BE60" i="6"/>
  <c r="BD60" i="6"/>
  <c r="BC60" i="6"/>
  <c r="BK60" i="6"/>
  <c r="BH58" i="6"/>
  <c r="BG58" i="6"/>
  <c r="BF58" i="6"/>
  <c r="BE58" i="6"/>
  <c r="BD58" i="6"/>
  <c r="BC58" i="6"/>
  <c r="BI50" i="6"/>
  <c r="BH50" i="6"/>
  <c r="BG50" i="6"/>
  <c r="BF50" i="6"/>
  <c r="BE50" i="6"/>
  <c r="BD50" i="6"/>
  <c r="BC50" i="6"/>
  <c r="BJ50" i="6"/>
  <c r="BI26" i="6"/>
  <c r="BH26" i="6"/>
  <c r="BG26" i="6"/>
  <c r="BF26" i="6"/>
  <c r="BE26" i="6"/>
  <c r="BD26" i="6"/>
  <c r="BC26" i="6"/>
  <c r="BJ26" i="6"/>
  <c r="Z118" i="6"/>
  <c r="G118" i="6"/>
  <c r="AU118" i="6"/>
  <c r="G115" i="6"/>
  <c r="AU115" i="6"/>
  <c r="Z115" i="6"/>
  <c r="AR108" i="6"/>
  <c r="AQ108" i="6"/>
  <c r="AP108" i="6"/>
  <c r="AO108" i="6"/>
  <c r="AN108" i="6"/>
  <c r="AM108" i="6"/>
  <c r="AL108" i="6"/>
  <c r="AS108" i="6"/>
  <c r="G104" i="6"/>
  <c r="AU104" i="6"/>
  <c r="Z89" i="6"/>
  <c r="G89" i="6"/>
  <c r="G62" i="6"/>
  <c r="AU62" i="6"/>
  <c r="Z53" i="6"/>
  <c r="G53" i="6"/>
  <c r="AU53" i="6"/>
  <c r="AR37" i="6"/>
  <c r="AQ37" i="6"/>
  <c r="AP37" i="6"/>
  <c r="AO37" i="6"/>
  <c r="AN37" i="6"/>
  <c r="AM37" i="6"/>
  <c r="AL37" i="6"/>
  <c r="AT37" i="6"/>
  <c r="AS37" i="6"/>
  <c r="AO28" i="6"/>
  <c r="AN28" i="6"/>
  <c r="AM28" i="6"/>
  <c r="AL28" i="6"/>
  <c r="AT28" i="6"/>
  <c r="AS28" i="6"/>
  <c r="AR28" i="6"/>
  <c r="AQ28" i="6"/>
  <c r="AP28" i="6"/>
  <c r="BK117" i="6"/>
  <c r="BJ117" i="6"/>
  <c r="BI117" i="6"/>
  <c r="BH117" i="6"/>
  <c r="BG117" i="6"/>
  <c r="BF117" i="6"/>
  <c r="BE117" i="6"/>
  <c r="BD117" i="6"/>
  <c r="BC117" i="6"/>
  <c r="BK109" i="6"/>
  <c r="BJ109" i="6"/>
  <c r="BI109" i="6"/>
  <c r="BH109" i="6"/>
  <c r="BG109" i="6"/>
  <c r="BF109" i="6"/>
  <c r="BE109" i="6"/>
  <c r="BD109" i="6"/>
  <c r="BC109" i="6"/>
  <c r="BK101" i="6"/>
  <c r="BJ101" i="6"/>
  <c r="BI101" i="6"/>
  <c r="BH101" i="6"/>
  <c r="BG101" i="6"/>
  <c r="BF101" i="6"/>
  <c r="BE101" i="6"/>
  <c r="BD101" i="6"/>
  <c r="BC101" i="6"/>
  <c r="BK93" i="6"/>
  <c r="BJ93" i="6"/>
  <c r="BG83" i="6"/>
  <c r="BF83" i="6"/>
  <c r="BE83" i="6"/>
  <c r="BD83" i="6"/>
  <c r="BC83" i="6"/>
  <c r="BH74" i="6"/>
  <c r="BG74" i="6"/>
  <c r="BF74" i="6"/>
  <c r="BE74" i="6"/>
  <c r="BD74" i="6"/>
  <c r="BC74" i="6"/>
  <c r="BI73" i="6"/>
  <c r="BH73" i="6"/>
  <c r="BG73" i="6"/>
  <c r="BF73" i="6"/>
  <c r="BE73" i="6"/>
  <c r="BD73" i="6"/>
  <c r="BC73" i="6"/>
  <c r="BJ72" i="6"/>
  <c r="BI72" i="6"/>
  <c r="BH72" i="6"/>
  <c r="BG72" i="6"/>
  <c r="BF72" i="6"/>
  <c r="BE72" i="6"/>
  <c r="BD72" i="6"/>
  <c r="BC72" i="6"/>
  <c r="BG59" i="6"/>
  <c r="BF59" i="6"/>
  <c r="BE59" i="6"/>
  <c r="BD59" i="6"/>
  <c r="BC59" i="6"/>
  <c r="BA54" i="6"/>
  <c r="BG35" i="6"/>
  <c r="BF35" i="6"/>
  <c r="BE35" i="6"/>
  <c r="BD35" i="6"/>
  <c r="BC35" i="6"/>
  <c r="BG27" i="6"/>
  <c r="BF27" i="6"/>
  <c r="BE27" i="6"/>
  <c r="BD27" i="6"/>
  <c r="BC27" i="6"/>
  <c r="BJ25" i="6"/>
  <c r="BI25" i="6"/>
  <c r="BH25" i="6"/>
  <c r="BG25" i="6"/>
  <c r="BF25" i="6"/>
  <c r="BE25" i="6"/>
  <c r="BD25" i="6"/>
  <c r="BC25" i="6"/>
  <c r="BK25" i="6"/>
  <c r="BG19" i="6"/>
  <c r="AU119" i="6"/>
  <c r="Z108" i="6"/>
  <c r="G108" i="6"/>
  <c r="AU101" i="6"/>
  <c r="G101" i="6"/>
  <c r="AU94" i="6"/>
  <c r="Z94" i="6"/>
  <c r="AU86" i="6"/>
  <c r="Z86" i="6"/>
  <c r="AS79" i="6"/>
  <c r="AR79" i="6"/>
  <c r="AQ79" i="6"/>
  <c r="Z69" i="6"/>
  <c r="G69" i="6"/>
  <c r="AU69" i="6"/>
  <c r="G37" i="6"/>
  <c r="Z37" i="6"/>
  <c r="Z23" i="6"/>
  <c r="G23" i="6"/>
  <c r="BH113" i="6"/>
  <c r="BG113" i="6"/>
  <c r="BF113" i="6"/>
  <c r="BE113" i="6"/>
  <c r="BD113" i="6"/>
  <c r="BC113" i="6"/>
  <c r="BG75" i="6"/>
  <c r="BF75" i="6"/>
  <c r="BE75" i="6"/>
  <c r="BD75" i="6"/>
  <c r="BC75" i="6"/>
  <c r="BG68" i="6"/>
  <c r="BF68" i="6"/>
  <c r="BE68" i="6"/>
  <c r="BD68" i="6"/>
  <c r="BC68" i="6"/>
  <c r="BK44" i="6"/>
  <c r="BJ44" i="6"/>
  <c r="BI44" i="6"/>
  <c r="BH44" i="6"/>
  <c r="BG44" i="6"/>
  <c r="BF44" i="6"/>
  <c r="BE44" i="6"/>
  <c r="BD44" i="6"/>
  <c r="BC44" i="6"/>
  <c r="Z128" i="6"/>
  <c r="Z126" i="6"/>
  <c r="G126" i="6"/>
  <c r="AU126" i="6"/>
  <c r="G123" i="6"/>
  <c r="AU123" i="6"/>
  <c r="Z123" i="6"/>
  <c r="G112" i="6"/>
  <c r="AU112" i="6"/>
  <c r="G103" i="6"/>
  <c r="Z96" i="6"/>
  <c r="G84" i="6"/>
  <c r="Z84" i="6"/>
  <c r="AQ72" i="6"/>
  <c r="AP72" i="6"/>
  <c r="AO72" i="6"/>
  <c r="AN72" i="6"/>
  <c r="AM72" i="6"/>
  <c r="AL72" i="6"/>
  <c r="AT72" i="6"/>
  <c r="AS72" i="6"/>
  <c r="AR72" i="6"/>
  <c r="Z59" i="6"/>
  <c r="G59" i="6"/>
  <c r="AC49" i="6"/>
  <c r="AF49" i="6"/>
  <c r="AS45" i="6"/>
  <c r="AR45" i="6"/>
  <c r="AQ45" i="6"/>
  <c r="AP45" i="6"/>
  <c r="AO45" i="6"/>
  <c r="AN45" i="6"/>
  <c r="AM45" i="6"/>
  <c r="AL45" i="6"/>
  <c r="AR39" i="6"/>
  <c r="AQ39" i="6"/>
  <c r="AP39" i="6"/>
  <c r="AO39" i="6"/>
  <c r="AN39" i="6"/>
  <c r="AM39" i="6"/>
  <c r="AL39" i="6"/>
  <c r="AT39" i="6"/>
  <c r="AS39" i="6"/>
  <c r="BH90" i="6"/>
  <c r="BG90" i="6"/>
  <c r="BF90" i="6"/>
  <c r="BE90" i="6"/>
  <c r="BD90" i="6"/>
  <c r="BC90" i="6"/>
  <c r="BJ49" i="6"/>
  <c r="BI49" i="6"/>
  <c r="BH49" i="6"/>
  <c r="BG49" i="6"/>
  <c r="BF49" i="6"/>
  <c r="BE49" i="6"/>
  <c r="BD49" i="6"/>
  <c r="BC49" i="6"/>
  <c r="BK49" i="6"/>
  <c r="BI34" i="6"/>
  <c r="BH34" i="6"/>
  <c r="BG34" i="6"/>
  <c r="BF34" i="6"/>
  <c r="BE34" i="6"/>
  <c r="BD34" i="6"/>
  <c r="BC34" i="6"/>
  <c r="BJ34" i="6"/>
  <c r="AQ127" i="6"/>
  <c r="AP127" i="6"/>
  <c r="AO127" i="6"/>
  <c r="AN127" i="6"/>
  <c r="AM127" i="6"/>
  <c r="AL127" i="6"/>
  <c r="AT127" i="6"/>
  <c r="AS127" i="6"/>
  <c r="AR127" i="6"/>
  <c r="Z116" i="6"/>
  <c r="G116" i="6"/>
  <c r="AU109" i="6"/>
  <c r="G109" i="6"/>
  <c r="Z106" i="6"/>
  <c r="AU106" i="6"/>
  <c r="AT95" i="6"/>
  <c r="AS95" i="6"/>
  <c r="AR95" i="6"/>
  <c r="AQ95" i="6"/>
  <c r="AP95" i="6"/>
  <c r="AO95" i="6"/>
  <c r="AN95" i="6"/>
  <c r="AM95" i="6"/>
  <c r="AL95" i="6"/>
  <c r="AT87" i="6"/>
  <c r="AS87" i="6"/>
  <c r="AR87" i="6"/>
  <c r="AQ87" i="6"/>
  <c r="AP87" i="6"/>
  <c r="AO87" i="6"/>
  <c r="AN87" i="6"/>
  <c r="AM87" i="6"/>
  <c r="AL87" i="6"/>
  <c r="G80" i="6"/>
  <c r="Z80" i="6"/>
  <c r="Z77" i="6"/>
  <c r="G77" i="6"/>
  <c r="AS61" i="6"/>
  <c r="AR61" i="6"/>
  <c r="AQ61" i="6"/>
  <c r="AP61" i="6"/>
  <c r="AO61" i="6"/>
  <c r="AN61" i="6"/>
  <c r="AM61" i="6"/>
  <c r="AL61" i="6"/>
  <c r="AF36" i="6"/>
  <c r="I36" i="6"/>
  <c r="AC36" i="6"/>
  <c r="G27" i="6"/>
  <c r="Z27" i="6"/>
  <c r="AU27" i="6"/>
  <c r="G91" i="6"/>
  <c r="G52" i="6"/>
  <c r="Z52" i="6"/>
  <c r="BJ77" i="6"/>
  <c r="BI77" i="6"/>
  <c r="BH77" i="6"/>
  <c r="BG77" i="6"/>
  <c r="BF77" i="6"/>
  <c r="BE77" i="6"/>
  <c r="BD77" i="6"/>
  <c r="BC77" i="6"/>
  <c r="BJ69" i="6"/>
  <c r="BI69" i="6"/>
  <c r="BH69" i="6"/>
  <c r="BG69" i="6"/>
  <c r="BF69" i="6"/>
  <c r="BJ61" i="6"/>
  <c r="BI61" i="6"/>
  <c r="BH61" i="6"/>
  <c r="BG61" i="6"/>
  <c r="BF61" i="6"/>
  <c r="BE61" i="6"/>
  <c r="BD61" i="6"/>
  <c r="BC61" i="6"/>
  <c r="BH55" i="6"/>
  <c r="BG55" i="6"/>
  <c r="BF55" i="6"/>
  <c r="BE55" i="6"/>
  <c r="BD55" i="6"/>
  <c r="BC55" i="6"/>
  <c r="BJ53" i="6"/>
  <c r="BI53" i="6"/>
  <c r="BH53" i="6"/>
  <c r="BG53" i="6"/>
  <c r="BF53" i="6"/>
  <c r="BE53" i="6"/>
  <c r="BD53" i="6"/>
  <c r="BC53" i="6"/>
  <c r="BH47" i="6"/>
  <c r="BG47" i="6"/>
  <c r="BF47" i="6"/>
  <c r="BE47" i="6"/>
  <c r="BD47" i="6"/>
  <c r="BC47" i="6"/>
  <c r="BJ45" i="6"/>
  <c r="BI45" i="6"/>
  <c r="BH45" i="6"/>
  <c r="BG45" i="6"/>
  <c r="BF45" i="6"/>
  <c r="BE45" i="6"/>
  <c r="BD45" i="6"/>
  <c r="BC45" i="6"/>
  <c r="BJ37" i="6"/>
  <c r="BI37" i="6"/>
  <c r="BH37" i="6"/>
  <c r="BG37" i="6"/>
  <c r="BF37" i="6"/>
  <c r="BK36" i="6"/>
  <c r="BJ36" i="6"/>
  <c r="BI36" i="6"/>
  <c r="BH36" i="6"/>
  <c r="BG36" i="6"/>
  <c r="BF36" i="6"/>
  <c r="BE36" i="6"/>
  <c r="BD36" i="6"/>
  <c r="BC36" i="6"/>
  <c r="BJ29" i="6"/>
  <c r="BI29" i="6"/>
  <c r="BH29" i="6"/>
  <c r="BG29" i="6"/>
  <c r="BF29" i="6"/>
  <c r="BE29" i="6"/>
  <c r="BD29" i="6"/>
  <c r="BC29" i="6"/>
  <c r="BK28" i="6"/>
  <c r="BJ28" i="6"/>
  <c r="BI28" i="6"/>
  <c r="BH28" i="6"/>
  <c r="BG28" i="6"/>
  <c r="BF28" i="6"/>
  <c r="BE28" i="6"/>
  <c r="BD28" i="6"/>
  <c r="BC28" i="6"/>
  <c r="BJ21" i="6"/>
  <c r="BI21" i="6"/>
  <c r="BH21" i="6"/>
  <c r="BG21" i="6"/>
  <c r="BF21" i="6"/>
  <c r="BK20" i="6"/>
  <c r="BJ20" i="6"/>
  <c r="BI20" i="6"/>
  <c r="BH20" i="6"/>
  <c r="BG20" i="6"/>
  <c r="BF20" i="6"/>
  <c r="BE20" i="6"/>
  <c r="BD20" i="6"/>
  <c r="BC20" i="6"/>
  <c r="BJ18" i="6"/>
  <c r="BI18" i="6"/>
  <c r="BH18" i="6"/>
  <c r="BG18" i="6"/>
  <c r="BF18" i="6"/>
  <c r="BE18" i="6"/>
  <c r="BD18" i="6"/>
  <c r="BC18" i="6"/>
  <c r="BK15" i="6"/>
  <c r="BJ15" i="6"/>
  <c r="BI15" i="6"/>
  <c r="BH15" i="6"/>
  <c r="BG15" i="6"/>
  <c r="BF15" i="6"/>
  <c r="BE15" i="6"/>
  <c r="BD15" i="6"/>
  <c r="BC15" i="6"/>
  <c r="BJ14" i="6"/>
  <c r="BI14" i="6"/>
  <c r="BH14" i="6"/>
  <c r="BG14" i="6"/>
  <c r="BF14" i="6"/>
  <c r="BE14" i="6"/>
  <c r="BD14" i="6"/>
  <c r="BC14" i="6"/>
  <c r="BI13" i="6"/>
  <c r="BH13" i="6"/>
  <c r="BG13" i="6"/>
  <c r="BF13" i="6"/>
  <c r="BE13" i="6"/>
  <c r="BD13" i="6"/>
  <c r="BC13" i="6"/>
  <c r="AU129" i="6"/>
  <c r="AU121" i="6"/>
  <c r="AU113" i="6"/>
  <c r="AU105" i="6"/>
  <c r="AU97" i="6"/>
  <c r="G93" i="6"/>
  <c r="Z92" i="6"/>
  <c r="AU91" i="6"/>
  <c r="G88" i="6"/>
  <c r="Z87" i="6"/>
  <c r="AU85" i="6"/>
  <c r="AP79" i="6"/>
  <c r="AO79" i="6"/>
  <c r="AN79" i="6"/>
  <c r="AM79" i="6"/>
  <c r="AL79" i="6"/>
  <c r="AU71" i="6"/>
  <c r="Z61" i="6"/>
  <c r="G61" i="6"/>
  <c r="Z45" i="6"/>
  <c r="G45" i="6"/>
  <c r="G43" i="6"/>
  <c r="G42" i="6"/>
  <c r="Z39" i="6"/>
  <c r="G39" i="6"/>
  <c r="Z34" i="6"/>
  <c r="G31" i="6"/>
  <c r="Z28" i="6"/>
  <c r="G28" i="6"/>
  <c r="Z22" i="6"/>
  <c r="E185" i="8"/>
  <c r="G60" i="6"/>
  <c r="Z60" i="6"/>
  <c r="Z40" i="6"/>
  <c r="G40" i="6"/>
  <c r="S7" i="6"/>
  <c r="BI56" i="6"/>
  <c r="BH56" i="6"/>
  <c r="BG56" i="6"/>
  <c r="BF56" i="6"/>
  <c r="BE56" i="6"/>
  <c r="BD56" i="6"/>
  <c r="BC56" i="6"/>
  <c r="BJ55" i="6"/>
  <c r="BI55" i="6"/>
  <c r="BJ47" i="6"/>
  <c r="BI47" i="6"/>
  <c r="BJ39" i="6"/>
  <c r="BI39" i="6"/>
  <c r="BH39" i="6"/>
  <c r="BG39" i="6"/>
  <c r="BF39" i="6"/>
  <c r="BE39" i="6"/>
  <c r="BD39" i="6"/>
  <c r="BC39" i="6"/>
  <c r="BJ31" i="6"/>
  <c r="BI31" i="6"/>
  <c r="BH31" i="6"/>
  <c r="BG31" i="6"/>
  <c r="BF31" i="6"/>
  <c r="BE31" i="6"/>
  <c r="BD31" i="6"/>
  <c r="BC31" i="6"/>
  <c r="BJ23" i="6"/>
  <c r="BI23" i="6"/>
  <c r="BH23" i="6"/>
  <c r="BG23" i="6"/>
  <c r="BF23" i="6"/>
  <c r="BE23" i="6"/>
  <c r="BD23" i="6"/>
  <c r="BC23" i="6"/>
  <c r="BF19" i="6"/>
  <c r="BE19" i="6"/>
  <c r="BD19" i="6"/>
  <c r="BC19" i="6"/>
  <c r="BJ17" i="6"/>
  <c r="BI17" i="6"/>
  <c r="BH17" i="6"/>
  <c r="BG17" i="6"/>
  <c r="BF17" i="6"/>
  <c r="BE17" i="6"/>
  <c r="BD17" i="6"/>
  <c r="BC17" i="6"/>
  <c r="BJ12" i="6"/>
  <c r="BI12" i="6"/>
  <c r="BH12" i="6"/>
  <c r="BG12" i="6"/>
  <c r="BF12" i="6"/>
  <c r="BE12" i="6"/>
  <c r="BD12" i="6"/>
  <c r="BC12" i="6"/>
  <c r="Z93" i="6"/>
  <c r="AU92" i="6"/>
  <c r="AB11" i="6"/>
  <c r="AB12" i="6"/>
  <c r="AY9" i="6"/>
  <c r="AY10" i="6"/>
  <c r="AY2" i="6"/>
  <c r="AY6" i="6"/>
  <c r="AY5" i="6"/>
  <c r="AY3" i="6"/>
  <c r="AY7" i="6"/>
  <c r="BB149" i="9"/>
  <c r="BA149" i="9"/>
  <c r="BJ56" i="6"/>
  <c r="BJ48" i="6"/>
  <c r="BI48" i="6"/>
  <c r="BH48" i="6"/>
  <c r="BG48" i="6"/>
  <c r="BF48" i="6"/>
  <c r="BE48" i="6"/>
  <c r="BD48" i="6"/>
  <c r="BC48" i="6"/>
  <c r="BJ40" i="6"/>
  <c r="BI40" i="6"/>
  <c r="BH40" i="6"/>
  <c r="BG40" i="6"/>
  <c r="BF40" i="6"/>
  <c r="BE40" i="6"/>
  <c r="BD40" i="6"/>
  <c r="BC40" i="6"/>
  <c r="BJ32" i="6"/>
  <c r="BI32" i="6"/>
  <c r="BH32" i="6"/>
  <c r="BG32" i="6"/>
  <c r="BF32" i="6"/>
  <c r="BE32" i="6"/>
  <c r="BD32" i="6"/>
  <c r="BC32" i="6"/>
  <c r="BJ24" i="6"/>
  <c r="BI24" i="6"/>
  <c r="BH24" i="6"/>
  <c r="BG24" i="6"/>
  <c r="BF24" i="6"/>
  <c r="BE24" i="6"/>
  <c r="BD24" i="6"/>
  <c r="BC24" i="6"/>
  <c r="BJ11" i="6"/>
  <c r="BI11" i="6"/>
  <c r="BH11" i="6"/>
  <c r="BG11" i="6"/>
  <c r="BF11" i="6"/>
  <c r="BE11" i="6"/>
  <c r="BD11" i="6"/>
  <c r="BC11" i="6"/>
  <c r="AU70" i="6"/>
  <c r="AU56" i="6"/>
  <c r="G41" i="6"/>
  <c r="Z41" i="6"/>
  <c r="AU65" i="6"/>
  <c r="AU73" i="6"/>
  <c r="AU81" i="6"/>
  <c r="AU89" i="6"/>
  <c r="AU34" i="6"/>
  <c r="AU44" i="6"/>
  <c r="AU52" i="6"/>
  <c r="AU60" i="6"/>
  <c r="AU68" i="6"/>
  <c r="AU76" i="6"/>
  <c r="AU24" i="6"/>
  <c r="AU25" i="6"/>
  <c r="AU35" i="6"/>
  <c r="AU47" i="6"/>
  <c r="AU55" i="6"/>
  <c r="AU36" i="6"/>
  <c r="AU50" i="6"/>
  <c r="AU58" i="6"/>
  <c r="AU66" i="6"/>
  <c r="AU74" i="6"/>
  <c r="AU82" i="6"/>
  <c r="AU90" i="6"/>
  <c r="AU29" i="6"/>
  <c r="AU40" i="6"/>
  <c r="AU41" i="6"/>
  <c r="AU51" i="6"/>
  <c r="AU59" i="6"/>
  <c r="AU67" i="6"/>
  <c r="BL10" i="6"/>
  <c r="AU31" i="6"/>
  <c r="AT79" i="6"/>
  <c r="AU42" i="6"/>
  <c r="BB141" i="9"/>
  <c r="BA141" i="9"/>
  <c r="BA77" i="9"/>
  <c r="BB77" i="9"/>
  <c r="BA21" i="9"/>
  <c r="BB21" i="9"/>
  <c r="AS134" i="9"/>
  <c r="AR134" i="9"/>
  <c r="AQ134" i="9"/>
  <c r="Z26" i="6"/>
  <c r="BL2" i="6"/>
  <c r="BL3" i="6"/>
  <c r="BL4" i="6"/>
  <c r="BL5" i="6"/>
  <c r="BL6" i="6"/>
  <c r="BL7" i="6"/>
  <c r="BL8" i="6"/>
  <c r="AU22" i="6"/>
  <c r="AU30" i="6"/>
  <c r="AU38" i="6"/>
  <c r="BJ124" i="9"/>
  <c r="BI124" i="9"/>
  <c r="BH124" i="9"/>
  <c r="BG124" i="9"/>
  <c r="BF124" i="9"/>
  <c r="BE124" i="9"/>
  <c r="BD124" i="9"/>
  <c r="BC124" i="9"/>
  <c r="BK124" i="9"/>
  <c r="BB109" i="9"/>
  <c r="BA109" i="9"/>
  <c r="I199" i="9"/>
  <c r="AC199" i="9"/>
  <c r="BK2" i="9"/>
  <c r="BJ2" i="9"/>
  <c r="BI2" i="9"/>
  <c r="BH2" i="9"/>
  <c r="BG2" i="9"/>
  <c r="BF2" i="9"/>
  <c r="BE2" i="9"/>
  <c r="BD2" i="9"/>
  <c r="BC2" i="9"/>
  <c r="AY9" i="9"/>
  <c r="D13" i="9"/>
  <c r="AY10" i="9"/>
  <c r="AY15" i="9"/>
  <c r="AY18" i="9"/>
  <c r="AY21" i="9"/>
  <c r="AY29" i="9"/>
  <c r="AY37" i="9"/>
  <c r="AY45" i="9"/>
  <c r="AY53" i="9"/>
  <c r="AY20" i="9"/>
  <c r="AY28" i="9"/>
  <c r="AY36" i="9"/>
  <c r="AY11" i="9"/>
  <c r="AY19" i="9"/>
  <c r="AY27" i="9"/>
  <c r="AY35" i="9"/>
  <c r="AY43" i="9"/>
  <c r="AY51" i="9"/>
  <c r="AY59" i="9"/>
  <c r="AY67" i="9"/>
  <c r="AY13" i="9"/>
  <c r="AY25" i="9"/>
  <c r="AY33" i="9"/>
  <c r="AY41" i="9"/>
  <c r="AY24" i="9"/>
  <c r="AY32" i="9"/>
  <c r="AY40" i="9"/>
  <c r="AY48" i="9"/>
  <c r="AY56" i="9"/>
  <c r="AY64" i="9"/>
  <c r="AY72" i="9"/>
  <c r="AB14" i="9"/>
  <c r="AY22" i="9"/>
  <c r="AY30" i="9"/>
  <c r="AY38" i="9"/>
  <c r="AY46" i="9"/>
  <c r="AY16" i="9"/>
  <c r="AY76" i="9"/>
  <c r="AY84" i="9"/>
  <c r="AY92" i="9"/>
  <c r="AY100" i="9"/>
  <c r="AY17" i="9"/>
  <c r="AY26" i="9"/>
  <c r="AY47" i="9"/>
  <c r="AY57" i="9"/>
  <c r="AY60" i="9"/>
  <c r="AY75" i="9"/>
  <c r="AY83" i="9"/>
  <c r="AY91" i="9"/>
  <c r="AY99" i="9"/>
  <c r="AY107" i="9"/>
  <c r="AY115" i="9"/>
  <c r="AY39" i="9"/>
  <c r="AY65" i="9"/>
  <c r="AY68" i="9"/>
  <c r="AY74" i="9"/>
  <c r="AY82" i="9"/>
  <c r="AY90" i="9"/>
  <c r="AY98" i="9"/>
  <c r="AY31" i="9"/>
  <c r="AY42" i="9"/>
  <c r="AY44" i="9"/>
  <c r="AY54" i="9"/>
  <c r="AY61" i="9"/>
  <c r="AY81" i="9"/>
  <c r="AY89" i="9"/>
  <c r="AY97" i="9"/>
  <c r="AY14" i="9"/>
  <c r="AY55" i="9"/>
  <c r="AY58" i="9"/>
  <c r="AY62" i="9"/>
  <c r="AY69" i="9"/>
  <c r="AY73" i="9"/>
  <c r="AY80" i="9"/>
  <c r="AY88" i="9"/>
  <c r="AY96" i="9"/>
  <c r="AY104" i="9"/>
  <c r="AY112" i="9"/>
  <c r="AY12" i="9"/>
  <c r="AY23" i="9"/>
  <c r="AY71" i="9"/>
  <c r="AY77" i="9"/>
  <c r="AY85" i="9"/>
  <c r="AY93" i="9"/>
  <c r="AY49" i="9"/>
  <c r="AY50" i="9"/>
  <c r="AY110" i="9"/>
  <c r="AY117" i="9"/>
  <c r="AY128" i="9"/>
  <c r="AY136" i="9"/>
  <c r="AY144" i="9"/>
  <c r="AY152" i="9"/>
  <c r="AY63" i="9"/>
  <c r="AY66" i="9"/>
  <c r="AY105" i="9"/>
  <c r="AY119" i="9"/>
  <c r="AY127" i="9"/>
  <c r="AY135" i="9"/>
  <c r="AY143" i="9"/>
  <c r="AY151" i="9"/>
  <c r="AY79" i="9"/>
  <c r="AY103" i="9"/>
  <c r="AY106" i="9"/>
  <c r="AY111" i="9"/>
  <c r="AY114" i="9"/>
  <c r="AY121" i="9"/>
  <c r="AY126" i="9"/>
  <c r="AY134" i="9"/>
  <c r="AY142" i="9"/>
  <c r="AY150" i="9"/>
  <c r="AY78" i="9"/>
  <c r="AY102" i="9"/>
  <c r="AY116" i="9"/>
  <c r="AY125" i="9"/>
  <c r="AY133" i="9"/>
  <c r="AY141" i="9"/>
  <c r="AY149" i="9"/>
  <c r="AY87" i="9"/>
  <c r="AY101" i="9"/>
  <c r="AY118" i="9"/>
  <c r="AY124" i="9"/>
  <c r="AY132" i="9"/>
  <c r="AY140" i="9"/>
  <c r="AY148" i="9"/>
  <c r="AY86" i="9"/>
  <c r="AY108" i="9"/>
  <c r="AY120" i="9"/>
  <c r="AY123" i="9"/>
  <c r="AY131" i="9"/>
  <c r="AY139" i="9"/>
  <c r="AY147" i="9"/>
  <c r="AY34" i="9"/>
  <c r="AY52" i="9"/>
  <c r="AY94" i="9"/>
  <c r="AY109" i="9"/>
  <c r="AY129" i="9"/>
  <c r="AY137" i="9"/>
  <c r="AY145" i="9"/>
  <c r="Z30" i="10"/>
  <c r="G30" i="10"/>
  <c r="D16" i="10"/>
  <c r="D19" i="10" s="1"/>
  <c r="BL8" i="10"/>
  <c r="BL9" i="10"/>
  <c r="BL10" i="10"/>
  <c r="AU30" i="10"/>
  <c r="AU25" i="10"/>
  <c r="AU33" i="10"/>
  <c r="AU41" i="10"/>
  <c r="AU49" i="10"/>
  <c r="AU28" i="10"/>
  <c r="AU36" i="10"/>
  <c r="AU44" i="10"/>
  <c r="AU22" i="10"/>
  <c r="AU24" i="10"/>
  <c r="AU26" i="10"/>
  <c r="AU34" i="10"/>
  <c r="AU42" i="10"/>
  <c r="AU50" i="10"/>
  <c r="AU29" i="10"/>
  <c r="AU27" i="10"/>
  <c r="AU35" i="10"/>
  <c r="AU43" i="10"/>
  <c r="AU40" i="10"/>
  <c r="AU58" i="10"/>
  <c r="AU66" i="10"/>
  <c r="AU74" i="10"/>
  <c r="AU82" i="10"/>
  <c r="AU38" i="10"/>
  <c r="AU45" i="10"/>
  <c r="AU53" i="10"/>
  <c r="AU61" i="10"/>
  <c r="AU69" i="10"/>
  <c r="AU48" i="10"/>
  <c r="AU56" i="10"/>
  <c r="AU64" i="10"/>
  <c r="AU72" i="10"/>
  <c r="AU80" i="10"/>
  <c r="AU88" i="10"/>
  <c r="AU96" i="10"/>
  <c r="AU104" i="10"/>
  <c r="AU46" i="10"/>
  <c r="AU59" i="10"/>
  <c r="AU67" i="10"/>
  <c r="AU75" i="10"/>
  <c r="AU39" i="10"/>
  <c r="AU51" i="10"/>
  <c r="AU54" i="10"/>
  <c r="AU62" i="10"/>
  <c r="AU31" i="10"/>
  <c r="AU57" i="10"/>
  <c r="AU65" i="10"/>
  <c r="AU73" i="10"/>
  <c r="AU81" i="10"/>
  <c r="AU89" i="10"/>
  <c r="AU97" i="10"/>
  <c r="AU105" i="10"/>
  <c r="AU37" i="10"/>
  <c r="AU55" i="10"/>
  <c r="AU63" i="10"/>
  <c r="AU71" i="10"/>
  <c r="AU79" i="10"/>
  <c r="AU87" i="10"/>
  <c r="AU95" i="10"/>
  <c r="AU68" i="10"/>
  <c r="AU83" i="10"/>
  <c r="AU93" i="10"/>
  <c r="AU103" i="10"/>
  <c r="AU116" i="10"/>
  <c r="AU124" i="10"/>
  <c r="AU132" i="10"/>
  <c r="AU47" i="10"/>
  <c r="AU99" i="10"/>
  <c r="AU102" i="10"/>
  <c r="AU107" i="10"/>
  <c r="AU119" i="10"/>
  <c r="AU127" i="10"/>
  <c r="AU52" i="10"/>
  <c r="AU76" i="10"/>
  <c r="AU84" i="10"/>
  <c r="AU101" i="10"/>
  <c r="AU114" i="10"/>
  <c r="AU122" i="10"/>
  <c r="AU130" i="10"/>
  <c r="BL11" i="10"/>
  <c r="BL24" i="10"/>
  <c r="BL32" i="10"/>
  <c r="AU70" i="10"/>
  <c r="AU77" i="10"/>
  <c r="AU86" i="10"/>
  <c r="AU90" i="10"/>
  <c r="AU92" i="10"/>
  <c r="AU106" i="10"/>
  <c r="AU117" i="10"/>
  <c r="AU125" i="10"/>
  <c r="BL12" i="10"/>
  <c r="BL17" i="10"/>
  <c r="AU111" i="10"/>
  <c r="AU112" i="10"/>
  <c r="AU120" i="10"/>
  <c r="AU128" i="10"/>
  <c r="BL13" i="10"/>
  <c r="AU60" i="10"/>
  <c r="AU78" i="10"/>
  <c r="AU94" i="10"/>
  <c r="AU98" i="10"/>
  <c r="AU100" i="10"/>
  <c r="AU110" i="10"/>
  <c r="AU115" i="10"/>
  <c r="AU123" i="10"/>
  <c r="AU131" i="10"/>
  <c r="BL14" i="10"/>
  <c r="BL18" i="10"/>
  <c r="BL21" i="10"/>
  <c r="BL29" i="10"/>
  <c r="AU91" i="10"/>
  <c r="AU108" i="10"/>
  <c r="AU113" i="10"/>
  <c r="AU121" i="10"/>
  <c r="AU129" i="10"/>
  <c r="BL19" i="10"/>
  <c r="BL15" i="10"/>
  <c r="BL43" i="10"/>
  <c r="BL51" i="10"/>
  <c r="BL59" i="10"/>
  <c r="BL67" i="10"/>
  <c r="BL28" i="10"/>
  <c r="BL42" i="10"/>
  <c r="BL50" i="10"/>
  <c r="BL58" i="10"/>
  <c r="BL66" i="10"/>
  <c r="AU118" i="10"/>
  <c r="BL16" i="10"/>
  <c r="BL35" i="10"/>
  <c r="BL41" i="10"/>
  <c r="BL49" i="10"/>
  <c r="BL57" i="10"/>
  <c r="BL65" i="10"/>
  <c r="BL73" i="10"/>
  <c r="BL20" i="10"/>
  <c r="BL25" i="10"/>
  <c r="BL40" i="10"/>
  <c r="BL48" i="10"/>
  <c r="BL56" i="10"/>
  <c r="AU109" i="10"/>
  <c r="BL22" i="10"/>
  <c r="BL30" i="10"/>
  <c r="BL33" i="10"/>
  <c r="BL39" i="10"/>
  <c r="BL47" i="10"/>
  <c r="BL55" i="10"/>
  <c r="BL63" i="10"/>
  <c r="AU32" i="10"/>
  <c r="AU85" i="10"/>
  <c r="AU126" i="10"/>
  <c r="BL26" i="10"/>
  <c r="BL38" i="10"/>
  <c r="BL46" i="10"/>
  <c r="BL54" i="10"/>
  <c r="BL62" i="10"/>
  <c r="BL70" i="10"/>
  <c r="BL78" i="10"/>
  <c r="BL23" i="10"/>
  <c r="BL27" i="10"/>
  <c r="BL31" i="10"/>
  <c r="BL36" i="10"/>
  <c r="BL44" i="10"/>
  <c r="BL52" i="10"/>
  <c r="BL60" i="10"/>
  <c r="BL68" i="10"/>
  <c r="BL85" i="10"/>
  <c r="BL93" i="10"/>
  <c r="BL101" i="10"/>
  <c r="BL109" i="10"/>
  <c r="BL117" i="10"/>
  <c r="BL71" i="10"/>
  <c r="BL75" i="10"/>
  <c r="BL79" i="10"/>
  <c r="BL84" i="10"/>
  <c r="BL92" i="10"/>
  <c r="BL100" i="10"/>
  <c r="BL108" i="10"/>
  <c r="BL116" i="10"/>
  <c r="BL37" i="10"/>
  <c r="BL76" i="10"/>
  <c r="BL81" i="10"/>
  <c r="BL83" i="10"/>
  <c r="BL91" i="10"/>
  <c r="BL99" i="10"/>
  <c r="BL107" i="10"/>
  <c r="BL115" i="10"/>
  <c r="BL34" i="10"/>
  <c r="BL61" i="10"/>
  <c r="BL90" i="10"/>
  <c r="BL98" i="10"/>
  <c r="BL106" i="10"/>
  <c r="BL114" i="10"/>
  <c r="BL122" i="10"/>
  <c r="BL53" i="10"/>
  <c r="BL72" i="10"/>
  <c r="BL89" i="10"/>
  <c r="BL97" i="10"/>
  <c r="BL105" i="10"/>
  <c r="BL113" i="10"/>
  <c r="BL121" i="10"/>
  <c r="BL45" i="10"/>
  <c r="BL64" i="10"/>
  <c r="BL69" i="10"/>
  <c r="BL88" i="10"/>
  <c r="BL96" i="10"/>
  <c r="BL104" i="10"/>
  <c r="BL112" i="10"/>
  <c r="BL120" i="10"/>
  <c r="BL74" i="10"/>
  <c r="BL77" i="10"/>
  <c r="BL86" i="10"/>
  <c r="BL94" i="10"/>
  <c r="BL102" i="10"/>
  <c r="BL110" i="10"/>
  <c r="BL118" i="10"/>
  <c r="BL111" i="10"/>
  <c r="BL103" i="10"/>
  <c r="BL95" i="10"/>
  <c r="BL80" i="10"/>
  <c r="BL82" i="10"/>
  <c r="BL87" i="10"/>
  <c r="BL119" i="10"/>
  <c r="BG151" i="9"/>
  <c r="BF151" i="9"/>
  <c r="BE151" i="9"/>
  <c r="BD151" i="9"/>
  <c r="BC151" i="9"/>
  <c r="BB12" i="9"/>
  <c r="BA12" i="9"/>
  <c r="BJ148" i="9"/>
  <c r="BI148" i="9"/>
  <c r="BH148" i="9"/>
  <c r="BG148" i="9"/>
  <c r="BF148" i="9"/>
  <c r="BE148" i="9"/>
  <c r="BD148" i="9"/>
  <c r="BC148" i="9"/>
  <c r="BK148" i="9"/>
  <c r="BA145" i="9"/>
  <c r="BB145" i="9"/>
  <c r="BJ140" i="9"/>
  <c r="BI140" i="9"/>
  <c r="BH140" i="9"/>
  <c r="BG140" i="9"/>
  <c r="BF140" i="9"/>
  <c r="BE140" i="9"/>
  <c r="BD140" i="9"/>
  <c r="BC140" i="9"/>
  <c r="BK140" i="9"/>
  <c r="BA137" i="9"/>
  <c r="BB137" i="9"/>
  <c r="BK132" i="9"/>
  <c r="BJ132" i="9"/>
  <c r="BI132" i="9"/>
  <c r="BH132" i="9"/>
  <c r="BG132" i="9"/>
  <c r="BF132" i="9"/>
  <c r="BE132" i="9"/>
  <c r="BD132" i="9"/>
  <c r="BC132" i="9"/>
  <c r="BA129" i="9"/>
  <c r="BB129" i="9"/>
  <c r="BB125" i="9"/>
  <c r="BA125" i="9"/>
  <c r="BA93" i="9"/>
  <c r="BB93" i="9"/>
  <c r="BB53" i="9"/>
  <c r="BA53" i="9"/>
  <c r="BB45" i="9"/>
  <c r="BA45" i="9"/>
  <c r="AU26" i="6"/>
  <c r="BJ121" i="9"/>
  <c r="BI121" i="9"/>
  <c r="BH121" i="9"/>
  <c r="BG121" i="9"/>
  <c r="BF121" i="9"/>
  <c r="BE121" i="9"/>
  <c r="BD121" i="9"/>
  <c r="BC121" i="9"/>
  <c r="BK121" i="9"/>
  <c r="BJ116" i="9"/>
  <c r="BI116" i="9"/>
  <c r="BH116" i="9"/>
  <c r="BG116" i="9"/>
  <c r="BF116" i="9"/>
  <c r="BE116" i="9"/>
  <c r="BD116" i="9"/>
  <c r="BC116" i="9"/>
  <c r="BK116" i="9"/>
  <c r="BH112" i="9"/>
  <c r="BG112" i="9"/>
  <c r="BI100" i="9"/>
  <c r="BH100" i="9"/>
  <c r="BG100" i="9"/>
  <c r="BF100" i="9"/>
  <c r="BE100" i="9"/>
  <c r="BD100" i="9"/>
  <c r="BC100" i="9"/>
  <c r="BB101" i="9"/>
  <c r="BA101" i="9"/>
  <c r="BB69" i="9"/>
  <c r="BA69" i="9"/>
  <c r="BK67" i="9"/>
  <c r="BG67" i="9"/>
  <c r="BF67" i="9"/>
  <c r="BE67" i="9"/>
  <c r="BD67" i="9"/>
  <c r="BC67" i="9"/>
  <c r="BJ67" i="9"/>
  <c r="BI67" i="9"/>
  <c r="BH67" i="9"/>
  <c r="AU23" i="6"/>
  <c r="BL9" i="6"/>
  <c r="BA117" i="9"/>
  <c r="BB117" i="9"/>
  <c r="BJ114" i="9"/>
  <c r="BI114" i="9"/>
  <c r="BH114" i="9"/>
  <c r="BG114" i="9"/>
  <c r="BF114" i="9"/>
  <c r="BE114" i="9"/>
  <c r="BD114" i="9"/>
  <c r="BC114" i="9"/>
  <c r="BK114" i="9"/>
  <c r="BK110" i="9"/>
  <c r="BJ110" i="9"/>
  <c r="BI110" i="9"/>
  <c r="BH110" i="9"/>
  <c r="BG110" i="9"/>
  <c r="BF110" i="9"/>
  <c r="BE110" i="9"/>
  <c r="BD110" i="9"/>
  <c r="BC110" i="9"/>
  <c r="AU57" i="6"/>
  <c r="AU49" i="6"/>
  <c r="AU43" i="6"/>
  <c r="AU33" i="6"/>
  <c r="AU32" i="6"/>
  <c r="AU21" i="6"/>
  <c r="E111" i="7"/>
  <c r="E103" i="7"/>
  <c r="E95" i="7"/>
  <c r="E87" i="7"/>
  <c r="E79" i="7"/>
  <c r="E71" i="7"/>
  <c r="BA18" i="9"/>
  <c r="BB18" i="9"/>
  <c r="BG152" i="9"/>
  <c r="BF152" i="9"/>
  <c r="BE152" i="9"/>
  <c r="BD152" i="9"/>
  <c r="BC152" i="9"/>
  <c r="BG144" i="9"/>
  <c r="BF144" i="9"/>
  <c r="BE144" i="9"/>
  <c r="BD144" i="9"/>
  <c r="BC144" i="9"/>
  <c r="BI142" i="9"/>
  <c r="BH142" i="9"/>
  <c r="BG142" i="9"/>
  <c r="BF142" i="9"/>
  <c r="BE142" i="9"/>
  <c r="BD142" i="9"/>
  <c r="BC142" i="9"/>
  <c r="BH135" i="9"/>
  <c r="BG135" i="9"/>
  <c r="BF135" i="9"/>
  <c r="BE135" i="9"/>
  <c r="BD135" i="9"/>
  <c r="BC135" i="9"/>
  <c r="BG115" i="9"/>
  <c r="BI64" i="9"/>
  <c r="BH64" i="9"/>
  <c r="BG64" i="9"/>
  <c r="BF64" i="9"/>
  <c r="BE64" i="9"/>
  <c r="BD64" i="9"/>
  <c r="BC64" i="9"/>
  <c r="BK64" i="9"/>
  <c r="BJ64" i="9"/>
  <c r="BK57" i="9"/>
  <c r="BJ57" i="9"/>
  <c r="BI57" i="9"/>
  <c r="BH57" i="9"/>
  <c r="BG57" i="9"/>
  <c r="BF57" i="9"/>
  <c r="BE57" i="9"/>
  <c r="BD57" i="9"/>
  <c r="BC57" i="9"/>
  <c r="BH49" i="9"/>
  <c r="BG49" i="9"/>
  <c r="BF49" i="9"/>
  <c r="BE49" i="9"/>
  <c r="BD49" i="9"/>
  <c r="BC49" i="9"/>
  <c r="BK49" i="9"/>
  <c r="BJ49" i="9"/>
  <c r="BI49" i="9"/>
  <c r="BK44" i="9"/>
  <c r="BJ44" i="9"/>
  <c r="BI44" i="9"/>
  <c r="BH44" i="9"/>
  <c r="BG44" i="9"/>
  <c r="BF44" i="9"/>
  <c r="BE44" i="9"/>
  <c r="BD44" i="9"/>
  <c r="BC44" i="9"/>
  <c r="BG26" i="9"/>
  <c r="BF26" i="9"/>
  <c r="BE26" i="9"/>
  <c r="BD26" i="9"/>
  <c r="BC26" i="9"/>
  <c r="BI152" i="9"/>
  <c r="BH152" i="9"/>
  <c r="BJ151" i="9"/>
  <c r="BI151" i="9"/>
  <c r="BH151" i="9"/>
  <c r="BK150" i="9"/>
  <c r="BJ150" i="9"/>
  <c r="BI150" i="9"/>
  <c r="BH150" i="9"/>
  <c r="BG150" i="9"/>
  <c r="BF150" i="9"/>
  <c r="BE150" i="9"/>
  <c r="BD150" i="9"/>
  <c r="BC150" i="9"/>
  <c r="BF147" i="9"/>
  <c r="BE147" i="9"/>
  <c r="BD147" i="9"/>
  <c r="BC147" i="9"/>
  <c r="BI144" i="9"/>
  <c r="BH144" i="9"/>
  <c r="BJ143" i="9"/>
  <c r="BI143" i="9"/>
  <c r="BH143" i="9"/>
  <c r="BG143" i="9"/>
  <c r="BF143" i="9"/>
  <c r="BE143" i="9"/>
  <c r="BD143" i="9"/>
  <c r="BC143" i="9"/>
  <c r="BK142" i="9"/>
  <c r="BJ142" i="9"/>
  <c r="BF139" i="9"/>
  <c r="BE139" i="9"/>
  <c r="BD139" i="9"/>
  <c r="BC139" i="9"/>
  <c r="BG138" i="9"/>
  <c r="BF138" i="9"/>
  <c r="BE138" i="9"/>
  <c r="BD138" i="9"/>
  <c r="BC138" i="9"/>
  <c r="BI136" i="9"/>
  <c r="BH136" i="9"/>
  <c r="BG136" i="9"/>
  <c r="BF136" i="9"/>
  <c r="BE136" i="9"/>
  <c r="BD136" i="9"/>
  <c r="BC136" i="9"/>
  <c r="BJ135" i="9"/>
  <c r="BI135" i="9"/>
  <c r="BK134" i="9"/>
  <c r="BJ134" i="9"/>
  <c r="BI134" i="9"/>
  <c r="BH134" i="9"/>
  <c r="BG134" i="9"/>
  <c r="BF134" i="9"/>
  <c r="BE134" i="9"/>
  <c r="BD134" i="9"/>
  <c r="BC134" i="9"/>
  <c r="BF131" i="9"/>
  <c r="BE131" i="9"/>
  <c r="BD131" i="9"/>
  <c r="BC131" i="9"/>
  <c r="BG130" i="9"/>
  <c r="BF130" i="9"/>
  <c r="BE130" i="9"/>
  <c r="BD130" i="9"/>
  <c r="BC130" i="9"/>
  <c r="BI128" i="9"/>
  <c r="BH128" i="9"/>
  <c r="BG128" i="9"/>
  <c r="BF128" i="9"/>
  <c r="BE128" i="9"/>
  <c r="BD128" i="9"/>
  <c r="BC128" i="9"/>
  <c r="BJ127" i="9"/>
  <c r="BI127" i="9"/>
  <c r="BH127" i="9"/>
  <c r="BG127" i="9"/>
  <c r="BF127" i="9"/>
  <c r="BE127" i="9"/>
  <c r="BD127" i="9"/>
  <c r="BC127" i="9"/>
  <c r="BK126" i="9"/>
  <c r="BJ126" i="9"/>
  <c r="BI126" i="9"/>
  <c r="BH126" i="9"/>
  <c r="BG126" i="9"/>
  <c r="BF126" i="9"/>
  <c r="BE126" i="9"/>
  <c r="BD126" i="9"/>
  <c r="BC126" i="9"/>
  <c r="BF123" i="9"/>
  <c r="BE123" i="9"/>
  <c r="BD123" i="9"/>
  <c r="BC123" i="9"/>
  <c r="BJ119" i="9"/>
  <c r="BI119" i="9"/>
  <c r="BH119" i="9"/>
  <c r="BG119" i="9"/>
  <c r="BF119" i="9"/>
  <c r="BE119" i="9"/>
  <c r="BD119" i="9"/>
  <c r="BC119" i="9"/>
  <c r="BG98" i="9"/>
  <c r="BF98" i="9"/>
  <c r="BE98" i="9"/>
  <c r="BD98" i="9"/>
  <c r="BC98" i="9"/>
  <c r="BF51" i="9"/>
  <c r="BE51" i="9"/>
  <c r="BD51" i="9"/>
  <c r="BC51" i="9"/>
  <c r="BK51" i="9"/>
  <c r="BJ51" i="9"/>
  <c r="BI51" i="9"/>
  <c r="BH51" i="9"/>
  <c r="BG51" i="9"/>
  <c r="AN212" i="9"/>
  <c r="AM212" i="9"/>
  <c r="AL212" i="9"/>
  <c r="AT212" i="9"/>
  <c r="AS212" i="9"/>
  <c r="AR212" i="9"/>
  <c r="AQ212" i="9"/>
  <c r="AP212" i="9"/>
  <c r="AO212" i="9"/>
  <c r="AT90" i="9"/>
  <c r="AS90" i="9"/>
  <c r="AR90" i="9"/>
  <c r="AQ90" i="9"/>
  <c r="AP90" i="9"/>
  <c r="AO90" i="9"/>
  <c r="AN90" i="9"/>
  <c r="AM90" i="9"/>
  <c r="AL90" i="9"/>
  <c r="BJ97" i="9"/>
  <c r="BI97" i="9"/>
  <c r="BH97" i="9"/>
  <c r="BG97" i="9"/>
  <c r="BF97" i="9"/>
  <c r="BE97" i="9"/>
  <c r="BD97" i="9"/>
  <c r="BC97" i="9"/>
  <c r="BJ96" i="9"/>
  <c r="BI96" i="9"/>
  <c r="BH96" i="9"/>
  <c r="BG96" i="9"/>
  <c r="BF96" i="9"/>
  <c r="BE96" i="9"/>
  <c r="BD96" i="9"/>
  <c r="BC96" i="9"/>
  <c r="BK96" i="9"/>
  <c r="BB61" i="9"/>
  <c r="BA61" i="9"/>
  <c r="Y15" i="9"/>
  <c r="Y17" i="9"/>
  <c r="BH113" i="9"/>
  <c r="BG113" i="9"/>
  <c r="BF113" i="9"/>
  <c r="BE113" i="9"/>
  <c r="BD113" i="9"/>
  <c r="BC113" i="9"/>
  <c r="BJ100" i="9"/>
  <c r="BG90" i="9"/>
  <c r="BF90" i="9"/>
  <c r="BE90" i="9"/>
  <c r="BD90" i="9"/>
  <c r="BC90" i="9"/>
  <c r="BA85" i="9"/>
  <c r="BB85" i="9"/>
  <c r="BJ70" i="9"/>
  <c r="BI70" i="9"/>
  <c r="AT217" i="9"/>
  <c r="AS217" i="9"/>
  <c r="AR217" i="9"/>
  <c r="AQ217" i="9"/>
  <c r="AP217" i="9"/>
  <c r="AO217" i="9"/>
  <c r="AN217" i="9"/>
  <c r="AM217" i="9"/>
  <c r="AL217" i="9"/>
  <c r="BJ146" i="9"/>
  <c r="BI146" i="9"/>
  <c r="BH146" i="9"/>
  <c r="BG146" i="9"/>
  <c r="BF146" i="9"/>
  <c r="BE146" i="9"/>
  <c r="BD146" i="9"/>
  <c r="BC146" i="9"/>
  <c r="BJ138" i="9"/>
  <c r="BI138" i="9"/>
  <c r="BH138" i="9"/>
  <c r="BJ130" i="9"/>
  <c r="BI130" i="9"/>
  <c r="BH130" i="9"/>
  <c r="BG122" i="9"/>
  <c r="BF122" i="9"/>
  <c r="BE122" i="9"/>
  <c r="BD122" i="9"/>
  <c r="BC122" i="9"/>
  <c r="BF115" i="9"/>
  <c r="BE115" i="9"/>
  <c r="BD115" i="9"/>
  <c r="BC115" i="9"/>
  <c r="BI112" i="9"/>
  <c r="BF112" i="9"/>
  <c r="BE112" i="9"/>
  <c r="BD112" i="9"/>
  <c r="BC112" i="9"/>
  <c r="BJ108" i="9"/>
  <c r="BI108" i="9"/>
  <c r="BH108" i="9"/>
  <c r="BG108" i="9"/>
  <c r="BF108" i="9"/>
  <c r="BE108" i="9"/>
  <c r="BD108" i="9"/>
  <c r="BC108" i="9"/>
  <c r="BJ105" i="9"/>
  <c r="BJ104" i="9"/>
  <c r="BI104" i="9"/>
  <c r="BH104" i="9"/>
  <c r="BG104" i="9"/>
  <c r="BF104" i="9"/>
  <c r="BE104" i="9"/>
  <c r="BD104" i="9"/>
  <c r="BC104" i="9"/>
  <c r="BK103" i="9"/>
  <c r="BJ103" i="9"/>
  <c r="BI103" i="9"/>
  <c r="BH103" i="9"/>
  <c r="BG103" i="9"/>
  <c r="BF103" i="9"/>
  <c r="BE103" i="9"/>
  <c r="BD103" i="9"/>
  <c r="BC103" i="9"/>
  <c r="BF92" i="9"/>
  <c r="BG91" i="9"/>
  <c r="BJ89" i="9"/>
  <c r="BI89" i="9"/>
  <c r="BH89" i="9"/>
  <c r="BG89" i="9"/>
  <c r="BF89" i="9"/>
  <c r="BE89" i="9"/>
  <c r="BD89" i="9"/>
  <c r="BC89" i="9"/>
  <c r="BJ88" i="9"/>
  <c r="BI88" i="9"/>
  <c r="BH88" i="9"/>
  <c r="BG88" i="9"/>
  <c r="BF88" i="9"/>
  <c r="BE88" i="9"/>
  <c r="BD88" i="9"/>
  <c r="BC88" i="9"/>
  <c r="BK88" i="9"/>
  <c r="BG42" i="9"/>
  <c r="BF42" i="9"/>
  <c r="BE42" i="9"/>
  <c r="BD42" i="9"/>
  <c r="BC42" i="9"/>
  <c r="BA37" i="9"/>
  <c r="BB37" i="9"/>
  <c r="BI120" i="9"/>
  <c r="BH120" i="9"/>
  <c r="BG120" i="9"/>
  <c r="BF120" i="9"/>
  <c r="BE120" i="9"/>
  <c r="BD120" i="9"/>
  <c r="BC120" i="9"/>
  <c r="BJ118" i="9"/>
  <c r="BI118" i="9"/>
  <c r="BH118" i="9"/>
  <c r="BG118" i="9"/>
  <c r="BF118" i="9"/>
  <c r="BE118" i="9"/>
  <c r="BD118" i="9"/>
  <c r="BC118" i="9"/>
  <c r="BG106" i="9"/>
  <c r="BF106" i="9"/>
  <c r="BE106" i="9"/>
  <c r="BD106" i="9"/>
  <c r="BC106" i="9"/>
  <c r="BG82" i="9"/>
  <c r="BF82" i="9"/>
  <c r="BE82" i="9"/>
  <c r="BD82" i="9"/>
  <c r="BC82" i="9"/>
  <c r="BG74" i="9"/>
  <c r="BF74" i="9"/>
  <c r="BE74" i="9"/>
  <c r="BD74" i="9"/>
  <c r="BC74" i="9"/>
  <c r="BJ71" i="9"/>
  <c r="BI71" i="9"/>
  <c r="BH71" i="9"/>
  <c r="BG71" i="9"/>
  <c r="BF71" i="9"/>
  <c r="BE71" i="9"/>
  <c r="BD71" i="9"/>
  <c r="BC71" i="9"/>
  <c r="BE60" i="9"/>
  <c r="BD60" i="9"/>
  <c r="BC60" i="9"/>
  <c r="BJ60" i="9"/>
  <c r="BI60" i="9"/>
  <c r="BH60" i="9"/>
  <c r="BG60" i="9"/>
  <c r="BF60" i="9"/>
  <c r="BK60" i="9"/>
  <c r="BJ111" i="9"/>
  <c r="BI111" i="9"/>
  <c r="BH111" i="9"/>
  <c r="BG111" i="9"/>
  <c r="BF111" i="9"/>
  <c r="BE111" i="9"/>
  <c r="BD111" i="9"/>
  <c r="BC111" i="9"/>
  <c r="BK107" i="9"/>
  <c r="BJ107" i="9"/>
  <c r="BI107" i="9"/>
  <c r="BH107" i="9"/>
  <c r="BG107" i="9"/>
  <c r="BF107" i="9"/>
  <c r="BE107" i="9"/>
  <c r="BD107" i="9"/>
  <c r="BC107" i="9"/>
  <c r="BI105" i="9"/>
  <c r="BH105" i="9"/>
  <c r="BG105" i="9"/>
  <c r="BF105" i="9"/>
  <c r="BE105" i="9"/>
  <c r="BD105" i="9"/>
  <c r="BC105" i="9"/>
  <c r="BJ81" i="9"/>
  <c r="BI81" i="9"/>
  <c r="BH81" i="9"/>
  <c r="BG81" i="9"/>
  <c r="BF81" i="9"/>
  <c r="BE81" i="9"/>
  <c r="BD81" i="9"/>
  <c r="BC81" i="9"/>
  <c r="BJ80" i="9"/>
  <c r="BI80" i="9"/>
  <c r="BH80" i="9"/>
  <c r="BG80" i="9"/>
  <c r="BF80" i="9"/>
  <c r="BE80" i="9"/>
  <c r="BD80" i="9"/>
  <c r="BC80" i="9"/>
  <c r="BK80" i="9"/>
  <c r="BI54" i="9"/>
  <c r="BH54" i="9"/>
  <c r="BG54" i="9"/>
  <c r="BF54" i="9"/>
  <c r="BE54" i="9"/>
  <c r="BD54" i="9"/>
  <c r="BC54" i="9"/>
  <c r="BA29" i="9"/>
  <c r="BB29" i="9"/>
  <c r="BA15" i="9"/>
  <c r="BB15" i="9"/>
  <c r="AS72" i="9"/>
  <c r="AQ72" i="9"/>
  <c r="AP72" i="9"/>
  <c r="AO72" i="9"/>
  <c r="AN72" i="9"/>
  <c r="AM72" i="9"/>
  <c r="AL72" i="9"/>
  <c r="AR72" i="9"/>
  <c r="AT72" i="9"/>
  <c r="BI72" i="9"/>
  <c r="BH72" i="9"/>
  <c r="BG72" i="9"/>
  <c r="BF72" i="9"/>
  <c r="BE72" i="9"/>
  <c r="BD72" i="9"/>
  <c r="BC72" i="9"/>
  <c r="BJ68" i="9"/>
  <c r="BI68" i="9"/>
  <c r="BH68" i="9"/>
  <c r="BG68" i="9"/>
  <c r="BF68" i="9"/>
  <c r="BE68" i="9"/>
  <c r="BD68" i="9"/>
  <c r="BC68" i="9"/>
  <c r="AT214" i="9"/>
  <c r="AS214" i="9"/>
  <c r="AR214" i="9"/>
  <c r="AQ214" i="9"/>
  <c r="AP214" i="9"/>
  <c r="AO214" i="9"/>
  <c r="AN214" i="9"/>
  <c r="AM214" i="9"/>
  <c r="AL214" i="9"/>
  <c r="Z125" i="9"/>
  <c r="G125" i="9"/>
  <c r="AU125" i="9"/>
  <c r="G119" i="9"/>
  <c r="AU119" i="9"/>
  <c r="Z119" i="9"/>
  <c r="Z107" i="9"/>
  <c r="G107" i="9"/>
  <c r="AU107" i="9"/>
  <c r="BH102" i="9"/>
  <c r="BG102" i="9"/>
  <c r="BF102" i="9"/>
  <c r="BE102" i="9"/>
  <c r="BD102" i="9"/>
  <c r="BC102" i="9"/>
  <c r="BK99" i="9"/>
  <c r="BJ99" i="9"/>
  <c r="BI99" i="9"/>
  <c r="BH99" i="9"/>
  <c r="BG99" i="9"/>
  <c r="BF99" i="9"/>
  <c r="BE99" i="9"/>
  <c r="BD99" i="9"/>
  <c r="BC99" i="9"/>
  <c r="BH94" i="9"/>
  <c r="BG94" i="9"/>
  <c r="BF94" i="9"/>
  <c r="BE94" i="9"/>
  <c r="BD94" i="9"/>
  <c r="BC94" i="9"/>
  <c r="BJ92" i="9"/>
  <c r="BI92" i="9"/>
  <c r="BH92" i="9"/>
  <c r="BG92" i="9"/>
  <c r="BK91" i="9"/>
  <c r="BJ91" i="9"/>
  <c r="BI91" i="9"/>
  <c r="BH91" i="9"/>
  <c r="BH86" i="9"/>
  <c r="BG86" i="9"/>
  <c r="BF86" i="9"/>
  <c r="BE86" i="9"/>
  <c r="BD86" i="9"/>
  <c r="BC86" i="9"/>
  <c r="BK83" i="9"/>
  <c r="BJ83" i="9"/>
  <c r="BI83" i="9"/>
  <c r="BH83" i="9"/>
  <c r="BG83" i="9"/>
  <c r="BF83" i="9"/>
  <c r="BE83" i="9"/>
  <c r="BD83" i="9"/>
  <c r="BC83" i="9"/>
  <c r="BH78" i="9"/>
  <c r="BG78" i="9"/>
  <c r="BF78" i="9"/>
  <c r="BE78" i="9"/>
  <c r="BD78" i="9"/>
  <c r="BC78" i="9"/>
  <c r="BK75" i="9"/>
  <c r="BJ75" i="9"/>
  <c r="BI75" i="9"/>
  <c r="BH75" i="9"/>
  <c r="BG75" i="9"/>
  <c r="BF75" i="9"/>
  <c r="BE75" i="9"/>
  <c r="BD75" i="9"/>
  <c r="BC75" i="9"/>
  <c r="BJ63" i="9"/>
  <c r="BI63" i="9"/>
  <c r="BH63" i="9"/>
  <c r="BG63" i="9"/>
  <c r="BF63" i="9"/>
  <c r="BE63" i="9"/>
  <c r="BD63" i="9"/>
  <c r="BC63" i="9"/>
  <c r="BF59" i="9"/>
  <c r="BE59" i="9"/>
  <c r="BD59" i="9"/>
  <c r="BC59" i="9"/>
  <c r="BK59" i="9"/>
  <c r="BJ59" i="9"/>
  <c r="BI59" i="9"/>
  <c r="BH59" i="9"/>
  <c r="BG59" i="9"/>
  <c r="BI56" i="9"/>
  <c r="BH56" i="9"/>
  <c r="BG56" i="9"/>
  <c r="BF56" i="9"/>
  <c r="BE56" i="9"/>
  <c r="BD56" i="9"/>
  <c r="BC56" i="9"/>
  <c r="BJ52" i="9"/>
  <c r="BI52" i="9"/>
  <c r="BH52" i="9"/>
  <c r="BG52" i="9"/>
  <c r="BF52" i="9"/>
  <c r="BE52" i="9"/>
  <c r="BD52" i="9"/>
  <c r="BC52" i="9"/>
  <c r="BG50" i="9"/>
  <c r="BF50" i="9"/>
  <c r="BE50" i="9"/>
  <c r="BD50" i="9"/>
  <c r="BC50" i="9"/>
  <c r="BK46" i="9"/>
  <c r="BJ46" i="9"/>
  <c r="BI46" i="9"/>
  <c r="BH46" i="9"/>
  <c r="BG46" i="9"/>
  <c r="BF46" i="9"/>
  <c r="BE46" i="9"/>
  <c r="BD46" i="9"/>
  <c r="BC46" i="9"/>
  <c r="BJ39" i="9"/>
  <c r="BI39" i="9"/>
  <c r="BH39" i="9"/>
  <c r="BK36" i="9"/>
  <c r="BJ36" i="9"/>
  <c r="BI36" i="9"/>
  <c r="BH36" i="9"/>
  <c r="BG36" i="9"/>
  <c r="BF36" i="9"/>
  <c r="BE36" i="9"/>
  <c r="BD36" i="9"/>
  <c r="BC36" i="9"/>
  <c r="BJ25" i="9"/>
  <c r="BI25" i="9"/>
  <c r="BH25" i="9"/>
  <c r="BG25" i="9"/>
  <c r="BF25" i="9"/>
  <c r="BE25" i="9"/>
  <c r="BD25" i="9"/>
  <c r="BC25" i="9"/>
  <c r="BK25" i="9"/>
  <c r="BE20" i="9"/>
  <c r="BD20" i="9"/>
  <c r="BC20" i="9"/>
  <c r="BK20" i="9"/>
  <c r="BJ20" i="9"/>
  <c r="BI20" i="9"/>
  <c r="BH20" i="9"/>
  <c r="BG20" i="9"/>
  <c r="BF20" i="9"/>
  <c r="BG16" i="9"/>
  <c r="BF16" i="9"/>
  <c r="BE16" i="9"/>
  <c r="BD16" i="9"/>
  <c r="BC16" i="9"/>
  <c r="AT215" i="9"/>
  <c r="AS215" i="9"/>
  <c r="AR215" i="9"/>
  <c r="AQ215" i="9"/>
  <c r="AP215" i="9"/>
  <c r="AO215" i="9"/>
  <c r="AN215" i="9"/>
  <c r="AM215" i="9"/>
  <c r="AL215" i="9"/>
  <c r="BK92" i="9"/>
  <c r="BK84" i="9"/>
  <c r="BJ84" i="9"/>
  <c r="BI84" i="9"/>
  <c r="BH84" i="9"/>
  <c r="BG84" i="9"/>
  <c r="BF84" i="9"/>
  <c r="BE84" i="9"/>
  <c r="BD84" i="9"/>
  <c r="BC84" i="9"/>
  <c r="BK76" i="9"/>
  <c r="BJ76" i="9"/>
  <c r="BI76" i="9"/>
  <c r="BH76" i="9"/>
  <c r="BG76" i="9"/>
  <c r="BF76" i="9"/>
  <c r="BE76" i="9"/>
  <c r="BD76" i="9"/>
  <c r="BC76" i="9"/>
  <c r="BK70" i="9"/>
  <c r="BH70" i="9"/>
  <c r="BG70" i="9"/>
  <c r="BF70" i="9"/>
  <c r="AN218" i="9"/>
  <c r="AM218" i="9"/>
  <c r="AL218" i="9"/>
  <c r="AT218" i="9"/>
  <c r="AS218" i="9"/>
  <c r="AR218" i="9"/>
  <c r="AQ218" i="9"/>
  <c r="AP218" i="9"/>
  <c r="AO218" i="9"/>
  <c r="AP202" i="9"/>
  <c r="AO202" i="9"/>
  <c r="AN202" i="9"/>
  <c r="AM202" i="9"/>
  <c r="AL202" i="9"/>
  <c r="AP186" i="9"/>
  <c r="AO186" i="9"/>
  <c r="AN186" i="9"/>
  <c r="AM186" i="9"/>
  <c r="AL186" i="9"/>
  <c r="AP154" i="9"/>
  <c r="AO154" i="9"/>
  <c r="AN154" i="9"/>
  <c r="AM154" i="9"/>
  <c r="AL154" i="9"/>
  <c r="Z105" i="9"/>
  <c r="AU105" i="9"/>
  <c r="G105" i="9"/>
  <c r="AS102" i="9"/>
  <c r="AR102" i="9"/>
  <c r="AQ102" i="9"/>
  <c r="AP102" i="9"/>
  <c r="AO102" i="9"/>
  <c r="AN102" i="9"/>
  <c r="AM102" i="9"/>
  <c r="AL102" i="9"/>
  <c r="AT102" i="9"/>
  <c r="AS86" i="9"/>
  <c r="AR86" i="9"/>
  <c r="AQ86" i="9"/>
  <c r="AP86" i="9"/>
  <c r="AO86" i="9"/>
  <c r="AN86" i="9"/>
  <c r="AM86" i="9"/>
  <c r="AL86" i="9"/>
  <c r="AT86" i="9"/>
  <c r="Z75" i="9"/>
  <c r="AU75" i="9"/>
  <c r="G75" i="9"/>
  <c r="BI95" i="9"/>
  <c r="BH95" i="9"/>
  <c r="BG95" i="9"/>
  <c r="BF95" i="9"/>
  <c r="BE95" i="9"/>
  <c r="BD95" i="9"/>
  <c r="BC95" i="9"/>
  <c r="BG66" i="9"/>
  <c r="BF66" i="9"/>
  <c r="BE66" i="9"/>
  <c r="BD66" i="9"/>
  <c r="BC66" i="9"/>
  <c r="BK62" i="9"/>
  <c r="BJ62" i="9"/>
  <c r="BI62" i="9"/>
  <c r="BH62" i="9"/>
  <c r="BG62" i="9"/>
  <c r="BF62" i="9"/>
  <c r="BE62" i="9"/>
  <c r="BD62" i="9"/>
  <c r="BC62" i="9"/>
  <c r="BJ55" i="9"/>
  <c r="BI55" i="9"/>
  <c r="BH55" i="9"/>
  <c r="BK54" i="9"/>
  <c r="BJ54" i="9"/>
  <c r="BH43" i="9"/>
  <c r="BG43" i="9"/>
  <c r="BF43" i="9"/>
  <c r="BE43" i="9"/>
  <c r="BD43" i="9"/>
  <c r="BC43" i="9"/>
  <c r="BK41" i="9"/>
  <c r="BJ41" i="9"/>
  <c r="BI41" i="9"/>
  <c r="BH41" i="9"/>
  <c r="BG41" i="9"/>
  <c r="BF41" i="9"/>
  <c r="BE41" i="9"/>
  <c r="BD41" i="9"/>
  <c r="BC41" i="9"/>
  <c r="AT213" i="9"/>
  <c r="AS213" i="9"/>
  <c r="AR213" i="9"/>
  <c r="AQ213" i="9"/>
  <c r="AP213" i="9"/>
  <c r="AO213" i="9"/>
  <c r="AN213" i="9"/>
  <c r="AM213" i="9"/>
  <c r="AL213" i="9"/>
  <c r="AS146" i="9"/>
  <c r="AR146" i="9"/>
  <c r="AQ146" i="9"/>
  <c r="AP146" i="9"/>
  <c r="AO146" i="9"/>
  <c r="AN146" i="9"/>
  <c r="AM146" i="9"/>
  <c r="AL146" i="9"/>
  <c r="Z101" i="9"/>
  <c r="G101" i="9"/>
  <c r="AU101" i="9"/>
  <c r="BJ95" i="9"/>
  <c r="BE92" i="9"/>
  <c r="BD92" i="9"/>
  <c r="BC92" i="9"/>
  <c r="BF91" i="9"/>
  <c r="BE91" i="9"/>
  <c r="BD91" i="9"/>
  <c r="BC91" i="9"/>
  <c r="BJ87" i="9"/>
  <c r="BI87" i="9"/>
  <c r="BH87" i="9"/>
  <c r="BG87" i="9"/>
  <c r="BF87" i="9"/>
  <c r="BE87" i="9"/>
  <c r="BD87" i="9"/>
  <c r="BC87" i="9"/>
  <c r="BJ79" i="9"/>
  <c r="BI79" i="9"/>
  <c r="BH79" i="9"/>
  <c r="BG79" i="9"/>
  <c r="BF79" i="9"/>
  <c r="BE79" i="9"/>
  <c r="BD79" i="9"/>
  <c r="BC79" i="9"/>
  <c r="BH73" i="9"/>
  <c r="BG73" i="9"/>
  <c r="BF73" i="9"/>
  <c r="BE73" i="9"/>
  <c r="BD73" i="9"/>
  <c r="BC73" i="9"/>
  <c r="BJ72" i="9"/>
  <c r="BG58" i="9"/>
  <c r="BF58" i="9"/>
  <c r="BE58" i="9"/>
  <c r="BD58" i="9"/>
  <c r="BC58" i="9"/>
  <c r="BJ47" i="9"/>
  <c r="BI47" i="9"/>
  <c r="BH47" i="9"/>
  <c r="BG47" i="9"/>
  <c r="BF47" i="9"/>
  <c r="BE47" i="9"/>
  <c r="BD47" i="9"/>
  <c r="BC47" i="9"/>
  <c r="BG34" i="9"/>
  <c r="BF34" i="9"/>
  <c r="BE34" i="9"/>
  <c r="BD34" i="9"/>
  <c r="BC34" i="9"/>
  <c r="BK13" i="9"/>
  <c r="BJ13" i="9"/>
  <c r="BI13" i="9"/>
  <c r="BH13" i="9"/>
  <c r="BG13" i="9"/>
  <c r="BF13" i="9"/>
  <c r="BE13" i="9"/>
  <c r="BD13" i="9"/>
  <c r="BC13" i="9"/>
  <c r="AT216" i="9"/>
  <c r="AS216" i="9"/>
  <c r="AR216" i="9"/>
  <c r="AQ216" i="9"/>
  <c r="AP216" i="9"/>
  <c r="AO216" i="9"/>
  <c r="AN216" i="9"/>
  <c r="AM216" i="9"/>
  <c r="AL216" i="9"/>
  <c r="AS135" i="9"/>
  <c r="G127" i="9"/>
  <c r="Z127" i="9"/>
  <c r="AU127" i="9"/>
  <c r="BK72" i="9"/>
  <c r="BE70" i="9"/>
  <c r="BD70" i="9"/>
  <c r="BC70" i="9"/>
  <c r="BK68" i="9"/>
  <c r="BK65" i="9"/>
  <c r="BJ65" i="9"/>
  <c r="BI65" i="9"/>
  <c r="BH65" i="9"/>
  <c r="BG65" i="9"/>
  <c r="BF65" i="9"/>
  <c r="BE65" i="9"/>
  <c r="BD65" i="9"/>
  <c r="BC65" i="9"/>
  <c r="BK33" i="9"/>
  <c r="BJ33" i="9"/>
  <c r="BI33" i="9"/>
  <c r="BH33" i="9"/>
  <c r="BG33" i="9"/>
  <c r="BF33" i="9"/>
  <c r="BE33" i="9"/>
  <c r="BD33" i="9"/>
  <c r="BC33" i="9"/>
  <c r="BK28" i="9"/>
  <c r="BJ28" i="9"/>
  <c r="BI28" i="9"/>
  <c r="BH28" i="9"/>
  <c r="BG28" i="9"/>
  <c r="BF28" i="9"/>
  <c r="BE28" i="9"/>
  <c r="BD28" i="9"/>
  <c r="BC28" i="9"/>
  <c r="AT219" i="9"/>
  <c r="AS219" i="9"/>
  <c r="AR219" i="9"/>
  <c r="AQ219" i="9"/>
  <c r="AP219" i="9"/>
  <c r="AO219" i="9"/>
  <c r="AN219" i="9"/>
  <c r="AM219" i="9"/>
  <c r="AL219" i="9"/>
  <c r="AT211" i="9"/>
  <c r="AS211" i="9"/>
  <c r="AR211" i="9"/>
  <c r="AQ211" i="9"/>
  <c r="AP211" i="9"/>
  <c r="AO211" i="9"/>
  <c r="AN211" i="9"/>
  <c r="AM211" i="9"/>
  <c r="AL211" i="9"/>
  <c r="AS148" i="9"/>
  <c r="AS140" i="9"/>
  <c r="AR140" i="9"/>
  <c r="Z131" i="9"/>
  <c r="G131" i="9"/>
  <c r="AU131" i="9"/>
  <c r="G126" i="9"/>
  <c r="Z126" i="9"/>
  <c r="AU126" i="9"/>
  <c r="BI35" i="9"/>
  <c r="BH35" i="9"/>
  <c r="BG35" i="9"/>
  <c r="BF35" i="9"/>
  <c r="BE35" i="9"/>
  <c r="BD35" i="9"/>
  <c r="BC35" i="9"/>
  <c r="AQ183" i="9"/>
  <c r="AP183" i="9"/>
  <c r="AO183" i="9"/>
  <c r="AN183" i="9"/>
  <c r="AM183" i="9"/>
  <c r="AL183" i="9"/>
  <c r="AQ175" i="9"/>
  <c r="AP175" i="9"/>
  <c r="AO175" i="9"/>
  <c r="AN175" i="9"/>
  <c r="AM175" i="9"/>
  <c r="AL175" i="9"/>
  <c r="AQ159" i="9"/>
  <c r="AP159" i="9"/>
  <c r="AO159" i="9"/>
  <c r="AN159" i="9"/>
  <c r="AM159" i="9"/>
  <c r="AL159" i="9"/>
  <c r="AU130" i="9"/>
  <c r="Z130" i="9"/>
  <c r="Z129" i="9"/>
  <c r="AU129" i="9"/>
  <c r="AT128" i="9"/>
  <c r="AR128" i="9"/>
  <c r="AQ128" i="9"/>
  <c r="AP128" i="9"/>
  <c r="AO128" i="9"/>
  <c r="AN128" i="9"/>
  <c r="AM128" i="9"/>
  <c r="AL128" i="9"/>
  <c r="AU124" i="9"/>
  <c r="Z124" i="9"/>
  <c r="G124" i="9"/>
  <c r="Z110" i="9"/>
  <c r="G110" i="9"/>
  <c r="G95" i="9"/>
  <c r="AU95" i="9"/>
  <c r="AU84" i="9"/>
  <c r="Z84" i="9"/>
  <c r="G84" i="9"/>
  <c r="Z70" i="9"/>
  <c r="AU70" i="9"/>
  <c r="G70" i="9"/>
  <c r="G65" i="9"/>
  <c r="Z65" i="9"/>
  <c r="AU65" i="9"/>
  <c r="BG55" i="9"/>
  <c r="BF55" i="9"/>
  <c r="BE55" i="9"/>
  <c r="BD55" i="9"/>
  <c r="BC55" i="9"/>
  <c r="BF48" i="9"/>
  <c r="BE48" i="9"/>
  <c r="BD48" i="9"/>
  <c r="BC48" i="9"/>
  <c r="BK43" i="9"/>
  <c r="BJ43" i="9"/>
  <c r="BI43" i="9"/>
  <c r="BG39" i="9"/>
  <c r="BF39" i="9"/>
  <c r="BE39" i="9"/>
  <c r="BD39" i="9"/>
  <c r="BC39" i="9"/>
  <c r="BK35" i="9"/>
  <c r="BJ35" i="9"/>
  <c r="BF32" i="9"/>
  <c r="BE32" i="9"/>
  <c r="BD32" i="9"/>
  <c r="BC32" i="9"/>
  <c r="BG31" i="9"/>
  <c r="BF31" i="9"/>
  <c r="BE31" i="9"/>
  <c r="BD31" i="9"/>
  <c r="BC31" i="9"/>
  <c r="BK27" i="9"/>
  <c r="BJ27" i="9"/>
  <c r="BI27" i="9"/>
  <c r="BH27" i="9"/>
  <c r="BG27" i="9"/>
  <c r="BF27" i="9"/>
  <c r="BE27" i="9"/>
  <c r="BD27" i="9"/>
  <c r="BC27" i="9"/>
  <c r="BG23" i="9"/>
  <c r="BF23" i="9"/>
  <c r="BE23" i="9"/>
  <c r="BD23" i="9"/>
  <c r="BC23" i="9"/>
  <c r="BK19" i="9"/>
  <c r="BJ19" i="9"/>
  <c r="BI19" i="9"/>
  <c r="BH19" i="9"/>
  <c r="BG19" i="9"/>
  <c r="BF19" i="9"/>
  <c r="BE19" i="9"/>
  <c r="BD19" i="9"/>
  <c r="BC19" i="9"/>
  <c r="BG17" i="9"/>
  <c r="BF17" i="9"/>
  <c r="BE17" i="9"/>
  <c r="BD17" i="9"/>
  <c r="BC17" i="9"/>
  <c r="BG14" i="9"/>
  <c r="BF14" i="9"/>
  <c r="BE14" i="9"/>
  <c r="BD14" i="9"/>
  <c r="BC14" i="9"/>
  <c r="BK11" i="9"/>
  <c r="BJ11" i="9"/>
  <c r="BI11" i="9"/>
  <c r="BH11" i="9"/>
  <c r="BG11" i="9"/>
  <c r="BF11" i="9"/>
  <c r="BE11" i="9"/>
  <c r="BD11" i="9"/>
  <c r="BC11" i="9"/>
  <c r="AS205" i="9"/>
  <c r="AR205" i="9"/>
  <c r="AQ205" i="9"/>
  <c r="AP205" i="9"/>
  <c r="AO205" i="9"/>
  <c r="AN205" i="9"/>
  <c r="AM205" i="9"/>
  <c r="AL205" i="9"/>
  <c r="AS189" i="9"/>
  <c r="AR189" i="9"/>
  <c r="AQ189" i="9"/>
  <c r="AP189" i="9"/>
  <c r="AO189" i="9"/>
  <c r="AN189" i="9"/>
  <c r="AM189" i="9"/>
  <c r="AL189" i="9"/>
  <c r="AS181" i="9"/>
  <c r="AR181" i="9"/>
  <c r="AQ181" i="9"/>
  <c r="AP181" i="9"/>
  <c r="AO181" i="9"/>
  <c r="AN181" i="9"/>
  <c r="AM181" i="9"/>
  <c r="AL181" i="9"/>
  <c r="AS173" i="9"/>
  <c r="AR173" i="9"/>
  <c r="AQ173" i="9"/>
  <c r="AP173" i="9"/>
  <c r="AO173" i="9"/>
  <c r="AN173" i="9"/>
  <c r="AM173" i="9"/>
  <c r="AL173" i="9"/>
  <c r="AS165" i="9"/>
  <c r="AR165" i="9"/>
  <c r="AQ165" i="9"/>
  <c r="AP165" i="9"/>
  <c r="AO165" i="9"/>
  <c r="AN165" i="9"/>
  <c r="AM165" i="9"/>
  <c r="AL165" i="9"/>
  <c r="AT153" i="9"/>
  <c r="AS153" i="9"/>
  <c r="AR153" i="9"/>
  <c r="AQ153" i="9"/>
  <c r="AP153" i="9"/>
  <c r="AO153" i="9"/>
  <c r="AT151" i="9"/>
  <c r="AS151" i="9"/>
  <c r="AR151" i="9"/>
  <c r="AQ151" i="9"/>
  <c r="AP151" i="9"/>
  <c r="AO151" i="9"/>
  <c r="AN151" i="9"/>
  <c r="AM151" i="9"/>
  <c r="AL151" i="9"/>
  <c r="AT149" i="9"/>
  <c r="AS149" i="9"/>
  <c r="AR149" i="9"/>
  <c r="AQ149" i="9"/>
  <c r="AP149" i="9"/>
  <c r="AO149" i="9"/>
  <c r="AT147" i="9"/>
  <c r="AS147" i="9"/>
  <c r="AR147" i="9"/>
  <c r="AQ147" i="9"/>
  <c r="AP147" i="9"/>
  <c r="AO147" i="9"/>
  <c r="AN147" i="9"/>
  <c r="AM147" i="9"/>
  <c r="AL147" i="9"/>
  <c r="AT145" i="9"/>
  <c r="AS145" i="9"/>
  <c r="AR145" i="9"/>
  <c r="AQ145" i="9"/>
  <c r="AP145" i="9"/>
  <c r="AO145" i="9"/>
  <c r="AN145" i="9"/>
  <c r="AM145" i="9"/>
  <c r="AL145" i="9"/>
  <c r="AT143" i="9"/>
  <c r="AS143" i="9"/>
  <c r="AR143" i="9"/>
  <c r="AQ143" i="9"/>
  <c r="AP143" i="9"/>
  <c r="AO143" i="9"/>
  <c r="AT141" i="9"/>
  <c r="AS141" i="9"/>
  <c r="AR141" i="9"/>
  <c r="AQ141" i="9"/>
  <c r="AP141" i="9"/>
  <c r="AO141" i="9"/>
  <c r="AN141" i="9"/>
  <c r="AM141" i="9"/>
  <c r="AL141" i="9"/>
  <c r="AT139" i="9"/>
  <c r="AS139" i="9"/>
  <c r="AR139" i="9"/>
  <c r="AQ139" i="9"/>
  <c r="AP139" i="9"/>
  <c r="AO139" i="9"/>
  <c r="AN139" i="9"/>
  <c r="AM139" i="9"/>
  <c r="AL139" i="9"/>
  <c r="AT137" i="9"/>
  <c r="AS137" i="9"/>
  <c r="AR137" i="9"/>
  <c r="AQ137" i="9"/>
  <c r="AP137" i="9"/>
  <c r="AO137" i="9"/>
  <c r="AP134" i="9"/>
  <c r="AO134" i="9"/>
  <c r="AN134" i="9"/>
  <c r="AM134" i="9"/>
  <c r="AL134" i="9"/>
  <c r="AU132" i="9"/>
  <c r="Z132" i="9"/>
  <c r="G132" i="9"/>
  <c r="G130" i="9"/>
  <c r="G129" i="9"/>
  <c r="G128" i="9"/>
  <c r="AU116" i="9"/>
  <c r="Z116" i="9"/>
  <c r="G116" i="9"/>
  <c r="G103" i="9"/>
  <c r="AU103" i="9"/>
  <c r="AU92" i="9"/>
  <c r="Z92" i="9"/>
  <c r="G92" i="9"/>
  <c r="Z86" i="9"/>
  <c r="G86" i="9"/>
  <c r="G61" i="9"/>
  <c r="AU61" i="9"/>
  <c r="Z61" i="9"/>
  <c r="AO56" i="9"/>
  <c r="AN56" i="9"/>
  <c r="AM56" i="9"/>
  <c r="AL56" i="9"/>
  <c r="AT56" i="9"/>
  <c r="AS56" i="9"/>
  <c r="AR56" i="9"/>
  <c r="AQ56" i="9"/>
  <c r="AP56" i="9"/>
  <c r="BI38" i="9"/>
  <c r="BH38" i="9"/>
  <c r="BG38" i="9"/>
  <c r="BF38" i="9"/>
  <c r="BE38" i="9"/>
  <c r="BD38" i="9"/>
  <c r="BC38" i="9"/>
  <c r="BI30" i="9"/>
  <c r="BH30" i="9"/>
  <c r="BG30" i="9"/>
  <c r="BF30" i="9"/>
  <c r="BE30" i="9"/>
  <c r="BD30" i="9"/>
  <c r="BC30" i="9"/>
  <c r="BI22" i="9"/>
  <c r="BH22" i="9"/>
  <c r="BG22" i="9"/>
  <c r="BF22" i="9"/>
  <c r="BE22" i="9"/>
  <c r="BD22" i="9"/>
  <c r="BC22" i="9"/>
  <c r="AT210" i="9"/>
  <c r="AS210" i="9"/>
  <c r="AR210" i="9"/>
  <c r="AQ210" i="9"/>
  <c r="AP210" i="9"/>
  <c r="AO210" i="9"/>
  <c r="AN210" i="9"/>
  <c r="AM210" i="9"/>
  <c r="AL210" i="9"/>
  <c r="AT209" i="9"/>
  <c r="AS209" i="9"/>
  <c r="AR209" i="9"/>
  <c r="AQ209" i="9"/>
  <c r="AP209" i="9"/>
  <c r="AO209" i="9"/>
  <c r="AN209" i="9"/>
  <c r="AM209" i="9"/>
  <c r="AL209" i="9"/>
  <c r="AT208" i="9"/>
  <c r="AS208" i="9"/>
  <c r="AR208" i="9"/>
  <c r="AQ208" i="9"/>
  <c r="AP208" i="9"/>
  <c r="AO208" i="9"/>
  <c r="AN208" i="9"/>
  <c r="AM208" i="9"/>
  <c r="AL208" i="9"/>
  <c r="AT207" i="9"/>
  <c r="AS207" i="9"/>
  <c r="AR207" i="9"/>
  <c r="AQ207" i="9"/>
  <c r="AP207" i="9"/>
  <c r="AO207" i="9"/>
  <c r="AN207" i="9"/>
  <c r="AM207" i="9"/>
  <c r="AL207" i="9"/>
  <c r="AT206" i="9"/>
  <c r="AS206" i="9"/>
  <c r="AR206" i="9"/>
  <c r="AQ206" i="9"/>
  <c r="AP206" i="9"/>
  <c r="AT205" i="9"/>
  <c r="AT204" i="9"/>
  <c r="AS204" i="9"/>
  <c r="AR204" i="9"/>
  <c r="AQ204" i="9"/>
  <c r="AP204" i="9"/>
  <c r="AO204" i="9"/>
  <c r="AT203" i="9"/>
  <c r="AS203" i="9"/>
  <c r="AR203" i="9"/>
  <c r="AQ203" i="9"/>
  <c r="AP203" i="9"/>
  <c r="AO203" i="9"/>
  <c r="AN203" i="9"/>
  <c r="AM203" i="9"/>
  <c r="AL203" i="9"/>
  <c r="AT202" i="9"/>
  <c r="AS202" i="9"/>
  <c r="AR202" i="9"/>
  <c r="AQ202" i="9"/>
  <c r="AT201" i="9"/>
  <c r="AS201" i="9"/>
  <c r="AR201" i="9"/>
  <c r="AQ201" i="9"/>
  <c r="AP201" i="9"/>
  <c r="AO201" i="9"/>
  <c r="AN201" i="9"/>
  <c r="AM201" i="9"/>
  <c r="AL201" i="9"/>
  <c r="AT200" i="9"/>
  <c r="AS200" i="9"/>
  <c r="AR200" i="9"/>
  <c r="AQ200" i="9"/>
  <c r="AP200" i="9"/>
  <c r="AO200" i="9"/>
  <c r="AN200" i="9"/>
  <c r="AM200" i="9"/>
  <c r="AL200" i="9"/>
  <c r="AT199" i="9"/>
  <c r="AS199" i="9"/>
  <c r="AR199" i="9"/>
  <c r="AQ199" i="9"/>
  <c r="AP199" i="9"/>
  <c r="AO199" i="9"/>
  <c r="AN199" i="9"/>
  <c r="AM199" i="9"/>
  <c r="AL199" i="9"/>
  <c r="AT198" i="9"/>
  <c r="AS198" i="9"/>
  <c r="AR198" i="9"/>
  <c r="AQ198" i="9"/>
  <c r="AP198" i="9"/>
  <c r="AT197" i="9"/>
  <c r="AS197" i="9"/>
  <c r="AR197" i="9"/>
  <c r="AQ197" i="9"/>
  <c r="AP197" i="9"/>
  <c r="AO197" i="9"/>
  <c r="AN197" i="9"/>
  <c r="AM197" i="9"/>
  <c r="AL197" i="9"/>
  <c r="AT196" i="9"/>
  <c r="AS196" i="9"/>
  <c r="AR196" i="9"/>
  <c r="AQ196" i="9"/>
  <c r="AP196" i="9"/>
  <c r="AO196" i="9"/>
  <c r="AT195" i="9"/>
  <c r="AS195" i="9"/>
  <c r="AR195" i="9"/>
  <c r="AQ195" i="9"/>
  <c r="AP195" i="9"/>
  <c r="AO195" i="9"/>
  <c r="AN195" i="9"/>
  <c r="AM195" i="9"/>
  <c r="AL195" i="9"/>
  <c r="AT194" i="9"/>
  <c r="AS194" i="9"/>
  <c r="AR194" i="9"/>
  <c r="AQ194" i="9"/>
  <c r="AP194" i="9"/>
  <c r="AO194" i="9"/>
  <c r="AN194" i="9"/>
  <c r="AM194" i="9"/>
  <c r="AL194" i="9"/>
  <c r="AT193" i="9"/>
  <c r="AS193" i="9"/>
  <c r="AR193" i="9"/>
  <c r="AQ193" i="9"/>
  <c r="AP193" i="9"/>
  <c r="AO193" i="9"/>
  <c r="AN193" i="9"/>
  <c r="AM193" i="9"/>
  <c r="AL193" i="9"/>
  <c r="AT192" i="9"/>
  <c r="AS192" i="9"/>
  <c r="AR192" i="9"/>
  <c r="AQ192" i="9"/>
  <c r="AP192" i="9"/>
  <c r="AO192" i="9"/>
  <c r="AN192" i="9"/>
  <c r="AM192" i="9"/>
  <c r="AL192" i="9"/>
  <c r="AT191" i="9"/>
  <c r="AS191" i="9"/>
  <c r="AR191" i="9"/>
  <c r="AQ191" i="9"/>
  <c r="AP191" i="9"/>
  <c r="AO191" i="9"/>
  <c r="AN191" i="9"/>
  <c r="AM191" i="9"/>
  <c r="AL191" i="9"/>
  <c r="AT190" i="9"/>
  <c r="AS190" i="9"/>
  <c r="AR190" i="9"/>
  <c r="AQ190" i="9"/>
  <c r="AP190" i="9"/>
  <c r="AO190" i="9"/>
  <c r="AN190" i="9"/>
  <c r="AM190" i="9"/>
  <c r="AL190" i="9"/>
  <c r="AT189" i="9"/>
  <c r="AT188" i="9"/>
  <c r="AS188" i="9"/>
  <c r="AR188" i="9"/>
  <c r="AQ188" i="9"/>
  <c r="AP188" i="9"/>
  <c r="AO188" i="9"/>
  <c r="AN188" i="9"/>
  <c r="AM188" i="9"/>
  <c r="AL188" i="9"/>
  <c r="AT187" i="9"/>
  <c r="AS187" i="9"/>
  <c r="AR187" i="9"/>
  <c r="AQ187" i="9"/>
  <c r="AP187" i="9"/>
  <c r="AO187" i="9"/>
  <c r="AN187" i="9"/>
  <c r="AM187" i="9"/>
  <c r="AL187" i="9"/>
  <c r="AT186" i="9"/>
  <c r="AS186" i="9"/>
  <c r="AR186" i="9"/>
  <c r="AQ186" i="9"/>
  <c r="AT185" i="9"/>
  <c r="AS185" i="9"/>
  <c r="AR185" i="9"/>
  <c r="AQ185" i="9"/>
  <c r="AP185" i="9"/>
  <c r="AO185" i="9"/>
  <c r="AN185" i="9"/>
  <c r="AM185" i="9"/>
  <c r="AL185" i="9"/>
  <c r="AT184" i="9"/>
  <c r="AS184" i="9"/>
  <c r="AR184" i="9"/>
  <c r="AQ184" i="9"/>
  <c r="AP184" i="9"/>
  <c r="AO184" i="9"/>
  <c r="AN184" i="9"/>
  <c r="AM184" i="9"/>
  <c r="AL184" i="9"/>
  <c r="AT183" i="9"/>
  <c r="AS183" i="9"/>
  <c r="AR183" i="9"/>
  <c r="AT182" i="9"/>
  <c r="AS182" i="9"/>
  <c r="AR182" i="9"/>
  <c r="AQ182" i="9"/>
  <c r="AP182" i="9"/>
  <c r="AT181" i="9"/>
  <c r="AT180" i="9"/>
  <c r="AS180" i="9"/>
  <c r="AR180" i="9"/>
  <c r="AQ180" i="9"/>
  <c r="AP180" i="9"/>
  <c r="AO180" i="9"/>
  <c r="AT179" i="9"/>
  <c r="AS179" i="9"/>
  <c r="AR179" i="9"/>
  <c r="AQ179" i="9"/>
  <c r="AP179" i="9"/>
  <c r="AO179" i="9"/>
  <c r="AN179" i="9"/>
  <c r="AM179" i="9"/>
  <c r="AL179" i="9"/>
  <c r="AT178" i="9"/>
  <c r="AS178" i="9"/>
  <c r="AR178" i="9"/>
  <c r="AQ178" i="9"/>
  <c r="AP178" i="9"/>
  <c r="AO178" i="9"/>
  <c r="AN178" i="9"/>
  <c r="AM178" i="9"/>
  <c r="AL178" i="9"/>
  <c r="AT177" i="9"/>
  <c r="AS177" i="9"/>
  <c r="AR177" i="9"/>
  <c r="AQ177" i="9"/>
  <c r="AP177" i="9"/>
  <c r="AO177" i="9"/>
  <c r="AN177" i="9"/>
  <c r="AM177" i="9"/>
  <c r="AL177" i="9"/>
  <c r="AT176" i="9"/>
  <c r="AS176" i="9"/>
  <c r="AR176" i="9"/>
  <c r="AQ176" i="9"/>
  <c r="AP176" i="9"/>
  <c r="AO176" i="9"/>
  <c r="AN176" i="9"/>
  <c r="AM176" i="9"/>
  <c r="AL176" i="9"/>
  <c r="AT175" i="9"/>
  <c r="AS175" i="9"/>
  <c r="AR175" i="9"/>
  <c r="AT174" i="9"/>
  <c r="AS174" i="9"/>
  <c r="AR174" i="9"/>
  <c r="AQ174" i="9"/>
  <c r="AP174" i="9"/>
  <c r="AT173" i="9"/>
  <c r="AT172" i="9"/>
  <c r="AS172" i="9"/>
  <c r="AR172" i="9"/>
  <c r="AQ172" i="9"/>
  <c r="AP172" i="9"/>
  <c r="AO172" i="9"/>
  <c r="AT171" i="9"/>
  <c r="AS171" i="9"/>
  <c r="AR171" i="9"/>
  <c r="AQ171" i="9"/>
  <c r="AP171" i="9"/>
  <c r="AO171" i="9"/>
  <c r="AN171" i="9"/>
  <c r="AM171" i="9"/>
  <c r="AL171" i="9"/>
  <c r="AT170" i="9"/>
  <c r="AS170" i="9"/>
  <c r="AR170" i="9"/>
  <c r="AQ170" i="9"/>
  <c r="AP170" i="9"/>
  <c r="AO170" i="9"/>
  <c r="AN170" i="9"/>
  <c r="AM170" i="9"/>
  <c r="AL170" i="9"/>
  <c r="AT169" i="9"/>
  <c r="AS169" i="9"/>
  <c r="AR169" i="9"/>
  <c r="AQ169" i="9"/>
  <c r="AP169" i="9"/>
  <c r="AO169" i="9"/>
  <c r="AN169" i="9"/>
  <c r="AM169" i="9"/>
  <c r="AL169" i="9"/>
  <c r="AT168" i="9"/>
  <c r="AS168" i="9"/>
  <c r="AR168" i="9"/>
  <c r="AQ168" i="9"/>
  <c r="AP168" i="9"/>
  <c r="AO168" i="9"/>
  <c r="AN168" i="9"/>
  <c r="AM168" i="9"/>
  <c r="AL168" i="9"/>
  <c r="AT167" i="9"/>
  <c r="AS167" i="9"/>
  <c r="AR167" i="9"/>
  <c r="AQ167" i="9"/>
  <c r="AP167" i="9"/>
  <c r="AO167" i="9"/>
  <c r="AN167" i="9"/>
  <c r="AM167" i="9"/>
  <c r="AL167" i="9"/>
  <c r="AT166" i="9"/>
  <c r="AS166" i="9"/>
  <c r="AR166" i="9"/>
  <c r="AQ166" i="9"/>
  <c r="AP166" i="9"/>
  <c r="AO166" i="9"/>
  <c r="AN166" i="9"/>
  <c r="AM166" i="9"/>
  <c r="AL166" i="9"/>
  <c r="AT165" i="9"/>
  <c r="AT164" i="9"/>
  <c r="AS164" i="9"/>
  <c r="AR164" i="9"/>
  <c r="AQ164" i="9"/>
  <c r="AP164" i="9"/>
  <c r="AO164" i="9"/>
  <c r="AN164" i="9"/>
  <c r="AM164" i="9"/>
  <c r="AL164" i="9"/>
  <c r="AT163" i="9"/>
  <c r="AS163" i="9"/>
  <c r="AR163" i="9"/>
  <c r="AQ163" i="9"/>
  <c r="AP163" i="9"/>
  <c r="AO163" i="9"/>
  <c r="AN163" i="9"/>
  <c r="AM163" i="9"/>
  <c r="AL163" i="9"/>
  <c r="AT162" i="9"/>
  <c r="AS162" i="9"/>
  <c r="AR162" i="9"/>
  <c r="AQ162" i="9"/>
  <c r="AP162" i="9"/>
  <c r="AO162" i="9"/>
  <c r="AN162" i="9"/>
  <c r="AM162" i="9"/>
  <c r="AL162" i="9"/>
  <c r="AT161" i="9"/>
  <c r="AS161" i="9"/>
  <c r="AR161" i="9"/>
  <c r="AQ161" i="9"/>
  <c r="AP161" i="9"/>
  <c r="AO161" i="9"/>
  <c r="AN161" i="9"/>
  <c r="AM161" i="9"/>
  <c r="AL161" i="9"/>
  <c r="AT160" i="9"/>
  <c r="AS160" i="9"/>
  <c r="AR160" i="9"/>
  <c r="AQ160" i="9"/>
  <c r="AP160" i="9"/>
  <c r="AO160" i="9"/>
  <c r="AN160" i="9"/>
  <c r="AM160" i="9"/>
  <c r="AL160" i="9"/>
  <c r="AT159" i="9"/>
  <c r="AS159" i="9"/>
  <c r="AR159" i="9"/>
  <c r="AT158" i="9"/>
  <c r="AS158" i="9"/>
  <c r="AR158" i="9"/>
  <c r="AQ158" i="9"/>
  <c r="AP158" i="9"/>
  <c r="AT157" i="9"/>
  <c r="AS157" i="9"/>
  <c r="AR157" i="9"/>
  <c r="AQ157" i="9"/>
  <c r="AP157" i="9"/>
  <c r="AO157" i="9"/>
  <c r="AN157" i="9"/>
  <c r="AM157" i="9"/>
  <c r="AL157" i="9"/>
  <c r="AT156" i="9"/>
  <c r="AS156" i="9"/>
  <c r="AR156" i="9"/>
  <c r="AQ156" i="9"/>
  <c r="AP156" i="9"/>
  <c r="AO156" i="9"/>
  <c r="AN156" i="9"/>
  <c r="AM156" i="9"/>
  <c r="AL156" i="9"/>
  <c r="AT155" i="9"/>
  <c r="AS155" i="9"/>
  <c r="AR155" i="9"/>
  <c r="AQ155" i="9"/>
  <c r="AP155" i="9"/>
  <c r="AO155" i="9"/>
  <c r="AN155" i="9"/>
  <c r="AM155" i="9"/>
  <c r="AL155" i="9"/>
  <c r="AT154" i="9"/>
  <c r="AS154" i="9"/>
  <c r="AR154" i="9"/>
  <c r="AQ154" i="9"/>
  <c r="AT133" i="9"/>
  <c r="AS133" i="9"/>
  <c r="AR133" i="9"/>
  <c r="AQ133" i="9"/>
  <c r="AP133" i="9"/>
  <c r="AO133" i="9"/>
  <c r="AN133" i="9"/>
  <c r="AM133" i="9"/>
  <c r="AL133" i="9"/>
  <c r="Z128" i="9"/>
  <c r="Z120" i="9"/>
  <c r="AU120" i="9"/>
  <c r="Z118" i="9"/>
  <c r="Z113" i="9"/>
  <c r="AU113" i="9"/>
  <c r="Z109" i="9"/>
  <c r="G109" i="9"/>
  <c r="AU109" i="9"/>
  <c r="AT98" i="9"/>
  <c r="AS98" i="9"/>
  <c r="AR98" i="9"/>
  <c r="AQ98" i="9"/>
  <c r="AP98" i="9"/>
  <c r="AO98" i="9"/>
  <c r="AN98" i="9"/>
  <c r="AM98" i="9"/>
  <c r="AL98" i="9"/>
  <c r="AS94" i="9"/>
  <c r="AR94" i="9"/>
  <c r="AQ94" i="9"/>
  <c r="AP94" i="9"/>
  <c r="AO94" i="9"/>
  <c r="AN94" i="9"/>
  <c r="AM94" i="9"/>
  <c r="AL94" i="9"/>
  <c r="AT94" i="9"/>
  <c r="Z83" i="9"/>
  <c r="G83" i="9"/>
  <c r="AU83" i="9"/>
  <c r="Z81" i="9"/>
  <c r="AU81" i="9"/>
  <c r="AU74" i="9"/>
  <c r="G74" i="9"/>
  <c r="Z74" i="9"/>
  <c r="AT64" i="9"/>
  <c r="AS64" i="9"/>
  <c r="AR64" i="9"/>
  <c r="AQ64" i="9"/>
  <c r="AP64" i="9"/>
  <c r="AO64" i="9"/>
  <c r="AN64" i="9"/>
  <c r="AM64" i="9"/>
  <c r="AL64" i="9"/>
  <c r="AS58" i="9"/>
  <c r="Z41" i="9"/>
  <c r="G41" i="9"/>
  <c r="AU41" i="9"/>
  <c r="AR148" i="9"/>
  <c r="AT136" i="9"/>
  <c r="AS136" i="9"/>
  <c r="AR136" i="9"/>
  <c r="AQ136" i="9"/>
  <c r="AP136" i="9"/>
  <c r="AO136" i="9"/>
  <c r="AN136" i="9"/>
  <c r="AM136" i="9"/>
  <c r="AL136" i="9"/>
  <c r="AT135" i="9"/>
  <c r="AR135" i="9"/>
  <c r="AQ135" i="9"/>
  <c r="AP135" i="9"/>
  <c r="AO135" i="9"/>
  <c r="AN135" i="9"/>
  <c r="AM135" i="9"/>
  <c r="AL135" i="9"/>
  <c r="AT134" i="9"/>
  <c r="AT117" i="9"/>
  <c r="AS117" i="9"/>
  <c r="AR117" i="9"/>
  <c r="AQ117" i="9"/>
  <c r="AP117" i="9"/>
  <c r="AO117" i="9"/>
  <c r="AN117" i="9"/>
  <c r="AM117" i="9"/>
  <c r="AL117" i="9"/>
  <c r="G111" i="9"/>
  <c r="AU111" i="9"/>
  <c r="AU100" i="9"/>
  <c r="Z100" i="9"/>
  <c r="G100" i="9"/>
  <c r="Z94" i="9"/>
  <c r="G94" i="9"/>
  <c r="G79" i="9"/>
  <c r="AU79" i="9"/>
  <c r="AU68" i="9"/>
  <c r="Z68" i="9"/>
  <c r="G37" i="9"/>
  <c r="AU37" i="9"/>
  <c r="Z37" i="9"/>
  <c r="BI48" i="9"/>
  <c r="BH48" i="9"/>
  <c r="BG48" i="9"/>
  <c r="BI40" i="9"/>
  <c r="BH40" i="9"/>
  <c r="BG40" i="9"/>
  <c r="BF40" i="9"/>
  <c r="BE40" i="9"/>
  <c r="BD40" i="9"/>
  <c r="BC40" i="9"/>
  <c r="BK38" i="9"/>
  <c r="BJ38" i="9"/>
  <c r="BI32" i="9"/>
  <c r="BH32" i="9"/>
  <c r="BG32" i="9"/>
  <c r="BK30" i="9"/>
  <c r="BJ30" i="9"/>
  <c r="BI24" i="9"/>
  <c r="BH24" i="9"/>
  <c r="BG24" i="9"/>
  <c r="BF24" i="9"/>
  <c r="BE24" i="9"/>
  <c r="BD24" i="9"/>
  <c r="BC24" i="9"/>
  <c r="BK22" i="9"/>
  <c r="BJ22" i="9"/>
  <c r="AN204" i="9"/>
  <c r="AM204" i="9"/>
  <c r="AL204" i="9"/>
  <c r="AN196" i="9"/>
  <c r="AM196" i="9"/>
  <c r="AL196" i="9"/>
  <c r="AN180" i="9"/>
  <c r="AM180" i="9"/>
  <c r="AL180" i="9"/>
  <c r="AN172" i="9"/>
  <c r="AM172" i="9"/>
  <c r="AL172" i="9"/>
  <c r="AN153" i="9"/>
  <c r="AM153" i="9"/>
  <c r="AL153" i="9"/>
  <c r="AN149" i="9"/>
  <c r="AM149" i="9"/>
  <c r="AL149" i="9"/>
  <c r="AN143" i="9"/>
  <c r="AM143" i="9"/>
  <c r="AL143" i="9"/>
  <c r="AN137" i="9"/>
  <c r="AM137" i="9"/>
  <c r="AL137" i="9"/>
  <c r="Z121" i="9"/>
  <c r="AU121" i="9"/>
  <c r="Z117" i="9"/>
  <c r="G117" i="9"/>
  <c r="AS114" i="9"/>
  <c r="AR114" i="9"/>
  <c r="AQ114" i="9"/>
  <c r="AP114" i="9"/>
  <c r="AO114" i="9"/>
  <c r="AN114" i="9"/>
  <c r="AM114" i="9"/>
  <c r="AL114" i="9"/>
  <c r="AT106" i="9"/>
  <c r="AS106" i="9"/>
  <c r="AR106" i="9"/>
  <c r="AQ106" i="9"/>
  <c r="AP106" i="9"/>
  <c r="AO106" i="9"/>
  <c r="AN106" i="9"/>
  <c r="AM106" i="9"/>
  <c r="AL106" i="9"/>
  <c r="Z91" i="9"/>
  <c r="G91" i="9"/>
  <c r="AU91" i="9"/>
  <c r="Z89" i="9"/>
  <c r="AU89" i="9"/>
  <c r="Z85" i="9"/>
  <c r="G85" i="9"/>
  <c r="AU85" i="9"/>
  <c r="AU47" i="9"/>
  <c r="Z47" i="9"/>
  <c r="G47" i="9"/>
  <c r="AO206" i="9"/>
  <c r="AN206" i="9"/>
  <c r="AM206" i="9"/>
  <c r="AL206" i="9"/>
  <c r="AO198" i="9"/>
  <c r="AN198" i="9"/>
  <c r="AM198" i="9"/>
  <c r="AL198" i="9"/>
  <c r="AO182" i="9"/>
  <c r="AN182" i="9"/>
  <c r="AM182" i="9"/>
  <c r="AL182" i="9"/>
  <c r="AO174" i="9"/>
  <c r="AN174" i="9"/>
  <c r="AM174" i="9"/>
  <c r="AL174" i="9"/>
  <c r="AO158" i="9"/>
  <c r="AN158" i="9"/>
  <c r="AM158" i="9"/>
  <c r="AL158" i="9"/>
  <c r="AT152" i="9"/>
  <c r="AS152" i="9"/>
  <c r="AR152" i="9"/>
  <c r="AQ152" i="9"/>
  <c r="AP152" i="9"/>
  <c r="AO152" i="9"/>
  <c r="AN152" i="9"/>
  <c r="AM152" i="9"/>
  <c r="AL152" i="9"/>
  <c r="AT150" i="9"/>
  <c r="AS150" i="9"/>
  <c r="AR150" i="9"/>
  <c r="AQ150" i="9"/>
  <c r="AP150" i="9"/>
  <c r="AO150" i="9"/>
  <c r="AN150" i="9"/>
  <c r="AM150" i="9"/>
  <c r="AL150" i="9"/>
  <c r="AT148" i="9"/>
  <c r="AQ148" i="9"/>
  <c r="AP148" i="9"/>
  <c r="AO148" i="9"/>
  <c r="AN148" i="9"/>
  <c r="AM148" i="9"/>
  <c r="AL148" i="9"/>
  <c r="AT146" i="9"/>
  <c r="AT144" i="9"/>
  <c r="AS144" i="9"/>
  <c r="AR144" i="9"/>
  <c r="AQ144" i="9"/>
  <c r="AP144" i="9"/>
  <c r="AO144" i="9"/>
  <c r="AN144" i="9"/>
  <c r="AM144" i="9"/>
  <c r="AL144" i="9"/>
  <c r="AT142" i="9"/>
  <c r="AS142" i="9"/>
  <c r="AR142" i="9"/>
  <c r="AQ142" i="9"/>
  <c r="AP142" i="9"/>
  <c r="AO142" i="9"/>
  <c r="AN142" i="9"/>
  <c r="AM142" i="9"/>
  <c r="AL142" i="9"/>
  <c r="AT140" i="9"/>
  <c r="AQ140" i="9"/>
  <c r="AP140" i="9"/>
  <c r="AO140" i="9"/>
  <c r="AN140" i="9"/>
  <c r="AM140" i="9"/>
  <c r="AL140" i="9"/>
  <c r="AT138" i="9"/>
  <c r="AS138" i="9"/>
  <c r="AR138" i="9"/>
  <c r="AQ138" i="9"/>
  <c r="AP138" i="9"/>
  <c r="AO138" i="9"/>
  <c r="AN138" i="9"/>
  <c r="AM138" i="9"/>
  <c r="AL138" i="9"/>
  <c r="AU122" i="9"/>
  <c r="Z122" i="9"/>
  <c r="AU118" i="9"/>
  <c r="AU108" i="9"/>
  <c r="Z108" i="9"/>
  <c r="G108" i="9"/>
  <c r="Z102" i="9"/>
  <c r="G102" i="9"/>
  <c r="Z95" i="9"/>
  <c r="G87" i="9"/>
  <c r="AU87" i="9"/>
  <c r="AN57" i="9"/>
  <c r="AM57" i="9"/>
  <c r="AL57" i="9"/>
  <c r="AT57" i="9"/>
  <c r="AS57" i="9"/>
  <c r="AR57" i="9"/>
  <c r="AQ57" i="9"/>
  <c r="AP57" i="9"/>
  <c r="AO57" i="9"/>
  <c r="AS128" i="9"/>
  <c r="Z123" i="9"/>
  <c r="G123" i="9"/>
  <c r="AU123" i="9"/>
  <c r="Z115" i="9"/>
  <c r="G115" i="9"/>
  <c r="AU115" i="9"/>
  <c r="G113" i="9"/>
  <c r="AU110" i="9"/>
  <c r="Z99" i="9"/>
  <c r="G99" i="9"/>
  <c r="AU99" i="9"/>
  <c r="Z97" i="9"/>
  <c r="AU97" i="9"/>
  <c r="Z93" i="9"/>
  <c r="G93" i="9"/>
  <c r="AU93" i="9"/>
  <c r="AT82" i="9"/>
  <c r="AS82" i="9"/>
  <c r="AR82" i="9"/>
  <c r="AQ82" i="9"/>
  <c r="AP82" i="9"/>
  <c r="AO82" i="9"/>
  <c r="AN82" i="9"/>
  <c r="AM82" i="9"/>
  <c r="AL82" i="9"/>
  <c r="AU78" i="9"/>
  <c r="Z78" i="9"/>
  <c r="AT63" i="9"/>
  <c r="AS63" i="9"/>
  <c r="AR63" i="9"/>
  <c r="AQ63" i="9"/>
  <c r="AP63" i="9"/>
  <c r="AO63" i="9"/>
  <c r="AN63" i="9"/>
  <c r="AM63" i="9"/>
  <c r="AL63" i="9"/>
  <c r="AT33" i="9"/>
  <c r="AS33" i="9"/>
  <c r="AR33" i="9"/>
  <c r="AQ33" i="9"/>
  <c r="AP33" i="9"/>
  <c r="AO33" i="9"/>
  <c r="AN33" i="9"/>
  <c r="AM33" i="9"/>
  <c r="AL33" i="9"/>
  <c r="Z114" i="9"/>
  <c r="Z106" i="9"/>
  <c r="Z98" i="9"/>
  <c r="Z90" i="9"/>
  <c r="Z82" i="9"/>
  <c r="G69" i="9"/>
  <c r="AU69" i="9"/>
  <c r="Z69" i="9"/>
  <c r="AU55" i="9"/>
  <c r="Z55" i="9"/>
  <c r="G55" i="9"/>
  <c r="Z30" i="9"/>
  <c r="G30" i="9"/>
  <c r="AU30" i="9"/>
  <c r="AT26" i="9"/>
  <c r="AS26" i="9"/>
  <c r="AR26" i="9"/>
  <c r="AQ26" i="9"/>
  <c r="AP26" i="9"/>
  <c r="AO26" i="9"/>
  <c r="AN26" i="9"/>
  <c r="AM26" i="9"/>
  <c r="AL26" i="9"/>
  <c r="AQ71" i="9"/>
  <c r="AP71" i="9"/>
  <c r="AO71" i="9"/>
  <c r="AN71" i="9"/>
  <c r="AM71" i="9"/>
  <c r="AL71" i="9"/>
  <c r="Z62" i="9"/>
  <c r="G62" i="9"/>
  <c r="AU62" i="9"/>
  <c r="G53" i="9"/>
  <c r="AU53" i="9"/>
  <c r="Z53" i="9"/>
  <c r="AU49" i="9"/>
  <c r="AT48" i="9"/>
  <c r="AS48" i="9"/>
  <c r="AR48" i="9"/>
  <c r="AQ48" i="9"/>
  <c r="AP48" i="9"/>
  <c r="AO48" i="9"/>
  <c r="AN48" i="9"/>
  <c r="AM48" i="9"/>
  <c r="AL48" i="9"/>
  <c r="Z44" i="9"/>
  <c r="AU44" i="9"/>
  <c r="Z22" i="9"/>
  <c r="G22" i="9"/>
  <c r="AU22" i="9"/>
  <c r="AU112" i="9"/>
  <c r="AU104" i="9"/>
  <c r="AU96" i="9"/>
  <c r="AU88" i="9"/>
  <c r="AU80" i="9"/>
  <c r="AU77" i="9"/>
  <c r="AU67" i="9"/>
  <c r="Z63" i="9"/>
  <c r="G63" i="9"/>
  <c r="AT58" i="9"/>
  <c r="AR58" i="9"/>
  <c r="AQ58" i="9"/>
  <c r="AP58" i="9"/>
  <c r="AO58" i="9"/>
  <c r="AN58" i="9"/>
  <c r="AM58" i="9"/>
  <c r="AL58" i="9"/>
  <c r="AU39" i="9"/>
  <c r="Z39" i="9"/>
  <c r="G39" i="9"/>
  <c r="Z33" i="9"/>
  <c r="G33" i="9"/>
  <c r="G29" i="9"/>
  <c r="AU29" i="9"/>
  <c r="Z29" i="9"/>
  <c r="AT71" i="9"/>
  <c r="AS71" i="9"/>
  <c r="AR71" i="9"/>
  <c r="Z59" i="9"/>
  <c r="AU59" i="9"/>
  <c r="AT50" i="9"/>
  <c r="AS50" i="9"/>
  <c r="AR50" i="9"/>
  <c r="AQ50" i="9"/>
  <c r="AP50" i="9"/>
  <c r="AO50" i="9"/>
  <c r="AN50" i="9"/>
  <c r="AM50" i="9"/>
  <c r="AL50" i="9"/>
  <c r="Z46" i="9"/>
  <c r="G46" i="9"/>
  <c r="AU46" i="9"/>
  <c r="AT42" i="9"/>
  <c r="AS42" i="9"/>
  <c r="AR42" i="9"/>
  <c r="AQ42" i="9"/>
  <c r="AP42" i="9"/>
  <c r="AO42" i="9"/>
  <c r="AN42" i="9"/>
  <c r="AM42" i="9"/>
  <c r="AL42" i="9"/>
  <c r="Z36" i="9"/>
  <c r="AU36" i="9"/>
  <c r="AT25" i="9"/>
  <c r="AS25" i="9"/>
  <c r="AR25" i="9"/>
  <c r="AQ25" i="9"/>
  <c r="AP25" i="9"/>
  <c r="AO25" i="9"/>
  <c r="AN25" i="9"/>
  <c r="AM25" i="9"/>
  <c r="AL25" i="9"/>
  <c r="Z73" i="9"/>
  <c r="AU73" i="9"/>
  <c r="Z71" i="9"/>
  <c r="G71" i="9"/>
  <c r="Z54" i="9"/>
  <c r="G54" i="9"/>
  <c r="AU54" i="9"/>
  <c r="Z51" i="9"/>
  <c r="AU51" i="9"/>
  <c r="AU31" i="9"/>
  <c r="Z31" i="9"/>
  <c r="G31" i="9"/>
  <c r="Z25" i="9"/>
  <c r="G25" i="9"/>
  <c r="G21" i="9"/>
  <c r="AU21" i="9"/>
  <c r="Z21" i="9"/>
  <c r="AT66" i="9"/>
  <c r="AS66" i="9"/>
  <c r="AR66" i="9"/>
  <c r="AQ66" i="9"/>
  <c r="AP66" i="9"/>
  <c r="AO66" i="9"/>
  <c r="AN66" i="9"/>
  <c r="AM66" i="9"/>
  <c r="AL66" i="9"/>
  <c r="Z60" i="9"/>
  <c r="AU60" i="9"/>
  <c r="Z38" i="9"/>
  <c r="G38" i="9"/>
  <c r="AU38" i="9"/>
  <c r="AT34" i="9"/>
  <c r="AS34" i="9"/>
  <c r="AR34" i="9"/>
  <c r="AQ34" i="9"/>
  <c r="AP34" i="9"/>
  <c r="AO34" i="9"/>
  <c r="AN34" i="9"/>
  <c r="AM34" i="9"/>
  <c r="AL34" i="9"/>
  <c r="Z28" i="9"/>
  <c r="AU28" i="9"/>
  <c r="AT76" i="9"/>
  <c r="AS76" i="9"/>
  <c r="AR76" i="9"/>
  <c r="AQ76" i="9"/>
  <c r="AP76" i="9"/>
  <c r="AO76" i="9"/>
  <c r="AN76" i="9"/>
  <c r="AM76" i="9"/>
  <c r="AL76" i="9"/>
  <c r="Z52" i="9"/>
  <c r="AU52" i="9"/>
  <c r="G45" i="9"/>
  <c r="AU45" i="9"/>
  <c r="Z45" i="9"/>
  <c r="AU23" i="9"/>
  <c r="Z23" i="9"/>
  <c r="G23" i="9"/>
  <c r="BI9" i="9"/>
  <c r="BH9" i="9"/>
  <c r="BG9" i="9"/>
  <c r="BF9" i="9"/>
  <c r="BE9" i="9"/>
  <c r="BD9" i="9"/>
  <c r="BC9" i="9"/>
  <c r="BJ10" i="9"/>
  <c r="BK10" i="9"/>
  <c r="BI10" i="9"/>
  <c r="BH10" i="9"/>
  <c r="BG10" i="9"/>
  <c r="BF10" i="9"/>
  <c r="BE10" i="9"/>
  <c r="BD10" i="9"/>
  <c r="BC10" i="9"/>
  <c r="AQ40" i="9"/>
  <c r="AP40" i="9"/>
  <c r="AO40" i="9"/>
  <c r="AN40" i="9"/>
  <c r="AM40" i="9"/>
  <c r="AL40" i="9"/>
  <c r="AS24" i="9"/>
  <c r="AR24" i="9"/>
  <c r="AQ24" i="9"/>
  <c r="AP24" i="9"/>
  <c r="AO24" i="9"/>
  <c r="AN24" i="9"/>
  <c r="AM24" i="9"/>
  <c r="AL24" i="9"/>
  <c r="AY2" i="9"/>
  <c r="AU43" i="9"/>
  <c r="AT40" i="9"/>
  <c r="AS40" i="9"/>
  <c r="AR40" i="9"/>
  <c r="AU35" i="9"/>
  <c r="AT32" i="9"/>
  <c r="AS32" i="9"/>
  <c r="AR32" i="9"/>
  <c r="AQ32" i="9"/>
  <c r="AP32" i="9"/>
  <c r="AU27" i="9"/>
  <c r="AT24" i="9"/>
  <c r="BK9" i="9"/>
  <c r="BJ9" i="9"/>
  <c r="Z104" i="10"/>
  <c r="G104" i="10"/>
  <c r="AO32" i="9"/>
  <c r="AN32" i="9"/>
  <c r="AM32" i="9"/>
  <c r="AL32" i="9"/>
  <c r="AB11" i="9"/>
  <c r="D12" i="9"/>
  <c r="Q40" i="9" s="1"/>
  <c r="BL8" i="9"/>
  <c r="BL7" i="9"/>
  <c r="BL6" i="9"/>
  <c r="BL5" i="9"/>
  <c r="BL4" i="9"/>
  <c r="BL3" i="9"/>
  <c r="Z124" i="10"/>
  <c r="G124" i="10"/>
  <c r="Z43" i="10"/>
  <c r="G43" i="10"/>
  <c r="AY8" i="9"/>
  <c r="AY7" i="9"/>
  <c r="AY6" i="9"/>
  <c r="AY5" i="9"/>
  <c r="AY4" i="9"/>
  <c r="AY3" i="9"/>
  <c r="Z117" i="10"/>
  <c r="G117" i="10"/>
  <c r="Z113" i="10"/>
  <c r="G113" i="10"/>
  <c r="Z79" i="10"/>
  <c r="G79" i="10"/>
  <c r="Z89" i="10"/>
  <c r="G89" i="10"/>
  <c r="Z132" i="10"/>
  <c r="G132" i="10"/>
  <c r="Z126" i="10"/>
  <c r="G126" i="10"/>
  <c r="Z82" i="10"/>
  <c r="G82" i="10"/>
  <c r="G121" i="10"/>
  <c r="Z116" i="10"/>
  <c r="G116" i="10"/>
  <c r="G109" i="10"/>
  <c r="Z109" i="10"/>
  <c r="Z81" i="10"/>
  <c r="G81" i="10"/>
  <c r="Z96" i="10"/>
  <c r="G96" i="10"/>
  <c r="Z58" i="10"/>
  <c r="G58" i="10"/>
  <c r="Z125" i="10"/>
  <c r="G125" i="10"/>
  <c r="Z118" i="10"/>
  <c r="G118" i="10"/>
  <c r="G108" i="10"/>
  <c r="Z108" i="10"/>
  <c r="G91" i="10"/>
  <c r="Z91" i="10"/>
  <c r="Z80" i="10"/>
  <c r="G80" i="10"/>
  <c r="Z110" i="10"/>
  <c r="Z83" i="10"/>
  <c r="G83" i="10"/>
  <c r="Z68" i="10"/>
  <c r="G68" i="10"/>
  <c r="Z49" i="10"/>
  <c r="G49" i="10"/>
  <c r="Z37" i="10"/>
  <c r="G37" i="10"/>
  <c r="G101" i="10"/>
  <c r="Z100" i="10"/>
  <c r="G88" i="10"/>
  <c r="Z98" i="10"/>
  <c r="G98" i="10"/>
  <c r="Z67" i="10"/>
  <c r="G67" i="10"/>
  <c r="Z60" i="10"/>
  <c r="G60" i="10"/>
  <c r="Z107" i="10"/>
  <c r="G97" i="10"/>
  <c r="G95" i="10"/>
  <c r="Z74" i="10"/>
  <c r="G74" i="10"/>
  <c r="G55" i="10"/>
  <c r="Z90" i="10"/>
  <c r="G90" i="10"/>
  <c r="Z75" i="10"/>
  <c r="G75" i="10"/>
  <c r="G73" i="10"/>
  <c r="G72" i="10"/>
  <c r="G71" i="10"/>
  <c r="Z76" i="10"/>
  <c r="G76" i="10"/>
  <c r="Z66" i="10"/>
  <c r="G66" i="10"/>
  <c r="Z59" i="10"/>
  <c r="G59" i="10"/>
  <c r="Z52" i="10"/>
  <c r="G52" i="10"/>
  <c r="Z50" i="10"/>
  <c r="G50" i="10"/>
  <c r="G105" i="10"/>
  <c r="G44" i="10"/>
  <c r="Z44" i="10"/>
  <c r="Z38" i="10"/>
  <c r="G28" i="10"/>
  <c r="Z28" i="10"/>
  <c r="G23" i="10"/>
  <c r="Z23" i="10"/>
  <c r="G36" i="10"/>
  <c r="Z36" i="10"/>
  <c r="G48" i="10"/>
  <c r="Z29" i="10"/>
  <c r="G29" i="10"/>
  <c r="Z45" i="10"/>
  <c r="G45" i="10"/>
  <c r="AY6" i="10"/>
  <c r="Z162" i="5"/>
  <c r="G162" i="5"/>
  <c r="G152" i="5"/>
  <c r="Z152" i="5"/>
  <c r="G137" i="5"/>
  <c r="G24" i="10"/>
  <c r="AY7" i="10"/>
  <c r="AY3" i="10"/>
  <c r="AU23" i="10"/>
  <c r="D11" i="10"/>
  <c r="Z170" i="5"/>
  <c r="AY8" i="10"/>
  <c r="Z178" i="5"/>
  <c r="G178" i="5"/>
  <c r="Z163" i="5"/>
  <c r="Z168" i="5"/>
  <c r="G168" i="5"/>
  <c r="Z155" i="5"/>
  <c r="AY5" i="10"/>
  <c r="Z171" i="5"/>
  <c r="Z142" i="5"/>
  <c r="G142" i="5"/>
  <c r="G174" i="5"/>
  <c r="Z174" i="5"/>
  <c r="BL7" i="10"/>
  <c r="BL6" i="10"/>
  <c r="BL5" i="10"/>
  <c r="BL4" i="10"/>
  <c r="BL3" i="10"/>
  <c r="BL2" i="10"/>
  <c r="G158" i="5"/>
  <c r="Z126" i="5"/>
  <c r="G126" i="5"/>
  <c r="AU21" i="10"/>
  <c r="Z157" i="5"/>
  <c r="Z149" i="5"/>
  <c r="G140" i="5"/>
  <c r="Z140" i="5"/>
  <c r="G128" i="5"/>
  <c r="Z128" i="5"/>
  <c r="Z159" i="5"/>
  <c r="G139" i="5"/>
  <c r="G156" i="5"/>
  <c r="Z156" i="5"/>
  <c r="G148" i="5"/>
  <c r="Z148" i="5"/>
  <c r="Z139" i="5"/>
  <c r="Z118" i="5"/>
  <c r="G118" i="5"/>
  <c r="AF118" i="5" s="1"/>
  <c r="Z130" i="5"/>
  <c r="G127" i="5"/>
  <c r="G125" i="5"/>
  <c r="Z122" i="5"/>
  <c r="G122" i="5"/>
  <c r="G119" i="5"/>
  <c r="Z116" i="5"/>
  <c r="G116" i="5"/>
  <c r="Z108" i="5"/>
  <c r="G108" i="5"/>
  <c r="Z95" i="5"/>
  <c r="G95" i="5"/>
  <c r="Z124" i="5"/>
  <c r="G124" i="5"/>
  <c r="Z110" i="5"/>
  <c r="G110" i="5"/>
  <c r="Z91" i="5"/>
  <c r="G91" i="5"/>
  <c r="Z59" i="5"/>
  <c r="G59" i="5"/>
  <c r="AF59" i="5" s="1"/>
  <c r="Z133" i="5"/>
  <c r="G123" i="5"/>
  <c r="G120" i="5"/>
  <c r="Z120" i="5"/>
  <c r="Z117" i="5"/>
  <c r="Z123" i="5"/>
  <c r="Z114" i="5"/>
  <c r="G114" i="5"/>
  <c r="G112" i="5"/>
  <c r="Z112" i="5"/>
  <c r="G135" i="5"/>
  <c r="Z121" i="5"/>
  <c r="Z109" i="5"/>
  <c r="Z106" i="5"/>
  <c r="Z74" i="5"/>
  <c r="Z87" i="5"/>
  <c r="Z96" i="5"/>
  <c r="G96" i="5"/>
  <c r="Z92" i="5"/>
  <c r="G92" i="5"/>
  <c r="G63" i="5"/>
  <c r="Z63" i="5"/>
  <c r="Z104" i="5"/>
  <c r="G104" i="5"/>
  <c r="Z102" i="5"/>
  <c r="G102" i="5"/>
  <c r="Z99" i="5"/>
  <c r="G98" i="5"/>
  <c r="Z98" i="5"/>
  <c r="Z94" i="5"/>
  <c r="G94" i="5"/>
  <c r="G90" i="5"/>
  <c r="Z90" i="5"/>
  <c r="Z86" i="5"/>
  <c r="G86" i="5"/>
  <c r="G103" i="5"/>
  <c r="Z100" i="5"/>
  <c r="G100" i="5"/>
  <c r="Z88" i="5"/>
  <c r="G88" i="5"/>
  <c r="I88" i="5" s="1"/>
  <c r="Z84" i="5"/>
  <c r="G84" i="5"/>
  <c r="G208" i="5"/>
  <c r="Z208" i="5"/>
  <c r="K213" i="5"/>
  <c r="Z67" i="5"/>
  <c r="G67" i="5"/>
  <c r="AF67" i="5" s="1"/>
  <c r="Z64" i="5"/>
  <c r="Z60" i="5"/>
  <c r="Z57" i="5"/>
  <c r="G57" i="5"/>
  <c r="G55" i="5"/>
  <c r="AF55" i="5" s="1"/>
  <c r="Z55" i="5"/>
  <c r="Z37" i="5"/>
  <c r="G37" i="5"/>
  <c r="Z72" i="5"/>
  <c r="Z68" i="5"/>
  <c r="Z54" i="5"/>
  <c r="G54" i="5"/>
  <c r="G80" i="5"/>
  <c r="AF80" i="5" s="1"/>
  <c r="Z65" i="5"/>
  <c r="G65" i="5"/>
  <c r="Z61" i="5"/>
  <c r="G61" i="5"/>
  <c r="G58" i="5"/>
  <c r="G64" i="5"/>
  <c r="G60" i="5"/>
  <c r="Z80" i="5"/>
  <c r="Z75" i="5"/>
  <c r="G75" i="5"/>
  <c r="Z73" i="5"/>
  <c r="G73" i="5"/>
  <c r="Z69" i="5"/>
  <c r="G69" i="5"/>
  <c r="G66" i="5"/>
  <c r="I66" i="5" s="1"/>
  <c r="Z46" i="5"/>
  <c r="Z45" i="5"/>
  <c r="G45" i="5"/>
  <c r="I45" i="5" s="1"/>
  <c r="G43" i="5"/>
  <c r="Z34" i="5"/>
  <c r="G34" i="5"/>
  <c r="G40" i="5"/>
  <c r="Z33" i="5"/>
  <c r="Z42" i="5"/>
  <c r="G42" i="5"/>
  <c r="Z41" i="5"/>
  <c r="Z39" i="5"/>
  <c r="G39" i="5"/>
  <c r="Z49" i="5"/>
  <c r="Z47" i="5"/>
  <c r="G47" i="5"/>
  <c r="Z38" i="5"/>
  <c r="K220" i="5"/>
  <c r="K209" i="5"/>
  <c r="Z214" i="5"/>
  <c r="G214" i="5"/>
  <c r="K214" i="5" s="1"/>
  <c r="Z209" i="5"/>
  <c r="K218" i="5"/>
  <c r="G212" i="5"/>
  <c r="Z212" i="5"/>
  <c r="Z220" i="5"/>
  <c r="D12" i="5"/>
  <c r="Q212" i="5" s="1"/>
  <c r="Z25" i="5"/>
  <c r="G25" i="5"/>
  <c r="Q217" i="5"/>
  <c r="G210" i="5"/>
  <c r="K210" i="5" s="1"/>
  <c r="Z26" i="5"/>
  <c r="G26" i="5"/>
  <c r="G24" i="5"/>
  <c r="G23" i="5"/>
  <c r="Z22" i="5"/>
  <c r="AB11" i="5"/>
  <c r="AB12" i="5"/>
  <c r="G216" i="5"/>
  <c r="K216" i="5" s="1"/>
  <c r="G205" i="5"/>
  <c r="K205" i="5" s="1"/>
  <c r="Z218" i="5"/>
  <c r="BB9" i="9"/>
  <c r="BA9" i="9"/>
  <c r="AI106" i="9"/>
  <c r="AJ106" i="9"/>
  <c r="AK106" i="9"/>
  <c r="AI166" i="9"/>
  <c r="AK166" i="9"/>
  <c r="AJ166" i="9"/>
  <c r="AI190" i="9"/>
  <c r="AK190" i="9"/>
  <c r="AJ190" i="9"/>
  <c r="BA87" i="9"/>
  <c r="BB87" i="9"/>
  <c r="AI87" i="6"/>
  <c r="AJ87" i="6"/>
  <c r="AK87" i="6"/>
  <c r="BA16" i="6"/>
  <c r="BB16" i="6"/>
  <c r="BB122" i="6"/>
  <c r="BA122" i="6"/>
  <c r="AI167" i="9"/>
  <c r="AJ167" i="9"/>
  <c r="AK167" i="9"/>
  <c r="AI191" i="9"/>
  <c r="AJ191" i="9"/>
  <c r="AK191" i="9"/>
  <c r="AI199" i="9"/>
  <c r="AJ199" i="9"/>
  <c r="AK199" i="9"/>
  <c r="AI207" i="9"/>
  <c r="AJ207" i="9"/>
  <c r="AK207" i="9"/>
  <c r="AI211" i="9"/>
  <c r="AJ211" i="9"/>
  <c r="AK211" i="9"/>
  <c r="BB56" i="9"/>
  <c r="BA56" i="9"/>
  <c r="BA68" i="9"/>
  <c r="BB68" i="9"/>
  <c r="BB142" i="9"/>
  <c r="BA142" i="9"/>
  <c r="BA33" i="6"/>
  <c r="BB33" i="6"/>
  <c r="AJ63" i="6"/>
  <c r="AI63" i="6"/>
  <c r="AK63" i="6"/>
  <c r="AI33" i="9"/>
  <c r="AJ33" i="9"/>
  <c r="AK33" i="9"/>
  <c r="AI144" i="9"/>
  <c r="AJ144" i="9"/>
  <c r="AK144" i="9"/>
  <c r="BB72" i="9"/>
  <c r="BA72" i="9"/>
  <c r="BA68" i="6"/>
  <c r="BB68" i="6"/>
  <c r="BB117" i="6"/>
  <c r="BA117" i="6"/>
  <c r="BA96" i="6"/>
  <c r="BB96" i="6"/>
  <c r="AI117" i="9"/>
  <c r="AJ117" i="9"/>
  <c r="AK117" i="9"/>
  <c r="AJ133" i="9"/>
  <c r="AI133" i="9"/>
  <c r="AK133" i="9"/>
  <c r="AI219" i="9"/>
  <c r="AJ219" i="9"/>
  <c r="AK219" i="9"/>
  <c r="BA41" i="6"/>
  <c r="BB41" i="6"/>
  <c r="BA52" i="6"/>
  <c r="BB52" i="6"/>
  <c r="AK84" i="6"/>
  <c r="AJ84" i="6"/>
  <c r="AI84" i="6"/>
  <c r="AI25" i="9"/>
  <c r="AJ25" i="9"/>
  <c r="AK25" i="9"/>
  <c r="AJ50" i="9"/>
  <c r="AI50" i="9"/>
  <c r="AK50" i="9"/>
  <c r="AI170" i="9"/>
  <c r="AK170" i="9"/>
  <c r="AJ170" i="9"/>
  <c r="BB57" i="9"/>
  <c r="BA57" i="9"/>
  <c r="AK77" i="6"/>
  <c r="AI77" i="6"/>
  <c r="AJ77" i="6"/>
  <c r="BA120" i="6"/>
  <c r="BB120" i="6"/>
  <c r="AI64" i="9"/>
  <c r="AJ64" i="9"/>
  <c r="AK64" i="9"/>
  <c r="BB19" i="9"/>
  <c r="BA19" i="9"/>
  <c r="BB97" i="9"/>
  <c r="BA97" i="9"/>
  <c r="BA107" i="6"/>
  <c r="BB107" i="6"/>
  <c r="BA104" i="6"/>
  <c r="BB104" i="6"/>
  <c r="AI150" i="9"/>
  <c r="AJ150" i="9"/>
  <c r="AK150" i="9"/>
  <c r="AI156" i="9"/>
  <c r="AK156" i="9"/>
  <c r="AJ156" i="9"/>
  <c r="AI164" i="9"/>
  <c r="AK164" i="9"/>
  <c r="AJ164" i="9"/>
  <c r="AI188" i="9"/>
  <c r="AK188" i="9"/>
  <c r="AJ188" i="9"/>
  <c r="BA46" i="9"/>
  <c r="BB46" i="9"/>
  <c r="BA79" i="6"/>
  <c r="BB79" i="6"/>
  <c r="BA112" i="6"/>
  <c r="BB112" i="6"/>
  <c r="BA57" i="6"/>
  <c r="BB57" i="6"/>
  <c r="AI42" i="9"/>
  <c r="AJ42" i="9"/>
  <c r="AK42" i="9"/>
  <c r="AI82" i="9"/>
  <c r="AJ82" i="9"/>
  <c r="AK82" i="9"/>
  <c r="AI140" i="9"/>
  <c r="AJ140" i="9"/>
  <c r="AK140" i="9"/>
  <c r="AI157" i="9"/>
  <c r="AJ157" i="9"/>
  <c r="AK157" i="9"/>
  <c r="AI197" i="9"/>
  <c r="AJ197" i="9"/>
  <c r="AK197" i="9"/>
  <c r="AI183" i="9"/>
  <c r="AJ183" i="9"/>
  <c r="AK183" i="9"/>
  <c r="BB105" i="9"/>
  <c r="BA105" i="9"/>
  <c r="AI217" i="9"/>
  <c r="AJ217" i="9"/>
  <c r="AK217" i="9"/>
  <c r="BB126" i="9"/>
  <c r="BA126" i="9"/>
  <c r="AJ100" i="6"/>
  <c r="AI100" i="6"/>
  <c r="AK100" i="6"/>
  <c r="BK8" i="9"/>
  <c r="BJ8" i="9"/>
  <c r="BI8" i="9"/>
  <c r="BH8" i="9"/>
  <c r="BG8" i="9"/>
  <c r="BF8" i="9"/>
  <c r="BE8" i="9"/>
  <c r="BD8" i="9"/>
  <c r="BC8" i="9"/>
  <c r="AI40" i="9"/>
  <c r="AJ40" i="9"/>
  <c r="AK40" i="9"/>
  <c r="AI182" i="9"/>
  <c r="AK182" i="9"/>
  <c r="AJ182" i="9"/>
  <c r="AI98" i="9"/>
  <c r="AJ98" i="9"/>
  <c r="AK98" i="9"/>
  <c r="BB30" i="9"/>
  <c r="BA30" i="9"/>
  <c r="BB11" i="9"/>
  <c r="BA11" i="9"/>
  <c r="BA13" i="9"/>
  <c r="BB13" i="9"/>
  <c r="AI213" i="9"/>
  <c r="AK213" i="9"/>
  <c r="AJ213" i="9"/>
  <c r="AI202" i="9"/>
  <c r="AK202" i="9"/>
  <c r="AJ202" i="9"/>
  <c r="BA59" i="9"/>
  <c r="BB59" i="9"/>
  <c r="BB81" i="9"/>
  <c r="BA81" i="9"/>
  <c r="BA60" i="9"/>
  <c r="BB60" i="9"/>
  <c r="BA103" i="9"/>
  <c r="BB103" i="9"/>
  <c r="BA122" i="9"/>
  <c r="BB122" i="9"/>
  <c r="BA138" i="9"/>
  <c r="BB138" i="9"/>
  <c r="BB64" i="9"/>
  <c r="BA64" i="9"/>
  <c r="BB114" i="9"/>
  <c r="BA114" i="9"/>
  <c r="BB116" i="9"/>
  <c r="BA116" i="9"/>
  <c r="BA132" i="9"/>
  <c r="BB132" i="9"/>
  <c r="BA148" i="9"/>
  <c r="BB148" i="9"/>
  <c r="BA124" i="9"/>
  <c r="BB124" i="9"/>
  <c r="BA17" i="6"/>
  <c r="BB17" i="6"/>
  <c r="BA14" i="6"/>
  <c r="BB14" i="6"/>
  <c r="BA90" i="6"/>
  <c r="BB90" i="6"/>
  <c r="BA74" i="6"/>
  <c r="BB74" i="6"/>
  <c r="AJ28" i="6"/>
  <c r="AK28" i="6"/>
  <c r="AI28" i="6"/>
  <c r="BA102" i="6"/>
  <c r="BB102" i="6"/>
  <c r="BA63" i="6"/>
  <c r="BB63" i="6"/>
  <c r="BB65" i="6"/>
  <c r="BA65" i="6"/>
  <c r="AJ88" i="6"/>
  <c r="AI88" i="6"/>
  <c r="AK88" i="6"/>
  <c r="H33" i="3"/>
  <c r="G33" i="3"/>
  <c r="AF162" i="5"/>
  <c r="I162" i="5"/>
  <c r="AJ66" i="9"/>
  <c r="AI66" i="9"/>
  <c r="AK66" i="9"/>
  <c r="AT31" i="9"/>
  <c r="AS31" i="9"/>
  <c r="AR31" i="9"/>
  <c r="AQ31" i="9"/>
  <c r="AP31" i="9"/>
  <c r="AO31" i="9"/>
  <c r="AN31" i="9"/>
  <c r="AM31" i="9"/>
  <c r="AL31" i="9"/>
  <c r="AT87" i="9"/>
  <c r="AS87" i="9"/>
  <c r="AR87" i="9"/>
  <c r="AQ87" i="9"/>
  <c r="AP87" i="9"/>
  <c r="AO87" i="9"/>
  <c r="AN87" i="9"/>
  <c r="AM87" i="9"/>
  <c r="AL87" i="9"/>
  <c r="AI204" i="9"/>
  <c r="AK204" i="9"/>
  <c r="AJ204" i="9"/>
  <c r="AC55" i="10"/>
  <c r="AF55" i="10"/>
  <c r="I55" i="10"/>
  <c r="BB10" i="9"/>
  <c r="BA10" i="9"/>
  <c r="AZ10" i="9"/>
  <c r="AX10" i="9"/>
  <c r="AI34" i="9"/>
  <c r="AJ34" i="9"/>
  <c r="AK34" i="9"/>
  <c r="AT99" i="9"/>
  <c r="AS99" i="9"/>
  <c r="AR99" i="9"/>
  <c r="AQ99" i="9"/>
  <c r="AP99" i="9"/>
  <c r="AO99" i="9"/>
  <c r="AN99" i="9"/>
  <c r="AM99" i="9"/>
  <c r="AL99" i="9"/>
  <c r="AI148" i="9"/>
  <c r="AJ148" i="9"/>
  <c r="AK148" i="9"/>
  <c r="AI114" i="9"/>
  <c r="AJ114" i="9"/>
  <c r="AK114" i="9"/>
  <c r="BB38" i="9"/>
  <c r="BA38" i="9"/>
  <c r="AI145" i="9"/>
  <c r="AJ145" i="9"/>
  <c r="AK145" i="9"/>
  <c r="AI102" i="9"/>
  <c r="AJ102" i="9"/>
  <c r="AK102" i="9"/>
  <c r="AI215" i="9"/>
  <c r="AJ215" i="9"/>
  <c r="AK215" i="9"/>
  <c r="BA63" i="9"/>
  <c r="BB63" i="9"/>
  <c r="BA71" i="9"/>
  <c r="BB71" i="9"/>
  <c r="BA127" i="9"/>
  <c r="BB127" i="9"/>
  <c r="BA11" i="6"/>
  <c r="BB11" i="6"/>
  <c r="BA15" i="6"/>
  <c r="BB15" i="6"/>
  <c r="BA45" i="6"/>
  <c r="BB45" i="6"/>
  <c r="AI95" i="6"/>
  <c r="AJ95" i="6"/>
  <c r="AK95" i="6"/>
  <c r="AF126" i="6"/>
  <c r="AC126" i="6"/>
  <c r="K126" i="6"/>
  <c r="BA76" i="6"/>
  <c r="BB76" i="6"/>
  <c r="AT125" i="6"/>
  <c r="AS125" i="6"/>
  <c r="AR125" i="6"/>
  <c r="AQ125" i="6"/>
  <c r="AP125" i="6"/>
  <c r="AO125" i="6"/>
  <c r="AN125" i="6"/>
  <c r="AM125" i="6"/>
  <c r="AL125" i="6"/>
  <c r="AF107" i="6"/>
  <c r="I107" i="6"/>
  <c r="AC107" i="6"/>
  <c r="BA66" i="6"/>
  <c r="BB66" i="6"/>
  <c r="AJ80" i="6"/>
  <c r="AI80" i="6"/>
  <c r="AK80" i="6"/>
  <c r="AF120" i="5"/>
  <c r="I120" i="5"/>
  <c r="I67" i="5"/>
  <c r="AF103" i="5"/>
  <c r="I103" i="5"/>
  <c r="AF158" i="5"/>
  <c r="I158" i="5"/>
  <c r="AF45" i="9"/>
  <c r="I45" i="9"/>
  <c r="AC45" i="9"/>
  <c r="AC46" i="9"/>
  <c r="AF46" i="9"/>
  <c r="I46" i="9"/>
  <c r="AI198" i="9"/>
  <c r="AK198" i="9"/>
  <c r="AJ198" i="9"/>
  <c r="J117" i="9"/>
  <c r="AF117" i="9"/>
  <c r="AC117" i="9"/>
  <c r="AF100" i="9"/>
  <c r="AC100" i="9"/>
  <c r="I100" i="9"/>
  <c r="AJ135" i="9"/>
  <c r="AI135" i="9"/>
  <c r="AK135" i="9"/>
  <c r="AJ134" i="9"/>
  <c r="AI134" i="9"/>
  <c r="AK134" i="9"/>
  <c r="AI147" i="9"/>
  <c r="AJ147" i="9"/>
  <c r="AK147" i="9"/>
  <c r="AI165" i="9"/>
  <c r="AJ165" i="9"/>
  <c r="AK165" i="9"/>
  <c r="BA17" i="9"/>
  <c r="BB17" i="9"/>
  <c r="BA28" i="9"/>
  <c r="BB28" i="9"/>
  <c r="BA47" i="9"/>
  <c r="BB47" i="9"/>
  <c r="BA92" i="9"/>
  <c r="BB92" i="9"/>
  <c r="BA95" i="9"/>
  <c r="BB95" i="9"/>
  <c r="AI218" i="9"/>
  <c r="AK218" i="9"/>
  <c r="AJ218" i="9"/>
  <c r="AI214" i="9"/>
  <c r="AJ214" i="9"/>
  <c r="AK214" i="9"/>
  <c r="BB42" i="9"/>
  <c r="BA42" i="9"/>
  <c r="BA104" i="9"/>
  <c r="BB104" i="9"/>
  <c r="BB90" i="9"/>
  <c r="BA90" i="9"/>
  <c r="AI212" i="9"/>
  <c r="AJ212" i="9"/>
  <c r="AK212" i="9"/>
  <c r="BA128" i="9"/>
  <c r="BB128" i="9"/>
  <c r="BA44" i="9"/>
  <c r="BB44" i="9"/>
  <c r="BB2" i="9"/>
  <c r="BA2" i="9"/>
  <c r="AZ2" i="9"/>
  <c r="AX2" i="9"/>
  <c r="BA24" i="6"/>
  <c r="BB24" i="6"/>
  <c r="BA23" i="6"/>
  <c r="BB23" i="6"/>
  <c r="BA18" i="6"/>
  <c r="BB18" i="6"/>
  <c r="BA47" i="6"/>
  <c r="BB47" i="6"/>
  <c r="AK61" i="6"/>
  <c r="AJ61" i="6"/>
  <c r="AI61" i="6"/>
  <c r="AI127" i="6"/>
  <c r="AJ127" i="6"/>
  <c r="AK127" i="6"/>
  <c r="AJ37" i="6"/>
  <c r="AK37" i="6"/>
  <c r="AI37" i="6"/>
  <c r="BB50" i="6"/>
  <c r="BA50" i="6"/>
  <c r="BA82" i="6"/>
  <c r="BB82" i="6"/>
  <c r="BB81" i="6"/>
  <c r="BA81" i="6"/>
  <c r="BA69" i="6"/>
  <c r="BB69" i="6"/>
  <c r="H45" i="3"/>
  <c r="G45" i="3"/>
  <c r="AI103" i="6"/>
  <c r="AJ103" i="6"/>
  <c r="AK103" i="6"/>
  <c r="J57" i="5"/>
  <c r="AF57" i="5"/>
  <c r="AC72" i="10"/>
  <c r="AF72" i="10"/>
  <c r="I72" i="10"/>
  <c r="AF98" i="10"/>
  <c r="I98" i="10"/>
  <c r="AC98" i="10"/>
  <c r="AZ9" i="9"/>
  <c r="AX9" i="9"/>
  <c r="AJ58" i="9"/>
  <c r="AI58" i="9"/>
  <c r="AK58" i="9"/>
  <c r="AI48" i="9"/>
  <c r="AJ48" i="9"/>
  <c r="AK48" i="9"/>
  <c r="AT55" i="9"/>
  <c r="AS55" i="9"/>
  <c r="AR55" i="9"/>
  <c r="AQ55" i="9"/>
  <c r="AP55" i="9"/>
  <c r="AO55" i="9"/>
  <c r="AN55" i="9"/>
  <c r="AM55" i="9"/>
  <c r="AL55" i="9"/>
  <c r="AI138" i="9"/>
  <c r="AJ138" i="9"/>
  <c r="AK138" i="9"/>
  <c r="AI206" i="9"/>
  <c r="AK206" i="9"/>
  <c r="AJ206" i="9"/>
  <c r="BA24" i="9"/>
  <c r="BB24" i="9"/>
  <c r="I109" i="9"/>
  <c r="AC109" i="9"/>
  <c r="AF109" i="9"/>
  <c r="AI173" i="9"/>
  <c r="AJ173" i="9"/>
  <c r="AK173" i="9"/>
  <c r="BA41" i="9"/>
  <c r="BB41" i="9"/>
  <c r="BA75" i="9"/>
  <c r="BB75" i="9"/>
  <c r="BA99" i="9"/>
  <c r="BB99" i="9"/>
  <c r="BB107" i="9"/>
  <c r="BA107" i="9"/>
  <c r="BB82" i="9"/>
  <c r="BA82" i="9"/>
  <c r="BA96" i="9"/>
  <c r="BB96" i="9"/>
  <c r="BA130" i="9"/>
  <c r="BB130" i="9"/>
  <c r="BA143" i="9"/>
  <c r="BB143" i="9"/>
  <c r="BA135" i="9"/>
  <c r="BB135" i="9"/>
  <c r="BB121" i="9"/>
  <c r="BA121" i="9"/>
  <c r="BA32" i="6"/>
  <c r="BB32" i="6"/>
  <c r="BA31" i="6"/>
  <c r="BB31" i="6"/>
  <c r="AJ79" i="6"/>
  <c r="AI79" i="6"/>
  <c r="AK79" i="6"/>
  <c r="AT105" i="6"/>
  <c r="AS105" i="6"/>
  <c r="AR105" i="6"/>
  <c r="AQ105" i="6"/>
  <c r="AP105" i="6"/>
  <c r="AO105" i="6"/>
  <c r="AN105" i="6"/>
  <c r="AM105" i="6"/>
  <c r="AL105" i="6"/>
  <c r="BA20" i="6"/>
  <c r="BB20" i="6"/>
  <c r="BA53" i="6"/>
  <c r="BB53" i="6"/>
  <c r="AT27" i="6"/>
  <c r="AS27" i="6"/>
  <c r="AR27" i="6"/>
  <c r="AQ27" i="6"/>
  <c r="AP27" i="6"/>
  <c r="AO27" i="6"/>
  <c r="AN27" i="6"/>
  <c r="AM27" i="6"/>
  <c r="AL27" i="6"/>
  <c r="I77" i="6"/>
  <c r="AC77" i="6"/>
  <c r="AF77" i="6"/>
  <c r="AJ39" i="6"/>
  <c r="AK39" i="6"/>
  <c r="AI39" i="6"/>
  <c r="BA101" i="6"/>
  <c r="BB101" i="6"/>
  <c r="BA58" i="6"/>
  <c r="BB58" i="6"/>
  <c r="BA84" i="6"/>
  <c r="BB84" i="6"/>
  <c r="BA118" i="6"/>
  <c r="BB118" i="6"/>
  <c r="AT54" i="6"/>
  <c r="AS54" i="6"/>
  <c r="AR54" i="6"/>
  <c r="AQ54" i="6"/>
  <c r="AP54" i="6"/>
  <c r="AO54" i="6"/>
  <c r="AN54" i="6"/>
  <c r="AM54" i="6"/>
  <c r="AL54" i="6"/>
  <c r="BA88" i="6"/>
  <c r="BB88" i="6"/>
  <c r="AT120" i="6"/>
  <c r="AS120" i="6"/>
  <c r="AR120" i="6"/>
  <c r="AQ120" i="6"/>
  <c r="AP120" i="6"/>
  <c r="AO120" i="6"/>
  <c r="AN120" i="6"/>
  <c r="AM120" i="6"/>
  <c r="AL120" i="6"/>
  <c r="BA94" i="6"/>
  <c r="BB94" i="6"/>
  <c r="BB114" i="6"/>
  <c r="BA114" i="6"/>
  <c r="BB42" i="6"/>
  <c r="BA42" i="6"/>
  <c r="AT104" i="9"/>
  <c r="AS104" i="9"/>
  <c r="AR104" i="9"/>
  <c r="AQ104" i="9"/>
  <c r="AP104" i="9"/>
  <c r="AO104" i="9"/>
  <c r="AN104" i="9"/>
  <c r="AM104" i="9"/>
  <c r="AL104" i="9"/>
  <c r="AI71" i="9"/>
  <c r="AJ71" i="9"/>
  <c r="AK71" i="9"/>
  <c r="AI152" i="9"/>
  <c r="AJ152" i="9"/>
  <c r="AK152" i="9"/>
  <c r="AI172" i="9"/>
  <c r="AK172" i="9"/>
  <c r="AJ172" i="9"/>
  <c r="AI136" i="9"/>
  <c r="AJ136" i="9"/>
  <c r="AK136" i="9"/>
  <c r="AI160" i="9"/>
  <c r="AK160" i="9"/>
  <c r="AJ160" i="9"/>
  <c r="AI168" i="9"/>
  <c r="AK168" i="9"/>
  <c r="AJ168" i="9"/>
  <c r="AI176" i="9"/>
  <c r="AK176" i="9"/>
  <c r="AJ176" i="9"/>
  <c r="AI184" i="9"/>
  <c r="AK184" i="9"/>
  <c r="AJ184" i="9"/>
  <c r="AI192" i="9"/>
  <c r="AK192" i="9"/>
  <c r="AJ192" i="9"/>
  <c r="AI200" i="9"/>
  <c r="AK200" i="9"/>
  <c r="AJ200" i="9"/>
  <c r="AI208" i="9"/>
  <c r="AK208" i="9"/>
  <c r="AJ208" i="9"/>
  <c r="AI181" i="9"/>
  <c r="AJ181" i="9"/>
  <c r="AK181" i="9"/>
  <c r="BA55" i="9"/>
  <c r="BB55" i="9"/>
  <c r="AC124" i="9"/>
  <c r="AF124" i="9"/>
  <c r="K124" i="9"/>
  <c r="BB35" i="9"/>
  <c r="BA35" i="9"/>
  <c r="BA33" i="9"/>
  <c r="BB33" i="9"/>
  <c r="BB43" i="9"/>
  <c r="BA43" i="9"/>
  <c r="BA20" i="9"/>
  <c r="BB20" i="9"/>
  <c r="BA52" i="9"/>
  <c r="BB52" i="9"/>
  <c r="BA111" i="9"/>
  <c r="BB111" i="9"/>
  <c r="BA88" i="9"/>
  <c r="BB88" i="9"/>
  <c r="BA108" i="9"/>
  <c r="BB108" i="9"/>
  <c r="BA146" i="9"/>
  <c r="BB146" i="9"/>
  <c r="BA113" i="9"/>
  <c r="BB113" i="9"/>
  <c r="BA51" i="9"/>
  <c r="BB51" i="9"/>
  <c r="BA49" i="9"/>
  <c r="BB49" i="9"/>
  <c r="BA140" i="9"/>
  <c r="BB140" i="9"/>
  <c r="BA151" i="9"/>
  <c r="BB151" i="9"/>
  <c r="BK118" i="10"/>
  <c r="BJ118" i="10"/>
  <c r="BI118" i="10"/>
  <c r="BH118" i="10"/>
  <c r="BG118" i="10"/>
  <c r="BF118" i="10"/>
  <c r="BE118" i="10"/>
  <c r="BD118" i="10"/>
  <c r="BC118" i="10"/>
  <c r="BJ112" i="10"/>
  <c r="BI112" i="10"/>
  <c r="BH112" i="10"/>
  <c r="BG112" i="10"/>
  <c r="BF112" i="10"/>
  <c r="BE112" i="10"/>
  <c r="BD112" i="10"/>
  <c r="BC112" i="10"/>
  <c r="BK112" i="10"/>
  <c r="BH113" i="10"/>
  <c r="BG113" i="10"/>
  <c r="BF113" i="10"/>
  <c r="BE113" i="10"/>
  <c r="BD113" i="10"/>
  <c r="BC113" i="10"/>
  <c r="BK113" i="10"/>
  <c r="BI113" i="10"/>
  <c r="BJ113" i="10"/>
  <c r="BK106" i="10"/>
  <c r="BJ106" i="10"/>
  <c r="BI106" i="10"/>
  <c r="BH106" i="10"/>
  <c r="BG106" i="10"/>
  <c r="BF106" i="10"/>
  <c r="BE106" i="10"/>
  <c r="BD106" i="10"/>
  <c r="BC106" i="10"/>
  <c r="BK91" i="10"/>
  <c r="BJ91" i="10"/>
  <c r="BI91" i="10"/>
  <c r="BH91" i="10"/>
  <c r="BG91" i="10"/>
  <c r="BF91" i="10"/>
  <c r="BE91" i="10"/>
  <c r="BD91" i="10"/>
  <c r="BC91" i="10"/>
  <c r="BK92" i="10"/>
  <c r="BJ92" i="10"/>
  <c r="BI92" i="10"/>
  <c r="BH92" i="10"/>
  <c r="BG92" i="10"/>
  <c r="BF92" i="10"/>
  <c r="BE92" i="10"/>
  <c r="BD92" i="10"/>
  <c r="BC92" i="10"/>
  <c r="BK93" i="10"/>
  <c r="BJ93" i="10"/>
  <c r="BI93" i="10"/>
  <c r="BH93" i="10"/>
  <c r="BG93" i="10"/>
  <c r="BF93" i="10"/>
  <c r="BE93" i="10"/>
  <c r="BD93" i="10"/>
  <c r="BC93" i="10"/>
  <c r="BK27" i="10"/>
  <c r="BJ27" i="10"/>
  <c r="BI27" i="10"/>
  <c r="BH27" i="10"/>
  <c r="BG27" i="10"/>
  <c r="BF27" i="10"/>
  <c r="BE27" i="10"/>
  <c r="BD27" i="10"/>
  <c r="BC27" i="10"/>
  <c r="BK26" i="10"/>
  <c r="BJ26" i="10"/>
  <c r="BI26" i="10"/>
  <c r="BH26" i="10"/>
  <c r="BG26" i="10"/>
  <c r="BF26" i="10"/>
  <c r="BE26" i="10"/>
  <c r="BD26" i="10"/>
  <c r="BC26" i="10"/>
  <c r="BK33" i="10"/>
  <c r="BJ33" i="10"/>
  <c r="BI33" i="10"/>
  <c r="BH33" i="10"/>
  <c r="BG33" i="10"/>
  <c r="BF33" i="10"/>
  <c r="BE33" i="10"/>
  <c r="BD33" i="10"/>
  <c r="BC33" i="10"/>
  <c r="BK20" i="10"/>
  <c r="BJ20" i="10"/>
  <c r="BI20" i="10"/>
  <c r="BH20" i="10"/>
  <c r="BG20" i="10"/>
  <c r="BF20" i="10"/>
  <c r="BE20" i="10"/>
  <c r="BD20" i="10"/>
  <c r="BC20" i="10"/>
  <c r="AT118" i="10"/>
  <c r="AS118" i="10"/>
  <c r="AR118" i="10"/>
  <c r="AQ118" i="10"/>
  <c r="AP118" i="10"/>
  <c r="AO118" i="10"/>
  <c r="AN118" i="10"/>
  <c r="AM118" i="10"/>
  <c r="AL118" i="10"/>
  <c r="BK51" i="10"/>
  <c r="BJ51" i="10"/>
  <c r="BI51" i="10"/>
  <c r="BH51" i="10"/>
  <c r="BG51" i="10"/>
  <c r="BF51" i="10"/>
  <c r="BE51" i="10"/>
  <c r="BD51" i="10"/>
  <c r="BC51" i="10"/>
  <c r="AT91" i="10"/>
  <c r="AS91" i="10"/>
  <c r="AR91" i="10"/>
  <c r="AQ91" i="10"/>
  <c r="AP91" i="10"/>
  <c r="AO91" i="10"/>
  <c r="AN91" i="10"/>
  <c r="AM91" i="10"/>
  <c r="AL91" i="10"/>
  <c r="AT110" i="10"/>
  <c r="AS110" i="10"/>
  <c r="AR110" i="10"/>
  <c r="AQ110" i="10"/>
  <c r="AP110" i="10"/>
  <c r="AO110" i="10"/>
  <c r="AN110" i="10"/>
  <c r="AM110" i="10"/>
  <c r="AL110" i="10"/>
  <c r="AT120" i="10"/>
  <c r="AR120" i="10"/>
  <c r="AQ120" i="10"/>
  <c r="AP120" i="10"/>
  <c r="AO120" i="10"/>
  <c r="AN120" i="10"/>
  <c r="AM120" i="10"/>
  <c r="AL120" i="10"/>
  <c r="AS120" i="10"/>
  <c r="AT92" i="10"/>
  <c r="AS92" i="10"/>
  <c r="AR92" i="10"/>
  <c r="AQ92" i="10"/>
  <c r="AP92" i="10"/>
  <c r="AO92" i="10"/>
  <c r="AN92" i="10"/>
  <c r="AM92" i="10"/>
  <c r="AL92" i="10"/>
  <c r="AT130" i="10"/>
  <c r="AS130" i="10"/>
  <c r="AR130" i="10"/>
  <c r="AQ130" i="10"/>
  <c r="AP130" i="10"/>
  <c r="AO130" i="10"/>
  <c r="AN130" i="10"/>
  <c r="AM130" i="10"/>
  <c r="AL130" i="10"/>
  <c r="AT119" i="10"/>
  <c r="AS119" i="10"/>
  <c r="AR119" i="10"/>
  <c r="AQ119" i="10"/>
  <c r="AP119" i="10"/>
  <c r="AO119" i="10"/>
  <c r="AN119" i="10"/>
  <c r="AM119" i="10"/>
  <c r="AL119" i="10"/>
  <c r="AT103" i="10"/>
  <c r="AS103" i="10"/>
  <c r="AR103" i="10"/>
  <c r="AQ103" i="10"/>
  <c r="AP103" i="10"/>
  <c r="AO103" i="10"/>
  <c r="AN103" i="10"/>
  <c r="AM103" i="10"/>
  <c r="AL103" i="10"/>
  <c r="AT63" i="10"/>
  <c r="AS63" i="10"/>
  <c r="AR63" i="10"/>
  <c r="AQ63" i="10"/>
  <c r="AP63" i="10"/>
  <c r="AO63" i="10"/>
  <c r="AN63" i="10"/>
  <c r="AM63" i="10"/>
  <c r="AL63" i="10"/>
  <c r="AT65" i="10"/>
  <c r="AS65" i="10"/>
  <c r="AR65" i="10"/>
  <c r="AQ65" i="10"/>
  <c r="AP65" i="10"/>
  <c r="AO65" i="10"/>
  <c r="AN65" i="10"/>
  <c r="AM65" i="10"/>
  <c r="AL65" i="10"/>
  <c r="AT67" i="10"/>
  <c r="AS67" i="10"/>
  <c r="AR67" i="10"/>
  <c r="AQ67" i="10"/>
  <c r="AP67" i="10"/>
  <c r="AO67" i="10"/>
  <c r="AN67" i="10"/>
  <c r="AM67" i="10"/>
  <c r="AL67" i="10"/>
  <c r="AT64" i="10"/>
  <c r="AS64" i="10"/>
  <c r="AR64" i="10"/>
  <c r="AQ64" i="10"/>
  <c r="AP64" i="10"/>
  <c r="AO64" i="10"/>
  <c r="AN64" i="10"/>
  <c r="AM64" i="10"/>
  <c r="AL64" i="10"/>
  <c r="AT82" i="10"/>
  <c r="AS82" i="10"/>
  <c r="AR82" i="10"/>
  <c r="AQ82" i="10"/>
  <c r="AP82" i="10"/>
  <c r="AO82" i="10"/>
  <c r="AN82" i="10"/>
  <c r="AM82" i="10"/>
  <c r="AL82" i="10"/>
  <c r="AT29" i="10"/>
  <c r="AS29" i="10"/>
  <c r="AR29" i="10"/>
  <c r="AQ29" i="10"/>
  <c r="AP29" i="10"/>
  <c r="AO29" i="10"/>
  <c r="AN29" i="10"/>
  <c r="AM29" i="10"/>
  <c r="AL29" i="10"/>
  <c r="AT36" i="10"/>
  <c r="AS36" i="10"/>
  <c r="AR36" i="10"/>
  <c r="AQ36" i="10"/>
  <c r="AP36" i="10"/>
  <c r="AO36" i="10"/>
  <c r="AN36" i="10"/>
  <c r="AM36" i="10"/>
  <c r="AL36" i="10"/>
  <c r="BK9" i="10"/>
  <c r="BJ9" i="10"/>
  <c r="BI9" i="10"/>
  <c r="BH9" i="10"/>
  <c r="BG9" i="10"/>
  <c r="BF9" i="10"/>
  <c r="BE9" i="10"/>
  <c r="BD9" i="10"/>
  <c r="BC9" i="10"/>
  <c r="BK8" i="6"/>
  <c r="BJ8" i="6"/>
  <c r="BI8" i="6"/>
  <c r="BH8" i="6"/>
  <c r="BG8" i="6"/>
  <c r="BF8" i="6"/>
  <c r="BE8" i="6"/>
  <c r="BD8" i="6"/>
  <c r="BC8" i="6"/>
  <c r="BA40" i="6"/>
  <c r="BB40" i="6"/>
  <c r="BA39" i="6"/>
  <c r="BB39" i="6"/>
  <c r="AC42" i="6"/>
  <c r="I42" i="6"/>
  <c r="AF42" i="6"/>
  <c r="BB34" i="6"/>
  <c r="BA34" i="6"/>
  <c r="AK45" i="6"/>
  <c r="AJ45" i="6"/>
  <c r="AI45" i="6"/>
  <c r="AJ72" i="6"/>
  <c r="AK72" i="6"/>
  <c r="AI72" i="6"/>
  <c r="BA44" i="6"/>
  <c r="BB44" i="6"/>
  <c r="BA109" i="6"/>
  <c r="BB109" i="6"/>
  <c r="BA87" i="6"/>
  <c r="BB87" i="6"/>
  <c r="BA91" i="6"/>
  <c r="BB91" i="6"/>
  <c r="BB121" i="6"/>
  <c r="BA121" i="6"/>
  <c r="BA99" i="6"/>
  <c r="BB99" i="6"/>
  <c r="BB97" i="6"/>
  <c r="BA97" i="6"/>
  <c r="BA80" i="6"/>
  <c r="BB80" i="6"/>
  <c r="AJ116" i="6"/>
  <c r="AI116" i="6"/>
  <c r="AK116" i="6"/>
  <c r="AI93" i="6"/>
  <c r="AJ93" i="6"/>
  <c r="AK93" i="6"/>
  <c r="G135" i="3"/>
  <c r="H135" i="3"/>
  <c r="I58" i="10"/>
  <c r="AC58" i="10"/>
  <c r="AF58" i="10"/>
  <c r="AI76" i="9"/>
  <c r="AJ76" i="9"/>
  <c r="AK76" i="9"/>
  <c r="AC63" i="9"/>
  <c r="AF63" i="9"/>
  <c r="I63" i="9"/>
  <c r="AI158" i="9"/>
  <c r="AK158" i="9"/>
  <c r="AJ158" i="9"/>
  <c r="AI180" i="9"/>
  <c r="AK180" i="9"/>
  <c r="AJ180" i="9"/>
  <c r="AI177" i="9"/>
  <c r="AJ177" i="9"/>
  <c r="AK177" i="9"/>
  <c r="AI193" i="9"/>
  <c r="AJ193" i="9"/>
  <c r="AK193" i="9"/>
  <c r="AI209" i="9"/>
  <c r="AJ209" i="9"/>
  <c r="AK209" i="9"/>
  <c r="AI56" i="9"/>
  <c r="AJ56" i="9"/>
  <c r="AK56" i="9"/>
  <c r="AI139" i="9"/>
  <c r="AJ139" i="9"/>
  <c r="AK139" i="9"/>
  <c r="AI151" i="9"/>
  <c r="AJ151" i="9"/>
  <c r="AK151" i="9"/>
  <c r="AI189" i="9"/>
  <c r="AJ189" i="9"/>
  <c r="AK189" i="9"/>
  <c r="BB27" i="9"/>
  <c r="BA27" i="9"/>
  <c r="AI159" i="9"/>
  <c r="AJ159" i="9"/>
  <c r="AK159" i="9"/>
  <c r="BB65" i="9"/>
  <c r="BA65" i="9"/>
  <c r="AI154" i="9"/>
  <c r="AK154" i="9"/>
  <c r="AJ154" i="9"/>
  <c r="BA76" i="9"/>
  <c r="BB76" i="9"/>
  <c r="BA83" i="9"/>
  <c r="BB83" i="9"/>
  <c r="BA54" i="9"/>
  <c r="BB54" i="9"/>
  <c r="BA118" i="9"/>
  <c r="BB118" i="9"/>
  <c r="BB89" i="9"/>
  <c r="BA89" i="9"/>
  <c r="BB112" i="9"/>
  <c r="BA112" i="9"/>
  <c r="BB134" i="9"/>
  <c r="BA134" i="9"/>
  <c r="BA144" i="9"/>
  <c r="BB144" i="9"/>
  <c r="AT57" i="6"/>
  <c r="AS57" i="6"/>
  <c r="AR57" i="6"/>
  <c r="AQ57" i="6"/>
  <c r="AP57" i="6"/>
  <c r="AO57" i="6"/>
  <c r="AN57" i="6"/>
  <c r="AM57" i="6"/>
  <c r="AL57" i="6"/>
  <c r="BA100" i="9"/>
  <c r="BB100" i="9"/>
  <c r="BA48" i="6"/>
  <c r="BB48" i="6"/>
  <c r="BB28" i="6"/>
  <c r="BA28" i="6"/>
  <c r="BA61" i="6"/>
  <c r="BB61" i="6"/>
  <c r="AT86" i="6"/>
  <c r="AS86" i="6"/>
  <c r="AR86" i="6"/>
  <c r="AQ86" i="6"/>
  <c r="AP86" i="6"/>
  <c r="AO86" i="6"/>
  <c r="AN86" i="6"/>
  <c r="AM86" i="6"/>
  <c r="AL86" i="6"/>
  <c r="BA72" i="6"/>
  <c r="BB72" i="6"/>
  <c r="AJ46" i="6"/>
  <c r="AK46" i="6"/>
  <c r="AI46" i="6"/>
  <c r="BA93" i="6"/>
  <c r="BB93" i="6"/>
  <c r="BB98" i="6"/>
  <c r="BA98" i="6"/>
  <c r="BB89" i="6"/>
  <c r="BA89" i="6"/>
  <c r="I24" i="10"/>
  <c r="AC24" i="10"/>
  <c r="AF24" i="10"/>
  <c r="I109" i="10"/>
  <c r="AC109" i="10"/>
  <c r="AF109" i="10"/>
  <c r="AF132" i="10"/>
  <c r="K132" i="10"/>
  <c r="AC132" i="10"/>
  <c r="AI32" i="9"/>
  <c r="AJ32" i="9"/>
  <c r="AK32" i="9"/>
  <c r="AI26" i="9"/>
  <c r="AJ26" i="9"/>
  <c r="AK26" i="9"/>
  <c r="AI161" i="9"/>
  <c r="AJ161" i="9"/>
  <c r="AK161" i="9"/>
  <c r="AI169" i="9"/>
  <c r="AJ169" i="9"/>
  <c r="AK169" i="9"/>
  <c r="AI185" i="9"/>
  <c r="AJ185" i="9"/>
  <c r="AK185" i="9"/>
  <c r="AI201" i="9"/>
  <c r="AJ201" i="9"/>
  <c r="AK201" i="9"/>
  <c r="AF88" i="5"/>
  <c r="AF168" i="5"/>
  <c r="I168" i="5"/>
  <c r="AF83" i="10"/>
  <c r="I83" i="10"/>
  <c r="AC83" i="10"/>
  <c r="AI24" i="9"/>
  <c r="AJ24" i="9"/>
  <c r="AK24" i="9"/>
  <c r="AC71" i="9"/>
  <c r="AF71" i="9"/>
  <c r="I71" i="9"/>
  <c r="AS30" i="9"/>
  <c r="AR30" i="9"/>
  <c r="AQ30" i="9"/>
  <c r="AP30" i="9"/>
  <c r="AO30" i="9"/>
  <c r="AN30" i="9"/>
  <c r="AM30" i="9"/>
  <c r="AL30" i="9"/>
  <c r="AT30" i="9"/>
  <c r="AI63" i="9"/>
  <c r="AJ63" i="9"/>
  <c r="AK63" i="9"/>
  <c r="AI142" i="9"/>
  <c r="AJ142" i="9"/>
  <c r="AK142" i="9"/>
  <c r="AT47" i="9"/>
  <c r="AS47" i="9"/>
  <c r="AR47" i="9"/>
  <c r="AQ47" i="9"/>
  <c r="AP47" i="9"/>
  <c r="AO47" i="9"/>
  <c r="AN47" i="9"/>
  <c r="AM47" i="9"/>
  <c r="AL47" i="9"/>
  <c r="AC74" i="9"/>
  <c r="AF74" i="9"/>
  <c r="I74" i="9"/>
  <c r="AI162" i="9"/>
  <c r="AJ162" i="9"/>
  <c r="AK162" i="9"/>
  <c r="AI178" i="9"/>
  <c r="AJ178" i="9"/>
  <c r="AK178" i="9"/>
  <c r="AI194" i="9"/>
  <c r="AJ194" i="9"/>
  <c r="AK194" i="9"/>
  <c r="AI210" i="9"/>
  <c r="AK210" i="9"/>
  <c r="AJ210" i="9"/>
  <c r="AI216" i="9"/>
  <c r="AJ216" i="9"/>
  <c r="AK216" i="9"/>
  <c r="BA73" i="9"/>
  <c r="BB73" i="9"/>
  <c r="BA84" i="9"/>
  <c r="BB84" i="9"/>
  <c r="BA25" i="9"/>
  <c r="BB25" i="9"/>
  <c r="AF107" i="9"/>
  <c r="I107" i="9"/>
  <c r="AC107" i="9"/>
  <c r="BB120" i="9"/>
  <c r="BA120" i="9"/>
  <c r="BB150" i="9"/>
  <c r="BA150" i="9"/>
  <c r="BA152" i="9"/>
  <c r="BB152" i="9"/>
  <c r="BA110" i="9"/>
  <c r="BB110" i="9"/>
  <c r="AF28" i="6"/>
  <c r="I28" i="6"/>
  <c r="AC28" i="6"/>
  <c r="BA29" i="6"/>
  <c r="BB29" i="6"/>
  <c r="AJ108" i="6"/>
  <c r="AI108" i="6"/>
  <c r="AK108" i="6"/>
  <c r="BB105" i="6"/>
  <c r="BA105" i="6"/>
  <c r="H95" i="3"/>
  <c r="G95" i="3"/>
  <c r="AJ64" i="6"/>
  <c r="AI64" i="6"/>
  <c r="AK64" i="6"/>
  <c r="BA115" i="6"/>
  <c r="BB115" i="6"/>
  <c r="BA85" i="6"/>
  <c r="BB85" i="6"/>
  <c r="BI5" i="10"/>
  <c r="BH5" i="10"/>
  <c r="BG5" i="10"/>
  <c r="BF5" i="10"/>
  <c r="BE5" i="10"/>
  <c r="BD5" i="10"/>
  <c r="BC5" i="10"/>
  <c r="BK5" i="10"/>
  <c r="BJ5" i="10"/>
  <c r="I108" i="10"/>
  <c r="AC108" i="10"/>
  <c r="AF108" i="10"/>
  <c r="AI57" i="9"/>
  <c r="AJ57" i="9"/>
  <c r="AK57" i="9"/>
  <c r="AI174" i="9"/>
  <c r="AK174" i="9"/>
  <c r="AJ174" i="9"/>
  <c r="AI143" i="9"/>
  <c r="AJ143" i="9"/>
  <c r="AK143" i="9"/>
  <c r="AI196" i="9"/>
  <c r="AK196" i="9"/>
  <c r="AJ196" i="9"/>
  <c r="BB40" i="9"/>
  <c r="BA40" i="9"/>
  <c r="AI94" i="9"/>
  <c r="AJ94" i="9"/>
  <c r="AK94" i="9"/>
  <c r="AI155" i="9"/>
  <c r="AJ155" i="9"/>
  <c r="AK155" i="9"/>
  <c r="AI163" i="9"/>
  <c r="AJ163" i="9"/>
  <c r="AK163" i="9"/>
  <c r="AI171" i="9"/>
  <c r="AJ171" i="9"/>
  <c r="AK171" i="9"/>
  <c r="AI179" i="9"/>
  <c r="AJ179" i="9"/>
  <c r="AK179" i="9"/>
  <c r="AI187" i="9"/>
  <c r="AJ187" i="9"/>
  <c r="AK187" i="9"/>
  <c r="AI195" i="9"/>
  <c r="AJ195" i="9"/>
  <c r="AK195" i="9"/>
  <c r="AI203" i="9"/>
  <c r="AJ203" i="9"/>
  <c r="AK203" i="9"/>
  <c r="BB22" i="9"/>
  <c r="BA22" i="9"/>
  <c r="AI141" i="9"/>
  <c r="AJ141" i="9"/>
  <c r="AK141" i="9"/>
  <c r="AI205" i="9"/>
  <c r="AJ205" i="9"/>
  <c r="AK205" i="9"/>
  <c r="BA32" i="9"/>
  <c r="BB32" i="9"/>
  <c r="AJ128" i="9"/>
  <c r="AI128" i="9"/>
  <c r="AK128" i="9"/>
  <c r="AI175" i="9"/>
  <c r="AJ175" i="9"/>
  <c r="AK175" i="9"/>
  <c r="BA70" i="9"/>
  <c r="BB70" i="9"/>
  <c r="BA79" i="9"/>
  <c r="BB79" i="9"/>
  <c r="AI146" i="9"/>
  <c r="AJ146" i="9"/>
  <c r="AK146" i="9"/>
  <c r="BA62" i="9"/>
  <c r="BB62" i="9"/>
  <c r="AI86" i="9"/>
  <c r="AJ86" i="9"/>
  <c r="AK86" i="9"/>
  <c r="AI186" i="9"/>
  <c r="AK186" i="9"/>
  <c r="AJ186" i="9"/>
  <c r="BA36" i="9"/>
  <c r="BB36" i="9"/>
  <c r="AI72" i="9"/>
  <c r="AJ72" i="9"/>
  <c r="AK72" i="9"/>
  <c r="BA80" i="9"/>
  <c r="BB80" i="9"/>
  <c r="AI90" i="9"/>
  <c r="AJ90" i="9"/>
  <c r="AK90" i="9"/>
  <c r="BA136" i="9"/>
  <c r="BB136" i="9"/>
  <c r="BA67" i="9"/>
  <c r="BB67" i="9"/>
  <c r="BK10" i="6"/>
  <c r="BJ10" i="6"/>
  <c r="BI10" i="6"/>
  <c r="BH10" i="6"/>
  <c r="BG10" i="6"/>
  <c r="BF10" i="6"/>
  <c r="BE10" i="6"/>
  <c r="BD10" i="6"/>
  <c r="BC10" i="6"/>
  <c r="AT82" i="6"/>
  <c r="AS82" i="6"/>
  <c r="AR82" i="6"/>
  <c r="AQ82" i="6"/>
  <c r="AP82" i="6"/>
  <c r="AO82" i="6"/>
  <c r="AN82" i="6"/>
  <c r="AM82" i="6"/>
  <c r="AL82" i="6"/>
  <c r="AT35" i="6"/>
  <c r="AS35" i="6"/>
  <c r="AR35" i="6"/>
  <c r="AQ35" i="6"/>
  <c r="AP35" i="6"/>
  <c r="AO35" i="6"/>
  <c r="AN35" i="6"/>
  <c r="AM35" i="6"/>
  <c r="AL35" i="6"/>
  <c r="AT34" i="6"/>
  <c r="AS34" i="6"/>
  <c r="AR34" i="6"/>
  <c r="AQ34" i="6"/>
  <c r="AP34" i="6"/>
  <c r="AO34" i="6"/>
  <c r="AN34" i="6"/>
  <c r="AM34" i="6"/>
  <c r="AL34" i="6"/>
  <c r="BA12" i="6"/>
  <c r="BB12" i="6"/>
  <c r="BA56" i="6"/>
  <c r="BB56" i="6"/>
  <c r="BB36" i="6"/>
  <c r="BA36" i="6"/>
  <c r="BA77" i="6"/>
  <c r="BB77" i="6"/>
  <c r="BA49" i="6"/>
  <c r="BB49" i="6"/>
  <c r="BB113" i="6"/>
  <c r="BA113" i="6"/>
  <c r="BA25" i="6"/>
  <c r="BB25" i="6"/>
  <c r="BB73" i="6"/>
  <c r="BA73" i="6"/>
  <c r="BB26" i="6"/>
  <c r="BA26" i="6"/>
  <c r="BA71" i="6"/>
  <c r="BB71" i="6"/>
  <c r="AJ132" i="6"/>
  <c r="AI132" i="6"/>
  <c r="AK132" i="6"/>
  <c r="BB106" i="6"/>
  <c r="BA106" i="6"/>
  <c r="BA64" i="6"/>
  <c r="BB64" i="6"/>
  <c r="AC114" i="6"/>
  <c r="AF114" i="6"/>
  <c r="I114" i="6"/>
  <c r="AF75" i="5"/>
  <c r="I75" i="5"/>
  <c r="H55" i="5"/>
  <c r="AF90" i="5"/>
  <c r="I90" i="5"/>
  <c r="AF63" i="5"/>
  <c r="H63" i="5"/>
  <c r="AF128" i="5"/>
  <c r="I128" i="5"/>
  <c r="AS21" i="10"/>
  <c r="AT21" i="10"/>
  <c r="AR21" i="10"/>
  <c r="AQ21" i="10"/>
  <c r="AP21" i="10"/>
  <c r="AO21" i="10"/>
  <c r="AN21" i="10"/>
  <c r="AM21" i="10"/>
  <c r="AL21" i="10"/>
  <c r="BK4" i="10"/>
  <c r="BJ4" i="10"/>
  <c r="BI4" i="10"/>
  <c r="BH4" i="10"/>
  <c r="BG4" i="10"/>
  <c r="BF4" i="10"/>
  <c r="BE4" i="10"/>
  <c r="BD4" i="10"/>
  <c r="BC4" i="10"/>
  <c r="AF174" i="5"/>
  <c r="I174" i="5"/>
  <c r="I29" i="10"/>
  <c r="AC29" i="10"/>
  <c r="AF29" i="10"/>
  <c r="H23" i="10"/>
  <c r="AC23" i="10"/>
  <c r="AF23" i="10"/>
  <c r="I50" i="10"/>
  <c r="AC50" i="10"/>
  <c r="AF50" i="10"/>
  <c r="I66" i="10"/>
  <c r="AC66" i="10"/>
  <c r="AF66" i="10"/>
  <c r="AF71" i="10"/>
  <c r="I71" i="10"/>
  <c r="AC71" i="10"/>
  <c r="AC97" i="10"/>
  <c r="AF97" i="10"/>
  <c r="I97" i="10"/>
  <c r="AC88" i="10"/>
  <c r="AF88" i="10"/>
  <c r="I88" i="10"/>
  <c r="AC82" i="10"/>
  <c r="AF82" i="10"/>
  <c r="I82" i="10"/>
  <c r="I117" i="10"/>
  <c r="AC117" i="10"/>
  <c r="AF117" i="10"/>
  <c r="BK7" i="9"/>
  <c r="BJ7" i="9"/>
  <c r="BI7" i="9"/>
  <c r="BH7" i="9"/>
  <c r="BG7" i="9"/>
  <c r="BF7" i="9"/>
  <c r="BE7" i="9"/>
  <c r="BD7" i="9"/>
  <c r="BC7" i="9"/>
  <c r="AT45" i="9"/>
  <c r="AS45" i="9"/>
  <c r="AR45" i="9"/>
  <c r="AQ45" i="9"/>
  <c r="AP45" i="9"/>
  <c r="AO45" i="9"/>
  <c r="AN45" i="9"/>
  <c r="AM45" i="9"/>
  <c r="AL45" i="9"/>
  <c r="AS46" i="9"/>
  <c r="AR46" i="9"/>
  <c r="AQ46" i="9"/>
  <c r="AP46" i="9"/>
  <c r="AO46" i="9"/>
  <c r="AN46" i="9"/>
  <c r="AM46" i="9"/>
  <c r="AL46" i="9"/>
  <c r="AT46" i="9"/>
  <c r="AT59" i="9"/>
  <c r="AS59" i="9"/>
  <c r="AR59" i="9"/>
  <c r="AQ59" i="9"/>
  <c r="AP59" i="9"/>
  <c r="AO59" i="9"/>
  <c r="AN59" i="9"/>
  <c r="AM59" i="9"/>
  <c r="AL59" i="9"/>
  <c r="I39" i="9"/>
  <c r="AC39" i="9"/>
  <c r="AF39" i="9"/>
  <c r="AT96" i="9"/>
  <c r="AS96" i="9"/>
  <c r="AR96" i="9"/>
  <c r="AQ96" i="9"/>
  <c r="AP96" i="9"/>
  <c r="AO96" i="9"/>
  <c r="AN96" i="9"/>
  <c r="AM96" i="9"/>
  <c r="AL96" i="9"/>
  <c r="AT44" i="9"/>
  <c r="AS44" i="9"/>
  <c r="AR44" i="9"/>
  <c r="AQ44" i="9"/>
  <c r="AP44" i="9"/>
  <c r="AO44" i="9"/>
  <c r="AN44" i="9"/>
  <c r="AM44" i="9"/>
  <c r="AL44" i="9"/>
  <c r="AS49" i="9"/>
  <c r="AR49" i="9"/>
  <c r="AQ49" i="9"/>
  <c r="AP49" i="9"/>
  <c r="AO49" i="9"/>
  <c r="AN49" i="9"/>
  <c r="AM49" i="9"/>
  <c r="AL49" i="9"/>
  <c r="AT49" i="9"/>
  <c r="AF108" i="9"/>
  <c r="I108" i="9"/>
  <c r="AC108" i="9"/>
  <c r="AT89" i="9"/>
  <c r="AS89" i="9"/>
  <c r="AR89" i="9"/>
  <c r="AQ89" i="9"/>
  <c r="AP89" i="9"/>
  <c r="AO89" i="9"/>
  <c r="AN89" i="9"/>
  <c r="AM89" i="9"/>
  <c r="AL89" i="9"/>
  <c r="AT109" i="9"/>
  <c r="AS109" i="9"/>
  <c r="AR109" i="9"/>
  <c r="AQ109" i="9"/>
  <c r="AP109" i="9"/>
  <c r="AO109" i="9"/>
  <c r="AN109" i="9"/>
  <c r="AM109" i="9"/>
  <c r="AL109" i="9"/>
  <c r="AC116" i="9"/>
  <c r="AF116" i="9"/>
  <c r="I116" i="9"/>
  <c r="AT132" i="9"/>
  <c r="AS132" i="9"/>
  <c r="AR132" i="9"/>
  <c r="AQ132" i="9"/>
  <c r="AP132" i="9"/>
  <c r="AO132" i="9"/>
  <c r="AN132" i="9"/>
  <c r="AM132" i="9"/>
  <c r="AL132" i="9"/>
  <c r="BA14" i="9"/>
  <c r="BB14" i="9"/>
  <c r="BA31" i="9"/>
  <c r="BB31" i="9"/>
  <c r="BB48" i="9"/>
  <c r="BA48" i="9"/>
  <c r="AC95" i="9"/>
  <c r="I95" i="9"/>
  <c r="AF95" i="9"/>
  <c r="AT129" i="9"/>
  <c r="AS129" i="9"/>
  <c r="AR129" i="9"/>
  <c r="AQ129" i="9"/>
  <c r="AP129" i="9"/>
  <c r="AO129" i="9"/>
  <c r="AN129" i="9"/>
  <c r="AM129" i="9"/>
  <c r="AL129" i="9"/>
  <c r="AC131" i="9"/>
  <c r="AF131" i="9"/>
  <c r="K131" i="9"/>
  <c r="BA91" i="9"/>
  <c r="BB91" i="9"/>
  <c r="BA66" i="9"/>
  <c r="BB66" i="9"/>
  <c r="AT75" i="9"/>
  <c r="AS75" i="9"/>
  <c r="AR75" i="9"/>
  <c r="AQ75" i="9"/>
  <c r="AP75" i="9"/>
  <c r="AO75" i="9"/>
  <c r="AN75" i="9"/>
  <c r="AM75" i="9"/>
  <c r="AL75" i="9"/>
  <c r="BA86" i="9"/>
  <c r="BB86" i="9"/>
  <c r="AT107" i="9"/>
  <c r="AS107" i="9"/>
  <c r="AR107" i="9"/>
  <c r="AQ107" i="9"/>
  <c r="AP107" i="9"/>
  <c r="AO107" i="9"/>
  <c r="AN107" i="9"/>
  <c r="AM107" i="9"/>
  <c r="AL107" i="9"/>
  <c r="BB74" i="9"/>
  <c r="BA74" i="9"/>
  <c r="BA123" i="9"/>
  <c r="BB123" i="9"/>
  <c r="AT49" i="6"/>
  <c r="AS49" i="6"/>
  <c r="AR49" i="6"/>
  <c r="AQ49" i="6"/>
  <c r="AP49" i="6"/>
  <c r="AO49" i="6"/>
  <c r="AN49" i="6"/>
  <c r="AM49" i="6"/>
  <c r="AL49" i="6"/>
  <c r="BJ111" i="10"/>
  <c r="BI111" i="10"/>
  <c r="BH111" i="10"/>
  <c r="BG111" i="10"/>
  <c r="BF111" i="10"/>
  <c r="BE111" i="10"/>
  <c r="BD111" i="10"/>
  <c r="BC111" i="10"/>
  <c r="BK111" i="10"/>
  <c r="BK120" i="10"/>
  <c r="BJ120" i="10"/>
  <c r="BI120" i="10"/>
  <c r="BH120" i="10"/>
  <c r="BG120" i="10"/>
  <c r="BF120" i="10"/>
  <c r="BE120" i="10"/>
  <c r="BD120" i="10"/>
  <c r="BC120" i="10"/>
  <c r="BK121" i="10"/>
  <c r="BI121" i="10"/>
  <c r="BH121" i="10"/>
  <c r="BG121" i="10"/>
  <c r="BF121" i="10"/>
  <c r="BE121" i="10"/>
  <c r="BD121" i="10"/>
  <c r="BC121" i="10"/>
  <c r="BJ121" i="10"/>
  <c r="BK114" i="10"/>
  <c r="BJ114" i="10"/>
  <c r="BI114" i="10"/>
  <c r="BH114" i="10"/>
  <c r="BG114" i="10"/>
  <c r="BF114" i="10"/>
  <c r="BE114" i="10"/>
  <c r="BD114" i="10"/>
  <c r="BC114" i="10"/>
  <c r="BK99" i="10"/>
  <c r="BJ99" i="10"/>
  <c r="BI99" i="10"/>
  <c r="BH99" i="10"/>
  <c r="BG99" i="10"/>
  <c r="BF99" i="10"/>
  <c r="BE99" i="10"/>
  <c r="BD99" i="10"/>
  <c r="BC99" i="10"/>
  <c r="BK100" i="10"/>
  <c r="BJ100" i="10"/>
  <c r="BI100" i="10"/>
  <c r="BH100" i="10"/>
  <c r="BG100" i="10"/>
  <c r="BF100" i="10"/>
  <c r="BE100" i="10"/>
  <c r="BD100" i="10"/>
  <c r="BC100" i="10"/>
  <c r="BK101" i="10"/>
  <c r="BJ101" i="10"/>
  <c r="BI101" i="10"/>
  <c r="BH101" i="10"/>
  <c r="BG101" i="10"/>
  <c r="BF101" i="10"/>
  <c r="BE101" i="10"/>
  <c r="BD101" i="10"/>
  <c r="BC101" i="10"/>
  <c r="BK31" i="10"/>
  <c r="BJ31" i="10"/>
  <c r="BI31" i="10"/>
  <c r="BH31" i="10"/>
  <c r="BG31" i="10"/>
  <c r="BF31" i="10"/>
  <c r="BE31" i="10"/>
  <c r="BD31" i="10"/>
  <c r="BC31" i="10"/>
  <c r="BK38" i="10"/>
  <c r="BJ38" i="10"/>
  <c r="BI38" i="10"/>
  <c r="BH38" i="10"/>
  <c r="BG38" i="10"/>
  <c r="BF38" i="10"/>
  <c r="BE38" i="10"/>
  <c r="BD38" i="10"/>
  <c r="BC38" i="10"/>
  <c r="BK39" i="10"/>
  <c r="BJ39" i="10"/>
  <c r="BI39" i="10"/>
  <c r="BH39" i="10"/>
  <c r="BG39" i="10"/>
  <c r="BF39" i="10"/>
  <c r="BE39" i="10"/>
  <c r="BD39" i="10"/>
  <c r="BC39" i="10"/>
  <c r="BK25" i="10"/>
  <c r="BJ25" i="10"/>
  <c r="BI25" i="10"/>
  <c r="BH25" i="10"/>
  <c r="BG25" i="10"/>
  <c r="BF25" i="10"/>
  <c r="BE25" i="10"/>
  <c r="BD25" i="10"/>
  <c r="BC25" i="10"/>
  <c r="BK16" i="10"/>
  <c r="BJ16" i="10"/>
  <c r="BI16" i="10"/>
  <c r="BH16" i="10"/>
  <c r="BG16" i="10"/>
  <c r="BF16" i="10"/>
  <c r="BE16" i="10"/>
  <c r="BD16" i="10"/>
  <c r="BC16" i="10"/>
  <c r="BK59" i="10"/>
  <c r="BJ59" i="10"/>
  <c r="BI59" i="10"/>
  <c r="BH59" i="10"/>
  <c r="BG59" i="10"/>
  <c r="BF59" i="10"/>
  <c r="BE59" i="10"/>
  <c r="BD59" i="10"/>
  <c r="BC59" i="10"/>
  <c r="AT108" i="10"/>
  <c r="AS108" i="10"/>
  <c r="AR108" i="10"/>
  <c r="AQ108" i="10"/>
  <c r="AP108" i="10"/>
  <c r="AO108" i="10"/>
  <c r="AN108" i="10"/>
  <c r="AM108" i="10"/>
  <c r="AL108" i="10"/>
  <c r="AT115" i="10"/>
  <c r="AS115" i="10"/>
  <c r="AR115" i="10"/>
  <c r="AQ115" i="10"/>
  <c r="AP115" i="10"/>
  <c r="AO115" i="10"/>
  <c r="AN115" i="10"/>
  <c r="AM115" i="10"/>
  <c r="AL115" i="10"/>
  <c r="AT128" i="10"/>
  <c r="AS128" i="10"/>
  <c r="AR128" i="10"/>
  <c r="AQ128" i="10"/>
  <c r="AP128" i="10"/>
  <c r="AO128" i="10"/>
  <c r="AN128" i="10"/>
  <c r="AM128" i="10"/>
  <c r="AL128" i="10"/>
  <c r="AT106" i="10"/>
  <c r="AS106" i="10"/>
  <c r="AR106" i="10"/>
  <c r="AQ106" i="10"/>
  <c r="AP106" i="10"/>
  <c r="AO106" i="10"/>
  <c r="AN106" i="10"/>
  <c r="AM106" i="10"/>
  <c r="AL106" i="10"/>
  <c r="BK11" i="10"/>
  <c r="BJ11" i="10"/>
  <c r="BI11" i="10"/>
  <c r="BH11" i="10"/>
  <c r="BG11" i="10"/>
  <c r="BF11" i="10"/>
  <c r="BE11" i="10"/>
  <c r="BD11" i="10"/>
  <c r="BC11" i="10"/>
  <c r="AT127" i="10"/>
  <c r="AS127" i="10"/>
  <c r="AR127" i="10"/>
  <c r="AQ127" i="10"/>
  <c r="AP127" i="10"/>
  <c r="AO127" i="10"/>
  <c r="AN127" i="10"/>
  <c r="AM127" i="10"/>
  <c r="AL127" i="10"/>
  <c r="AT116" i="10"/>
  <c r="AS116" i="10"/>
  <c r="AR116" i="10"/>
  <c r="AQ116" i="10"/>
  <c r="AP116" i="10"/>
  <c r="AO116" i="10"/>
  <c r="AN116" i="10"/>
  <c r="AM116" i="10"/>
  <c r="AL116" i="10"/>
  <c r="AT71" i="10"/>
  <c r="AS71" i="10"/>
  <c r="AR71" i="10"/>
  <c r="AQ71" i="10"/>
  <c r="AP71" i="10"/>
  <c r="AO71" i="10"/>
  <c r="AN71" i="10"/>
  <c r="AM71" i="10"/>
  <c r="AL71" i="10"/>
  <c r="AR73" i="10"/>
  <c r="AQ73" i="10"/>
  <c r="AP73" i="10"/>
  <c r="AO73" i="10"/>
  <c r="AN73" i="10"/>
  <c r="AM73" i="10"/>
  <c r="AL73" i="10"/>
  <c r="AS73" i="10"/>
  <c r="AT73" i="10"/>
  <c r="AT75" i="10"/>
  <c r="AS75" i="10"/>
  <c r="AR75" i="10"/>
  <c r="AQ75" i="10"/>
  <c r="AP75" i="10"/>
  <c r="AO75" i="10"/>
  <c r="AN75" i="10"/>
  <c r="AM75" i="10"/>
  <c r="AL75" i="10"/>
  <c r="AT72" i="10"/>
  <c r="AR72" i="10"/>
  <c r="AQ72" i="10"/>
  <c r="AP72" i="10"/>
  <c r="AO72" i="10"/>
  <c r="AN72" i="10"/>
  <c r="AM72" i="10"/>
  <c r="AL72" i="10"/>
  <c r="AS72" i="10"/>
  <c r="AT38" i="10"/>
  <c r="AS38" i="10"/>
  <c r="AR38" i="10"/>
  <c r="AQ38" i="10"/>
  <c r="AP38" i="10"/>
  <c r="AO38" i="10"/>
  <c r="AN38" i="10"/>
  <c r="AM38" i="10"/>
  <c r="AL38" i="10"/>
  <c r="AT27" i="10"/>
  <c r="AS27" i="10"/>
  <c r="AR27" i="10"/>
  <c r="AQ27" i="10"/>
  <c r="AP27" i="10"/>
  <c r="AO27" i="10"/>
  <c r="AN27" i="10"/>
  <c r="AM27" i="10"/>
  <c r="AL27" i="10"/>
  <c r="AT44" i="10"/>
  <c r="AS44" i="10"/>
  <c r="AR44" i="10"/>
  <c r="AQ44" i="10"/>
  <c r="AP44" i="10"/>
  <c r="AO44" i="10"/>
  <c r="AN44" i="10"/>
  <c r="AM44" i="10"/>
  <c r="AL44" i="10"/>
  <c r="BK10" i="10"/>
  <c r="BJ10" i="10"/>
  <c r="BI10" i="10"/>
  <c r="BH10" i="10"/>
  <c r="BG10" i="10"/>
  <c r="BF10" i="10"/>
  <c r="BE10" i="10"/>
  <c r="BD10" i="10"/>
  <c r="BC10" i="10"/>
  <c r="AT22" i="6"/>
  <c r="AS22" i="6"/>
  <c r="AR22" i="6"/>
  <c r="AQ22" i="6"/>
  <c r="AP22" i="6"/>
  <c r="AO22" i="6"/>
  <c r="AN22" i="6"/>
  <c r="AM22" i="6"/>
  <c r="AL22" i="6"/>
  <c r="AT31" i="6"/>
  <c r="AS31" i="6"/>
  <c r="AR31" i="6"/>
  <c r="AQ31" i="6"/>
  <c r="AP31" i="6"/>
  <c r="AO31" i="6"/>
  <c r="AN31" i="6"/>
  <c r="AM31" i="6"/>
  <c r="AL31" i="6"/>
  <c r="AT90" i="6"/>
  <c r="AS90" i="6"/>
  <c r="AR90" i="6"/>
  <c r="AQ90" i="6"/>
  <c r="AP90" i="6"/>
  <c r="AO90" i="6"/>
  <c r="AN90" i="6"/>
  <c r="AM90" i="6"/>
  <c r="AL90" i="6"/>
  <c r="AT47" i="6"/>
  <c r="AS47" i="6"/>
  <c r="AR47" i="6"/>
  <c r="AQ47" i="6"/>
  <c r="AP47" i="6"/>
  <c r="AO47" i="6"/>
  <c r="AN47" i="6"/>
  <c r="AM47" i="6"/>
  <c r="AL47" i="6"/>
  <c r="AT44" i="6"/>
  <c r="AS44" i="6"/>
  <c r="AR44" i="6"/>
  <c r="AQ44" i="6"/>
  <c r="AP44" i="6"/>
  <c r="AO44" i="6"/>
  <c r="AN44" i="6"/>
  <c r="AM44" i="6"/>
  <c r="AL44" i="6"/>
  <c r="AT97" i="6"/>
  <c r="AS97" i="6"/>
  <c r="AR97" i="6"/>
  <c r="AQ97" i="6"/>
  <c r="AP97" i="6"/>
  <c r="AO97" i="6"/>
  <c r="AN97" i="6"/>
  <c r="AM97" i="6"/>
  <c r="AL97" i="6"/>
  <c r="AT106" i="6"/>
  <c r="AS106" i="6"/>
  <c r="AR106" i="6"/>
  <c r="AQ106" i="6"/>
  <c r="AP106" i="6"/>
  <c r="AO106" i="6"/>
  <c r="AN106" i="6"/>
  <c r="AM106" i="6"/>
  <c r="AL106" i="6"/>
  <c r="AC103" i="6"/>
  <c r="AF103" i="6"/>
  <c r="I103" i="6"/>
  <c r="AT126" i="6"/>
  <c r="AS126" i="6"/>
  <c r="AR126" i="6"/>
  <c r="AQ126" i="6"/>
  <c r="AP126" i="6"/>
  <c r="AO126" i="6"/>
  <c r="AN126" i="6"/>
  <c r="AM126" i="6"/>
  <c r="AL126" i="6"/>
  <c r="AF108" i="6"/>
  <c r="I108" i="6"/>
  <c r="AC108" i="6"/>
  <c r="AF89" i="6"/>
  <c r="I89" i="6"/>
  <c r="AC89" i="6"/>
  <c r="J118" i="6"/>
  <c r="AC118" i="6"/>
  <c r="AF118" i="6"/>
  <c r="AF125" i="6"/>
  <c r="AC125" i="6"/>
  <c r="K125" i="6"/>
  <c r="AT107" i="6"/>
  <c r="AS107" i="6"/>
  <c r="AR107" i="6"/>
  <c r="AQ107" i="6"/>
  <c r="AP107" i="6"/>
  <c r="AO107" i="6"/>
  <c r="AN107" i="6"/>
  <c r="AM107" i="6"/>
  <c r="AL107" i="6"/>
  <c r="AF128" i="6"/>
  <c r="AC128" i="6"/>
  <c r="K128" i="6"/>
  <c r="I30" i="6"/>
  <c r="AF30" i="6"/>
  <c r="AC30" i="6"/>
  <c r="AF75" i="6"/>
  <c r="I75" i="6"/>
  <c r="AC75" i="6"/>
  <c r="AF124" i="6"/>
  <c r="AC124" i="6"/>
  <c r="J124" i="6"/>
  <c r="AC51" i="6"/>
  <c r="AF51" i="6"/>
  <c r="I51" i="6"/>
  <c r="BA116" i="6"/>
  <c r="BB116" i="6"/>
  <c r="H175" i="3"/>
  <c r="G175" i="3"/>
  <c r="AF44" i="6"/>
  <c r="AC44" i="6"/>
  <c r="I44" i="6"/>
  <c r="G259" i="3"/>
  <c r="G285" i="3"/>
  <c r="G248" i="3"/>
  <c r="AF40" i="5"/>
  <c r="I40" i="5"/>
  <c r="AF66" i="5"/>
  <c r="AF64" i="5"/>
  <c r="H64" i="5"/>
  <c r="I80" i="5"/>
  <c r="K208" i="5"/>
  <c r="AF94" i="5"/>
  <c r="I94" i="5"/>
  <c r="AF102" i="5"/>
  <c r="I102" i="5"/>
  <c r="I123" i="5"/>
  <c r="AF123" i="5"/>
  <c r="I108" i="5"/>
  <c r="AF108" i="5"/>
  <c r="I119" i="5"/>
  <c r="AF119" i="5"/>
  <c r="BK6" i="10"/>
  <c r="BJ6" i="10"/>
  <c r="BI6" i="10"/>
  <c r="BH6" i="10"/>
  <c r="BG6" i="10"/>
  <c r="BF6" i="10"/>
  <c r="BE6" i="10"/>
  <c r="BD6" i="10"/>
  <c r="BC6" i="10"/>
  <c r="AF48" i="10"/>
  <c r="I48" i="10"/>
  <c r="AC48" i="10"/>
  <c r="AC52" i="10"/>
  <c r="AF52" i="10"/>
  <c r="I52" i="10"/>
  <c r="AF76" i="10"/>
  <c r="I76" i="10"/>
  <c r="AC76" i="10"/>
  <c r="I73" i="10"/>
  <c r="AC73" i="10"/>
  <c r="AF73" i="10"/>
  <c r="AC60" i="10"/>
  <c r="AF60" i="10"/>
  <c r="I60" i="10"/>
  <c r="I101" i="10"/>
  <c r="AC101" i="10"/>
  <c r="AF101" i="10"/>
  <c r="AC118" i="10"/>
  <c r="AF118" i="10"/>
  <c r="J118" i="10"/>
  <c r="AF124" i="10"/>
  <c r="J124" i="10"/>
  <c r="AC124" i="10"/>
  <c r="S8" i="9"/>
  <c r="Q24" i="9"/>
  <c r="Q44" i="9"/>
  <c r="Q43" i="9"/>
  <c r="Q42" i="9"/>
  <c r="Q72" i="9"/>
  <c r="Q29" i="9"/>
  <c r="Q45" i="9"/>
  <c r="Q53" i="9"/>
  <c r="Q97" i="9"/>
  <c r="Q137" i="9"/>
  <c r="Q145" i="9"/>
  <c r="Q167" i="9"/>
  <c r="Q168" i="9"/>
  <c r="Q183" i="9"/>
  <c r="Q184" i="9"/>
  <c r="Q197" i="9"/>
  <c r="Q199" i="9"/>
  <c r="Q209" i="9"/>
  <c r="Q210" i="9"/>
  <c r="Q219" i="9"/>
  <c r="Q63" i="9"/>
  <c r="Q81" i="9"/>
  <c r="Q104" i="9"/>
  <c r="Q127" i="9"/>
  <c r="Q135" i="9"/>
  <c r="Q142" i="9"/>
  <c r="Q150" i="9"/>
  <c r="Q148" i="9"/>
  <c r="Q125" i="9"/>
  <c r="Q149" i="9"/>
  <c r="I23" i="9"/>
  <c r="AC23" i="9"/>
  <c r="AF23" i="9"/>
  <c r="AT21" i="9"/>
  <c r="AS21" i="9"/>
  <c r="AR21" i="9"/>
  <c r="AQ21" i="9"/>
  <c r="AP21" i="9"/>
  <c r="AO21" i="9"/>
  <c r="AN21" i="9"/>
  <c r="AM21" i="9"/>
  <c r="AL21" i="9"/>
  <c r="AT39" i="9"/>
  <c r="AS39" i="9"/>
  <c r="AR39" i="9"/>
  <c r="AQ39" i="9"/>
  <c r="AP39" i="9"/>
  <c r="AO39" i="9"/>
  <c r="AN39" i="9"/>
  <c r="AM39" i="9"/>
  <c r="AL39" i="9"/>
  <c r="AT112" i="9"/>
  <c r="AS112" i="9"/>
  <c r="AR112" i="9"/>
  <c r="AQ112" i="9"/>
  <c r="AP112" i="9"/>
  <c r="AO112" i="9"/>
  <c r="AN112" i="9"/>
  <c r="AM112" i="9"/>
  <c r="AL112" i="9"/>
  <c r="I30" i="9"/>
  <c r="AC30" i="9"/>
  <c r="AF30" i="9"/>
  <c r="AF99" i="9"/>
  <c r="I99" i="9"/>
  <c r="AC99" i="9"/>
  <c r="AT123" i="9"/>
  <c r="AS123" i="9"/>
  <c r="AR123" i="9"/>
  <c r="AQ123" i="9"/>
  <c r="AP123" i="9"/>
  <c r="AO123" i="9"/>
  <c r="AN123" i="9"/>
  <c r="AM123" i="9"/>
  <c r="AL123" i="9"/>
  <c r="AC87" i="9"/>
  <c r="I87" i="9"/>
  <c r="AF87" i="9"/>
  <c r="AT108" i="9"/>
  <c r="AS108" i="9"/>
  <c r="AR108" i="9"/>
  <c r="AQ108" i="9"/>
  <c r="AP108" i="9"/>
  <c r="AO108" i="9"/>
  <c r="AN108" i="9"/>
  <c r="AM108" i="9"/>
  <c r="AL108" i="9"/>
  <c r="AS91" i="9"/>
  <c r="AR91" i="9"/>
  <c r="AQ91" i="9"/>
  <c r="AP91" i="9"/>
  <c r="AO91" i="9"/>
  <c r="AN91" i="9"/>
  <c r="AM91" i="9"/>
  <c r="AL91" i="9"/>
  <c r="AT91" i="9"/>
  <c r="AS68" i="9"/>
  <c r="AR68" i="9"/>
  <c r="AQ68" i="9"/>
  <c r="AP68" i="9"/>
  <c r="AO68" i="9"/>
  <c r="AN68" i="9"/>
  <c r="AM68" i="9"/>
  <c r="AL68" i="9"/>
  <c r="AT68" i="9"/>
  <c r="AQ74" i="9"/>
  <c r="AP74" i="9"/>
  <c r="AO74" i="9"/>
  <c r="AN74" i="9"/>
  <c r="AM74" i="9"/>
  <c r="AL74" i="9"/>
  <c r="AS74" i="9"/>
  <c r="AR74" i="9"/>
  <c r="AT74" i="9"/>
  <c r="AF92" i="9"/>
  <c r="I92" i="9"/>
  <c r="AC92" i="9"/>
  <c r="AT116" i="9"/>
  <c r="AS116" i="9"/>
  <c r="AR116" i="9"/>
  <c r="AQ116" i="9"/>
  <c r="AP116" i="9"/>
  <c r="AO116" i="9"/>
  <c r="AN116" i="9"/>
  <c r="AM116" i="9"/>
  <c r="AL116" i="9"/>
  <c r="BA58" i="9"/>
  <c r="BB58" i="9"/>
  <c r="AC105" i="9"/>
  <c r="I105" i="9"/>
  <c r="AF105" i="9"/>
  <c r="BA106" i="9"/>
  <c r="BB106" i="9"/>
  <c r="BA139" i="9"/>
  <c r="BB139" i="9"/>
  <c r="BK119" i="10"/>
  <c r="BJ119" i="10"/>
  <c r="BI119" i="10"/>
  <c r="BH119" i="10"/>
  <c r="BG119" i="10"/>
  <c r="BF119" i="10"/>
  <c r="BE119" i="10"/>
  <c r="BD119" i="10"/>
  <c r="BC119" i="10"/>
  <c r="BK110" i="10"/>
  <c r="BJ110" i="10"/>
  <c r="BI110" i="10"/>
  <c r="BH110" i="10"/>
  <c r="BG110" i="10"/>
  <c r="BF110" i="10"/>
  <c r="BE110" i="10"/>
  <c r="BD110" i="10"/>
  <c r="BC110" i="10"/>
  <c r="BK104" i="10"/>
  <c r="BJ104" i="10"/>
  <c r="BI104" i="10"/>
  <c r="BH104" i="10"/>
  <c r="BG104" i="10"/>
  <c r="BF104" i="10"/>
  <c r="BE104" i="10"/>
  <c r="BD104" i="10"/>
  <c r="BC104" i="10"/>
  <c r="BK105" i="10"/>
  <c r="BJ105" i="10"/>
  <c r="BI105" i="10"/>
  <c r="BH105" i="10"/>
  <c r="BG105" i="10"/>
  <c r="BF105" i="10"/>
  <c r="BE105" i="10"/>
  <c r="BD105" i="10"/>
  <c r="BC105" i="10"/>
  <c r="BK98" i="10"/>
  <c r="BJ98" i="10"/>
  <c r="BI98" i="10"/>
  <c r="BH98" i="10"/>
  <c r="BG98" i="10"/>
  <c r="BF98" i="10"/>
  <c r="BE98" i="10"/>
  <c r="BD98" i="10"/>
  <c r="BC98" i="10"/>
  <c r="BK83" i="10"/>
  <c r="BJ83" i="10"/>
  <c r="BI83" i="10"/>
  <c r="BH83" i="10"/>
  <c r="BG83" i="10"/>
  <c r="BF83" i="10"/>
  <c r="BE83" i="10"/>
  <c r="BD83" i="10"/>
  <c r="BC83" i="10"/>
  <c r="BK84" i="10"/>
  <c r="BJ84" i="10"/>
  <c r="BI84" i="10"/>
  <c r="BH84" i="10"/>
  <c r="BG84" i="10"/>
  <c r="BF84" i="10"/>
  <c r="BE84" i="10"/>
  <c r="BD84" i="10"/>
  <c r="BC84" i="10"/>
  <c r="BK85" i="10"/>
  <c r="BJ85" i="10"/>
  <c r="BI85" i="10"/>
  <c r="BH85" i="10"/>
  <c r="BG85" i="10"/>
  <c r="BF85" i="10"/>
  <c r="BE85" i="10"/>
  <c r="BD85" i="10"/>
  <c r="BC85" i="10"/>
  <c r="BJ23" i="10"/>
  <c r="BI23" i="10"/>
  <c r="BH23" i="10"/>
  <c r="BG23" i="10"/>
  <c r="BF23" i="10"/>
  <c r="BE23" i="10"/>
  <c r="BD23" i="10"/>
  <c r="BC23" i="10"/>
  <c r="BK23" i="10"/>
  <c r="AS126" i="10"/>
  <c r="AR126" i="10"/>
  <c r="AQ126" i="10"/>
  <c r="AP126" i="10"/>
  <c r="AO126" i="10"/>
  <c r="AN126" i="10"/>
  <c r="AM126" i="10"/>
  <c r="AL126" i="10"/>
  <c r="AT126" i="10"/>
  <c r="BK30" i="10"/>
  <c r="BJ30" i="10"/>
  <c r="BI30" i="10"/>
  <c r="BH30" i="10"/>
  <c r="BG30" i="10"/>
  <c r="BF30" i="10"/>
  <c r="BE30" i="10"/>
  <c r="BD30" i="10"/>
  <c r="BC30" i="10"/>
  <c r="BJ73" i="10"/>
  <c r="BI73" i="10"/>
  <c r="BH73" i="10"/>
  <c r="BG73" i="10"/>
  <c r="BF73" i="10"/>
  <c r="BE73" i="10"/>
  <c r="BD73" i="10"/>
  <c r="BC73" i="10"/>
  <c r="BK73" i="10"/>
  <c r="BK66" i="10"/>
  <c r="BJ66" i="10"/>
  <c r="BI66" i="10"/>
  <c r="BH66" i="10"/>
  <c r="BG66" i="10"/>
  <c r="BF66" i="10"/>
  <c r="BE66" i="10"/>
  <c r="BD66" i="10"/>
  <c r="BC66" i="10"/>
  <c r="BK43" i="10"/>
  <c r="BJ43" i="10"/>
  <c r="BI43" i="10"/>
  <c r="BH43" i="10"/>
  <c r="BG43" i="10"/>
  <c r="BF43" i="10"/>
  <c r="BE43" i="10"/>
  <c r="BD43" i="10"/>
  <c r="BC43" i="10"/>
  <c r="BK29" i="10"/>
  <c r="BJ29" i="10"/>
  <c r="BI29" i="10"/>
  <c r="BH29" i="10"/>
  <c r="BG29" i="10"/>
  <c r="BF29" i="10"/>
  <c r="BE29" i="10"/>
  <c r="BD29" i="10"/>
  <c r="BC29" i="10"/>
  <c r="AT100" i="10"/>
  <c r="AS100" i="10"/>
  <c r="AR100" i="10"/>
  <c r="AQ100" i="10"/>
  <c r="AP100" i="10"/>
  <c r="AO100" i="10"/>
  <c r="AN100" i="10"/>
  <c r="AM100" i="10"/>
  <c r="AL100" i="10"/>
  <c r="AT112" i="10"/>
  <c r="AS112" i="10"/>
  <c r="AR112" i="10"/>
  <c r="AQ112" i="10"/>
  <c r="AP112" i="10"/>
  <c r="AO112" i="10"/>
  <c r="AN112" i="10"/>
  <c r="AM112" i="10"/>
  <c r="AL112" i="10"/>
  <c r="AS90" i="10"/>
  <c r="AR90" i="10"/>
  <c r="AQ90" i="10"/>
  <c r="AP90" i="10"/>
  <c r="AO90" i="10"/>
  <c r="AN90" i="10"/>
  <c r="AM90" i="10"/>
  <c r="AL90" i="10"/>
  <c r="AT90" i="10"/>
  <c r="AT122" i="10"/>
  <c r="AS122" i="10"/>
  <c r="AR122" i="10"/>
  <c r="AQ122" i="10"/>
  <c r="AP122" i="10"/>
  <c r="AO122" i="10"/>
  <c r="AN122" i="10"/>
  <c r="AM122" i="10"/>
  <c r="AL122" i="10"/>
  <c r="AT107" i="10"/>
  <c r="AS107" i="10"/>
  <c r="AR107" i="10"/>
  <c r="AQ107" i="10"/>
  <c r="AP107" i="10"/>
  <c r="AO107" i="10"/>
  <c r="AN107" i="10"/>
  <c r="AM107" i="10"/>
  <c r="AL107" i="10"/>
  <c r="AT93" i="10"/>
  <c r="AS93" i="10"/>
  <c r="AR93" i="10"/>
  <c r="AQ93" i="10"/>
  <c r="AP93" i="10"/>
  <c r="AO93" i="10"/>
  <c r="AN93" i="10"/>
  <c r="AM93" i="10"/>
  <c r="AL93" i="10"/>
  <c r="AT55" i="10"/>
  <c r="AS55" i="10"/>
  <c r="AR55" i="10"/>
  <c r="AQ55" i="10"/>
  <c r="AP55" i="10"/>
  <c r="AO55" i="10"/>
  <c r="AN55" i="10"/>
  <c r="AM55" i="10"/>
  <c r="AL55" i="10"/>
  <c r="AS57" i="10"/>
  <c r="AR57" i="10"/>
  <c r="AQ57" i="10"/>
  <c r="AP57" i="10"/>
  <c r="AO57" i="10"/>
  <c r="AN57" i="10"/>
  <c r="AM57" i="10"/>
  <c r="AL57" i="10"/>
  <c r="AT57" i="10"/>
  <c r="AT59" i="10"/>
  <c r="AS59" i="10"/>
  <c r="AR59" i="10"/>
  <c r="AQ59" i="10"/>
  <c r="AP59" i="10"/>
  <c r="AO59" i="10"/>
  <c r="AN59" i="10"/>
  <c r="AM59" i="10"/>
  <c r="AL59" i="10"/>
  <c r="AT56" i="10"/>
  <c r="AS56" i="10"/>
  <c r="AR56" i="10"/>
  <c r="AQ56" i="10"/>
  <c r="AP56" i="10"/>
  <c r="AO56" i="10"/>
  <c r="AN56" i="10"/>
  <c r="AM56" i="10"/>
  <c r="AL56" i="10"/>
  <c r="AS74" i="10"/>
  <c r="AR74" i="10"/>
  <c r="AQ74" i="10"/>
  <c r="AP74" i="10"/>
  <c r="AO74" i="10"/>
  <c r="AN74" i="10"/>
  <c r="AM74" i="10"/>
  <c r="AL74" i="10"/>
  <c r="AT74" i="10"/>
  <c r="AT50" i="10"/>
  <c r="AS50" i="10"/>
  <c r="AR50" i="10"/>
  <c r="AQ50" i="10"/>
  <c r="AP50" i="10"/>
  <c r="AO50" i="10"/>
  <c r="AN50" i="10"/>
  <c r="AM50" i="10"/>
  <c r="AL50" i="10"/>
  <c r="AS28" i="10"/>
  <c r="AR28" i="10"/>
  <c r="AQ28" i="10"/>
  <c r="AP28" i="10"/>
  <c r="AO28" i="10"/>
  <c r="AN28" i="10"/>
  <c r="AM28" i="10"/>
  <c r="AL28" i="10"/>
  <c r="AT28" i="10"/>
  <c r="BK8" i="10"/>
  <c r="BJ8" i="10"/>
  <c r="BI8" i="10"/>
  <c r="BH8" i="10"/>
  <c r="BG8" i="10"/>
  <c r="BF8" i="10"/>
  <c r="BE8" i="10"/>
  <c r="BD8" i="10"/>
  <c r="BC8" i="10"/>
  <c r="BK7" i="6"/>
  <c r="BJ7" i="6"/>
  <c r="BI7" i="6"/>
  <c r="BH7" i="6"/>
  <c r="BG7" i="6"/>
  <c r="BF7" i="6"/>
  <c r="BE7" i="6"/>
  <c r="BD7" i="6"/>
  <c r="BC7" i="6"/>
  <c r="AT42" i="6"/>
  <c r="AS42" i="6"/>
  <c r="AR42" i="6"/>
  <c r="AQ42" i="6"/>
  <c r="AP42" i="6"/>
  <c r="AO42" i="6"/>
  <c r="AN42" i="6"/>
  <c r="AM42" i="6"/>
  <c r="AL42" i="6"/>
  <c r="AS67" i="6"/>
  <c r="AR67" i="6"/>
  <c r="AQ67" i="6"/>
  <c r="AP67" i="6"/>
  <c r="AO67" i="6"/>
  <c r="AN67" i="6"/>
  <c r="AM67" i="6"/>
  <c r="AL67" i="6"/>
  <c r="AT67" i="6"/>
  <c r="AT74" i="6"/>
  <c r="AS74" i="6"/>
  <c r="AR74" i="6"/>
  <c r="AQ74" i="6"/>
  <c r="AP74" i="6"/>
  <c r="AO74" i="6"/>
  <c r="AN74" i="6"/>
  <c r="AM74" i="6"/>
  <c r="AL74" i="6"/>
  <c r="AT25" i="6"/>
  <c r="AS25" i="6"/>
  <c r="AR25" i="6"/>
  <c r="AQ25" i="6"/>
  <c r="AP25" i="6"/>
  <c r="AO25" i="6"/>
  <c r="AN25" i="6"/>
  <c r="AM25" i="6"/>
  <c r="AL25" i="6"/>
  <c r="AT89" i="6"/>
  <c r="AS89" i="6"/>
  <c r="AR89" i="6"/>
  <c r="AQ89" i="6"/>
  <c r="AP89" i="6"/>
  <c r="AO89" i="6"/>
  <c r="AN89" i="6"/>
  <c r="AM89" i="6"/>
  <c r="AL89" i="6"/>
  <c r="AC43" i="6"/>
  <c r="AF43" i="6"/>
  <c r="I43" i="6"/>
  <c r="AT85" i="6"/>
  <c r="AS85" i="6"/>
  <c r="AR85" i="6"/>
  <c r="AQ85" i="6"/>
  <c r="AP85" i="6"/>
  <c r="AO85" i="6"/>
  <c r="AN85" i="6"/>
  <c r="AM85" i="6"/>
  <c r="AL85" i="6"/>
  <c r="AT113" i="6"/>
  <c r="AS113" i="6"/>
  <c r="AR113" i="6"/>
  <c r="AQ113" i="6"/>
  <c r="AP113" i="6"/>
  <c r="AO113" i="6"/>
  <c r="AN113" i="6"/>
  <c r="AM113" i="6"/>
  <c r="AL113" i="6"/>
  <c r="AF52" i="6"/>
  <c r="AC52" i="6"/>
  <c r="I52" i="6"/>
  <c r="I109" i="6"/>
  <c r="AC109" i="6"/>
  <c r="AF109" i="6"/>
  <c r="AF59" i="6"/>
  <c r="I59" i="6"/>
  <c r="AC59" i="6"/>
  <c r="AT112" i="6"/>
  <c r="AS112" i="6"/>
  <c r="AR112" i="6"/>
  <c r="AQ112" i="6"/>
  <c r="AP112" i="6"/>
  <c r="AO112" i="6"/>
  <c r="AN112" i="6"/>
  <c r="AM112" i="6"/>
  <c r="AL112" i="6"/>
  <c r="BA75" i="6"/>
  <c r="BB75" i="6"/>
  <c r="AF37" i="6"/>
  <c r="I37" i="6"/>
  <c r="AC37" i="6"/>
  <c r="AT119" i="6"/>
  <c r="AS119" i="6"/>
  <c r="AR119" i="6"/>
  <c r="AQ119" i="6"/>
  <c r="AP119" i="6"/>
  <c r="AO119" i="6"/>
  <c r="AN119" i="6"/>
  <c r="AM119" i="6"/>
  <c r="AL119" i="6"/>
  <c r="BA83" i="6"/>
  <c r="BB83" i="6"/>
  <c r="AS53" i="6"/>
  <c r="AR53" i="6"/>
  <c r="AQ53" i="6"/>
  <c r="AP53" i="6"/>
  <c r="AO53" i="6"/>
  <c r="AN53" i="6"/>
  <c r="AM53" i="6"/>
  <c r="AL53" i="6"/>
  <c r="AT53" i="6"/>
  <c r="AF132" i="6"/>
  <c r="AC132" i="6"/>
  <c r="K132" i="6"/>
  <c r="I38" i="6"/>
  <c r="AF38" i="6"/>
  <c r="AC38" i="6"/>
  <c r="AT110" i="6"/>
  <c r="AS110" i="6"/>
  <c r="AR110" i="6"/>
  <c r="AQ110" i="6"/>
  <c r="AP110" i="6"/>
  <c r="AO110" i="6"/>
  <c r="AN110" i="6"/>
  <c r="AM110" i="6"/>
  <c r="AL110" i="6"/>
  <c r="I64" i="6"/>
  <c r="AC64" i="6"/>
  <c r="AF64" i="6"/>
  <c r="AT99" i="6"/>
  <c r="AS99" i="6"/>
  <c r="AR99" i="6"/>
  <c r="AQ99" i="6"/>
  <c r="AP99" i="6"/>
  <c r="AO99" i="6"/>
  <c r="AN99" i="6"/>
  <c r="AM99" i="6"/>
  <c r="AL99" i="6"/>
  <c r="AC120" i="6"/>
  <c r="AF120" i="6"/>
  <c r="K120" i="6"/>
  <c r="G69" i="3"/>
  <c r="H159" i="3"/>
  <c r="G159" i="3"/>
  <c r="AT114" i="6"/>
  <c r="AS114" i="6"/>
  <c r="AR114" i="6"/>
  <c r="AQ114" i="6"/>
  <c r="AP114" i="6"/>
  <c r="AO114" i="6"/>
  <c r="AN114" i="6"/>
  <c r="AM114" i="6"/>
  <c r="AL114" i="6"/>
  <c r="AT122" i="6"/>
  <c r="AS122" i="6"/>
  <c r="AR122" i="6"/>
  <c r="AQ122" i="6"/>
  <c r="AP122" i="6"/>
  <c r="AO122" i="6"/>
  <c r="AN122" i="6"/>
  <c r="AM122" i="6"/>
  <c r="AL122" i="6"/>
  <c r="G37" i="3"/>
  <c r="G174" i="3"/>
  <c r="G264" i="3"/>
  <c r="H264" i="3"/>
  <c r="G158" i="3"/>
  <c r="I69" i="5"/>
  <c r="AF69" i="5"/>
  <c r="I58" i="5"/>
  <c r="AF58" i="5"/>
  <c r="AF96" i="5"/>
  <c r="I96" i="5"/>
  <c r="AF112" i="5"/>
  <c r="I112" i="5"/>
  <c r="AF110" i="5"/>
  <c r="I110" i="5"/>
  <c r="AF122" i="5"/>
  <c r="I122" i="5"/>
  <c r="BI7" i="10"/>
  <c r="BH7" i="10"/>
  <c r="BG7" i="10"/>
  <c r="BF7" i="10"/>
  <c r="BE7" i="10"/>
  <c r="BD7" i="10"/>
  <c r="BC7" i="10"/>
  <c r="BK7" i="10"/>
  <c r="BJ7" i="10"/>
  <c r="AF178" i="5"/>
  <c r="K178" i="5"/>
  <c r="AF170" i="5"/>
  <c r="I170" i="5"/>
  <c r="AC45" i="10"/>
  <c r="AF45" i="10"/>
  <c r="I45" i="10"/>
  <c r="AC28" i="10"/>
  <c r="AF28" i="10"/>
  <c r="I28" i="10"/>
  <c r="I75" i="10"/>
  <c r="AF75" i="10"/>
  <c r="AC75" i="10"/>
  <c r="AC37" i="10"/>
  <c r="AF37" i="10"/>
  <c r="I37" i="10"/>
  <c r="AC80" i="10"/>
  <c r="AF80" i="10"/>
  <c r="I80" i="10"/>
  <c r="I116" i="10"/>
  <c r="AC116" i="10"/>
  <c r="AF116" i="10"/>
  <c r="AC89" i="10"/>
  <c r="AF89" i="10"/>
  <c r="I89" i="10"/>
  <c r="I79" i="10"/>
  <c r="AC79" i="10"/>
  <c r="AF79" i="10"/>
  <c r="AC104" i="10"/>
  <c r="AF104" i="10"/>
  <c r="I104" i="10"/>
  <c r="AT27" i="9"/>
  <c r="AS27" i="9"/>
  <c r="AR27" i="9"/>
  <c r="AQ27" i="9"/>
  <c r="AP27" i="9"/>
  <c r="AO27" i="9"/>
  <c r="AN27" i="9"/>
  <c r="AM27" i="9"/>
  <c r="AL27" i="9"/>
  <c r="AT28" i="9"/>
  <c r="AS28" i="9"/>
  <c r="AR28" i="9"/>
  <c r="AQ28" i="9"/>
  <c r="AP28" i="9"/>
  <c r="AO28" i="9"/>
  <c r="AN28" i="9"/>
  <c r="AM28" i="9"/>
  <c r="AL28" i="9"/>
  <c r="AT60" i="9"/>
  <c r="AS60" i="9"/>
  <c r="AR60" i="9"/>
  <c r="AQ60" i="9"/>
  <c r="AP60" i="9"/>
  <c r="AO60" i="9"/>
  <c r="AN60" i="9"/>
  <c r="AM60" i="9"/>
  <c r="AL60" i="9"/>
  <c r="AF21" i="9"/>
  <c r="J21" i="9"/>
  <c r="AC21" i="9"/>
  <c r="AT51" i="9"/>
  <c r="AR51" i="9"/>
  <c r="AQ51" i="9"/>
  <c r="AP51" i="9"/>
  <c r="AO51" i="9"/>
  <c r="AN51" i="9"/>
  <c r="AM51" i="9"/>
  <c r="AL51" i="9"/>
  <c r="AS51" i="9"/>
  <c r="AR73" i="9"/>
  <c r="AQ73" i="9"/>
  <c r="AP73" i="9"/>
  <c r="AO73" i="9"/>
  <c r="AN73" i="9"/>
  <c r="AM73" i="9"/>
  <c r="AL73" i="9"/>
  <c r="AT73" i="9"/>
  <c r="AS73" i="9"/>
  <c r="AT29" i="9"/>
  <c r="AS29" i="9"/>
  <c r="AR29" i="9"/>
  <c r="AQ29" i="9"/>
  <c r="AP29" i="9"/>
  <c r="AO29" i="9"/>
  <c r="AN29" i="9"/>
  <c r="AM29" i="9"/>
  <c r="AL29" i="9"/>
  <c r="AT67" i="9"/>
  <c r="AS67" i="9"/>
  <c r="AR67" i="9"/>
  <c r="AQ67" i="9"/>
  <c r="AP67" i="9"/>
  <c r="AO67" i="9"/>
  <c r="AN67" i="9"/>
  <c r="AM67" i="9"/>
  <c r="AL67" i="9"/>
  <c r="AT22" i="9"/>
  <c r="AS22" i="9"/>
  <c r="AR22" i="9"/>
  <c r="AQ22" i="9"/>
  <c r="AP22" i="9"/>
  <c r="AO22" i="9"/>
  <c r="AN22" i="9"/>
  <c r="AM22" i="9"/>
  <c r="AL22" i="9"/>
  <c r="AT53" i="9"/>
  <c r="AS53" i="9"/>
  <c r="AR53" i="9"/>
  <c r="AQ53" i="9"/>
  <c r="AP53" i="9"/>
  <c r="AO53" i="9"/>
  <c r="AN53" i="9"/>
  <c r="AM53" i="9"/>
  <c r="AL53" i="9"/>
  <c r="AT69" i="9"/>
  <c r="AS69" i="9"/>
  <c r="AR69" i="9"/>
  <c r="AQ69" i="9"/>
  <c r="AP69" i="9"/>
  <c r="AO69" i="9"/>
  <c r="AN69" i="9"/>
  <c r="AM69" i="9"/>
  <c r="AL69" i="9"/>
  <c r="AC123" i="9"/>
  <c r="AF123" i="9"/>
  <c r="J123" i="9"/>
  <c r="AT118" i="9"/>
  <c r="AS118" i="9"/>
  <c r="AR118" i="9"/>
  <c r="AQ118" i="9"/>
  <c r="AP118" i="9"/>
  <c r="AO118" i="9"/>
  <c r="AN118" i="9"/>
  <c r="AM118" i="9"/>
  <c r="AL118" i="9"/>
  <c r="AF91" i="9"/>
  <c r="I91" i="9"/>
  <c r="AC91" i="9"/>
  <c r="AT121" i="9"/>
  <c r="AS121" i="9"/>
  <c r="AR121" i="9"/>
  <c r="AQ121" i="9"/>
  <c r="AP121" i="9"/>
  <c r="AO121" i="9"/>
  <c r="AN121" i="9"/>
  <c r="AM121" i="9"/>
  <c r="AL121" i="9"/>
  <c r="AT79" i="9"/>
  <c r="AS79" i="9"/>
  <c r="AR79" i="9"/>
  <c r="AQ79" i="9"/>
  <c r="AP79" i="9"/>
  <c r="AO79" i="9"/>
  <c r="AN79" i="9"/>
  <c r="AM79" i="9"/>
  <c r="AL79" i="9"/>
  <c r="AT100" i="9"/>
  <c r="AS100" i="9"/>
  <c r="AR100" i="9"/>
  <c r="AQ100" i="9"/>
  <c r="AP100" i="9"/>
  <c r="AO100" i="9"/>
  <c r="AN100" i="9"/>
  <c r="AM100" i="9"/>
  <c r="AL100" i="9"/>
  <c r="AS41" i="9"/>
  <c r="AR41" i="9"/>
  <c r="AQ41" i="9"/>
  <c r="AP41" i="9"/>
  <c r="AO41" i="9"/>
  <c r="AN41" i="9"/>
  <c r="AM41" i="9"/>
  <c r="AL41" i="9"/>
  <c r="AT41" i="9"/>
  <c r="AT113" i="9"/>
  <c r="AS113" i="9"/>
  <c r="AR113" i="9"/>
  <c r="AQ113" i="9"/>
  <c r="AP113" i="9"/>
  <c r="AO113" i="9"/>
  <c r="AN113" i="9"/>
  <c r="AM113" i="9"/>
  <c r="AL113" i="9"/>
  <c r="AF128" i="9"/>
  <c r="K128" i="9"/>
  <c r="AC128" i="9"/>
  <c r="AT65" i="9"/>
  <c r="AS65" i="9"/>
  <c r="AR65" i="9"/>
  <c r="AQ65" i="9"/>
  <c r="AP65" i="9"/>
  <c r="AO65" i="9"/>
  <c r="AN65" i="9"/>
  <c r="AM65" i="9"/>
  <c r="AL65" i="9"/>
  <c r="AC110" i="9"/>
  <c r="I110" i="9"/>
  <c r="AF110" i="9"/>
  <c r="AT124" i="9"/>
  <c r="AS124" i="9"/>
  <c r="AR124" i="9"/>
  <c r="AQ124" i="9"/>
  <c r="AP124" i="9"/>
  <c r="AO124" i="9"/>
  <c r="AN124" i="9"/>
  <c r="AM124" i="9"/>
  <c r="AL124" i="9"/>
  <c r="AS130" i="9"/>
  <c r="AR130" i="9"/>
  <c r="AT130" i="9"/>
  <c r="AQ130" i="9"/>
  <c r="AP130" i="9"/>
  <c r="AO130" i="9"/>
  <c r="AN130" i="9"/>
  <c r="AM130" i="9"/>
  <c r="AL130" i="9"/>
  <c r="AT105" i="9"/>
  <c r="AS105" i="9"/>
  <c r="AR105" i="9"/>
  <c r="AQ105" i="9"/>
  <c r="AP105" i="9"/>
  <c r="AO105" i="9"/>
  <c r="AN105" i="9"/>
  <c r="AM105" i="9"/>
  <c r="AL105" i="9"/>
  <c r="BA98" i="9"/>
  <c r="BB98" i="9"/>
  <c r="AZ98" i="9"/>
  <c r="AX98" i="9"/>
  <c r="BJ87" i="10"/>
  <c r="BI87" i="10"/>
  <c r="BH87" i="10"/>
  <c r="BG87" i="10"/>
  <c r="BF87" i="10"/>
  <c r="BE87" i="10"/>
  <c r="BD87" i="10"/>
  <c r="BC87" i="10"/>
  <c r="BK87" i="10"/>
  <c r="BK102" i="10"/>
  <c r="BJ102" i="10"/>
  <c r="BI102" i="10"/>
  <c r="BH102" i="10"/>
  <c r="BG102" i="10"/>
  <c r="BF102" i="10"/>
  <c r="BE102" i="10"/>
  <c r="BD102" i="10"/>
  <c r="BC102" i="10"/>
  <c r="BK96" i="10"/>
  <c r="BJ96" i="10"/>
  <c r="BI96" i="10"/>
  <c r="BH96" i="10"/>
  <c r="BG96" i="10"/>
  <c r="BF96" i="10"/>
  <c r="BE96" i="10"/>
  <c r="BD96" i="10"/>
  <c r="BC96" i="10"/>
  <c r="BK97" i="10"/>
  <c r="BJ97" i="10"/>
  <c r="BI97" i="10"/>
  <c r="BH97" i="10"/>
  <c r="BG97" i="10"/>
  <c r="BF97" i="10"/>
  <c r="BE97" i="10"/>
  <c r="BD97" i="10"/>
  <c r="BC97" i="10"/>
  <c r="BK90" i="10"/>
  <c r="BJ90" i="10"/>
  <c r="BI90" i="10"/>
  <c r="BH90" i="10"/>
  <c r="BG90" i="10"/>
  <c r="BF90" i="10"/>
  <c r="BE90" i="10"/>
  <c r="BD90" i="10"/>
  <c r="BC90" i="10"/>
  <c r="BK81" i="10"/>
  <c r="BJ81" i="10"/>
  <c r="BI81" i="10"/>
  <c r="BH81" i="10"/>
  <c r="BG81" i="10"/>
  <c r="BF81" i="10"/>
  <c r="BE81" i="10"/>
  <c r="BD81" i="10"/>
  <c r="BC81" i="10"/>
  <c r="BK79" i="10"/>
  <c r="BJ79" i="10"/>
  <c r="BI79" i="10"/>
  <c r="BH79" i="10"/>
  <c r="BG79" i="10"/>
  <c r="BF79" i="10"/>
  <c r="BE79" i="10"/>
  <c r="BD79" i="10"/>
  <c r="BC79" i="10"/>
  <c r="BK68" i="10"/>
  <c r="BJ68" i="10"/>
  <c r="BI68" i="10"/>
  <c r="BH68" i="10"/>
  <c r="BG68" i="10"/>
  <c r="BF68" i="10"/>
  <c r="BE68" i="10"/>
  <c r="BD68" i="10"/>
  <c r="BC68" i="10"/>
  <c r="BK78" i="10"/>
  <c r="BJ78" i="10"/>
  <c r="BI78" i="10"/>
  <c r="BH78" i="10"/>
  <c r="BG78" i="10"/>
  <c r="BF78" i="10"/>
  <c r="BE78" i="10"/>
  <c r="BD78" i="10"/>
  <c r="BC78" i="10"/>
  <c r="AT85" i="10"/>
  <c r="AS85" i="10"/>
  <c r="AR85" i="10"/>
  <c r="AQ85" i="10"/>
  <c r="AP85" i="10"/>
  <c r="AO85" i="10"/>
  <c r="AN85" i="10"/>
  <c r="AM85" i="10"/>
  <c r="AL85" i="10"/>
  <c r="BK22" i="10"/>
  <c r="BJ22" i="10"/>
  <c r="BI22" i="10"/>
  <c r="BH22" i="10"/>
  <c r="BG22" i="10"/>
  <c r="BF22" i="10"/>
  <c r="BE22" i="10"/>
  <c r="BD22" i="10"/>
  <c r="BC22" i="10"/>
  <c r="BJ65" i="10"/>
  <c r="BI65" i="10"/>
  <c r="BH65" i="10"/>
  <c r="BG65" i="10"/>
  <c r="BF65" i="10"/>
  <c r="BE65" i="10"/>
  <c r="BD65" i="10"/>
  <c r="BC65" i="10"/>
  <c r="BK65" i="10"/>
  <c r="BK58" i="10"/>
  <c r="BJ58" i="10"/>
  <c r="BI58" i="10"/>
  <c r="BH58" i="10"/>
  <c r="BG58" i="10"/>
  <c r="BF58" i="10"/>
  <c r="BE58" i="10"/>
  <c r="BD58" i="10"/>
  <c r="BC58" i="10"/>
  <c r="BK15" i="10"/>
  <c r="BJ15" i="10"/>
  <c r="BI15" i="10"/>
  <c r="BH15" i="10"/>
  <c r="BG15" i="10"/>
  <c r="BF15" i="10"/>
  <c r="BE15" i="10"/>
  <c r="BD15" i="10"/>
  <c r="BC15" i="10"/>
  <c r="BK21" i="10"/>
  <c r="BJ21" i="10"/>
  <c r="BI21" i="10"/>
  <c r="BH21" i="10"/>
  <c r="BG21" i="10"/>
  <c r="BF21" i="10"/>
  <c r="BE21" i="10"/>
  <c r="BD21" i="10"/>
  <c r="BC21" i="10"/>
  <c r="AT98" i="10"/>
  <c r="AS98" i="10"/>
  <c r="AR98" i="10"/>
  <c r="AQ98" i="10"/>
  <c r="AP98" i="10"/>
  <c r="AO98" i="10"/>
  <c r="AN98" i="10"/>
  <c r="AM98" i="10"/>
  <c r="AL98" i="10"/>
  <c r="AT111" i="10"/>
  <c r="AS111" i="10"/>
  <c r="AR111" i="10"/>
  <c r="AQ111" i="10"/>
  <c r="AP111" i="10"/>
  <c r="AO111" i="10"/>
  <c r="AN111" i="10"/>
  <c r="AM111" i="10"/>
  <c r="AL111" i="10"/>
  <c r="AT86" i="10"/>
  <c r="AS86" i="10"/>
  <c r="AR86" i="10"/>
  <c r="AQ86" i="10"/>
  <c r="AP86" i="10"/>
  <c r="AO86" i="10"/>
  <c r="AN86" i="10"/>
  <c r="AM86" i="10"/>
  <c r="AL86" i="10"/>
  <c r="AT114" i="10"/>
  <c r="AS114" i="10"/>
  <c r="AR114" i="10"/>
  <c r="AQ114" i="10"/>
  <c r="AP114" i="10"/>
  <c r="AO114" i="10"/>
  <c r="AN114" i="10"/>
  <c r="AM114" i="10"/>
  <c r="AL114" i="10"/>
  <c r="AT102" i="10"/>
  <c r="AS102" i="10"/>
  <c r="AR102" i="10"/>
  <c r="AQ102" i="10"/>
  <c r="AP102" i="10"/>
  <c r="AO102" i="10"/>
  <c r="AN102" i="10"/>
  <c r="AM102" i="10"/>
  <c r="AL102" i="10"/>
  <c r="AT83" i="10"/>
  <c r="AS83" i="10"/>
  <c r="AR83" i="10"/>
  <c r="AQ83" i="10"/>
  <c r="AP83" i="10"/>
  <c r="AO83" i="10"/>
  <c r="AN83" i="10"/>
  <c r="AM83" i="10"/>
  <c r="AL83" i="10"/>
  <c r="AT37" i="10"/>
  <c r="AS37" i="10"/>
  <c r="AR37" i="10"/>
  <c r="AQ37" i="10"/>
  <c r="AP37" i="10"/>
  <c r="AO37" i="10"/>
  <c r="AN37" i="10"/>
  <c r="AM37" i="10"/>
  <c r="AL37" i="10"/>
  <c r="AT31" i="10"/>
  <c r="AS31" i="10"/>
  <c r="AR31" i="10"/>
  <c r="AQ31" i="10"/>
  <c r="AP31" i="10"/>
  <c r="AO31" i="10"/>
  <c r="AN31" i="10"/>
  <c r="AM31" i="10"/>
  <c r="AL31" i="10"/>
  <c r="AT46" i="10"/>
  <c r="AS46" i="10"/>
  <c r="AR46" i="10"/>
  <c r="AQ46" i="10"/>
  <c r="AP46" i="10"/>
  <c r="AO46" i="10"/>
  <c r="AN46" i="10"/>
  <c r="AM46" i="10"/>
  <c r="AL46" i="10"/>
  <c r="AT48" i="10"/>
  <c r="AS48" i="10"/>
  <c r="AR48" i="10"/>
  <c r="AQ48" i="10"/>
  <c r="AP48" i="10"/>
  <c r="AO48" i="10"/>
  <c r="AN48" i="10"/>
  <c r="AM48" i="10"/>
  <c r="AL48" i="10"/>
  <c r="AT66" i="10"/>
  <c r="AS66" i="10"/>
  <c r="AR66" i="10"/>
  <c r="AQ66" i="10"/>
  <c r="AP66" i="10"/>
  <c r="AO66" i="10"/>
  <c r="AN66" i="10"/>
  <c r="AM66" i="10"/>
  <c r="AL66" i="10"/>
  <c r="AT42" i="10"/>
  <c r="AS42" i="10"/>
  <c r="AR42" i="10"/>
  <c r="AQ42" i="10"/>
  <c r="AP42" i="10"/>
  <c r="AO42" i="10"/>
  <c r="AN42" i="10"/>
  <c r="AM42" i="10"/>
  <c r="AL42" i="10"/>
  <c r="AT49" i="10"/>
  <c r="AS49" i="10"/>
  <c r="AR49" i="10"/>
  <c r="AQ49" i="10"/>
  <c r="AP49" i="10"/>
  <c r="AO49" i="10"/>
  <c r="AN49" i="10"/>
  <c r="AM49" i="10"/>
  <c r="AL49" i="10"/>
  <c r="BK6" i="6"/>
  <c r="BJ6" i="6"/>
  <c r="BI6" i="6"/>
  <c r="BH6" i="6"/>
  <c r="BG6" i="6"/>
  <c r="BF6" i="6"/>
  <c r="BE6" i="6"/>
  <c r="BD6" i="6"/>
  <c r="BC6" i="6"/>
  <c r="AT59" i="6"/>
  <c r="AS59" i="6"/>
  <c r="AR59" i="6"/>
  <c r="AQ59" i="6"/>
  <c r="AP59" i="6"/>
  <c r="AO59" i="6"/>
  <c r="AN59" i="6"/>
  <c r="AM59" i="6"/>
  <c r="AL59" i="6"/>
  <c r="AT66" i="6"/>
  <c r="AS66" i="6"/>
  <c r="AR66" i="6"/>
  <c r="AQ66" i="6"/>
  <c r="AP66" i="6"/>
  <c r="AO66" i="6"/>
  <c r="AN66" i="6"/>
  <c r="AM66" i="6"/>
  <c r="AL66" i="6"/>
  <c r="AS24" i="6"/>
  <c r="AR24" i="6"/>
  <c r="AQ24" i="6"/>
  <c r="AP24" i="6"/>
  <c r="AO24" i="6"/>
  <c r="AN24" i="6"/>
  <c r="AM24" i="6"/>
  <c r="AL24" i="6"/>
  <c r="AT24" i="6"/>
  <c r="AT81" i="6"/>
  <c r="AS81" i="6"/>
  <c r="AR81" i="6"/>
  <c r="AQ81" i="6"/>
  <c r="AP81" i="6"/>
  <c r="AO81" i="6"/>
  <c r="AN81" i="6"/>
  <c r="AM81" i="6"/>
  <c r="AL81" i="6"/>
  <c r="AC41" i="6"/>
  <c r="AF41" i="6"/>
  <c r="I41" i="6"/>
  <c r="AC40" i="6"/>
  <c r="I40" i="6"/>
  <c r="AF40" i="6"/>
  <c r="I31" i="6"/>
  <c r="AC31" i="6"/>
  <c r="AF31" i="6"/>
  <c r="AF45" i="6"/>
  <c r="I45" i="6"/>
  <c r="AC45" i="6"/>
  <c r="AS121" i="6"/>
  <c r="AR121" i="6"/>
  <c r="AQ121" i="6"/>
  <c r="AP121" i="6"/>
  <c r="AO121" i="6"/>
  <c r="AN121" i="6"/>
  <c r="AM121" i="6"/>
  <c r="AL121" i="6"/>
  <c r="AT121" i="6"/>
  <c r="AC27" i="6"/>
  <c r="AF27" i="6"/>
  <c r="I27" i="6"/>
  <c r="AT109" i="6"/>
  <c r="AS109" i="6"/>
  <c r="AR109" i="6"/>
  <c r="AQ109" i="6"/>
  <c r="AP109" i="6"/>
  <c r="AO109" i="6"/>
  <c r="AN109" i="6"/>
  <c r="AM109" i="6"/>
  <c r="AL109" i="6"/>
  <c r="AC112" i="6"/>
  <c r="AF112" i="6"/>
  <c r="I112" i="6"/>
  <c r="AT69" i="6"/>
  <c r="AS69" i="6"/>
  <c r="AR69" i="6"/>
  <c r="AQ69" i="6"/>
  <c r="AP69" i="6"/>
  <c r="AO69" i="6"/>
  <c r="AN69" i="6"/>
  <c r="AM69" i="6"/>
  <c r="AL69" i="6"/>
  <c r="BB27" i="6"/>
  <c r="BA27" i="6"/>
  <c r="AF53" i="6"/>
  <c r="I53" i="6"/>
  <c r="AC53" i="6"/>
  <c r="AT104" i="6"/>
  <c r="AS104" i="6"/>
  <c r="AR104" i="6"/>
  <c r="AQ104" i="6"/>
  <c r="AP104" i="6"/>
  <c r="AO104" i="6"/>
  <c r="AN104" i="6"/>
  <c r="AM104" i="6"/>
  <c r="AL104" i="6"/>
  <c r="AF67" i="6"/>
  <c r="I67" i="6"/>
  <c r="AC67" i="6"/>
  <c r="I110" i="6"/>
  <c r="AC110" i="6"/>
  <c r="AF110" i="6"/>
  <c r="AF99" i="6"/>
  <c r="I99" i="6"/>
  <c r="AC99" i="6"/>
  <c r="BA110" i="6"/>
  <c r="BB110" i="6"/>
  <c r="AT98" i="6"/>
  <c r="AS98" i="6"/>
  <c r="AR98" i="6"/>
  <c r="AQ98" i="6"/>
  <c r="AP98" i="6"/>
  <c r="AO98" i="6"/>
  <c r="AN98" i="6"/>
  <c r="AM98" i="6"/>
  <c r="AL98" i="6"/>
  <c r="H183" i="3"/>
  <c r="G183" i="3"/>
  <c r="G223" i="3"/>
  <c r="J21" i="4"/>
  <c r="AF23" i="5"/>
  <c r="I23" i="5"/>
  <c r="AF60" i="5"/>
  <c r="H60" i="5"/>
  <c r="AF61" i="5"/>
  <c r="AF104" i="5"/>
  <c r="I104" i="5"/>
  <c r="AF114" i="5"/>
  <c r="I114" i="5"/>
  <c r="AF91" i="5"/>
  <c r="I91" i="5"/>
  <c r="I148" i="5"/>
  <c r="AF148" i="5"/>
  <c r="AF142" i="5"/>
  <c r="I142" i="5"/>
  <c r="AC74" i="10"/>
  <c r="I74" i="10"/>
  <c r="AF74" i="10"/>
  <c r="AF81" i="10"/>
  <c r="I81" i="10"/>
  <c r="AC81" i="10"/>
  <c r="AH25" i="9"/>
  <c r="AH33" i="9"/>
  <c r="AH57" i="9"/>
  <c r="AH63" i="9"/>
  <c r="AB63" i="9"/>
  <c r="AH26" i="9"/>
  <c r="AH34" i="9"/>
  <c r="AH42" i="9"/>
  <c r="AH50" i="9"/>
  <c r="AH58" i="9"/>
  <c r="AH66" i="9"/>
  <c r="AH24" i="9"/>
  <c r="AH32" i="9"/>
  <c r="AH40" i="9"/>
  <c r="AH48" i="9"/>
  <c r="AH56" i="9"/>
  <c r="AH64" i="9"/>
  <c r="AH72" i="9"/>
  <c r="AH128" i="9"/>
  <c r="AB128" i="9"/>
  <c r="AH71" i="9"/>
  <c r="AB71" i="9"/>
  <c r="AH86" i="9"/>
  <c r="AA86" i="9"/>
  <c r="AH94" i="9"/>
  <c r="AH102" i="9"/>
  <c r="AH133" i="9"/>
  <c r="AH134" i="9"/>
  <c r="AH135" i="9"/>
  <c r="AH136" i="9"/>
  <c r="AH138" i="9"/>
  <c r="AH139" i="9"/>
  <c r="AH140" i="9"/>
  <c r="AH141" i="9"/>
  <c r="AH142" i="9"/>
  <c r="AH143" i="9"/>
  <c r="AH144" i="9"/>
  <c r="AH145" i="9"/>
  <c r="AH146" i="9"/>
  <c r="AH147" i="9"/>
  <c r="AH148" i="9"/>
  <c r="AH150" i="9"/>
  <c r="AH151" i="9"/>
  <c r="AH152" i="9"/>
  <c r="AH76" i="9"/>
  <c r="AH117" i="9"/>
  <c r="AA117" i="9"/>
  <c r="AH90" i="9"/>
  <c r="AB90" i="9"/>
  <c r="AZ11" i="9"/>
  <c r="AX11" i="9"/>
  <c r="AZ19" i="9"/>
  <c r="AX19" i="9"/>
  <c r="AZ27" i="9"/>
  <c r="AX27" i="9"/>
  <c r="AZ35" i="9"/>
  <c r="AX35" i="9"/>
  <c r="AZ43" i="9"/>
  <c r="AX43" i="9"/>
  <c r="AZ51" i="9"/>
  <c r="AX51" i="9"/>
  <c r="AZ12" i="9"/>
  <c r="AX12" i="9"/>
  <c r="AH82" i="9"/>
  <c r="AB82" i="9"/>
  <c r="AZ13" i="9"/>
  <c r="AX13" i="9"/>
  <c r="AZ25" i="9"/>
  <c r="AX25" i="9"/>
  <c r="AZ33" i="9"/>
  <c r="AX33" i="9"/>
  <c r="AZ41" i="9"/>
  <c r="AX41" i="9"/>
  <c r="AZ49" i="9"/>
  <c r="AX49" i="9"/>
  <c r="AZ57" i="9"/>
  <c r="AX57" i="9"/>
  <c r="AZ65" i="9"/>
  <c r="AX65" i="9"/>
  <c r="AZ73" i="9"/>
  <c r="AX73" i="9"/>
  <c r="AH106" i="9"/>
  <c r="AB106" i="9"/>
  <c r="AZ14" i="9"/>
  <c r="AX14" i="9"/>
  <c r="AZ17" i="9"/>
  <c r="AX17" i="9"/>
  <c r="AZ31" i="9"/>
  <c r="AX31" i="9"/>
  <c r="AZ22" i="9"/>
  <c r="AX22" i="9"/>
  <c r="AZ30" i="9"/>
  <c r="AX30" i="9"/>
  <c r="AZ38" i="9"/>
  <c r="AX38" i="9"/>
  <c r="AZ46" i="9"/>
  <c r="AX46" i="9"/>
  <c r="AZ54" i="9"/>
  <c r="AX54" i="9"/>
  <c r="AZ62" i="9"/>
  <c r="AX62" i="9"/>
  <c r="AZ70" i="9"/>
  <c r="AX70" i="9"/>
  <c r="AH154" i="9"/>
  <c r="AH155" i="9"/>
  <c r="AH156" i="9"/>
  <c r="AH157" i="9"/>
  <c r="AH158" i="9"/>
  <c r="AH159" i="9"/>
  <c r="AH160" i="9"/>
  <c r="AH161" i="9"/>
  <c r="AH162" i="9"/>
  <c r="AH163" i="9"/>
  <c r="AH164" i="9"/>
  <c r="AH165" i="9"/>
  <c r="AH166" i="9"/>
  <c r="AH167" i="9"/>
  <c r="AH168" i="9"/>
  <c r="AH169" i="9"/>
  <c r="AH170" i="9"/>
  <c r="AH171" i="9"/>
  <c r="AH172" i="9"/>
  <c r="AH173" i="9"/>
  <c r="AH174" i="9"/>
  <c r="AH175" i="9"/>
  <c r="AH176" i="9"/>
  <c r="AH177" i="9"/>
  <c r="AH178" i="9"/>
  <c r="AH179" i="9"/>
  <c r="AH180" i="9"/>
  <c r="AH181" i="9"/>
  <c r="AH182" i="9"/>
  <c r="AH183" i="9"/>
  <c r="AH184" i="9"/>
  <c r="AH185" i="9"/>
  <c r="AH186" i="9"/>
  <c r="AH187" i="9"/>
  <c r="AH188" i="9"/>
  <c r="AH189" i="9"/>
  <c r="AH190" i="9"/>
  <c r="AH191" i="9"/>
  <c r="AH192" i="9"/>
  <c r="AH193" i="9"/>
  <c r="AH194" i="9"/>
  <c r="AH195" i="9"/>
  <c r="AH196" i="9"/>
  <c r="AH197" i="9"/>
  <c r="AH198" i="9"/>
  <c r="AH199" i="9"/>
  <c r="AH200" i="9"/>
  <c r="AH201" i="9"/>
  <c r="AH202" i="9"/>
  <c r="AH203" i="9"/>
  <c r="AH204" i="9"/>
  <c r="AH205" i="9"/>
  <c r="AH206" i="9"/>
  <c r="AH207" i="9"/>
  <c r="AH208" i="9"/>
  <c r="AH209" i="9"/>
  <c r="AH210" i="9"/>
  <c r="AH211" i="9"/>
  <c r="AH212" i="9"/>
  <c r="AH213" i="9"/>
  <c r="AH214" i="9"/>
  <c r="AH215" i="9"/>
  <c r="AH216" i="9"/>
  <c r="AH217" i="9"/>
  <c r="AH218" i="9"/>
  <c r="AH219" i="9"/>
  <c r="AZ20" i="9"/>
  <c r="AX20" i="9"/>
  <c r="AZ28" i="9"/>
  <c r="AX28" i="9"/>
  <c r="AZ36" i="9"/>
  <c r="AX36" i="9"/>
  <c r="AZ44" i="9"/>
  <c r="AX44" i="9"/>
  <c r="AZ24" i="9"/>
  <c r="AX24" i="9"/>
  <c r="AZ47" i="9"/>
  <c r="AX47" i="9"/>
  <c r="AZ68" i="9"/>
  <c r="AX68" i="9"/>
  <c r="AZ72" i="9"/>
  <c r="AX72" i="9"/>
  <c r="AZ74" i="9"/>
  <c r="AX74" i="9"/>
  <c r="AZ82" i="9"/>
  <c r="AX82" i="9"/>
  <c r="AZ90" i="9"/>
  <c r="AX90" i="9"/>
  <c r="AZ106" i="9"/>
  <c r="AX106" i="9"/>
  <c r="AZ15" i="9"/>
  <c r="AX15" i="9"/>
  <c r="AZ61" i="9"/>
  <c r="AX61" i="9"/>
  <c r="AZ81" i="9"/>
  <c r="AX81" i="9"/>
  <c r="AZ89" i="9"/>
  <c r="AX89" i="9"/>
  <c r="AZ97" i="9"/>
  <c r="AX97" i="9"/>
  <c r="AZ105" i="9"/>
  <c r="AX105" i="9"/>
  <c r="AZ113" i="9"/>
  <c r="AX113" i="9"/>
  <c r="AZ121" i="9"/>
  <c r="AX121" i="9"/>
  <c r="AZ42" i="9"/>
  <c r="AX42" i="9"/>
  <c r="AZ69" i="9"/>
  <c r="AX69" i="9"/>
  <c r="AZ80" i="9"/>
  <c r="AX80" i="9"/>
  <c r="AZ88" i="9"/>
  <c r="AX88" i="9"/>
  <c r="AZ96" i="9"/>
  <c r="AX96" i="9"/>
  <c r="AZ29" i="9"/>
  <c r="AX29" i="9"/>
  <c r="AZ53" i="9"/>
  <c r="AX53" i="9"/>
  <c r="AZ55" i="9"/>
  <c r="AX55" i="9"/>
  <c r="AZ58" i="9"/>
  <c r="AX58" i="9"/>
  <c r="AZ79" i="9"/>
  <c r="AX79" i="9"/>
  <c r="AZ87" i="9"/>
  <c r="AX87" i="9"/>
  <c r="AZ95" i="9"/>
  <c r="AX95" i="9"/>
  <c r="AZ32" i="9"/>
  <c r="AX32" i="9"/>
  <c r="AZ52" i="9"/>
  <c r="AX52" i="9"/>
  <c r="AZ66" i="9"/>
  <c r="AX66" i="9"/>
  <c r="AZ86" i="9"/>
  <c r="AX86" i="9"/>
  <c r="AZ110" i="9"/>
  <c r="AX110" i="9"/>
  <c r="AZ21" i="9"/>
  <c r="AX21" i="9"/>
  <c r="AZ37" i="9"/>
  <c r="AX37" i="9"/>
  <c r="AZ45" i="9"/>
  <c r="AX45" i="9"/>
  <c r="AZ60" i="9"/>
  <c r="AX60" i="9"/>
  <c r="AZ64" i="9"/>
  <c r="AX64" i="9"/>
  <c r="AZ75" i="9"/>
  <c r="AX75" i="9"/>
  <c r="AZ83" i="9"/>
  <c r="AX83" i="9"/>
  <c r="AZ91" i="9"/>
  <c r="AX91" i="9"/>
  <c r="AZ40" i="9"/>
  <c r="AX40" i="9"/>
  <c r="AZ63" i="9"/>
  <c r="AX63" i="9"/>
  <c r="AZ77" i="9"/>
  <c r="AX77" i="9"/>
  <c r="AZ126" i="9"/>
  <c r="AX126" i="9"/>
  <c r="AZ134" i="9"/>
  <c r="AX134" i="9"/>
  <c r="AZ142" i="9"/>
  <c r="AX142" i="9"/>
  <c r="AZ150" i="9"/>
  <c r="AX150" i="9"/>
  <c r="AZ56" i="9"/>
  <c r="AX56" i="9"/>
  <c r="AZ67" i="9"/>
  <c r="AX67" i="9"/>
  <c r="AZ103" i="9"/>
  <c r="AX103" i="9"/>
  <c r="AZ104" i="9"/>
  <c r="AX104" i="9"/>
  <c r="AZ107" i="9"/>
  <c r="AX107" i="9"/>
  <c r="AZ111" i="9"/>
  <c r="AX111" i="9"/>
  <c r="AZ114" i="9"/>
  <c r="AX114" i="9"/>
  <c r="AZ116" i="9"/>
  <c r="AX116" i="9"/>
  <c r="AZ125" i="9"/>
  <c r="AX125" i="9"/>
  <c r="AZ133" i="9"/>
  <c r="AX133" i="9"/>
  <c r="AZ141" i="9"/>
  <c r="AX141" i="9"/>
  <c r="AZ149" i="9"/>
  <c r="AX149" i="9"/>
  <c r="AZ48" i="9"/>
  <c r="AX48" i="9"/>
  <c r="AZ101" i="9"/>
  <c r="AX101" i="9"/>
  <c r="AZ118" i="9"/>
  <c r="AX118" i="9"/>
  <c r="AZ124" i="9"/>
  <c r="AX124" i="9"/>
  <c r="AZ132" i="9"/>
  <c r="AX132" i="9"/>
  <c r="AZ140" i="9"/>
  <c r="AX140" i="9"/>
  <c r="AZ148" i="9"/>
  <c r="AX148" i="9"/>
  <c r="AH114" i="9"/>
  <c r="AB114" i="9"/>
  <c r="AZ59" i="9"/>
  <c r="AX59" i="9"/>
  <c r="AZ100" i="9"/>
  <c r="AX100" i="9"/>
  <c r="AZ108" i="9"/>
  <c r="AX108" i="9"/>
  <c r="AZ112" i="9"/>
  <c r="AX112" i="9"/>
  <c r="AZ120" i="9"/>
  <c r="AX120" i="9"/>
  <c r="AZ123" i="9"/>
  <c r="AX123" i="9"/>
  <c r="AZ139" i="9"/>
  <c r="AX139" i="9"/>
  <c r="AZ71" i="9"/>
  <c r="AX71" i="9"/>
  <c r="AZ84" i="9"/>
  <c r="AX84" i="9"/>
  <c r="AZ85" i="9"/>
  <c r="AX85" i="9"/>
  <c r="AZ130" i="9"/>
  <c r="AX130" i="9"/>
  <c r="AZ138" i="9"/>
  <c r="AX138" i="9"/>
  <c r="AZ146" i="9"/>
  <c r="AX146" i="9"/>
  <c r="AH98" i="9"/>
  <c r="AB98" i="9"/>
  <c r="AZ99" i="9"/>
  <c r="AX99" i="9"/>
  <c r="AZ109" i="9"/>
  <c r="AX109" i="9"/>
  <c r="AZ122" i="9"/>
  <c r="AX122" i="9"/>
  <c r="AZ129" i="9"/>
  <c r="AX129" i="9"/>
  <c r="AZ137" i="9"/>
  <c r="AX137" i="9"/>
  <c r="AZ145" i="9"/>
  <c r="AX145" i="9"/>
  <c r="AZ127" i="9"/>
  <c r="AX127" i="9"/>
  <c r="AZ135" i="9"/>
  <c r="AX135" i="9"/>
  <c r="AZ143" i="9"/>
  <c r="AX143" i="9"/>
  <c r="AZ151" i="9"/>
  <c r="AX151" i="9"/>
  <c r="AZ76" i="9"/>
  <c r="AX76" i="9"/>
  <c r="AZ92" i="9"/>
  <c r="AX92" i="9"/>
  <c r="AZ18" i="9"/>
  <c r="AX18" i="9"/>
  <c r="AZ117" i="9"/>
  <c r="AX117" i="9"/>
  <c r="AZ136" i="9"/>
  <c r="AX136" i="9"/>
  <c r="AZ144" i="9"/>
  <c r="AX144" i="9"/>
  <c r="AZ152" i="9"/>
  <c r="AX152" i="9"/>
  <c r="AZ93" i="9"/>
  <c r="AX93" i="9"/>
  <c r="AZ128" i="9"/>
  <c r="AX128" i="9"/>
  <c r="AT52" i="9"/>
  <c r="AS52" i="9"/>
  <c r="AR52" i="9"/>
  <c r="AQ52" i="9"/>
  <c r="AP52" i="9"/>
  <c r="AO52" i="9"/>
  <c r="AN52" i="9"/>
  <c r="AM52" i="9"/>
  <c r="AL52" i="9"/>
  <c r="I69" i="9"/>
  <c r="AF69" i="9"/>
  <c r="AC69" i="9"/>
  <c r="AT78" i="9"/>
  <c r="AS78" i="9"/>
  <c r="AR78" i="9"/>
  <c r="AQ78" i="9"/>
  <c r="AP78" i="9"/>
  <c r="AO78" i="9"/>
  <c r="AN78" i="9"/>
  <c r="AM78" i="9"/>
  <c r="AL78" i="9"/>
  <c r="AT93" i="9"/>
  <c r="AS93" i="9"/>
  <c r="AR93" i="9"/>
  <c r="AQ93" i="9"/>
  <c r="AP93" i="9"/>
  <c r="AO93" i="9"/>
  <c r="AN93" i="9"/>
  <c r="AM93" i="9"/>
  <c r="AL93" i="9"/>
  <c r="AI149" i="9"/>
  <c r="AH149" i="9"/>
  <c r="AJ149" i="9"/>
  <c r="AK149" i="9"/>
  <c r="AC79" i="9"/>
  <c r="I79" i="9"/>
  <c r="AF79" i="9"/>
  <c r="AT111" i="9"/>
  <c r="AS111" i="9"/>
  <c r="AR111" i="9"/>
  <c r="AQ111" i="9"/>
  <c r="AP111" i="9"/>
  <c r="AO111" i="9"/>
  <c r="AN111" i="9"/>
  <c r="AM111" i="9"/>
  <c r="AL111" i="9"/>
  <c r="AC41" i="9"/>
  <c r="AF41" i="9"/>
  <c r="I41" i="9"/>
  <c r="AT81" i="9"/>
  <c r="AS81" i="9"/>
  <c r="AR81" i="9"/>
  <c r="AQ81" i="9"/>
  <c r="AP81" i="9"/>
  <c r="AO81" i="9"/>
  <c r="AN81" i="9"/>
  <c r="AM81" i="9"/>
  <c r="AL81" i="9"/>
  <c r="AS61" i="9"/>
  <c r="AR61" i="9"/>
  <c r="AQ61" i="9"/>
  <c r="AP61" i="9"/>
  <c r="AO61" i="9"/>
  <c r="AN61" i="9"/>
  <c r="AM61" i="9"/>
  <c r="AL61" i="9"/>
  <c r="AT61" i="9"/>
  <c r="AT92" i="9"/>
  <c r="AS92" i="9"/>
  <c r="AR92" i="9"/>
  <c r="AQ92" i="9"/>
  <c r="AP92" i="9"/>
  <c r="AO92" i="9"/>
  <c r="AN92" i="9"/>
  <c r="AM92" i="9"/>
  <c r="AL92" i="9"/>
  <c r="K129" i="9"/>
  <c r="AC129" i="9"/>
  <c r="AF129" i="9"/>
  <c r="BA23" i="9"/>
  <c r="AZ23" i="9"/>
  <c r="AX23" i="9"/>
  <c r="BB23" i="9"/>
  <c r="BA39" i="9"/>
  <c r="AZ39" i="9"/>
  <c r="AX39" i="9"/>
  <c r="BB39" i="9"/>
  <c r="AF84" i="9"/>
  <c r="I84" i="9"/>
  <c r="AC84" i="9"/>
  <c r="AT126" i="9"/>
  <c r="AS126" i="9"/>
  <c r="AR126" i="9"/>
  <c r="AQ126" i="9"/>
  <c r="AP126" i="9"/>
  <c r="AO126" i="9"/>
  <c r="AN126" i="9"/>
  <c r="AM126" i="9"/>
  <c r="AL126" i="9"/>
  <c r="BA78" i="9"/>
  <c r="AZ78" i="9"/>
  <c r="AX78" i="9"/>
  <c r="BB78" i="9"/>
  <c r="BA94" i="9"/>
  <c r="AZ94" i="9"/>
  <c r="AX94" i="9"/>
  <c r="BB94" i="9"/>
  <c r="AT119" i="9"/>
  <c r="AS119" i="9"/>
  <c r="AR119" i="9"/>
  <c r="AQ119" i="9"/>
  <c r="AP119" i="9"/>
  <c r="AO119" i="9"/>
  <c r="AN119" i="9"/>
  <c r="AM119" i="9"/>
  <c r="AL119" i="9"/>
  <c r="BB26" i="9"/>
  <c r="BA26" i="9"/>
  <c r="AZ26" i="9"/>
  <c r="AX26" i="9"/>
  <c r="AT21" i="6"/>
  <c r="AS21" i="6"/>
  <c r="AR21" i="6"/>
  <c r="AQ21" i="6"/>
  <c r="AP21" i="6"/>
  <c r="AO21" i="6"/>
  <c r="AN21" i="6"/>
  <c r="AM21" i="6"/>
  <c r="AL21" i="6"/>
  <c r="BK9" i="6"/>
  <c r="BJ9" i="6"/>
  <c r="BI9" i="6"/>
  <c r="BH9" i="6"/>
  <c r="BG9" i="6"/>
  <c r="BF9" i="6"/>
  <c r="BE9" i="6"/>
  <c r="BD9" i="6"/>
  <c r="BC9" i="6"/>
  <c r="BJ82" i="10"/>
  <c r="BI82" i="10"/>
  <c r="BH82" i="10"/>
  <c r="BG82" i="10"/>
  <c r="BF82" i="10"/>
  <c r="BE82" i="10"/>
  <c r="BD82" i="10"/>
  <c r="BC82" i="10"/>
  <c r="BK82" i="10"/>
  <c r="BK94" i="10"/>
  <c r="BJ94" i="10"/>
  <c r="BI94" i="10"/>
  <c r="BH94" i="10"/>
  <c r="BG94" i="10"/>
  <c r="BF94" i="10"/>
  <c r="BE94" i="10"/>
  <c r="BD94" i="10"/>
  <c r="BC94" i="10"/>
  <c r="BK88" i="10"/>
  <c r="BJ88" i="10"/>
  <c r="BI88" i="10"/>
  <c r="BH88" i="10"/>
  <c r="BG88" i="10"/>
  <c r="BF88" i="10"/>
  <c r="BE88" i="10"/>
  <c r="BD88" i="10"/>
  <c r="BC88" i="10"/>
  <c r="BK89" i="10"/>
  <c r="BJ89" i="10"/>
  <c r="BI89" i="10"/>
  <c r="BH89" i="10"/>
  <c r="BG89" i="10"/>
  <c r="BF89" i="10"/>
  <c r="BE89" i="10"/>
  <c r="BD89" i="10"/>
  <c r="BC89" i="10"/>
  <c r="BJ61" i="10"/>
  <c r="BI61" i="10"/>
  <c r="BH61" i="10"/>
  <c r="BG61" i="10"/>
  <c r="BF61" i="10"/>
  <c r="BE61" i="10"/>
  <c r="BD61" i="10"/>
  <c r="BC61" i="10"/>
  <c r="BK61" i="10"/>
  <c r="BK76" i="10"/>
  <c r="BJ76" i="10"/>
  <c r="BI76" i="10"/>
  <c r="BH76" i="10"/>
  <c r="BG76" i="10"/>
  <c r="BF76" i="10"/>
  <c r="BE76" i="10"/>
  <c r="BD76" i="10"/>
  <c r="BC76" i="10"/>
  <c r="BK75" i="10"/>
  <c r="BJ75" i="10"/>
  <c r="BI75" i="10"/>
  <c r="BH75" i="10"/>
  <c r="BG75" i="10"/>
  <c r="BF75" i="10"/>
  <c r="BE75" i="10"/>
  <c r="BD75" i="10"/>
  <c r="BC75" i="10"/>
  <c r="BK60" i="10"/>
  <c r="BJ60" i="10"/>
  <c r="BI60" i="10"/>
  <c r="BH60" i="10"/>
  <c r="BG60" i="10"/>
  <c r="BF60" i="10"/>
  <c r="BE60" i="10"/>
  <c r="BD60" i="10"/>
  <c r="BC60" i="10"/>
  <c r="BK70" i="10"/>
  <c r="BJ70" i="10"/>
  <c r="BI70" i="10"/>
  <c r="BH70" i="10"/>
  <c r="BG70" i="10"/>
  <c r="BF70" i="10"/>
  <c r="BE70" i="10"/>
  <c r="BD70" i="10"/>
  <c r="BC70" i="10"/>
  <c r="AT32" i="10"/>
  <c r="AS32" i="10"/>
  <c r="AR32" i="10"/>
  <c r="AQ32" i="10"/>
  <c r="AP32" i="10"/>
  <c r="AO32" i="10"/>
  <c r="AN32" i="10"/>
  <c r="AM32" i="10"/>
  <c r="AL32" i="10"/>
  <c r="AT109" i="10"/>
  <c r="AS109" i="10"/>
  <c r="AR109" i="10"/>
  <c r="AQ109" i="10"/>
  <c r="AP109" i="10"/>
  <c r="AO109" i="10"/>
  <c r="AN109" i="10"/>
  <c r="AM109" i="10"/>
  <c r="AL109" i="10"/>
  <c r="BK57" i="10"/>
  <c r="BJ57" i="10"/>
  <c r="BI57" i="10"/>
  <c r="BH57" i="10"/>
  <c r="BG57" i="10"/>
  <c r="BF57" i="10"/>
  <c r="BE57" i="10"/>
  <c r="BD57" i="10"/>
  <c r="BC57" i="10"/>
  <c r="BK50" i="10"/>
  <c r="BJ50" i="10"/>
  <c r="BI50" i="10"/>
  <c r="BH50" i="10"/>
  <c r="BG50" i="10"/>
  <c r="BF50" i="10"/>
  <c r="BE50" i="10"/>
  <c r="BD50" i="10"/>
  <c r="BC50" i="10"/>
  <c r="BK19" i="10"/>
  <c r="BJ19" i="10"/>
  <c r="BI19" i="10"/>
  <c r="BH19" i="10"/>
  <c r="BG19" i="10"/>
  <c r="BF19" i="10"/>
  <c r="BE19" i="10"/>
  <c r="BD19" i="10"/>
  <c r="BC19" i="10"/>
  <c r="BK18" i="10"/>
  <c r="BJ18" i="10"/>
  <c r="BI18" i="10"/>
  <c r="BH18" i="10"/>
  <c r="BG18" i="10"/>
  <c r="BF18" i="10"/>
  <c r="BE18" i="10"/>
  <c r="BD18" i="10"/>
  <c r="BC18" i="10"/>
  <c r="AT94" i="10"/>
  <c r="AS94" i="10"/>
  <c r="AR94" i="10"/>
  <c r="AQ94" i="10"/>
  <c r="AP94" i="10"/>
  <c r="AO94" i="10"/>
  <c r="AN94" i="10"/>
  <c r="AM94" i="10"/>
  <c r="AL94" i="10"/>
  <c r="BJ17" i="10"/>
  <c r="BI17" i="10"/>
  <c r="BH17" i="10"/>
  <c r="BG17" i="10"/>
  <c r="BF17" i="10"/>
  <c r="BE17" i="10"/>
  <c r="BD17" i="10"/>
  <c r="BC17" i="10"/>
  <c r="BK17" i="10"/>
  <c r="AT77" i="10"/>
  <c r="AS77" i="10"/>
  <c r="AR77" i="10"/>
  <c r="AQ77" i="10"/>
  <c r="AP77" i="10"/>
  <c r="AO77" i="10"/>
  <c r="AN77" i="10"/>
  <c r="AM77" i="10"/>
  <c r="AL77" i="10"/>
  <c r="AT101" i="10"/>
  <c r="AS101" i="10"/>
  <c r="AR101" i="10"/>
  <c r="AQ101" i="10"/>
  <c r="AP101" i="10"/>
  <c r="AO101" i="10"/>
  <c r="AN101" i="10"/>
  <c r="AM101" i="10"/>
  <c r="AL101" i="10"/>
  <c r="AS99" i="10"/>
  <c r="AT99" i="10"/>
  <c r="AR99" i="10"/>
  <c r="AQ99" i="10"/>
  <c r="AP99" i="10"/>
  <c r="AO99" i="10"/>
  <c r="AN99" i="10"/>
  <c r="AM99" i="10"/>
  <c r="AL99" i="10"/>
  <c r="AS68" i="10"/>
  <c r="AR68" i="10"/>
  <c r="AQ68" i="10"/>
  <c r="AP68" i="10"/>
  <c r="AO68" i="10"/>
  <c r="AN68" i="10"/>
  <c r="AM68" i="10"/>
  <c r="AL68" i="10"/>
  <c r="AT68" i="10"/>
  <c r="AT105" i="10"/>
  <c r="AS105" i="10"/>
  <c r="AR105" i="10"/>
  <c r="AQ105" i="10"/>
  <c r="AP105" i="10"/>
  <c r="AO105" i="10"/>
  <c r="AN105" i="10"/>
  <c r="AM105" i="10"/>
  <c r="AL105" i="10"/>
  <c r="AT62" i="10"/>
  <c r="AS62" i="10"/>
  <c r="AR62" i="10"/>
  <c r="AQ62" i="10"/>
  <c r="AP62" i="10"/>
  <c r="AO62" i="10"/>
  <c r="AN62" i="10"/>
  <c r="AM62" i="10"/>
  <c r="AL62" i="10"/>
  <c r="AT104" i="10"/>
  <c r="AS104" i="10"/>
  <c r="AR104" i="10"/>
  <c r="AQ104" i="10"/>
  <c r="AP104" i="10"/>
  <c r="AO104" i="10"/>
  <c r="AN104" i="10"/>
  <c r="AM104" i="10"/>
  <c r="AL104" i="10"/>
  <c r="AT69" i="10"/>
  <c r="AS69" i="10"/>
  <c r="AR69" i="10"/>
  <c r="AQ69" i="10"/>
  <c r="AP69" i="10"/>
  <c r="AO69" i="10"/>
  <c r="AN69" i="10"/>
  <c r="AM69" i="10"/>
  <c r="AL69" i="10"/>
  <c r="AT58" i="10"/>
  <c r="AS58" i="10"/>
  <c r="AR58" i="10"/>
  <c r="AQ58" i="10"/>
  <c r="AP58" i="10"/>
  <c r="AO58" i="10"/>
  <c r="AN58" i="10"/>
  <c r="AM58" i="10"/>
  <c r="AL58" i="10"/>
  <c r="AT34" i="10"/>
  <c r="AR34" i="10"/>
  <c r="AQ34" i="10"/>
  <c r="AP34" i="10"/>
  <c r="AO34" i="10"/>
  <c r="AN34" i="10"/>
  <c r="AM34" i="10"/>
  <c r="AL34" i="10"/>
  <c r="AS34" i="10"/>
  <c r="AT41" i="10"/>
  <c r="AR41" i="10"/>
  <c r="AS41" i="10"/>
  <c r="AQ41" i="10"/>
  <c r="AP41" i="10"/>
  <c r="AO41" i="10"/>
  <c r="AN41" i="10"/>
  <c r="AM41" i="10"/>
  <c r="AL41" i="10"/>
  <c r="AF30" i="10"/>
  <c r="AC30" i="10"/>
  <c r="I30" i="10"/>
  <c r="BK5" i="6"/>
  <c r="BJ5" i="6"/>
  <c r="BI5" i="6"/>
  <c r="BH5" i="6"/>
  <c r="BG5" i="6"/>
  <c r="BF5" i="6"/>
  <c r="BE5" i="6"/>
  <c r="BD5" i="6"/>
  <c r="BC5" i="6"/>
  <c r="AS51" i="6"/>
  <c r="AR51" i="6"/>
  <c r="AQ51" i="6"/>
  <c r="AP51" i="6"/>
  <c r="AO51" i="6"/>
  <c r="AN51" i="6"/>
  <c r="AM51" i="6"/>
  <c r="AL51" i="6"/>
  <c r="AT51" i="6"/>
  <c r="AT58" i="6"/>
  <c r="AS58" i="6"/>
  <c r="AR58" i="6"/>
  <c r="AQ58" i="6"/>
  <c r="AP58" i="6"/>
  <c r="AO58" i="6"/>
  <c r="AN58" i="6"/>
  <c r="AM58" i="6"/>
  <c r="AL58" i="6"/>
  <c r="AT76" i="6"/>
  <c r="AS76" i="6"/>
  <c r="AR76" i="6"/>
  <c r="AQ76" i="6"/>
  <c r="AP76" i="6"/>
  <c r="AO76" i="6"/>
  <c r="AN76" i="6"/>
  <c r="AM76" i="6"/>
  <c r="AL76" i="6"/>
  <c r="AT73" i="6"/>
  <c r="AS73" i="6"/>
  <c r="AR73" i="6"/>
  <c r="AQ73" i="6"/>
  <c r="AP73" i="6"/>
  <c r="AO73" i="6"/>
  <c r="AN73" i="6"/>
  <c r="AM73" i="6"/>
  <c r="AL73" i="6"/>
  <c r="AT56" i="6"/>
  <c r="AS56" i="6"/>
  <c r="AR56" i="6"/>
  <c r="AQ56" i="6"/>
  <c r="AP56" i="6"/>
  <c r="AO56" i="6"/>
  <c r="AN56" i="6"/>
  <c r="AM56" i="6"/>
  <c r="AL56" i="6"/>
  <c r="BB19" i="6"/>
  <c r="BA19" i="6"/>
  <c r="AC88" i="6"/>
  <c r="AF88" i="6"/>
  <c r="I88" i="6"/>
  <c r="AT129" i="6"/>
  <c r="AS129" i="6"/>
  <c r="AR129" i="6"/>
  <c r="AQ129" i="6"/>
  <c r="AP129" i="6"/>
  <c r="AO129" i="6"/>
  <c r="AN129" i="6"/>
  <c r="AM129" i="6"/>
  <c r="AL129" i="6"/>
  <c r="BA55" i="6"/>
  <c r="BB55" i="6"/>
  <c r="AC91" i="6"/>
  <c r="AF91" i="6"/>
  <c r="I91" i="6"/>
  <c r="I80" i="6"/>
  <c r="AC80" i="6"/>
  <c r="AF80" i="6"/>
  <c r="AF116" i="6"/>
  <c r="I116" i="6"/>
  <c r="AC116" i="6"/>
  <c r="I69" i="6"/>
  <c r="AC69" i="6"/>
  <c r="AF69" i="6"/>
  <c r="AT94" i="6"/>
  <c r="AS94" i="6"/>
  <c r="AR94" i="6"/>
  <c r="AQ94" i="6"/>
  <c r="AP94" i="6"/>
  <c r="AO94" i="6"/>
  <c r="AN94" i="6"/>
  <c r="AM94" i="6"/>
  <c r="AL94" i="6"/>
  <c r="BB35" i="6"/>
  <c r="BA35" i="6"/>
  <c r="AC104" i="6"/>
  <c r="AF104" i="6"/>
  <c r="I104" i="6"/>
  <c r="AF100" i="6"/>
  <c r="I100" i="6"/>
  <c r="AC100" i="6"/>
  <c r="BA21" i="6"/>
  <c r="BB21" i="6"/>
  <c r="AT48" i="6"/>
  <c r="AS48" i="6"/>
  <c r="AR48" i="6"/>
  <c r="AQ48" i="6"/>
  <c r="AP48" i="6"/>
  <c r="AO48" i="6"/>
  <c r="AN48" i="6"/>
  <c r="AM48" i="6"/>
  <c r="AL48" i="6"/>
  <c r="I54" i="6"/>
  <c r="AF54" i="6"/>
  <c r="AC54" i="6"/>
  <c r="AT102" i="6"/>
  <c r="AS102" i="6"/>
  <c r="AR102" i="6"/>
  <c r="AQ102" i="6"/>
  <c r="AP102" i="6"/>
  <c r="AO102" i="6"/>
  <c r="AN102" i="6"/>
  <c r="AM102" i="6"/>
  <c r="AL102" i="6"/>
  <c r="BB43" i="6"/>
  <c r="BA43" i="6"/>
  <c r="I117" i="6"/>
  <c r="AC117" i="6"/>
  <c r="AF117" i="6"/>
  <c r="BA92" i="6"/>
  <c r="BB92" i="6"/>
  <c r="G143" i="3"/>
  <c r="H143" i="3"/>
  <c r="AF83" i="6"/>
  <c r="I83" i="6"/>
  <c r="AC83" i="6"/>
  <c r="G231" i="3"/>
  <c r="AC122" i="6"/>
  <c r="AF122" i="6"/>
  <c r="I122" i="6"/>
  <c r="AF39" i="5"/>
  <c r="I39" i="5"/>
  <c r="AF43" i="5"/>
  <c r="I43" i="5"/>
  <c r="AF86" i="5"/>
  <c r="I86" i="5"/>
  <c r="I140" i="5"/>
  <c r="AF140" i="5"/>
  <c r="AF126" i="5"/>
  <c r="I126" i="5"/>
  <c r="S2" i="10"/>
  <c r="S9" i="10"/>
  <c r="Q22" i="10"/>
  <c r="Q23" i="10"/>
  <c r="Q50" i="10"/>
  <c r="Q28" i="10"/>
  <c r="Q39" i="10"/>
  <c r="Q45" i="10"/>
  <c r="Q94" i="10"/>
  <c r="Q101" i="10"/>
  <c r="Q65" i="10"/>
  <c r="Q125" i="10"/>
  <c r="Q114" i="10"/>
  <c r="Q121" i="10"/>
  <c r="Q88" i="10"/>
  <c r="Q131" i="10"/>
  <c r="AF137" i="5"/>
  <c r="I137" i="5"/>
  <c r="BK3" i="9"/>
  <c r="BJ3" i="9"/>
  <c r="BI3" i="9"/>
  <c r="BH3" i="9"/>
  <c r="BG3" i="9"/>
  <c r="BF3" i="9"/>
  <c r="BE3" i="9"/>
  <c r="BD3" i="9"/>
  <c r="BC3" i="9"/>
  <c r="AT23" i="9"/>
  <c r="AS23" i="9"/>
  <c r="AR23" i="9"/>
  <c r="AQ23" i="9"/>
  <c r="AP23" i="9"/>
  <c r="AO23" i="9"/>
  <c r="AN23" i="9"/>
  <c r="AM23" i="9"/>
  <c r="AL23" i="9"/>
  <c r="AS38" i="9"/>
  <c r="AR38" i="9"/>
  <c r="AQ38" i="9"/>
  <c r="AP38" i="9"/>
  <c r="AO38" i="9"/>
  <c r="AN38" i="9"/>
  <c r="AM38" i="9"/>
  <c r="AL38" i="9"/>
  <c r="AT38" i="9"/>
  <c r="AB25" i="9"/>
  <c r="AC25" i="9"/>
  <c r="AF25" i="9"/>
  <c r="I25" i="9"/>
  <c r="AF29" i="9"/>
  <c r="I29" i="9"/>
  <c r="AC29" i="9"/>
  <c r="H22" i="9"/>
  <c r="AC22" i="9"/>
  <c r="AF22" i="9"/>
  <c r="AF53" i="9"/>
  <c r="I53" i="9"/>
  <c r="AC53" i="9"/>
  <c r="AS110" i="9"/>
  <c r="AR110" i="9"/>
  <c r="AQ110" i="9"/>
  <c r="AP110" i="9"/>
  <c r="AO110" i="9"/>
  <c r="AN110" i="9"/>
  <c r="AM110" i="9"/>
  <c r="AL110" i="9"/>
  <c r="AT110" i="9"/>
  <c r="AF24" i="5"/>
  <c r="I24" i="5"/>
  <c r="Q220" i="5"/>
  <c r="AC220" i="5" s="1"/>
  <c r="Q208" i="5"/>
  <c r="AC208" i="5" s="1"/>
  <c r="Q209" i="5"/>
  <c r="AC209" i="5" s="1"/>
  <c r="Q211" i="5"/>
  <c r="Q214" i="5"/>
  <c r="AC214" i="5" s="1"/>
  <c r="Q221" i="5"/>
  <c r="Q189" i="5"/>
  <c r="AC189" i="5" s="1"/>
  <c r="Q193" i="5"/>
  <c r="Q197" i="5"/>
  <c r="Q201" i="5"/>
  <c r="Q207" i="5"/>
  <c r="Q188" i="5"/>
  <c r="Q192" i="5"/>
  <c r="Q196" i="5"/>
  <c r="Q200" i="5"/>
  <c r="Q204" i="5"/>
  <c r="Q187" i="5"/>
  <c r="Q191" i="5"/>
  <c r="AC191" i="5" s="1"/>
  <c r="Q195" i="5"/>
  <c r="Q199" i="5"/>
  <c r="Q186" i="5"/>
  <c r="Q190" i="5"/>
  <c r="Q194" i="5"/>
  <c r="Q215" i="5"/>
  <c r="AC215" i="5" s="1"/>
  <c r="Q27" i="5"/>
  <c r="AC27" i="5" s="1"/>
  <c r="Q35" i="5"/>
  <c r="Q43" i="5"/>
  <c r="AC43" i="5" s="1"/>
  <c r="Q51" i="5"/>
  <c r="Q59" i="5"/>
  <c r="Q67" i="5"/>
  <c r="AC67" i="5" s="1"/>
  <c r="Q75" i="5"/>
  <c r="AC75" i="5" s="1"/>
  <c r="Q26" i="5"/>
  <c r="AC26" i="5" s="1"/>
  <c r="Q34" i="5"/>
  <c r="AC34" i="5" s="1"/>
  <c r="Q42" i="5"/>
  <c r="AC42" i="5" s="1"/>
  <c r="Q50" i="5"/>
  <c r="Q58" i="5"/>
  <c r="AC58" i="5" s="1"/>
  <c r="Q25" i="5"/>
  <c r="AC25" i="5" s="1"/>
  <c r="Q33" i="5"/>
  <c r="AC33" i="5" s="1"/>
  <c r="Q41" i="5"/>
  <c r="AC41" i="5" s="1"/>
  <c r="Q49" i="5"/>
  <c r="AC49" i="5" s="1"/>
  <c r="Q57" i="5"/>
  <c r="AC57" i="5" s="1"/>
  <c r="Q65" i="5"/>
  <c r="AC65" i="5" s="1"/>
  <c r="Q73" i="5"/>
  <c r="AC73" i="5" s="1"/>
  <c r="Q81" i="5"/>
  <c r="Q89" i="5"/>
  <c r="AC89" i="5" s="1"/>
  <c r="Q24" i="5"/>
  <c r="AC24" i="5" s="1"/>
  <c r="Q32" i="5"/>
  <c r="Q40" i="5"/>
  <c r="Q48" i="5"/>
  <c r="Q56" i="5"/>
  <c r="Q64" i="5"/>
  <c r="AC64" i="5" s="1"/>
  <c r="Q23" i="5"/>
  <c r="AC23" i="5" s="1"/>
  <c r="Q39" i="5"/>
  <c r="AC39" i="5" s="1"/>
  <c r="Q47" i="5"/>
  <c r="Q55" i="5"/>
  <c r="AC55" i="5" s="1"/>
  <c r="Q22" i="5"/>
  <c r="AC22" i="5" s="1"/>
  <c r="Q30" i="5"/>
  <c r="Q38" i="5"/>
  <c r="AC38" i="5" s="1"/>
  <c r="Q46" i="5"/>
  <c r="AC46" i="5" s="1"/>
  <c r="Q54" i="5"/>
  <c r="Q62" i="5"/>
  <c r="Q78" i="5"/>
  <c r="Q86" i="5"/>
  <c r="AC86" i="5" s="1"/>
  <c r="S2" i="5"/>
  <c r="S3" i="5"/>
  <c r="S4" i="5"/>
  <c r="S5" i="5"/>
  <c r="Q21" i="5"/>
  <c r="Q29" i="5"/>
  <c r="Q37" i="5"/>
  <c r="AC37" i="5" s="1"/>
  <c r="Q45" i="5"/>
  <c r="Q53" i="5"/>
  <c r="Q61" i="5"/>
  <c r="AC61" i="5" s="1"/>
  <c r="Q69" i="5"/>
  <c r="AC69" i="5" s="1"/>
  <c r="Q77" i="5"/>
  <c r="Q85" i="5"/>
  <c r="S6" i="5"/>
  <c r="S7" i="5"/>
  <c r="S8" i="5"/>
  <c r="S9" i="5"/>
  <c r="S10" i="5"/>
  <c r="S11" i="5"/>
  <c r="S12" i="5"/>
  <c r="S13" i="5"/>
  <c r="Q28" i="5"/>
  <c r="Q36" i="5"/>
  <c r="Q44" i="5"/>
  <c r="Q52" i="5"/>
  <c r="Q60" i="5"/>
  <c r="AC60" i="5" s="1"/>
  <c r="Q68" i="5"/>
  <c r="AC68" i="5" s="1"/>
  <c r="Q76" i="5"/>
  <c r="Q84" i="5"/>
  <c r="AC84" i="5" s="1"/>
  <c r="Q92" i="5"/>
  <c r="Q63" i="5"/>
  <c r="AC63" i="5" s="1"/>
  <c r="Q80" i="5"/>
  <c r="AC80" i="5" s="1"/>
  <c r="Q94" i="5"/>
  <c r="AC94" i="5" s="1"/>
  <c r="Q102" i="5"/>
  <c r="AC102" i="5" s="1"/>
  <c r="Q110" i="5"/>
  <c r="AC110" i="5" s="1"/>
  <c r="Q118" i="5"/>
  <c r="Q126" i="5"/>
  <c r="AC126" i="5" s="1"/>
  <c r="Q134" i="5"/>
  <c r="Q142" i="5"/>
  <c r="AC142" i="5" s="1"/>
  <c r="Q150" i="5"/>
  <c r="Q151" i="5"/>
  <c r="Q152" i="5"/>
  <c r="AC152" i="5" s="1"/>
  <c r="Q154" i="5"/>
  <c r="Q155" i="5"/>
  <c r="AC155" i="5" s="1"/>
  <c r="Q156" i="5"/>
  <c r="Q157" i="5"/>
  <c r="AC157" i="5" s="1"/>
  <c r="Q158" i="5"/>
  <c r="AC158" i="5"/>
  <c r="Q159" i="5"/>
  <c r="AC159" i="5" s="1"/>
  <c r="Q160" i="5"/>
  <c r="Q161" i="5"/>
  <c r="Q162" i="5"/>
  <c r="AC162" i="5" s="1"/>
  <c r="Q163" i="5"/>
  <c r="AC163" i="5" s="1"/>
  <c r="Q164" i="5"/>
  <c r="Q165" i="5"/>
  <c r="AC165" i="5" s="1"/>
  <c r="Q166" i="5"/>
  <c r="Q167" i="5"/>
  <c r="Q168" i="5"/>
  <c r="AC168" i="5" s="1"/>
  <c r="Q169" i="5"/>
  <c r="Q170" i="5"/>
  <c r="AC170" i="5" s="1"/>
  <c r="Q171" i="5"/>
  <c r="AC171" i="5" s="1"/>
  <c r="Q172" i="5"/>
  <c r="Q173" i="5"/>
  <c r="Q174" i="5"/>
  <c r="AC174" i="5" s="1"/>
  <c r="Q175" i="5"/>
  <c r="AC175" i="5" s="1"/>
  <c r="Q176" i="5"/>
  <c r="Q178" i="5"/>
  <c r="AC178" i="5" s="1"/>
  <c r="Q179" i="5"/>
  <c r="Q180" i="5"/>
  <c r="Q181" i="5"/>
  <c r="AC181" i="5" s="1"/>
  <c r="Q182" i="5"/>
  <c r="Q183" i="5"/>
  <c r="Q184" i="5"/>
  <c r="AC184" i="5" s="1"/>
  <c r="Q87" i="5"/>
  <c r="AC87" i="5" s="1"/>
  <c r="Q96" i="5"/>
  <c r="AC96" i="5" s="1"/>
  <c r="Q104" i="5"/>
  <c r="AC104" i="5" s="1"/>
  <c r="Q136" i="5"/>
  <c r="Q144" i="5"/>
  <c r="Q91" i="5"/>
  <c r="AC91" i="5" s="1"/>
  <c r="Q93" i="5"/>
  <c r="Q101" i="5"/>
  <c r="AC101" i="5" s="1"/>
  <c r="Q109" i="5"/>
  <c r="AC109" i="5" s="1"/>
  <c r="Q117" i="5"/>
  <c r="AC117" i="5" s="1"/>
  <c r="Q125" i="5"/>
  <c r="AC125" i="5" s="1"/>
  <c r="Q133" i="5"/>
  <c r="Q141" i="5"/>
  <c r="Q149" i="5"/>
  <c r="AC149" i="5" s="1"/>
  <c r="Q83" i="5"/>
  <c r="Q112" i="5"/>
  <c r="AC112" i="5" s="1"/>
  <c r="Q88" i="5"/>
  <c r="Q100" i="5"/>
  <c r="AC100" i="5" s="1"/>
  <c r="Q108" i="5"/>
  <c r="AC108" i="5" s="1"/>
  <c r="Q116" i="5"/>
  <c r="AC116" i="5" s="1"/>
  <c r="Q124" i="5"/>
  <c r="AC124" i="5" s="1"/>
  <c r="Q132" i="5"/>
  <c r="Q140" i="5"/>
  <c r="AC140" i="5" s="1"/>
  <c r="Q148" i="5"/>
  <c r="AC148" i="5" s="1"/>
  <c r="Q74" i="5"/>
  <c r="Q99" i="5"/>
  <c r="AC99" i="5" s="1"/>
  <c r="Q107" i="5"/>
  <c r="Q115" i="5"/>
  <c r="Q123" i="5"/>
  <c r="AC123" i="5" s="1"/>
  <c r="Q139" i="5"/>
  <c r="AC139" i="5" s="1"/>
  <c r="Q147" i="5"/>
  <c r="Q90" i="5"/>
  <c r="AC90" i="5" s="1"/>
  <c r="Q98" i="5"/>
  <c r="AC98" i="5" s="1"/>
  <c r="Q106" i="5"/>
  <c r="Q114" i="5"/>
  <c r="AC114" i="5" s="1"/>
  <c r="Q122" i="5"/>
  <c r="AC122" i="5" s="1"/>
  <c r="Q130" i="5"/>
  <c r="Q138" i="5"/>
  <c r="Q146" i="5"/>
  <c r="Q120" i="5"/>
  <c r="AC120" i="5" s="1"/>
  <c r="Q72" i="5"/>
  <c r="AC72" i="5" s="1"/>
  <c r="Q97" i="5"/>
  <c r="Q113" i="5"/>
  <c r="Q121" i="5"/>
  <c r="AC121" i="5" s="1"/>
  <c r="Q129" i="5"/>
  <c r="Q137" i="5"/>
  <c r="AC137" i="5" s="1"/>
  <c r="Q145" i="5"/>
  <c r="Q128" i="5"/>
  <c r="AC128" i="5" s="1"/>
  <c r="Q66" i="5"/>
  <c r="AC66" i="5" s="1"/>
  <c r="Q79" i="5"/>
  <c r="Q95" i="5"/>
  <c r="AC95" i="5" s="1"/>
  <c r="Q103" i="5"/>
  <c r="AC103" i="5" s="1"/>
  <c r="Q111" i="5"/>
  <c r="Q119" i="5"/>
  <c r="AC119" i="5" s="1"/>
  <c r="Q127" i="5"/>
  <c r="AC127" i="5" s="1"/>
  <c r="Q135" i="5"/>
  <c r="AC135" i="5" s="1"/>
  <c r="Q143" i="5"/>
  <c r="K212" i="5"/>
  <c r="AF45" i="5"/>
  <c r="AF73" i="5"/>
  <c r="H73" i="5"/>
  <c r="AF37" i="5"/>
  <c r="I37" i="5"/>
  <c r="AF71" i="5"/>
  <c r="I84" i="5"/>
  <c r="AF84" i="5"/>
  <c r="AF135" i="5"/>
  <c r="I135" i="5"/>
  <c r="I116" i="5"/>
  <c r="AF116" i="5"/>
  <c r="I139" i="5"/>
  <c r="AF139" i="5"/>
  <c r="BK2" i="10"/>
  <c r="BJ2" i="10"/>
  <c r="BI2" i="10"/>
  <c r="BH2" i="10"/>
  <c r="BG2" i="10"/>
  <c r="BF2" i="10"/>
  <c r="BE2" i="10"/>
  <c r="BD2" i="10"/>
  <c r="BC2" i="10"/>
  <c r="AC36" i="10"/>
  <c r="AF36" i="10"/>
  <c r="I36" i="10"/>
  <c r="I59" i="10"/>
  <c r="AC59" i="10"/>
  <c r="AF59" i="10"/>
  <c r="I67" i="10"/>
  <c r="AC67" i="10"/>
  <c r="AF67" i="10"/>
  <c r="AF49" i="10"/>
  <c r="I49" i="10"/>
  <c r="AC49" i="10"/>
  <c r="AF125" i="10"/>
  <c r="K125" i="10"/>
  <c r="AC125" i="10"/>
  <c r="AC96" i="10"/>
  <c r="AF96" i="10"/>
  <c r="I96" i="10"/>
  <c r="AC121" i="10"/>
  <c r="AF121" i="10"/>
  <c r="K121" i="10"/>
  <c r="AF126" i="10"/>
  <c r="K126" i="10"/>
  <c r="AC126" i="10"/>
  <c r="I43" i="10"/>
  <c r="AC43" i="10"/>
  <c r="AF43" i="10"/>
  <c r="BK4" i="9"/>
  <c r="BJ4" i="9"/>
  <c r="BI4" i="9"/>
  <c r="BH4" i="9"/>
  <c r="BG4" i="9"/>
  <c r="BF4" i="9"/>
  <c r="BE4" i="9"/>
  <c r="BD4" i="9"/>
  <c r="BC4" i="9"/>
  <c r="AT35" i="9"/>
  <c r="AS35" i="9"/>
  <c r="AR35" i="9"/>
  <c r="AQ35" i="9"/>
  <c r="AP35" i="9"/>
  <c r="AO35" i="9"/>
  <c r="AN35" i="9"/>
  <c r="AM35" i="9"/>
  <c r="AL35" i="9"/>
  <c r="I38" i="9"/>
  <c r="AC38" i="9"/>
  <c r="AF38" i="9"/>
  <c r="AA25" i="9"/>
  <c r="AD25" i="9"/>
  <c r="AR54" i="9"/>
  <c r="AQ54" i="9"/>
  <c r="AP54" i="9"/>
  <c r="AO54" i="9"/>
  <c r="AN54" i="9"/>
  <c r="AM54" i="9"/>
  <c r="AL54" i="9"/>
  <c r="AS54" i="9"/>
  <c r="AT54" i="9"/>
  <c r="AB33" i="9"/>
  <c r="AC33" i="9"/>
  <c r="AF33" i="9"/>
  <c r="AD33" i="9"/>
  <c r="I33" i="9"/>
  <c r="AT77" i="9"/>
  <c r="AS77" i="9"/>
  <c r="AR77" i="9"/>
  <c r="AQ77" i="9"/>
  <c r="AP77" i="9"/>
  <c r="AO77" i="9"/>
  <c r="AN77" i="9"/>
  <c r="AM77" i="9"/>
  <c r="AL77" i="9"/>
  <c r="AS62" i="9"/>
  <c r="AR62" i="9"/>
  <c r="AQ62" i="9"/>
  <c r="AP62" i="9"/>
  <c r="AO62" i="9"/>
  <c r="AN62" i="9"/>
  <c r="AM62" i="9"/>
  <c r="AL62" i="9"/>
  <c r="AT62" i="9"/>
  <c r="I93" i="9"/>
  <c r="AF93" i="9"/>
  <c r="AC93" i="9"/>
  <c r="AC113" i="9"/>
  <c r="AF113" i="9"/>
  <c r="I113" i="9"/>
  <c r="AE102" i="9"/>
  <c r="I102" i="9"/>
  <c r="AC102" i="9"/>
  <c r="AF102" i="9"/>
  <c r="AD102" i="9"/>
  <c r="AB102" i="9"/>
  <c r="AT122" i="9"/>
  <c r="AS122" i="9"/>
  <c r="AR122" i="9"/>
  <c r="AQ122" i="9"/>
  <c r="AP122" i="9"/>
  <c r="AO122" i="9"/>
  <c r="AN122" i="9"/>
  <c r="AM122" i="9"/>
  <c r="AL122" i="9"/>
  <c r="AT85" i="9"/>
  <c r="AS85" i="9"/>
  <c r="AR85" i="9"/>
  <c r="AQ85" i="9"/>
  <c r="AP85" i="9"/>
  <c r="AO85" i="9"/>
  <c r="AN85" i="9"/>
  <c r="AM85" i="9"/>
  <c r="AL85" i="9"/>
  <c r="I111" i="9"/>
  <c r="AC111" i="9"/>
  <c r="AF111" i="9"/>
  <c r="I61" i="9"/>
  <c r="AC61" i="9"/>
  <c r="AF61" i="9"/>
  <c r="AT103" i="9"/>
  <c r="AS103" i="9"/>
  <c r="AR103" i="9"/>
  <c r="AQ103" i="9"/>
  <c r="AP103" i="9"/>
  <c r="AO103" i="9"/>
  <c r="AN103" i="9"/>
  <c r="AM103" i="9"/>
  <c r="AL103" i="9"/>
  <c r="K130" i="9"/>
  <c r="AC130" i="9"/>
  <c r="AF130" i="9"/>
  <c r="AC65" i="9"/>
  <c r="I65" i="9"/>
  <c r="AF65" i="9"/>
  <c r="AT127" i="9"/>
  <c r="AR127" i="9"/>
  <c r="AQ127" i="9"/>
  <c r="AP127" i="9"/>
  <c r="AO127" i="9"/>
  <c r="AN127" i="9"/>
  <c r="AM127" i="9"/>
  <c r="AL127" i="9"/>
  <c r="AS127" i="9"/>
  <c r="AT101" i="9"/>
  <c r="AS101" i="9"/>
  <c r="AR101" i="9"/>
  <c r="AQ101" i="9"/>
  <c r="AP101" i="9"/>
  <c r="AO101" i="9"/>
  <c r="AN101" i="9"/>
  <c r="AM101" i="9"/>
  <c r="AL101" i="9"/>
  <c r="BB16" i="9"/>
  <c r="BA16" i="9"/>
  <c r="AZ16" i="9"/>
  <c r="AX16" i="9"/>
  <c r="BB50" i="9"/>
  <c r="BA50" i="9"/>
  <c r="AZ50" i="9"/>
  <c r="AX50" i="9"/>
  <c r="AC119" i="9"/>
  <c r="AF119" i="9"/>
  <c r="K119" i="9"/>
  <c r="BA131" i="9"/>
  <c r="AZ131" i="9"/>
  <c r="AX131" i="9"/>
  <c r="BB131" i="9"/>
  <c r="AS32" i="6"/>
  <c r="AR32" i="6"/>
  <c r="AQ32" i="6"/>
  <c r="AP32" i="6"/>
  <c r="AO32" i="6"/>
  <c r="AN32" i="6"/>
  <c r="AM32" i="6"/>
  <c r="AL32" i="6"/>
  <c r="AT32" i="6"/>
  <c r="AT23" i="6"/>
  <c r="AS23" i="6"/>
  <c r="AR23" i="6"/>
  <c r="AQ23" i="6"/>
  <c r="AP23" i="6"/>
  <c r="AO23" i="6"/>
  <c r="AN23" i="6"/>
  <c r="AM23" i="6"/>
  <c r="AL23" i="6"/>
  <c r="AT26" i="6"/>
  <c r="AS26" i="6"/>
  <c r="AR26" i="6"/>
  <c r="AQ26" i="6"/>
  <c r="AP26" i="6"/>
  <c r="AO26" i="6"/>
  <c r="AN26" i="6"/>
  <c r="AM26" i="6"/>
  <c r="AL26" i="6"/>
  <c r="BJ80" i="10"/>
  <c r="BI80" i="10"/>
  <c r="BH80" i="10"/>
  <c r="BG80" i="10"/>
  <c r="BF80" i="10"/>
  <c r="BE80" i="10"/>
  <c r="BD80" i="10"/>
  <c r="BC80" i="10"/>
  <c r="BK80" i="10"/>
  <c r="BK86" i="10"/>
  <c r="BJ86" i="10"/>
  <c r="BI86" i="10"/>
  <c r="BH86" i="10"/>
  <c r="BG86" i="10"/>
  <c r="BF86" i="10"/>
  <c r="BE86" i="10"/>
  <c r="BD86" i="10"/>
  <c r="BC86" i="10"/>
  <c r="BJ69" i="10"/>
  <c r="BK69" i="10"/>
  <c r="BI69" i="10"/>
  <c r="BH69" i="10"/>
  <c r="BG69" i="10"/>
  <c r="BF69" i="10"/>
  <c r="BE69" i="10"/>
  <c r="BD69" i="10"/>
  <c r="BC69" i="10"/>
  <c r="BJ72" i="10"/>
  <c r="BK72" i="10"/>
  <c r="BI72" i="10"/>
  <c r="BH72" i="10"/>
  <c r="BG72" i="10"/>
  <c r="BF72" i="10"/>
  <c r="BE72" i="10"/>
  <c r="BD72" i="10"/>
  <c r="BC72" i="10"/>
  <c r="BJ34" i="10"/>
  <c r="BI34" i="10"/>
  <c r="BH34" i="10"/>
  <c r="BG34" i="10"/>
  <c r="BF34" i="10"/>
  <c r="BE34" i="10"/>
  <c r="BD34" i="10"/>
  <c r="BC34" i="10"/>
  <c r="BK34" i="10"/>
  <c r="BJ37" i="10"/>
  <c r="BI37" i="10"/>
  <c r="BH37" i="10"/>
  <c r="BG37" i="10"/>
  <c r="BF37" i="10"/>
  <c r="BE37" i="10"/>
  <c r="BD37" i="10"/>
  <c r="BC37" i="10"/>
  <c r="BK37" i="10"/>
  <c r="BK71" i="10"/>
  <c r="BJ71" i="10"/>
  <c r="BI71" i="10"/>
  <c r="BH71" i="10"/>
  <c r="BG71" i="10"/>
  <c r="BF71" i="10"/>
  <c r="BE71" i="10"/>
  <c r="BD71" i="10"/>
  <c r="BC71" i="10"/>
  <c r="BK52" i="10"/>
  <c r="BJ52" i="10"/>
  <c r="BI52" i="10"/>
  <c r="BH52" i="10"/>
  <c r="BG52" i="10"/>
  <c r="BF52" i="10"/>
  <c r="BE52" i="10"/>
  <c r="BD52" i="10"/>
  <c r="BC52" i="10"/>
  <c r="BI62" i="10"/>
  <c r="BH62" i="10"/>
  <c r="BG62" i="10"/>
  <c r="BF62" i="10"/>
  <c r="BE62" i="10"/>
  <c r="BD62" i="10"/>
  <c r="BC62" i="10"/>
  <c r="BJ62" i="10"/>
  <c r="BK62" i="10"/>
  <c r="BK63" i="10"/>
  <c r="BI63" i="10"/>
  <c r="BH63" i="10"/>
  <c r="BG63" i="10"/>
  <c r="BF63" i="10"/>
  <c r="BE63" i="10"/>
  <c r="BD63" i="10"/>
  <c r="BC63" i="10"/>
  <c r="BJ63" i="10"/>
  <c r="BK56" i="10"/>
  <c r="BJ56" i="10"/>
  <c r="BH56" i="10"/>
  <c r="BG56" i="10"/>
  <c r="BF56" i="10"/>
  <c r="BE56" i="10"/>
  <c r="BD56" i="10"/>
  <c r="BC56" i="10"/>
  <c r="BI56" i="10"/>
  <c r="BK49" i="10"/>
  <c r="BJ49" i="10"/>
  <c r="BI49" i="10"/>
  <c r="BH49" i="10"/>
  <c r="BG49" i="10"/>
  <c r="BF49" i="10"/>
  <c r="BE49" i="10"/>
  <c r="BD49" i="10"/>
  <c r="BC49" i="10"/>
  <c r="BK42" i="10"/>
  <c r="BJ42" i="10"/>
  <c r="BI42" i="10"/>
  <c r="BH42" i="10"/>
  <c r="BG42" i="10"/>
  <c r="BF42" i="10"/>
  <c r="BE42" i="10"/>
  <c r="BD42" i="10"/>
  <c r="BC42" i="10"/>
  <c r="AT129" i="10"/>
  <c r="AS129" i="10"/>
  <c r="AR129" i="10"/>
  <c r="AQ129" i="10"/>
  <c r="AP129" i="10"/>
  <c r="AO129" i="10"/>
  <c r="AN129" i="10"/>
  <c r="AM129" i="10"/>
  <c r="AL129" i="10"/>
  <c r="BJ14" i="10"/>
  <c r="BI14" i="10"/>
  <c r="BH14" i="10"/>
  <c r="BG14" i="10"/>
  <c r="BF14" i="10"/>
  <c r="BE14" i="10"/>
  <c r="BD14" i="10"/>
  <c r="BC14" i="10"/>
  <c r="BK14" i="10"/>
  <c r="AT78" i="10"/>
  <c r="AS78" i="10"/>
  <c r="AR78" i="10"/>
  <c r="AQ78" i="10"/>
  <c r="AP78" i="10"/>
  <c r="AO78" i="10"/>
  <c r="AN78" i="10"/>
  <c r="AM78" i="10"/>
  <c r="AL78" i="10"/>
  <c r="BK12" i="10"/>
  <c r="BJ12" i="10"/>
  <c r="BI12" i="10"/>
  <c r="BH12" i="10"/>
  <c r="BG12" i="10"/>
  <c r="BF12" i="10"/>
  <c r="BE12" i="10"/>
  <c r="BD12" i="10"/>
  <c r="BC12" i="10"/>
  <c r="AT70" i="10"/>
  <c r="AR70" i="10"/>
  <c r="AQ70" i="10"/>
  <c r="AP70" i="10"/>
  <c r="AO70" i="10"/>
  <c r="AN70" i="10"/>
  <c r="AM70" i="10"/>
  <c r="AL70" i="10"/>
  <c r="AS70" i="10"/>
  <c r="AS84" i="10"/>
  <c r="AR84" i="10"/>
  <c r="AQ84" i="10"/>
  <c r="AP84" i="10"/>
  <c r="AO84" i="10"/>
  <c r="AN84" i="10"/>
  <c r="AM84" i="10"/>
  <c r="AL84" i="10"/>
  <c r="AT84" i="10"/>
  <c r="AT47" i="10"/>
  <c r="AS47" i="10"/>
  <c r="AR47" i="10"/>
  <c r="AQ47" i="10"/>
  <c r="AP47" i="10"/>
  <c r="AO47" i="10"/>
  <c r="AN47" i="10"/>
  <c r="AM47" i="10"/>
  <c r="AL47" i="10"/>
  <c r="AT95" i="10"/>
  <c r="AS95" i="10"/>
  <c r="AR95" i="10"/>
  <c r="AQ95" i="10"/>
  <c r="AP95" i="10"/>
  <c r="AO95" i="10"/>
  <c r="AN95" i="10"/>
  <c r="AM95" i="10"/>
  <c r="AL95" i="10"/>
  <c r="AS97" i="10"/>
  <c r="AR97" i="10"/>
  <c r="AQ97" i="10"/>
  <c r="AP97" i="10"/>
  <c r="AO97" i="10"/>
  <c r="AN97" i="10"/>
  <c r="AM97" i="10"/>
  <c r="AL97" i="10"/>
  <c r="AT97" i="10"/>
  <c r="AT54" i="10"/>
  <c r="AS54" i="10"/>
  <c r="AR54" i="10"/>
  <c r="AQ54" i="10"/>
  <c r="AP54" i="10"/>
  <c r="AO54" i="10"/>
  <c r="AN54" i="10"/>
  <c r="AM54" i="10"/>
  <c r="AL54" i="10"/>
  <c r="AS96" i="10"/>
  <c r="AR96" i="10"/>
  <c r="AQ96" i="10"/>
  <c r="AP96" i="10"/>
  <c r="AO96" i="10"/>
  <c r="AN96" i="10"/>
  <c r="AM96" i="10"/>
  <c r="AL96" i="10"/>
  <c r="AT96" i="10"/>
  <c r="AT61" i="10"/>
  <c r="AS61" i="10"/>
  <c r="AR61" i="10"/>
  <c r="AQ61" i="10"/>
  <c r="AP61" i="10"/>
  <c r="AO61" i="10"/>
  <c r="AN61" i="10"/>
  <c r="AM61" i="10"/>
  <c r="AL61" i="10"/>
  <c r="AT40" i="10"/>
  <c r="AS40" i="10"/>
  <c r="AR40" i="10"/>
  <c r="AQ40" i="10"/>
  <c r="AP40" i="10"/>
  <c r="AO40" i="10"/>
  <c r="AN40" i="10"/>
  <c r="AM40" i="10"/>
  <c r="AL40" i="10"/>
  <c r="AT26" i="10"/>
  <c r="AS26" i="10"/>
  <c r="AR26" i="10"/>
  <c r="AQ26" i="10"/>
  <c r="AP26" i="10"/>
  <c r="AO26" i="10"/>
  <c r="AN26" i="10"/>
  <c r="AM26" i="10"/>
  <c r="AL26" i="10"/>
  <c r="AT33" i="10"/>
  <c r="AS33" i="10"/>
  <c r="AR33" i="10"/>
  <c r="AQ33" i="10"/>
  <c r="AP33" i="10"/>
  <c r="AO33" i="10"/>
  <c r="AN33" i="10"/>
  <c r="AM33" i="10"/>
  <c r="AL33" i="10"/>
  <c r="BK4" i="6"/>
  <c r="BJ4" i="6"/>
  <c r="BI4" i="6"/>
  <c r="BH4" i="6"/>
  <c r="BG4" i="6"/>
  <c r="BF4" i="6"/>
  <c r="BE4" i="6"/>
  <c r="BD4" i="6"/>
  <c r="BC4" i="6"/>
  <c r="AS41" i="6"/>
  <c r="AR41" i="6"/>
  <c r="AQ41" i="6"/>
  <c r="AP41" i="6"/>
  <c r="AO41" i="6"/>
  <c r="AN41" i="6"/>
  <c r="AM41" i="6"/>
  <c r="AL41" i="6"/>
  <c r="AT41" i="6"/>
  <c r="AT50" i="6"/>
  <c r="AS50" i="6"/>
  <c r="AR50" i="6"/>
  <c r="AQ50" i="6"/>
  <c r="AP50" i="6"/>
  <c r="AO50" i="6"/>
  <c r="AN50" i="6"/>
  <c r="AM50" i="6"/>
  <c r="AL50" i="6"/>
  <c r="AT68" i="6"/>
  <c r="AS68" i="6"/>
  <c r="AR68" i="6"/>
  <c r="AQ68" i="6"/>
  <c r="AP68" i="6"/>
  <c r="AO68" i="6"/>
  <c r="AN68" i="6"/>
  <c r="AM68" i="6"/>
  <c r="AL68" i="6"/>
  <c r="AT65" i="6"/>
  <c r="AS65" i="6"/>
  <c r="AR65" i="6"/>
  <c r="AQ65" i="6"/>
  <c r="AP65" i="6"/>
  <c r="AO65" i="6"/>
  <c r="AN65" i="6"/>
  <c r="AM65" i="6"/>
  <c r="AL65" i="6"/>
  <c r="AT70" i="6"/>
  <c r="AS70" i="6"/>
  <c r="AR70" i="6"/>
  <c r="AQ70" i="6"/>
  <c r="AP70" i="6"/>
  <c r="AO70" i="6"/>
  <c r="AN70" i="6"/>
  <c r="AM70" i="6"/>
  <c r="AL70" i="6"/>
  <c r="I61" i="6"/>
  <c r="AC61" i="6"/>
  <c r="AF61" i="6"/>
  <c r="AT91" i="6"/>
  <c r="AS91" i="6"/>
  <c r="AR91" i="6"/>
  <c r="AQ91" i="6"/>
  <c r="AP91" i="6"/>
  <c r="AO91" i="6"/>
  <c r="AN91" i="6"/>
  <c r="AM91" i="6"/>
  <c r="AL91" i="6"/>
  <c r="AF84" i="6"/>
  <c r="AC84" i="6"/>
  <c r="I84" i="6"/>
  <c r="AT62" i="6"/>
  <c r="AS62" i="6"/>
  <c r="AR62" i="6"/>
  <c r="AQ62" i="6"/>
  <c r="AP62" i="6"/>
  <c r="AO62" i="6"/>
  <c r="AN62" i="6"/>
  <c r="AM62" i="6"/>
  <c r="AL62" i="6"/>
  <c r="AT115" i="6"/>
  <c r="AS115" i="6"/>
  <c r="AR115" i="6"/>
  <c r="AQ115" i="6"/>
  <c r="AP115" i="6"/>
  <c r="AO115" i="6"/>
  <c r="AN115" i="6"/>
  <c r="AM115" i="6"/>
  <c r="AL115" i="6"/>
  <c r="BB51" i="6"/>
  <c r="BA51" i="6"/>
  <c r="I48" i="6"/>
  <c r="AC48" i="6"/>
  <c r="AF48" i="6"/>
  <c r="AF68" i="6"/>
  <c r="I68" i="6"/>
  <c r="AC68" i="6"/>
  <c r="I102" i="6"/>
  <c r="AC102" i="6"/>
  <c r="AF102" i="6"/>
  <c r="AT131" i="6"/>
  <c r="AS131" i="6"/>
  <c r="AR131" i="6"/>
  <c r="AQ131" i="6"/>
  <c r="AP131" i="6"/>
  <c r="AO131" i="6"/>
  <c r="AN131" i="6"/>
  <c r="AM131" i="6"/>
  <c r="AL131" i="6"/>
  <c r="G53" i="3"/>
  <c r="AT117" i="6"/>
  <c r="AS117" i="6"/>
  <c r="AR117" i="6"/>
  <c r="AQ117" i="6"/>
  <c r="AP117" i="6"/>
  <c r="AO117" i="6"/>
  <c r="AN117" i="6"/>
  <c r="AM117" i="6"/>
  <c r="AL117" i="6"/>
  <c r="G41" i="3"/>
  <c r="G87" i="3"/>
  <c r="H167" i="3"/>
  <c r="G167" i="3"/>
  <c r="AS83" i="6"/>
  <c r="AT83" i="6"/>
  <c r="AR83" i="6"/>
  <c r="AQ83" i="6"/>
  <c r="AP83" i="6"/>
  <c r="AO83" i="6"/>
  <c r="AN83" i="6"/>
  <c r="AM83" i="6"/>
  <c r="AL83" i="6"/>
  <c r="BA108" i="6"/>
  <c r="BB108" i="6"/>
  <c r="G230" i="3"/>
  <c r="G243" i="3"/>
  <c r="G88" i="3"/>
  <c r="G206" i="3"/>
  <c r="G222" i="3"/>
  <c r="G190" i="3"/>
  <c r="G235" i="3"/>
  <c r="G341" i="3"/>
  <c r="G215" i="3"/>
  <c r="AF65" i="5"/>
  <c r="H65" i="5"/>
  <c r="I125" i="5"/>
  <c r="AF125" i="5"/>
  <c r="AT23" i="10"/>
  <c r="AS23" i="10"/>
  <c r="AR23" i="10"/>
  <c r="AQ23" i="10"/>
  <c r="AP23" i="10"/>
  <c r="AO23" i="10"/>
  <c r="AN23" i="10"/>
  <c r="AM23" i="10"/>
  <c r="AL23" i="10"/>
  <c r="AC44" i="10"/>
  <c r="AF44" i="10"/>
  <c r="I44" i="10"/>
  <c r="AF90" i="10"/>
  <c r="I90" i="10"/>
  <c r="AC90" i="10"/>
  <c r="AF91" i="10"/>
  <c r="I91" i="10"/>
  <c r="AC91" i="10"/>
  <c r="AC113" i="10"/>
  <c r="AF113" i="10"/>
  <c r="I113" i="10"/>
  <c r="BK5" i="9"/>
  <c r="BJ5" i="9"/>
  <c r="BI5" i="9"/>
  <c r="BH5" i="9"/>
  <c r="BG5" i="9"/>
  <c r="BF5" i="9"/>
  <c r="BE5" i="9"/>
  <c r="BD5" i="9"/>
  <c r="BC5" i="9"/>
  <c r="AC54" i="9"/>
  <c r="AF54" i="9"/>
  <c r="I54" i="9"/>
  <c r="AA33" i="9"/>
  <c r="AE33" i="9"/>
  <c r="AT80" i="9"/>
  <c r="AS80" i="9"/>
  <c r="AR80" i="9"/>
  <c r="AQ80" i="9"/>
  <c r="AP80" i="9"/>
  <c r="AO80" i="9"/>
  <c r="AN80" i="9"/>
  <c r="AM80" i="9"/>
  <c r="AL80" i="9"/>
  <c r="AC62" i="9"/>
  <c r="AF62" i="9"/>
  <c r="I62" i="9"/>
  <c r="AR115" i="9"/>
  <c r="AQ115" i="9"/>
  <c r="AP115" i="9"/>
  <c r="AO115" i="9"/>
  <c r="AN115" i="9"/>
  <c r="AM115" i="9"/>
  <c r="AL115" i="9"/>
  <c r="AS115" i="9"/>
  <c r="AT115" i="9"/>
  <c r="AA102" i="9"/>
  <c r="I85" i="9"/>
  <c r="AF85" i="9"/>
  <c r="AC85" i="9"/>
  <c r="AI137" i="9"/>
  <c r="AH137" i="9"/>
  <c r="AJ137" i="9"/>
  <c r="AK137" i="9"/>
  <c r="AI153" i="9"/>
  <c r="AH153" i="9"/>
  <c r="AJ153" i="9"/>
  <c r="AK153" i="9"/>
  <c r="AT37" i="9"/>
  <c r="AS37" i="9"/>
  <c r="AR37" i="9"/>
  <c r="AQ37" i="9"/>
  <c r="AP37" i="9"/>
  <c r="AO37" i="9"/>
  <c r="AN37" i="9"/>
  <c r="AM37" i="9"/>
  <c r="AL37" i="9"/>
  <c r="I94" i="9"/>
  <c r="AB94" i="9"/>
  <c r="AC94" i="9"/>
  <c r="AF94" i="9"/>
  <c r="AE94" i="9"/>
  <c r="AS83" i="9"/>
  <c r="AR83" i="9"/>
  <c r="AQ83" i="9"/>
  <c r="AP83" i="9"/>
  <c r="AO83" i="9"/>
  <c r="AN83" i="9"/>
  <c r="AM83" i="9"/>
  <c r="AL83" i="9"/>
  <c r="AT83" i="9"/>
  <c r="AT120" i="9"/>
  <c r="AS120" i="9"/>
  <c r="AR120" i="9"/>
  <c r="AQ120" i="9"/>
  <c r="AP120" i="9"/>
  <c r="AO120" i="9"/>
  <c r="AN120" i="9"/>
  <c r="AM120" i="9"/>
  <c r="AL120" i="9"/>
  <c r="AF103" i="9"/>
  <c r="I103" i="9"/>
  <c r="AC103" i="9"/>
  <c r="AC132" i="9"/>
  <c r="K132" i="9"/>
  <c r="AC70" i="9"/>
  <c r="AF70" i="9"/>
  <c r="I70" i="9"/>
  <c r="AT84" i="9"/>
  <c r="AS84" i="9"/>
  <c r="AR84" i="9"/>
  <c r="AQ84" i="9"/>
  <c r="AP84" i="9"/>
  <c r="AO84" i="9"/>
  <c r="AN84" i="9"/>
  <c r="AM84" i="9"/>
  <c r="AL84" i="9"/>
  <c r="AC126" i="9"/>
  <c r="AF126" i="9"/>
  <c r="K126" i="9"/>
  <c r="I101" i="9"/>
  <c r="AF101" i="9"/>
  <c r="AC101" i="9"/>
  <c r="AT125" i="9"/>
  <c r="AS125" i="9"/>
  <c r="AR125" i="9"/>
  <c r="AQ125" i="9"/>
  <c r="AP125" i="9"/>
  <c r="AO125" i="9"/>
  <c r="AN125" i="9"/>
  <c r="AM125" i="9"/>
  <c r="AL125" i="9"/>
  <c r="BA115" i="9"/>
  <c r="AZ115" i="9"/>
  <c r="AX115" i="9"/>
  <c r="BB115" i="9"/>
  <c r="AT33" i="6"/>
  <c r="AS33" i="6"/>
  <c r="AR33" i="6"/>
  <c r="AQ33" i="6"/>
  <c r="AP33" i="6"/>
  <c r="AO33" i="6"/>
  <c r="AN33" i="6"/>
  <c r="AM33" i="6"/>
  <c r="AL33" i="6"/>
  <c r="BJ95" i="10"/>
  <c r="BI95" i="10"/>
  <c r="BH95" i="10"/>
  <c r="BG95" i="10"/>
  <c r="BF95" i="10"/>
  <c r="BE95" i="10"/>
  <c r="BD95" i="10"/>
  <c r="BC95" i="10"/>
  <c r="BK95" i="10"/>
  <c r="BK77" i="10"/>
  <c r="BJ77" i="10"/>
  <c r="BI77" i="10"/>
  <c r="BH77" i="10"/>
  <c r="BG77" i="10"/>
  <c r="BF77" i="10"/>
  <c r="BE77" i="10"/>
  <c r="BD77" i="10"/>
  <c r="BC77" i="10"/>
  <c r="BK64" i="10"/>
  <c r="BJ64" i="10"/>
  <c r="BI64" i="10"/>
  <c r="BH64" i="10"/>
  <c r="BG64" i="10"/>
  <c r="BF64" i="10"/>
  <c r="BE64" i="10"/>
  <c r="BD64" i="10"/>
  <c r="BC64" i="10"/>
  <c r="BJ53" i="10"/>
  <c r="BI53" i="10"/>
  <c r="BH53" i="10"/>
  <c r="BG53" i="10"/>
  <c r="BF53" i="10"/>
  <c r="BE53" i="10"/>
  <c r="BD53" i="10"/>
  <c r="BC53" i="10"/>
  <c r="BK53" i="10"/>
  <c r="BK115" i="10"/>
  <c r="BJ115" i="10"/>
  <c r="BI115" i="10"/>
  <c r="BH115" i="10"/>
  <c r="BG115" i="10"/>
  <c r="BF115" i="10"/>
  <c r="BE115" i="10"/>
  <c r="BD115" i="10"/>
  <c r="BC115" i="10"/>
  <c r="BK116" i="10"/>
  <c r="BJ116" i="10"/>
  <c r="BI116" i="10"/>
  <c r="BH116" i="10"/>
  <c r="BG116" i="10"/>
  <c r="BF116" i="10"/>
  <c r="BE116" i="10"/>
  <c r="BD116" i="10"/>
  <c r="BC116" i="10"/>
  <c r="BK117" i="10"/>
  <c r="BJ117" i="10"/>
  <c r="BI117" i="10"/>
  <c r="BH117" i="10"/>
  <c r="BG117" i="10"/>
  <c r="BF117" i="10"/>
  <c r="BE117" i="10"/>
  <c r="BD117" i="10"/>
  <c r="BC117" i="10"/>
  <c r="BK44" i="10"/>
  <c r="BJ44" i="10"/>
  <c r="BI44" i="10"/>
  <c r="BH44" i="10"/>
  <c r="BG44" i="10"/>
  <c r="BF44" i="10"/>
  <c r="BE44" i="10"/>
  <c r="BD44" i="10"/>
  <c r="BC44" i="10"/>
  <c r="BJ54" i="10"/>
  <c r="BI54" i="10"/>
  <c r="BH54" i="10"/>
  <c r="BG54" i="10"/>
  <c r="BF54" i="10"/>
  <c r="BE54" i="10"/>
  <c r="BD54" i="10"/>
  <c r="BC54" i="10"/>
  <c r="BK54" i="10"/>
  <c r="BK55" i="10"/>
  <c r="BJ55" i="10"/>
  <c r="BI55" i="10"/>
  <c r="BH55" i="10"/>
  <c r="BG55" i="10"/>
  <c r="BF55" i="10"/>
  <c r="BE55" i="10"/>
  <c r="BD55" i="10"/>
  <c r="BC55" i="10"/>
  <c r="BK48" i="10"/>
  <c r="BJ48" i="10"/>
  <c r="BI48" i="10"/>
  <c r="BH48" i="10"/>
  <c r="BG48" i="10"/>
  <c r="BF48" i="10"/>
  <c r="BE48" i="10"/>
  <c r="BD48" i="10"/>
  <c r="BC48" i="10"/>
  <c r="BK41" i="10"/>
  <c r="BJ41" i="10"/>
  <c r="BI41" i="10"/>
  <c r="BH41" i="10"/>
  <c r="BG41" i="10"/>
  <c r="BF41" i="10"/>
  <c r="BE41" i="10"/>
  <c r="BD41" i="10"/>
  <c r="BC41" i="10"/>
  <c r="BK28" i="10"/>
  <c r="BJ28" i="10"/>
  <c r="BI28" i="10"/>
  <c r="BH28" i="10"/>
  <c r="BG28" i="10"/>
  <c r="BF28" i="10"/>
  <c r="BE28" i="10"/>
  <c r="BD28" i="10"/>
  <c r="BC28" i="10"/>
  <c r="AT121" i="10"/>
  <c r="AS121" i="10"/>
  <c r="AR121" i="10"/>
  <c r="AQ121" i="10"/>
  <c r="AP121" i="10"/>
  <c r="AO121" i="10"/>
  <c r="AN121" i="10"/>
  <c r="AM121" i="10"/>
  <c r="AL121" i="10"/>
  <c r="AT131" i="10"/>
  <c r="AS131" i="10"/>
  <c r="AR131" i="10"/>
  <c r="AQ131" i="10"/>
  <c r="AP131" i="10"/>
  <c r="AO131" i="10"/>
  <c r="AN131" i="10"/>
  <c r="AM131" i="10"/>
  <c r="AL131" i="10"/>
  <c r="AS60" i="10"/>
  <c r="AR60" i="10"/>
  <c r="AQ60" i="10"/>
  <c r="AP60" i="10"/>
  <c r="AO60" i="10"/>
  <c r="AN60" i="10"/>
  <c r="AM60" i="10"/>
  <c r="AL60" i="10"/>
  <c r="AT60" i="10"/>
  <c r="AT125" i="10"/>
  <c r="AS125" i="10"/>
  <c r="AR125" i="10"/>
  <c r="AQ125" i="10"/>
  <c r="AP125" i="10"/>
  <c r="AO125" i="10"/>
  <c r="AN125" i="10"/>
  <c r="AM125" i="10"/>
  <c r="AL125" i="10"/>
  <c r="BK32" i="10"/>
  <c r="BJ32" i="10"/>
  <c r="BI32" i="10"/>
  <c r="BH32" i="10"/>
  <c r="BG32" i="10"/>
  <c r="BF32" i="10"/>
  <c r="BE32" i="10"/>
  <c r="BD32" i="10"/>
  <c r="BC32" i="10"/>
  <c r="AT76" i="10"/>
  <c r="AS76" i="10"/>
  <c r="AR76" i="10"/>
  <c r="AQ76" i="10"/>
  <c r="AP76" i="10"/>
  <c r="AO76" i="10"/>
  <c r="AN76" i="10"/>
  <c r="AM76" i="10"/>
  <c r="AL76" i="10"/>
  <c r="AS132" i="10"/>
  <c r="AR132" i="10"/>
  <c r="AQ132" i="10"/>
  <c r="AP132" i="10"/>
  <c r="AO132" i="10"/>
  <c r="AN132" i="10"/>
  <c r="AM132" i="10"/>
  <c r="AL132" i="10"/>
  <c r="AT132" i="10"/>
  <c r="AT87" i="10"/>
  <c r="AS87" i="10"/>
  <c r="AR87" i="10"/>
  <c r="AQ87" i="10"/>
  <c r="AP87" i="10"/>
  <c r="AO87" i="10"/>
  <c r="AN87" i="10"/>
  <c r="AM87" i="10"/>
  <c r="AL87" i="10"/>
  <c r="AT89" i="10"/>
  <c r="AS89" i="10"/>
  <c r="AR89" i="10"/>
  <c r="AQ89" i="10"/>
  <c r="AP89" i="10"/>
  <c r="AO89" i="10"/>
  <c r="AN89" i="10"/>
  <c r="AM89" i="10"/>
  <c r="AL89" i="10"/>
  <c r="AS51" i="10"/>
  <c r="AT51" i="10"/>
  <c r="AR51" i="10"/>
  <c r="AQ51" i="10"/>
  <c r="AP51" i="10"/>
  <c r="AO51" i="10"/>
  <c r="AN51" i="10"/>
  <c r="AM51" i="10"/>
  <c r="AL51" i="10"/>
  <c r="AT88" i="10"/>
  <c r="AS88" i="10"/>
  <c r="AR88" i="10"/>
  <c r="AQ88" i="10"/>
  <c r="AP88" i="10"/>
  <c r="AO88" i="10"/>
  <c r="AN88" i="10"/>
  <c r="AM88" i="10"/>
  <c r="AL88" i="10"/>
  <c r="AT53" i="10"/>
  <c r="AS53" i="10"/>
  <c r="AR53" i="10"/>
  <c r="AQ53" i="10"/>
  <c r="AP53" i="10"/>
  <c r="AO53" i="10"/>
  <c r="AN53" i="10"/>
  <c r="AM53" i="10"/>
  <c r="AL53" i="10"/>
  <c r="AT43" i="10"/>
  <c r="AS43" i="10"/>
  <c r="AR43" i="10"/>
  <c r="AQ43" i="10"/>
  <c r="AP43" i="10"/>
  <c r="AO43" i="10"/>
  <c r="AN43" i="10"/>
  <c r="AM43" i="10"/>
  <c r="AL43" i="10"/>
  <c r="AT24" i="10"/>
  <c r="AS24" i="10"/>
  <c r="AR24" i="10"/>
  <c r="AQ24" i="10"/>
  <c r="AP24" i="10"/>
  <c r="AO24" i="10"/>
  <c r="AN24" i="10"/>
  <c r="AM24" i="10"/>
  <c r="AL24" i="10"/>
  <c r="AT25" i="10"/>
  <c r="AS25" i="10"/>
  <c r="AR25" i="10"/>
  <c r="AQ25" i="10"/>
  <c r="AP25" i="10"/>
  <c r="AO25" i="10"/>
  <c r="AN25" i="10"/>
  <c r="AM25" i="10"/>
  <c r="AL25" i="10"/>
  <c r="AS38" i="6"/>
  <c r="AR38" i="6"/>
  <c r="AQ38" i="6"/>
  <c r="AP38" i="6"/>
  <c r="AO38" i="6"/>
  <c r="AN38" i="6"/>
  <c r="AM38" i="6"/>
  <c r="AL38" i="6"/>
  <c r="AT38" i="6"/>
  <c r="BK3" i="6"/>
  <c r="BJ3" i="6"/>
  <c r="BI3" i="6"/>
  <c r="BH3" i="6"/>
  <c r="BG3" i="6"/>
  <c r="BF3" i="6"/>
  <c r="BE3" i="6"/>
  <c r="BD3" i="6"/>
  <c r="BC3" i="6"/>
  <c r="AS40" i="6"/>
  <c r="AR40" i="6"/>
  <c r="AQ40" i="6"/>
  <c r="AP40" i="6"/>
  <c r="AO40" i="6"/>
  <c r="AN40" i="6"/>
  <c r="AM40" i="6"/>
  <c r="AL40" i="6"/>
  <c r="AT40" i="6"/>
  <c r="AS36" i="6"/>
  <c r="AR36" i="6"/>
  <c r="AQ36" i="6"/>
  <c r="AP36" i="6"/>
  <c r="AO36" i="6"/>
  <c r="AN36" i="6"/>
  <c r="AM36" i="6"/>
  <c r="AL36" i="6"/>
  <c r="AT36" i="6"/>
  <c r="AS60" i="6"/>
  <c r="AT60" i="6"/>
  <c r="AR60" i="6"/>
  <c r="AQ60" i="6"/>
  <c r="AP60" i="6"/>
  <c r="AO60" i="6"/>
  <c r="AN60" i="6"/>
  <c r="AM60" i="6"/>
  <c r="AL60" i="6"/>
  <c r="AS92" i="6"/>
  <c r="AR92" i="6"/>
  <c r="AQ92" i="6"/>
  <c r="AP92" i="6"/>
  <c r="AO92" i="6"/>
  <c r="AN92" i="6"/>
  <c r="AM92" i="6"/>
  <c r="AL92" i="6"/>
  <c r="AT92" i="6"/>
  <c r="AF60" i="6"/>
  <c r="AC60" i="6"/>
  <c r="I60" i="6"/>
  <c r="AT123" i="6"/>
  <c r="AS123" i="6"/>
  <c r="AR123" i="6"/>
  <c r="AQ123" i="6"/>
  <c r="AP123" i="6"/>
  <c r="AO123" i="6"/>
  <c r="AN123" i="6"/>
  <c r="AM123" i="6"/>
  <c r="AL123" i="6"/>
  <c r="H23" i="6"/>
  <c r="AC23" i="6"/>
  <c r="AF23" i="6"/>
  <c r="I101" i="6"/>
  <c r="AC101" i="6"/>
  <c r="AF101" i="6"/>
  <c r="AF115" i="6"/>
  <c r="AC115" i="6"/>
  <c r="I115" i="6"/>
  <c r="BA60" i="6"/>
  <c r="BB60" i="6"/>
  <c r="AZ60" i="6"/>
  <c r="AX60" i="6"/>
  <c r="I78" i="6"/>
  <c r="AC78" i="6"/>
  <c r="AF78" i="6"/>
  <c r="AT111" i="6"/>
  <c r="AS111" i="6"/>
  <c r="AR111" i="6"/>
  <c r="AQ111" i="6"/>
  <c r="AP111" i="6"/>
  <c r="AO111" i="6"/>
  <c r="AN111" i="6"/>
  <c r="AM111" i="6"/>
  <c r="AL111" i="6"/>
  <c r="BA37" i="6"/>
  <c r="BB37" i="6"/>
  <c r="AT96" i="6"/>
  <c r="AS96" i="6"/>
  <c r="AR96" i="6"/>
  <c r="AQ96" i="6"/>
  <c r="AP96" i="6"/>
  <c r="AO96" i="6"/>
  <c r="AN96" i="6"/>
  <c r="AM96" i="6"/>
  <c r="AL96" i="6"/>
  <c r="AF131" i="6"/>
  <c r="AC131" i="6"/>
  <c r="K131" i="6"/>
  <c r="AT130" i="6"/>
  <c r="AS130" i="6"/>
  <c r="AR130" i="6"/>
  <c r="AQ130" i="6"/>
  <c r="AP130" i="6"/>
  <c r="AO130" i="6"/>
  <c r="AN130" i="6"/>
  <c r="AM130" i="6"/>
  <c r="AL130" i="6"/>
  <c r="AT124" i="6"/>
  <c r="AS124" i="6"/>
  <c r="AR124" i="6"/>
  <c r="AQ124" i="6"/>
  <c r="AP124" i="6"/>
  <c r="AO124" i="6"/>
  <c r="AN124" i="6"/>
  <c r="AM124" i="6"/>
  <c r="AL124" i="6"/>
  <c r="BA100" i="6"/>
  <c r="BB100" i="6"/>
  <c r="AZ100" i="6"/>
  <c r="AX100" i="6"/>
  <c r="G127" i="3"/>
  <c r="H127" i="3"/>
  <c r="H191" i="3"/>
  <c r="G191" i="3"/>
  <c r="G301" i="3"/>
  <c r="I133" i="4"/>
  <c r="I26" i="5"/>
  <c r="AF26" i="5"/>
  <c r="AC54" i="5"/>
  <c r="AF54" i="5"/>
  <c r="I54" i="5"/>
  <c r="I100" i="5"/>
  <c r="AF100" i="5"/>
  <c r="AF98" i="5"/>
  <c r="I98" i="5"/>
  <c r="I25" i="5"/>
  <c r="AF25" i="5"/>
  <c r="I42" i="5"/>
  <c r="AF42" i="5"/>
  <c r="I124" i="5"/>
  <c r="AF124" i="5"/>
  <c r="AF95" i="5"/>
  <c r="I95" i="5"/>
  <c r="I118" i="5"/>
  <c r="BK3" i="10"/>
  <c r="BJ3" i="10"/>
  <c r="BI3" i="10"/>
  <c r="BH3" i="10"/>
  <c r="BG3" i="10"/>
  <c r="BF3" i="10"/>
  <c r="BE3" i="10"/>
  <c r="BD3" i="10"/>
  <c r="BC3" i="10"/>
  <c r="AF152" i="5"/>
  <c r="I152" i="5"/>
  <c r="AC105" i="10"/>
  <c r="AF105" i="10"/>
  <c r="I105" i="10"/>
  <c r="AC95" i="10"/>
  <c r="AF95" i="10"/>
  <c r="I95" i="10"/>
  <c r="AF68" i="10"/>
  <c r="I68" i="10"/>
  <c r="AC68" i="10"/>
  <c r="BK6" i="9"/>
  <c r="BJ6" i="9"/>
  <c r="BI6" i="9"/>
  <c r="BH6" i="9"/>
  <c r="BG6" i="9"/>
  <c r="BF6" i="9"/>
  <c r="BE6" i="9"/>
  <c r="BD6" i="9"/>
  <c r="BC6" i="9"/>
  <c r="AT43" i="9"/>
  <c r="AR43" i="9"/>
  <c r="AQ43" i="9"/>
  <c r="AP43" i="9"/>
  <c r="AO43" i="9"/>
  <c r="AN43" i="9"/>
  <c r="AM43" i="9"/>
  <c r="AL43" i="9"/>
  <c r="AS43" i="9"/>
  <c r="I31" i="9"/>
  <c r="AC31" i="9"/>
  <c r="AF31" i="9"/>
  <c r="AT36" i="9"/>
  <c r="AS36" i="9"/>
  <c r="AR36" i="9"/>
  <c r="AQ36" i="9"/>
  <c r="AP36" i="9"/>
  <c r="AO36" i="9"/>
  <c r="AN36" i="9"/>
  <c r="AM36" i="9"/>
  <c r="AL36" i="9"/>
  <c r="AT88" i="9"/>
  <c r="AS88" i="9"/>
  <c r="AR88" i="9"/>
  <c r="AQ88" i="9"/>
  <c r="AP88" i="9"/>
  <c r="AO88" i="9"/>
  <c r="AN88" i="9"/>
  <c r="AM88" i="9"/>
  <c r="AL88" i="9"/>
  <c r="I55" i="9"/>
  <c r="AF55" i="9"/>
  <c r="AC55" i="9"/>
  <c r="AA82" i="9"/>
  <c r="AT97" i="9"/>
  <c r="AS97" i="9"/>
  <c r="AR97" i="9"/>
  <c r="AQ97" i="9"/>
  <c r="AP97" i="9"/>
  <c r="AO97" i="9"/>
  <c r="AN97" i="9"/>
  <c r="AM97" i="9"/>
  <c r="AL97" i="9"/>
  <c r="AF115" i="9"/>
  <c r="I115" i="9"/>
  <c r="AC115" i="9"/>
  <c r="I47" i="9"/>
  <c r="AF47" i="9"/>
  <c r="AC47" i="9"/>
  <c r="AF37" i="9"/>
  <c r="I37" i="9"/>
  <c r="AC37" i="9"/>
  <c r="AA94" i="9"/>
  <c r="AD94" i="9"/>
  <c r="AF83" i="9"/>
  <c r="I83" i="9"/>
  <c r="AC83" i="9"/>
  <c r="I86" i="9"/>
  <c r="AB86" i="9"/>
  <c r="AC86" i="9"/>
  <c r="AF86" i="9"/>
  <c r="AS70" i="9"/>
  <c r="AT70" i="9"/>
  <c r="AR70" i="9"/>
  <c r="AQ70" i="9"/>
  <c r="AP70" i="9"/>
  <c r="AO70" i="9"/>
  <c r="AN70" i="9"/>
  <c r="AM70" i="9"/>
  <c r="AL70" i="9"/>
  <c r="AT95" i="9"/>
  <c r="AS95" i="9"/>
  <c r="AR95" i="9"/>
  <c r="AQ95" i="9"/>
  <c r="AP95" i="9"/>
  <c r="AO95" i="9"/>
  <c r="AN95" i="9"/>
  <c r="AM95" i="9"/>
  <c r="AL95" i="9"/>
  <c r="AT131" i="9"/>
  <c r="AS131" i="9"/>
  <c r="AR131" i="9"/>
  <c r="AQ131" i="9"/>
  <c r="AP131" i="9"/>
  <c r="AO131" i="9"/>
  <c r="AN131" i="9"/>
  <c r="AM131" i="9"/>
  <c r="AL131" i="9"/>
  <c r="AF127" i="9"/>
  <c r="K127" i="9"/>
  <c r="AC127" i="9"/>
  <c r="BB34" i="9"/>
  <c r="BA34" i="9"/>
  <c r="AZ34" i="9"/>
  <c r="AX34" i="9"/>
  <c r="AF75" i="9"/>
  <c r="I75" i="9"/>
  <c r="AC75" i="9"/>
  <c r="BA102" i="9"/>
  <c r="AZ102" i="9"/>
  <c r="AX102" i="9"/>
  <c r="BB102" i="9"/>
  <c r="AC125" i="9"/>
  <c r="AF125" i="9"/>
  <c r="K125" i="9"/>
  <c r="BA119" i="9"/>
  <c r="AZ119" i="9"/>
  <c r="AX119" i="9"/>
  <c r="BB119" i="9"/>
  <c r="BA147" i="9"/>
  <c r="AZ147" i="9"/>
  <c r="AX147" i="9"/>
  <c r="BB147" i="9"/>
  <c r="AT43" i="6"/>
  <c r="AS43" i="6"/>
  <c r="AR43" i="6"/>
  <c r="AQ43" i="6"/>
  <c r="AP43" i="6"/>
  <c r="AO43" i="6"/>
  <c r="AN43" i="6"/>
  <c r="AM43" i="6"/>
  <c r="AL43" i="6"/>
  <c r="BJ103" i="10"/>
  <c r="BI103" i="10"/>
  <c r="BH103" i="10"/>
  <c r="BG103" i="10"/>
  <c r="BF103" i="10"/>
  <c r="BE103" i="10"/>
  <c r="BD103" i="10"/>
  <c r="BC103" i="10"/>
  <c r="BK103" i="10"/>
  <c r="BK74" i="10"/>
  <c r="BJ74" i="10"/>
  <c r="BI74" i="10"/>
  <c r="BH74" i="10"/>
  <c r="BG74" i="10"/>
  <c r="BF74" i="10"/>
  <c r="BE74" i="10"/>
  <c r="BD74" i="10"/>
  <c r="BC74" i="10"/>
  <c r="BK45" i="10"/>
  <c r="BJ45" i="10"/>
  <c r="BI45" i="10"/>
  <c r="BH45" i="10"/>
  <c r="BG45" i="10"/>
  <c r="BF45" i="10"/>
  <c r="BE45" i="10"/>
  <c r="BD45" i="10"/>
  <c r="BC45" i="10"/>
  <c r="BK122" i="10"/>
  <c r="BJ122" i="10"/>
  <c r="BI122" i="10"/>
  <c r="BH122" i="10"/>
  <c r="BG122" i="10"/>
  <c r="BF122" i="10"/>
  <c r="BE122" i="10"/>
  <c r="BD122" i="10"/>
  <c r="BC122" i="10"/>
  <c r="BK107" i="10"/>
  <c r="BJ107" i="10"/>
  <c r="BI107" i="10"/>
  <c r="BH107" i="10"/>
  <c r="BG107" i="10"/>
  <c r="BF107" i="10"/>
  <c r="BE107" i="10"/>
  <c r="BD107" i="10"/>
  <c r="BC107" i="10"/>
  <c r="BK108" i="10"/>
  <c r="BJ108" i="10"/>
  <c r="BI108" i="10"/>
  <c r="BH108" i="10"/>
  <c r="BG108" i="10"/>
  <c r="BF108" i="10"/>
  <c r="BE108" i="10"/>
  <c r="BD108" i="10"/>
  <c r="BC108" i="10"/>
  <c r="BK109" i="10"/>
  <c r="BJ109" i="10"/>
  <c r="BI109" i="10"/>
  <c r="BH109" i="10"/>
  <c r="BG109" i="10"/>
  <c r="BF109" i="10"/>
  <c r="BE109" i="10"/>
  <c r="BD109" i="10"/>
  <c r="BC109" i="10"/>
  <c r="BK36" i="10"/>
  <c r="BJ36" i="10"/>
  <c r="BI36" i="10"/>
  <c r="BH36" i="10"/>
  <c r="BG36" i="10"/>
  <c r="BF36" i="10"/>
  <c r="BE36" i="10"/>
  <c r="BD36" i="10"/>
  <c r="BC36" i="10"/>
  <c r="BI46" i="10"/>
  <c r="BH46" i="10"/>
  <c r="BG46" i="10"/>
  <c r="BF46" i="10"/>
  <c r="BE46" i="10"/>
  <c r="BD46" i="10"/>
  <c r="BC46" i="10"/>
  <c r="BJ46" i="10"/>
  <c r="BK46" i="10"/>
  <c r="BK47" i="10"/>
  <c r="BJ47" i="10"/>
  <c r="BI47" i="10"/>
  <c r="BH47" i="10"/>
  <c r="BG47" i="10"/>
  <c r="BF47" i="10"/>
  <c r="BE47" i="10"/>
  <c r="BD47" i="10"/>
  <c r="BC47" i="10"/>
  <c r="BK40" i="10"/>
  <c r="BJ40" i="10"/>
  <c r="BI40" i="10"/>
  <c r="BH40" i="10"/>
  <c r="BG40" i="10"/>
  <c r="BF40" i="10"/>
  <c r="BE40" i="10"/>
  <c r="BD40" i="10"/>
  <c r="BC40" i="10"/>
  <c r="BK35" i="10"/>
  <c r="BJ35" i="10"/>
  <c r="BI35" i="10"/>
  <c r="BH35" i="10"/>
  <c r="BG35" i="10"/>
  <c r="BF35" i="10"/>
  <c r="BE35" i="10"/>
  <c r="BD35" i="10"/>
  <c r="BC35" i="10"/>
  <c r="BK67" i="10"/>
  <c r="BJ67" i="10"/>
  <c r="BI67" i="10"/>
  <c r="BH67" i="10"/>
  <c r="BG67" i="10"/>
  <c r="BF67" i="10"/>
  <c r="BE67" i="10"/>
  <c r="BD67" i="10"/>
  <c r="BC67" i="10"/>
  <c r="AT113" i="10"/>
  <c r="AS113" i="10"/>
  <c r="AR113" i="10"/>
  <c r="AQ113" i="10"/>
  <c r="AP113" i="10"/>
  <c r="AO113" i="10"/>
  <c r="AN113" i="10"/>
  <c r="AM113" i="10"/>
  <c r="AL113" i="10"/>
  <c r="AT123" i="10"/>
  <c r="AS123" i="10"/>
  <c r="AR123" i="10"/>
  <c r="AQ123" i="10"/>
  <c r="AP123" i="10"/>
  <c r="AO123" i="10"/>
  <c r="AN123" i="10"/>
  <c r="AM123" i="10"/>
  <c r="AL123" i="10"/>
  <c r="BK13" i="10"/>
  <c r="BJ13" i="10"/>
  <c r="BI13" i="10"/>
  <c r="BH13" i="10"/>
  <c r="BG13" i="10"/>
  <c r="BF13" i="10"/>
  <c r="BE13" i="10"/>
  <c r="BD13" i="10"/>
  <c r="BC13" i="10"/>
  <c r="AT117" i="10"/>
  <c r="AS117" i="10"/>
  <c r="AR117" i="10"/>
  <c r="AQ117" i="10"/>
  <c r="AP117" i="10"/>
  <c r="AO117" i="10"/>
  <c r="AN117" i="10"/>
  <c r="AM117" i="10"/>
  <c r="AL117" i="10"/>
  <c r="BK24" i="10"/>
  <c r="BJ24" i="10"/>
  <c r="BI24" i="10"/>
  <c r="BH24" i="10"/>
  <c r="BG24" i="10"/>
  <c r="BF24" i="10"/>
  <c r="BE24" i="10"/>
  <c r="BD24" i="10"/>
  <c r="BC24" i="10"/>
  <c r="AT52" i="10"/>
  <c r="AS52" i="10"/>
  <c r="AR52" i="10"/>
  <c r="AQ52" i="10"/>
  <c r="AP52" i="10"/>
  <c r="AO52" i="10"/>
  <c r="AN52" i="10"/>
  <c r="AM52" i="10"/>
  <c r="AL52" i="10"/>
  <c r="AT124" i="10"/>
  <c r="AS124" i="10"/>
  <c r="AR124" i="10"/>
  <c r="AQ124" i="10"/>
  <c r="AP124" i="10"/>
  <c r="AO124" i="10"/>
  <c r="AN124" i="10"/>
  <c r="AM124" i="10"/>
  <c r="AL124" i="10"/>
  <c r="AT79" i="10"/>
  <c r="AR79" i="10"/>
  <c r="AQ79" i="10"/>
  <c r="AP79" i="10"/>
  <c r="AO79" i="10"/>
  <c r="AN79" i="10"/>
  <c r="AM79" i="10"/>
  <c r="AL79" i="10"/>
  <c r="AS79" i="10"/>
  <c r="AT81" i="10"/>
  <c r="AS81" i="10"/>
  <c r="AR81" i="10"/>
  <c r="AQ81" i="10"/>
  <c r="AP81" i="10"/>
  <c r="AO81" i="10"/>
  <c r="AN81" i="10"/>
  <c r="AM81" i="10"/>
  <c r="AL81" i="10"/>
  <c r="AT39" i="10"/>
  <c r="AS39" i="10"/>
  <c r="AR39" i="10"/>
  <c r="AQ39" i="10"/>
  <c r="AP39" i="10"/>
  <c r="AO39" i="10"/>
  <c r="AN39" i="10"/>
  <c r="AM39" i="10"/>
  <c r="AL39" i="10"/>
  <c r="AT80" i="10"/>
  <c r="AS80" i="10"/>
  <c r="AR80" i="10"/>
  <c r="AQ80" i="10"/>
  <c r="AP80" i="10"/>
  <c r="AO80" i="10"/>
  <c r="AN80" i="10"/>
  <c r="AM80" i="10"/>
  <c r="AL80" i="10"/>
  <c r="AQ45" i="10"/>
  <c r="AP45" i="10"/>
  <c r="AO45" i="10"/>
  <c r="AN45" i="10"/>
  <c r="AM45" i="10"/>
  <c r="AL45" i="10"/>
  <c r="AS45" i="10"/>
  <c r="AT45" i="10"/>
  <c r="AR45" i="10"/>
  <c r="AT35" i="10"/>
  <c r="AS35" i="10"/>
  <c r="AR35" i="10"/>
  <c r="AQ35" i="10"/>
  <c r="AP35" i="10"/>
  <c r="AO35" i="10"/>
  <c r="AN35" i="10"/>
  <c r="AM35" i="10"/>
  <c r="AL35" i="10"/>
  <c r="AT22" i="10"/>
  <c r="AS22" i="10"/>
  <c r="AR22" i="10"/>
  <c r="AQ22" i="10"/>
  <c r="AP22" i="10"/>
  <c r="AO22" i="10"/>
  <c r="AN22" i="10"/>
  <c r="AM22" i="10"/>
  <c r="AL22" i="10"/>
  <c r="AT30" i="10"/>
  <c r="AS30" i="10"/>
  <c r="AR30" i="10"/>
  <c r="AQ30" i="10"/>
  <c r="AP30" i="10"/>
  <c r="AO30" i="10"/>
  <c r="AN30" i="10"/>
  <c r="AM30" i="10"/>
  <c r="AL30" i="10"/>
  <c r="AT30" i="6"/>
  <c r="AS30" i="6"/>
  <c r="AR30" i="6"/>
  <c r="AQ30" i="6"/>
  <c r="AP30" i="6"/>
  <c r="AO30" i="6"/>
  <c r="AN30" i="6"/>
  <c r="AM30" i="6"/>
  <c r="AL30" i="6"/>
  <c r="BK2" i="6"/>
  <c r="BJ2" i="6"/>
  <c r="BI2" i="6"/>
  <c r="BH2" i="6"/>
  <c r="BG2" i="6"/>
  <c r="BF2" i="6"/>
  <c r="BE2" i="6"/>
  <c r="BD2" i="6"/>
  <c r="BC2" i="6"/>
  <c r="AS29" i="6"/>
  <c r="AR29" i="6"/>
  <c r="AQ29" i="6"/>
  <c r="AP29" i="6"/>
  <c r="AO29" i="6"/>
  <c r="AN29" i="6"/>
  <c r="AM29" i="6"/>
  <c r="AL29" i="6"/>
  <c r="AT29" i="6"/>
  <c r="AT55" i="6"/>
  <c r="AS55" i="6"/>
  <c r="AR55" i="6"/>
  <c r="AQ55" i="6"/>
  <c r="AP55" i="6"/>
  <c r="AO55" i="6"/>
  <c r="AN55" i="6"/>
  <c r="AM55" i="6"/>
  <c r="AL55" i="6"/>
  <c r="AT52" i="6"/>
  <c r="AS52" i="6"/>
  <c r="AR52" i="6"/>
  <c r="AQ52" i="6"/>
  <c r="AP52" i="6"/>
  <c r="AO52" i="6"/>
  <c r="AN52" i="6"/>
  <c r="AM52" i="6"/>
  <c r="AL52" i="6"/>
  <c r="AH28" i="6"/>
  <c r="AA28" i="6"/>
  <c r="AE28" i="6"/>
  <c r="AH39" i="6"/>
  <c r="AA39" i="6"/>
  <c r="AH45" i="6"/>
  <c r="AB45" i="6"/>
  <c r="AH61" i="6"/>
  <c r="AB61" i="6"/>
  <c r="AH77" i="6"/>
  <c r="AB77" i="6"/>
  <c r="AH93" i="6"/>
  <c r="AH64" i="6"/>
  <c r="AA64" i="6"/>
  <c r="AE64" i="6"/>
  <c r="AH72" i="6"/>
  <c r="AH46" i="6"/>
  <c r="AH37" i="6"/>
  <c r="AB37" i="6"/>
  <c r="AH63" i="6"/>
  <c r="AH79" i="6"/>
  <c r="AZ19" i="6"/>
  <c r="AX19" i="6"/>
  <c r="AZ27" i="6"/>
  <c r="AX27" i="6"/>
  <c r="AZ35" i="6"/>
  <c r="AX35" i="6"/>
  <c r="AZ43" i="6"/>
  <c r="AX43" i="6"/>
  <c r="AZ51" i="6"/>
  <c r="AX51" i="6"/>
  <c r="AH100" i="6"/>
  <c r="AB100" i="6"/>
  <c r="AH108" i="6"/>
  <c r="AA108" i="6"/>
  <c r="AH116" i="6"/>
  <c r="AB116" i="6"/>
  <c r="AH132" i="6"/>
  <c r="AA132" i="6"/>
  <c r="AZ26" i="6"/>
  <c r="AX26" i="6"/>
  <c r="AZ34" i="6"/>
  <c r="AX34" i="6"/>
  <c r="AZ42" i="6"/>
  <c r="AX42" i="6"/>
  <c r="AZ50" i="6"/>
  <c r="AX50" i="6"/>
  <c r="AZ58" i="6"/>
  <c r="AX58" i="6"/>
  <c r="AZ66" i="6"/>
  <c r="AX66" i="6"/>
  <c r="AZ74" i="6"/>
  <c r="AX74" i="6"/>
  <c r="AZ82" i="6"/>
  <c r="AX82" i="6"/>
  <c r="AZ90" i="6"/>
  <c r="AX90" i="6"/>
  <c r="AH88" i="6"/>
  <c r="AA88" i="6"/>
  <c r="AD88" i="6"/>
  <c r="AH103" i="6"/>
  <c r="AA103" i="6"/>
  <c r="AD103" i="6"/>
  <c r="AH127" i="6"/>
  <c r="AZ16" i="6"/>
  <c r="AX16" i="6"/>
  <c r="AZ25" i="6"/>
  <c r="AX25" i="6"/>
  <c r="AZ33" i="6"/>
  <c r="AX33" i="6"/>
  <c r="AZ41" i="6"/>
  <c r="AX41" i="6"/>
  <c r="AZ49" i="6"/>
  <c r="AX49" i="6"/>
  <c r="AZ57" i="6"/>
  <c r="AX57" i="6"/>
  <c r="AZ65" i="6"/>
  <c r="AX65" i="6"/>
  <c r="AZ73" i="6"/>
  <c r="AX73" i="6"/>
  <c r="AZ81" i="6"/>
  <c r="AX81" i="6"/>
  <c r="AH87" i="6"/>
  <c r="AZ11" i="6"/>
  <c r="AX11" i="6"/>
  <c r="AZ24" i="6"/>
  <c r="AX24" i="6"/>
  <c r="AZ32" i="6"/>
  <c r="AX32" i="6"/>
  <c r="AZ40" i="6"/>
  <c r="AX40" i="6"/>
  <c r="AH95" i="6"/>
  <c r="AZ12" i="6"/>
  <c r="AX12" i="6"/>
  <c r="AZ17" i="6"/>
  <c r="AX17" i="6"/>
  <c r="AZ23" i="6"/>
  <c r="AX23" i="6"/>
  <c r="AZ31" i="6"/>
  <c r="AX31" i="6"/>
  <c r="AZ39" i="6"/>
  <c r="AX39" i="6"/>
  <c r="AZ47" i="6"/>
  <c r="AX47" i="6"/>
  <c r="AZ55" i="6"/>
  <c r="AX55" i="6"/>
  <c r="AZ63" i="6"/>
  <c r="AX63" i="6"/>
  <c r="AZ71" i="6"/>
  <c r="AX71" i="6"/>
  <c r="AZ79" i="6"/>
  <c r="AX79" i="6"/>
  <c r="AZ87" i="6"/>
  <c r="AX87" i="6"/>
  <c r="AH84" i="6"/>
  <c r="AB84" i="6"/>
  <c r="AZ15" i="6"/>
  <c r="AX15" i="6"/>
  <c r="AZ20" i="6"/>
  <c r="AX20" i="6"/>
  <c r="AZ28" i="6"/>
  <c r="AX28" i="6"/>
  <c r="AZ36" i="6"/>
  <c r="AX36" i="6"/>
  <c r="AZ44" i="6"/>
  <c r="AX44" i="6"/>
  <c r="AZ52" i="6"/>
  <c r="AX52" i="6"/>
  <c r="AZ18" i="6"/>
  <c r="AX18" i="6"/>
  <c r="AZ46" i="6"/>
  <c r="AX46" i="6"/>
  <c r="AZ53" i="6"/>
  <c r="AX53" i="6"/>
  <c r="AZ70" i="6"/>
  <c r="AX70" i="6"/>
  <c r="AZ98" i="6"/>
  <c r="AX98" i="6"/>
  <c r="AZ106" i="6"/>
  <c r="AX106" i="6"/>
  <c r="AZ114" i="6"/>
  <c r="AX114" i="6"/>
  <c r="AZ122" i="6"/>
  <c r="AX122" i="6"/>
  <c r="AZ21" i="6"/>
  <c r="AX21" i="6"/>
  <c r="AZ29" i="6"/>
  <c r="AX29" i="6"/>
  <c r="AZ37" i="6"/>
  <c r="AX37" i="6"/>
  <c r="AZ48" i="6"/>
  <c r="AX48" i="6"/>
  <c r="AZ72" i="6"/>
  <c r="AX72" i="6"/>
  <c r="AZ86" i="6"/>
  <c r="AX86" i="6"/>
  <c r="AZ97" i="6"/>
  <c r="AX97" i="6"/>
  <c r="AZ105" i="6"/>
  <c r="AX105" i="6"/>
  <c r="AZ113" i="6"/>
  <c r="AX113" i="6"/>
  <c r="AZ121" i="6"/>
  <c r="AX121" i="6"/>
  <c r="AZ45" i="6"/>
  <c r="AX45" i="6"/>
  <c r="AZ75" i="6"/>
  <c r="AX75" i="6"/>
  <c r="AZ96" i="6"/>
  <c r="AX96" i="6"/>
  <c r="AZ104" i="6"/>
  <c r="AX104" i="6"/>
  <c r="AZ112" i="6"/>
  <c r="AX112" i="6"/>
  <c r="AZ120" i="6"/>
  <c r="AX120" i="6"/>
  <c r="AH80" i="6"/>
  <c r="AA80" i="6"/>
  <c r="AE80" i="6"/>
  <c r="AZ30" i="6"/>
  <c r="AX30" i="6"/>
  <c r="AZ38" i="6"/>
  <c r="AX38" i="6"/>
  <c r="AZ54" i="6"/>
  <c r="AX54" i="6"/>
  <c r="AZ76" i="6"/>
  <c r="AX76" i="6"/>
  <c r="AZ83" i="6"/>
  <c r="AX83" i="6"/>
  <c r="AZ95" i="6"/>
  <c r="AX95" i="6"/>
  <c r="AZ103" i="6"/>
  <c r="AX103" i="6"/>
  <c r="AZ61" i="6"/>
  <c r="AX61" i="6"/>
  <c r="AZ62" i="6"/>
  <c r="AX62" i="6"/>
  <c r="AZ77" i="6"/>
  <c r="AX77" i="6"/>
  <c r="AZ78" i="6"/>
  <c r="AX78" i="6"/>
  <c r="AZ84" i="6"/>
  <c r="AX84" i="6"/>
  <c r="AZ94" i="6"/>
  <c r="AX94" i="6"/>
  <c r="AZ102" i="6"/>
  <c r="AX102" i="6"/>
  <c r="AZ110" i="6"/>
  <c r="AX110" i="6"/>
  <c r="AZ118" i="6"/>
  <c r="AX118" i="6"/>
  <c r="AZ14" i="6"/>
  <c r="AX14" i="6"/>
  <c r="AZ56" i="6"/>
  <c r="AX56" i="6"/>
  <c r="AZ64" i="6"/>
  <c r="AX64" i="6"/>
  <c r="AZ68" i="6"/>
  <c r="AX68" i="6"/>
  <c r="AZ80" i="6"/>
  <c r="AX80" i="6"/>
  <c r="AZ93" i="6"/>
  <c r="AX93" i="6"/>
  <c r="AZ101" i="6"/>
  <c r="AX101" i="6"/>
  <c r="AZ109" i="6"/>
  <c r="AX109" i="6"/>
  <c r="AZ117" i="6"/>
  <c r="AX117" i="6"/>
  <c r="AZ22" i="6"/>
  <c r="AX22" i="6"/>
  <c r="AZ85" i="6"/>
  <c r="AX85" i="6"/>
  <c r="AZ89" i="6"/>
  <c r="AX89" i="6"/>
  <c r="AZ91" i="6"/>
  <c r="AX91" i="6"/>
  <c r="AZ99" i="6"/>
  <c r="AX99" i="6"/>
  <c r="AZ107" i="6"/>
  <c r="AX107" i="6"/>
  <c r="AZ115" i="6"/>
  <c r="AX115" i="6"/>
  <c r="AZ92" i="6"/>
  <c r="AX92" i="6"/>
  <c r="AZ119" i="6"/>
  <c r="AX119" i="6"/>
  <c r="AZ116" i="6"/>
  <c r="AX116" i="6"/>
  <c r="AZ69" i="6"/>
  <c r="AX69" i="6"/>
  <c r="AZ108" i="6"/>
  <c r="AX108" i="6"/>
  <c r="AZ88" i="6"/>
  <c r="AX88" i="6"/>
  <c r="AZ111" i="6"/>
  <c r="AX111" i="6"/>
  <c r="AA93" i="6"/>
  <c r="AE93" i="6"/>
  <c r="I39" i="6"/>
  <c r="AB39" i="6"/>
  <c r="AC39" i="6"/>
  <c r="AF39" i="6"/>
  <c r="AT71" i="6"/>
  <c r="AS71" i="6"/>
  <c r="AR71" i="6"/>
  <c r="AQ71" i="6"/>
  <c r="AP71" i="6"/>
  <c r="AO71" i="6"/>
  <c r="AN71" i="6"/>
  <c r="AM71" i="6"/>
  <c r="AL71" i="6"/>
  <c r="I93" i="6"/>
  <c r="AB93" i="6"/>
  <c r="AC93" i="6"/>
  <c r="AF93" i="6"/>
  <c r="AD93" i="6"/>
  <c r="BA13" i="6"/>
  <c r="AZ13" i="6"/>
  <c r="AX13" i="6"/>
  <c r="BB13" i="6"/>
  <c r="AF123" i="6"/>
  <c r="AC123" i="6"/>
  <c r="K123" i="6"/>
  <c r="AT101" i="6"/>
  <c r="AS101" i="6"/>
  <c r="AR101" i="6"/>
  <c r="AQ101" i="6"/>
  <c r="AP101" i="6"/>
  <c r="AO101" i="6"/>
  <c r="AN101" i="6"/>
  <c r="AM101" i="6"/>
  <c r="AL101" i="6"/>
  <c r="BA59" i="6"/>
  <c r="AZ59" i="6"/>
  <c r="AX59" i="6"/>
  <c r="BB59" i="6"/>
  <c r="I62" i="6"/>
  <c r="AC62" i="6"/>
  <c r="AF62" i="6"/>
  <c r="AT118" i="6"/>
  <c r="AS118" i="6"/>
  <c r="AR118" i="6"/>
  <c r="AQ118" i="6"/>
  <c r="AP118" i="6"/>
  <c r="AO118" i="6"/>
  <c r="AN118" i="6"/>
  <c r="AM118" i="6"/>
  <c r="AL118" i="6"/>
  <c r="AT78" i="6"/>
  <c r="AS78" i="6"/>
  <c r="AR78" i="6"/>
  <c r="AQ78" i="6"/>
  <c r="AP78" i="6"/>
  <c r="AO78" i="6"/>
  <c r="AN78" i="6"/>
  <c r="AM78" i="6"/>
  <c r="AL78" i="6"/>
  <c r="AF29" i="6"/>
  <c r="I29" i="6"/>
  <c r="AC29" i="6"/>
  <c r="AC96" i="6"/>
  <c r="AF96" i="6"/>
  <c r="I96" i="6"/>
  <c r="AT128" i="6"/>
  <c r="AS128" i="6"/>
  <c r="AR128" i="6"/>
  <c r="AQ128" i="6"/>
  <c r="AP128" i="6"/>
  <c r="AO128" i="6"/>
  <c r="AN128" i="6"/>
  <c r="AM128" i="6"/>
  <c r="AL128" i="6"/>
  <c r="BA67" i="6"/>
  <c r="AZ67" i="6"/>
  <c r="AX67" i="6"/>
  <c r="BB67" i="6"/>
  <c r="AC90" i="6"/>
  <c r="I90" i="6"/>
  <c r="AF90" i="6"/>
  <c r="AF111" i="6"/>
  <c r="I111" i="6"/>
  <c r="AC111" i="6"/>
  <c r="AS75" i="6"/>
  <c r="AR75" i="6"/>
  <c r="AQ75" i="6"/>
  <c r="AP75" i="6"/>
  <c r="AO75" i="6"/>
  <c r="AN75" i="6"/>
  <c r="AM75" i="6"/>
  <c r="AL75" i="6"/>
  <c r="AT75" i="6"/>
  <c r="G103" i="3"/>
  <c r="G151" i="3"/>
  <c r="H151" i="3"/>
  <c r="G251" i="3"/>
  <c r="G239" i="3"/>
  <c r="H239" i="3"/>
  <c r="G325" i="3"/>
  <c r="G256" i="3"/>
  <c r="G207" i="3"/>
  <c r="AJ79" i="10"/>
  <c r="AI79" i="10"/>
  <c r="AH79" i="10"/>
  <c r="AK79" i="10"/>
  <c r="AJ23" i="6"/>
  <c r="AK23" i="6"/>
  <c r="AI23" i="6"/>
  <c r="AI85" i="10"/>
  <c r="AH85" i="10"/>
  <c r="AJ85" i="10"/>
  <c r="AK85" i="10"/>
  <c r="AI122" i="6"/>
  <c r="AH122" i="6"/>
  <c r="AJ122" i="6"/>
  <c r="AK122" i="6"/>
  <c r="AI82" i="10"/>
  <c r="AJ82" i="10"/>
  <c r="AK82" i="10"/>
  <c r="AJ75" i="6"/>
  <c r="AK75" i="6"/>
  <c r="AI75" i="6"/>
  <c r="AH75" i="6"/>
  <c r="AD132" i="6"/>
  <c r="AE132" i="6"/>
  <c r="BA67" i="10"/>
  <c r="BB67" i="10"/>
  <c r="BB46" i="10"/>
  <c r="BA46" i="10"/>
  <c r="BA122" i="10"/>
  <c r="AZ122" i="10"/>
  <c r="AX122" i="10"/>
  <c r="BB122" i="10"/>
  <c r="AJ131" i="9"/>
  <c r="AI131" i="9"/>
  <c r="AH131" i="9"/>
  <c r="AK131" i="9"/>
  <c r="AI111" i="6"/>
  <c r="AH111" i="6"/>
  <c r="AJ111" i="6"/>
  <c r="AK111" i="6"/>
  <c r="AI25" i="10"/>
  <c r="AH25" i="10"/>
  <c r="AJ25" i="10"/>
  <c r="AK25" i="10"/>
  <c r="AI51" i="10"/>
  <c r="AH51" i="10"/>
  <c r="AJ51" i="10"/>
  <c r="AK51" i="10"/>
  <c r="AI76" i="10"/>
  <c r="AJ76" i="10"/>
  <c r="AK76" i="10"/>
  <c r="BB54" i="10"/>
  <c r="BA54" i="10"/>
  <c r="AZ54" i="10"/>
  <c r="AX54" i="10"/>
  <c r="AI84" i="9"/>
  <c r="AH84" i="9"/>
  <c r="AJ84" i="9"/>
  <c r="AK84" i="9"/>
  <c r="AB137" i="9"/>
  <c r="AA137" i="9"/>
  <c r="AE137" i="9"/>
  <c r="AJ83" i="6"/>
  <c r="AK83" i="6"/>
  <c r="AI83" i="6"/>
  <c r="AJ70" i="6"/>
  <c r="AK70" i="6"/>
  <c r="AI70" i="6"/>
  <c r="AH70" i="6"/>
  <c r="BB4" i="6"/>
  <c r="BA4" i="6"/>
  <c r="AZ4" i="6"/>
  <c r="AX4" i="6"/>
  <c r="AI61" i="10"/>
  <c r="AH61" i="10"/>
  <c r="AJ61" i="10"/>
  <c r="AK61" i="10"/>
  <c r="AI97" i="10"/>
  <c r="AJ97" i="10"/>
  <c r="AK97" i="10"/>
  <c r="BA49" i="10"/>
  <c r="BB49" i="10"/>
  <c r="BB3" i="9"/>
  <c r="BA3" i="9"/>
  <c r="AI102" i="6"/>
  <c r="AH102" i="6"/>
  <c r="AJ102" i="6"/>
  <c r="AK102" i="6"/>
  <c r="AI94" i="6"/>
  <c r="AH94" i="6"/>
  <c r="AJ94" i="6"/>
  <c r="AK94" i="6"/>
  <c r="AJ76" i="6"/>
  <c r="AK76" i="6"/>
  <c r="AI76" i="6"/>
  <c r="AH76" i="6"/>
  <c r="AJ41" i="10"/>
  <c r="AI41" i="10"/>
  <c r="AH41" i="10"/>
  <c r="AK41" i="10"/>
  <c r="AI69" i="10"/>
  <c r="AJ69" i="10"/>
  <c r="AK69" i="10"/>
  <c r="BA61" i="10"/>
  <c r="BB61" i="10"/>
  <c r="AI61" i="9"/>
  <c r="AJ61" i="9"/>
  <c r="AK61" i="9"/>
  <c r="AD86" i="9"/>
  <c r="AE86" i="9"/>
  <c r="AK69" i="6"/>
  <c r="AJ69" i="6"/>
  <c r="AI69" i="6"/>
  <c r="AH69" i="6"/>
  <c r="AJ24" i="6"/>
  <c r="AK24" i="6"/>
  <c r="AI24" i="6"/>
  <c r="AH24" i="6"/>
  <c r="AI66" i="10"/>
  <c r="AJ66" i="10"/>
  <c r="AK66" i="10"/>
  <c r="AI98" i="10"/>
  <c r="AJ98" i="10"/>
  <c r="AK98" i="10"/>
  <c r="BA78" i="10"/>
  <c r="AZ78" i="10"/>
  <c r="AX78" i="10"/>
  <c r="BB78" i="10"/>
  <c r="BA102" i="10"/>
  <c r="BB102" i="10"/>
  <c r="AI41" i="9"/>
  <c r="AJ41" i="9"/>
  <c r="AK41" i="9"/>
  <c r="AJ69" i="9"/>
  <c r="AI69" i="9"/>
  <c r="AH69" i="9"/>
  <c r="AK69" i="9"/>
  <c r="AI112" i="6"/>
  <c r="AJ112" i="6"/>
  <c r="AK112" i="6"/>
  <c r="AJ42" i="6"/>
  <c r="AK42" i="6"/>
  <c r="AI42" i="6"/>
  <c r="AI74" i="10"/>
  <c r="AJ74" i="10"/>
  <c r="AK74" i="10"/>
  <c r="AI107" i="10"/>
  <c r="AH107" i="10"/>
  <c r="AJ107" i="10"/>
  <c r="AK107" i="10"/>
  <c r="BA29" i="10"/>
  <c r="AZ29" i="10"/>
  <c r="AX29" i="10"/>
  <c r="BB29" i="10"/>
  <c r="AI126" i="10"/>
  <c r="AJ126" i="10"/>
  <c r="AK126" i="10"/>
  <c r="AI116" i="9"/>
  <c r="AH116" i="9"/>
  <c r="AJ116" i="9"/>
  <c r="AK116" i="9"/>
  <c r="AI107" i="6"/>
  <c r="AH107" i="6"/>
  <c r="AJ107" i="6"/>
  <c r="AK107" i="6"/>
  <c r="AJ31" i="6"/>
  <c r="AK31" i="6"/>
  <c r="AI31" i="6"/>
  <c r="AI38" i="10"/>
  <c r="AJ38" i="10"/>
  <c r="AK38" i="10"/>
  <c r="AJ71" i="10"/>
  <c r="AI71" i="10"/>
  <c r="AH71" i="10"/>
  <c r="AK71" i="10"/>
  <c r="AJ115" i="10"/>
  <c r="AI115" i="10"/>
  <c r="AH115" i="10"/>
  <c r="AK115" i="10"/>
  <c r="BB38" i="10"/>
  <c r="BA38" i="10"/>
  <c r="AZ38" i="10"/>
  <c r="AX38" i="10"/>
  <c r="AI132" i="9"/>
  <c r="AJ132" i="9"/>
  <c r="AK132" i="9"/>
  <c r="AI64" i="10"/>
  <c r="AJ64" i="10"/>
  <c r="AK64" i="10"/>
  <c r="BA51" i="10"/>
  <c r="AZ51" i="10"/>
  <c r="AX51" i="10"/>
  <c r="BB51" i="10"/>
  <c r="BA93" i="10"/>
  <c r="BB93" i="10"/>
  <c r="AJ38" i="6"/>
  <c r="AK38" i="6"/>
  <c r="AI38" i="6"/>
  <c r="AH38" i="6"/>
  <c r="AI117" i="6"/>
  <c r="AJ117" i="6"/>
  <c r="AK117" i="6"/>
  <c r="BB63" i="10"/>
  <c r="BA63" i="10"/>
  <c r="AZ63" i="10"/>
  <c r="AX63" i="10"/>
  <c r="AI99" i="10"/>
  <c r="AJ99" i="10"/>
  <c r="AK99" i="10"/>
  <c r="AJ67" i="6"/>
  <c r="AK67" i="6"/>
  <c r="AI67" i="6"/>
  <c r="BB39" i="10"/>
  <c r="BA39" i="10"/>
  <c r="AJ29" i="6"/>
  <c r="AK29" i="6"/>
  <c r="AI29" i="6"/>
  <c r="BA45" i="10"/>
  <c r="AZ45" i="10"/>
  <c r="AX45" i="10"/>
  <c r="BB45" i="10"/>
  <c r="AI95" i="9"/>
  <c r="AJ95" i="9"/>
  <c r="AK95" i="9"/>
  <c r="AJ43" i="9"/>
  <c r="AI43" i="9"/>
  <c r="AH43" i="9"/>
  <c r="AK43" i="9"/>
  <c r="AI36" i="6"/>
  <c r="AK36" i="6"/>
  <c r="AJ36" i="6"/>
  <c r="BB32" i="10"/>
  <c r="BA32" i="10"/>
  <c r="BA44" i="10"/>
  <c r="AZ44" i="10"/>
  <c r="AX44" i="10"/>
  <c r="BB44" i="10"/>
  <c r="BA53" i="10"/>
  <c r="BB53" i="10"/>
  <c r="AI125" i="9"/>
  <c r="AJ125" i="9"/>
  <c r="AK125" i="9"/>
  <c r="BB5" i="9"/>
  <c r="BA5" i="9"/>
  <c r="AZ5" i="9"/>
  <c r="AX5" i="9"/>
  <c r="AJ65" i="6"/>
  <c r="AI65" i="6"/>
  <c r="AH65" i="6"/>
  <c r="AK65" i="6"/>
  <c r="AJ33" i="10"/>
  <c r="AI33" i="10"/>
  <c r="AH33" i="10"/>
  <c r="AK33" i="10"/>
  <c r="AJ95" i="10"/>
  <c r="AI95" i="10"/>
  <c r="AK95" i="10"/>
  <c r="BA12" i="10"/>
  <c r="AZ12" i="10"/>
  <c r="AX12" i="10"/>
  <c r="BB12" i="10"/>
  <c r="BA37" i="10"/>
  <c r="BB37" i="10"/>
  <c r="AJ32" i="6"/>
  <c r="AK32" i="6"/>
  <c r="AI32" i="6"/>
  <c r="AH32" i="6"/>
  <c r="BA2" i="10"/>
  <c r="BB2" i="10"/>
  <c r="AJ58" i="6"/>
  <c r="AK58" i="6"/>
  <c r="AI58" i="6"/>
  <c r="AH58" i="6"/>
  <c r="AJ104" i="10"/>
  <c r="AI104" i="10"/>
  <c r="AH104" i="10"/>
  <c r="AK104" i="10"/>
  <c r="BA18" i="10"/>
  <c r="BB18" i="10"/>
  <c r="AI32" i="10"/>
  <c r="AJ32" i="10"/>
  <c r="AK32" i="10"/>
  <c r="BB89" i="10"/>
  <c r="BA89" i="10"/>
  <c r="AZ89" i="10"/>
  <c r="AX89" i="10"/>
  <c r="AJ21" i="6"/>
  <c r="AK21" i="6"/>
  <c r="AI21" i="6"/>
  <c r="AH21" i="6"/>
  <c r="AI81" i="9"/>
  <c r="AJ81" i="9"/>
  <c r="AK81" i="9"/>
  <c r="AJ121" i="6"/>
  <c r="AI121" i="6"/>
  <c r="AK121" i="6"/>
  <c r="AJ66" i="6"/>
  <c r="AI66" i="6"/>
  <c r="AK66" i="6"/>
  <c r="AJ48" i="10"/>
  <c r="AI48" i="10"/>
  <c r="AK48" i="10"/>
  <c r="AI114" i="10"/>
  <c r="AJ114" i="10"/>
  <c r="AK114" i="10"/>
  <c r="BA21" i="10"/>
  <c r="BB21" i="10"/>
  <c r="BB68" i="10"/>
  <c r="BA68" i="10"/>
  <c r="AI130" i="9"/>
  <c r="AH130" i="9"/>
  <c r="AJ130" i="9"/>
  <c r="AK130" i="9"/>
  <c r="AJ65" i="9"/>
  <c r="AI65" i="9"/>
  <c r="AK65" i="9"/>
  <c r="AI100" i="9"/>
  <c r="AH100" i="9"/>
  <c r="AJ100" i="9"/>
  <c r="AK100" i="9"/>
  <c r="BB7" i="10"/>
  <c r="BA7" i="10"/>
  <c r="AZ7" i="10"/>
  <c r="AX7" i="10"/>
  <c r="AI56" i="10"/>
  <c r="AJ56" i="10"/>
  <c r="AK56" i="10"/>
  <c r="AI122" i="10"/>
  <c r="AJ122" i="10"/>
  <c r="AK122" i="10"/>
  <c r="BA43" i="10"/>
  <c r="BB43" i="10"/>
  <c r="AI68" i="9"/>
  <c r="AJ68" i="9"/>
  <c r="AK68" i="9"/>
  <c r="AJ112" i="9"/>
  <c r="AI112" i="9"/>
  <c r="AH112" i="9"/>
  <c r="AK112" i="9"/>
  <c r="BB6" i="10"/>
  <c r="BA6" i="10"/>
  <c r="AZ6" i="10"/>
  <c r="AX6" i="10"/>
  <c r="AJ108" i="10"/>
  <c r="AI108" i="10"/>
  <c r="AH108" i="10"/>
  <c r="AK108" i="10"/>
  <c r="BA31" i="10"/>
  <c r="BB31" i="10"/>
  <c r="BB121" i="10"/>
  <c r="BA121" i="10"/>
  <c r="AZ121" i="10"/>
  <c r="AX121" i="10"/>
  <c r="AJ59" i="9"/>
  <c r="AI59" i="9"/>
  <c r="AK59" i="9"/>
  <c r="BB4" i="10"/>
  <c r="BA4" i="10"/>
  <c r="AZ4" i="10"/>
  <c r="AX4" i="10"/>
  <c r="AI67" i="10"/>
  <c r="AH67" i="10"/>
  <c r="AJ67" i="10"/>
  <c r="AK67" i="10"/>
  <c r="AI92" i="10"/>
  <c r="AJ92" i="10"/>
  <c r="AK92" i="10"/>
  <c r="AI118" i="10"/>
  <c r="AJ118" i="10"/>
  <c r="AK118" i="10"/>
  <c r="BB113" i="10"/>
  <c r="BA113" i="10"/>
  <c r="AZ113" i="10"/>
  <c r="AX113" i="10"/>
  <c r="AJ99" i="9"/>
  <c r="AI99" i="9"/>
  <c r="AH99" i="9"/>
  <c r="AK99" i="9"/>
  <c r="AI87" i="9"/>
  <c r="AJ87" i="9"/>
  <c r="AK87" i="9"/>
  <c r="BB3" i="10"/>
  <c r="BA3" i="10"/>
  <c r="AI132" i="10"/>
  <c r="AJ132" i="10"/>
  <c r="AK132" i="10"/>
  <c r="AJ62" i="6"/>
  <c r="AK62" i="6"/>
  <c r="AI62" i="6"/>
  <c r="BA69" i="10"/>
  <c r="AZ69" i="10"/>
  <c r="AX69" i="10"/>
  <c r="BB69" i="10"/>
  <c r="AJ129" i="6"/>
  <c r="AK129" i="6"/>
  <c r="AI129" i="6"/>
  <c r="AJ111" i="10"/>
  <c r="AI111" i="10"/>
  <c r="AH111" i="10"/>
  <c r="AK111" i="10"/>
  <c r="AJ93" i="10"/>
  <c r="AI93" i="10"/>
  <c r="AK93" i="10"/>
  <c r="AK90" i="6"/>
  <c r="AI90" i="6"/>
  <c r="AJ90" i="6"/>
  <c r="BB10" i="6"/>
  <c r="BA10" i="6"/>
  <c r="AI128" i="6"/>
  <c r="AH128" i="6"/>
  <c r="AJ128" i="6"/>
  <c r="AK128" i="6"/>
  <c r="AI124" i="10"/>
  <c r="AH124" i="10"/>
  <c r="AJ124" i="10"/>
  <c r="AK124" i="10"/>
  <c r="AJ78" i="6"/>
  <c r="AK78" i="6"/>
  <c r="AI78" i="6"/>
  <c r="AE108" i="6"/>
  <c r="AD108" i="6"/>
  <c r="BB2" i="6"/>
  <c r="BA2" i="6"/>
  <c r="AI45" i="10"/>
  <c r="AH45" i="10"/>
  <c r="AJ45" i="10"/>
  <c r="AK45" i="10"/>
  <c r="AI52" i="10"/>
  <c r="AH52" i="10"/>
  <c r="AJ52" i="10"/>
  <c r="AK52" i="10"/>
  <c r="BA109" i="10"/>
  <c r="AZ109" i="10"/>
  <c r="AX109" i="10"/>
  <c r="BB109" i="10"/>
  <c r="BB74" i="10"/>
  <c r="BA74" i="10"/>
  <c r="AI70" i="9"/>
  <c r="AJ70" i="9"/>
  <c r="AK70" i="9"/>
  <c r="AI125" i="10"/>
  <c r="AH125" i="10"/>
  <c r="AJ125" i="10"/>
  <c r="AK125" i="10"/>
  <c r="BA41" i="10"/>
  <c r="AZ41" i="10"/>
  <c r="AX41" i="10"/>
  <c r="BB41" i="10"/>
  <c r="BA117" i="10"/>
  <c r="AZ117" i="10"/>
  <c r="AX117" i="10"/>
  <c r="BB117" i="10"/>
  <c r="BA64" i="10"/>
  <c r="BB64" i="10"/>
  <c r="AJ120" i="9"/>
  <c r="AI120" i="9"/>
  <c r="AH120" i="9"/>
  <c r="AK120" i="9"/>
  <c r="AI37" i="9"/>
  <c r="AJ37" i="9"/>
  <c r="AK37" i="9"/>
  <c r="AI131" i="6"/>
  <c r="AH131" i="6"/>
  <c r="AJ131" i="6"/>
  <c r="AK131" i="6"/>
  <c r="AI47" i="10"/>
  <c r="AH47" i="10"/>
  <c r="AJ47" i="10"/>
  <c r="AK47" i="10"/>
  <c r="BA86" i="10"/>
  <c r="AZ86" i="10"/>
  <c r="AX86" i="10"/>
  <c r="BB86" i="10"/>
  <c r="AJ35" i="9"/>
  <c r="AI35" i="9"/>
  <c r="AK35" i="9"/>
  <c r="AJ62" i="10"/>
  <c r="AI62" i="10"/>
  <c r="AH62" i="10"/>
  <c r="AK62" i="10"/>
  <c r="AI101" i="10"/>
  <c r="AJ101" i="10"/>
  <c r="AK101" i="10"/>
  <c r="BB19" i="10"/>
  <c r="BA19" i="10"/>
  <c r="AZ19" i="10"/>
  <c r="AX19" i="10"/>
  <c r="BA70" i="10"/>
  <c r="BB70" i="10"/>
  <c r="BB88" i="10"/>
  <c r="BA88" i="10"/>
  <c r="AI52" i="9"/>
  <c r="AH52" i="9"/>
  <c r="AJ52" i="9"/>
  <c r="AK52" i="9"/>
  <c r="AE117" i="9"/>
  <c r="AD117" i="9"/>
  <c r="AI104" i="6"/>
  <c r="AH104" i="6"/>
  <c r="AJ104" i="6"/>
  <c r="AK104" i="6"/>
  <c r="AJ59" i="6"/>
  <c r="AK59" i="6"/>
  <c r="AI59" i="6"/>
  <c r="AH59" i="6"/>
  <c r="AI46" i="10"/>
  <c r="AH46" i="10"/>
  <c r="AJ46" i="10"/>
  <c r="AK46" i="10"/>
  <c r="BA15" i="10"/>
  <c r="AZ15" i="10"/>
  <c r="AX15" i="10"/>
  <c r="BB15" i="10"/>
  <c r="BA87" i="10"/>
  <c r="AZ87" i="10"/>
  <c r="AX87" i="10"/>
  <c r="BB87" i="10"/>
  <c r="AI53" i="9"/>
  <c r="AJ53" i="9"/>
  <c r="AK53" i="9"/>
  <c r="AI60" i="9"/>
  <c r="AH60" i="9"/>
  <c r="AJ60" i="9"/>
  <c r="AK60" i="9"/>
  <c r="AI114" i="6"/>
  <c r="AH114" i="6"/>
  <c r="AJ114" i="6"/>
  <c r="AK114" i="6"/>
  <c r="AI99" i="6"/>
  <c r="AJ99" i="6"/>
  <c r="AK99" i="6"/>
  <c r="AI119" i="6"/>
  <c r="AJ119" i="6"/>
  <c r="AK119" i="6"/>
  <c r="AJ89" i="6"/>
  <c r="AI89" i="6"/>
  <c r="AH89" i="6"/>
  <c r="AK89" i="6"/>
  <c r="BB7" i="6"/>
  <c r="BA7" i="6"/>
  <c r="AZ7" i="6"/>
  <c r="AX7" i="6"/>
  <c r="AI59" i="10"/>
  <c r="AJ59" i="10"/>
  <c r="AK59" i="10"/>
  <c r="BA23" i="10"/>
  <c r="BB23" i="10"/>
  <c r="BA98" i="10"/>
  <c r="BB98" i="10"/>
  <c r="AJ123" i="9"/>
  <c r="AI123" i="9"/>
  <c r="AK123" i="9"/>
  <c r="AI39" i="9"/>
  <c r="AH39" i="9"/>
  <c r="AJ39" i="9"/>
  <c r="AK39" i="9"/>
  <c r="AI106" i="6"/>
  <c r="AJ106" i="6"/>
  <c r="AK106" i="6"/>
  <c r="AJ22" i="6"/>
  <c r="AK22" i="6"/>
  <c r="AI22" i="6"/>
  <c r="AJ72" i="10"/>
  <c r="AI72" i="10"/>
  <c r="AK72" i="10"/>
  <c r="AI116" i="10"/>
  <c r="AH116" i="10"/>
  <c r="AJ116" i="10"/>
  <c r="AK116" i="10"/>
  <c r="BA59" i="10"/>
  <c r="AZ59" i="10"/>
  <c r="AX59" i="10"/>
  <c r="BB59" i="10"/>
  <c r="BA101" i="10"/>
  <c r="AZ101" i="10"/>
  <c r="AX101" i="10"/>
  <c r="BB101" i="10"/>
  <c r="AI86" i="6"/>
  <c r="AJ86" i="6"/>
  <c r="AK86" i="6"/>
  <c r="BB8" i="6"/>
  <c r="BA8" i="6"/>
  <c r="AZ8" i="6"/>
  <c r="AX8" i="6"/>
  <c r="BA20" i="10"/>
  <c r="BB20" i="10"/>
  <c r="BA92" i="10"/>
  <c r="AZ92" i="10"/>
  <c r="AX92" i="10"/>
  <c r="BB92" i="10"/>
  <c r="AJ105" i="6"/>
  <c r="AK105" i="6"/>
  <c r="AI105" i="6"/>
  <c r="AI31" i="9"/>
  <c r="AH31" i="9"/>
  <c r="AJ31" i="9"/>
  <c r="AK31" i="9"/>
  <c r="AI23" i="10"/>
  <c r="AH23" i="10"/>
  <c r="AJ23" i="10"/>
  <c r="AK23" i="10"/>
  <c r="BA42" i="10"/>
  <c r="BB42" i="10"/>
  <c r="AI109" i="10"/>
  <c r="AH109" i="10"/>
  <c r="AJ109" i="10"/>
  <c r="AK109" i="10"/>
  <c r="BB96" i="10"/>
  <c r="BA96" i="10"/>
  <c r="AZ96" i="10"/>
  <c r="AX96" i="10"/>
  <c r="AI74" i="9"/>
  <c r="AH74" i="9"/>
  <c r="AJ74" i="9"/>
  <c r="AK74" i="9"/>
  <c r="BA114" i="10"/>
  <c r="AZ114" i="10"/>
  <c r="AX114" i="10"/>
  <c r="BB114" i="10"/>
  <c r="AJ118" i="6"/>
  <c r="AK118" i="6"/>
  <c r="AI118" i="6"/>
  <c r="AH118" i="6"/>
  <c r="AE39" i="6"/>
  <c r="AD39" i="6"/>
  <c r="AJ30" i="6"/>
  <c r="AK30" i="6"/>
  <c r="AI30" i="6"/>
  <c r="AH30" i="6"/>
  <c r="AJ80" i="10"/>
  <c r="AI80" i="10"/>
  <c r="AK80" i="10"/>
  <c r="BB24" i="10"/>
  <c r="BA24" i="10"/>
  <c r="BA40" i="10"/>
  <c r="AZ40" i="10"/>
  <c r="AX40" i="10"/>
  <c r="BB40" i="10"/>
  <c r="BA108" i="10"/>
  <c r="BB108" i="10"/>
  <c r="AJ88" i="9"/>
  <c r="AI88" i="9"/>
  <c r="AH88" i="9"/>
  <c r="AK88" i="9"/>
  <c r="BB6" i="9"/>
  <c r="BA6" i="9"/>
  <c r="AZ6" i="9"/>
  <c r="AX6" i="9"/>
  <c r="AJ40" i="6"/>
  <c r="AK40" i="6"/>
  <c r="AI40" i="6"/>
  <c r="AI24" i="10"/>
  <c r="AH24" i="10"/>
  <c r="AJ24" i="10"/>
  <c r="AK24" i="10"/>
  <c r="AI89" i="10"/>
  <c r="AH89" i="10"/>
  <c r="AJ89" i="10"/>
  <c r="AK89" i="10"/>
  <c r="BA116" i="10"/>
  <c r="AZ116" i="10"/>
  <c r="AX116" i="10"/>
  <c r="BB116" i="10"/>
  <c r="BA77" i="10"/>
  <c r="AZ77" i="10"/>
  <c r="AX77" i="10"/>
  <c r="BB77" i="10"/>
  <c r="AJ80" i="9"/>
  <c r="AI80" i="9"/>
  <c r="AH80" i="9"/>
  <c r="AK80" i="9"/>
  <c r="AK68" i="6"/>
  <c r="AJ68" i="6"/>
  <c r="AI68" i="6"/>
  <c r="AH68" i="6"/>
  <c r="AI26" i="10"/>
  <c r="AH26" i="10"/>
  <c r="AJ26" i="10"/>
  <c r="AK26" i="10"/>
  <c r="AJ78" i="10"/>
  <c r="AI78" i="10"/>
  <c r="AK78" i="10"/>
  <c r="BA56" i="10"/>
  <c r="BB56" i="10"/>
  <c r="BB62" i="10"/>
  <c r="BA62" i="10"/>
  <c r="BA34" i="10"/>
  <c r="AZ34" i="10"/>
  <c r="AX34" i="10"/>
  <c r="BB34" i="10"/>
  <c r="AI101" i="9"/>
  <c r="AJ101" i="9"/>
  <c r="AK101" i="9"/>
  <c r="AI62" i="9"/>
  <c r="AJ62" i="9"/>
  <c r="AK62" i="9"/>
  <c r="BB4" i="9"/>
  <c r="BA4" i="9"/>
  <c r="AJ51" i="6"/>
  <c r="AK51" i="6"/>
  <c r="AI51" i="6"/>
  <c r="AI105" i="10"/>
  <c r="AH105" i="10"/>
  <c r="AJ105" i="10"/>
  <c r="AK105" i="10"/>
  <c r="AI77" i="10"/>
  <c r="AH77" i="10"/>
  <c r="AJ77" i="10"/>
  <c r="AK77" i="10"/>
  <c r="BA60" i="10"/>
  <c r="AZ60" i="10"/>
  <c r="AX60" i="10"/>
  <c r="BB60" i="10"/>
  <c r="BA94" i="10"/>
  <c r="AZ94" i="10"/>
  <c r="AX94" i="10"/>
  <c r="BB94" i="10"/>
  <c r="AI126" i="9"/>
  <c r="AJ126" i="9"/>
  <c r="AK126" i="9"/>
  <c r="BB6" i="6"/>
  <c r="BA6" i="6"/>
  <c r="BA58" i="10"/>
  <c r="BB58" i="10"/>
  <c r="BA79" i="10"/>
  <c r="BB79" i="10"/>
  <c r="AI79" i="9"/>
  <c r="AH79" i="9"/>
  <c r="AJ79" i="9"/>
  <c r="AK79" i="9"/>
  <c r="AJ22" i="9"/>
  <c r="AI22" i="9"/>
  <c r="AK22" i="9"/>
  <c r="AJ73" i="9"/>
  <c r="AI73" i="9"/>
  <c r="AH73" i="9"/>
  <c r="AK73" i="9"/>
  <c r="AK25" i="6"/>
  <c r="AJ25" i="6"/>
  <c r="AI25" i="6"/>
  <c r="BB8" i="10"/>
  <c r="BA8" i="10"/>
  <c r="BA66" i="10"/>
  <c r="BB66" i="10"/>
  <c r="BA85" i="10"/>
  <c r="BB85" i="10"/>
  <c r="BB105" i="10"/>
  <c r="BA105" i="10"/>
  <c r="AJ91" i="9"/>
  <c r="AI91" i="9"/>
  <c r="AK91" i="9"/>
  <c r="AI21" i="9"/>
  <c r="AH21" i="9"/>
  <c r="AJ21" i="9"/>
  <c r="AK21" i="9"/>
  <c r="AI127" i="10"/>
  <c r="AH127" i="10"/>
  <c r="AJ127" i="10"/>
  <c r="AK127" i="10"/>
  <c r="BB120" i="10"/>
  <c r="BA120" i="10"/>
  <c r="AZ120" i="10"/>
  <c r="AX120" i="10"/>
  <c r="AJ107" i="9"/>
  <c r="AI107" i="9"/>
  <c r="AK107" i="9"/>
  <c r="AI49" i="9"/>
  <c r="AH49" i="9"/>
  <c r="AJ49" i="9"/>
  <c r="AK49" i="9"/>
  <c r="AJ46" i="9"/>
  <c r="AI46" i="9"/>
  <c r="AH46" i="9"/>
  <c r="AK46" i="9"/>
  <c r="AJ34" i="6"/>
  <c r="AK34" i="6"/>
  <c r="AI34" i="6"/>
  <c r="AH34" i="6"/>
  <c r="AI47" i="9"/>
  <c r="AJ47" i="9"/>
  <c r="AK47" i="9"/>
  <c r="AJ57" i="6"/>
  <c r="AK57" i="6"/>
  <c r="AI57" i="6"/>
  <c r="BA9" i="10"/>
  <c r="AZ9" i="10"/>
  <c r="AX9" i="10"/>
  <c r="BB9" i="10"/>
  <c r="AJ65" i="10"/>
  <c r="AI65" i="10"/>
  <c r="AH65" i="10"/>
  <c r="AK65" i="10"/>
  <c r="BA91" i="10"/>
  <c r="AZ91" i="10"/>
  <c r="AX91" i="10"/>
  <c r="BB91" i="10"/>
  <c r="BB112" i="10"/>
  <c r="BA112" i="10"/>
  <c r="AZ112" i="10"/>
  <c r="AX112" i="10"/>
  <c r="AJ104" i="9"/>
  <c r="AI104" i="9"/>
  <c r="AH104" i="9"/>
  <c r="AK104" i="9"/>
  <c r="AI120" i="6"/>
  <c r="AJ120" i="6"/>
  <c r="AK120" i="6"/>
  <c r="AI125" i="6"/>
  <c r="AJ125" i="6"/>
  <c r="AK125" i="6"/>
  <c r="AI130" i="6"/>
  <c r="AH130" i="6"/>
  <c r="AJ130" i="6"/>
  <c r="AK130" i="6"/>
  <c r="AJ115" i="9"/>
  <c r="AI115" i="9"/>
  <c r="AK115" i="9"/>
  <c r="BA71" i="10"/>
  <c r="AZ71" i="10"/>
  <c r="AX71" i="10"/>
  <c r="BB71" i="10"/>
  <c r="AK53" i="6"/>
  <c r="AJ53" i="6"/>
  <c r="AI53" i="6"/>
  <c r="AJ128" i="10"/>
  <c r="AI128" i="10"/>
  <c r="AK128" i="10"/>
  <c r="AI130" i="10"/>
  <c r="AH130" i="10"/>
  <c r="AJ130" i="10"/>
  <c r="AK130" i="10"/>
  <c r="AI101" i="6"/>
  <c r="AH101" i="6"/>
  <c r="AJ101" i="6"/>
  <c r="AK101" i="6"/>
  <c r="AI71" i="6"/>
  <c r="AJ71" i="6"/>
  <c r="AK71" i="6"/>
  <c r="AI117" i="10"/>
  <c r="AJ117" i="10"/>
  <c r="AK117" i="10"/>
  <c r="AJ92" i="6"/>
  <c r="AK92" i="6"/>
  <c r="AI92" i="6"/>
  <c r="BB3" i="6"/>
  <c r="BA3" i="6"/>
  <c r="AI43" i="10"/>
  <c r="AJ43" i="10"/>
  <c r="AK43" i="10"/>
  <c r="AJ87" i="10"/>
  <c r="AI87" i="10"/>
  <c r="AK87" i="10"/>
  <c r="AI60" i="10"/>
  <c r="AH60" i="10"/>
  <c r="AJ60" i="10"/>
  <c r="AK60" i="10"/>
  <c r="BA48" i="10"/>
  <c r="AZ48" i="10"/>
  <c r="AX48" i="10"/>
  <c r="BB48" i="10"/>
  <c r="AJ83" i="9"/>
  <c r="AI83" i="9"/>
  <c r="AK83" i="9"/>
  <c r="AJ91" i="6"/>
  <c r="AK91" i="6"/>
  <c r="AI91" i="6"/>
  <c r="AH91" i="6"/>
  <c r="AJ50" i="6"/>
  <c r="AI50" i="6"/>
  <c r="AK50" i="6"/>
  <c r="AJ96" i="10"/>
  <c r="AI96" i="10"/>
  <c r="AK96" i="10"/>
  <c r="BA52" i="10"/>
  <c r="BB52" i="10"/>
  <c r="BA72" i="10"/>
  <c r="AZ72" i="10"/>
  <c r="AX72" i="10"/>
  <c r="BB72" i="10"/>
  <c r="AI85" i="9"/>
  <c r="AH85" i="9"/>
  <c r="AJ85" i="9"/>
  <c r="AK85" i="9"/>
  <c r="AJ77" i="9"/>
  <c r="AI77" i="9"/>
  <c r="AK77" i="9"/>
  <c r="AJ48" i="6"/>
  <c r="AI48" i="6"/>
  <c r="AH48" i="6"/>
  <c r="AK48" i="6"/>
  <c r="BB5" i="6"/>
  <c r="BA5" i="6"/>
  <c r="BA50" i="10"/>
  <c r="BB50" i="10"/>
  <c r="BA75" i="10"/>
  <c r="BB75" i="10"/>
  <c r="AB149" i="9"/>
  <c r="AA149" i="9"/>
  <c r="AE149" i="9"/>
  <c r="AI109" i="6"/>
  <c r="AH109" i="6"/>
  <c r="AJ109" i="6"/>
  <c r="AK109" i="6"/>
  <c r="AJ49" i="10"/>
  <c r="AI49" i="10"/>
  <c r="AK49" i="10"/>
  <c r="AI31" i="10"/>
  <c r="AH31" i="10"/>
  <c r="AJ31" i="10"/>
  <c r="AK31" i="10"/>
  <c r="BB81" i="10"/>
  <c r="BA81" i="10"/>
  <c r="AZ81" i="10"/>
  <c r="AX81" i="10"/>
  <c r="AI118" i="9"/>
  <c r="AH118" i="9"/>
  <c r="AJ118" i="9"/>
  <c r="AK118" i="9"/>
  <c r="AJ67" i="9"/>
  <c r="AI67" i="9"/>
  <c r="AK67" i="9"/>
  <c r="AI28" i="9"/>
  <c r="AJ28" i="9"/>
  <c r="AK28" i="9"/>
  <c r="AJ74" i="6"/>
  <c r="AI74" i="6"/>
  <c r="AH74" i="6"/>
  <c r="AK74" i="6"/>
  <c r="AJ57" i="10"/>
  <c r="AI57" i="10"/>
  <c r="AK57" i="10"/>
  <c r="AI90" i="10"/>
  <c r="AH90" i="10"/>
  <c r="AJ90" i="10"/>
  <c r="AK90" i="10"/>
  <c r="BA84" i="10"/>
  <c r="AZ84" i="10"/>
  <c r="AX84" i="10"/>
  <c r="BB84" i="10"/>
  <c r="BB104" i="10"/>
  <c r="BA104" i="10"/>
  <c r="AI108" i="9"/>
  <c r="AJ108" i="9"/>
  <c r="AK108" i="9"/>
  <c r="AJ97" i="6"/>
  <c r="AK97" i="6"/>
  <c r="AI97" i="6"/>
  <c r="BA10" i="10"/>
  <c r="AZ10" i="10"/>
  <c r="AX10" i="10"/>
  <c r="BB10" i="10"/>
  <c r="AI75" i="10"/>
  <c r="AJ75" i="10"/>
  <c r="AK75" i="10"/>
  <c r="BA16" i="10"/>
  <c r="AZ16" i="10"/>
  <c r="AX16" i="10"/>
  <c r="BB16" i="10"/>
  <c r="BA100" i="10"/>
  <c r="BB100" i="10"/>
  <c r="AI109" i="9"/>
  <c r="AJ109" i="9"/>
  <c r="AK109" i="9"/>
  <c r="AI44" i="9"/>
  <c r="AJ44" i="9"/>
  <c r="AK44" i="9"/>
  <c r="AI45" i="9"/>
  <c r="AJ45" i="9"/>
  <c r="AK45" i="9"/>
  <c r="AJ35" i="6"/>
  <c r="AK35" i="6"/>
  <c r="AI35" i="6"/>
  <c r="AH35" i="6"/>
  <c r="AJ30" i="9"/>
  <c r="AI30" i="9"/>
  <c r="AK30" i="9"/>
  <c r="AI63" i="10"/>
  <c r="AJ63" i="10"/>
  <c r="AK63" i="10"/>
  <c r="AJ120" i="10"/>
  <c r="AI120" i="10"/>
  <c r="AH120" i="10"/>
  <c r="AK120" i="10"/>
  <c r="BA33" i="10"/>
  <c r="BB33" i="10"/>
  <c r="BA106" i="10"/>
  <c r="BB106" i="10"/>
  <c r="BA118" i="10"/>
  <c r="AZ118" i="10"/>
  <c r="AX118" i="10"/>
  <c r="BB118" i="10"/>
  <c r="AI55" i="9"/>
  <c r="AH55" i="9"/>
  <c r="AJ55" i="9"/>
  <c r="AK55" i="9"/>
  <c r="BB8" i="9"/>
  <c r="BA8" i="9"/>
  <c r="AI113" i="10"/>
  <c r="AH113" i="10"/>
  <c r="AJ113" i="10"/>
  <c r="AK113" i="10"/>
  <c r="AI123" i="6"/>
  <c r="AK123" i="6"/>
  <c r="AJ123" i="6"/>
  <c r="AJ41" i="6"/>
  <c r="AI41" i="6"/>
  <c r="AK41" i="6"/>
  <c r="AI58" i="10"/>
  <c r="AJ58" i="10"/>
  <c r="AK58" i="10"/>
  <c r="AI102" i="10"/>
  <c r="AJ102" i="10"/>
  <c r="AK102" i="10"/>
  <c r="AI110" i="6"/>
  <c r="AJ110" i="6"/>
  <c r="AK110" i="6"/>
  <c r="AJ73" i="10"/>
  <c r="AI73" i="10"/>
  <c r="AH73" i="10"/>
  <c r="AK73" i="10"/>
  <c r="AI21" i="10"/>
  <c r="AH21" i="10"/>
  <c r="AJ21" i="10"/>
  <c r="AK21" i="10"/>
  <c r="BB27" i="10"/>
  <c r="BA27" i="10"/>
  <c r="BB35" i="10"/>
  <c r="BA35" i="10"/>
  <c r="AZ35" i="10"/>
  <c r="AX35" i="10"/>
  <c r="AI39" i="10"/>
  <c r="AJ39" i="10"/>
  <c r="AK39" i="10"/>
  <c r="AI36" i="9"/>
  <c r="AJ36" i="9"/>
  <c r="AK36" i="9"/>
  <c r="AJ22" i="10"/>
  <c r="AI22" i="10"/>
  <c r="AK22" i="10"/>
  <c r="AJ81" i="10"/>
  <c r="AI81" i="10"/>
  <c r="AK81" i="10"/>
  <c r="BB13" i="10"/>
  <c r="BA13" i="10"/>
  <c r="BA107" i="10"/>
  <c r="AZ107" i="10"/>
  <c r="AX107" i="10"/>
  <c r="BB107" i="10"/>
  <c r="BA103" i="10"/>
  <c r="BB103" i="10"/>
  <c r="AI96" i="6"/>
  <c r="AH96" i="6"/>
  <c r="AJ96" i="6"/>
  <c r="AK96" i="6"/>
  <c r="AJ60" i="6"/>
  <c r="AK60" i="6"/>
  <c r="AI60" i="6"/>
  <c r="AH60" i="6"/>
  <c r="AI53" i="10"/>
  <c r="AJ53" i="10"/>
  <c r="AK53" i="10"/>
  <c r="AJ131" i="10"/>
  <c r="AI131" i="10"/>
  <c r="AH131" i="10"/>
  <c r="AK131" i="10"/>
  <c r="BB55" i="10"/>
  <c r="BA55" i="10"/>
  <c r="AZ55" i="10"/>
  <c r="AX55" i="10"/>
  <c r="BA115" i="10"/>
  <c r="BB115" i="10"/>
  <c r="BA95" i="10"/>
  <c r="AZ95" i="10"/>
  <c r="AX95" i="10"/>
  <c r="BB95" i="10"/>
  <c r="AB153" i="9"/>
  <c r="AA153" i="9"/>
  <c r="AE153" i="9"/>
  <c r="AJ54" i="10"/>
  <c r="AI54" i="10"/>
  <c r="AK54" i="10"/>
  <c r="AJ84" i="10"/>
  <c r="AI84" i="10"/>
  <c r="AK84" i="10"/>
  <c r="BB14" i="10"/>
  <c r="BA14" i="10"/>
  <c r="BA80" i="10"/>
  <c r="AZ80" i="10"/>
  <c r="AX80" i="10"/>
  <c r="BB80" i="10"/>
  <c r="AJ127" i="9"/>
  <c r="AI127" i="9"/>
  <c r="AH127" i="9"/>
  <c r="AK127" i="9"/>
  <c r="AI103" i="9"/>
  <c r="AJ103" i="9"/>
  <c r="AK103" i="9"/>
  <c r="AI122" i="9"/>
  <c r="AH122" i="9"/>
  <c r="AJ122" i="9"/>
  <c r="AK122" i="9"/>
  <c r="AJ54" i="9"/>
  <c r="AI54" i="9"/>
  <c r="AK54" i="9"/>
  <c r="AJ38" i="9"/>
  <c r="AI38" i="9"/>
  <c r="AH38" i="9"/>
  <c r="AK38" i="9"/>
  <c r="AJ56" i="6"/>
  <c r="AK56" i="6"/>
  <c r="AI56" i="6"/>
  <c r="AH56" i="6"/>
  <c r="AJ34" i="10"/>
  <c r="AI34" i="10"/>
  <c r="AH34" i="10"/>
  <c r="AK34" i="10"/>
  <c r="BA76" i="10"/>
  <c r="BB76" i="10"/>
  <c r="BB82" i="10"/>
  <c r="BA82" i="10"/>
  <c r="AZ82" i="10"/>
  <c r="AX82" i="10"/>
  <c r="AJ119" i="9"/>
  <c r="AI119" i="9"/>
  <c r="AK119" i="9"/>
  <c r="AI93" i="9"/>
  <c r="AJ93" i="9"/>
  <c r="AK93" i="9"/>
  <c r="AI37" i="10"/>
  <c r="AJ37" i="10"/>
  <c r="AK37" i="10"/>
  <c r="AJ86" i="10"/>
  <c r="AI86" i="10"/>
  <c r="AH86" i="10"/>
  <c r="AK86" i="10"/>
  <c r="BB65" i="10"/>
  <c r="BA65" i="10"/>
  <c r="BA90" i="10"/>
  <c r="BB90" i="10"/>
  <c r="AI124" i="9"/>
  <c r="AJ124" i="9"/>
  <c r="AK124" i="9"/>
  <c r="AI29" i="9"/>
  <c r="AJ29" i="9"/>
  <c r="AK29" i="9"/>
  <c r="AJ51" i="9"/>
  <c r="AI51" i="9"/>
  <c r="AH51" i="9"/>
  <c r="AK51" i="9"/>
  <c r="AJ27" i="9"/>
  <c r="AI27" i="9"/>
  <c r="AH27" i="9"/>
  <c r="AK27" i="9"/>
  <c r="AJ113" i="6"/>
  <c r="AI113" i="6"/>
  <c r="AK113" i="6"/>
  <c r="AI28" i="10"/>
  <c r="AH28" i="10"/>
  <c r="AJ28" i="10"/>
  <c r="AK28" i="10"/>
  <c r="AI55" i="10"/>
  <c r="AH55" i="10"/>
  <c r="AJ55" i="10"/>
  <c r="AK55" i="10"/>
  <c r="AJ112" i="10"/>
  <c r="AI112" i="10"/>
  <c r="AH112" i="10"/>
  <c r="AK112" i="10"/>
  <c r="BB73" i="10"/>
  <c r="BA73" i="10"/>
  <c r="AZ73" i="10"/>
  <c r="AX73" i="10"/>
  <c r="BA110" i="10"/>
  <c r="AZ110" i="10"/>
  <c r="AX110" i="10"/>
  <c r="BB110" i="10"/>
  <c r="AK126" i="6"/>
  <c r="AI126" i="6"/>
  <c r="AJ126" i="6"/>
  <c r="AJ44" i="6"/>
  <c r="AK44" i="6"/>
  <c r="AI44" i="6"/>
  <c r="AH44" i="6"/>
  <c r="AI44" i="10"/>
  <c r="AJ44" i="10"/>
  <c r="AK44" i="10"/>
  <c r="BA11" i="10"/>
  <c r="BB11" i="10"/>
  <c r="BA111" i="10"/>
  <c r="BB111" i="10"/>
  <c r="AI89" i="9"/>
  <c r="AH89" i="9"/>
  <c r="AJ89" i="9"/>
  <c r="AK89" i="9"/>
  <c r="AJ96" i="9"/>
  <c r="AI96" i="9"/>
  <c r="AH96" i="9"/>
  <c r="AK96" i="9"/>
  <c r="AI36" i="10"/>
  <c r="AJ36" i="10"/>
  <c r="AK36" i="10"/>
  <c r="AJ103" i="10"/>
  <c r="AI103" i="10"/>
  <c r="AK103" i="10"/>
  <c r="AI27" i="6"/>
  <c r="AH27" i="6"/>
  <c r="AJ27" i="6"/>
  <c r="AK27" i="6"/>
  <c r="BA28" i="10"/>
  <c r="AZ28" i="10"/>
  <c r="AX28" i="10"/>
  <c r="BB28" i="10"/>
  <c r="AJ70" i="10"/>
  <c r="AI70" i="10"/>
  <c r="AH70" i="10"/>
  <c r="AK70" i="10"/>
  <c r="AJ94" i="10"/>
  <c r="AI94" i="10"/>
  <c r="AK94" i="10"/>
  <c r="AI105" i="9"/>
  <c r="AH105" i="9"/>
  <c r="AJ105" i="9"/>
  <c r="AK105" i="9"/>
  <c r="AI91" i="10"/>
  <c r="AJ91" i="10"/>
  <c r="AK91" i="10"/>
  <c r="BA36" i="10"/>
  <c r="BB36" i="10"/>
  <c r="AI30" i="10"/>
  <c r="AJ30" i="10"/>
  <c r="AK30" i="10"/>
  <c r="BB47" i="10"/>
  <c r="BA47" i="10"/>
  <c r="AZ47" i="10"/>
  <c r="AX47" i="10"/>
  <c r="AK52" i="6"/>
  <c r="AJ52" i="6"/>
  <c r="AI52" i="6"/>
  <c r="AI55" i="6"/>
  <c r="AJ55" i="6"/>
  <c r="AK55" i="6"/>
  <c r="AI35" i="10"/>
  <c r="AJ35" i="10"/>
  <c r="AK35" i="10"/>
  <c r="AJ123" i="10"/>
  <c r="AI123" i="10"/>
  <c r="AK123" i="10"/>
  <c r="AJ43" i="6"/>
  <c r="AK43" i="6"/>
  <c r="AI43" i="6"/>
  <c r="AH43" i="6"/>
  <c r="AI97" i="9"/>
  <c r="AH97" i="9"/>
  <c r="AJ97" i="9"/>
  <c r="AK97" i="9"/>
  <c r="AJ124" i="6"/>
  <c r="AI124" i="6"/>
  <c r="AH124" i="6"/>
  <c r="AK124" i="6"/>
  <c r="AJ88" i="10"/>
  <c r="AI88" i="10"/>
  <c r="AK88" i="10"/>
  <c r="AI121" i="10"/>
  <c r="AH121" i="10"/>
  <c r="AJ121" i="10"/>
  <c r="AK121" i="10"/>
  <c r="AJ33" i="6"/>
  <c r="AK33" i="6"/>
  <c r="AI33" i="6"/>
  <c r="AH33" i="6"/>
  <c r="AI115" i="6"/>
  <c r="AK115" i="6"/>
  <c r="AJ115" i="6"/>
  <c r="AJ40" i="10"/>
  <c r="AI40" i="10"/>
  <c r="AH40" i="10"/>
  <c r="AK40" i="10"/>
  <c r="AI129" i="10"/>
  <c r="AJ129" i="10"/>
  <c r="AK129" i="10"/>
  <c r="AK26" i="6"/>
  <c r="AJ26" i="6"/>
  <c r="AI26" i="6"/>
  <c r="AI110" i="9"/>
  <c r="AH110" i="9"/>
  <c r="AJ110" i="9"/>
  <c r="AK110" i="9"/>
  <c r="AI23" i="9"/>
  <c r="AH23" i="9"/>
  <c r="AJ23" i="9"/>
  <c r="AK23" i="9"/>
  <c r="AJ73" i="6"/>
  <c r="AI73" i="6"/>
  <c r="AK73" i="6"/>
  <c r="AI68" i="10"/>
  <c r="AH68" i="10"/>
  <c r="AJ68" i="10"/>
  <c r="AK68" i="10"/>
  <c r="BA17" i="10"/>
  <c r="BB17" i="10"/>
  <c r="BA57" i="10"/>
  <c r="AZ57" i="10"/>
  <c r="AX57" i="10"/>
  <c r="BB57" i="10"/>
  <c r="BB9" i="6"/>
  <c r="BA9" i="6"/>
  <c r="AI92" i="9"/>
  <c r="AJ92" i="9"/>
  <c r="AK92" i="9"/>
  <c r="AI111" i="9"/>
  <c r="AJ111" i="9"/>
  <c r="AK111" i="9"/>
  <c r="AI78" i="9"/>
  <c r="AH78" i="9"/>
  <c r="AJ78" i="9"/>
  <c r="AK78" i="9"/>
  <c r="AI98" i="6"/>
  <c r="AH98" i="6"/>
  <c r="AJ98" i="6"/>
  <c r="AK98" i="6"/>
  <c r="AJ81" i="6"/>
  <c r="AI81" i="6"/>
  <c r="AK81" i="6"/>
  <c r="AJ42" i="10"/>
  <c r="AI42" i="10"/>
  <c r="AH42" i="10"/>
  <c r="AK42" i="10"/>
  <c r="AI83" i="10"/>
  <c r="AJ83" i="10"/>
  <c r="AK83" i="10"/>
  <c r="BA22" i="10"/>
  <c r="BB22" i="10"/>
  <c r="BB97" i="10"/>
  <c r="BA97" i="10"/>
  <c r="AZ97" i="10"/>
  <c r="AX97" i="10"/>
  <c r="AI113" i="9"/>
  <c r="AH113" i="9"/>
  <c r="AJ113" i="9"/>
  <c r="AK113" i="9"/>
  <c r="AJ121" i="9"/>
  <c r="AI121" i="9"/>
  <c r="AK121" i="9"/>
  <c r="AK85" i="6"/>
  <c r="AI85" i="6"/>
  <c r="AJ85" i="6"/>
  <c r="AI50" i="10"/>
  <c r="AJ50" i="10"/>
  <c r="AK50" i="10"/>
  <c r="AI100" i="10"/>
  <c r="AJ100" i="10"/>
  <c r="AK100" i="10"/>
  <c r="BA30" i="10"/>
  <c r="BB30" i="10"/>
  <c r="BA83" i="10"/>
  <c r="BB83" i="10"/>
  <c r="BA119" i="10"/>
  <c r="AZ119" i="10"/>
  <c r="AX119" i="10"/>
  <c r="BB119" i="10"/>
  <c r="AI47" i="6"/>
  <c r="AH47" i="6"/>
  <c r="AJ47" i="6"/>
  <c r="AK47" i="6"/>
  <c r="AI27" i="10"/>
  <c r="AJ27" i="10"/>
  <c r="AK27" i="10"/>
  <c r="AI106" i="10"/>
  <c r="AJ106" i="10"/>
  <c r="AK106" i="10"/>
  <c r="BA25" i="10"/>
  <c r="BB25" i="10"/>
  <c r="BA99" i="10"/>
  <c r="BB99" i="10"/>
  <c r="AJ49" i="6"/>
  <c r="AK49" i="6"/>
  <c r="AI49" i="6"/>
  <c r="AH49" i="6"/>
  <c r="AJ75" i="9"/>
  <c r="AI75" i="9"/>
  <c r="AK75" i="9"/>
  <c r="AJ129" i="9"/>
  <c r="AI129" i="9"/>
  <c r="AH129" i="9"/>
  <c r="AK129" i="9"/>
  <c r="BB7" i="9"/>
  <c r="BA7" i="9"/>
  <c r="AZ7" i="9"/>
  <c r="AX7" i="9"/>
  <c r="AI82" i="6"/>
  <c r="AJ82" i="6"/>
  <c r="AK82" i="6"/>
  <c r="BB5" i="10"/>
  <c r="BA5" i="10"/>
  <c r="AZ5" i="10"/>
  <c r="AX5" i="10"/>
  <c r="AJ29" i="10"/>
  <c r="AI29" i="10"/>
  <c r="AK29" i="10"/>
  <c r="AI119" i="10"/>
  <c r="AJ119" i="10"/>
  <c r="AK119" i="10"/>
  <c r="AI110" i="10"/>
  <c r="AJ110" i="10"/>
  <c r="AK110" i="10"/>
  <c r="BA26" i="10"/>
  <c r="BB26" i="10"/>
  <c r="AJ54" i="6"/>
  <c r="AK54" i="6"/>
  <c r="AI54" i="6"/>
  <c r="AH54" i="6"/>
  <c r="AB214" i="9"/>
  <c r="AA214" i="9"/>
  <c r="AE214" i="9"/>
  <c r="AB206" i="9"/>
  <c r="AA206" i="9"/>
  <c r="AE206" i="9"/>
  <c r="AB198" i="9"/>
  <c r="AA198" i="9"/>
  <c r="AE198" i="9"/>
  <c r="AB190" i="9"/>
  <c r="AA190" i="9"/>
  <c r="AE190" i="9"/>
  <c r="AB182" i="9"/>
  <c r="AA182" i="9"/>
  <c r="AE182" i="9"/>
  <c r="AB174" i="9"/>
  <c r="AA174" i="9"/>
  <c r="AE174" i="9"/>
  <c r="AB166" i="9"/>
  <c r="AA166" i="9"/>
  <c r="AE166" i="9"/>
  <c r="AB158" i="9"/>
  <c r="AA158" i="9"/>
  <c r="AE158" i="9"/>
  <c r="AB148" i="9"/>
  <c r="AA148" i="9"/>
  <c r="AE148" i="9"/>
  <c r="AB140" i="9"/>
  <c r="AA140" i="9"/>
  <c r="AE140" i="9"/>
  <c r="AD64" i="6"/>
  <c r="AB132" i="6"/>
  <c r="AA106" i="9"/>
  <c r="AA63" i="9"/>
  <c r="AA45" i="6"/>
  <c r="AB127" i="6"/>
  <c r="AA127" i="6"/>
  <c r="AB79" i="6"/>
  <c r="AA79" i="6"/>
  <c r="AA61" i="6"/>
  <c r="AE88" i="6"/>
  <c r="AB213" i="9"/>
  <c r="AA213" i="9"/>
  <c r="AE213" i="9"/>
  <c r="AB205" i="9"/>
  <c r="AA205" i="9"/>
  <c r="AE205" i="9"/>
  <c r="AB197" i="9"/>
  <c r="AA197" i="9"/>
  <c r="AE197" i="9"/>
  <c r="AB189" i="9"/>
  <c r="AA189" i="9"/>
  <c r="AE189" i="9"/>
  <c r="AB181" i="9"/>
  <c r="AA181" i="9"/>
  <c r="AE181" i="9"/>
  <c r="AB173" i="9"/>
  <c r="AA173" i="9"/>
  <c r="AE173" i="9"/>
  <c r="AB165" i="9"/>
  <c r="AA165" i="9"/>
  <c r="AE165" i="9"/>
  <c r="AB157" i="9"/>
  <c r="AA157" i="9"/>
  <c r="AE157" i="9"/>
  <c r="AB147" i="9"/>
  <c r="AA147" i="9"/>
  <c r="AE147" i="9"/>
  <c r="AB139" i="9"/>
  <c r="AA139" i="9"/>
  <c r="AE139" i="9"/>
  <c r="AB72" i="9"/>
  <c r="AA72" i="9"/>
  <c r="AB66" i="9"/>
  <c r="AA66" i="9"/>
  <c r="AB57" i="9"/>
  <c r="AA57" i="9"/>
  <c r="AB64" i="6"/>
  <c r="AB103" i="6"/>
  <c r="AA128" i="9"/>
  <c r="AB117" i="9"/>
  <c r="AB46" i="6"/>
  <c r="AA46" i="6"/>
  <c r="AA116" i="6"/>
  <c r="AA84" i="6"/>
  <c r="AB88" i="6"/>
  <c r="AB212" i="9"/>
  <c r="AA212" i="9"/>
  <c r="AE212" i="9"/>
  <c r="AB204" i="9"/>
  <c r="AA204" i="9"/>
  <c r="AE204" i="9"/>
  <c r="AB196" i="9"/>
  <c r="AA196" i="9"/>
  <c r="AE196" i="9"/>
  <c r="AB188" i="9"/>
  <c r="AA188" i="9"/>
  <c r="AE188" i="9"/>
  <c r="AB180" i="9"/>
  <c r="AA180" i="9"/>
  <c r="AE180" i="9"/>
  <c r="AB172" i="9"/>
  <c r="AA172" i="9"/>
  <c r="AE172" i="9"/>
  <c r="AB164" i="9"/>
  <c r="AA164" i="9"/>
  <c r="AE164" i="9"/>
  <c r="AB156" i="9"/>
  <c r="AA156" i="9"/>
  <c r="AE156" i="9"/>
  <c r="AB146" i="9"/>
  <c r="AA146" i="9"/>
  <c r="AE146" i="9"/>
  <c r="AB138" i="9"/>
  <c r="AA138" i="9"/>
  <c r="AE138" i="9"/>
  <c r="AB64" i="9"/>
  <c r="AA64" i="9"/>
  <c r="AB58" i="9"/>
  <c r="AA58" i="9"/>
  <c r="AA114" i="9"/>
  <c r="AA77" i="6"/>
  <c r="AA71" i="9"/>
  <c r="AB108" i="6"/>
  <c r="AE103" i="6"/>
  <c r="AA98" i="9"/>
  <c r="AA100" i="6"/>
  <c r="AE25" i="9"/>
  <c r="AB219" i="9"/>
  <c r="AA219" i="9"/>
  <c r="AE219" i="9"/>
  <c r="AB211" i="9"/>
  <c r="AA211" i="9"/>
  <c r="AE211" i="9"/>
  <c r="AB203" i="9"/>
  <c r="AA203" i="9"/>
  <c r="AE203" i="9"/>
  <c r="AB195" i="9"/>
  <c r="AA195" i="9"/>
  <c r="AE195" i="9"/>
  <c r="AB187" i="9"/>
  <c r="AA187" i="9"/>
  <c r="AE187" i="9"/>
  <c r="AB179" i="9"/>
  <c r="AA179" i="9"/>
  <c r="AE179" i="9"/>
  <c r="AB171" i="9"/>
  <c r="AA171" i="9"/>
  <c r="AE171" i="9"/>
  <c r="AB163" i="9"/>
  <c r="AA163" i="9"/>
  <c r="AE163" i="9"/>
  <c r="AB155" i="9"/>
  <c r="AA155" i="9"/>
  <c r="AE155" i="9"/>
  <c r="AB76" i="9"/>
  <c r="AA76" i="9"/>
  <c r="AB145" i="9"/>
  <c r="AA145" i="9"/>
  <c r="AE145" i="9"/>
  <c r="AB56" i="9"/>
  <c r="AA56" i="9"/>
  <c r="AB50" i="9"/>
  <c r="AA50" i="9"/>
  <c r="AA90" i="9"/>
  <c r="AD28" i="6"/>
  <c r="AB87" i="6"/>
  <c r="AA87" i="6"/>
  <c r="AD80" i="6"/>
  <c r="AB218" i="9"/>
  <c r="AA218" i="9"/>
  <c r="AE218" i="9"/>
  <c r="AB210" i="9"/>
  <c r="AA210" i="9"/>
  <c r="AE210" i="9"/>
  <c r="AB202" i="9"/>
  <c r="AA202" i="9"/>
  <c r="AE202" i="9"/>
  <c r="AB194" i="9"/>
  <c r="AA194" i="9"/>
  <c r="AE194" i="9"/>
  <c r="AB186" i="9"/>
  <c r="AA186" i="9"/>
  <c r="AE186" i="9"/>
  <c r="AB178" i="9"/>
  <c r="AA178" i="9"/>
  <c r="AE178" i="9"/>
  <c r="AB170" i="9"/>
  <c r="AA170" i="9"/>
  <c r="AE170" i="9"/>
  <c r="AB162" i="9"/>
  <c r="AA162" i="9"/>
  <c r="AE162" i="9"/>
  <c r="AB154" i="9"/>
  <c r="AA154" i="9"/>
  <c r="AE154" i="9"/>
  <c r="AB152" i="9"/>
  <c r="AA152" i="9"/>
  <c r="AE152" i="9"/>
  <c r="AB144" i="9"/>
  <c r="AA144" i="9"/>
  <c r="AE144" i="9"/>
  <c r="AB136" i="9"/>
  <c r="AA136" i="9"/>
  <c r="AE136" i="9"/>
  <c r="AB48" i="9"/>
  <c r="AA48" i="9"/>
  <c r="AB42" i="9"/>
  <c r="AA42" i="9"/>
  <c r="AA37" i="6"/>
  <c r="AB80" i="6"/>
  <c r="AB217" i="9"/>
  <c r="AA217" i="9"/>
  <c r="AE217" i="9"/>
  <c r="AB209" i="9"/>
  <c r="AA209" i="9"/>
  <c r="AE209" i="9"/>
  <c r="AB201" i="9"/>
  <c r="AA201" i="9"/>
  <c r="AE201" i="9"/>
  <c r="AB193" i="9"/>
  <c r="AA193" i="9"/>
  <c r="AE193" i="9"/>
  <c r="AB185" i="9"/>
  <c r="AA185" i="9"/>
  <c r="AE185" i="9"/>
  <c r="AB177" i="9"/>
  <c r="AA177" i="9"/>
  <c r="AE177" i="9"/>
  <c r="AB169" i="9"/>
  <c r="AA169" i="9"/>
  <c r="AE169" i="9"/>
  <c r="AB161" i="9"/>
  <c r="AA161" i="9"/>
  <c r="AE161" i="9"/>
  <c r="AB151" i="9"/>
  <c r="AA151" i="9"/>
  <c r="AE151" i="9"/>
  <c r="AB143" i="9"/>
  <c r="AA143" i="9"/>
  <c r="AE143" i="9"/>
  <c r="AB135" i="9"/>
  <c r="AA135" i="9"/>
  <c r="AE135" i="9"/>
  <c r="AB40" i="9"/>
  <c r="AA40" i="9"/>
  <c r="AB34" i="9"/>
  <c r="AA34" i="9"/>
  <c r="AD82" i="9"/>
  <c r="AE82" i="9"/>
  <c r="AB216" i="9"/>
  <c r="AA216" i="9"/>
  <c r="AE216" i="9"/>
  <c r="AB208" i="9"/>
  <c r="AA208" i="9"/>
  <c r="AE208" i="9"/>
  <c r="AB200" i="9"/>
  <c r="AA200" i="9"/>
  <c r="AE200" i="9"/>
  <c r="AB192" i="9"/>
  <c r="AA192" i="9"/>
  <c r="AE192" i="9"/>
  <c r="AB184" i="9"/>
  <c r="AA184" i="9"/>
  <c r="AE184" i="9"/>
  <c r="AB176" i="9"/>
  <c r="AA176" i="9"/>
  <c r="AE176" i="9"/>
  <c r="AB168" i="9"/>
  <c r="AA168" i="9"/>
  <c r="AE168" i="9"/>
  <c r="AB160" i="9"/>
  <c r="AA160" i="9"/>
  <c r="AE160" i="9"/>
  <c r="AB150" i="9"/>
  <c r="AA150" i="9"/>
  <c r="AE150" i="9"/>
  <c r="AB142" i="9"/>
  <c r="AA142" i="9"/>
  <c r="AE142" i="9"/>
  <c r="AB134" i="9"/>
  <c r="AA134" i="9"/>
  <c r="AE134" i="9"/>
  <c r="AB32" i="9"/>
  <c r="AA32" i="9"/>
  <c r="AB26" i="9"/>
  <c r="AA26" i="9"/>
  <c r="AB95" i="6"/>
  <c r="AA95" i="6"/>
  <c r="AB72" i="6"/>
  <c r="AA72" i="6"/>
  <c r="AB63" i="6"/>
  <c r="AA63" i="6"/>
  <c r="AB215" i="9"/>
  <c r="AA215" i="9"/>
  <c r="AE215" i="9"/>
  <c r="AB207" i="9"/>
  <c r="AA207" i="9"/>
  <c r="AE207" i="9"/>
  <c r="AA199" i="9"/>
  <c r="AE199" i="9"/>
  <c r="AB199" i="9"/>
  <c r="AB191" i="9"/>
  <c r="AA191" i="9"/>
  <c r="AE191" i="9"/>
  <c r="AB183" i="9"/>
  <c r="AA183" i="9"/>
  <c r="AE183" i="9"/>
  <c r="AB175" i="9"/>
  <c r="AA175" i="9"/>
  <c r="AE175" i="9"/>
  <c r="AB167" i="9"/>
  <c r="AA167" i="9"/>
  <c r="AE167" i="9"/>
  <c r="AB159" i="9"/>
  <c r="AA159" i="9"/>
  <c r="AE159" i="9"/>
  <c r="AB141" i="9"/>
  <c r="AA141" i="9"/>
  <c r="AE141" i="9"/>
  <c r="AB133" i="9"/>
  <c r="AA133" i="9"/>
  <c r="AE133" i="9"/>
  <c r="AB24" i="9"/>
  <c r="AA24" i="9"/>
  <c r="AB28" i="6"/>
  <c r="AB110" i="9"/>
  <c r="AA110" i="9"/>
  <c r="AA131" i="6"/>
  <c r="AB131" i="6"/>
  <c r="AE24" i="9"/>
  <c r="AD24" i="9"/>
  <c r="AD87" i="6"/>
  <c r="AE87" i="6"/>
  <c r="AE56" i="9"/>
  <c r="AD56" i="9"/>
  <c r="AE46" i="6"/>
  <c r="AD46" i="6"/>
  <c r="AE72" i="9"/>
  <c r="AD72" i="9"/>
  <c r="AB47" i="6"/>
  <c r="AA47" i="6"/>
  <c r="AZ9" i="6"/>
  <c r="AX9" i="6"/>
  <c r="AB68" i="10"/>
  <c r="AA68" i="10"/>
  <c r="AH88" i="10"/>
  <c r="AH123" i="10"/>
  <c r="AH52" i="6"/>
  <c r="AH103" i="10"/>
  <c r="AB89" i="9"/>
  <c r="AA89" i="9"/>
  <c r="AB44" i="6"/>
  <c r="AA44" i="6"/>
  <c r="AA55" i="10"/>
  <c r="AB55" i="10"/>
  <c r="AZ65" i="10"/>
  <c r="AX65" i="10"/>
  <c r="AB56" i="6"/>
  <c r="AA56" i="6"/>
  <c r="AH54" i="10"/>
  <c r="AB96" i="6"/>
  <c r="AA96" i="6"/>
  <c r="AH22" i="10"/>
  <c r="AA22" i="10"/>
  <c r="AE22" i="10"/>
  <c r="AZ104" i="10"/>
  <c r="AX104" i="10"/>
  <c r="AH57" i="10"/>
  <c r="AB31" i="10"/>
  <c r="AA31" i="10"/>
  <c r="AZ5" i="6"/>
  <c r="AX5" i="6"/>
  <c r="AH83" i="9"/>
  <c r="AH87" i="10"/>
  <c r="AA101" i="6"/>
  <c r="AB101" i="6"/>
  <c r="AB49" i="9"/>
  <c r="AA49" i="9"/>
  <c r="AB127" i="10"/>
  <c r="AA127" i="10"/>
  <c r="AH91" i="9"/>
  <c r="AZ8" i="10"/>
  <c r="AX8" i="10"/>
  <c r="AZ6" i="6"/>
  <c r="AX6" i="6"/>
  <c r="AZ4" i="9"/>
  <c r="AX4" i="9"/>
  <c r="AB109" i="10"/>
  <c r="AA109" i="10"/>
  <c r="AB23" i="10"/>
  <c r="AA23" i="10"/>
  <c r="AH72" i="10"/>
  <c r="AA39" i="9"/>
  <c r="AB39" i="9"/>
  <c r="AB114" i="6"/>
  <c r="AA114" i="6"/>
  <c r="AH35" i="9"/>
  <c r="AZ74" i="10"/>
  <c r="AX74" i="10"/>
  <c r="AH93" i="10"/>
  <c r="AZ3" i="10"/>
  <c r="AX3" i="10"/>
  <c r="AA67" i="10"/>
  <c r="AB67" i="10"/>
  <c r="AB100" i="9"/>
  <c r="AA100" i="9"/>
  <c r="AB58" i="6"/>
  <c r="AA58" i="6"/>
  <c r="AB32" i="6"/>
  <c r="AA32" i="6"/>
  <c r="AH95" i="10"/>
  <c r="AZ39" i="10"/>
  <c r="AX39" i="10"/>
  <c r="AA38" i="6"/>
  <c r="AB38" i="6"/>
  <c r="AB24" i="6"/>
  <c r="AA24" i="6"/>
  <c r="AB94" i="6"/>
  <c r="AA94" i="6"/>
  <c r="AB61" i="10"/>
  <c r="AA61" i="10"/>
  <c r="AB84" i="9"/>
  <c r="AA84" i="9"/>
  <c r="AA51" i="10"/>
  <c r="AB51" i="10"/>
  <c r="AB49" i="6"/>
  <c r="AA49" i="6"/>
  <c r="AB33" i="6"/>
  <c r="AA33" i="6"/>
  <c r="AB113" i="10"/>
  <c r="AA113" i="10"/>
  <c r="AA104" i="6"/>
  <c r="AB104" i="6"/>
  <c r="AA116" i="9"/>
  <c r="AB116" i="9"/>
  <c r="AA69" i="9"/>
  <c r="AB69" i="9"/>
  <c r="AB79" i="10"/>
  <c r="AA79" i="10"/>
  <c r="AE63" i="6"/>
  <c r="AD63" i="6"/>
  <c r="AD26" i="9"/>
  <c r="AE26" i="9"/>
  <c r="AD100" i="6"/>
  <c r="AE100" i="6"/>
  <c r="AD77" i="6"/>
  <c r="AE77" i="6"/>
  <c r="AE79" i="6"/>
  <c r="AD79" i="6"/>
  <c r="AD106" i="9"/>
  <c r="AE106" i="9"/>
  <c r="AH110" i="10"/>
  <c r="AH106" i="10"/>
  <c r="AH100" i="10"/>
  <c r="AH83" i="10"/>
  <c r="AH73" i="6"/>
  <c r="AH26" i="6"/>
  <c r="AH91" i="10"/>
  <c r="AZ111" i="10"/>
  <c r="AX111" i="10"/>
  <c r="AH29" i="9"/>
  <c r="AZ14" i="10"/>
  <c r="AX14" i="10"/>
  <c r="AZ115" i="10"/>
  <c r="AX115" i="10"/>
  <c r="AH53" i="10"/>
  <c r="AZ13" i="10"/>
  <c r="AX13" i="10"/>
  <c r="AH39" i="10"/>
  <c r="AH102" i="10"/>
  <c r="AH41" i="6"/>
  <c r="AZ8" i="9"/>
  <c r="AX8" i="9"/>
  <c r="AH44" i="9"/>
  <c r="AH49" i="10"/>
  <c r="AH50" i="6"/>
  <c r="AH117" i="10"/>
  <c r="AH107" i="9"/>
  <c r="AZ105" i="10"/>
  <c r="AX105" i="10"/>
  <c r="AH25" i="6"/>
  <c r="AH51" i="6"/>
  <c r="AZ62" i="10"/>
  <c r="AX62" i="10"/>
  <c r="AH80" i="10"/>
  <c r="AH86" i="6"/>
  <c r="AH22" i="6"/>
  <c r="AA22" i="6"/>
  <c r="AE22" i="6"/>
  <c r="AH123" i="9"/>
  <c r="AH59" i="10"/>
  <c r="AH119" i="6"/>
  <c r="AZ70" i="10"/>
  <c r="AX70" i="10"/>
  <c r="AZ2" i="6"/>
  <c r="AX2" i="6"/>
  <c r="AZ10" i="6"/>
  <c r="AX10" i="6"/>
  <c r="AH62" i="6"/>
  <c r="AH118" i="10"/>
  <c r="AH68" i="9"/>
  <c r="AH56" i="10"/>
  <c r="AH65" i="9"/>
  <c r="AZ21" i="10"/>
  <c r="AX21" i="10"/>
  <c r="AH66" i="6"/>
  <c r="AH81" i="9"/>
  <c r="AH32" i="10"/>
  <c r="AH125" i="9"/>
  <c r="AH29" i="6"/>
  <c r="AH67" i="6"/>
  <c r="AH99" i="10"/>
  <c r="AH132" i="9"/>
  <c r="AH112" i="6"/>
  <c r="AH61" i="9"/>
  <c r="AZ49" i="10"/>
  <c r="AX49" i="10"/>
  <c r="AZ67" i="10"/>
  <c r="AX67" i="10"/>
  <c r="AE71" i="9"/>
  <c r="AD71" i="9"/>
  <c r="AE63" i="9"/>
  <c r="AD63" i="9"/>
  <c r="AB40" i="10"/>
  <c r="AA40" i="10"/>
  <c r="AB118" i="6"/>
  <c r="AA118" i="6"/>
  <c r="AA45" i="10"/>
  <c r="AB45" i="10"/>
  <c r="AB99" i="9"/>
  <c r="AA99" i="9"/>
  <c r="AA71" i="10"/>
  <c r="AB71" i="10"/>
  <c r="AD114" i="9"/>
  <c r="AE114" i="9"/>
  <c r="AB54" i="6"/>
  <c r="AA54" i="6"/>
  <c r="AA113" i="9"/>
  <c r="AB113" i="9"/>
  <c r="AB98" i="6"/>
  <c r="AA98" i="6"/>
  <c r="AB124" i="6"/>
  <c r="AA124" i="6"/>
  <c r="AB97" i="9"/>
  <c r="AA97" i="9"/>
  <c r="AA105" i="9"/>
  <c r="AB105" i="9"/>
  <c r="AB70" i="10"/>
  <c r="AA70" i="10"/>
  <c r="AA28" i="10"/>
  <c r="AB28" i="10"/>
  <c r="AB27" i="9"/>
  <c r="AA27" i="9"/>
  <c r="AB86" i="10"/>
  <c r="AA86" i="10"/>
  <c r="AB60" i="6"/>
  <c r="AA60" i="6"/>
  <c r="AA73" i="10"/>
  <c r="AB73" i="10"/>
  <c r="AB74" i="6"/>
  <c r="AA74" i="6"/>
  <c r="AB118" i="9"/>
  <c r="AA118" i="9"/>
  <c r="AA48" i="6"/>
  <c r="AB48" i="6"/>
  <c r="AB130" i="10"/>
  <c r="AA130" i="10"/>
  <c r="AB65" i="10"/>
  <c r="AA65" i="10"/>
  <c r="AA79" i="9"/>
  <c r="AB79" i="9"/>
  <c r="AB26" i="10"/>
  <c r="AA26" i="10"/>
  <c r="AB80" i="9"/>
  <c r="AA80" i="9"/>
  <c r="AB89" i="10"/>
  <c r="AA89" i="10"/>
  <c r="AB74" i="9"/>
  <c r="AA74" i="9"/>
  <c r="AB46" i="10"/>
  <c r="AA46" i="10"/>
  <c r="AA125" i="10"/>
  <c r="AB125" i="10"/>
  <c r="AA124" i="10"/>
  <c r="AB124" i="10"/>
  <c r="AB111" i="10"/>
  <c r="AA111" i="10"/>
  <c r="AA21" i="6"/>
  <c r="AB21" i="6"/>
  <c r="AB33" i="10"/>
  <c r="AA33" i="10"/>
  <c r="AH36" i="6"/>
  <c r="AB43" i="9"/>
  <c r="AA43" i="9"/>
  <c r="AB107" i="6"/>
  <c r="AA107" i="6"/>
  <c r="AB69" i="6"/>
  <c r="AA69" i="6"/>
  <c r="AB76" i="6"/>
  <c r="AA76" i="6"/>
  <c r="AA102" i="6"/>
  <c r="AB102" i="6"/>
  <c r="AB70" i="6"/>
  <c r="AA70" i="6"/>
  <c r="AB25" i="10"/>
  <c r="AA25" i="10"/>
  <c r="AB131" i="9"/>
  <c r="AA131" i="9"/>
  <c r="AB122" i="6"/>
  <c r="AA122" i="6"/>
  <c r="AB88" i="9"/>
  <c r="AA88" i="9"/>
  <c r="AB120" i="9"/>
  <c r="AA120" i="9"/>
  <c r="AD57" i="9"/>
  <c r="AE57" i="9"/>
  <c r="AB129" i="9"/>
  <c r="AA129" i="9"/>
  <c r="AB42" i="10"/>
  <c r="AA42" i="10"/>
  <c r="AH111" i="9"/>
  <c r="AA43" i="6"/>
  <c r="AB43" i="6"/>
  <c r="AH35" i="10"/>
  <c r="AH36" i="10"/>
  <c r="AB96" i="9"/>
  <c r="AA96" i="9"/>
  <c r="AZ11" i="10"/>
  <c r="AX11" i="10"/>
  <c r="AH126" i="6"/>
  <c r="AB112" i="10"/>
  <c r="AA112" i="10"/>
  <c r="AZ76" i="10"/>
  <c r="AX76" i="10"/>
  <c r="AA38" i="9"/>
  <c r="AB38" i="9"/>
  <c r="AH103" i="9"/>
  <c r="AH75" i="10"/>
  <c r="AA91" i="6"/>
  <c r="AB91" i="6"/>
  <c r="AH43" i="10"/>
  <c r="AH125" i="6"/>
  <c r="AB104" i="9"/>
  <c r="AA104" i="9"/>
  <c r="AH47" i="9"/>
  <c r="AB46" i="9"/>
  <c r="AA46" i="9"/>
  <c r="AB73" i="9"/>
  <c r="AA73" i="9"/>
  <c r="AH62" i="9"/>
  <c r="AB68" i="6"/>
  <c r="AA68" i="6"/>
  <c r="AZ108" i="10"/>
  <c r="AX108" i="10"/>
  <c r="AB30" i="6"/>
  <c r="AA30" i="6"/>
  <c r="AH53" i="9"/>
  <c r="AB59" i="6"/>
  <c r="AA59" i="6"/>
  <c r="AZ64" i="10"/>
  <c r="AX64" i="10"/>
  <c r="AZ31" i="10"/>
  <c r="AX31" i="10"/>
  <c r="AZ43" i="10"/>
  <c r="AX43" i="10"/>
  <c r="AZ18" i="10"/>
  <c r="AX18" i="10"/>
  <c r="AZ37" i="10"/>
  <c r="AX37" i="10"/>
  <c r="AZ53" i="10"/>
  <c r="AX53" i="10"/>
  <c r="AH64" i="10"/>
  <c r="AH126" i="10"/>
  <c r="AH74" i="10"/>
  <c r="AH98" i="10"/>
  <c r="AZ61" i="10"/>
  <c r="AX61" i="10"/>
  <c r="AE40" i="9"/>
  <c r="AD40" i="9"/>
  <c r="AB78" i="9"/>
  <c r="AA78" i="9"/>
  <c r="AB120" i="10"/>
  <c r="AA120" i="10"/>
  <c r="AA105" i="10"/>
  <c r="AB105" i="10"/>
  <c r="AB62" i="10"/>
  <c r="AA62" i="10"/>
  <c r="AD58" i="9"/>
  <c r="AE58" i="9"/>
  <c r="AD127" i="6"/>
  <c r="AE127" i="6"/>
  <c r="AE48" i="9"/>
  <c r="AD48" i="9"/>
  <c r="AD84" i="6"/>
  <c r="AE84" i="6"/>
  <c r="AE128" i="9"/>
  <c r="AD128" i="9"/>
  <c r="AH119" i="10"/>
  <c r="AH82" i="6"/>
  <c r="AZ99" i="10"/>
  <c r="AX99" i="10"/>
  <c r="AH27" i="10"/>
  <c r="AZ83" i="10"/>
  <c r="AX83" i="10"/>
  <c r="AH50" i="10"/>
  <c r="AZ17" i="10"/>
  <c r="AX17" i="10"/>
  <c r="AH115" i="6"/>
  <c r="AH30" i="10"/>
  <c r="AH94" i="10"/>
  <c r="AH113" i="6"/>
  <c r="AH124" i="9"/>
  <c r="AH93" i="9"/>
  <c r="AH54" i="9"/>
  <c r="AH84" i="10"/>
  <c r="AH81" i="10"/>
  <c r="AZ27" i="10"/>
  <c r="AX27" i="10"/>
  <c r="AH58" i="10"/>
  <c r="AZ106" i="10"/>
  <c r="AX106" i="10"/>
  <c r="AH63" i="10"/>
  <c r="AH109" i="9"/>
  <c r="AH28" i="9"/>
  <c r="AZ75" i="10"/>
  <c r="AX75" i="10"/>
  <c r="AH77" i="9"/>
  <c r="AZ52" i="10"/>
  <c r="AX52" i="10"/>
  <c r="AZ3" i="6"/>
  <c r="AX3" i="6"/>
  <c r="AH71" i="6"/>
  <c r="AH128" i="10"/>
  <c r="AH115" i="9"/>
  <c r="AB34" i="6"/>
  <c r="AA34" i="6"/>
  <c r="AZ85" i="10"/>
  <c r="AX85" i="10"/>
  <c r="AZ79" i="10"/>
  <c r="AX79" i="10"/>
  <c r="AZ56" i="10"/>
  <c r="AX56" i="10"/>
  <c r="AZ42" i="10"/>
  <c r="AX42" i="10"/>
  <c r="AZ20" i="10"/>
  <c r="AX20" i="10"/>
  <c r="AZ98" i="10"/>
  <c r="AX98" i="10"/>
  <c r="AH99" i="6"/>
  <c r="AH90" i="6"/>
  <c r="AH129" i="6"/>
  <c r="AH92" i="10"/>
  <c r="AH114" i="10"/>
  <c r="AH121" i="6"/>
  <c r="AH38" i="10"/>
  <c r="AH42" i="6"/>
  <c r="AH41" i="9"/>
  <c r="AH97" i="10"/>
  <c r="AH76" i="10"/>
  <c r="AB75" i="6"/>
  <c r="AA75" i="6"/>
  <c r="AH82" i="10"/>
  <c r="AB55" i="9"/>
  <c r="AA55" i="9"/>
  <c r="AB130" i="6"/>
  <c r="AA130" i="6"/>
  <c r="AB60" i="9"/>
  <c r="AA60" i="9"/>
  <c r="AB107" i="10"/>
  <c r="AA107" i="10"/>
  <c r="AB41" i="10"/>
  <c r="AA41" i="10"/>
  <c r="AD42" i="9"/>
  <c r="AE42" i="9"/>
  <c r="AD76" i="9"/>
  <c r="AE76" i="9"/>
  <c r="AD90" i="9"/>
  <c r="AE90" i="9"/>
  <c r="AD66" i="9"/>
  <c r="AE66" i="9"/>
  <c r="AB23" i="9"/>
  <c r="AA23" i="9"/>
  <c r="AA121" i="10"/>
  <c r="AB121" i="10"/>
  <c r="AA27" i="6"/>
  <c r="AB27" i="6"/>
  <c r="AB51" i="9"/>
  <c r="AA51" i="9"/>
  <c r="AB34" i="10"/>
  <c r="AA34" i="10"/>
  <c r="AA127" i="9"/>
  <c r="AB127" i="9"/>
  <c r="AB131" i="10"/>
  <c r="AA131" i="10"/>
  <c r="AH123" i="6"/>
  <c r="AA90" i="10"/>
  <c r="AB90" i="10"/>
  <c r="AA109" i="6"/>
  <c r="AB109" i="6"/>
  <c r="AB60" i="10"/>
  <c r="AA60" i="10"/>
  <c r="AB21" i="9"/>
  <c r="AA21" i="9"/>
  <c r="AB77" i="10"/>
  <c r="AA77" i="10"/>
  <c r="AA24" i="10"/>
  <c r="AB24" i="10"/>
  <c r="AA31" i="9"/>
  <c r="AB31" i="9"/>
  <c r="AA116" i="10"/>
  <c r="AB116" i="10"/>
  <c r="AB89" i="6"/>
  <c r="AA89" i="6"/>
  <c r="AB52" i="9"/>
  <c r="AA52" i="9"/>
  <c r="AB47" i="10"/>
  <c r="AA47" i="10"/>
  <c r="AB52" i="10"/>
  <c r="AA52" i="10"/>
  <c r="AH78" i="6"/>
  <c r="AA128" i="6"/>
  <c r="AB128" i="6"/>
  <c r="AA108" i="10"/>
  <c r="AB108" i="10"/>
  <c r="AB112" i="9"/>
  <c r="AA112" i="9"/>
  <c r="AA130" i="9"/>
  <c r="AB130" i="9"/>
  <c r="AB104" i="10"/>
  <c r="AA104" i="10"/>
  <c r="AB65" i="6"/>
  <c r="AA65" i="6"/>
  <c r="AB115" i="10"/>
  <c r="AA115" i="10"/>
  <c r="AH31" i="6"/>
  <c r="AH83" i="6"/>
  <c r="AA111" i="6"/>
  <c r="AB111" i="6"/>
  <c r="AB85" i="10"/>
  <c r="AA85" i="10"/>
  <c r="AE61" i="6"/>
  <c r="AD61" i="6"/>
  <c r="AB122" i="9"/>
  <c r="AA122" i="9"/>
  <c r="AB21" i="10"/>
  <c r="AA21" i="10"/>
  <c r="AB35" i="6"/>
  <c r="AA35" i="6"/>
  <c r="AB85" i="9"/>
  <c r="AA85" i="9"/>
  <c r="AE37" i="6"/>
  <c r="AD37" i="6"/>
  <c r="AD98" i="9"/>
  <c r="AE98" i="9"/>
  <c r="AD72" i="6"/>
  <c r="AE72" i="6"/>
  <c r="AE32" i="9"/>
  <c r="AD32" i="9"/>
  <c r="AD95" i="6"/>
  <c r="AE95" i="6"/>
  <c r="AD50" i="9"/>
  <c r="AE50" i="9"/>
  <c r="AE64" i="9"/>
  <c r="AD64" i="9"/>
  <c r="AD34" i="9"/>
  <c r="AE34" i="9"/>
  <c r="AE116" i="6"/>
  <c r="AD116" i="6"/>
  <c r="AE45" i="6"/>
  <c r="AD45" i="6"/>
  <c r="AZ26" i="10"/>
  <c r="AX26" i="10"/>
  <c r="AH29" i="10"/>
  <c r="AH75" i="9"/>
  <c r="AZ25" i="10"/>
  <c r="AX25" i="10"/>
  <c r="AZ30" i="10"/>
  <c r="AX30" i="10"/>
  <c r="AH85" i="6"/>
  <c r="AH121" i="9"/>
  <c r="AZ22" i="10"/>
  <c r="AX22" i="10"/>
  <c r="AH81" i="6"/>
  <c r="AH92" i="9"/>
  <c r="AH129" i="10"/>
  <c r="AH55" i="6"/>
  <c r="AZ36" i="10"/>
  <c r="AX36" i="10"/>
  <c r="AH44" i="10"/>
  <c r="AZ90" i="10"/>
  <c r="AX90" i="10"/>
  <c r="AH37" i="10"/>
  <c r="AH119" i="9"/>
  <c r="AZ103" i="10"/>
  <c r="AX103" i="10"/>
  <c r="AH36" i="9"/>
  <c r="AH110" i="6"/>
  <c r="AZ33" i="10"/>
  <c r="AX33" i="10"/>
  <c r="AH30" i="9"/>
  <c r="AH45" i="9"/>
  <c r="AZ100" i="10"/>
  <c r="AX100" i="10"/>
  <c r="AH97" i="6"/>
  <c r="AH108" i="9"/>
  <c r="AH67" i="9"/>
  <c r="AZ50" i="10"/>
  <c r="AX50" i="10"/>
  <c r="AH96" i="10"/>
  <c r="AH92" i="6"/>
  <c r="AH53" i="6"/>
  <c r="AH120" i="6"/>
  <c r="AH57" i="6"/>
  <c r="AZ66" i="10"/>
  <c r="AX66" i="10"/>
  <c r="AH22" i="9"/>
  <c r="AZ58" i="10"/>
  <c r="AX58" i="10"/>
  <c r="AH126" i="9"/>
  <c r="AH101" i="9"/>
  <c r="AH78" i="10"/>
  <c r="AH40" i="6"/>
  <c r="AZ24" i="10"/>
  <c r="AX24" i="10"/>
  <c r="AH105" i="6"/>
  <c r="AH106" i="6"/>
  <c r="AZ23" i="10"/>
  <c r="AX23" i="10"/>
  <c r="AZ88" i="10"/>
  <c r="AX88" i="10"/>
  <c r="AH101" i="10"/>
  <c r="AH37" i="9"/>
  <c r="AH70" i="9"/>
  <c r="AH132" i="10"/>
  <c r="AH87" i="9"/>
  <c r="AH59" i="9"/>
  <c r="AH122" i="10"/>
  <c r="AZ68" i="10"/>
  <c r="AX68" i="10"/>
  <c r="AH48" i="10"/>
  <c r="AZ2" i="10"/>
  <c r="AX2" i="10"/>
  <c r="AZ32" i="10"/>
  <c r="AX32" i="10"/>
  <c r="AH95" i="9"/>
  <c r="AH117" i="6"/>
  <c r="AZ93" i="10"/>
  <c r="AX93" i="10"/>
  <c r="AZ102" i="10"/>
  <c r="AX102" i="10"/>
  <c r="AH66" i="10"/>
  <c r="AH69" i="10"/>
  <c r="AZ3" i="9"/>
  <c r="AX3" i="9"/>
  <c r="AZ46" i="10"/>
  <c r="AX46" i="10"/>
  <c r="AH23" i="6"/>
  <c r="AB66" i="10"/>
  <c r="AA66" i="10"/>
  <c r="AB132" i="10"/>
  <c r="AA132" i="10"/>
  <c r="AB22" i="9"/>
  <c r="AA22" i="9"/>
  <c r="AB30" i="9"/>
  <c r="AA30" i="9"/>
  <c r="AA44" i="10"/>
  <c r="AB44" i="10"/>
  <c r="AB81" i="6"/>
  <c r="AA81" i="6"/>
  <c r="AE130" i="9"/>
  <c r="AD130" i="9"/>
  <c r="AE52" i="10"/>
  <c r="AD52" i="10"/>
  <c r="AD52" i="9"/>
  <c r="AE52" i="9"/>
  <c r="AE77" i="10"/>
  <c r="AD77" i="10"/>
  <c r="AD34" i="10"/>
  <c r="AE34" i="10"/>
  <c r="AE27" i="6"/>
  <c r="AD27" i="6"/>
  <c r="AB76" i="10"/>
  <c r="AA76" i="10"/>
  <c r="AB114" i="10"/>
  <c r="AA114" i="10"/>
  <c r="AA50" i="10"/>
  <c r="AB50" i="10"/>
  <c r="AD78" i="9"/>
  <c r="AE78" i="9"/>
  <c r="AD68" i="6"/>
  <c r="AE68" i="6"/>
  <c r="AD104" i="9"/>
  <c r="AE104" i="9"/>
  <c r="AA35" i="10"/>
  <c r="AB35" i="10"/>
  <c r="AE129" i="9"/>
  <c r="AD129" i="9"/>
  <c r="AD88" i="9"/>
  <c r="AE88" i="9"/>
  <c r="AE131" i="9"/>
  <c r="AD131" i="9"/>
  <c r="AD76" i="6"/>
  <c r="AE76" i="6"/>
  <c r="AB36" i="6"/>
  <c r="AA36" i="6"/>
  <c r="AD48" i="6"/>
  <c r="AE48" i="6"/>
  <c r="AD73" i="10"/>
  <c r="AE73" i="10"/>
  <c r="AD105" i="9"/>
  <c r="AE105" i="9"/>
  <c r="AB125" i="9"/>
  <c r="AA125" i="9"/>
  <c r="AB118" i="10"/>
  <c r="AA118" i="10"/>
  <c r="AB50" i="6"/>
  <c r="AA50" i="6"/>
  <c r="AB106" i="10"/>
  <c r="AA106" i="10"/>
  <c r="AE79" i="10"/>
  <c r="AD79" i="10"/>
  <c r="AD33" i="6"/>
  <c r="AE33" i="6"/>
  <c r="AD94" i="6"/>
  <c r="AE94" i="6"/>
  <c r="AD23" i="10"/>
  <c r="AE23" i="10"/>
  <c r="AE127" i="10"/>
  <c r="AD127" i="10"/>
  <c r="AD21" i="10"/>
  <c r="AE21" i="10"/>
  <c r="AD112" i="9"/>
  <c r="AE112" i="9"/>
  <c r="AD107" i="10"/>
  <c r="AE107" i="10"/>
  <c r="AE55" i="9"/>
  <c r="AD55" i="9"/>
  <c r="AA97" i="10"/>
  <c r="AB97" i="10"/>
  <c r="AA92" i="10"/>
  <c r="AB92" i="10"/>
  <c r="AB77" i="9"/>
  <c r="AA77" i="9"/>
  <c r="AB81" i="10"/>
  <c r="AA81" i="10"/>
  <c r="AA126" i="6"/>
  <c r="AB126" i="6"/>
  <c r="AD33" i="10"/>
  <c r="AE33" i="10"/>
  <c r="AE74" i="9"/>
  <c r="AD74" i="9"/>
  <c r="AD130" i="10"/>
  <c r="AE130" i="10"/>
  <c r="AD118" i="9"/>
  <c r="AE118" i="9"/>
  <c r="AE60" i="6"/>
  <c r="AD60" i="6"/>
  <c r="AD118" i="6"/>
  <c r="AE118" i="6"/>
  <c r="AB32" i="10"/>
  <c r="AA32" i="10"/>
  <c r="AA62" i="6"/>
  <c r="AB62" i="6"/>
  <c r="AB25" i="6"/>
  <c r="AA25" i="6"/>
  <c r="AB53" i="10"/>
  <c r="AA53" i="10"/>
  <c r="AA91" i="10"/>
  <c r="AB91" i="10"/>
  <c r="AB110" i="10"/>
  <c r="AA110" i="10"/>
  <c r="AD104" i="6"/>
  <c r="AE104" i="6"/>
  <c r="AA95" i="10"/>
  <c r="AB95" i="10"/>
  <c r="AE67" i="10"/>
  <c r="AD67" i="10"/>
  <c r="AD114" i="6"/>
  <c r="AE114" i="6"/>
  <c r="AE31" i="10"/>
  <c r="AD31" i="10"/>
  <c r="AB54" i="10"/>
  <c r="AA54" i="10"/>
  <c r="AD55" i="10"/>
  <c r="AE55" i="10"/>
  <c r="AB37" i="9"/>
  <c r="AA37" i="9"/>
  <c r="AA40" i="6"/>
  <c r="AB40" i="6"/>
  <c r="AB57" i="6"/>
  <c r="AA57" i="6"/>
  <c r="AB67" i="9"/>
  <c r="AA67" i="9"/>
  <c r="AA110" i="6"/>
  <c r="AB110" i="6"/>
  <c r="AB55" i="6"/>
  <c r="AA55" i="6"/>
  <c r="AB121" i="9"/>
  <c r="AA121" i="9"/>
  <c r="AD21" i="9"/>
  <c r="AE21" i="9"/>
  <c r="AB123" i="6"/>
  <c r="AA123" i="6"/>
  <c r="AD51" i="9"/>
  <c r="AE51" i="9"/>
  <c r="AD121" i="10"/>
  <c r="AE121" i="10"/>
  <c r="AB41" i="9"/>
  <c r="AA41" i="9"/>
  <c r="AB129" i="6"/>
  <c r="AA129" i="6"/>
  <c r="AD34" i="6"/>
  <c r="AE34" i="6"/>
  <c r="AB84" i="10"/>
  <c r="AA84" i="10"/>
  <c r="AB94" i="10"/>
  <c r="AA94" i="10"/>
  <c r="AB27" i="10"/>
  <c r="AA27" i="10"/>
  <c r="AE62" i="10"/>
  <c r="AD62" i="10"/>
  <c r="AE59" i="6"/>
  <c r="AD59" i="6"/>
  <c r="AA62" i="9"/>
  <c r="AB62" i="9"/>
  <c r="AA125" i="6"/>
  <c r="AB125" i="6"/>
  <c r="AE43" i="6"/>
  <c r="AD43" i="6"/>
  <c r="AD25" i="10"/>
  <c r="AE25" i="10"/>
  <c r="AD69" i="6"/>
  <c r="AE69" i="6"/>
  <c r="AD124" i="10"/>
  <c r="AE124" i="10"/>
  <c r="AE28" i="10"/>
  <c r="AD28" i="10"/>
  <c r="AE113" i="9"/>
  <c r="AD113" i="9"/>
  <c r="AE71" i="10"/>
  <c r="AD71" i="10"/>
  <c r="AA61" i="9"/>
  <c r="AB61" i="9"/>
  <c r="AB81" i="9"/>
  <c r="AA81" i="9"/>
  <c r="AB86" i="6"/>
  <c r="AA86" i="6"/>
  <c r="AA49" i="10"/>
  <c r="AB49" i="10"/>
  <c r="AE113" i="10"/>
  <c r="AD113" i="10"/>
  <c r="AD49" i="6"/>
  <c r="AE49" i="6"/>
  <c r="AD24" i="6"/>
  <c r="AE24" i="6"/>
  <c r="AD32" i="6"/>
  <c r="AE32" i="6"/>
  <c r="AE109" i="10"/>
  <c r="AD109" i="10"/>
  <c r="AD49" i="9"/>
  <c r="AE49" i="9"/>
  <c r="AE44" i="6"/>
  <c r="AD44" i="6"/>
  <c r="AE47" i="6"/>
  <c r="AD47" i="6"/>
  <c r="AA70" i="9"/>
  <c r="AB70" i="9"/>
  <c r="AA48" i="10"/>
  <c r="AB48" i="10"/>
  <c r="AA101" i="10"/>
  <c r="AB101" i="10"/>
  <c r="AA120" i="6"/>
  <c r="AB120" i="6"/>
  <c r="AB36" i="9"/>
  <c r="AA36" i="9"/>
  <c r="AB85" i="6"/>
  <c r="AA85" i="6"/>
  <c r="AD122" i="9"/>
  <c r="AE122" i="9"/>
  <c r="AE85" i="10"/>
  <c r="AD85" i="10"/>
  <c r="AD65" i="6"/>
  <c r="AE65" i="6"/>
  <c r="AD109" i="6"/>
  <c r="AE109" i="6"/>
  <c r="AE23" i="9"/>
  <c r="AD23" i="9"/>
  <c r="AD60" i="9"/>
  <c r="AE60" i="9"/>
  <c r="AA42" i="6"/>
  <c r="AB42" i="6"/>
  <c r="AA90" i="6"/>
  <c r="AB90" i="6"/>
  <c r="AB28" i="9"/>
  <c r="AA28" i="9"/>
  <c r="AA54" i="9"/>
  <c r="AB54" i="9"/>
  <c r="AA30" i="10"/>
  <c r="AB30" i="10"/>
  <c r="AD73" i="9"/>
  <c r="AE73" i="9"/>
  <c r="AA43" i="10"/>
  <c r="AB43" i="10"/>
  <c r="AA103" i="9"/>
  <c r="AB103" i="9"/>
  <c r="AD96" i="9"/>
  <c r="AE96" i="9"/>
  <c r="AA111" i="9"/>
  <c r="AB111" i="9"/>
  <c r="AE89" i="10"/>
  <c r="AD89" i="10"/>
  <c r="AD74" i="6"/>
  <c r="AE74" i="6"/>
  <c r="AD97" i="9"/>
  <c r="AE97" i="9"/>
  <c r="AD54" i="6"/>
  <c r="AE54" i="6"/>
  <c r="AE99" i="9"/>
  <c r="AD99" i="9"/>
  <c r="AE40" i="10"/>
  <c r="AD40" i="10"/>
  <c r="AA112" i="6"/>
  <c r="AB112" i="6"/>
  <c r="AB66" i="6"/>
  <c r="AA66" i="6"/>
  <c r="AA80" i="10"/>
  <c r="AB80" i="10"/>
  <c r="AB107" i="9"/>
  <c r="AA107" i="9"/>
  <c r="AB44" i="9"/>
  <c r="AA44" i="9"/>
  <c r="AB26" i="6"/>
  <c r="AA26" i="6"/>
  <c r="AD69" i="9"/>
  <c r="AE69" i="9"/>
  <c r="AD51" i="10"/>
  <c r="AE51" i="10"/>
  <c r="AB93" i="10"/>
  <c r="AA93" i="10"/>
  <c r="AB57" i="10"/>
  <c r="AA57" i="10"/>
  <c r="AA52" i="6"/>
  <c r="AB52" i="6"/>
  <c r="AB23" i="6"/>
  <c r="AA23" i="6"/>
  <c r="AB78" i="10"/>
  <c r="AA78" i="10"/>
  <c r="AA53" i="6"/>
  <c r="AB53" i="6"/>
  <c r="AB108" i="9"/>
  <c r="AA108" i="9"/>
  <c r="AA31" i="6"/>
  <c r="AB31" i="6"/>
  <c r="AD108" i="10"/>
  <c r="AE108" i="10"/>
  <c r="AE47" i="10"/>
  <c r="AD47" i="10"/>
  <c r="AE89" i="6"/>
  <c r="AD89" i="6"/>
  <c r="AD131" i="10"/>
  <c r="AE131" i="10"/>
  <c r="AB38" i="10"/>
  <c r="AA38" i="10"/>
  <c r="AA115" i="9"/>
  <c r="AB115" i="9"/>
  <c r="AB109" i="9"/>
  <c r="AA109" i="9"/>
  <c r="AB93" i="9"/>
  <c r="AA93" i="9"/>
  <c r="AB82" i="6"/>
  <c r="AA82" i="6"/>
  <c r="AA98" i="10"/>
  <c r="AB98" i="10"/>
  <c r="AB53" i="9"/>
  <c r="AA53" i="9"/>
  <c r="AD42" i="10"/>
  <c r="AE42" i="10"/>
  <c r="AD120" i="9"/>
  <c r="AE120" i="9"/>
  <c r="AD70" i="6"/>
  <c r="AE70" i="6"/>
  <c r="AE107" i="6"/>
  <c r="AD107" i="6"/>
  <c r="AE125" i="10"/>
  <c r="AD125" i="10"/>
  <c r="AE79" i="9"/>
  <c r="AD79" i="9"/>
  <c r="AA132" i="9"/>
  <c r="AE132" i="9"/>
  <c r="AB132" i="9"/>
  <c r="AB73" i="6"/>
  <c r="AA73" i="6"/>
  <c r="AE84" i="9"/>
  <c r="AD84" i="9"/>
  <c r="AD58" i="6"/>
  <c r="AE58" i="6"/>
  <c r="AE39" i="9"/>
  <c r="AD39" i="9"/>
  <c r="AD56" i="6"/>
  <c r="AE56" i="6"/>
  <c r="AD89" i="9"/>
  <c r="AE89" i="9"/>
  <c r="AB123" i="10"/>
  <c r="AA123" i="10"/>
  <c r="AA117" i="6"/>
  <c r="AB117" i="6"/>
  <c r="AB122" i="10"/>
  <c r="AA122" i="10"/>
  <c r="AA101" i="9"/>
  <c r="AB101" i="9"/>
  <c r="AB92" i="6"/>
  <c r="AA92" i="6"/>
  <c r="AB97" i="6"/>
  <c r="AA97" i="6"/>
  <c r="AA119" i="9"/>
  <c r="AB119" i="9"/>
  <c r="AD85" i="9"/>
  <c r="AE85" i="9"/>
  <c r="AD115" i="10"/>
  <c r="AE115" i="10"/>
  <c r="AE104" i="10"/>
  <c r="AD104" i="10"/>
  <c r="AD31" i="9"/>
  <c r="AE31" i="9"/>
  <c r="AE90" i="10"/>
  <c r="AD90" i="10"/>
  <c r="AE130" i="6"/>
  <c r="AD130" i="6"/>
  <c r="AB82" i="10"/>
  <c r="AA82" i="10"/>
  <c r="AA99" i="6"/>
  <c r="AB99" i="6"/>
  <c r="AB128" i="10"/>
  <c r="AA128" i="10"/>
  <c r="AB63" i="10"/>
  <c r="AA63" i="10"/>
  <c r="AB124" i="9"/>
  <c r="AA124" i="9"/>
  <c r="AB115" i="6"/>
  <c r="AA115" i="6"/>
  <c r="AB119" i="10"/>
  <c r="AA119" i="10"/>
  <c r="AE105" i="10"/>
  <c r="AD105" i="10"/>
  <c r="AB74" i="10"/>
  <c r="AA74" i="10"/>
  <c r="AE30" i="6"/>
  <c r="AD30" i="6"/>
  <c r="AD46" i="9"/>
  <c r="AE46" i="9"/>
  <c r="AE91" i="6"/>
  <c r="AD91" i="6"/>
  <c r="AE38" i="9"/>
  <c r="AD38" i="9"/>
  <c r="AA36" i="10"/>
  <c r="AB36" i="10"/>
  <c r="AD80" i="9"/>
  <c r="AE80" i="9"/>
  <c r="AD86" i="10"/>
  <c r="AE86" i="10"/>
  <c r="AE70" i="10"/>
  <c r="AD70" i="10"/>
  <c r="AD124" i="6"/>
  <c r="AE124" i="6"/>
  <c r="AB99" i="10"/>
  <c r="AA99" i="10"/>
  <c r="AA65" i="9"/>
  <c r="AB65" i="9"/>
  <c r="AB119" i="6"/>
  <c r="AA119" i="6"/>
  <c r="AB41" i="6"/>
  <c r="AA41" i="6"/>
  <c r="AB29" i="9"/>
  <c r="AA29" i="9"/>
  <c r="AB83" i="10"/>
  <c r="AA83" i="10"/>
  <c r="AE116" i="9"/>
  <c r="AD116" i="9"/>
  <c r="AE38" i="6"/>
  <c r="AD38" i="6"/>
  <c r="AA72" i="10"/>
  <c r="AB72" i="10"/>
  <c r="AD101" i="6"/>
  <c r="AE101" i="6"/>
  <c r="AA88" i="10"/>
  <c r="AB88" i="10"/>
  <c r="AE131" i="6"/>
  <c r="AD131" i="6"/>
  <c r="AB59" i="9"/>
  <c r="AA59" i="9"/>
  <c r="AB106" i="6"/>
  <c r="AA106" i="6"/>
  <c r="AB126" i="9"/>
  <c r="AA126" i="9"/>
  <c r="AB96" i="10"/>
  <c r="AA96" i="10"/>
  <c r="AB37" i="10"/>
  <c r="AA37" i="10"/>
  <c r="AB129" i="10"/>
  <c r="AA129" i="10"/>
  <c r="AA75" i="9"/>
  <c r="AB75" i="9"/>
  <c r="AD111" i="6"/>
  <c r="AE111" i="6"/>
  <c r="AE128" i="6"/>
  <c r="AD128" i="6"/>
  <c r="AD60" i="10"/>
  <c r="AE60" i="10"/>
  <c r="AD75" i="6"/>
  <c r="AE75" i="6"/>
  <c r="AB71" i="6"/>
  <c r="AA71" i="6"/>
  <c r="AB113" i="6"/>
  <c r="AA113" i="6"/>
  <c r="AE120" i="10"/>
  <c r="AD120" i="10"/>
  <c r="AA126" i="10"/>
  <c r="AB126" i="10"/>
  <c r="AE122" i="6"/>
  <c r="AD122" i="6"/>
  <c r="AD43" i="9"/>
  <c r="AE43" i="9"/>
  <c r="AD21" i="6"/>
  <c r="AE21" i="6"/>
  <c r="AE45" i="10"/>
  <c r="AD45" i="10"/>
  <c r="AB67" i="6"/>
  <c r="AA67" i="6"/>
  <c r="AB56" i="10"/>
  <c r="AA56" i="10"/>
  <c r="AA59" i="10"/>
  <c r="AB59" i="10"/>
  <c r="AA117" i="10"/>
  <c r="AB117" i="10"/>
  <c r="AB102" i="10"/>
  <c r="AA102" i="10"/>
  <c r="AB100" i="10"/>
  <c r="AA100" i="10"/>
  <c r="AE61" i="10"/>
  <c r="AD61" i="10"/>
  <c r="AD100" i="9"/>
  <c r="AE100" i="9"/>
  <c r="AB35" i="9"/>
  <c r="AA35" i="9"/>
  <c r="AB87" i="10"/>
  <c r="AA87" i="10"/>
  <c r="AB103" i="10"/>
  <c r="AA103" i="10"/>
  <c r="AD68" i="10"/>
  <c r="AE68" i="10"/>
  <c r="AD110" i="9"/>
  <c r="AE110" i="9"/>
  <c r="AB69" i="10"/>
  <c r="AA69" i="10"/>
  <c r="AA95" i="9"/>
  <c r="AB95" i="9"/>
  <c r="AA87" i="9"/>
  <c r="AB87" i="9"/>
  <c r="AB105" i="6"/>
  <c r="AA105" i="6"/>
  <c r="AB45" i="9"/>
  <c r="AA45" i="9"/>
  <c r="AB92" i="9"/>
  <c r="AA92" i="9"/>
  <c r="AB29" i="10"/>
  <c r="AA29" i="10"/>
  <c r="AD35" i="6"/>
  <c r="AE35" i="6"/>
  <c r="AA83" i="6"/>
  <c r="AB83" i="6"/>
  <c r="AB78" i="6"/>
  <c r="AA78" i="6"/>
  <c r="AD116" i="10"/>
  <c r="AE116" i="10"/>
  <c r="AD24" i="10"/>
  <c r="AE24" i="10"/>
  <c r="AE127" i="9"/>
  <c r="AD127" i="9"/>
  <c r="AD41" i="10"/>
  <c r="AE41" i="10"/>
  <c r="AB121" i="6"/>
  <c r="AA121" i="6"/>
  <c r="AA58" i="10"/>
  <c r="AB58" i="10"/>
  <c r="AB64" i="10"/>
  <c r="AA64" i="10"/>
  <c r="AB47" i="9"/>
  <c r="AA47" i="9"/>
  <c r="AA75" i="10"/>
  <c r="AB75" i="10"/>
  <c r="AE112" i="10"/>
  <c r="AD112" i="10"/>
  <c r="AE102" i="6"/>
  <c r="AD102" i="6"/>
  <c r="AE111" i="10"/>
  <c r="AD111" i="10"/>
  <c r="AE46" i="10"/>
  <c r="AD46" i="10"/>
  <c r="AD26" i="10"/>
  <c r="AE26" i="10"/>
  <c r="AD65" i="10"/>
  <c r="AE65" i="10"/>
  <c r="AD27" i="9"/>
  <c r="AE27" i="9"/>
  <c r="AE98" i="6"/>
  <c r="AD98" i="6"/>
  <c r="AA29" i="6"/>
  <c r="AB29" i="6"/>
  <c r="AB68" i="9"/>
  <c r="AA68" i="9"/>
  <c r="AA123" i="9"/>
  <c r="AB123" i="9"/>
  <c r="AB51" i="6"/>
  <c r="AA51" i="6"/>
  <c r="AB39" i="10"/>
  <c r="AA39" i="10"/>
  <c r="AB91" i="9"/>
  <c r="AA91" i="9"/>
  <c r="AB83" i="9"/>
  <c r="AA83" i="9"/>
  <c r="AE96" i="6"/>
  <c r="AD96" i="6"/>
  <c r="AE119" i="9"/>
  <c r="AD119" i="9"/>
  <c r="AE45" i="9"/>
  <c r="AC11" i="9"/>
  <c r="AD45" i="9"/>
  <c r="AE103" i="10"/>
  <c r="AD103" i="10"/>
  <c r="AE126" i="9"/>
  <c r="AD126" i="9"/>
  <c r="AE83" i="10"/>
  <c r="AD83" i="10"/>
  <c r="AD74" i="10"/>
  <c r="AE74" i="10"/>
  <c r="AD124" i="9"/>
  <c r="AE124" i="9"/>
  <c r="AD122" i="10"/>
  <c r="AE122" i="10"/>
  <c r="AD109" i="9"/>
  <c r="AE109" i="9"/>
  <c r="AE38" i="10"/>
  <c r="AD38" i="10"/>
  <c r="AD108" i="9"/>
  <c r="AE108" i="9"/>
  <c r="AE107" i="9"/>
  <c r="AD107" i="9"/>
  <c r="AD36" i="9"/>
  <c r="AE36" i="9"/>
  <c r="AD86" i="6"/>
  <c r="AE86" i="6"/>
  <c r="AD84" i="10"/>
  <c r="AE84" i="10"/>
  <c r="AD121" i="9"/>
  <c r="AE121" i="9"/>
  <c r="AD57" i="6"/>
  <c r="AE57" i="6"/>
  <c r="AD110" i="10"/>
  <c r="AE110" i="10"/>
  <c r="AD25" i="6"/>
  <c r="AE25" i="6"/>
  <c r="AD106" i="10"/>
  <c r="AE106" i="10"/>
  <c r="AE118" i="10"/>
  <c r="AD118" i="10"/>
  <c r="AD36" i="6"/>
  <c r="AE36" i="6"/>
  <c r="AE22" i="9"/>
  <c r="AD22" i="9"/>
  <c r="AE95" i="9"/>
  <c r="AD95" i="9"/>
  <c r="AD75" i="9"/>
  <c r="AE75" i="9"/>
  <c r="AE83" i="9"/>
  <c r="AD83" i="9"/>
  <c r="AD68" i="9"/>
  <c r="AE68" i="9"/>
  <c r="AD64" i="10"/>
  <c r="AE64" i="10"/>
  <c r="AD87" i="10"/>
  <c r="AE87" i="10"/>
  <c r="AD113" i="6"/>
  <c r="AE113" i="6"/>
  <c r="AD129" i="10"/>
  <c r="AE129" i="10"/>
  <c r="AE106" i="6"/>
  <c r="AD106" i="6"/>
  <c r="AE29" i="9"/>
  <c r="AD29" i="9"/>
  <c r="AD119" i="6"/>
  <c r="AE119" i="6"/>
  <c r="AD63" i="10"/>
  <c r="AE63" i="10"/>
  <c r="AD82" i="10"/>
  <c r="AE82" i="10"/>
  <c r="AD97" i="6"/>
  <c r="AE97" i="6"/>
  <c r="AE82" i="6"/>
  <c r="AD82" i="6"/>
  <c r="AD57" i="10"/>
  <c r="AE57" i="10"/>
  <c r="AD26" i="6"/>
  <c r="AE26" i="6"/>
  <c r="AD28" i="9"/>
  <c r="AE28" i="9"/>
  <c r="AD81" i="9"/>
  <c r="AE81" i="9"/>
  <c r="AE55" i="6"/>
  <c r="AD55" i="6"/>
  <c r="AE54" i="10"/>
  <c r="AD54" i="10"/>
  <c r="AE125" i="9"/>
  <c r="AD125" i="9"/>
  <c r="AD81" i="6"/>
  <c r="AE81" i="6"/>
  <c r="AD132" i="10"/>
  <c r="AE132" i="10"/>
  <c r="AD52" i="6"/>
  <c r="AE52" i="6"/>
  <c r="AE103" i="9"/>
  <c r="AD103" i="9"/>
  <c r="AD92" i="10"/>
  <c r="AE92" i="10"/>
  <c r="AE39" i="10"/>
  <c r="AD39" i="10"/>
  <c r="AE69" i="10"/>
  <c r="AD69" i="10"/>
  <c r="AD59" i="10"/>
  <c r="AE59" i="10"/>
  <c r="AD88" i="10"/>
  <c r="AE88" i="10"/>
  <c r="AD117" i="6"/>
  <c r="AE117" i="6"/>
  <c r="AE115" i="9"/>
  <c r="AD115" i="9"/>
  <c r="AD53" i="6"/>
  <c r="AE53" i="6"/>
  <c r="AD80" i="10"/>
  <c r="AE80" i="10"/>
  <c r="AE43" i="10"/>
  <c r="AD43" i="10"/>
  <c r="AE48" i="10"/>
  <c r="AD48" i="10"/>
  <c r="AE40" i="6"/>
  <c r="AD40" i="6"/>
  <c r="AE95" i="10"/>
  <c r="AD95" i="10"/>
  <c r="AE91" i="10"/>
  <c r="AD91" i="10"/>
  <c r="AD97" i="10"/>
  <c r="AE97" i="10"/>
  <c r="AD35" i="10"/>
  <c r="AE35" i="10"/>
  <c r="AD83" i="6"/>
  <c r="AE83" i="6"/>
  <c r="AD101" i="10"/>
  <c r="AE101" i="10"/>
  <c r="AE91" i="9"/>
  <c r="AD91" i="9"/>
  <c r="AE78" i="6"/>
  <c r="AD78" i="6"/>
  <c r="AE29" i="10"/>
  <c r="AD29" i="10"/>
  <c r="AD105" i="6"/>
  <c r="AE105" i="6"/>
  <c r="AD35" i="9"/>
  <c r="AE35" i="9"/>
  <c r="AD100" i="10"/>
  <c r="AE100" i="10"/>
  <c r="AD56" i="10"/>
  <c r="AE56" i="10"/>
  <c r="AD71" i="6"/>
  <c r="AE71" i="6"/>
  <c r="AD37" i="10"/>
  <c r="AE37" i="10"/>
  <c r="AD59" i="9"/>
  <c r="AE59" i="9"/>
  <c r="AE41" i="6"/>
  <c r="AD41" i="6"/>
  <c r="AE119" i="10"/>
  <c r="AD119" i="10"/>
  <c r="AE128" i="10"/>
  <c r="AD128" i="10"/>
  <c r="AE92" i="6"/>
  <c r="AD92" i="6"/>
  <c r="AD73" i="6"/>
  <c r="AE73" i="6"/>
  <c r="AE78" i="10"/>
  <c r="AD78" i="10"/>
  <c r="AD93" i="10"/>
  <c r="AE93" i="10"/>
  <c r="AD66" i="6"/>
  <c r="AE66" i="6"/>
  <c r="AD85" i="6"/>
  <c r="AE85" i="6"/>
  <c r="AD27" i="10"/>
  <c r="AE27" i="10"/>
  <c r="AD129" i="6"/>
  <c r="AE129" i="6"/>
  <c r="AD123" i="6"/>
  <c r="AE123" i="6"/>
  <c r="AD37" i="9"/>
  <c r="AE37" i="9"/>
  <c r="AE53" i="10"/>
  <c r="AD53" i="10"/>
  <c r="AD81" i="10"/>
  <c r="AE81" i="10"/>
  <c r="AD50" i="6"/>
  <c r="AE50" i="6"/>
  <c r="AD114" i="10"/>
  <c r="AE114" i="10"/>
  <c r="AE66" i="10"/>
  <c r="AD66" i="10"/>
  <c r="AE98" i="10"/>
  <c r="AD98" i="10"/>
  <c r="AD42" i="6"/>
  <c r="AE42" i="6"/>
  <c r="AE126" i="6"/>
  <c r="AD126" i="6"/>
  <c r="AE65" i="9"/>
  <c r="AD65" i="9"/>
  <c r="AD36" i="10"/>
  <c r="AE36" i="10"/>
  <c r="AD31" i="6"/>
  <c r="AE31" i="6"/>
  <c r="AE111" i="9"/>
  <c r="AD111" i="9"/>
  <c r="AD120" i="6"/>
  <c r="AE120" i="6"/>
  <c r="AD61" i="9"/>
  <c r="AE61" i="9"/>
  <c r="AE125" i="6"/>
  <c r="AD125" i="6"/>
  <c r="AD110" i="6"/>
  <c r="AE110" i="6"/>
  <c r="AE62" i="6"/>
  <c r="AD62" i="6"/>
  <c r="AE44" i="10"/>
  <c r="AD44" i="10"/>
  <c r="AD58" i="10"/>
  <c r="AE58" i="10"/>
  <c r="AD117" i="10"/>
  <c r="AE117" i="10"/>
  <c r="AE72" i="10"/>
  <c r="AD72" i="10"/>
  <c r="AE54" i="9"/>
  <c r="AD54" i="9"/>
  <c r="AD121" i="6"/>
  <c r="AE121" i="6"/>
  <c r="AE92" i="9"/>
  <c r="AD92" i="9"/>
  <c r="AD102" i="10"/>
  <c r="AE102" i="10"/>
  <c r="AE67" i="6"/>
  <c r="AD67" i="6"/>
  <c r="AD96" i="10"/>
  <c r="AE96" i="10"/>
  <c r="AD99" i="10"/>
  <c r="AE99" i="10"/>
  <c r="AE115" i="6"/>
  <c r="AD115" i="6"/>
  <c r="AD123" i="10"/>
  <c r="AE123" i="10"/>
  <c r="AD53" i="9"/>
  <c r="AE53" i="9"/>
  <c r="AD93" i="9"/>
  <c r="AE93" i="9"/>
  <c r="AD23" i="6"/>
  <c r="AE23" i="6"/>
  <c r="AC11" i="6"/>
  <c r="AD44" i="9"/>
  <c r="AE44" i="9"/>
  <c r="AD94" i="10"/>
  <c r="AE94" i="10"/>
  <c r="AD41" i="9"/>
  <c r="AE41" i="9"/>
  <c r="AD67" i="9"/>
  <c r="AE67" i="9"/>
  <c r="AE32" i="10"/>
  <c r="AD32" i="10"/>
  <c r="AD77" i="9"/>
  <c r="AE77" i="9"/>
  <c r="AE76" i="10"/>
  <c r="AD76" i="10"/>
  <c r="AE30" i="9"/>
  <c r="AD30" i="9"/>
  <c r="AE123" i="9"/>
  <c r="AD123" i="9"/>
  <c r="AE70" i="9"/>
  <c r="AD70" i="9"/>
  <c r="AE29" i="6"/>
  <c r="AD29" i="6"/>
  <c r="AE75" i="10"/>
  <c r="AD75" i="10"/>
  <c r="AE51" i="6"/>
  <c r="AD51" i="6"/>
  <c r="AD47" i="9"/>
  <c r="AE47" i="9"/>
  <c r="AD87" i="9"/>
  <c r="AE87" i="9"/>
  <c r="AD126" i="10"/>
  <c r="AE126" i="10"/>
  <c r="AE99" i="6"/>
  <c r="AD99" i="6"/>
  <c r="AE101" i="9"/>
  <c r="AD101" i="9"/>
  <c r="AD112" i="6"/>
  <c r="AE112" i="6"/>
  <c r="AE30" i="10"/>
  <c r="AD30" i="10"/>
  <c r="AE90" i="6"/>
  <c r="AD90" i="6"/>
  <c r="AE49" i="10"/>
  <c r="AD49" i="10"/>
  <c r="AE62" i="9"/>
  <c r="AD62" i="9"/>
  <c r="AD50" i="10"/>
  <c r="AE50" i="10"/>
  <c r="AC11" i="10"/>
  <c r="G30" i="3"/>
  <c r="H46" i="3"/>
  <c r="G46" i="3"/>
  <c r="H38" i="3"/>
  <c r="G38" i="3"/>
  <c r="Q224" i="5"/>
  <c r="Q210" i="5"/>
  <c r="AC210" i="5" s="1"/>
  <c r="Q216" i="5"/>
  <c r="AC216" i="5" s="1"/>
  <c r="S5" i="9"/>
  <c r="Q223" i="5"/>
  <c r="AC223" i="5" s="1"/>
  <c r="Q213" i="5"/>
  <c r="AC213" i="5" s="1"/>
  <c r="Q206" i="5"/>
  <c r="Q228" i="5"/>
  <c r="AC228" i="5" s="1"/>
  <c r="Z228" i="5"/>
  <c r="G228" i="5"/>
  <c r="G227" i="5"/>
  <c r="Z227" i="5"/>
  <c r="Q227" i="5"/>
  <c r="Q226" i="5"/>
  <c r="AC226" i="5" s="1"/>
  <c r="Z226" i="5"/>
  <c r="G226" i="5"/>
  <c r="F35" i="3"/>
  <c r="G35" i="3" s="1"/>
  <c r="I35" i="3"/>
  <c r="J35" i="3" s="1"/>
  <c r="G22" i="3"/>
  <c r="H22" i="3"/>
  <c r="S3" i="10"/>
  <c r="S10" i="10"/>
  <c r="Q30" i="10"/>
  <c r="Q27" i="10"/>
  <c r="Q58" i="10"/>
  <c r="Q32" i="10"/>
  <c r="Q47" i="10"/>
  <c r="Q53" i="10"/>
  <c r="Q102" i="10"/>
  <c r="Q109" i="10"/>
  <c r="Q75" i="10"/>
  <c r="Q126" i="10"/>
  <c r="Q122" i="10"/>
  <c r="Q62" i="10"/>
  <c r="Q132" i="10"/>
  <c r="Q96" i="10"/>
  <c r="S4" i="10"/>
  <c r="S12" i="10"/>
  <c r="Q34" i="10"/>
  <c r="Q31" i="10"/>
  <c r="Q66" i="10"/>
  <c r="Q35" i="10"/>
  <c r="Q55" i="10"/>
  <c r="Q61" i="10"/>
  <c r="Q110" i="10"/>
  <c r="Q117" i="10"/>
  <c r="Q91" i="10"/>
  <c r="Q127" i="10"/>
  <c r="Q21" i="10"/>
  <c r="Q80" i="10"/>
  <c r="Q70" i="10"/>
  <c r="Q128" i="10"/>
  <c r="S5" i="10"/>
  <c r="S13" i="10"/>
  <c r="Q36" i="10"/>
  <c r="Q43" i="10"/>
  <c r="Q74" i="10"/>
  <c r="Q40" i="10"/>
  <c r="Q63" i="10"/>
  <c r="Q69" i="10"/>
  <c r="Q118" i="10"/>
  <c r="Q84" i="10"/>
  <c r="Q99" i="10"/>
  <c r="Q81" i="10"/>
  <c r="Q76" i="10"/>
  <c r="Q87" i="10"/>
  <c r="Q129" i="10"/>
  <c r="Q78" i="10"/>
  <c r="S6" i="10"/>
  <c r="Q25" i="10"/>
  <c r="Q44" i="10"/>
  <c r="Q51" i="10"/>
  <c r="Q24" i="10"/>
  <c r="Q48" i="10"/>
  <c r="Q71" i="10"/>
  <c r="Q54" i="10"/>
  <c r="Q46" i="10"/>
  <c r="Q92" i="10"/>
  <c r="Q107" i="10"/>
  <c r="Q83" i="10"/>
  <c r="Q89" i="10"/>
  <c r="Q95" i="10"/>
  <c r="Q72" i="10"/>
  <c r="Q130" i="10"/>
  <c r="S7" i="10"/>
  <c r="Q33" i="10"/>
  <c r="Q52" i="10"/>
  <c r="Q59" i="10"/>
  <c r="Q41" i="10"/>
  <c r="Q56" i="10"/>
  <c r="Q79" i="10"/>
  <c r="Q73" i="10"/>
  <c r="Q77" i="10"/>
  <c r="Q100" i="10"/>
  <c r="Q115" i="10"/>
  <c r="Q90" i="10"/>
  <c r="Q97" i="10"/>
  <c r="Q103" i="10"/>
  <c r="Q120" i="10"/>
  <c r="Q38" i="10"/>
  <c r="S8" i="10"/>
  <c r="D15" i="10"/>
  <c r="C19" i="10" s="1"/>
  <c r="Q60" i="10"/>
  <c r="Q67" i="10"/>
  <c r="Q49" i="10"/>
  <c r="Q64" i="10"/>
  <c r="Q26" i="10"/>
  <c r="Q82" i="10"/>
  <c r="Q85" i="10"/>
  <c r="Q108" i="10"/>
  <c r="Q123" i="10"/>
  <c r="Q98" i="10"/>
  <c r="Q105" i="10"/>
  <c r="Q111" i="10"/>
  <c r="Q104" i="10"/>
  <c r="S11" i="10"/>
  <c r="Q68" i="10"/>
  <c r="Q42" i="10"/>
  <c r="Q57" i="10"/>
  <c r="Q29" i="10"/>
  <c r="Q37" i="10"/>
  <c r="Q86" i="10"/>
  <c r="Q93" i="10"/>
  <c r="Q116" i="10"/>
  <c r="Q124" i="10"/>
  <c r="Q106" i="10"/>
  <c r="Q113" i="10"/>
  <c r="Q119" i="10"/>
  <c r="Q112" i="10"/>
  <c r="F21" i="3"/>
  <c r="H21" i="3" s="1"/>
  <c r="I21" i="3"/>
  <c r="J21" i="3" s="1"/>
  <c r="F26" i="3"/>
  <c r="H26" i="3" s="1"/>
  <c r="I26" i="3"/>
  <c r="J26" i="3" s="1"/>
  <c r="G31" i="3"/>
  <c r="H31" i="3"/>
  <c r="Q219" i="5"/>
  <c r="Q218" i="5"/>
  <c r="AC218" i="5" s="1"/>
  <c r="S2" i="9"/>
  <c r="Q205" i="5"/>
  <c r="AC205" i="5" s="1"/>
  <c r="K227" i="5"/>
  <c r="K226" i="5"/>
  <c r="K228" i="5"/>
  <c r="C12" i="10"/>
  <c r="C12" i="9"/>
  <c r="C11" i="10"/>
  <c r="C12" i="4"/>
  <c r="E18" i="3"/>
  <c r="C12" i="6"/>
  <c r="D18" i="3"/>
  <c r="C11" i="4"/>
  <c r="C11" i="6"/>
  <c r="C12" i="1"/>
  <c r="C11" i="9"/>
  <c r="C11" i="1"/>
  <c r="AF92" i="5" l="1"/>
  <c r="I92" i="5"/>
  <c r="I127" i="5"/>
  <c r="AF127" i="5"/>
  <c r="AF156" i="5"/>
  <c r="I156" i="5"/>
  <c r="I154" i="5"/>
  <c r="AF154" i="5"/>
  <c r="AC147" i="5"/>
  <c r="Q71" i="5"/>
  <c r="AC71" i="5" s="1"/>
  <c r="AC88" i="5"/>
  <c r="Q153" i="5"/>
  <c r="Z153" i="5"/>
  <c r="Z147" i="5"/>
  <c r="G147" i="5"/>
  <c r="G132" i="5"/>
  <c r="Z132" i="5"/>
  <c r="G106" i="5"/>
  <c r="AU106" i="5"/>
  <c r="Z51" i="5"/>
  <c r="G32" i="5"/>
  <c r="Z32" i="5"/>
  <c r="G219" i="5"/>
  <c r="K219" i="5" s="1"/>
  <c r="Z219" i="5"/>
  <c r="G185" i="5"/>
  <c r="K185" i="5" s="1"/>
  <c r="Z185" i="5"/>
  <c r="Q185" i="5"/>
  <c r="AF47" i="5"/>
  <c r="I47" i="5"/>
  <c r="I131" i="5"/>
  <c r="AF131" i="5"/>
  <c r="Z111" i="5"/>
  <c r="G111" i="5"/>
  <c r="Z105" i="5"/>
  <c r="G105" i="5"/>
  <c r="G82" i="5"/>
  <c r="Z82" i="5"/>
  <c r="Q82" i="5"/>
  <c r="AC82" i="5" s="1"/>
  <c r="Z31" i="5"/>
  <c r="Q31" i="5"/>
  <c r="AC31" i="5" s="1"/>
  <c r="G31" i="5"/>
  <c r="Z229" i="5"/>
  <c r="Q131" i="5"/>
  <c r="AC131" i="5" s="1"/>
  <c r="AC166" i="5"/>
  <c r="AC45" i="5"/>
  <c r="AC32" i="5"/>
  <c r="Z177" i="5"/>
  <c r="G177" i="5"/>
  <c r="Q177" i="5"/>
  <c r="AC177" i="5" s="1"/>
  <c r="I173" i="5"/>
  <c r="AF173" i="5"/>
  <c r="Z167" i="5"/>
  <c r="G167" i="5"/>
  <c r="Q229" i="5"/>
  <c r="AC229" i="5" s="1"/>
  <c r="AC47" i="5"/>
  <c r="I59" i="5"/>
  <c r="Q105" i="5"/>
  <c r="AC105" i="5" s="1"/>
  <c r="AC134" i="5"/>
  <c r="G222" i="5"/>
  <c r="K222" i="5" s="1"/>
  <c r="Z222" i="5"/>
  <c r="AC106" i="5"/>
  <c r="AC156" i="5"/>
  <c r="Z71" i="5"/>
  <c r="AC167" i="5"/>
  <c r="AC197" i="5"/>
  <c r="AC173" i="5"/>
  <c r="AC207" i="5"/>
  <c r="AC211" i="5"/>
  <c r="Z176" i="5"/>
  <c r="G176" i="5"/>
  <c r="I38" i="5"/>
  <c r="AF38" i="5"/>
  <c r="Q234" i="5"/>
  <c r="AC40" i="5"/>
  <c r="AC201" i="5"/>
  <c r="G166" i="5"/>
  <c r="Z166" i="5"/>
  <c r="Z150" i="5"/>
  <c r="G150" i="5"/>
  <c r="BL10" i="5"/>
  <c r="BL25" i="5"/>
  <c r="BL72" i="5"/>
  <c r="BL74" i="5"/>
  <c r="AU61" i="5"/>
  <c r="AU105" i="5"/>
  <c r="BL7" i="5"/>
  <c r="BK7" i="5" s="1"/>
  <c r="BJ7" i="5" s="1"/>
  <c r="BI7" i="5" s="1"/>
  <c r="BH7" i="5" s="1"/>
  <c r="BG7" i="5" s="1"/>
  <c r="BF7" i="5" s="1"/>
  <c r="BE7" i="5" s="1"/>
  <c r="BD7" i="5" s="1"/>
  <c r="BC7" i="5" s="1"/>
  <c r="BL13" i="5"/>
  <c r="BL51" i="5"/>
  <c r="BL57" i="5"/>
  <c r="AU166" i="5"/>
  <c r="AU126" i="5"/>
  <c r="BL21" i="5"/>
  <c r="BL28" i="5"/>
  <c r="AU142" i="5"/>
  <c r="AU141" i="5"/>
  <c r="BL31" i="5"/>
  <c r="BL71" i="5"/>
  <c r="AU169" i="5"/>
  <c r="AU189" i="5"/>
  <c r="AT189" i="5" s="1"/>
  <c r="BL42" i="5"/>
  <c r="BK42" i="5" s="1"/>
  <c r="BL44" i="5"/>
  <c r="BL75" i="5"/>
  <c r="BK75" i="5" s="1"/>
  <c r="BJ75" i="5" s="1"/>
  <c r="BI75" i="5" s="1"/>
  <c r="BH75" i="5" s="1"/>
  <c r="BG75" i="5" s="1"/>
  <c r="BF75" i="5" s="1"/>
  <c r="BE75" i="5" s="1"/>
  <c r="BD75" i="5" s="1"/>
  <c r="BC75" i="5" s="1"/>
  <c r="BL77" i="5"/>
  <c r="BK77" i="5" s="1"/>
  <c r="BJ77" i="5" s="1"/>
  <c r="BI77" i="5" s="1"/>
  <c r="BH77" i="5" s="1"/>
  <c r="BG77" i="5" s="1"/>
  <c r="BF77" i="5" s="1"/>
  <c r="BE77" i="5" s="1"/>
  <c r="BD77" i="5" s="1"/>
  <c r="BC77" i="5" s="1"/>
  <c r="AU203" i="5"/>
  <c r="BL9" i="5"/>
  <c r="BL60" i="5"/>
  <c r="BL69" i="5"/>
  <c r="AU69" i="5"/>
  <c r="AU92" i="5"/>
  <c r="BL80" i="5"/>
  <c r="BL85" i="5"/>
  <c r="AU140" i="5"/>
  <c r="G201" i="5"/>
  <c r="K201" i="5" s="1"/>
  <c r="Z201" i="5"/>
  <c r="Z224" i="5"/>
  <c r="G224" i="5"/>
  <c r="AU144" i="5"/>
  <c r="AT144" i="5" s="1"/>
  <c r="AS144" i="5" s="1"/>
  <c r="AR144" i="5" s="1"/>
  <c r="AQ144" i="5" s="1"/>
  <c r="AP144" i="5" s="1"/>
  <c r="AO144" i="5" s="1"/>
  <c r="AN144" i="5" s="1"/>
  <c r="AM144" i="5" s="1"/>
  <c r="AL144" i="5" s="1"/>
  <c r="Z144" i="5"/>
  <c r="I99" i="5"/>
  <c r="AF99" i="5"/>
  <c r="I87" i="5"/>
  <c r="AF87" i="5"/>
  <c r="Z79" i="5"/>
  <c r="G79" i="5"/>
  <c r="H68" i="5"/>
  <c r="AF68" i="5"/>
  <c r="G182" i="5"/>
  <c r="Z182" i="5"/>
  <c r="G207" i="5"/>
  <c r="K207" i="5" s="1"/>
  <c r="Z207" i="5"/>
  <c r="AU200" i="5"/>
  <c r="G200" i="5"/>
  <c r="G193" i="5"/>
  <c r="Z193" i="5"/>
  <c r="AC92" i="5"/>
  <c r="I171" i="5"/>
  <c r="AF171" i="5"/>
  <c r="Z143" i="5"/>
  <c r="G143" i="5"/>
  <c r="AU123" i="5"/>
  <c r="G199" i="5"/>
  <c r="Z199" i="5"/>
  <c r="AC154" i="5"/>
  <c r="AC118" i="5"/>
  <c r="I159" i="5"/>
  <c r="AF159" i="5"/>
  <c r="AU134" i="5"/>
  <c r="AT134" i="5" s="1"/>
  <c r="AS134" i="5" s="1"/>
  <c r="AR134" i="5" s="1"/>
  <c r="AQ134" i="5" s="1"/>
  <c r="AP134" i="5" s="1"/>
  <c r="AO134" i="5" s="1"/>
  <c r="AN134" i="5" s="1"/>
  <c r="AM134" i="5" s="1"/>
  <c r="AL134" i="5" s="1"/>
  <c r="AK134" i="5" s="1"/>
  <c r="Z134" i="5"/>
  <c r="G134" i="5"/>
  <c r="I41" i="5"/>
  <c r="AF41" i="5"/>
  <c r="Z211" i="5"/>
  <c r="G211" i="5"/>
  <c r="K211" i="5" s="1"/>
  <c r="AC176" i="5"/>
  <c r="AC59" i="5"/>
  <c r="AC212" i="5"/>
  <c r="Z169" i="5"/>
  <c r="G169" i="5"/>
  <c r="Z154" i="5"/>
  <c r="AU84" i="5"/>
  <c r="AF22" i="5"/>
  <c r="I22" i="5"/>
  <c r="Z197" i="5"/>
  <c r="G197" i="5"/>
  <c r="J197" i="5" s="1"/>
  <c r="AU104" i="5"/>
  <c r="AU101" i="5"/>
  <c r="AU89" i="5"/>
  <c r="Z175" i="5"/>
  <c r="G53" i="5"/>
  <c r="AC53" i="5" s="1"/>
  <c r="AB15" i="5"/>
  <c r="AU219" i="5" s="1"/>
  <c r="G192" i="5"/>
  <c r="K192" i="5" s="1"/>
  <c r="AU118" i="5"/>
  <c r="AU103" i="5"/>
  <c r="AT103" i="5" s="1"/>
  <c r="AS103" i="5" s="1"/>
  <c r="AR103" i="5" s="1"/>
  <c r="AQ103" i="5" s="1"/>
  <c r="AP103" i="5" s="1"/>
  <c r="AO103" i="5" s="1"/>
  <c r="AN103" i="5" s="1"/>
  <c r="AM103" i="5" s="1"/>
  <c r="AL103" i="5" s="1"/>
  <c r="AU181" i="5"/>
  <c r="Z165" i="5"/>
  <c r="AU139" i="5"/>
  <c r="AU96" i="5"/>
  <c r="AT96" i="5" s="1"/>
  <c r="AS96" i="5" s="1"/>
  <c r="AR96" i="5" s="1"/>
  <c r="AQ96" i="5" s="1"/>
  <c r="AP96" i="5" s="1"/>
  <c r="AO96" i="5" s="1"/>
  <c r="AN96" i="5" s="1"/>
  <c r="AM96" i="5" s="1"/>
  <c r="AL96" i="5" s="1"/>
  <c r="AK96" i="5" s="1"/>
  <c r="G76" i="5"/>
  <c r="AU57" i="5"/>
  <c r="AU80" i="5"/>
  <c r="AU168" i="5"/>
  <c r="AF74" i="5"/>
  <c r="I74" i="5"/>
  <c r="AU70" i="5"/>
  <c r="Z70" i="5"/>
  <c r="G70" i="5"/>
  <c r="D16" i="5"/>
  <c r="D19" i="5" s="1"/>
  <c r="Q70" i="5"/>
  <c r="K182" i="5"/>
  <c r="AU202" i="5"/>
  <c r="G202" i="5"/>
  <c r="Z202" i="5"/>
  <c r="Q202" i="5"/>
  <c r="AC202" i="5" s="1"/>
  <c r="G198" i="5"/>
  <c r="AU198" i="5"/>
  <c r="Z198" i="5"/>
  <c r="Q198" i="5"/>
  <c r="Z225" i="5"/>
  <c r="G225" i="5"/>
  <c r="Q225" i="5"/>
  <c r="AU225" i="5"/>
  <c r="AC182" i="5"/>
  <c r="I61" i="5"/>
  <c r="AC74" i="5"/>
  <c r="AI96" i="5"/>
  <c r="AJ96" i="5"/>
  <c r="AC227" i="5"/>
  <c r="AC130" i="5"/>
  <c r="AJ134" i="5"/>
  <c r="AI134" i="5"/>
  <c r="AF34" i="5"/>
  <c r="I34" i="5"/>
  <c r="AF150" i="5"/>
  <c r="AC78" i="5"/>
  <c r="AC35" i="5"/>
  <c r="AK144" i="5"/>
  <c r="Z78" i="5"/>
  <c r="G78" i="5"/>
  <c r="AU78" i="5"/>
  <c r="Z35" i="5"/>
  <c r="G35" i="5"/>
  <c r="AF27" i="5"/>
  <c r="I27" i="5"/>
  <c r="G206" i="5"/>
  <c r="AC206" i="5" s="1"/>
  <c r="Z206" i="5"/>
  <c r="I157" i="5"/>
  <c r="AF157" i="5"/>
  <c r="Z146" i="5"/>
  <c r="AU146" i="5"/>
  <c r="G146" i="5"/>
  <c r="Z141" i="5"/>
  <c r="G141" i="5"/>
  <c r="AC141" i="5" s="1"/>
  <c r="G129" i="5"/>
  <c r="Z129" i="5"/>
  <c r="Z161" i="5"/>
  <c r="G161" i="5"/>
  <c r="AU153" i="5"/>
  <c r="G153" i="5"/>
  <c r="BJ42" i="5"/>
  <c r="BI42" i="5" s="1"/>
  <c r="BH42" i="5" s="1"/>
  <c r="BG42" i="5" s="1"/>
  <c r="BF42" i="5" s="1"/>
  <c r="BE42" i="5" s="1"/>
  <c r="BD42" i="5" s="1"/>
  <c r="BC42" i="5" s="1"/>
  <c r="AU133" i="5"/>
  <c r="G133" i="5"/>
  <c r="I117" i="5"/>
  <c r="AF117" i="5"/>
  <c r="I109" i="5"/>
  <c r="AF109" i="5"/>
  <c r="I167" i="5"/>
  <c r="AF167" i="5"/>
  <c r="Z164" i="5"/>
  <c r="AU164" i="5"/>
  <c r="G164" i="5"/>
  <c r="AC164" i="5" s="1"/>
  <c r="G160" i="5"/>
  <c r="AC160" i="5" s="1"/>
  <c r="AU160" i="5"/>
  <c r="Z160" i="5"/>
  <c r="G138" i="5"/>
  <c r="Z138" i="5"/>
  <c r="AU138" i="5"/>
  <c r="AU81" i="5"/>
  <c r="Z81" i="5"/>
  <c r="G81" i="5"/>
  <c r="Z48" i="5"/>
  <c r="AU48" i="5"/>
  <c r="G48" i="5"/>
  <c r="Z56" i="5"/>
  <c r="G56" i="5"/>
  <c r="AU52" i="5"/>
  <c r="Z52" i="5"/>
  <c r="G52" i="5"/>
  <c r="AC52" i="5" s="1"/>
  <c r="Z136" i="5"/>
  <c r="G136" i="5"/>
  <c r="AU172" i="5"/>
  <c r="G172" i="5"/>
  <c r="AC172" i="5" s="1"/>
  <c r="Z172" i="5"/>
  <c r="I101" i="5"/>
  <c r="AF101" i="5"/>
  <c r="AU85" i="5"/>
  <c r="Z85" i="5"/>
  <c r="G85" i="5"/>
  <c r="AU145" i="5"/>
  <c r="Z145" i="5"/>
  <c r="G145" i="5"/>
  <c r="G77" i="5"/>
  <c r="AC77" i="5" s="1"/>
  <c r="AU77" i="5"/>
  <c r="Z77" i="5"/>
  <c r="Z30" i="5"/>
  <c r="G30" i="5"/>
  <c r="AC30" i="5" s="1"/>
  <c r="G217" i="5"/>
  <c r="Z217" i="5"/>
  <c r="Z221" i="5"/>
  <c r="G221" i="5"/>
  <c r="AC221" i="5" s="1"/>
  <c r="G144" i="5"/>
  <c r="AU93" i="5"/>
  <c r="Z93" i="5"/>
  <c r="G93" i="5"/>
  <c r="AT80" i="5"/>
  <c r="AS80" i="5" s="1"/>
  <c r="AR80" i="5" s="1"/>
  <c r="AQ80" i="5" s="1"/>
  <c r="AP80" i="5" s="1"/>
  <c r="AO80" i="5" s="1"/>
  <c r="AN80" i="5" s="1"/>
  <c r="AM80" i="5" s="1"/>
  <c r="AL80" i="5" s="1"/>
  <c r="AT181" i="5"/>
  <c r="AS181" i="5" s="1"/>
  <c r="AR181" i="5" s="1"/>
  <c r="AQ181" i="5" s="1"/>
  <c r="AP181" i="5" s="1"/>
  <c r="AO181" i="5" s="1"/>
  <c r="AN181" i="5" s="1"/>
  <c r="AM181" i="5" s="1"/>
  <c r="AL181" i="5" s="1"/>
  <c r="AU188" i="5"/>
  <c r="G188" i="5"/>
  <c r="Z188" i="5"/>
  <c r="G151" i="5"/>
  <c r="Z151" i="5"/>
  <c r="AU131" i="5"/>
  <c r="Z131" i="5"/>
  <c r="Z113" i="5"/>
  <c r="G113" i="5"/>
  <c r="AC113" i="5" s="1"/>
  <c r="G50" i="5"/>
  <c r="Z50" i="5"/>
  <c r="G21" i="5"/>
  <c r="AC21" i="5" s="1"/>
  <c r="Z21" i="5"/>
  <c r="G196" i="5"/>
  <c r="AU196" i="5"/>
  <c r="G187" i="5"/>
  <c r="Z187" i="5"/>
  <c r="AU187" i="5"/>
  <c r="AU135" i="5"/>
  <c r="Z135" i="5"/>
  <c r="G130" i="5"/>
  <c r="Z40" i="5"/>
  <c r="G180" i="5"/>
  <c r="AU180" i="5"/>
  <c r="AU204" i="5"/>
  <c r="G204" i="5"/>
  <c r="Z204" i="5"/>
  <c r="G195" i="5"/>
  <c r="AU195" i="5"/>
  <c r="Z195" i="5"/>
  <c r="Z83" i="5"/>
  <c r="G83" i="5"/>
  <c r="Z28" i="5"/>
  <c r="G28" i="5"/>
  <c r="AU184" i="5"/>
  <c r="Z184" i="5"/>
  <c r="AU179" i="5"/>
  <c r="G179" i="5"/>
  <c r="AC179" i="5" s="1"/>
  <c r="Z179" i="5"/>
  <c r="G203" i="5"/>
  <c r="AC203" i="5" s="1"/>
  <c r="Z203" i="5"/>
  <c r="AU186" i="5"/>
  <c r="Z186" i="5"/>
  <c r="G186" i="5"/>
  <c r="AC186" i="5" s="1"/>
  <c r="AS189" i="5"/>
  <c r="AR189" i="5" s="1"/>
  <c r="AQ189" i="5" s="1"/>
  <c r="AP189" i="5" s="1"/>
  <c r="AO189" i="5" s="1"/>
  <c r="AN189" i="5" s="1"/>
  <c r="AM189" i="5" s="1"/>
  <c r="AL189" i="5" s="1"/>
  <c r="Z115" i="5"/>
  <c r="G115" i="5"/>
  <c r="AU62" i="5"/>
  <c r="Z62" i="5"/>
  <c r="G62" i="5"/>
  <c r="AC62" i="5" s="1"/>
  <c r="Z44" i="5"/>
  <c r="G44" i="5"/>
  <c r="AC44" i="5" s="1"/>
  <c r="Z183" i="5"/>
  <c r="G183" i="5"/>
  <c r="AC183" i="5" s="1"/>
  <c r="Z194" i="5"/>
  <c r="G194" i="5"/>
  <c r="AC194" i="5" s="1"/>
  <c r="AU190" i="5"/>
  <c r="G190" i="5"/>
  <c r="AC190" i="5" s="1"/>
  <c r="Z190" i="5"/>
  <c r="Z200" i="5"/>
  <c r="AU165" i="5"/>
  <c r="AU107" i="5"/>
  <c r="AU76" i="5"/>
  <c r="G51" i="5"/>
  <c r="AC51" i="5" s="1"/>
  <c r="G36" i="5"/>
  <c r="AC36" i="5" s="1"/>
  <c r="G29" i="5"/>
  <c r="Z27" i="5"/>
  <c r="Z181" i="5"/>
  <c r="G107" i="5"/>
  <c r="G97" i="5"/>
  <c r="AC234" i="5"/>
  <c r="K234" i="5"/>
  <c r="G232" i="5"/>
  <c r="AU232" i="5"/>
  <c r="Q232" i="5"/>
  <c r="Z232" i="5"/>
  <c r="Z234" i="5"/>
  <c r="AU233" i="5"/>
  <c r="G233" i="5"/>
  <c r="AU234" i="5"/>
  <c r="Z233" i="5"/>
  <c r="Y15" i="5"/>
  <c r="S2" i="4"/>
  <c r="S21" i="4" s="1"/>
  <c r="Q141" i="9"/>
  <c r="Q140" i="9"/>
  <c r="Q134" i="9"/>
  <c r="Q122" i="9"/>
  <c r="Q152" i="9"/>
  <c r="Q218" i="9"/>
  <c r="Q208" i="9"/>
  <c r="Q196" i="9"/>
  <c r="Q180" i="9"/>
  <c r="Q164" i="9"/>
  <c r="Q56" i="9"/>
  <c r="Q80" i="9"/>
  <c r="Q84" i="9"/>
  <c r="Q95" i="9"/>
  <c r="Q28" i="9"/>
  <c r="I50" i="3"/>
  <c r="J50" i="3" s="1"/>
  <c r="Q41" i="4"/>
  <c r="S41" i="4" s="1"/>
  <c r="Q54" i="4"/>
  <c r="S54" i="4" s="1"/>
  <c r="Q35" i="4"/>
  <c r="S35" i="4" s="1"/>
  <c r="Q93" i="4"/>
  <c r="S93" i="4" s="1"/>
  <c r="Q150" i="4"/>
  <c r="S150" i="4" s="1"/>
  <c r="S8" i="4"/>
  <c r="Q26" i="4"/>
  <c r="S26" i="4" s="1"/>
  <c r="Q92" i="4"/>
  <c r="S92" i="4" s="1"/>
  <c r="Q68" i="4"/>
  <c r="S68" i="4" s="1"/>
  <c r="Q100" i="4"/>
  <c r="S100" i="4" s="1"/>
  <c r="Q120" i="4"/>
  <c r="S120" i="4" s="1"/>
  <c r="Q108" i="4"/>
  <c r="S108" i="4" s="1"/>
  <c r="Q71" i="4"/>
  <c r="S71" i="4" s="1"/>
  <c r="Q173" i="1"/>
  <c r="S173" i="1" s="1"/>
  <c r="Q171" i="1"/>
  <c r="S171" i="1" s="1"/>
  <c r="Q25" i="1"/>
  <c r="S25" i="1" s="1"/>
  <c r="Q135" i="1"/>
  <c r="S135" i="1" s="1"/>
  <c r="Q124" i="4"/>
  <c r="S124" i="4" s="1"/>
  <c r="Q139" i="4"/>
  <c r="S139" i="4" s="1"/>
  <c r="Q113" i="4"/>
  <c r="S113" i="4" s="1"/>
  <c r="Q115" i="4"/>
  <c r="S115" i="4" s="1"/>
  <c r="Q83" i="4"/>
  <c r="S83" i="4" s="1"/>
  <c r="Q133" i="9"/>
  <c r="Q126" i="9"/>
  <c r="Q144" i="9"/>
  <c r="Q207" i="9"/>
  <c r="Q178" i="9"/>
  <c r="Q138" i="9"/>
  <c r="Q73" i="9"/>
  <c r="Q70" i="9"/>
  <c r="Q62" i="4"/>
  <c r="S62" i="4" s="1"/>
  <c r="Q67" i="1"/>
  <c r="S67" i="1" s="1"/>
  <c r="Q29" i="4"/>
  <c r="S29" i="4" s="1"/>
  <c r="Q34" i="4"/>
  <c r="S34" i="4" s="1"/>
  <c r="Q126" i="4"/>
  <c r="S126" i="4" s="1"/>
  <c r="Q137" i="4"/>
  <c r="S137" i="4" s="1"/>
  <c r="Q128" i="4"/>
  <c r="S128" i="4" s="1"/>
  <c r="Q133" i="4"/>
  <c r="S133" i="4" s="1"/>
  <c r="Q133" i="1"/>
  <c r="S133" i="1" s="1"/>
  <c r="Q194" i="1"/>
  <c r="S194" i="1" s="1"/>
  <c r="Q104" i="4"/>
  <c r="S104" i="4" s="1"/>
  <c r="Q89" i="4"/>
  <c r="S89" i="4" s="1"/>
  <c r="Q91" i="4"/>
  <c r="S91" i="4" s="1"/>
  <c r="Q47" i="4"/>
  <c r="S47" i="4" s="1"/>
  <c r="W11" i="1"/>
  <c r="H34" i="3"/>
  <c r="Q113" i="9"/>
  <c r="Q124" i="9"/>
  <c r="Q101" i="9"/>
  <c r="Q115" i="9"/>
  <c r="Q136" i="9"/>
  <c r="Q216" i="9"/>
  <c r="Q205" i="9"/>
  <c r="Q192" i="9"/>
  <c r="Q176" i="9"/>
  <c r="Q160" i="9"/>
  <c r="Q98" i="9"/>
  <c r="Q107" i="9"/>
  <c r="Q93" i="9"/>
  <c r="Q57" i="9"/>
  <c r="Q46" i="9"/>
  <c r="Q57" i="4"/>
  <c r="S57" i="4" s="1"/>
  <c r="S5" i="4"/>
  <c r="Q51" i="4"/>
  <c r="S51" i="4" s="1"/>
  <c r="Q109" i="4"/>
  <c r="S109" i="4" s="1"/>
  <c r="Q37" i="4"/>
  <c r="S37" i="4" s="1"/>
  <c r="Q42" i="4"/>
  <c r="S42" i="4" s="1"/>
  <c r="Q74" i="4"/>
  <c r="S74" i="4" s="1"/>
  <c r="Q88" i="4"/>
  <c r="S88" i="4" s="1"/>
  <c r="Q82" i="4"/>
  <c r="S82" i="4" s="1"/>
  <c r="Q144" i="4"/>
  <c r="S144" i="4" s="1"/>
  <c r="Q40" i="4"/>
  <c r="S40" i="4" s="1"/>
  <c r="Q73" i="4"/>
  <c r="S73" i="4" s="1"/>
  <c r="Q93" i="1"/>
  <c r="S93" i="1" s="1"/>
  <c r="Q83" i="1"/>
  <c r="S83" i="1" s="1"/>
  <c r="Q113" i="1"/>
  <c r="S113" i="1" s="1"/>
  <c r="Q212" i="1"/>
  <c r="S212" i="1" s="1"/>
  <c r="Q110" i="4"/>
  <c r="S110" i="4" s="1"/>
  <c r="Q112" i="4"/>
  <c r="S112" i="4" s="1"/>
  <c r="Q81" i="4"/>
  <c r="S81" i="4" s="1"/>
  <c r="Q99" i="4"/>
  <c r="S99" i="4" s="1"/>
  <c r="Q132" i="9"/>
  <c r="Q117" i="9"/>
  <c r="Q217" i="9"/>
  <c r="Q194" i="9"/>
  <c r="Q162" i="9"/>
  <c r="Q52" i="9"/>
  <c r="Q64" i="9"/>
  <c r="Q49" i="4"/>
  <c r="S49" i="4" s="1"/>
  <c r="Q43" i="4"/>
  <c r="S43" i="4" s="1"/>
  <c r="Q101" i="4"/>
  <c r="S101" i="4" s="1"/>
  <c r="Q148" i="4"/>
  <c r="S148" i="4" s="1"/>
  <c r="Q116" i="4"/>
  <c r="S116" i="4" s="1"/>
  <c r="Q123" i="1"/>
  <c r="S123" i="1" s="1"/>
  <c r="Q95" i="1"/>
  <c r="S95" i="1" s="1"/>
  <c r="Q63" i="4"/>
  <c r="S63" i="4" s="1"/>
  <c r="Q145" i="4"/>
  <c r="S145" i="4" s="1"/>
  <c r="S7" i="4"/>
  <c r="Q89" i="9"/>
  <c r="Q121" i="9"/>
  <c r="Q82" i="9"/>
  <c r="Q112" i="9"/>
  <c r="Q128" i="9"/>
  <c r="Q215" i="9"/>
  <c r="Q204" i="9"/>
  <c r="Q191" i="9"/>
  <c r="Q175" i="9"/>
  <c r="Q159" i="9"/>
  <c r="Q34" i="9"/>
  <c r="Q99" i="9"/>
  <c r="Q65" i="9"/>
  <c r="Q21" i="9"/>
  <c r="Q30" i="9"/>
  <c r="Q65" i="4"/>
  <c r="S65" i="4" s="1"/>
  <c r="S12" i="4"/>
  <c r="Q59" i="4"/>
  <c r="S59" i="4" s="1"/>
  <c r="Q117" i="4"/>
  <c r="S117" i="4" s="1"/>
  <c r="Q45" i="4"/>
  <c r="S45" i="4" s="1"/>
  <c r="Q50" i="4"/>
  <c r="S50" i="4" s="1"/>
  <c r="D15" i="4"/>
  <c r="C19" i="4" s="1"/>
  <c r="Q106" i="4"/>
  <c r="S106" i="4" s="1"/>
  <c r="Q132" i="4"/>
  <c r="S132" i="4" s="1"/>
  <c r="Q94" i="4"/>
  <c r="S94" i="4" s="1"/>
  <c r="Q39" i="4"/>
  <c r="S39" i="4" s="1"/>
  <c r="Q114" i="4"/>
  <c r="S114" i="4" s="1"/>
  <c r="Q44" i="4"/>
  <c r="S44" i="4" s="1"/>
  <c r="Q96" i="4"/>
  <c r="S96" i="4" s="1"/>
  <c r="Q105" i="4"/>
  <c r="S105" i="4" s="1"/>
  <c r="Q23" i="4"/>
  <c r="S23" i="4" s="1"/>
  <c r="Q90" i="4"/>
  <c r="S90" i="4" s="1"/>
  <c r="Q52" i="1"/>
  <c r="S52" i="1" s="1"/>
  <c r="Q118" i="1"/>
  <c r="S118" i="1" s="1"/>
  <c r="D16" i="1"/>
  <c r="D19" i="1" s="1"/>
  <c r="Q203" i="1"/>
  <c r="S203" i="1" s="1"/>
  <c r="Q138" i="4"/>
  <c r="S138" i="4" s="1"/>
  <c r="Q72" i="4"/>
  <c r="S72" i="4" s="1"/>
  <c r="Q140" i="4"/>
  <c r="S140" i="4" s="1"/>
  <c r="Q135" i="4"/>
  <c r="S135" i="4" s="1"/>
  <c r="Q118" i="4"/>
  <c r="S118" i="4" s="1"/>
  <c r="Q123" i="4"/>
  <c r="S123" i="4" s="1"/>
  <c r="W4" i="1"/>
  <c r="G50" i="3"/>
  <c r="Q109" i="9"/>
  <c r="Q90" i="9"/>
  <c r="Q151" i="9"/>
  <c r="Q108" i="9"/>
  <c r="Q120" i="9"/>
  <c r="Q213" i="9"/>
  <c r="Q202" i="9"/>
  <c r="Q188" i="9"/>
  <c r="Q172" i="9"/>
  <c r="Q156" i="9"/>
  <c r="Q131" i="9"/>
  <c r="Q75" i="9"/>
  <c r="Q118" i="9"/>
  <c r="Q33" i="9"/>
  <c r="Q31" i="9"/>
  <c r="Q75" i="4"/>
  <c r="S75" i="4" s="1"/>
  <c r="Q22" i="4"/>
  <c r="S22" i="4" s="1"/>
  <c r="E14" i="4" s="1"/>
  <c r="Q67" i="4"/>
  <c r="S67" i="4" s="1"/>
  <c r="Q125" i="4"/>
  <c r="S125" i="4" s="1"/>
  <c r="Q53" i="4"/>
  <c r="S53" i="4" s="1"/>
  <c r="Q58" i="4"/>
  <c r="S58" i="4" s="1"/>
  <c r="Q55" i="4"/>
  <c r="S55" i="4" s="1"/>
  <c r="Q56" i="4"/>
  <c r="S56" i="4" s="1"/>
  <c r="Q102" i="4"/>
  <c r="S102" i="4" s="1"/>
  <c r="Q79" i="4"/>
  <c r="S79" i="4" s="1"/>
  <c r="Q122" i="4"/>
  <c r="S122" i="4" s="1"/>
  <c r="Q42" i="1"/>
  <c r="S42" i="1" s="1"/>
  <c r="Q177" i="1"/>
  <c r="S177" i="1" s="1"/>
  <c r="Q236" i="1"/>
  <c r="S236" i="1" s="1"/>
  <c r="Q138" i="1"/>
  <c r="S138" i="1" s="1"/>
  <c r="Q78" i="4"/>
  <c r="S78" i="4" s="1"/>
  <c r="Q98" i="4"/>
  <c r="S98" i="4" s="1"/>
  <c r="Q80" i="4"/>
  <c r="S80" i="4" s="1"/>
  <c r="Q136" i="4"/>
  <c r="S136" i="4" s="1"/>
  <c r="Q129" i="4"/>
  <c r="S129" i="4" s="1"/>
  <c r="Q31" i="4"/>
  <c r="S31" i="4" s="1"/>
  <c r="Q68" i="1"/>
  <c r="S68" i="1" s="1"/>
  <c r="Q119" i="9"/>
  <c r="Q74" i="9"/>
  <c r="Q143" i="9"/>
  <c r="Q105" i="9"/>
  <c r="Q106" i="9"/>
  <c r="Q212" i="9"/>
  <c r="Q200" i="9"/>
  <c r="Q186" i="9"/>
  <c r="Q170" i="9"/>
  <c r="Q154" i="9"/>
  <c r="Q116" i="9"/>
  <c r="Q55" i="9"/>
  <c r="Q94" i="9"/>
  <c r="Q67" i="9"/>
  <c r="S10" i="4"/>
  <c r="Q30" i="4"/>
  <c r="S30" i="4" s="1"/>
  <c r="S6" i="4"/>
  <c r="Q69" i="4"/>
  <c r="S69" i="4" s="1"/>
  <c r="Q131" i="4"/>
  <c r="S131" i="4" s="1"/>
  <c r="Q61" i="4"/>
  <c r="S61" i="4" s="1"/>
  <c r="Q66" i="4"/>
  <c r="S66" i="4" s="1"/>
  <c r="Q87" i="4"/>
  <c r="S87" i="4" s="1"/>
  <c r="Q60" i="4"/>
  <c r="S60" i="4" s="1"/>
  <c r="Q95" i="4"/>
  <c r="S95" i="4" s="1"/>
  <c r="Q149" i="4"/>
  <c r="S149" i="4" s="1"/>
  <c r="Q32" i="4"/>
  <c r="S32" i="4" s="1"/>
  <c r="Q32" i="1"/>
  <c r="S32" i="1" s="1"/>
  <c r="Q81" i="1"/>
  <c r="S81" i="1" s="1"/>
  <c r="Q172" i="1"/>
  <c r="S172" i="1" s="1"/>
  <c r="Q90" i="1"/>
  <c r="S90" i="1" s="1"/>
  <c r="Q86" i="4"/>
  <c r="S86" i="4" s="1"/>
  <c r="Q147" i="4"/>
  <c r="S147" i="4" s="1"/>
  <c r="Q107" i="4"/>
  <c r="S107" i="4" s="1"/>
  <c r="Q25" i="4"/>
  <c r="S25" i="4" s="1"/>
  <c r="Q38" i="4"/>
  <c r="S38" i="4" s="1"/>
  <c r="S13" i="4"/>
  <c r="Q77" i="4"/>
  <c r="S77" i="4" s="1"/>
  <c r="Q134" i="4"/>
  <c r="S134" i="4" s="1"/>
  <c r="Q76" i="4"/>
  <c r="S76" i="4" s="1"/>
  <c r="S3" i="4"/>
  <c r="Q119" i="4"/>
  <c r="S119" i="4" s="1"/>
  <c r="Q48" i="4"/>
  <c r="S48" i="4" s="1"/>
  <c r="Q127" i="4"/>
  <c r="S127" i="4" s="1"/>
  <c r="Q70" i="4"/>
  <c r="S70" i="4" s="1"/>
  <c r="Q36" i="4"/>
  <c r="S36" i="4" s="1"/>
  <c r="Q103" i="4"/>
  <c r="S103" i="4" s="1"/>
  <c r="Q235" i="1"/>
  <c r="S235" i="1" s="1"/>
  <c r="Q49" i="1"/>
  <c r="S49" i="1" s="1"/>
  <c r="Q111" i="4"/>
  <c r="S111" i="4" s="1"/>
  <c r="Q24" i="4"/>
  <c r="S24" i="4" s="1"/>
  <c r="Q141" i="4"/>
  <c r="S141" i="4" s="1"/>
  <c r="Q130" i="4"/>
  <c r="S130" i="4" s="1"/>
  <c r="Q97" i="4"/>
  <c r="S97" i="4" s="1"/>
  <c r="S11" i="4"/>
  <c r="Q143" i="4"/>
  <c r="S143" i="4" s="1"/>
  <c r="I52" i="3"/>
  <c r="J52" i="3" s="1"/>
  <c r="G21" i="3"/>
  <c r="G25" i="3"/>
  <c r="H48" i="3"/>
  <c r="G48" i="3"/>
  <c r="G36" i="3"/>
  <c r="I36" i="3"/>
  <c r="J36" i="3" s="1"/>
  <c r="H35" i="3"/>
  <c r="Q222" i="5"/>
  <c r="AC222" i="5" s="1"/>
  <c r="I51" i="3"/>
  <c r="J51" i="3" s="1"/>
  <c r="S12" i="6"/>
  <c r="Q49" i="6"/>
  <c r="Q57" i="6"/>
  <c r="Q59" i="6"/>
  <c r="Q60" i="6"/>
  <c r="Q66" i="6"/>
  <c r="Q76" i="6"/>
  <c r="Q79" i="6"/>
  <c r="Q90" i="6"/>
  <c r="Q115" i="6"/>
  <c r="Q30" i="6"/>
  <c r="Q37" i="6"/>
  <c r="S10" i="6"/>
  <c r="Q39" i="6"/>
  <c r="Q56" i="6"/>
  <c r="Q65" i="6"/>
  <c r="Q69" i="6"/>
  <c r="Q97" i="6"/>
  <c r="Q100" i="6"/>
  <c r="Q101" i="6"/>
  <c r="Q104" i="6"/>
  <c r="Q122" i="6"/>
  <c r="Q117" i="6"/>
  <c r="Q78" i="6"/>
  <c r="S4" i="6"/>
  <c r="Q27" i="6"/>
  <c r="Q28" i="6"/>
  <c r="Q55" i="6"/>
  <c r="Q82" i="6"/>
  <c r="Q87" i="6"/>
  <c r="Q111" i="6"/>
  <c r="Q125" i="6"/>
  <c r="Q130" i="6"/>
  <c r="Q48" i="6"/>
  <c r="Q29" i="6"/>
  <c r="S8" i="6"/>
  <c r="S11" i="6"/>
  <c r="Q26" i="6"/>
  <c r="Q34" i="6"/>
  <c r="Q35" i="6"/>
  <c r="Q41" i="6"/>
  <c r="Q43" i="6"/>
  <c r="Q52" i="6"/>
  <c r="Q81" i="6"/>
  <c r="Q86" i="6"/>
  <c r="Q94" i="6"/>
  <c r="Q107" i="6"/>
  <c r="Q110" i="6"/>
  <c r="Q121" i="6"/>
  <c r="Q128" i="6"/>
  <c r="Q131" i="6"/>
  <c r="Q83" i="6"/>
  <c r="Q23" i="6"/>
  <c r="S9" i="6"/>
  <c r="S6" i="6"/>
  <c r="S13" i="6"/>
  <c r="Q24" i="6"/>
  <c r="Q25" i="6"/>
  <c r="Q32" i="6"/>
  <c r="Q33" i="6"/>
  <c r="Q46" i="6"/>
  <c r="Q47" i="6"/>
  <c r="Q61" i="6"/>
  <c r="Q64" i="6"/>
  <c r="Q89" i="6"/>
  <c r="Q92" i="6"/>
  <c r="Q96" i="6"/>
  <c r="Q103" i="6"/>
  <c r="Q113" i="6"/>
  <c r="Q116" i="6"/>
  <c r="Q126" i="6"/>
  <c r="Q124" i="6"/>
  <c r="D15" i="6"/>
  <c r="C19" i="6" s="1"/>
  <c r="Q84" i="6"/>
  <c r="S2" i="6"/>
  <c r="Q36" i="6"/>
  <c r="Q50" i="6"/>
  <c r="Q85" i="6"/>
  <c r="Q95" i="6"/>
  <c r="Q99" i="6"/>
  <c r="Q102" i="6"/>
  <c r="Q106" i="6"/>
  <c r="Q132" i="6"/>
  <c r="Q51" i="6"/>
  <c r="Q98" i="6"/>
  <c r="Q68" i="6"/>
  <c r="D16" i="6"/>
  <c r="D19" i="6" s="1"/>
  <c r="S3" i="6"/>
  <c r="Q42" i="6"/>
  <c r="Q53" i="6"/>
  <c r="Q58" i="6"/>
  <c r="Q70" i="6"/>
  <c r="Q71" i="6"/>
  <c r="Q74" i="6"/>
  <c r="Q88" i="6"/>
  <c r="Q91" i="6"/>
  <c r="Q108" i="6"/>
  <c r="Q109" i="6"/>
  <c r="Q112" i="6"/>
  <c r="Q118" i="6"/>
  <c r="Q119" i="6"/>
  <c r="Q123" i="6"/>
  <c r="Q127" i="6"/>
  <c r="Q114" i="6"/>
  <c r="Q38" i="6"/>
  <c r="Q62" i="6"/>
  <c r="S5" i="6"/>
  <c r="G51" i="3"/>
  <c r="H51" i="3"/>
  <c r="I49" i="3"/>
  <c r="J49" i="3" s="1"/>
  <c r="F49" i="3"/>
  <c r="H49" i="3" s="1"/>
  <c r="F42" i="3"/>
  <c r="I42" i="3"/>
  <c r="J42" i="3" s="1"/>
  <c r="F28" i="3"/>
  <c r="H28" i="3" s="1"/>
  <c r="I28" i="3"/>
  <c r="J28" i="3" s="1"/>
  <c r="S6" i="9"/>
  <c r="D15" i="9"/>
  <c r="C19" i="9" s="1"/>
  <c r="Q22" i="9"/>
  <c r="S13" i="9"/>
  <c r="Q59" i="9"/>
  <c r="Q39" i="9"/>
  <c r="Q26" i="9"/>
  <c r="Q110" i="9"/>
  <c r="Q69" i="9"/>
  <c r="Q47" i="9"/>
  <c r="Q50" i="9"/>
  <c r="Q114" i="9"/>
  <c r="Q130" i="9"/>
  <c r="Q153" i="9"/>
  <c r="Q161" i="9"/>
  <c r="Q169" i="9"/>
  <c r="Q177" i="9"/>
  <c r="Q185" i="9"/>
  <c r="Q193" i="9"/>
  <c r="Q201" i="9"/>
  <c r="Q32" i="9"/>
  <c r="Q38" i="9"/>
  <c r="Q36" i="9"/>
  <c r="Q25" i="9"/>
  <c r="Q60" i="9"/>
  <c r="Q68" i="9"/>
  <c r="Q61" i="9"/>
  <c r="Q76" i="9"/>
  <c r="Q66" i="9"/>
  <c r="Q71" i="9"/>
  <c r="Q123" i="9"/>
  <c r="Q146" i="9"/>
  <c r="Q155" i="9"/>
  <c r="Q163" i="9"/>
  <c r="Q171" i="9"/>
  <c r="Q179" i="9"/>
  <c r="Q187" i="9"/>
  <c r="Q195" i="9"/>
  <c r="Q203" i="9"/>
  <c r="Q211" i="9"/>
  <c r="S9" i="9"/>
  <c r="S10" i="9"/>
  <c r="Q48" i="9"/>
  <c r="Q54" i="9"/>
  <c r="Q27" i="9"/>
  <c r="Q41" i="9"/>
  <c r="Q79" i="9"/>
  <c r="Q78" i="9"/>
  <c r="Q77" i="9"/>
  <c r="Q92" i="9"/>
  <c r="Q83" i="9"/>
  <c r="Q88" i="9"/>
  <c r="Q139" i="9"/>
  <c r="Q111" i="9"/>
  <c r="Q157" i="9"/>
  <c r="Q165" i="9"/>
  <c r="Q173" i="9"/>
  <c r="Q181" i="9"/>
  <c r="Q189" i="9"/>
  <c r="S7" i="9"/>
  <c r="S4" i="9"/>
  <c r="Q23" i="9"/>
  <c r="Q62" i="9"/>
  <c r="Q35" i="9"/>
  <c r="Q49" i="9"/>
  <c r="Q87" i="9"/>
  <c r="Q86" i="9"/>
  <c r="Q85" i="9"/>
  <c r="Q100" i="9"/>
  <c r="Q91" i="9"/>
  <c r="Q96" i="9"/>
  <c r="Q147" i="9"/>
  <c r="Q129" i="9"/>
  <c r="Q158" i="9"/>
  <c r="Q166" i="9"/>
  <c r="Q174" i="9"/>
  <c r="Q182" i="9"/>
  <c r="Q190" i="9"/>
  <c r="Q198" i="9"/>
  <c r="Q206" i="9"/>
  <c r="Q214" i="9"/>
  <c r="S3" i="9"/>
  <c r="S11" i="9"/>
  <c r="D16" i="9"/>
  <c r="D19" i="9" s="1"/>
  <c r="S12" i="9"/>
  <c r="Q51" i="9"/>
  <c r="Q37" i="9"/>
  <c r="Q103" i="9"/>
  <c r="Q102" i="9"/>
  <c r="Q58" i="9"/>
  <c r="Q160" i="1"/>
  <c r="S160" i="1" s="1"/>
  <c r="Q176" i="1"/>
  <c r="S176" i="1" s="1"/>
  <c r="W2" i="1"/>
  <c r="Q154" i="1"/>
  <c r="S154" i="1" s="1"/>
  <c r="Q213" i="1"/>
  <c r="S213" i="1" s="1"/>
  <c r="Q233" i="1"/>
  <c r="S233" i="1" s="1"/>
  <c r="Q71" i="1"/>
  <c r="S71" i="1" s="1"/>
  <c r="Q143" i="1"/>
  <c r="S143" i="1" s="1"/>
  <c r="Q205" i="1"/>
  <c r="S205" i="1" s="1"/>
  <c r="Q108" i="1"/>
  <c r="S108" i="1" s="1"/>
  <c r="Q148" i="1"/>
  <c r="S148" i="1" s="1"/>
  <c r="Q31" i="1"/>
  <c r="S31" i="1" s="1"/>
  <c r="Q129" i="1"/>
  <c r="S129" i="1" s="1"/>
  <c r="Q225" i="1"/>
  <c r="S225" i="1" s="1"/>
  <c r="Q27" i="1"/>
  <c r="S27" i="1" s="1"/>
  <c r="Q41" i="1"/>
  <c r="S41" i="1" s="1"/>
  <c r="Q51" i="1"/>
  <c r="S51" i="1" s="1"/>
  <c r="Q89" i="1"/>
  <c r="S89" i="1" s="1"/>
  <c r="Q207" i="1"/>
  <c r="S207" i="1" s="1"/>
  <c r="Q86" i="1"/>
  <c r="S86" i="1" s="1"/>
  <c r="Q230" i="1"/>
  <c r="S230" i="1" s="1"/>
  <c r="Q91" i="1"/>
  <c r="S91" i="1" s="1"/>
  <c r="Q139" i="1"/>
  <c r="S139" i="1" s="1"/>
  <c r="Q179" i="1"/>
  <c r="S179" i="1" s="1"/>
  <c r="Q204" i="1"/>
  <c r="S204" i="1" s="1"/>
  <c r="Q24" i="1"/>
  <c r="S24" i="1" s="1"/>
  <c r="Q34" i="1"/>
  <c r="S34" i="1" s="1"/>
  <c r="Q44" i="1"/>
  <c r="S44" i="1" s="1"/>
  <c r="Q56" i="1"/>
  <c r="S56" i="1" s="1"/>
  <c r="Q101" i="1"/>
  <c r="S101" i="1" s="1"/>
  <c r="Q141" i="1"/>
  <c r="S141" i="1" s="1"/>
  <c r="Q189" i="1"/>
  <c r="S189" i="1" s="1"/>
  <c r="Q221" i="1"/>
  <c r="S221" i="1" s="1"/>
  <c r="Q63" i="1"/>
  <c r="S63" i="1" s="1"/>
  <c r="Q104" i="1"/>
  <c r="S104" i="1" s="1"/>
  <c r="Q112" i="1"/>
  <c r="S112" i="1" s="1"/>
  <c r="Q152" i="1"/>
  <c r="S152" i="1" s="1"/>
  <c r="Q168" i="1"/>
  <c r="S168" i="1" s="1"/>
  <c r="Q184" i="1"/>
  <c r="S184" i="1" s="1"/>
  <c r="Q211" i="1"/>
  <c r="S211" i="1" s="1"/>
  <c r="Q216" i="1"/>
  <c r="S216" i="1" s="1"/>
  <c r="Q232" i="1"/>
  <c r="S232" i="1" s="1"/>
  <c r="W12" i="1"/>
  <c r="Q106" i="1"/>
  <c r="S106" i="1" s="1"/>
  <c r="Q162" i="1"/>
  <c r="S162" i="1" s="1"/>
  <c r="Q218" i="1"/>
  <c r="S218" i="1" s="1"/>
  <c r="Q111" i="1"/>
  <c r="S111" i="1" s="1"/>
  <c r="Q183" i="1"/>
  <c r="S183" i="1" s="1"/>
  <c r="Q76" i="1"/>
  <c r="S76" i="1" s="1"/>
  <c r="Q116" i="1"/>
  <c r="S116" i="1" s="1"/>
  <c r="Q188" i="1"/>
  <c r="S188" i="1" s="1"/>
  <c r="Q137" i="1"/>
  <c r="S137" i="1" s="1"/>
  <c r="Q29" i="1"/>
  <c r="S29" i="1" s="1"/>
  <c r="Q121" i="1"/>
  <c r="S121" i="1" s="1"/>
  <c r="Q94" i="1"/>
  <c r="S94" i="1" s="1"/>
  <c r="Q134" i="1"/>
  <c r="S134" i="1" s="1"/>
  <c r="Q174" i="1"/>
  <c r="S174" i="1" s="1"/>
  <c r="W7" i="1"/>
  <c r="Q99" i="1"/>
  <c r="S99" i="1" s="1"/>
  <c r="Q214" i="1"/>
  <c r="S214" i="1" s="1"/>
  <c r="Q46" i="1"/>
  <c r="S46" i="1" s="1"/>
  <c r="Q149" i="1"/>
  <c r="S149" i="1" s="1"/>
  <c r="Q72" i="1"/>
  <c r="S72" i="1" s="1"/>
  <c r="Q96" i="1"/>
  <c r="S96" i="1" s="1"/>
  <c r="Q128" i="1"/>
  <c r="S128" i="1" s="1"/>
  <c r="Q144" i="1"/>
  <c r="S144" i="1" s="1"/>
  <c r="Q59" i="1"/>
  <c r="S59" i="1" s="1"/>
  <c r="Q114" i="1"/>
  <c r="S114" i="1" s="1"/>
  <c r="Q226" i="1"/>
  <c r="S226" i="1" s="1"/>
  <c r="W3" i="1"/>
  <c r="Q79" i="1"/>
  <c r="S79" i="1" s="1"/>
  <c r="Q151" i="1"/>
  <c r="S151" i="1" s="1"/>
  <c r="Q210" i="1"/>
  <c r="S210" i="1" s="1"/>
  <c r="Q84" i="1"/>
  <c r="S84" i="1" s="1"/>
  <c r="Q156" i="1"/>
  <c r="S156" i="1" s="1"/>
  <c r="Q145" i="1"/>
  <c r="S145" i="1" s="1"/>
  <c r="W5" i="1"/>
  <c r="Q33" i="1"/>
  <c r="S33" i="1" s="1"/>
  <c r="Q43" i="1"/>
  <c r="S43" i="1" s="1"/>
  <c r="Q53" i="1"/>
  <c r="S53" i="1" s="1"/>
  <c r="Q153" i="1"/>
  <c r="S153" i="1" s="1"/>
  <c r="W6" i="1"/>
  <c r="Q182" i="1"/>
  <c r="S182" i="1" s="1"/>
  <c r="Q60" i="1"/>
  <c r="S60" i="1" s="1"/>
  <c r="Q107" i="1"/>
  <c r="S107" i="1" s="1"/>
  <c r="Q147" i="1"/>
  <c r="S147" i="1" s="1"/>
  <c r="Q187" i="1"/>
  <c r="S187" i="1" s="1"/>
  <c r="Q219" i="1"/>
  <c r="S219" i="1" s="1"/>
  <c r="Q26" i="1"/>
  <c r="S26" i="1" s="1"/>
  <c r="Q36" i="1"/>
  <c r="S36" i="1" s="1"/>
  <c r="Q48" i="1"/>
  <c r="S48" i="1" s="1"/>
  <c r="Q69" i="1"/>
  <c r="S69" i="1" s="1"/>
  <c r="Q109" i="1"/>
  <c r="S109" i="1" s="1"/>
  <c r="Q157" i="1"/>
  <c r="S157" i="1" s="1"/>
  <c r="Q192" i="1"/>
  <c r="S192" i="1" s="1"/>
  <c r="Q229" i="1"/>
  <c r="S229" i="1" s="1"/>
  <c r="W10" i="1"/>
  <c r="Q120" i="1"/>
  <c r="S120" i="1" s="1"/>
  <c r="Q136" i="1"/>
  <c r="S136" i="1" s="1"/>
  <c r="Q206" i="1"/>
  <c r="S206" i="1" s="1"/>
  <c r="Q122" i="1"/>
  <c r="S122" i="1" s="1"/>
  <c r="Q170" i="1"/>
  <c r="S170" i="1" s="1"/>
  <c r="Q234" i="1"/>
  <c r="S234" i="1" s="1"/>
  <c r="W9" i="1"/>
  <c r="Q119" i="1"/>
  <c r="S119" i="1" s="1"/>
  <c r="Q191" i="1"/>
  <c r="S191" i="1" s="1"/>
  <c r="Q215" i="1"/>
  <c r="S215" i="1" s="1"/>
  <c r="Q124" i="1"/>
  <c r="S124" i="1" s="1"/>
  <c r="Q220" i="1"/>
  <c r="S220" i="1" s="1"/>
  <c r="Q97" i="1"/>
  <c r="S97" i="1" s="1"/>
  <c r="Q21" i="1"/>
  <c r="S21" i="1" s="1"/>
  <c r="Q55" i="1"/>
  <c r="S55" i="1" s="1"/>
  <c r="Q58" i="1"/>
  <c r="S58" i="1" s="1"/>
  <c r="Q102" i="1"/>
  <c r="S102" i="1" s="1"/>
  <c r="Q142" i="1"/>
  <c r="S142" i="1" s="1"/>
  <c r="Q190" i="1"/>
  <c r="S190" i="1" s="1"/>
  <c r="Q62" i="1"/>
  <c r="S62" i="1" s="1"/>
  <c r="Q193" i="1"/>
  <c r="S193" i="1" s="1"/>
  <c r="Q38" i="1"/>
  <c r="S38" i="1" s="1"/>
  <c r="Q117" i="1"/>
  <c r="S117" i="1" s="1"/>
  <c r="Q237" i="1"/>
  <c r="S237" i="1" s="1"/>
  <c r="Q80" i="1"/>
  <c r="S80" i="1" s="1"/>
  <c r="Q88" i="1"/>
  <c r="S88" i="1" s="1"/>
  <c r="Q74" i="1"/>
  <c r="S74" i="1" s="1"/>
  <c r="Q130" i="1"/>
  <c r="S130" i="1" s="1"/>
  <c r="Q178" i="1"/>
  <c r="S178" i="1" s="1"/>
  <c r="W13" i="1"/>
  <c r="Q87" i="1"/>
  <c r="S87" i="1" s="1"/>
  <c r="Q159" i="1"/>
  <c r="S159" i="1" s="1"/>
  <c r="Q195" i="1"/>
  <c r="S195" i="1" s="1"/>
  <c r="Q92" i="1"/>
  <c r="S92" i="1" s="1"/>
  <c r="Q164" i="1"/>
  <c r="S164" i="1" s="1"/>
  <c r="Q105" i="1"/>
  <c r="S105" i="1" s="1"/>
  <c r="Q169" i="1"/>
  <c r="S169" i="1" s="1"/>
  <c r="Q23" i="1"/>
  <c r="S23" i="1" s="1"/>
  <c r="Q35" i="1"/>
  <c r="S35" i="1" s="1"/>
  <c r="Q45" i="1"/>
  <c r="S45" i="1" s="1"/>
  <c r="Q73" i="1"/>
  <c r="S73" i="1" s="1"/>
  <c r="Q161" i="1"/>
  <c r="S161" i="1" s="1"/>
  <c r="Q150" i="1"/>
  <c r="S150" i="1" s="1"/>
  <c r="Q75" i="1"/>
  <c r="S75" i="1" s="1"/>
  <c r="Q115" i="1"/>
  <c r="S115" i="1" s="1"/>
  <c r="Q155" i="1"/>
  <c r="S155" i="1" s="1"/>
  <c r="Q197" i="1"/>
  <c r="S197" i="1" s="1"/>
  <c r="Q227" i="1"/>
  <c r="S227" i="1" s="1"/>
  <c r="Q28" i="1"/>
  <c r="S28" i="1" s="1"/>
  <c r="Q40" i="1"/>
  <c r="S40" i="1" s="1"/>
  <c r="Q50" i="1"/>
  <c r="S50" i="1" s="1"/>
  <c r="Q77" i="1"/>
  <c r="S77" i="1" s="1"/>
  <c r="Q125" i="1"/>
  <c r="S125" i="1" s="1"/>
  <c r="Q165" i="1"/>
  <c r="S165" i="1" s="1"/>
  <c r="Q196" i="1"/>
  <c r="S196" i="1" s="1"/>
  <c r="Q66" i="1"/>
  <c r="S66" i="1" s="1"/>
  <c r="Q224" i="1"/>
  <c r="S224" i="1" s="1"/>
  <c r="Q82" i="1"/>
  <c r="S82" i="1" s="1"/>
  <c r="Q186" i="1"/>
  <c r="S186" i="1" s="1"/>
  <c r="Q185" i="1"/>
  <c r="S185" i="1" s="1"/>
  <c r="Q61" i="1"/>
  <c r="S61" i="1" s="1"/>
  <c r="Q127" i="1"/>
  <c r="S127" i="1" s="1"/>
  <c r="Q167" i="1"/>
  <c r="S167" i="1" s="1"/>
  <c r="Q223" i="1"/>
  <c r="S223" i="1" s="1"/>
  <c r="Q132" i="1"/>
  <c r="S132" i="1" s="1"/>
  <c r="Q228" i="1"/>
  <c r="S228" i="1" s="1"/>
  <c r="Q47" i="1"/>
  <c r="S47" i="1" s="1"/>
  <c r="Q70" i="1"/>
  <c r="S70" i="1" s="1"/>
  <c r="Q110" i="1"/>
  <c r="S110" i="1" s="1"/>
  <c r="Q158" i="1"/>
  <c r="S158" i="1" s="1"/>
  <c r="Q209" i="1"/>
  <c r="S209" i="1" s="1"/>
  <c r="Q163" i="1"/>
  <c r="S163" i="1" s="1"/>
  <c r="Q30" i="1"/>
  <c r="S30" i="1" s="1"/>
  <c r="Q85" i="1"/>
  <c r="S85" i="1" s="1"/>
  <c r="Q200" i="1"/>
  <c r="S200" i="1" s="1"/>
  <c r="W8" i="1"/>
  <c r="Q64" i="1"/>
  <c r="S64" i="1" s="1"/>
  <c r="Q98" i="1"/>
  <c r="S98" i="1" s="1"/>
  <c r="Q146" i="1"/>
  <c r="S146" i="1" s="1"/>
  <c r="Q217" i="1"/>
  <c r="S217" i="1" s="1"/>
  <c r="D15" i="1"/>
  <c r="C19" i="1" s="1"/>
  <c r="Q103" i="1"/>
  <c r="S103" i="1" s="1"/>
  <c r="Q175" i="1"/>
  <c r="S175" i="1" s="1"/>
  <c r="Q231" i="1"/>
  <c r="S231" i="1" s="1"/>
  <c r="Q140" i="1"/>
  <c r="S140" i="1" s="1"/>
  <c r="Q180" i="1"/>
  <c r="S180" i="1" s="1"/>
  <c r="Q198" i="1"/>
  <c r="S198" i="1" s="1"/>
  <c r="Q39" i="1"/>
  <c r="S39" i="1" s="1"/>
  <c r="Q202" i="1"/>
  <c r="S202" i="1" s="1"/>
  <c r="Q78" i="1"/>
  <c r="S78" i="1" s="1"/>
  <c r="Q126" i="1"/>
  <c r="S126" i="1" s="1"/>
  <c r="Q166" i="1"/>
  <c r="S166" i="1" s="1"/>
  <c r="Q222" i="1"/>
  <c r="S222" i="1" s="1"/>
  <c r="Q131" i="1"/>
  <c r="S131" i="1" s="1"/>
  <c r="Q22" i="1"/>
  <c r="S22" i="1" s="1"/>
  <c r="Q54" i="1"/>
  <c r="S54" i="1" s="1"/>
  <c r="Q181" i="1"/>
  <c r="S181" i="1" s="1"/>
  <c r="Q65" i="1"/>
  <c r="S65" i="1" s="1"/>
  <c r="Q231" i="5"/>
  <c r="G231" i="5"/>
  <c r="Z231" i="5"/>
  <c r="AU231" i="5"/>
  <c r="G230" i="5"/>
  <c r="AU230" i="5"/>
  <c r="D15" i="5"/>
  <c r="C19" i="5" s="1"/>
  <c r="Q230" i="5"/>
  <c r="Z230" i="5"/>
  <c r="C16" i="1"/>
  <c r="D18" i="1" s="1"/>
  <c r="C16" i="9"/>
  <c r="D18" i="9" s="1"/>
  <c r="C16" i="6"/>
  <c r="D18" i="6" s="1"/>
  <c r="P200" i="1"/>
  <c r="P219" i="1"/>
  <c r="P214" i="1"/>
  <c r="P229" i="1"/>
  <c r="P205" i="1"/>
  <c r="P204" i="1"/>
  <c r="P216" i="1"/>
  <c r="P225" i="1"/>
  <c r="P209" i="1"/>
  <c r="P217" i="1"/>
  <c r="P211" i="1"/>
  <c r="P222" i="1"/>
  <c r="P215" i="1"/>
  <c r="P206" i="1"/>
  <c r="P192" i="1"/>
  <c r="P199" i="1"/>
  <c r="P193" i="1"/>
  <c r="P212" i="1"/>
  <c r="P207" i="1"/>
  <c r="P220" i="1"/>
  <c r="P233" i="1"/>
  <c r="P234" i="1"/>
  <c r="P226" i="1"/>
  <c r="P210" i="1"/>
  <c r="P237" i="1"/>
  <c r="P213" i="1"/>
  <c r="P228" i="1"/>
  <c r="P198" i="1"/>
  <c r="P224" i="1"/>
  <c r="P194" i="1"/>
  <c r="P196" i="1"/>
  <c r="P208" i="1"/>
  <c r="P231" i="1"/>
  <c r="P230" i="1"/>
  <c r="P235" i="1"/>
  <c r="P236" i="1"/>
  <c r="P202" i="1"/>
  <c r="P232" i="1"/>
  <c r="P223" i="1"/>
  <c r="P201" i="1"/>
  <c r="P195" i="1"/>
  <c r="P203" i="1"/>
  <c r="P227" i="1"/>
  <c r="P218" i="1"/>
  <c r="P197" i="1"/>
  <c r="P221" i="1"/>
  <c r="C15" i="1"/>
  <c r="C15" i="10"/>
  <c r="C15" i="6"/>
  <c r="P137" i="4"/>
  <c r="P139" i="4"/>
  <c r="P148" i="4"/>
  <c r="P138" i="4"/>
  <c r="P142" i="4"/>
  <c r="P149" i="4"/>
  <c r="P146" i="4"/>
  <c r="P141" i="4"/>
  <c r="P147" i="4"/>
  <c r="P144" i="4"/>
  <c r="P136" i="4"/>
  <c r="P130" i="4"/>
  <c r="P150" i="4"/>
  <c r="P132" i="4"/>
  <c r="P140" i="4"/>
  <c r="P133" i="4"/>
  <c r="C15" i="4"/>
  <c r="P145" i="4"/>
  <c r="P134" i="4"/>
  <c r="P143" i="4"/>
  <c r="P135" i="4"/>
  <c r="P131" i="4"/>
  <c r="C16" i="4"/>
  <c r="D18" i="4" s="1"/>
  <c r="C16" i="10"/>
  <c r="D18" i="10" s="1"/>
  <c r="C15" i="9"/>
  <c r="H52" i="3"/>
  <c r="G52" i="3"/>
  <c r="H47" i="3"/>
  <c r="G47" i="3"/>
  <c r="G39" i="3"/>
  <c r="H39" i="3"/>
  <c r="H32" i="3"/>
  <c r="G32" i="3"/>
  <c r="G24" i="3"/>
  <c r="H24" i="3"/>
  <c r="H23" i="3"/>
  <c r="G23" i="3"/>
  <c r="I44" i="3"/>
  <c r="J44" i="3" s="1"/>
  <c r="F44" i="3"/>
  <c r="H43" i="3"/>
  <c r="G43" i="3"/>
  <c r="H27" i="3"/>
  <c r="G27" i="3"/>
  <c r="I40" i="3"/>
  <c r="F40" i="3"/>
  <c r="G40" i="3" s="1"/>
  <c r="H29" i="3"/>
  <c r="I18" i="3"/>
  <c r="C12" i="5"/>
  <c r="F18" i="3"/>
  <c r="C11" i="5"/>
  <c r="AT203" i="5" l="1"/>
  <c r="AS203" i="5" s="1"/>
  <c r="AR203" i="5" s="1"/>
  <c r="AQ203" i="5" s="1"/>
  <c r="AP203" i="5" s="1"/>
  <c r="AO203" i="5" s="1"/>
  <c r="AN203" i="5" s="1"/>
  <c r="AM203" i="5" s="1"/>
  <c r="AL203" i="5" s="1"/>
  <c r="BB77" i="5"/>
  <c r="AZ77" i="5" s="1"/>
  <c r="AX77" i="5" s="1"/>
  <c r="BA77" i="5"/>
  <c r="AT141" i="5"/>
  <c r="AS141" i="5" s="1"/>
  <c r="AR141" i="5" s="1"/>
  <c r="AQ141" i="5" s="1"/>
  <c r="AP141" i="5" s="1"/>
  <c r="AO141" i="5" s="1"/>
  <c r="AN141" i="5" s="1"/>
  <c r="AM141" i="5" s="1"/>
  <c r="AL141" i="5" s="1"/>
  <c r="BK13" i="5"/>
  <c r="BJ13" i="5" s="1"/>
  <c r="BI13" i="5" s="1"/>
  <c r="BH13" i="5" s="1"/>
  <c r="BG13" i="5" s="1"/>
  <c r="BF13" i="5" s="1"/>
  <c r="BE13" i="5" s="1"/>
  <c r="BD13" i="5" s="1"/>
  <c r="BC13" i="5" s="1"/>
  <c r="AI103" i="5"/>
  <c r="AH103" i="5" s="1"/>
  <c r="AJ103" i="5"/>
  <c r="AK103" i="5"/>
  <c r="BK80" i="5"/>
  <c r="BJ80" i="5" s="1"/>
  <c r="BI80" i="5" s="1"/>
  <c r="BH80" i="5" s="1"/>
  <c r="BG80" i="5" s="1"/>
  <c r="BF80" i="5" s="1"/>
  <c r="BE80" i="5" s="1"/>
  <c r="BD80" i="5" s="1"/>
  <c r="BC80" i="5" s="1"/>
  <c r="AT142" i="5"/>
  <c r="AS142" i="5" s="1"/>
  <c r="AR142" i="5" s="1"/>
  <c r="AQ142" i="5" s="1"/>
  <c r="AP142" i="5" s="1"/>
  <c r="AO142" i="5" s="1"/>
  <c r="AN142" i="5" s="1"/>
  <c r="AM142" i="5" s="1"/>
  <c r="AL142" i="5" s="1"/>
  <c r="AT89" i="5"/>
  <c r="AS89" i="5" s="1"/>
  <c r="AR89" i="5" s="1"/>
  <c r="AQ89" i="5" s="1"/>
  <c r="AP89" i="5" s="1"/>
  <c r="AO89" i="5" s="1"/>
  <c r="AN89" i="5" s="1"/>
  <c r="AM89" i="5" s="1"/>
  <c r="AL89" i="5" s="1"/>
  <c r="BK10" i="5"/>
  <c r="BJ10" i="5" s="1"/>
  <c r="BI10" i="5" s="1"/>
  <c r="BH10" i="5" s="1"/>
  <c r="BG10" i="5" s="1"/>
  <c r="BF10" i="5" s="1"/>
  <c r="BE10" i="5" s="1"/>
  <c r="BD10" i="5" s="1"/>
  <c r="BC10" i="5" s="1"/>
  <c r="BK85" i="5"/>
  <c r="BJ85" i="5"/>
  <c r="BI85" i="5" s="1"/>
  <c r="BH85" i="5" s="1"/>
  <c r="BG85" i="5" s="1"/>
  <c r="BF85" i="5" s="1"/>
  <c r="BE85" i="5" s="1"/>
  <c r="BD85" i="5" s="1"/>
  <c r="BC85" i="5" s="1"/>
  <c r="AT118" i="5"/>
  <c r="AS118" i="5" s="1"/>
  <c r="AR118" i="5" s="1"/>
  <c r="AQ118" i="5" s="1"/>
  <c r="AP118" i="5" s="1"/>
  <c r="AO118" i="5" s="1"/>
  <c r="AN118" i="5" s="1"/>
  <c r="AM118" i="5" s="1"/>
  <c r="AL118" i="5" s="1"/>
  <c r="K199" i="5"/>
  <c r="AC199" i="5"/>
  <c r="AC193" i="5"/>
  <c r="I193" i="5"/>
  <c r="AI144" i="5"/>
  <c r="AJ144" i="5"/>
  <c r="AT92" i="5"/>
  <c r="AS92" i="5" s="1"/>
  <c r="AR92" i="5" s="1"/>
  <c r="AQ92" i="5" s="1"/>
  <c r="AP92" i="5" s="1"/>
  <c r="AO92" i="5" s="1"/>
  <c r="AN92" i="5" s="1"/>
  <c r="AM92" i="5" s="1"/>
  <c r="AL92" i="5" s="1"/>
  <c r="BJ44" i="5"/>
  <c r="BI44" i="5"/>
  <c r="BH44" i="5" s="1"/>
  <c r="BG44" i="5" s="1"/>
  <c r="BF44" i="5" s="1"/>
  <c r="BE44" i="5" s="1"/>
  <c r="BD44" i="5" s="1"/>
  <c r="BC44" i="5" s="1"/>
  <c r="BK44" i="5"/>
  <c r="BK28" i="5"/>
  <c r="BJ28" i="5" s="1"/>
  <c r="BI28" i="5" s="1"/>
  <c r="BH28" i="5" s="1"/>
  <c r="BG28" i="5" s="1"/>
  <c r="BF28" i="5" s="1"/>
  <c r="BE28" i="5" s="1"/>
  <c r="BD28" i="5" s="1"/>
  <c r="BC28" i="5" s="1"/>
  <c r="AT105" i="5"/>
  <c r="AS105" i="5"/>
  <c r="AR105" i="5" s="1"/>
  <c r="AQ105" i="5" s="1"/>
  <c r="AP105" i="5" s="1"/>
  <c r="AO105" i="5" s="1"/>
  <c r="AN105" i="5" s="1"/>
  <c r="AM105" i="5" s="1"/>
  <c r="AL105" i="5" s="1"/>
  <c r="AT101" i="5"/>
  <c r="AS101" i="5" s="1"/>
  <c r="AR101" i="5" s="1"/>
  <c r="AQ101" i="5" s="1"/>
  <c r="AP101" i="5" s="1"/>
  <c r="AO101" i="5" s="1"/>
  <c r="AN101" i="5" s="1"/>
  <c r="AM101" i="5" s="1"/>
  <c r="AL101" i="5" s="1"/>
  <c r="AT57" i="5"/>
  <c r="AS57" i="5" s="1"/>
  <c r="AR57" i="5" s="1"/>
  <c r="AQ57" i="5" s="1"/>
  <c r="AP57" i="5" s="1"/>
  <c r="AO57" i="5" s="1"/>
  <c r="AN57" i="5" s="1"/>
  <c r="AM57" i="5" s="1"/>
  <c r="AL57" i="5" s="1"/>
  <c r="AT123" i="5"/>
  <c r="AS123" i="5"/>
  <c r="AR123" i="5" s="1"/>
  <c r="AQ123" i="5" s="1"/>
  <c r="AP123" i="5" s="1"/>
  <c r="AO123" i="5" s="1"/>
  <c r="AN123" i="5" s="1"/>
  <c r="AM123" i="5" s="1"/>
  <c r="AL123" i="5" s="1"/>
  <c r="K200" i="5"/>
  <c r="AC200" i="5"/>
  <c r="I79" i="5"/>
  <c r="AF79" i="5"/>
  <c r="AC79" i="5"/>
  <c r="K224" i="5"/>
  <c r="AC224" i="5"/>
  <c r="AT69" i="5"/>
  <c r="AS69" i="5" s="1"/>
  <c r="AR69" i="5" s="1"/>
  <c r="AQ69" i="5" s="1"/>
  <c r="AP69" i="5" s="1"/>
  <c r="AO69" i="5" s="1"/>
  <c r="AN69" i="5" s="1"/>
  <c r="AM69" i="5" s="1"/>
  <c r="AL69" i="5" s="1"/>
  <c r="BK21" i="5"/>
  <c r="BJ21" i="5"/>
  <c r="BI21" i="5" s="1"/>
  <c r="BH21" i="5" s="1"/>
  <c r="BG21" i="5" s="1"/>
  <c r="BF21" i="5" s="1"/>
  <c r="BE21" i="5" s="1"/>
  <c r="BD21" i="5" s="1"/>
  <c r="BC21" i="5" s="1"/>
  <c r="AT61" i="5"/>
  <c r="AS61" i="5" s="1"/>
  <c r="AR61" i="5" s="1"/>
  <c r="AQ61" i="5" s="1"/>
  <c r="AP61" i="5" s="1"/>
  <c r="AO61" i="5" s="1"/>
  <c r="AN61" i="5" s="1"/>
  <c r="AM61" i="5" s="1"/>
  <c r="AL61" i="5" s="1"/>
  <c r="AF76" i="5"/>
  <c r="I76" i="5"/>
  <c r="AT219" i="5"/>
  <c r="AS219" i="5" s="1"/>
  <c r="AR219" i="5" s="1"/>
  <c r="AQ219" i="5" s="1"/>
  <c r="AP219" i="5" s="1"/>
  <c r="AO219" i="5" s="1"/>
  <c r="AN219" i="5" s="1"/>
  <c r="AM219" i="5" s="1"/>
  <c r="AL219" i="5" s="1"/>
  <c r="AC76" i="5"/>
  <c r="BK69" i="5"/>
  <c r="BJ69" i="5" s="1"/>
  <c r="BI69" i="5" s="1"/>
  <c r="BH69" i="5" s="1"/>
  <c r="BG69" i="5" s="1"/>
  <c r="BF69" i="5" s="1"/>
  <c r="BE69" i="5" s="1"/>
  <c r="BD69" i="5" s="1"/>
  <c r="BC69" i="5" s="1"/>
  <c r="AT126" i="5"/>
  <c r="AS126" i="5" s="1"/>
  <c r="AR126" i="5" s="1"/>
  <c r="AQ126" i="5" s="1"/>
  <c r="AP126" i="5" s="1"/>
  <c r="AO126" i="5" s="1"/>
  <c r="AN126" i="5" s="1"/>
  <c r="AM126" i="5" s="1"/>
  <c r="AL126" i="5" s="1"/>
  <c r="BK74" i="5"/>
  <c r="BJ74" i="5"/>
  <c r="BI74" i="5" s="1"/>
  <c r="BH74" i="5" s="1"/>
  <c r="BG74" i="5" s="1"/>
  <c r="BF74" i="5" s="1"/>
  <c r="BE74" i="5" s="1"/>
  <c r="BD74" i="5" s="1"/>
  <c r="BC74" i="5" s="1"/>
  <c r="BA74" i="5" s="1"/>
  <c r="AZ74" i="5" s="1"/>
  <c r="AX74" i="5" s="1"/>
  <c r="AT106" i="5"/>
  <c r="AS106" i="5" s="1"/>
  <c r="AR106" i="5" s="1"/>
  <c r="AQ106" i="5" s="1"/>
  <c r="AP106" i="5" s="1"/>
  <c r="AO106" i="5" s="1"/>
  <c r="AN106" i="5" s="1"/>
  <c r="AM106" i="5" s="1"/>
  <c r="AL106" i="5" s="1"/>
  <c r="BK51" i="5"/>
  <c r="BJ51" i="5"/>
  <c r="BI51" i="5" s="1"/>
  <c r="BH51" i="5" s="1"/>
  <c r="BG51" i="5" s="1"/>
  <c r="BF51" i="5" s="1"/>
  <c r="BE51" i="5" s="1"/>
  <c r="BD51" i="5" s="1"/>
  <c r="BC51" i="5" s="1"/>
  <c r="BB51" i="5" s="1"/>
  <c r="BK60" i="5"/>
  <c r="BJ60" i="5" s="1"/>
  <c r="BI60" i="5" s="1"/>
  <c r="BH60" i="5" s="1"/>
  <c r="BG60" i="5" s="1"/>
  <c r="BF60" i="5" s="1"/>
  <c r="BE60" i="5" s="1"/>
  <c r="BD60" i="5" s="1"/>
  <c r="BC60" i="5" s="1"/>
  <c r="AT169" i="5"/>
  <c r="AS169" i="5"/>
  <c r="AR169" i="5" s="1"/>
  <c r="AQ169" i="5" s="1"/>
  <c r="AP169" i="5" s="1"/>
  <c r="AO169" i="5" s="1"/>
  <c r="AN169" i="5" s="1"/>
  <c r="AM169" i="5" s="1"/>
  <c r="AL169" i="5" s="1"/>
  <c r="AT166" i="5"/>
  <c r="AS166" i="5" s="1"/>
  <c r="AR166" i="5" s="1"/>
  <c r="AQ166" i="5" s="1"/>
  <c r="AP166" i="5" s="1"/>
  <c r="AO166" i="5" s="1"/>
  <c r="AN166" i="5" s="1"/>
  <c r="AM166" i="5" s="1"/>
  <c r="AL166" i="5" s="1"/>
  <c r="BK72" i="5"/>
  <c r="BJ72" i="5"/>
  <c r="BI72" i="5" s="1"/>
  <c r="BH72" i="5" s="1"/>
  <c r="BG72" i="5" s="1"/>
  <c r="BF72" i="5" s="1"/>
  <c r="BE72" i="5" s="1"/>
  <c r="BD72" i="5" s="1"/>
  <c r="BC72" i="5" s="1"/>
  <c r="BK31" i="5"/>
  <c r="BJ31" i="5" s="1"/>
  <c r="BI31" i="5" s="1"/>
  <c r="BH31" i="5" s="1"/>
  <c r="BG31" i="5" s="1"/>
  <c r="BF31" i="5" s="1"/>
  <c r="BE31" i="5" s="1"/>
  <c r="BD31" i="5" s="1"/>
  <c r="BC31" i="5" s="1"/>
  <c r="AT84" i="5"/>
  <c r="AS84" i="5"/>
  <c r="AR84" i="5" s="1"/>
  <c r="AQ84" i="5" s="1"/>
  <c r="AP84" i="5" s="1"/>
  <c r="AO84" i="5" s="1"/>
  <c r="AN84" i="5" s="1"/>
  <c r="AM84" i="5" s="1"/>
  <c r="AL84" i="5" s="1"/>
  <c r="BK9" i="5"/>
  <c r="BJ9" i="5" s="1"/>
  <c r="BI9" i="5" s="1"/>
  <c r="BH9" i="5" s="1"/>
  <c r="BG9" i="5" s="1"/>
  <c r="BF9" i="5" s="1"/>
  <c r="BE9" i="5" s="1"/>
  <c r="BD9" i="5" s="1"/>
  <c r="BC9" i="5" s="1"/>
  <c r="BK71" i="5"/>
  <c r="BJ71" i="5" s="1"/>
  <c r="BI71" i="5" s="1"/>
  <c r="BH71" i="5" s="1"/>
  <c r="BG71" i="5" s="1"/>
  <c r="BF71" i="5" s="1"/>
  <c r="BE71" i="5" s="1"/>
  <c r="BD71" i="5" s="1"/>
  <c r="BC71" i="5" s="1"/>
  <c r="BK57" i="5"/>
  <c r="BJ57" i="5"/>
  <c r="BI57" i="5" s="1"/>
  <c r="BH57" i="5" s="1"/>
  <c r="BG57" i="5" s="1"/>
  <c r="BF57" i="5" s="1"/>
  <c r="BE57" i="5" s="1"/>
  <c r="BD57" i="5" s="1"/>
  <c r="BC57" i="5" s="1"/>
  <c r="BK25" i="5"/>
  <c r="BJ25" i="5"/>
  <c r="BI25" i="5" s="1"/>
  <c r="BH25" i="5" s="1"/>
  <c r="BG25" i="5" s="1"/>
  <c r="BF25" i="5" s="1"/>
  <c r="BE25" i="5" s="1"/>
  <c r="BD25" i="5" s="1"/>
  <c r="BC25" i="5" s="1"/>
  <c r="I111" i="5"/>
  <c r="AF111" i="5"/>
  <c r="AC111" i="5"/>
  <c r="AT104" i="5"/>
  <c r="AS104" i="5" s="1"/>
  <c r="AR104" i="5"/>
  <c r="AQ104" i="5" s="1"/>
  <c r="AP104" i="5" s="1"/>
  <c r="AO104" i="5" s="1"/>
  <c r="AN104" i="5" s="1"/>
  <c r="AM104" i="5" s="1"/>
  <c r="AL104" i="5" s="1"/>
  <c r="I143" i="5"/>
  <c r="AF143" i="5"/>
  <c r="AT200" i="5"/>
  <c r="AS200" i="5" s="1"/>
  <c r="AR200" i="5" s="1"/>
  <c r="AQ200" i="5" s="1"/>
  <c r="AP200" i="5" s="1"/>
  <c r="AO200" i="5" s="1"/>
  <c r="AN200" i="5" s="1"/>
  <c r="AM200" i="5" s="1"/>
  <c r="AL200" i="5" s="1"/>
  <c r="BL65" i="5"/>
  <c r="AU53" i="5"/>
  <c r="AT53" i="5" s="1"/>
  <c r="AS53" i="5" s="1"/>
  <c r="AR53" i="5" s="1"/>
  <c r="AQ53" i="5" s="1"/>
  <c r="AP53" i="5" s="1"/>
  <c r="AO53" i="5" s="1"/>
  <c r="AN53" i="5" s="1"/>
  <c r="AM53" i="5" s="1"/>
  <c r="AL53" i="5" s="1"/>
  <c r="BL54" i="5"/>
  <c r="AU194" i="5"/>
  <c r="BL67" i="5"/>
  <c r="BL35" i="5"/>
  <c r="BK35" i="5" s="1"/>
  <c r="BJ35" i="5" s="1"/>
  <c r="BI35" i="5" s="1"/>
  <c r="BH35" i="5" s="1"/>
  <c r="BG35" i="5" s="1"/>
  <c r="BF35" i="5" s="1"/>
  <c r="BE35" i="5" s="1"/>
  <c r="BD35" i="5" s="1"/>
  <c r="BC35" i="5" s="1"/>
  <c r="AU167" i="5"/>
  <c r="BL26" i="5"/>
  <c r="BL90" i="5"/>
  <c r="BK90" i="5" s="1"/>
  <c r="BJ90" i="5" s="1"/>
  <c r="BI90" i="5" s="1"/>
  <c r="BH90" i="5" s="1"/>
  <c r="BG90" i="5" s="1"/>
  <c r="BF90" i="5" s="1"/>
  <c r="BE90" i="5" s="1"/>
  <c r="BD90" i="5" s="1"/>
  <c r="BC90" i="5" s="1"/>
  <c r="AU215" i="5"/>
  <c r="AU170" i="5"/>
  <c r="AT170" i="5" s="1"/>
  <c r="AS170" i="5" s="1"/>
  <c r="AR170" i="5" s="1"/>
  <c r="AQ170" i="5" s="1"/>
  <c r="AP170" i="5" s="1"/>
  <c r="AO170" i="5" s="1"/>
  <c r="AN170" i="5" s="1"/>
  <c r="AM170" i="5" s="1"/>
  <c r="AL170" i="5" s="1"/>
  <c r="BL49" i="5"/>
  <c r="BL2" i="5"/>
  <c r="AU175" i="5"/>
  <c r="BL70" i="5"/>
  <c r="AU115" i="5"/>
  <c r="AF106" i="5"/>
  <c r="I106" i="5"/>
  <c r="AT139" i="5"/>
  <c r="AS139" i="5" s="1"/>
  <c r="AR139" i="5" s="1"/>
  <c r="AQ139" i="5" s="1"/>
  <c r="AP139" i="5" s="1"/>
  <c r="AO139" i="5" s="1"/>
  <c r="AN139" i="5" s="1"/>
  <c r="AM139" i="5" s="1"/>
  <c r="AL139" i="5" s="1"/>
  <c r="AU156" i="5"/>
  <c r="AU108" i="5"/>
  <c r="AU136" i="5"/>
  <c r="AU46" i="5"/>
  <c r="AU44" i="5"/>
  <c r="AT44" i="5" s="1"/>
  <c r="AS44" i="5" s="1"/>
  <c r="AR44" i="5" s="1"/>
  <c r="AQ44" i="5" s="1"/>
  <c r="AP44" i="5" s="1"/>
  <c r="AO44" i="5" s="1"/>
  <c r="AN44" i="5" s="1"/>
  <c r="AM44" i="5" s="1"/>
  <c r="AL44" i="5" s="1"/>
  <c r="AU29" i="5"/>
  <c r="AU206" i="5"/>
  <c r="AT206" i="5" s="1"/>
  <c r="AS206" i="5" s="1"/>
  <c r="AR206" i="5" s="1"/>
  <c r="AQ206" i="5" s="1"/>
  <c r="AP206" i="5" s="1"/>
  <c r="AO206" i="5" s="1"/>
  <c r="AN206" i="5" s="1"/>
  <c r="AM206" i="5" s="1"/>
  <c r="AL206" i="5" s="1"/>
  <c r="AU217" i="5"/>
  <c r="AU182" i="5"/>
  <c r="BL27" i="5"/>
  <c r="BK27" i="5" s="1"/>
  <c r="BJ27" i="5" s="1"/>
  <c r="BI27" i="5" s="1"/>
  <c r="BH27" i="5" s="1"/>
  <c r="BG27" i="5" s="1"/>
  <c r="BF27" i="5" s="1"/>
  <c r="BE27" i="5" s="1"/>
  <c r="BD27" i="5" s="1"/>
  <c r="BC27" i="5" s="1"/>
  <c r="BB27" i="5" s="1"/>
  <c r="BL89" i="5"/>
  <c r="AU110" i="5"/>
  <c r="AU121" i="5"/>
  <c r="AU74" i="5"/>
  <c r="AU94" i="5"/>
  <c r="AT94" i="5" s="1"/>
  <c r="AS94" i="5" s="1"/>
  <c r="AR94" i="5" s="1"/>
  <c r="AQ94" i="5" s="1"/>
  <c r="AP94" i="5" s="1"/>
  <c r="AO94" i="5" s="1"/>
  <c r="AN94" i="5" s="1"/>
  <c r="AM94" i="5" s="1"/>
  <c r="AL94" i="5" s="1"/>
  <c r="AU54" i="5"/>
  <c r="AU220" i="5"/>
  <c r="AT220" i="5" s="1"/>
  <c r="AS220" i="5" s="1"/>
  <c r="AR220" i="5" s="1"/>
  <c r="AQ220" i="5" s="1"/>
  <c r="AP220" i="5" s="1"/>
  <c r="AO220" i="5" s="1"/>
  <c r="AN220" i="5" s="1"/>
  <c r="AM220" i="5" s="1"/>
  <c r="AL220" i="5" s="1"/>
  <c r="AU34" i="5"/>
  <c r="AT34" i="5" s="1"/>
  <c r="AS34" i="5" s="1"/>
  <c r="AR34" i="5" s="1"/>
  <c r="AQ34" i="5" s="1"/>
  <c r="AP34" i="5" s="1"/>
  <c r="AO34" i="5" s="1"/>
  <c r="AN34" i="5" s="1"/>
  <c r="AM34" i="5" s="1"/>
  <c r="AL34" i="5" s="1"/>
  <c r="AK34" i="5" s="1"/>
  <c r="AU27" i="5"/>
  <c r="AU211" i="5"/>
  <c r="AU191" i="5"/>
  <c r="BL6" i="5"/>
  <c r="BK6" i="5" s="1"/>
  <c r="BJ6" i="5" s="1"/>
  <c r="BI6" i="5" s="1"/>
  <c r="BH6" i="5" s="1"/>
  <c r="BG6" i="5" s="1"/>
  <c r="BF6" i="5" s="1"/>
  <c r="BE6" i="5" s="1"/>
  <c r="BD6" i="5" s="1"/>
  <c r="BC6" i="5" s="1"/>
  <c r="BL20" i="5"/>
  <c r="BL34" i="5"/>
  <c r="BL47" i="5"/>
  <c r="BL83" i="5"/>
  <c r="AU67" i="5"/>
  <c r="AT67" i="5" s="1"/>
  <c r="AS67" i="5" s="1"/>
  <c r="AR67" i="5" s="1"/>
  <c r="AQ67" i="5" s="1"/>
  <c r="AP67" i="5" s="1"/>
  <c r="AO67" i="5" s="1"/>
  <c r="AN67" i="5" s="1"/>
  <c r="AM67" i="5" s="1"/>
  <c r="AL67" i="5" s="1"/>
  <c r="AU55" i="5"/>
  <c r="AU37" i="5"/>
  <c r="AU28" i="5"/>
  <c r="AT28" i="5" s="1"/>
  <c r="AS28" i="5" s="1"/>
  <c r="AR28" i="5" s="1"/>
  <c r="AQ28" i="5" s="1"/>
  <c r="AP28" i="5" s="1"/>
  <c r="AO28" i="5" s="1"/>
  <c r="AN28" i="5" s="1"/>
  <c r="AM28" i="5" s="1"/>
  <c r="AL28" i="5" s="1"/>
  <c r="AU42" i="5"/>
  <c r="AT42" i="5" s="1"/>
  <c r="AS42" i="5" s="1"/>
  <c r="AR42" i="5" s="1"/>
  <c r="AQ42" i="5" s="1"/>
  <c r="AP42" i="5" s="1"/>
  <c r="AO42" i="5" s="1"/>
  <c r="AN42" i="5" s="1"/>
  <c r="AM42" i="5" s="1"/>
  <c r="AL42" i="5" s="1"/>
  <c r="AU221" i="5"/>
  <c r="AU23" i="5"/>
  <c r="AT23" i="5" s="1"/>
  <c r="AS23" i="5" s="1"/>
  <c r="AR23" i="5" s="1"/>
  <c r="AQ23" i="5" s="1"/>
  <c r="AP23" i="5" s="1"/>
  <c r="AO23" i="5" s="1"/>
  <c r="AN23" i="5" s="1"/>
  <c r="AM23" i="5" s="1"/>
  <c r="AL23" i="5" s="1"/>
  <c r="BL45" i="5"/>
  <c r="AU148" i="5"/>
  <c r="AU119" i="5"/>
  <c r="AT119" i="5" s="1"/>
  <c r="AS119" i="5" s="1"/>
  <c r="AR119" i="5" s="1"/>
  <c r="AQ119" i="5" s="1"/>
  <c r="AP119" i="5" s="1"/>
  <c r="AO119" i="5" s="1"/>
  <c r="AN119" i="5" s="1"/>
  <c r="AM119" i="5" s="1"/>
  <c r="AL119" i="5" s="1"/>
  <c r="AU91" i="5"/>
  <c r="AU87" i="5"/>
  <c r="AU99" i="5"/>
  <c r="AU90" i="5"/>
  <c r="AU83" i="5"/>
  <c r="AU66" i="5"/>
  <c r="AU35" i="5"/>
  <c r="AU33" i="5"/>
  <c r="AU39" i="5"/>
  <c r="AU50" i="5"/>
  <c r="AU22" i="5"/>
  <c r="AU95" i="5"/>
  <c r="AT95" i="5" s="1"/>
  <c r="AS95" i="5" s="1"/>
  <c r="AR95" i="5" s="1"/>
  <c r="AQ95" i="5" s="1"/>
  <c r="AP95" i="5" s="1"/>
  <c r="AO95" i="5" s="1"/>
  <c r="AN95" i="5" s="1"/>
  <c r="AM95" i="5" s="1"/>
  <c r="AL95" i="5" s="1"/>
  <c r="AU64" i="5"/>
  <c r="AT64" i="5" s="1"/>
  <c r="AS64" i="5" s="1"/>
  <c r="AR64" i="5" s="1"/>
  <c r="AQ64" i="5" s="1"/>
  <c r="AP64" i="5" s="1"/>
  <c r="AO64" i="5" s="1"/>
  <c r="AN64" i="5" s="1"/>
  <c r="AM64" i="5" s="1"/>
  <c r="AL64" i="5" s="1"/>
  <c r="AU58" i="5"/>
  <c r="AU43" i="5"/>
  <c r="AT43" i="5" s="1"/>
  <c r="AS43" i="5" s="1"/>
  <c r="AR43" i="5" s="1"/>
  <c r="AQ43" i="5" s="1"/>
  <c r="AP43" i="5" s="1"/>
  <c r="AO43" i="5" s="1"/>
  <c r="AN43" i="5" s="1"/>
  <c r="AM43" i="5" s="1"/>
  <c r="AL43" i="5" s="1"/>
  <c r="AU41" i="5"/>
  <c r="AT41" i="5" s="1"/>
  <c r="AS41" i="5" s="1"/>
  <c r="AR41" i="5" s="1"/>
  <c r="AQ41" i="5" s="1"/>
  <c r="AP41" i="5" s="1"/>
  <c r="AO41" i="5" s="1"/>
  <c r="AN41" i="5" s="1"/>
  <c r="AM41" i="5" s="1"/>
  <c r="AL41" i="5" s="1"/>
  <c r="AU47" i="5"/>
  <c r="AU213" i="5"/>
  <c r="AU212" i="5"/>
  <c r="AU218" i="5"/>
  <c r="AT218" i="5" s="1"/>
  <c r="AS218" i="5" s="1"/>
  <c r="AR218" i="5" s="1"/>
  <c r="AQ218" i="5" s="1"/>
  <c r="AP218" i="5" s="1"/>
  <c r="AO218" i="5" s="1"/>
  <c r="AN218" i="5" s="1"/>
  <c r="AM218" i="5" s="1"/>
  <c r="AL218" i="5" s="1"/>
  <c r="AU207" i="5"/>
  <c r="AU129" i="5"/>
  <c r="AU116" i="5"/>
  <c r="AT116" i="5" s="1"/>
  <c r="AS116" i="5" s="1"/>
  <c r="AR116" i="5" s="1"/>
  <c r="AQ116" i="5" s="1"/>
  <c r="AP116" i="5" s="1"/>
  <c r="AO116" i="5" s="1"/>
  <c r="AN116" i="5" s="1"/>
  <c r="AM116" i="5" s="1"/>
  <c r="AL116" i="5" s="1"/>
  <c r="AU120" i="5"/>
  <c r="AU112" i="5"/>
  <c r="AU109" i="5"/>
  <c r="AU113" i="5"/>
  <c r="AU63" i="5"/>
  <c r="AT63" i="5" s="1"/>
  <c r="AS63" i="5" s="1"/>
  <c r="AR63" i="5" s="1"/>
  <c r="AQ63" i="5" s="1"/>
  <c r="AP63" i="5" s="1"/>
  <c r="AO63" i="5" s="1"/>
  <c r="AN63" i="5" s="1"/>
  <c r="AM63" i="5" s="1"/>
  <c r="AL63" i="5" s="1"/>
  <c r="AU98" i="5"/>
  <c r="AU79" i="5"/>
  <c r="AU60" i="5"/>
  <c r="AU72" i="5"/>
  <c r="AT72" i="5" s="1"/>
  <c r="AS72" i="5" s="1"/>
  <c r="AR72" i="5" s="1"/>
  <c r="AQ72" i="5" s="1"/>
  <c r="AP72" i="5" s="1"/>
  <c r="AO72" i="5" s="1"/>
  <c r="AN72" i="5" s="1"/>
  <c r="AM72" i="5" s="1"/>
  <c r="AL72" i="5" s="1"/>
  <c r="AU75" i="5"/>
  <c r="AU26" i="5"/>
  <c r="AT26" i="5" s="1"/>
  <c r="AS26" i="5" s="1"/>
  <c r="AR26" i="5" s="1"/>
  <c r="AQ26" i="5" s="1"/>
  <c r="AP26" i="5" s="1"/>
  <c r="AO26" i="5" s="1"/>
  <c r="AN26" i="5" s="1"/>
  <c r="AM26" i="5" s="1"/>
  <c r="AL26" i="5" s="1"/>
  <c r="AU205" i="5"/>
  <c r="AU216" i="5"/>
  <c r="AU208" i="5"/>
  <c r="BL4" i="5"/>
  <c r="BL78" i="5"/>
  <c r="AU59" i="5"/>
  <c r="AU88" i="5"/>
  <c r="AU210" i="5"/>
  <c r="AT210" i="5" s="1"/>
  <c r="AS210" i="5" s="1"/>
  <c r="AR210" i="5" s="1"/>
  <c r="AQ210" i="5" s="1"/>
  <c r="AP210" i="5" s="1"/>
  <c r="AO210" i="5" s="1"/>
  <c r="AN210" i="5" s="1"/>
  <c r="AM210" i="5" s="1"/>
  <c r="AL210" i="5" s="1"/>
  <c r="AU117" i="5"/>
  <c r="AU21" i="5"/>
  <c r="AU25" i="5"/>
  <c r="AU124" i="5"/>
  <c r="AU56" i="5"/>
  <c r="BL43" i="5"/>
  <c r="AU178" i="5"/>
  <c r="AU86" i="5"/>
  <c r="AU227" i="5"/>
  <c r="BL36" i="5"/>
  <c r="AU30" i="5"/>
  <c r="AT30" i="5" s="1"/>
  <c r="AS30" i="5" s="1"/>
  <c r="AR30" i="5" s="1"/>
  <c r="AQ30" i="5" s="1"/>
  <c r="AP30" i="5" s="1"/>
  <c r="AO30" i="5" s="1"/>
  <c r="AN30" i="5" s="1"/>
  <c r="AM30" i="5" s="1"/>
  <c r="AL30" i="5" s="1"/>
  <c r="AU24" i="5"/>
  <c r="AU38" i="5"/>
  <c r="AU214" i="5"/>
  <c r="AU173" i="5"/>
  <c r="AU45" i="5"/>
  <c r="BL17" i="5"/>
  <c r="AU128" i="5"/>
  <c r="AU36" i="5"/>
  <c r="AU226" i="5"/>
  <c r="AT226" i="5" s="1"/>
  <c r="AS226" i="5" s="1"/>
  <c r="AR226" i="5" s="1"/>
  <c r="AQ226" i="5" s="1"/>
  <c r="AP226" i="5" s="1"/>
  <c r="AO226" i="5" s="1"/>
  <c r="AN226" i="5" s="1"/>
  <c r="AM226" i="5" s="1"/>
  <c r="AL226" i="5" s="1"/>
  <c r="AJ226" i="5" s="1"/>
  <c r="AU228" i="5"/>
  <c r="BL63" i="5"/>
  <c r="AU68" i="5"/>
  <c r="AU209" i="5"/>
  <c r="AT209" i="5" s="1"/>
  <c r="AS209" i="5" s="1"/>
  <c r="AR209" i="5" s="1"/>
  <c r="AQ209" i="5" s="1"/>
  <c r="AP209" i="5" s="1"/>
  <c r="AO209" i="5" s="1"/>
  <c r="AN209" i="5" s="1"/>
  <c r="AM209" i="5" s="1"/>
  <c r="AL209" i="5" s="1"/>
  <c r="AU49" i="5"/>
  <c r="AU130" i="5"/>
  <c r="AU154" i="5"/>
  <c r="AT154" i="5" s="1"/>
  <c r="AS154" i="5" s="1"/>
  <c r="AR154" i="5" s="1"/>
  <c r="AQ154" i="5" s="1"/>
  <c r="AP154" i="5" s="1"/>
  <c r="AO154" i="5" s="1"/>
  <c r="AN154" i="5" s="1"/>
  <c r="AM154" i="5" s="1"/>
  <c r="AL154" i="5" s="1"/>
  <c r="BL38" i="5"/>
  <c r="BK38" i="5" s="1"/>
  <c r="BJ38" i="5" s="1"/>
  <c r="BI38" i="5" s="1"/>
  <c r="BH38" i="5" s="1"/>
  <c r="BG38" i="5" s="1"/>
  <c r="BF38" i="5" s="1"/>
  <c r="BE38" i="5" s="1"/>
  <c r="BD38" i="5" s="1"/>
  <c r="BC38" i="5" s="1"/>
  <c r="AU152" i="5"/>
  <c r="AT152" i="5" s="1"/>
  <c r="AS152" i="5" s="1"/>
  <c r="AR152" i="5" s="1"/>
  <c r="AQ152" i="5" s="1"/>
  <c r="AP152" i="5" s="1"/>
  <c r="AO152" i="5" s="1"/>
  <c r="AN152" i="5" s="1"/>
  <c r="AM152" i="5" s="1"/>
  <c r="AL152" i="5" s="1"/>
  <c r="BL52" i="5"/>
  <c r="AU122" i="5"/>
  <c r="BL62" i="5"/>
  <c r="BL33" i="5"/>
  <c r="AU155" i="5"/>
  <c r="AT155" i="5" s="1"/>
  <c r="AS155" i="5" s="1"/>
  <c r="AR155" i="5" s="1"/>
  <c r="AQ155" i="5" s="1"/>
  <c r="AP155" i="5" s="1"/>
  <c r="AO155" i="5" s="1"/>
  <c r="AN155" i="5" s="1"/>
  <c r="AM155" i="5" s="1"/>
  <c r="AL155" i="5" s="1"/>
  <c r="BL11" i="5"/>
  <c r="BK11" i="5" s="1"/>
  <c r="BJ11" i="5" s="1"/>
  <c r="BI11" i="5" s="1"/>
  <c r="BH11" i="5" s="1"/>
  <c r="BG11" i="5" s="1"/>
  <c r="BF11" i="5" s="1"/>
  <c r="BE11" i="5" s="1"/>
  <c r="BD11" i="5" s="1"/>
  <c r="BC11" i="5" s="1"/>
  <c r="BB11" i="5" s="1"/>
  <c r="BL68" i="5"/>
  <c r="BK68" i="5" s="1"/>
  <c r="BJ68" i="5" s="1"/>
  <c r="BI68" i="5" s="1"/>
  <c r="BH68" i="5" s="1"/>
  <c r="BG68" i="5" s="1"/>
  <c r="BF68" i="5" s="1"/>
  <c r="BE68" i="5" s="1"/>
  <c r="BD68" i="5" s="1"/>
  <c r="BC68" i="5" s="1"/>
  <c r="AU193" i="5"/>
  <c r="BL92" i="5"/>
  <c r="BL41" i="5"/>
  <c r="AU199" i="5"/>
  <c r="AT199" i="5" s="1"/>
  <c r="AS199" i="5" s="1"/>
  <c r="AR199" i="5" s="1"/>
  <c r="AQ199" i="5" s="1"/>
  <c r="AP199" i="5" s="1"/>
  <c r="AO199" i="5" s="1"/>
  <c r="AN199" i="5" s="1"/>
  <c r="AM199" i="5" s="1"/>
  <c r="AL199" i="5" s="1"/>
  <c r="AK199" i="5" s="1"/>
  <c r="AU111" i="5"/>
  <c r="BL61" i="5"/>
  <c r="I150" i="5"/>
  <c r="AC150" i="5"/>
  <c r="AC192" i="5"/>
  <c r="AC153" i="5"/>
  <c r="AT168" i="5"/>
  <c r="AS168" i="5" s="1"/>
  <c r="AR168" i="5" s="1"/>
  <c r="AQ168" i="5" s="1"/>
  <c r="AP168" i="5" s="1"/>
  <c r="AO168" i="5" s="1"/>
  <c r="AN168" i="5" s="1"/>
  <c r="AM168" i="5" s="1"/>
  <c r="AL168" i="5" s="1"/>
  <c r="AF53" i="5"/>
  <c r="I53" i="5"/>
  <c r="AU159" i="5"/>
  <c r="AT159" i="5" s="1"/>
  <c r="AS159" i="5" s="1"/>
  <c r="AR159" i="5" s="1"/>
  <c r="AQ159" i="5" s="1"/>
  <c r="AP159" i="5" s="1"/>
  <c r="AO159" i="5" s="1"/>
  <c r="AN159" i="5" s="1"/>
  <c r="AM159" i="5" s="1"/>
  <c r="AL159" i="5" s="1"/>
  <c r="I169" i="5"/>
  <c r="AF169" i="5"/>
  <c r="BL22" i="5"/>
  <c r="AU224" i="5"/>
  <c r="BL40" i="5"/>
  <c r="AU114" i="5"/>
  <c r="BL58" i="5"/>
  <c r="BL19" i="5"/>
  <c r="AU163" i="5"/>
  <c r="BL8" i="5"/>
  <c r="BL64" i="5"/>
  <c r="AU185" i="5"/>
  <c r="BL86" i="5"/>
  <c r="BL39" i="5"/>
  <c r="AU192" i="5"/>
  <c r="AU174" i="5"/>
  <c r="AT174" i="5" s="1"/>
  <c r="AS174" i="5" s="1"/>
  <c r="AR174" i="5" s="1"/>
  <c r="AQ174" i="5" s="1"/>
  <c r="AP174" i="5" s="1"/>
  <c r="AO174" i="5" s="1"/>
  <c r="AN174" i="5" s="1"/>
  <c r="AM174" i="5" s="1"/>
  <c r="AL174" i="5" s="1"/>
  <c r="BL59" i="5"/>
  <c r="AU82" i="5"/>
  <c r="I132" i="5"/>
  <c r="AF132" i="5"/>
  <c r="AT140" i="5"/>
  <c r="AS140" i="5" s="1"/>
  <c r="AR140" i="5" s="1"/>
  <c r="AQ140" i="5" s="1"/>
  <c r="AP140" i="5" s="1"/>
  <c r="AO140" i="5" s="1"/>
  <c r="AN140" i="5" s="1"/>
  <c r="AM140" i="5" s="1"/>
  <c r="AL140" i="5" s="1"/>
  <c r="BL14" i="5"/>
  <c r="BL91" i="5"/>
  <c r="BL29" i="5"/>
  <c r="AU149" i="5"/>
  <c r="BL56" i="5"/>
  <c r="BL16" i="5"/>
  <c r="AU162" i="5"/>
  <c r="AT162" i="5" s="1"/>
  <c r="AS162" i="5" s="1"/>
  <c r="AR162" i="5" s="1"/>
  <c r="AQ162" i="5" s="1"/>
  <c r="AP162" i="5" s="1"/>
  <c r="AO162" i="5" s="1"/>
  <c r="AN162" i="5" s="1"/>
  <c r="AM162" i="5" s="1"/>
  <c r="AL162" i="5" s="1"/>
  <c r="AJ162" i="5" s="1"/>
  <c r="AU201" i="5"/>
  <c r="AT201" i="5" s="1"/>
  <c r="AS201" i="5" s="1"/>
  <c r="AR201" i="5" s="1"/>
  <c r="AQ201" i="5" s="1"/>
  <c r="AP201" i="5" s="1"/>
  <c r="AO201" i="5" s="1"/>
  <c r="AN201" i="5" s="1"/>
  <c r="AM201" i="5" s="1"/>
  <c r="AL201" i="5" s="1"/>
  <c r="AK201" i="5" s="1"/>
  <c r="BL53" i="5"/>
  <c r="AU177" i="5"/>
  <c r="BL81" i="5"/>
  <c r="BL23" i="5"/>
  <c r="AU183" i="5"/>
  <c r="AU137" i="5"/>
  <c r="BL55" i="5"/>
  <c r="AU150" i="5"/>
  <c r="J176" i="5"/>
  <c r="AF176" i="5"/>
  <c r="AU71" i="5"/>
  <c r="I177" i="5"/>
  <c r="AF177" i="5"/>
  <c r="AC219" i="5"/>
  <c r="AF82" i="5"/>
  <c r="I82" i="5"/>
  <c r="I147" i="5"/>
  <c r="AF147" i="5"/>
  <c r="AC225" i="5"/>
  <c r="AU102" i="5"/>
  <c r="AU73" i="5"/>
  <c r="AT73" i="5" s="1"/>
  <c r="AS73" i="5" s="1"/>
  <c r="AR73" i="5" s="1"/>
  <c r="AQ73" i="5" s="1"/>
  <c r="AP73" i="5" s="1"/>
  <c r="AO73" i="5" s="1"/>
  <c r="AN73" i="5" s="1"/>
  <c r="AM73" i="5" s="1"/>
  <c r="AL73" i="5" s="1"/>
  <c r="AU40" i="5"/>
  <c r="AT40" i="5" s="1"/>
  <c r="AS40" i="5" s="1"/>
  <c r="AR40" i="5" s="1"/>
  <c r="AQ40" i="5" s="1"/>
  <c r="AP40" i="5" s="1"/>
  <c r="AO40" i="5" s="1"/>
  <c r="AN40" i="5" s="1"/>
  <c r="AM40" i="5" s="1"/>
  <c r="AL40" i="5" s="1"/>
  <c r="AF134" i="5"/>
  <c r="I134" i="5"/>
  <c r="AC169" i="5"/>
  <c r="AU158" i="5"/>
  <c r="AU197" i="5"/>
  <c r="BL87" i="5"/>
  <c r="BL24" i="5"/>
  <c r="BK24" i="5" s="1"/>
  <c r="BJ24" i="5" s="1"/>
  <c r="BI24" i="5" s="1"/>
  <c r="BH24" i="5" s="1"/>
  <c r="BG24" i="5" s="1"/>
  <c r="BF24" i="5" s="1"/>
  <c r="BE24" i="5" s="1"/>
  <c r="BD24" i="5" s="1"/>
  <c r="BC24" i="5" s="1"/>
  <c r="AU161" i="5"/>
  <c r="BL50" i="5"/>
  <c r="BL5" i="5"/>
  <c r="BL84" i="5"/>
  <c r="BK84" i="5" s="1"/>
  <c r="BJ84" i="5" s="1"/>
  <c r="BI84" i="5" s="1"/>
  <c r="BH84" i="5" s="1"/>
  <c r="BG84" i="5" s="1"/>
  <c r="BF84" i="5" s="1"/>
  <c r="BE84" i="5" s="1"/>
  <c r="BD84" i="5" s="1"/>
  <c r="BC84" i="5" s="1"/>
  <c r="AU157" i="5"/>
  <c r="AT157" i="5" s="1"/>
  <c r="AS157" i="5" s="1"/>
  <c r="AR157" i="5" s="1"/>
  <c r="AQ157" i="5" s="1"/>
  <c r="AP157" i="5" s="1"/>
  <c r="AO157" i="5" s="1"/>
  <c r="AN157" i="5" s="1"/>
  <c r="AM157" i="5" s="1"/>
  <c r="AL157" i="5" s="1"/>
  <c r="BL48" i="5"/>
  <c r="AU132" i="5"/>
  <c r="BL76" i="5"/>
  <c r="BL18" i="5"/>
  <c r="AU143" i="5"/>
  <c r="AT143" i="5" s="1"/>
  <c r="AS143" i="5" s="1"/>
  <c r="AR143" i="5" s="1"/>
  <c r="AQ143" i="5" s="1"/>
  <c r="AP143" i="5" s="1"/>
  <c r="AO143" i="5" s="1"/>
  <c r="AN143" i="5" s="1"/>
  <c r="AM143" i="5" s="1"/>
  <c r="AL143" i="5" s="1"/>
  <c r="AU223" i="5"/>
  <c r="BL32" i="5"/>
  <c r="BK32" i="5" s="1"/>
  <c r="BJ32" i="5" s="1"/>
  <c r="BI32" i="5" s="1"/>
  <c r="BH32" i="5" s="1"/>
  <c r="BG32" i="5" s="1"/>
  <c r="BF32" i="5" s="1"/>
  <c r="BE32" i="5" s="1"/>
  <c r="BD32" i="5" s="1"/>
  <c r="BC32" i="5" s="1"/>
  <c r="AC143" i="5"/>
  <c r="AC132" i="5"/>
  <c r="I31" i="5"/>
  <c r="AF31" i="5"/>
  <c r="I105" i="5"/>
  <c r="AF105" i="5"/>
  <c r="I32" i="5"/>
  <c r="AF32" i="5"/>
  <c r="AU125" i="5"/>
  <c r="AU100" i="5"/>
  <c r="AU65" i="5"/>
  <c r="AT65" i="5" s="1"/>
  <c r="AS65" i="5" s="1"/>
  <c r="AR65" i="5" s="1"/>
  <c r="AQ65" i="5" s="1"/>
  <c r="AP65" i="5" s="1"/>
  <c r="AO65" i="5" s="1"/>
  <c r="AN65" i="5" s="1"/>
  <c r="AM65" i="5" s="1"/>
  <c r="AL65" i="5" s="1"/>
  <c r="AU171" i="5"/>
  <c r="AU97" i="5"/>
  <c r="BL73" i="5"/>
  <c r="BL12" i="5"/>
  <c r="BL82" i="5"/>
  <c r="BL46" i="5"/>
  <c r="BL3" i="5"/>
  <c r="BL79" i="5"/>
  <c r="BK79" i="5" s="1"/>
  <c r="BJ79" i="5" s="1"/>
  <c r="BI79" i="5" s="1"/>
  <c r="BH79" i="5" s="1"/>
  <c r="BG79" i="5" s="1"/>
  <c r="BF79" i="5" s="1"/>
  <c r="BE79" i="5" s="1"/>
  <c r="BD79" i="5" s="1"/>
  <c r="BC79" i="5" s="1"/>
  <c r="BB79" i="5" s="1"/>
  <c r="AU151" i="5"/>
  <c r="BL37" i="5"/>
  <c r="BK37" i="5" s="1"/>
  <c r="BJ37" i="5" s="1"/>
  <c r="BI37" i="5" s="1"/>
  <c r="BH37" i="5" s="1"/>
  <c r="BG37" i="5" s="1"/>
  <c r="BF37" i="5" s="1"/>
  <c r="BE37" i="5" s="1"/>
  <c r="BD37" i="5" s="1"/>
  <c r="BC37" i="5" s="1"/>
  <c r="AU32" i="5"/>
  <c r="BL66" i="5"/>
  <c r="BL15" i="5"/>
  <c r="AU127" i="5"/>
  <c r="BL88" i="5"/>
  <c r="BL30" i="5"/>
  <c r="AF166" i="5"/>
  <c r="I166" i="5"/>
  <c r="AU176" i="5"/>
  <c r="AU229" i="5"/>
  <c r="AU31" i="5"/>
  <c r="AC185" i="5"/>
  <c r="AU51" i="5"/>
  <c r="AU147" i="5"/>
  <c r="AU222" i="5"/>
  <c r="AT222" i="5" s="1"/>
  <c r="AS222" i="5" s="1"/>
  <c r="AR222" i="5" s="1"/>
  <c r="AQ222" i="5" s="1"/>
  <c r="AP222" i="5" s="1"/>
  <c r="AO222" i="5" s="1"/>
  <c r="AN222" i="5" s="1"/>
  <c r="AM222" i="5" s="1"/>
  <c r="AL222" i="5" s="1"/>
  <c r="BA84" i="5"/>
  <c r="AZ84" i="5" s="1"/>
  <c r="AX84" i="5" s="1"/>
  <c r="BB84" i="5"/>
  <c r="AK53" i="5"/>
  <c r="AI53" i="5"/>
  <c r="AJ53" i="5"/>
  <c r="AJ34" i="5"/>
  <c r="AK162" i="5"/>
  <c r="AI119" i="5"/>
  <c r="AK119" i="5"/>
  <c r="AJ119" i="5"/>
  <c r="AJ42" i="5"/>
  <c r="AK42" i="5"/>
  <c r="AI42" i="5"/>
  <c r="AJ26" i="5"/>
  <c r="AK26" i="5"/>
  <c r="AI26" i="5"/>
  <c r="AK94" i="5"/>
  <c r="AJ94" i="5"/>
  <c r="AI94" i="5"/>
  <c r="AJ201" i="5"/>
  <c r="AI201" i="5"/>
  <c r="BB24" i="5"/>
  <c r="BA24" i="5"/>
  <c r="AI181" i="5"/>
  <c r="AJ181" i="5"/>
  <c r="AK181" i="5"/>
  <c r="AK141" i="5"/>
  <c r="BA11" i="5"/>
  <c r="BA27" i="5"/>
  <c r="AJ199" i="5"/>
  <c r="BA32" i="5"/>
  <c r="AZ32" i="5" s="1"/>
  <c r="AX32" i="5" s="1"/>
  <c r="BB32" i="5"/>
  <c r="BA42" i="5"/>
  <c r="BB42" i="5"/>
  <c r="AI226" i="5"/>
  <c r="AK226" i="5"/>
  <c r="AJ220" i="5"/>
  <c r="AI220" i="5"/>
  <c r="AK220" i="5"/>
  <c r="BA35" i="5"/>
  <c r="BB35" i="5"/>
  <c r="BA7" i="5"/>
  <c r="BB7" i="5"/>
  <c r="AI67" i="5"/>
  <c r="AH67" i="5" s="1"/>
  <c r="AK67" i="5"/>
  <c r="AJ67" i="5"/>
  <c r="AK28" i="5"/>
  <c r="AI28" i="5"/>
  <c r="AJ28" i="5"/>
  <c r="BA6" i="5"/>
  <c r="BB6" i="5"/>
  <c r="BA75" i="5"/>
  <c r="BB75" i="5"/>
  <c r="AT186" i="5"/>
  <c r="AS186" i="5" s="1"/>
  <c r="AR186" i="5" s="1"/>
  <c r="AQ186" i="5" s="1"/>
  <c r="AP186" i="5" s="1"/>
  <c r="AO186" i="5" s="1"/>
  <c r="AN186" i="5" s="1"/>
  <c r="AM186" i="5" s="1"/>
  <c r="AL186" i="5" s="1"/>
  <c r="AS187" i="5"/>
  <c r="AR187" i="5" s="1"/>
  <c r="AQ187" i="5" s="1"/>
  <c r="AP187" i="5" s="1"/>
  <c r="AO187" i="5" s="1"/>
  <c r="AN187" i="5" s="1"/>
  <c r="AM187" i="5" s="1"/>
  <c r="AL187" i="5" s="1"/>
  <c r="AT187" i="5"/>
  <c r="AF145" i="5"/>
  <c r="I145" i="5"/>
  <c r="AT81" i="5"/>
  <c r="AS81" i="5" s="1"/>
  <c r="AR81" i="5" s="1"/>
  <c r="AQ81" i="5" s="1"/>
  <c r="AP81" i="5" s="1"/>
  <c r="AO81" i="5" s="1"/>
  <c r="AN81" i="5" s="1"/>
  <c r="AM81" i="5" s="1"/>
  <c r="AL81" i="5" s="1"/>
  <c r="AB103" i="5"/>
  <c r="AA103" i="5"/>
  <c r="I97" i="5"/>
  <c r="AF97" i="5"/>
  <c r="I44" i="5"/>
  <c r="AF44" i="5"/>
  <c r="AT180" i="5"/>
  <c r="AS180" i="5"/>
  <c r="AR180" i="5" s="1"/>
  <c r="AQ180" i="5" s="1"/>
  <c r="AP180" i="5" s="1"/>
  <c r="AO180" i="5" s="1"/>
  <c r="AN180" i="5" s="1"/>
  <c r="AM180" i="5" s="1"/>
  <c r="AL180" i="5" s="1"/>
  <c r="I172" i="5"/>
  <c r="AF172" i="5"/>
  <c r="I133" i="5"/>
  <c r="AF133" i="5"/>
  <c r="I146" i="5"/>
  <c r="AF146" i="5"/>
  <c r="K225" i="5"/>
  <c r="K202" i="5"/>
  <c r="AT70" i="5"/>
  <c r="AS70" i="5" s="1"/>
  <c r="AR70" i="5" s="1"/>
  <c r="AQ70" i="5" s="1"/>
  <c r="AP70" i="5" s="1"/>
  <c r="AO70" i="5" s="1"/>
  <c r="AN70" i="5" s="1"/>
  <c r="AM70" i="5" s="1"/>
  <c r="AL70" i="5" s="1"/>
  <c r="AF29" i="5"/>
  <c r="I29" i="5"/>
  <c r="K203" i="5"/>
  <c r="AF83" i="5"/>
  <c r="I83" i="5"/>
  <c r="I180" i="5"/>
  <c r="I187" i="5"/>
  <c r="J188" i="5"/>
  <c r="AC188" i="5"/>
  <c r="AT93" i="5"/>
  <c r="AS93" i="5" s="1"/>
  <c r="AR93" i="5" s="1"/>
  <c r="AQ93" i="5" s="1"/>
  <c r="AP93" i="5" s="1"/>
  <c r="AO93" i="5" s="1"/>
  <c r="AN93" i="5" s="1"/>
  <c r="AM93" i="5" s="1"/>
  <c r="AL93" i="5" s="1"/>
  <c r="K217" i="5"/>
  <c r="AT145" i="5"/>
  <c r="AS145" i="5" s="1"/>
  <c r="AR145" i="5" s="1"/>
  <c r="AQ145" i="5" s="1"/>
  <c r="AP145" i="5" s="1"/>
  <c r="AO145" i="5" s="1"/>
  <c r="AN145" i="5" s="1"/>
  <c r="AM145" i="5" s="1"/>
  <c r="AL145" i="5" s="1"/>
  <c r="AT172" i="5"/>
  <c r="AS172" i="5" s="1"/>
  <c r="AR172" i="5" s="1"/>
  <c r="AQ172" i="5" s="1"/>
  <c r="AP172" i="5" s="1"/>
  <c r="AO172" i="5" s="1"/>
  <c r="AN172" i="5" s="1"/>
  <c r="AM172" i="5" s="1"/>
  <c r="AL172" i="5" s="1"/>
  <c r="AF138" i="5"/>
  <c r="I138" i="5"/>
  <c r="AT133" i="5"/>
  <c r="AS133" i="5"/>
  <c r="AR133" i="5" s="1"/>
  <c r="AQ133" i="5" s="1"/>
  <c r="AP133" i="5" s="1"/>
  <c r="AO133" i="5" s="1"/>
  <c r="AN133" i="5" s="1"/>
  <c r="AM133" i="5" s="1"/>
  <c r="AL133" i="5" s="1"/>
  <c r="AT146" i="5"/>
  <c r="AS146" i="5" s="1"/>
  <c r="AR146" i="5" s="1"/>
  <c r="AQ146" i="5" s="1"/>
  <c r="AP146" i="5" s="1"/>
  <c r="AO146" i="5" s="1"/>
  <c r="AN146" i="5" s="1"/>
  <c r="AM146" i="5" s="1"/>
  <c r="AL146" i="5" s="1"/>
  <c r="AT78" i="5"/>
  <c r="AS78" i="5" s="1"/>
  <c r="AR78" i="5" s="1"/>
  <c r="AQ78" i="5" s="1"/>
  <c r="AP78" i="5" s="1"/>
  <c r="AO78" i="5" s="1"/>
  <c r="AN78" i="5" s="1"/>
  <c r="AM78" i="5" s="1"/>
  <c r="AL78" i="5" s="1"/>
  <c r="AT202" i="5"/>
  <c r="AS202" i="5" s="1"/>
  <c r="AR202" i="5" s="1"/>
  <c r="AQ202" i="5" s="1"/>
  <c r="AP202" i="5" s="1"/>
  <c r="AO202" i="5" s="1"/>
  <c r="AN202" i="5" s="1"/>
  <c r="AM202" i="5" s="1"/>
  <c r="AL202" i="5" s="1"/>
  <c r="I36" i="5"/>
  <c r="AF36" i="5"/>
  <c r="I190" i="5"/>
  <c r="I62" i="5"/>
  <c r="AF62" i="5"/>
  <c r="AT196" i="5"/>
  <c r="AS196" i="5" s="1"/>
  <c r="AR196" i="5" s="1"/>
  <c r="AQ196" i="5" s="1"/>
  <c r="AP196" i="5" s="1"/>
  <c r="AO196" i="5" s="1"/>
  <c r="AN196" i="5" s="1"/>
  <c r="AM196" i="5" s="1"/>
  <c r="AL196" i="5" s="1"/>
  <c r="I113" i="5"/>
  <c r="AF113" i="5"/>
  <c r="AT188" i="5"/>
  <c r="AS188" i="5" s="1"/>
  <c r="AR188" i="5" s="1"/>
  <c r="AQ188" i="5" s="1"/>
  <c r="AP188" i="5" s="1"/>
  <c r="AO188" i="5" s="1"/>
  <c r="AN188" i="5" s="1"/>
  <c r="AM188" i="5" s="1"/>
  <c r="AL188" i="5" s="1"/>
  <c r="AF144" i="5"/>
  <c r="I144" i="5"/>
  <c r="AF30" i="5"/>
  <c r="I30" i="5"/>
  <c r="I85" i="5"/>
  <c r="AF85" i="5"/>
  <c r="H48" i="5"/>
  <c r="AF48" i="5"/>
  <c r="AF78" i="5"/>
  <c r="I78" i="5"/>
  <c r="AC48" i="5"/>
  <c r="AC180" i="5"/>
  <c r="AC85" i="5"/>
  <c r="AH96" i="5"/>
  <c r="AS225" i="5"/>
  <c r="AR225" i="5" s="1"/>
  <c r="AQ225" i="5" s="1"/>
  <c r="AP225" i="5" s="1"/>
  <c r="AO225" i="5" s="1"/>
  <c r="AN225" i="5" s="1"/>
  <c r="AM225" i="5" s="1"/>
  <c r="AL225" i="5" s="1"/>
  <c r="AT225" i="5"/>
  <c r="AC198" i="5"/>
  <c r="I93" i="5"/>
  <c r="AF93" i="5"/>
  <c r="I161" i="5"/>
  <c r="AF161" i="5"/>
  <c r="AF107" i="5"/>
  <c r="I107" i="5"/>
  <c r="AF51" i="5"/>
  <c r="I51" i="5"/>
  <c r="AT190" i="5"/>
  <c r="AS190" i="5" s="1"/>
  <c r="AR190" i="5" s="1"/>
  <c r="AQ190" i="5" s="1"/>
  <c r="AP190" i="5" s="1"/>
  <c r="AO190" i="5" s="1"/>
  <c r="AN190" i="5" s="1"/>
  <c r="AM190" i="5" s="1"/>
  <c r="AL190" i="5" s="1"/>
  <c r="AT195" i="5"/>
  <c r="AS195" i="5" s="1"/>
  <c r="AR195" i="5" s="1"/>
  <c r="AQ195" i="5" s="1"/>
  <c r="AP195" i="5" s="1"/>
  <c r="AO195" i="5" s="1"/>
  <c r="AN195" i="5" s="1"/>
  <c r="AM195" i="5" s="1"/>
  <c r="AL195" i="5" s="1"/>
  <c r="AF130" i="5"/>
  <c r="I130" i="5"/>
  <c r="K196" i="5"/>
  <c r="AF136" i="5"/>
  <c r="I136" i="5"/>
  <c r="I52" i="5"/>
  <c r="AF52" i="5"/>
  <c r="AT48" i="5"/>
  <c r="AS48" i="5" s="1"/>
  <c r="AR48" i="5" s="1"/>
  <c r="AQ48" i="5" s="1"/>
  <c r="AP48" i="5" s="1"/>
  <c r="AO48" i="5" s="1"/>
  <c r="AN48" i="5" s="1"/>
  <c r="AM48" i="5" s="1"/>
  <c r="AL48" i="5" s="1"/>
  <c r="AT160" i="5"/>
  <c r="AS160" i="5" s="1"/>
  <c r="AR160" i="5" s="1"/>
  <c r="AQ160" i="5" s="1"/>
  <c r="AP160" i="5" s="1"/>
  <c r="AO160" i="5" s="1"/>
  <c r="AN160" i="5" s="1"/>
  <c r="AM160" i="5" s="1"/>
  <c r="AL160" i="5" s="1"/>
  <c r="K206" i="5"/>
  <c r="AC196" i="5"/>
  <c r="AC136" i="5"/>
  <c r="AC144" i="5"/>
  <c r="AC187" i="5"/>
  <c r="AC138" i="5"/>
  <c r="AC161" i="5"/>
  <c r="AI189" i="5"/>
  <c r="AK189" i="5"/>
  <c r="AJ189" i="5"/>
  <c r="AT204" i="5"/>
  <c r="AS204" i="5" s="1"/>
  <c r="AR204" i="5" s="1"/>
  <c r="AQ204" i="5" s="1"/>
  <c r="AP204" i="5" s="1"/>
  <c r="AO204" i="5" s="1"/>
  <c r="AN204" i="5" s="1"/>
  <c r="AM204" i="5" s="1"/>
  <c r="AL204" i="5" s="1"/>
  <c r="I151" i="5"/>
  <c r="AF151" i="5"/>
  <c r="AT138" i="5"/>
  <c r="AS138" i="5" s="1"/>
  <c r="AR138" i="5" s="1"/>
  <c r="AQ138" i="5" s="1"/>
  <c r="AP138" i="5" s="1"/>
  <c r="AO138" i="5" s="1"/>
  <c r="AN138" i="5" s="1"/>
  <c r="AM138" i="5" s="1"/>
  <c r="AL138" i="5" s="1"/>
  <c r="I179" i="5"/>
  <c r="AT76" i="5"/>
  <c r="AS76" i="5"/>
  <c r="AR76" i="5" s="1"/>
  <c r="AQ76" i="5" s="1"/>
  <c r="AP76" i="5" s="1"/>
  <c r="AO76" i="5" s="1"/>
  <c r="AN76" i="5" s="1"/>
  <c r="AM76" i="5" s="1"/>
  <c r="AL76" i="5" s="1"/>
  <c r="I194" i="5"/>
  <c r="AT62" i="5"/>
  <c r="AS62" i="5" s="1"/>
  <c r="AR62" i="5" s="1"/>
  <c r="AQ62" i="5" s="1"/>
  <c r="AP62" i="5" s="1"/>
  <c r="AO62" i="5" s="1"/>
  <c r="AN62" i="5" s="1"/>
  <c r="AM62" i="5" s="1"/>
  <c r="AL62" i="5" s="1"/>
  <c r="AT179" i="5"/>
  <c r="AS179" i="5" s="1"/>
  <c r="AR179" i="5" s="1"/>
  <c r="AQ179" i="5" s="1"/>
  <c r="AP179" i="5" s="1"/>
  <c r="AO179" i="5" s="1"/>
  <c r="AN179" i="5" s="1"/>
  <c r="AM179" i="5" s="1"/>
  <c r="AL179" i="5" s="1"/>
  <c r="I195" i="5"/>
  <c r="AT85" i="5"/>
  <c r="AS85" i="5" s="1"/>
  <c r="AR85" i="5" s="1"/>
  <c r="AQ85" i="5" s="1"/>
  <c r="AP85" i="5" s="1"/>
  <c r="AO85" i="5" s="1"/>
  <c r="AN85" i="5" s="1"/>
  <c r="AM85" i="5" s="1"/>
  <c r="AL85" i="5" s="1"/>
  <c r="I160" i="5"/>
  <c r="AF160" i="5"/>
  <c r="I129" i="5"/>
  <c r="AF129" i="5"/>
  <c r="AC133" i="5"/>
  <c r="AC129" i="5"/>
  <c r="AC146" i="5"/>
  <c r="AC29" i="5"/>
  <c r="AT198" i="5"/>
  <c r="AS198" i="5"/>
  <c r="AR198" i="5" s="1"/>
  <c r="AQ198" i="5" s="1"/>
  <c r="AP198" i="5" s="1"/>
  <c r="AO198" i="5" s="1"/>
  <c r="AN198" i="5" s="1"/>
  <c r="AM198" i="5" s="1"/>
  <c r="AL198" i="5" s="1"/>
  <c r="AC70" i="5"/>
  <c r="AF28" i="5"/>
  <c r="I28" i="5"/>
  <c r="I50" i="5"/>
  <c r="AF50" i="5"/>
  <c r="I115" i="5"/>
  <c r="AF115" i="5"/>
  <c r="I186" i="5"/>
  <c r="AT135" i="5"/>
  <c r="AS135" i="5" s="1"/>
  <c r="AR135" i="5" s="1"/>
  <c r="AQ135" i="5" s="1"/>
  <c r="AP135" i="5" s="1"/>
  <c r="AO135" i="5" s="1"/>
  <c r="AN135" i="5" s="1"/>
  <c r="AM135" i="5" s="1"/>
  <c r="AL135" i="5" s="1"/>
  <c r="I21" i="5"/>
  <c r="AF21" i="5"/>
  <c r="AI80" i="5"/>
  <c r="AH80" i="5" s="1"/>
  <c r="AJ80" i="5"/>
  <c r="AK80" i="5"/>
  <c r="AT77" i="5"/>
  <c r="AS77" i="5" s="1"/>
  <c r="AR77" i="5" s="1"/>
  <c r="AQ77" i="5" s="1"/>
  <c r="AP77" i="5" s="1"/>
  <c r="AO77" i="5" s="1"/>
  <c r="AN77" i="5" s="1"/>
  <c r="AM77" i="5" s="1"/>
  <c r="AL77" i="5" s="1"/>
  <c r="AT52" i="5"/>
  <c r="AS52" i="5" s="1"/>
  <c r="AR52" i="5" s="1"/>
  <c r="AQ52" i="5" s="1"/>
  <c r="AP52" i="5" s="1"/>
  <c r="AO52" i="5" s="1"/>
  <c r="AN52" i="5" s="1"/>
  <c r="AM52" i="5" s="1"/>
  <c r="AL52" i="5" s="1"/>
  <c r="AF81" i="5"/>
  <c r="I81" i="5"/>
  <c r="AF164" i="5"/>
  <c r="I164" i="5"/>
  <c r="BB74" i="5"/>
  <c r="I153" i="5"/>
  <c r="AF153" i="5"/>
  <c r="AC50" i="5"/>
  <c r="AC107" i="5"/>
  <c r="AC115" i="5"/>
  <c r="AC93" i="5"/>
  <c r="AC217" i="5"/>
  <c r="AC28" i="5"/>
  <c r="AC81" i="5"/>
  <c r="K198" i="5"/>
  <c r="BA51" i="5"/>
  <c r="AZ51" i="5" s="1"/>
  <c r="AX51" i="5" s="1"/>
  <c r="AC145" i="5"/>
  <c r="AT107" i="5"/>
  <c r="AS107" i="5"/>
  <c r="AR107" i="5" s="1"/>
  <c r="AQ107" i="5" s="1"/>
  <c r="AP107" i="5" s="1"/>
  <c r="AO107" i="5" s="1"/>
  <c r="AN107" i="5" s="1"/>
  <c r="AM107" i="5" s="1"/>
  <c r="AL107" i="5" s="1"/>
  <c r="AT131" i="5"/>
  <c r="AS131" i="5" s="1"/>
  <c r="AR131" i="5" s="1"/>
  <c r="AQ131" i="5" s="1"/>
  <c r="AP131" i="5" s="1"/>
  <c r="AO131" i="5" s="1"/>
  <c r="AN131" i="5" s="1"/>
  <c r="AM131" i="5" s="1"/>
  <c r="AL131" i="5" s="1"/>
  <c r="AT165" i="5"/>
  <c r="AS165" i="5"/>
  <c r="AR165" i="5" s="1"/>
  <c r="AQ165" i="5" s="1"/>
  <c r="AP165" i="5" s="1"/>
  <c r="AO165" i="5" s="1"/>
  <c r="AN165" i="5" s="1"/>
  <c r="AM165" i="5" s="1"/>
  <c r="AL165" i="5" s="1"/>
  <c r="I183" i="5"/>
  <c r="AT184" i="5"/>
  <c r="AS184" i="5"/>
  <c r="AR184" i="5" s="1"/>
  <c r="AQ184" i="5" s="1"/>
  <c r="AP184" i="5" s="1"/>
  <c r="AO184" i="5" s="1"/>
  <c r="AN184" i="5" s="1"/>
  <c r="AM184" i="5" s="1"/>
  <c r="AL184" i="5" s="1"/>
  <c r="K204" i="5"/>
  <c r="K221" i="5"/>
  <c r="I77" i="5"/>
  <c r="AF77" i="5"/>
  <c r="I56" i="5"/>
  <c r="AF56" i="5"/>
  <c r="AT164" i="5"/>
  <c r="AS164" i="5" s="1"/>
  <c r="AR164" i="5" s="1"/>
  <c r="AQ164" i="5" s="1"/>
  <c r="AP164" i="5" s="1"/>
  <c r="AO164" i="5" s="1"/>
  <c r="AN164" i="5" s="1"/>
  <c r="AM164" i="5" s="1"/>
  <c r="AL164" i="5" s="1"/>
  <c r="AT153" i="5"/>
  <c r="AS153" i="5" s="1"/>
  <c r="AR153" i="5" s="1"/>
  <c r="AQ153" i="5" s="1"/>
  <c r="AP153" i="5" s="1"/>
  <c r="AO153" i="5" s="1"/>
  <c r="AN153" i="5" s="1"/>
  <c r="AM153" i="5" s="1"/>
  <c r="AL153" i="5" s="1"/>
  <c r="I141" i="5"/>
  <c r="AF141" i="5"/>
  <c r="AF35" i="5"/>
  <c r="I35" i="5"/>
  <c r="AC56" i="5"/>
  <c r="AC97" i="5"/>
  <c r="AH134" i="5"/>
  <c r="AC83" i="5"/>
  <c r="AC204" i="5"/>
  <c r="AC195" i="5"/>
  <c r="AC151" i="5"/>
  <c r="H70" i="5"/>
  <c r="AF70" i="5"/>
  <c r="P233" i="5"/>
  <c r="AF233" i="5" s="1"/>
  <c r="P232" i="5"/>
  <c r="AF232" i="5" s="1"/>
  <c r="P234" i="5"/>
  <c r="AF234" i="5" s="1"/>
  <c r="AT232" i="5"/>
  <c r="AS232" i="5" s="1"/>
  <c r="AR232" i="5" s="1"/>
  <c r="AQ232" i="5" s="1"/>
  <c r="AP232" i="5" s="1"/>
  <c r="AO232" i="5" s="1"/>
  <c r="AN232" i="5" s="1"/>
  <c r="AM232" i="5" s="1"/>
  <c r="AL232" i="5" s="1"/>
  <c r="AC232" i="5"/>
  <c r="K232" i="5"/>
  <c r="AT234" i="5"/>
  <c r="AS234" i="5" s="1"/>
  <c r="AR234" i="5" s="1"/>
  <c r="AQ234" i="5" s="1"/>
  <c r="AP234" i="5" s="1"/>
  <c r="AO234" i="5" s="1"/>
  <c r="AN234" i="5" s="1"/>
  <c r="AM234" i="5" s="1"/>
  <c r="AL234" i="5" s="1"/>
  <c r="AC233" i="5"/>
  <c r="K233" i="5"/>
  <c r="AT233" i="5"/>
  <c r="AS233" i="5" s="1"/>
  <c r="AR233" i="5" s="1"/>
  <c r="AQ233" i="5" s="1"/>
  <c r="AP233" i="5" s="1"/>
  <c r="AO233" i="5" s="1"/>
  <c r="AN233" i="5" s="1"/>
  <c r="AM233" i="5" s="1"/>
  <c r="AL233" i="5" s="1"/>
  <c r="E14" i="1"/>
  <c r="G49" i="3"/>
  <c r="G42" i="3"/>
  <c r="H42" i="3"/>
  <c r="G28" i="3"/>
  <c r="P231" i="5"/>
  <c r="AF231" i="5" s="1"/>
  <c r="P230" i="5"/>
  <c r="AF230" i="5" s="1"/>
  <c r="P228" i="5"/>
  <c r="AF228" i="5" s="1"/>
  <c r="P211" i="5"/>
  <c r="AF211" i="5" s="1"/>
  <c r="P187" i="5"/>
  <c r="AF187" i="5" s="1"/>
  <c r="P183" i="5"/>
  <c r="AF183" i="5" s="1"/>
  <c r="P180" i="5"/>
  <c r="AF180" i="5" s="1"/>
  <c r="P203" i="5"/>
  <c r="AF203" i="5" s="1"/>
  <c r="P198" i="5"/>
  <c r="AF198" i="5" s="1"/>
  <c r="P194" i="5"/>
  <c r="AF194" i="5" s="1"/>
  <c r="P227" i="5"/>
  <c r="AF227" i="5" s="1"/>
  <c r="P199" i="5"/>
  <c r="AF199" i="5" s="1"/>
  <c r="P208" i="5"/>
  <c r="AF208" i="5" s="1"/>
  <c r="P229" i="5"/>
  <c r="AF229" i="5" s="1"/>
  <c r="P186" i="5"/>
  <c r="AF186" i="5" s="1"/>
  <c r="P197" i="5"/>
  <c r="AF197" i="5" s="1"/>
  <c r="P179" i="5"/>
  <c r="AF179" i="5" s="1"/>
  <c r="P210" i="5"/>
  <c r="AF210" i="5" s="1"/>
  <c r="P225" i="5"/>
  <c r="AF225" i="5" s="1"/>
  <c r="P188" i="5"/>
  <c r="AF188" i="5" s="1"/>
  <c r="P209" i="5"/>
  <c r="AF209" i="5" s="1"/>
  <c r="P204" i="5"/>
  <c r="AF204" i="5" s="1"/>
  <c r="P202" i="5"/>
  <c r="AF202" i="5" s="1"/>
  <c r="P185" i="5"/>
  <c r="AF185" i="5" s="1"/>
  <c r="P200" i="5"/>
  <c r="AF200" i="5" s="1"/>
  <c r="P192" i="5"/>
  <c r="AF192" i="5" s="1"/>
  <c r="P189" i="5"/>
  <c r="AF189" i="5" s="1"/>
  <c r="P218" i="5"/>
  <c r="AF218" i="5" s="1"/>
  <c r="P207" i="5"/>
  <c r="AF207" i="5" s="1"/>
  <c r="P222" i="5"/>
  <c r="AF222" i="5" s="1"/>
  <c r="P214" i="5"/>
  <c r="AF214" i="5" s="1"/>
  <c r="P213" i="5"/>
  <c r="AF213" i="5" s="1"/>
  <c r="P219" i="5"/>
  <c r="AF219" i="5" s="1"/>
  <c r="P206" i="5"/>
  <c r="AF206" i="5" s="1"/>
  <c r="P215" i="5"/>
  <c r="AF215" i="5" s="1"/>
  <c r="P223" i="5"/>
  <c r="AF223" i="5" s="1"/>
  <c r="P217" i="5"/>
  <c r="AF217" i="5" s="1"/>
  <c r="P195" i="5"/>
  <c r="AF195" i="5" s="1"/>
  <c r="P220" i="5"/>
  <c r="AF220" i="5" s="1"/>
  <c r="P184" i="5"/>
  <c r="AF184" i="5" s="1"/>
  <c r="P191" i="5"/>
  <c r="AF191" i="5" s="1"/>
  <c r="P205" i="5"/>
  <c r="AF205" i="5" s="1"/>
  <c r="P181" i="5"/>
  <c r="AF181" i="5" s="1"/>
  <c r="P216" i="5"/>
  <c r="AF216" i="5" s="1"/>
  <c r="P196" i="5"/>
  <c r="AF196" i="5" s="1"/>
  <c r="P190" i="5"/>
  <c r="AF190" i="5" s="1"/>
  <c r="C15" i="5"/>
  <c r="P221" i="5"/>
  <c r="AF221" i="5" s="1"/>
  <c r="P212" i="5"/>
  <c r="AF212" i="5" s="1"/>
  <c r="P201" i="5"/>
  <c r="AF201" i="5" s="1"/>
  <c r="P193" i="5"/>
  <c r="AF193" i="5" s="1"/>
  <c r="P226" i="5"/>
  <c r="AF226" i="5" s="1"/>
  <c r="P182" i="5"/>
  <c r="AF182" i="5" s="1"/>
  <c r="P224" i="5"/>
  <c r="AF224" i="5" s="1"/>
  <c r="C16" i="5"/>
  <c r="D18" i="5" s="1"/>
  <c r="AT230" i="5"/>
  <c r="AS230" i="5" s="1"/>
  <c r="AR230" i="5" s="1"/>
  <c r="AQ230" i="5" s="1"/>
  <c r="AP230" i="5" s="1"/>
  <c r="AO230" i="5" s="1"/>
  <c r="AN230" i="5" s="1"/>
  <c r="AM230" i="5" s="1"/>
  <c r="AL230" i="5" s="1"/>
  <c r="AC230" i="5"/>
  <c r="K230" i="5"/>
  <c r="AT231" i="5"/>
  <c r="AS231" i="5" s="1"/>
  <c r="AR231" i="5" s="1"/>
  <c r="AQ231" i="5" s="1"/>
  <c r="AP231" i="5" s="1"/>
  <c r="AO231" i="5" s="1"/>
  <c r="AN231" i="5" s="1"/>
  <c r="AM231" i="5" s="1"/>
  <c r="AL231" i="5" s="1"/>
  <c r="AC231" i="5"/>
  <c r="K231" i="5"/>
  <c r="M6" i="3"/>
  <c r="H44" i="3"/>
  <c r="G44" i="3"/>
  <c r="C18" i="9"/>
  <c r="F18" i="9"/>
  <c r="F19" i="9" s="1"/>
  <c r="H40" i="3"/>
  <c r="C18" i="1"/>
  <c r="F18" i="1"/>
  <c r="F19" i="1" s="1"/>
  <c r="J40" i="3"/>
  <c r="C18" i="4"/>
  <c r="F18" i="4"/>
  <c r="F19" i="4" s="1"/>
  <c r="F18" i="6"/>
  <c r="F19" i="6" s="1"/>
  <c r="C18" i="6"/>
  <c r="F18" i="10"/>
  <c r="F19" i="10" s="1"/>
  <c r="C18" i="10"/>
  <c r="H18" i="3"/>
  <c r="J18" i="3"/>
  <c r="G18" i="3"/>
  <c r="AK139" i="5" l="1"/>
  <c r="AI139" i="5"/>
  <c r="AH139" i="5" s="1"/>
  <c r="AJ139" i="5"/>
  <c r="BA9" i="5"/>
  <c r="BB9" i="5"/>
  <c r="BB69" i="5"/>
  <c r="BA69" i="5"/>
  <c r="AK69" i="5"/>
  <c r="AJ69" i="5"/>
  <c r="AI69" i="5"/>
  <c r="AK123" i="5"/>
  <c r="AI123" i="5"/>
  <c r="AJ123" i="5"/>
  <c r="BA60" i="5"/>
  <c r="AZ60" i="5" s="1"/>
  <c r="AX60" i="5" s="1"/>
  <c r="BB60" i="5"/>
  <c r="AK118" i="5"/>
  <c r="AJ118" i="5"/>
  <c r="AI118" i="5"/>
  <c r="AH118" i="5" s="1"/>
  <c r="AJ219" i="5"/>
  <c r="AI219" i="5"/>
  <c r="AH219" i="5" s="1"/>
  <c r="AK219" i="5"/>
  <c r="AI57" i="5"/>
  <c r="AH57" i="5" s="1"/>
  <c r="AJ57" i="5"/>
  <c r="AK57" i="5"/>
  <c r="AI92" i="5"/>
  <c r="AJ92" i="5"/>
  <c r="AH92" i="5" s="1"/>
  <c r="AK92" i="5"/>
  <c r="BA85" i="5"/>
  <c r="BB85" i="5"/>
  <c r="AZ85" i="5" s="1"/>
  <c r="AX85" i="5" s="1"/>
  <c r="AJ140" i="5"/>
  <c r="AK140" i="5"/>
  <c r="AI140" i="5"/>
  <c r="AH140" i="5" s="1"/>
  <c r="AI168" i="5"/>
  <c r="AH168" i="5" s="1"/>
  <c r="AK168" i="5"/>
  <c r="AJ168" i="5"/>
  <c r="AI200" i="5"/>
  <c r="AJ200" i="5"/>
  <c r="AK200" i="5"/>
  <c r="BA25" i="5"/>
  <c r="BB25" i="5"/>
  <c r="BA31" i="5"/>
  <c r="BB31" i="5"/>
  <c r="AK101" i="5"/>
  <c r="AJ101" i="5"/>
  <c r="AI101" i="5"/>
  <c r="AH101" i="5" s="1"/>
  <c r="BA13" i="5"/>
  <c r="AZ13" i="5" s="1"/>
  <c r="AX13" i="5" s="1"/>
  <c r="BB13" i="5"/>
  <c r="BB72" i="5"/>
  <c r="BA72" i="5"/>
  <c r="AK105" i="5"/>
  <c r="AJ105" i="5"/>
  <c r="AI105" i="5"/>
  <c r="AH105" i="5" s="1"/>
  <c r="BA10" i="5"/>
  <c r="BB10" i="5"/>
  <c r="AJ141" i="5"/>
  <c r="AI141" i="5"/>
  <c r="AH141" i="5" s="1"/>
  <c r="AA141" i="5" s="1"/>
  <c r="AE141" i="5" s="1"/>
  <c r="AI106" i="5"/>
  <c r="AJ106" i="5"/>
  <c r="AK106" i="5"/>
  <c r="BB37" i="5"/>
  <c r="BA37" i="5"/>
  <c r="AZ37" i="5" s="1"/>
  <c r="AX37" i="5" s="1"/>
  <c r="BK18" i="5"/>
  <c r="BJ18" i="5" s="1"/>
  <c r="BI18" i="5" s="1"/>
  <c r="BH18" i="5" s="1"/>
  <c r="BG18" i="5" s="1"/>
  <c r="BF18" i="5" s="1"/>
  <c r="BE18" i="5" s="1"/>
  <c r="BD18" i="5" s="1"/>
  <c r="BC18" i="5" s="1"/>
  <c r="AI40" i="5"/>
  <c r="AH40" i="5" s="1"/>
  <c r="AK40" i="5"/>
  <c r="AJ40" i="5"/>
  <c r="BA57" i="5"/>
  <c r="BB57" i="5"/>
  <c r="AJ61" i="5"/>
  <c r="AK61" i="5"/>
  <c r="AI61" i="5"/>
  <c r="AH61" i="5" s="1"/>
  <c r="AJ89" i="5"/>
  <c r="AK89" i="5"/>
  <c r="AI89" i="5"/>
  <c r="AI104" i="5"/>
  <c r="AJ104" i="5"/>
  <c r="AK104" i="5"/>
  <c r="AI166" i="5"/>
  <c r="AH166" i="5" s="1"/>
  <c r="AJ166" i="5"/>
  <c r="AK166" i="5"/>
  <c r="BB21" i="5"/>
  <c r="BA21" i="5"/>
  <c r="AZ21" i="5" s="1"/>
  <c r="AX21" i="5" s="1"/>
  <c r="BA28" i="5"/>
  <c r="BB28" i="5"/>
  <c r="AI142" i="5"/>
  <c r="AJ142" i="5"/>
  <c r="AK142" i="5"/>
  <c r="BA71" i="5"/>
  <c r="AZ71" i="5" s="1"/>
  <c r="AX71" i="5" s="1"/>
  <c r="BB71" i="5"/>
  <c r="AI169" i="5"/>
  <c r="AJ169" i="5"/>
  <c r="AH169" i="5" s="1"/>
  <c r="AK169" i="5"/>
  <c r="AK126" i="5"/>
  <c r="AI126" i="5"/>
  <c r="AH126" i="5" s="1"/>
  <c r="AJ126" i="5"/>
  <c r="BB80" i="5"/>
  <c r="BA80" i="5"/>
  <c r="AI203" i="5"/>
  <c r="AK203" i="5"/>
  <c r="AJ203" i="5"/>
  <c r="BK39" i="5"/>
  <c r="BJ39" i="5" s="1"/>
  <c r="BI39" i="5" s="1"/>
  <c r="BH39" i="5" s="1"/>
  <c r="BG39" i="5" s="1"/>
  <c r="BF39" i="5" s="1"/>
  <c r="BE39" i="5" s="1"/>
  <c r="BD39" i="5" s="1"/>
  <c r="BC39" i="5" s="1"/>
  <c r="AT114" i="5"/>
  <c r="AS114" i="5" s="1"/>
  <c r="AR114" i="5" s="1"/>
  <c r="AQ114" i="5" s="1"/>
  <c r="AP114" i="5" s="1"/>
  <c r="AO114" i="5" s="1"/>
  <c r="AN114" i="5" s="1"/>
  <c r="AM114" i="5" s="1"/>
  <c r="AL114" i="5" s="1"/>
  <c r="BK61" i="5"/>
  <c r="BJ61" i="5" s="1"/>
  <c r="BI61" i="5"/>
  <c r="BH61" i="5" s="1"/>
  <c r="BG61" i="5" s="1"/>
  <c r="BF61" i="5" s="1"/>
  <c r="BE61" i="5" s="1"/>
  <c r="BD61" i="5" s="1"/>
  <c r="BC61" i="5" s="1"/>
  <c r="AT130" i="5"/>
  <c r="AS130" i="5"/>
  <c r="AR130" i="5" s="1"/>
  <c r="AQ130" i="5" s="1"/>
  <c r="AP130" i="5" s="1"/>
  <c r="AO130" i="5" s="1"/>
  <c r="AN130" i="5" s="1"/>
  <c r="AM130" i="5" s="1"/>
  <c r="AL130" i="5" s="1"/>
  <c r="AT128" i="5"/>
  <c r="AS128" i="5" s="1"/>
  <c r="AR128" i="5" s="1"/>
  <c r="AQ128" i="5" s="1"/>
  <c r="AP128" i="5" s="1"/>
  <c r="AO128" i="5" s="1"/>
  <c r="AN128" i="5" s="1"/>
  <c r="AM128" i="5" s="1"/>
  <c r="AL128" i="5" s="1"/>
  <c r="BK36" i="5"/>
  <c r="BJ36" i="5" s="1"/>
  <c r="BI36" i="5" s="1"/>
  <c r="BH36" i="5" s="1"/>
  <c r="BG36" i="5" s="1"/>
  <c r="BF36" i="5" s="1"/>
  <c r="BE36" i="5" s="1"/>
  <c r="BD36" i="5" s="1"/>
  <c r="BC36" i="5" s="1"/>
  <c r="AT21" i="5"/>
  <c r="AS21" i="5" s="1"/>
  <c r="AR21" i="5" s="1"/>
  <c r="AQ21" i="5" s="1"/>
  <c r="AP21" i="5" s="1"/>
  <c r="AO21" i="5" s="1"/>
  <c r="AN21" i="5" s="1"/>
  <c r="AM21" i="5" s="1"/>
  <c r="AL21" i="5" s="1"/>
  <c r="AI95" i="5"/>
  <c r="AJ95" i="5"/>
  <c r="AK95" i="5"/>
  <c r="AT90" i="5"/>
  <c r="AS90" i="5" s="1"/>
  <c r="AR90" i="5" s="1"/>
  <c r="AQ90" i="5" s="1"/>
  <c r="AP90" i="5" s="1"/>
  <c r="AO90" i="5" s="1"/>
  <c r="AN90" i="5" s="1"/>
  <c r="AM90" i="5" s="1"/>
  <c r="AL90" i="5" s="1"/>
  <c r="BK34" i="5"/>
  <c r="BJ34" i="5" s="1"/>
  <c r="BI34" i="5" s="1"/>
  <c r="BH34" i="5" s="1"/>
  <c r="BG34" i="5" s="1"/>
  <c r="BF34" i="5" s="1"/>
  <c r="BE34" i="5" s="1"/>
  <c r="BD34" i="5" s="1"/>
  <c r="BC34" i="5" s="1"/>
  <c r="AT54" i="5"/>
  <c r="AS54" i="5"/>
  <c r="AR54" i="5" s="1"/>
  <c r="AQ54" i="5" s="1"/>
  <c r="AP54" i="5" s="1"/>
  <c r="AO54" i="5" s="1"/>
  <c r="AN54" i="5" s="1"/>
  <c r="AM54" i="5" s="1"/>
  <c r="AL54" i="5" s="1"/>
  <c r="AS217" i="5"/>
  <c r="AR217" i="5" s="1"/>
  <c r="AQ217" i="5" s="1"/>
  <c r="AP217" i="5" s="1"/>
  <c r="AO217" i="5" s="1"/>
  <c r="AN217" i="5" s="1"/>
  <c r="AM217" i="5" s="1"/>
  <c r="AL217" i="5" s="1"/>
  <c r="AT217" i="5"/>
  <c r="BK70" i="5"/>
  <c r="BJ70" i="5" s="1"/>
  <c r="BI70" i="5" s="1"/>
  <c r="BH70" i="5" s="1"/>
  <c r="BG70" i="5" s="1"/>
  <c r="BF70" i="5" s="1"/>
  <c r="BE70" i="5" s="1"/>
  <c r="BD70" i="5" s="1"/>
  <c r="BC70" i="5" s="1"/>
  <c r="AT167" i="5"/>
  <c r="AS167" i="5"/>
  <c r="AR167" i="5"/>
  <c r="AQ167" i="5" s="1"/>
  <c r="AP167" i="5" s="1"/>
  <c r="AO167" i="5" s="1"/>
  <c r="AN167" i="5" s="1"/>
  <c r="AM167" i="5" s="1"/>
  <c r="AL167" i="5" s="1"/>
  <c r="AH28" i="5"/>
  <c r="AA28" i="5" s="1"/>
  <c r="AD28" i="5" s="1"/>
  <c r="AI199" i="5"/>
  <c r="AH199" i="5" s="1"/>
  <c r="AH119" i="5"/>
  <c r="AI34" i="5"/>
  <c r="AH34" i="5" s="1"/>
  <c r="AJ222" i="5"/>
  <c r="AK222" i="5"/>
  <c r="AI222" i="5"/>
  <c r="AH222" i="5" s="1"/>
  <c r="AT151" i="5"/>
  <c r="AS151" i="5" s="1"/>
  <c r="AR151" i="5" s="1"/>
  <c r="AQ151" i="5"/>
  <c r="AP151" i="5" s="1"/>
  <c r="AO151" i="5" s="1"/>
  <c r="AN151" i="5" s="1"/>
  <c r="AM151" i="5" s="1"/>
  <c r="AL151" i="5" s="1"/>
  <c r="AT171" i="5"/>
  <c r="AS171" i="5"/>
  <c r="AR171" i="5" s="1"/>
  <c r="AQ171" i="5" s="1"/>
  <c r="AP171" i="5" s="1"/>
  <c r="AO171" i="5" s="1"/>
  <c r="AN171" i="5" s="1"/>
  <c r="AM171" i="5" s="1"/>
  <c r="AL171" i="5" s="1"/>
  <c r="BK76" i="5"/>
  <c r="BJ76" i="5"/>
  <c r="BI76" i="5" s="1"/>
  <c r="BH76" i="5" s="1"/>
  <c r="BG76" i="5" s="1"/>
  <c r="BF76" i="5" s="1"/>
  <c r="BE76" i="5" s="1"/>
  <c r="BD76" i="5" s="1"/>
  <c r="BC76" i="5" s="1"/>
  <c r="AI73" i="5"/>
  <c r="AJ73" i="5"/>
  <c r="AK73" i="5"/>
  <c r="AT137" i="5"/>
  <c r="AS137" i="5" s="1"/>
  <c r="AR137" i="5" s="1"/>
  <c r="AQ137" i="5" s="1"/>
  <c r="AP137" i="5" s="1"/>
  <c r="AO137" i="5" s="1"/>
  <c r="AN137" i="5" s="1"/>
  <c r="AM137" i="5" s="1"/>
  <c r="AL137" i="5" s="1"/>
  <c r="BK16" i="5"/>
  <c r="BJ16" i="5" s="1"/>
  <c r="BI16" i="5" s="1"/>
  <c r="BH16" i="5" s="1"/>
  <c r="BG16" i="5" s="1"/>
  <c r="BF16" i="5" s="1"/>
  <c r="BE16" i="5" s="1"/>
  <c r="BD16" i="5" s="1"/>
  <c r="BC16" i="5" s="1"/>
  <c r="BK86" i="5"/>
  <c r="BJ86" i="5" s="1"/>
  <c r="BI86" i="5" s="1"/>
  <c r="BH86" i="5" s="1"/>
  <c r="BG86" i="5" s="1"/>
  <c r="BF86" i="5" s="1"/>
  <c r="BE86" i="5" s="1"/>
  <c r="BD86" i="5" s="1"/>
  <c r="BC86" i="5" s="1"/>
  <c r="BK40" i="5"/>
  <c r="BJ40" i="5" s="1"/>
  <c r="BI40" i="5" s="1"/>
  <c r="BH40" i="5" s="1"/>
  <c r="BG40" i="5" s="1"/>
  <c r="BF40" i="5" s="1"/>
  <c r="BE40" i="5" s="1"/>
  <c r="BD40" i="5" s="1"/>
  <c r="BC40" i="5" s="1"/>
  <c r="AT111" i="5"/>
  <c r="AS111" i="5"/>
  <c r="AR111" i="5" s="1"/>
  <c r="AQ111" i="5" s="1"/>
  <c r="AP111" i="5" s="1"/>
  <c r="AO111" i="5" s="1"/>
  <c r="AN111" i="5" s="1"/>
  <c r="AM111" i="5" s="1"/>
  <c r="AL111" i="5" s="1"/>
  <c r="BK33" i="5"/>
  <c r="BJ33" i="5"/>
  <c r="BI33" i="5" s="1"/>
  <c r="BH33" i="5" s="1"/>
  <c r="BG33" i="5" s="1"/>
  <c r="BF33" i="5" s="1"/>
  <c r="BE33" i="5" s="1"/>
  <c r="BD33" i="5" s="1"/>
  <c r="BC33" i="5" s="1"/>
  <c r="AT49" i="5"/>
  <c r="AS49" i="5" s="1"/>
  <c r="AR49" i="5" s="1"/>
  <c r="AQ49" i="5" s="1"/>
  <c r="AP49" i="5" s="1"/>
  <c r="AO49" i="5" s="1"/>
  <c r="AN49" i="5" s="1"/>
  <c r="AM49" i="5" s="1"/>
  <c r="AL49" i="5" s="1"/>
  <c r="BK17" i="5"/>
  <c r="BJ17" i="5" s="1"/>
  <c r="BI17" i="5" s="1"/>
  <c r="BH17" i="5" s="1"/>
  <c r="BG17" i="5" s="1"/>
  <c r="BF17" i="5" s="1"/>
  <c r="BE17" i="5" s="1"/>
  <c r="BD17" i="5" s="1"/>
  <c r="BC17" i="5" s="1"/>
  <c r="AT227" i="5"/>
  <c r="AS227" i="5" s="1"/>
  <c r="AR227" i="5" s="1"/>
  <c r="AQ227" i="5" s="1"/>
  <c r="AP227" i="5" s="1"/>
  <c r="AO227" i="5" s="1"/>
  <c r="AN227" i="5" s="1"/>
  <c r="AM227" i="5" s="1"/>
  <c r="AL227" i="5" s="1"/>
  <c r="AS117" i="5"/>
  <c r="AR117" i="5" s="1"/>
  <c r="AQ117" i="5" s="1"/>
  <c r="AP117" i="5" s="1"/>
  <c r="AO117" i="5" s="1"/>
  <c r="AN117" i="5" s="1"/>
  <c r="AM117" i="5" s="1"/>
  <c r="AL117" i="5" s="1"/>
  <c r="AT117" i="5"/>
  <c r="AT205" i="5"/>
  <c r="AS205" i="5" s="1"/>
  <c r="AR205" i="5" s="1"/>
  <c r="AQ205" i="5"/>
  <c r="AP205" i="5" s="1"/>
  <c r="AO205" i="5" s="1"/>
  <c r="AN205" i="5" s="1"/>
  <c r="AM205" i="5" s="1"/>
  <c r="AL205" i="5" s="1"/>
  <c r="AT113" i="5"/>
  <c r="AP113" i="5"/>
  <c r="AO113" i="5" s="1"/>
  <c r="AN113" i="5" s="1"/>
  <c r="AM113" i="5" s="1"/>
  <c r="AL113" i="5" s="1"/>
  <c r="AS113" i="5"/>
  <c r="AR113" i="5" s="1"/>
  <c r="AQ113" i="5" s="1"/>
  <c r="AT212" i="5"/>
  <c r="AS212" i="5" s="1"/>
  <c r="AR212" i="5" s="1"/>
  <c r="AQ212" i="5" s="1"/>
  <c r="AP212" i="5" s="1"/>
  <c r="AO212" i="5" s="1"/>
  <c r="AN212" i="5" s="1"/>
  <c r="AM212" i="5" s="1"/>
  <c r="AL212" i="5" s="1"/>
  <c r="AT22" i="5"/>
  <c r="AS22" i="5"/>
  <c r="AR22" i="5" s="1"/>
  <c r="AQ22" i="5" s="1"/>
  <c r="AP22" i="5" s="1"/>
  <c r="AO22" i="5" s="1"/>
  <c r="AN22" i="5" s="1"/>
  <c r="AM22" i="5" s="1"/>
  <c r="AL22" i="5" s="1"/>
  <c r="AS99" i="5"/>
  <c r="AT99" i="5"/>
  <c r="AR99" i="5"/>
  <c r="AQ99" i="5" s="1"/>
  <c r="AP99" i="5" s="1"/>
  <c r="AO99" i="5" s="1"/>
  <c r="AN99" i="5" s="1"/>
  <c r="AM99" i="5" s="1"/>
  <c r="AL99" i="5" s="1"/>
  <c r="BK20" i="5"/>
  <c r="BJ20" i="5" s="1"/>
  <c r="BI20" i="5" s="1"/>
  <c r="BH20" i="5" s="1"/>
  <c r="BG20" i="5" s="1"/>
  <c r="BF20" i="5" s="1"/>
  <c r="BE20" i="5" s="1"/>
  <c r="BD20" i="5" s="1"/>
  <c r="BC20" i="5" s="1"/>
  <c r="AK206" i="5"/>
  <c r="AJ206" i="5"/>
  <c r="AI206" i="5"/>
  <c r="AH206" i="5" s="1"/>
  <c r="AT175" i="5"/>
  <c r="AS175" i="5"/>
  <c r="AR175" i="5" s="1"/>
  <c r="AQ175" i="5" s="1"/>
  <c r="AP175" i="5" s="1"/>
  <c r="AO175" i="5" s="1"/>
  <c r="AN175" i="5" s="1"/>
  <c r="AM175" i="5" s="1"/>
  <c r="AL175" i="5" s="1"/>
  <c r="AT216" i="5"/>
  <c r="AS216" i="5" s="1"/>
  <c r="AR216" i="5" s="1"/>
  <c r="AQ216" i="5" s="1"/>
  <c r="AP216" i="5" s="1"/>
  <c r="AO216" i="5" s="1"/>
  <c r="AN216" i="5" s="1"/>
  <c r="AM216" i="5" s="1"/>
  <c r="AL216" i="5" s="1"/>
  <c r="AT147" i="5"/>
  <c r="AS147" i="5"/>
  <c r="AR147" i="5" s="1"/>
  <c r="AQ147" i="5" s="1"/>
  <c r="AP147" i="5" s="1"/>
  <c r="AO147" i="5" s="1"/>
  <c r="AN147" i="5" s="1"/>
  <c r="AM147" i="5" s="1"/>
  <c r="AL147" i="5" s="1"/>
  <c r="BK30" i="5"/>
  <c r="BJ30" i="5" s="1"/>
  <c r="BI30" i="5" s="1"/>
  <c r="BH30" i="5" s="1"/>
  <c r="BG30" i="5" s="1"/>
  <c r="BF30" i="5" s="1"/>
  <c r="BE30" i="5" s="1"/>
  <c r="BD30" i="5" s="1"/>
  <c r="BC30" i="5" s="1"/>
  <c r="AI65" i="5"/>
  <c r="AJ65" i="5"/>
  <c r="AK65" i="5"/>
  <c r="AT132" i="5"/>
  <c r="AS132" i="5" s="1"/>
  <c r="AR132" i="5" s="1"/>
  <c r="AQ132" i="5" s="1"/>
  <c r="AP132" i="5" s="1"/>
  <c r="AO132" i="5" s="1"/>
  <c r="AN132" i="5" s="1"/>
  <c r="AM132" i="5" s="1"/>
  <c r="AL132" i="5" s="1"/>
  <c r="BK87" i="5"/>
  <c r="BJ87" i="5" s="1"/>
  <c r="BI87" i="5" s="1"/>
  <c r="BH87" i="5" s="1"/>
  <c r="BG87" i="5" s="1"/>
  <c r="BF87" i="5" s="1"/>
  <c r="BE87" i="5" s="1"/>
  <c r="BD87" i="5" s="1"/>
  <c r="BC87" i="5" s="1"/>
  <c r="AT102" i="5"/>
  <c r="AS102" i="5" s="1"/>
  <c r="AR102" i="5" s="1"/>
  <c r="AQ102" i="5" s="1"/>
  <c r="AP102" i="5" s="1"/>
  <c r="AO102" i="5" s="1"/>
  <c r="AN102" i="5" s="1"/>
  <c r="AM102" i="5" s="1"/>
  <c r="AL102" i="5" s="1"/>
  <c r="AT183" i="5"/>
  <c r="AS183" i="5"/>
  <c r="AR183" i="5" s="1"/>
  <c r="AQ183" i="5" s="1"/>
  <c r="AP183" i="5" s="1"/>
  <c r="AO183" i="5" s="1"/>
  <c r="AN183" i="5" s="1"/>
  <c r="AM183" i="5" s="1"/>
  <c r="AL183" i="5" s="1"/>
  <c r="BK56" i="5"/>
  <c r="BJ56" i="5" s="1"/>
  <c r="BI56" i="5"/>
  <c r="BH56" i="5" s="1"/>
  <c r="BG56" i="5" s="1"/>
  <c r="BF56" i="5" s="1"/>
  <c r="BE56" i="5" s="1"/>
  <c r="BD56" i="5" s="1"/>
  <c r="BC56" i="5" s="1"/>
  <c r="AS185" i="5"/>
  <c r="AR185" i="5" s="1"/>
  <c r="AQ185" i="5" s="1"/>
  <c r="AP185" i="5" s="1"/>
  <c r="AO185" i="5" s="1"/>
  <c r="AN185" i="5" s="1"/>
  <c r="AM185" i="5" s="1"/>
  <c r="AL185" i="5" s="1"/>
  <c r="AT185" i="5"/>
  <c r="AT224" i="5"/>
  <c r="AS224" i="5"/>
  <c r="AR224" i="5" s="1"/>
  <c r="AQ224" i="5" s="1"/>
  <c r="AP224" i="5" s="1"/>
  <c r="AO224" i="5" s="1"/>
  <c r="AN224" i="5" s="1"/>
  <c r="AM224" i="5" s="1"/>
  <c r="AL224" i="5" s="1"/>
  <c r="BK62" i="5"/>
  <c r="BJ62" i="5" s="1"/>
  <c r="BI62" i="5" s="1"/>
  <c r="BH62" i="5" s="1"/>
  <c r="BG62" i="5" s="1"/>
  <c r="BF62" i="5" s="1"/>
  <c r="BE62" i="5" s="1"/>
  <c r="BD62" i="5" s="1"/>
  <c r="BC62" i="5" s="1"/>
  <c r="AJ209" i="5"/>
  <c r="AK209" i="5"/>
  <c r="AI209" i="5"/>
  <c r="AT45" i="5"/>
  <c r="AS45" i="5"/>
  <c r="AR45" i="5"/>
  <c r="AQ45" i="5" s="1"/>
  <c r="AP45" i="5" s="1"/>
  <c r="AO45" i="5" s="1"/>
  <c r="AN45" i="5" s="1"/>
  <c r="AM45" i="5" s="1"/>
  <c r="AL45" i="5" s="1"/>
  <c r="AT86" i="5"/>
  <c r="AS86" i="5" s="1"/>
  <c r="AR86" i="5" s="1"/>
  <c r="AQ86" i="5" s="1"/>
  <c r="AP86" i="5" s="1"/>
  <c r="AO86" i="5" s="1"/>
  <c r="AN86" i="5" s="1"/>
  <c r="AM86" i="5" s="1"/>
  <c r="AL86" i="5" s="1"/>
  <c r="AK210" i="5"/>
  <c r="AJ210" i="5"/>
  <c r="AI210" i="5"/>
  <c r="AH210" i="5" s="1"/>
  <c r="AT109" i="5"/>
  <c r="AS109" i="5"/>
  <c r="AR109" i="5" s="1"/>
  <c r="AQ109" i="5" s="1"/>
  <c r="AP109" i="5" s="1"/>
  <c r="AO109" i="5" s="1"/>
  <c r="AN109" i="5" s="1"/>
  <c r="AM109" i="5" s="1"/>
  <c r="AL109" i="5" s="1"/>
  <c r="AT213" i="5"/>
  <c r="AS213" i="5" s="1"/>
  <c r="AR213" i="5" s="1"/>
  <c r="AQ213" i="5" s="1"/>
  <c r="AP213" i="5" s="1"/>
  <c r="AO213" i="5" s="1"/>
  <c r="AN213" i="5" s="1"/>
  <c r="AM213" i="5" s="1"/>
  <c r="AL213" i="5" s="1"/>
  <c r="AT50" i="5"/>
  <c r="AS50" i="5" s="1"/>
  <c r="AR50" i="5" s="1"/>
  <c r="AQ50" i="5" s="1"/>
  <c r="AP50" i="5"/>
  <c r="AO50" i="5" s="1"/>
  <c r="AN50" i="5" s="1"/>
  <c r="AM50" i="5" s="1"/>
  <c r="AL50" i="5" s="1"/>
  <c r="AT87" i="5"/>
  <c r="AS87" i="5" s="1"/>
  <c r="AR87" i="5" s="1"/>
  <c r="AQ87" i="5" s="1"/>
  <c r="AP87" i="5" s="1"/>
  <c r="AO87" i="5" s="1"/>
  <c r="AN87" i="5" s="1"/>
  <c r="AM87" i="5" s="1"/>
  <c r="AL87" i="5" s="1"/>
  <c r="AT74" i="5"/>
  <c r="AS74" i="5" s="1"/>
  <c r="AR74" i="5" s="1"/>
  <c r="AQ74" i="5" s="1"/>
  <c r="AP74" i="5" s="1"/>
  <c r="AO74" i="5" s="1"/>
  <c r="AN74" i="5" s="1"/>
  <c r="AM74" i="5" s="1"/>
  <c r="AL74" i="5" s="1"/>
  <c r="AT29" i="5"/>
  <c r="AS29" i="5" s="1"/>
  <c r="AR29" i="5" s="1"/>
  <c r="AQ29" i="5" s="1"/>
  <c r="AP29" i="5" s="1"/>
  <c r="AO29" i="5" s="1"/>
  <c r="AN29" i="5" s="1"/>
  <c r="AM29" i="5" s="1"/>
  <c r="AL29" i="5" s="1"/>
  <c r="BK2" i="5"/>
  <c r="BJ2" i="5"/>
  <c r="BI2" i="5" s="1"/>
  <c r="BH2" i="5" s="1"/>
  <c r="BG2" i="5" s="1"/>
  <c r="BF2" i="5" s="1"/>
  <c r="BE2" i="5" s="1"/>
  <c r="BD2" i="5" s="1"/>
  <c r="BC2" i="5" s="1"/>
  <c r="BK67" i="5"/>
  <c r="BJ67" i="5"/>
  <c r="BI67" i="5" s="1"/>
  <c r="BH67" i="5" s="1"/>
  <c r="BG67" i="5" s="1"/>
  <c r="BF67" i="5" s="1"/>
  <c r="BE67" i="5" s="1"/>
  <c r="BD67" i="5" s="1"/>
  <c r="BC67" i="5" s="1"/>
  <c r="AI155" i="5"/>
  <c r="AH155" i="5" s="1"/>
  <c r="AK155" i="5"/>
  <c r="AJ155" i="5"/>
  <c r="AT221" i="5"/>
  <c r="AS221" i="5"/>
  <c r="AR221" i="5" s="1"/>
  <c r="AQ221" i="5" s="1"/>
  <c r="AP221" i="5" s="1"/>
  <c r="AO221" i="5" s="1"/>
  <c r="AN221" i="5" s="1"/>
  <c r="AM221" i="5" s="1"/>
  <c r="AL221" i="5" s="1"/>
  <c r="AZ75" i="5"/>
  <c r="AX75" i="5" s="1"/>
  <c r="BA79" i="5"/>
  <c r="AT51" i="5"/>
  <c r="AS51" i="5" s="1"/>
  <c r="AR51" i="5" s="1"/>
  <c r="AQ51" i="5" s="1"/>
  <c r="AP51" i="5" s="1"/>
  <c r="AO51" i="5" s="1"/>
  <c r="AN51" i="5" s="1"/>
  <c r="AM51" i="5" s="1"/>
  <c r="AL51" i="5" s="1"/>
  <c r="BK88" i="5"/>
  <c r="BJ88" i="5" s="1"/>
  <c r="BI88" i="5"/>
  <c r="BH88" i="5" s="1"/>
  <c r="BG88" i="5" s="1"/>
  <c r="BF88" i="5" s="1"/>
  <c r="BE88" i="5" s="1"/>
  <c r="BD88" i="5" s="1"/>
  <c r="BC88" i="5" s="1"/>
  <c r="BK3" i="5"/>
  <c r="BI3" i="5"/>
  <c r="BH3" i="5" s="1"/>
  <c r="BG3" i="5" s="1"/>
  <c r="BF3" i="5" s="1"/>
  <c r="BE3" i="5" s="1"/>
  <c r="BD3" i="5" s="1"/>
  <c r="BC3" i="5" s="1"/>
  <c r="BJ3" i="5"/>
  <c r="AT100" i="5"/>
  <c r="AS100" i="5" s="1"/>
  <c r="AR100" i="5"/>
  <c r="AQ100" i="5" s="1"/>
  <c r="AP100" i="5" s="1"/>
  <c r="AO100" i="5" s="1"/>
  <c r="AN100" i="5" s="1"/>
  <c r="AM100" i="5" s="1"/>
  <c r="AL100" i="5" s="1"/>
  <c r="BK48" i="5"/>
  <c r="BJ48" i="5"/>
  <c r="BI48" i="5" s="1"/>
  <c r="BH48" i="5" s="1"/>
  <c r="BG48" i="5" s="1"/>
  <c r="BF48" i="5" s="1"/>
  <c r="BE48" i="5" s="1"/>
  <c r="BD48" i="5" s="1"/>
  <c r="BC48" i="5" s="1"/>
  <c r="AS197" i="5"/>
  <c r="AR197" i="5" s="1"/>
  <c r="AQ197" i="5" s="1"/>
  <c r="AP197" i="5" s="1"/>
  <c r="AO197" i="5" s="1"/>
  <c r="AN197" i="5" s="1"/>
  <c r="AM197" i="5" s="1"/>
  <c r="AL197" i="5" s="1"/>
  <c r="AT197" i="5"/>
  <c r="BK23" i="5"/>
  <c r="BJ23" i="5" s="1"/>
  <c r="BI23" i="5" s="1"/>
  <c r="BH23" i="5" s="1"/>
  <c r="BG23" i="5" s="1"/>
  <c r="BF23" i="5" s="1"/>
  <c r="BE23" i="5" s="1"/>
  <c r="BD23" i="5" s="1"/>
  <c r="BC23" i="5" s="1"/>
  <c r="AT149" i="5"/>
  <c r="AS149" i="5" s="1"/>
  <c r="AR149" i="5"/>
  <c r="AQ149" i="5"/>
  <c r="AP149" i="5" s="1"/>
  <c r="AO149" i="5" s="1"/>
  <c r="AN149" i="5" s="1"/>
  <c r="AM149" i="5" s="1"/>
  <c r="AL149" i="5" s="1"/>
  <c r="AP82" i="5"/>
  <c r="AO82" i="5" s="1"/>
  <c r="AN82" i="5" s="1"/>
  <c r="AM82" i="5" s="1"/>
  <c r="AL82" i="5" s="1"/>
  <c r="AT82" i="5"/>
  <c r="AS82" i="5" s="1"/>
  <c r="AR82" i="5" s="1"/>
  <c r="AQ82" i="5" s="1"/>
  <c r="BK64" i="5"/>
  <c r="BJ64" i="5" s="1"/>
  <c r="BI64" i="5" s="1"/>
  <c r="BH64" i="5" s="1"/>
  <c r="BG64" i="5" s="1"/>
  <c r="BF64" i="5" s="1"/>
  <c r="BE64" i="5" s="1"/>
  <c r="BD64" i="5" s="1"/>
  <c r="BC64" i="5" s="1"/>
  <c r="BJ22" i="5"/>
  <c r="BI22" i="5" s="1"/>
  <c r="BH22" i="5" s="1"/>
  <c r="BG22" i="5" s="1"/>
  <c r="BF22" i="5" s="1"/>
  <c r="BE22" i="5" s="1"/>
  <c r="BD22" i="5" s="1"/>
  <c r="BC22" i="5" s="1"/>
  <c r="BK22" i="5"/>
  <c r="BK41" i="5"/>
  <c r="BJ41" i="5" s="1"/>
  <c r="BI41" i="5" s="1"/>
  <c r="BH41" i="5" s="1"/>
  <c r="BG41" i="5" s="1"/>
  <c r="BF41" i="5" s="1"/>
  <c r="BE41" i="5" s="1"/>
  <c r="BD41" i="5" s="1"/>
  <c r="BC41" i="5" s="1"/>
  <c r="AT122" i="5"/>
  <c r="AS122" i="5" s="1"/>
  <c r="AR122" i="5" s="1"/>
  <c r="AQ122" i="5" s="1"/>
  <c r="AP122" i="5" s="1"/>
  <c r="AO122" i="5" s="1"/>
  <c r="AN122" i="5" s="1"/>
  <c r="AM122" i="5" s="1"/>
  <c r="AL122" i="5" s="1"/>
  <c r="AS68" i="5"/>
  <c r="AR68" i="5" s="1"/>
  <c r="AQ68" i="5" s="1"/>
  <c r="AP68" i="5" s="1"/>
  <c r="AO68" i="5" s="1"/>
  <c r="AN68" i="5"/>
  <c r="AM68" i="5" s="1"/>
  <c r="AL68" i="5" s="1"/>
  <c r="AT68" i="5"/>
  <c r="AT173" i="5"/>
  <c r="AS173" i="5" s="1"/>
  <c r="AR173" i="5" s="1"/>
  <c r="AQ173" i="5" s="1"/>
  <c r="AP173" i="5" s="1"/>
  <c r="AO173" i="5" s="1"/>
  <c r="AN173" i="5" s="1"/>
  <c r="AM173" i="5" s="1"/>
  <c r="AL173" i="5" s="1"/>
  <c r="AT178" i="5"/>
  <c r="AS178" i="5" s="1"/>
  <c r="AR178" i="5" s="1"/>
  <c r="AQ178" i="5" s="1"/>
  <c r="AP178" i="5" s="1"/>
  <c r="AO178" i="5" s="1"/>
  <c r="AN178" i="5" s="1"/>
  <c r="AM178" i="5" s="1"/>
  <c r="AL178" i="5" s="1"/>
  <c r="AT88" i="5"/>
  <c r="AS88" i="5" s="1"/>
  <c r="AR88" i="5"/>
  <c r="AQ88" i="5" s="1"/>
  <c r="AP88" i="5" s="1"/>
  <c r="AO88" i="5" s="1"/>
  <c r="AN88" i="5" s="1"/>
  <c r="AM88" i="5" s="1"/>
  <c r="AL88" i="5" s="1"/>
  <c r="AT75" i="5"/>
  <c r="AS75" i="5" s="1"/>
  <c r="AR75" i="5" s="1"/>
  <c r="AQ75" i="5" s="1"/>
  <c r="AP75" i="5" s="1"/>
  <c r="AO75" i="5" s="1"/>
  <c r="AN75" i="5" s="1"/>
  <c r="AM75" i="5" s="1"/>
  <c r="AL75" i="5" s="1"/>
  <c r="AQ112" i="5"/>
  <c r="AP112" i="5" s="1"/>
  <c r="AO112" i="5" s="1"/>
  <c r="AN112" i="5" s="1"/>
  <c r="AM112" i="5" s="1"/>
  <c r="AL112" i="5" s="1"/>
  <c r="AT112" i="5"/>
  <c r="AS112" i="5" s="1"/>
  <c r="AR112" i="5" s="1"/>
  <c r="AT47" i="5"/>
  <c r="AS47" i="5" s="1"/>
  <c r="AR47" i="5" s="1"/>
  <c r="AQ47" i="5" s="1"/>
  <c r="AP47" i="5" s="1"/>
  <c r="AO47" i="5" s="1"/>
  <c r="AN47" i="5" s="1"/>
  <c r="AM47" i="5" s="1"/>
  <c r="AL47" i="5" s="1"/>
  <c r="AT39" i="5"/>
  <c r="AS39" i="5"/>
  <c r="AR39" i="5" s="1"/>
  <c r="AQ39" i="5" s="1"/>
  <c r="AP39" i="5" s="1"/>
  <c r="AO39" i="5" s="1"/>
  <c r="AN39" i="5" s="1"/>
  <c r="AM39" i="5" s="1"/>
  <c r="AL39" i="5" s="1"/>
  <c r="AT91" i="5"/>
  <c r="AS91" i="5" s="1"/>
  <c r="AR91" i="5" s="1"/>
  <c r="AQ91" i="5" s="1"/>
  <c r="AP91" i="5" s="1"/>
  <c r="AO91" i="5" s="1"/>
  <c r="AN91" i="5"/>
  <c r="AM91" i="5" s="1"/>
  <c r="AL91" i="5" s="1"/>
  <c r="AT37" i="5"/>
  <c r="AS37" i="5"/>
  <c r="AR37" i="5"/>
  <c r="AQ37" i="5" s="1"/>
  <c r="AP37" i="5" s="1"/>
  <c r="AO37" i="5" s="1"/>
  <c r="AN37" i="5" s="1"/>
  <c r="AM37" i="5" s="1"/>
  <c r="AL37" i="5" s="1"/>
  <c r="AT191" i="5"/>
  <c r="AS191" i="5" s="1"/>
  <c r="AR191" i="5" s="1"/>
  <c r="AQ191" i="5" s="1"/>
  <c r="AP191" i="5" s="1"/>
  <c r="AO191" i="5" s="1"/>
  <c r="AN191" i="5" s="1"/>
  <c r="AM191" i="5" s="1"/>
  <c r="AL191" i="5" s="1"/>
  <c r="AT121" i="5"/>
  <c r="AS121" i="5"/>
  <c r="AR121" i="5" s="1"/>
  <c r="AQ121" i="5" s="1"/>
  <c r="AP121" i="5" s="1"/>
  <c r="AO121" i="5" s="1"/>
  <c r="AN121" i="5" s="1"/>
  <c r="AM121" i="5" s="1"/>
  <c r="AL121" i="5" s="1"/>
  <c r="AJ44" i="5"/>
  <c r="AK44" i="5"/>
  <c r="AI44" i="5"/>
  <c r="BK49" i="5"/>
  <c r="BJ49" i="5" s="1"/>
  <c r="BI49" i="5" s="1"/>
  <c r="BH49" i="5" s="1"/>
  <c r="BG49" i="5" s="1"/>
  <c r="BF49" i="5" s="1"/>
  <c r="BE49" i="5" s="1"/>
  <c r="BD49" i="5" s="1"/>
  <c r="BC49" i="5" s="1"/>
  <c r="AT194" i="5"/>
  <c r="AS194" i="5" s="1"/>
  <c r="AR194" i="5" s="1"/>
  <c r="AQ194" i="5" s="1"/>
  <c r="AP194" i="5" s="1"/>
  <c r="AO194" i="5" s="1"/>
  <c r="AN194" i="5" s="1"/>
  <c r="AM194" i="5" s="1"/>
  <c r="AL194" i="5" s="1"/>
  <c r="AH144" i="5"/>
  <c r="AT97" i="5"/>
  <c r="AS97" i="5" s="1"/>
  <c r="AR97" i="5" s="1"/>
  <c r="AQ97" i="5" s="1"/>
  <c r="AP97" i="5" s="1"/>
  <c r="AO97" i="5" s="1"/>
  <c r="AN97" i="5" s="1"/>
  <c r="AM97" i="5" s="1"/>
  <c r="AL97" i="5" s="1"/>
  <c r="AJ218" i="5"/>
  <c r="AI218" i="5"/>
  <c r="AH218" i="5" s="1"/>
  <c r="AK218" i="5"/>
  <c r="AZ27" i="5"/>
  <c r="AX27" i="5" s="1"/>
  <c r="AH42" i="5"/>
  <c r="AT127" i="5"/>
  <c r="AS127" i="5" s="1"/>
  <c r="AR127" i="5" s="1"/>
  <c r="AQ127" i="5" s="1"/>
  <c r="AP127" i="5" s="1"/>
  <c r="AO127" i="5" s="1"/>
  <c r="AN127" i="5" s="1"/>
  <c r="AM127" i="5" s="1"/>
  <c r="AL127" i="5" s="1"/>
  <c r="BK46" i="5"/>
  <c r="BJ46" i="5"/>
  <c r="BI46" i="5" s="1"/>
  <c r="BH46" i="5" s="1"/>
  <c r="BG46" i="5" s="1"/>
  <c r="BF46" i="5" s="1"/>
  <c r="BE46" i="5" s="1"/>
  <c r="BD46" i="5" s="1"/>
  <c r="BC46" i="5" s="1"/>
  <c r="AT125" i="5"/>
  <c r="AS125" i="5" s="1"/>
  <c r="AR125" i="5" s="1"/>
  <c r="AQ125" i="5" s="1"/>
  <c r="AP125" i="5" s="1"/>
  <c r="AO125" i="5" s="1"/>
  <c r="AN125" i="5" s="1"/>
  <c r="AM125" i="5" s="1"/>
  <c r="AL125" i="5" s="1"/>
  <c r="AJ157" i="5"/>
  <c r="AI157" i="5"/>
  <c r="AK157" i="5"/>
  <c r="AR158" i="5"/>
  <c r="AQ158" i="5" s="1"/>
  <c r="AP158" i="5" s="1"/>
  <c r="AO158" i="5" s="1"/>
  <c r="AN158" i="5" s="1"/>
  <c r="AM158" i="5" s="1"/>
  <c r="AL158" i="5" s="1"/>
  <c r="AT158" i="5"/>
  <c r="AS158" i="5" s="1"/>
  <c r="AT71" i="5"/>
  <c r="AS71" i="5"/>
  <c r="AR71" i="5" s="1"/>
  <c r="AQ71" i="5" s="1"/>
  <c r="AP71" i="5" s="1"/>
  <c r="AO71" i="5" s="1"/>
  <c r="AN71" i="5" s="1"/>
  <c r="AM71" i="5" s="1"/>
  <c r="AL71" i="5" s="1"/>
  <c r="BK81" i="5"/>
  <c r="BJ81" i="5" s="1"/>
  <c r="BI81" i="5" s="1"/>
  <c r="BH81" i="5" s="1"/>
  <c r="BG81" i="5" s="1"/>
  <c r="BF81" i="5" s="1"/>
  <c r="BE81" i="5" s="1"/>
  <c r="BD81" i="5" s="1"/>
  <c r="BC81" i="5" s="1"/>
  <c r="BK29" i="5"/>
  <c r="BJ29" i="5" s="1"/>
  <c r="BI29" i="5" s="1"/>
  <c r="BH29" i="5" s="1"/>
  <c r="BG29" i="5" s="1"/>
  <c r="BF29" i="5" s="1"/>
  <c r="BE29" i="5"/>
  <c r="BD29" i="5" s="1"/>
  <c r="BC29" i="5" s="1"/>
  <c r="BK8" i="5"/>
  <c r="BJ8" i="5"/>
  <c r="BI8" i="5" s="1"/>
  <c r="BH8" i="5" s="1"/>
  <c r="BG8" i="5" s="1"/>
  <c r="BF8" i="5" s="1"/>
  <c r="BE8" i="5" s="1"/>
  <c r="BD8" i="5" s="1"/>
  <c r="BC8" i="5" s="1"/>
  <c r="BK92" i="5"/>
  <c r="BJ92" i="5"/>
  <c r="BI92" i="5" s="1"/>
  <c r="BH92" i="5" s="1"/>
  <c r="BG92" i="5" s="1"/>
  <c r="BF92" i="5" s="1"/>
  <c r="BE92" i="5" s="1"/>
  <c r="BD92" i="5" s="1"/>
  <c r="BC92" i="5" s="1"/>
  <c r="BK52" i="5"/>
  <c r="BJ52" i="5" s="1"/>
  <c r="BI52" i="5" s="1"/>
  <c r="BH52" i="5" s="1"/>
  <c r="BG52" i="5" s="1"/>
  <c r="BF52" i="5" s="1"/>
  <c r="BE52" i="5" s="1"/>
  <c r="BD52" i="5" s="1"/>
  <c r="BC52" i="5" s="1"/>
  <c r="BK63" i="5"/>
  <c r="BJ63" i="5" s="1"/>
  <c r="BI63" i="5" s="1"/>
  <c r="BH63" i="5" s="1"/>
  <c r="BG63" i="5" s="1"/>
  <c r="BF63" i="5" s="1"/>
  <c r="BE63" i="5" s="1"/>
  <c r="BD63" i="5" s="1"/>
  <c r="BC63" i="5" s="1"/>
  <c r="AT214" i="5"/>
  <c r="AS214" i="5" s="1"/>
  <c r="AR214" i="5" s="1"/>
  <c r="AQ214" i="5" s="1"/>
  <c r="AP214" i="5" s="1"/>
  <c r="AO214" i="5" s="1"/>
  <c r="AN214" i="5" s="1"/>
  <c r="AM214" i="5" s="1"/>
  <c r="AL214" i="5" s="1"/>
  <c r="BK43" i="5"/>
  <c r="BJ43" i="5" s="1"/>
  <c r="BI43" i="5" s="1"/>
  <c r="BH43" i="5" s="1"/>
  <c r="BG43" i="5" s="1"/>
  <c r="BF43" i="5" s="1"/>
  <c r="BE43" i="5" s="1"/>
  <c r="BD43" i="5" s="1"/>
  <c r="BC43" i="5" s="1"/>
  <c r="AT59" i="5"/>
  <c r="AS59" i="5" s="1"/>
  <c r="AR59" i="5" s="1"/>
  <c r="AQ59" i="5" s="1"/>
  <c r="AP59" i="5" s="1"/>
  <c r="AO59" i="5" s="1"/>
  <c r="AN59" i="5" s="1"/>
  <c r="AM59" i="5" s="1"/>
  <c r="AL59" i="5" s="1"/>
  <c r="AI72" i="5"/>
  <c r="AJ72" i="5"/>
  <c r="AK72" i="5"/>
  <c r="AT120" i="5"/>
  <c r="AS120" i="5"/>
  <c r="AR120" i="5" s="1"/>
  <c r="AQ120" i="5" s="1"/>
  <c r="AP120" i="5" s="1"/>
  <c r="AO120" i="5" s="1"/>
  <c r="AN120" i="5" s="1"/>
  <c r="AM120" i="5" s="1"/>
  <c r="AL120" i="5" s="1"/>
  <c r="AI41" i="5"/>
  <c r="AJ41" i="5"/>
  <c r="AK41" i="5"/>
  <c r="AT33" i="5"/>
  <c r="AS33" i="5" s="1"/>
  <c r="AR33" i="5" s="1"/>
  <c r="AQ33" i="5"/>
  <c r="AP33" i="5" s="1"/>
  <c r="AO33" i="5" s="1"/>
  <c r="AN33" i="5" s="1"/>
  <c r="AM33" i="5" s="1"/>
  <c r="AL33" i="5" s="1"/>
  <c r="AT55" i="5"/>
  <c r="AS55" i="5" s="1"/>
  <c r="AR55" i="5" s="1"/>
  <c r="AQ55" i="5" s="1"/>
  <c r="AP55" i="5" s="1"/>
  <c r="AO55" i="5" s="1"/>
  <c r="AN55" i="5" s="1"/>
  <c r="AM55" i="5" s="1"/>
  <c r="AL55" i="5" s="1"/>
  <c r="AT211" i="5"/>
  <c r="AS211" i="5"/>
  <c r="AR211" i="5" s="1"/>
  <c r="AQ211" i="5" s="1"/>
  <c r="AP211" i="5" s="1"/>
  <c r="AO211" i="5" s="1"/>
  <c r="AN211" i="5" s="1"/>
  <c r="AM211" i="5" s="1"/>
  <c r="AL211" i="5" s="1"/>
  <c r="AT110" i="5"/>
  <c r="AS110" i="5" s="1"/>
  <c r="AR110" i="5" s="1"/>
  <c r="AQ110" i="5" s="1"/>
  <c r="AP110" i="5" s="1"/>
  <c r="AO110" i="5" s="1"/>
  <c r="AN110" i="5" s="1"/>
  <c r="AM110" i="5" s="1"/>
  <c r="AL110" i="5" s="1"/>
  <c r="AT46" i="5"/>
  <c r="AS46" i="5" s="1"/>
  <c r="AR46" i="5" s="1"/>
  <c r="AQ46" i="5" s="1"/>
  <c r="AP46" i="5" s="1"/>
  <c r="AO46" i="5" s="1"/>
  <c r="AN46" i="5" s="1"/>
  <c r="AM46" i="5" s="1"/>
  <c r="AL46" i="5" s="1"/>
  <c r="AJ170" i="5"/>
  <c r="AI170" i="5"/>
  <c r="AK170" i="5"/>
  <c r="BJ54" i="5"/>
  <c r="BI54" i="5" s="1"/>
  <c r="BH54" i="5" s="1"/>
  <c r="BG54" i="5" s="1"/>
  <c r="BF54" i="5" s="1"/>
  <c r="BE54" i="5" s="1"/>
  <c r="BD54" i="5" s="1"/>
  <c r="BC54" i="5" s="1"/>
  <c r="BK54" i="5"/>
  <c r="AT161" i="5"/>
  <c r="AS161" i="5"/>
  <c r="AR161" i="5" s="1"/>
  <c r="AQ161" i="5" s="1"/>
  <c r="AP161" i="5" s="1"/>
  <c r="AO161" i="5" s="1"/>
  <c r="AN161" i="5" s="1"/>
  <c r="AM161" i="5" s="1"/>
  <c r="AL161" i="5" s="1"/>
  <c r="BK55" i="5"/>
  <c r="BJ55" i="5"/>
  <c r="BI55" i="5" s="1"/>
  <c r="BH55" i="5" s="1"/>
  <c r="BG55" i="5" s="1"/>
  <c r="BF55" i="5" s="1"/>
  <c r="BE55" i="5" s="1"/>
  <c r="BD55" i="5" s="1"/>
  <c r="BC55" i="5" s="1"/>
  <c r="AJ63" i="5"/>
  <c r="AI63" i="5"/>
  <c r="AH63" i="5" s="1"/>
  <c r="AB63" i="5" s="1"/>
  <c r="AK63" i="5"/>
  <c r="AT31" i="5"/>
  <c r="AS31" i="5" s="1"/>
  <c r="AR31" i="5" s="1"/>
  <c r="AQ31" i="5" s="1"/>
  <c r="AP31" i="5" s="1"/>
  <c r="AO31" i="5" s="1"/>
  <c r="AN31" i="5" s="1"/>
  <c r="AM31" i="5" s="1"/>
  <c r="AL31" i="5" s="1"/>
  <c r="BJ15" i="5"/>
  <c r="BI15" i="5" s="1"/>
  <c r="BH15" i="5" s="1"/>
  <c r="BG15" i="5" s="1"/>
  <c r="BF15" i="5" s="1"/>
  <c r="BE15" i="5" s="1"/>
  <c r="BD15" i="5" s="1"/>
  <c r="BC15" i="5" s="1"/>
  <c r="BK15" i="5"/>
  <c r="BK82" i="5"/>
  <c r="BJ82" i="5" s="1"/>
  <c r="BI82" i="5"/>
  <c r="BH82" i="5" s="1"/>
  <c r="BG82" i="5" s="1"/>
  <c r="BF82" i="5" s="1"/>
  <c r="BE82" i="5" s="1"/>
  <c r="BD82" i="5" s="1"/>
  <c r="BC82" i="5" s="1"/>
  <c r="AT177" i="5"/>
  <c r="AS177" i="5"/>
  <c r="AR177" i="5" s="1"/>
  <c r="AQ177" i="5" s="1"/>
  <c r="AP177" i="5" s="1"/>
  <c r="AO177" i="5" s="1"/>
  <c r="AN177" i="5" s="1"/>
  <c r="AM177" i="5" s="1"/>
  <c r="AL177" i="5" s="1"/>
  <c r="BK91" i="5"/>
  <c r="BJ91" i="5" s="1"/>
  <c r="BI91" i="5" s="1"/>
  <c r="BH91" i="5" s="1"/>
  <c r="BG91" i="5" s="1"/>
  <c r="BF91" i="5" s="1"/>
  <c r="BE91" i="5" s="1"/>
  <c r="BD91" i="5" s="1"/>
  <c r="BC91" i="5" s="1"/>
  <c r="BK59" i="5"/>
  <c r="BJ59" i="5" s="1"/>
  <c r="BI59" i="5" s="1"/>
  <c r="BH59" i="5" s="1"/>
  <c r="BG59" i="5" s="1"/>
  <c r="BF59" i="5" s="1"/>
  <c r="BE59" i="5" s="1"/>
  <c r="BD59" i="5" s="1"/>
  <c r="BC59" i="5" s="1"/>
  <c r="AT163" i="5"/>
  <c r="AS163" i="5" s="1"/>
  <c r="AR163" i="5" s="1"/>
  <c r="AQ163" i="5" s="1"/>
  <c r="AP163" i="5" s="1"/>
  <c r="AO163" i="5" s="1"/>
  <c r="AN163" i="5" s="1"/>
  <c r="AM163" i="5" s="1"/>
  <c r="AL163" i="5" s="1"/>
  <c r="AT193" i="5"/>
  <c r="AS193" i="5" s="1"/>
  <c r="AR193" i="5"/>
  <c r="AQ193" i="5"/>
  <c r="AP193" i="5" s="1"/>
  <c r="AO193" i="5" s="1"/>
  <c r="AN193" i="5" s="1"/>
  <c r="AM193" i="5" s="1"/>
  <c r="AL193" i="5" s="1"/>
  <c r="AJ152" i="5"/>
  <c r="AI152" i="5"/>
  <c r="AH152" i="5" s="1"/>
  <c r="AK152" i="5"/>
  <c r="AT228" i="5"/>
  <c r="AS228" i="5" s="1"/>
  <c r="AR228" i="5" s="1"/>
  <c r="AQ228" i="5" s="1"/>
  <c r="AP228" i="5" s="1"/>
  <c r="AO228" i="5" s="1"/>
  <c r="AN228" i="5" s="1"/>
  <c r="AM228" i="5" s="1"/>
  <c r="AL228" i="5" s="1"/>
  <c r="AT38" i="5"/>
  <c r="AS38" i="5" s="1"/>
  <c r="AR38" i="5" s="1"/>
  <c r="AQ38" i="5" s="1"/>
  <c r="AP38" i="5" s="1"/>
  <c r="AO38" i="5" s="1"/>
  <c r="AN38" i="5" s="1"/>
  <c r="AM38" i="5" s="1"/>
  <c r="AL38" i="5" s="1"/>
  <c r="AT56" i="5"/>
  <c r="AS56" i="5" s="1"/>
  <c r="AR56" i="5" s="1"/>
  <c r="AQ56" i="5" s="1"/>
  <c r="AP56" i="5" s="1"/>
  <c r="AO56" i="5" s="1"/>
  <c r="AN56" i="5" s="1"/>
  <c r="AM56" i="5" s="1"/>
  <c r="AL56" i="5" s="1"/>
  <c r="BK78" i="5"/>
  <c r="BJ78" i="5" s="1"/>
  <c r="BI78" i="5" s="1"/>
  <c r="BH78" i="5" s="1"/>
  <c r="BG78" i="5" s="1"/>
  <c r="BF78" i="5" s="1"/>
  <c r="BE78" i="5" s="1"/>
  <c r="BD78" i="5" s="1"/>
  <c r="BC78" i="5" s="1"/>
  <c r="AS60" i="5"/>
  <c r="AR60" i="5" s="1"/>
  <c r="AQ60" i="5" s="1"/>
  <c r="AP60" i="5" s="1"/>
  <c r="AO60" i="5" s="1"/>
  <c r="AN60" i="5" s="1"/>
  <c r="AM60" i="5" s="1"/>
  <c r="AL60" i="5" s="1"/>
  <c r="AT60" i="5"/>
  <c r="AJ116" i="5"/>
  <c r="AI116" i="5"/>
  <c r="AH116" i="5" s="1"/>
  <c r="AK116" i="5"/>
  <c r="AI43" i="5"/>
  <c r="AH43" i="5" s="1"/>
  <c r="AB43" i="5" s="1"/>
  <c r="AJ43" i="5"/>
  <c r="AK43" i="5"/>
  <c r="AT35" i="5"/>
  <c r="AS35" i="5" s="1"/>
  <c r="AR35" i="5" s="1"/>
  <c r="AQ35" i="5" s="1"/>
  <c r="AP35" i="5" s="1"/>
  <c r="AO35" i="5" s="1"/>
  <c r="AN35" i="5" s="1"/>
  <c r="AM35" i="5" s="1"/>
  <c r="AL35" i="5" s="1"/>
  <c r="AT148" i="5"/>
  <c r="AS148" i="5" s="1"/>
  <c r="AR148" i="5" s="1"/>
  <c r="AQ148" i="5" s="1"/>
  <c r="AP148" i="5" s="1"/>
  <c r="AO148" i="5" s="1"/>
  <c r="AN148" i="5" s="1"/>
  <c r="AM148" i="5" s="1"/>
  <c r="AL148" i="5" s="1"/>
  <c r="AT27" i="5"/>
  <c r="AS27" i="5" s="1"/>
  <c r="AR27" i="5" s="1"/>
  <c r="AQ27" i="5" s="1"/>
  <c r="AP27" i="5" s="1"/>
  <c r="AO27" i="5" s="1"/>
  <c r="AN27" i="5" s="1"/>
  <c r="AM27" i="5" s="1"/>
  <c r="AL27" i="5" s="1"/>
  <c r="BI89" i="5"/>
  <c r="BH89" i="5" s="1"/>
  <c r="BG89" i="5" s="1"/>
  <c r="BF89" i="5" s="1"/>
  <c r="BE89" i="5" s="1"/>
  <c r="BD89" i="5" s="1"/>
  <c r="BC89" i="5" s="1"/>
  <c r="BK89" i="5"/>
  <c r="BJ89" i="5" s="1"/>
  <c r="AR136" i="5"/>
  <c r="AQ136" i="5" s="1"/>
  <c r="AP136" i="5" s="1"/>
  <c r="AO136" i="5" s="1"/>
  <c r="AN136" i="5" s="1"/>
  <c r="AM136" i="5" s="1"/>
  <c r="AL136" i="5" s="1"/>
  <c r="AT136" i="5"/>
  <c r="AS136" i="5" s="1"/>
  <c r="AT215" i="5"/>
  <c r="AS215" i="5"/>
  <c r="AR215" i="5" s="1"/>
  <c r="AQ215" i="5" s="1"/>
  <c r="AP215" i="5"/>
  <c r="AO215" i="5" s="1"/>
  <c r="AN215" i="5" s="1"/>
  <c r="AM215" i="5" s="1"/>
  <c r="AL215" i="5" s="1"/>
  <c r="AI162" i="5"/>
  <c r="AT229" i="5"/>
  <c r="AS229" i="5" s="1"/>
  <c r="AR229" i="5" s="1"/>
  <c r="AQ229" i="5" s="1"/>
  <c r="AP229" i="5" s="1"/>
  <c r="AO229" i="5" s="1"/>
  <c r="AN229" i="5" s="1"/>
  <c r="AM229" i="5" s="1"/>
  <c r="AL229" i="5" s="1"/>
  <c r="BK66" i="5"/>
  <c r="BJ66" i="5" s="1"/>
  <c r="BI66" i="5"/>
  <c r="BH66" i="5" s="1"/>
  <c r="BG66" i="5" s="1"/>
  <c r="BF66" i="5" s="1"/>
  <c r="BE66" i="5" s="1"/>
  <c r="BD66" i="5" s="1"/>
  <c r="BC66" i="5" s="1"/>
  <c r="BK12" i="5"/>
  <c r="BJ12" i="5"/>
  <c r="BI12" i="5" s="1"/>
  <c r="BH12" i="5" s="1"/>
  <c r="BG12" i="5" s="1"/>
  <c r="BF12" i="5" s="1"/>
  <c r="BE12" i="5" s="1"/>
  <c r="BD12" i="5" s="1"/>
  <c r="BC12" i="5" s="1"/>
  <c r="AT223" i="5"/>
  <c r="AS223" i="5"/>
  <c r="AR223" i="5" s="1"/>
  <c r="AQ223" i="5" s="1"/>
  <c r="AP223" i="5" s="1"/>
  <c r="AO223" i="5" s="1"/>
  <c r="AN223" i="5" s="1"/>
  <c r="AM223" i="5" s="1"/>
  <c r="AL223" i="5" s="1"/>
  <c r="BK5" i="5"/>
  <c r="BI5" i="5"/>
  <c r="BH5" i="5" s="1"/>
  <c r="BG5" i="5" s="1"/>
  <c r="BF5" i="5" s="1"/>
  <c r="BE5" i="5" s="1"/>
  <c r="BD5" i="5" s="1"/>
  <c r="BC5" i="5" s="1"/>
  <c r="BJ5" i="5"/>
  <c r="BK53" i="5"/>
  <c r="BJ53" i="5"/>
  <c r="BI53" i="5" s="1"/>
  <c r="BH53" i="5" s="1"/>
  <c r="BG53" i="5" s="1"/>
  <c r="BF53" i="5" s="1"/>
  <c r="BE53" i="5" s="1"/>
  <c r="BD53" i="5" s="1"/>
  <c r="BC53" i="5" s="1"/>
  <c r="BJ14" i="5"/>
  <c r="BI14" i="5" s="1"/>
  <c r="BH14" i="5" s="1"/>
  <c r="BG14" i="5" s="1"/>
  <c r="BF14" i="5" s="1"/>
  <c r="BE14" i="5" s="1"/>
  <c r="BD14" i="5" s="1"/>
  <c r="BC14" i="5" s="1"/>
  <c r="BK14" i="5"/>
  <c r="AI174" i="5"/>
  <c r="AJ174" i="5"/>
  <c r="AK174" i="5"/>
  <c r="BK19" i="5"/>
  <c r="BJ19" i="5" s="1"/>
  <c r="BI19" i="5" s="1"/>
  <c r="BH19" i="5" s="1"/>
  <c r="BG19" i="5" s="1"/>
  <c r="BF19" i="5" s="1"/>
  <c r="BE19" i="5" s="1"/>
  <c r="BD19" i="5" s="1"/>
  <c r="BC19" i="5" s="1"/>
  <c r="AJ159" i="5"/>
  <c r="AK159" i="5"/>
  <c r="AI159" i="5"/>
  <c r="AH159" i="5" s="1"/>
  <c r="AA159" i="5" s="1"/>
  <c r="BB68" i="5"/>
  <c r="BA68" i="5"/>
  <c r="AZ68" i="5" s="1"/>
  <c r="AX68" i="5" s="1"/>
  <c r="BB38" i="5"/>
  <c r="BA38" i="5"/>
  <c r="AZ38" i="5" s="1"/>
  <c r="AX38" i="5" s="1"/>
  <c r="AT24" i="5"/>
  <c r="AS24" i="5"/>
  <c r="AR24" i="5"/>
  <c r="AQ24" i="5" s="1"/>
  <c r="AP24" i="5" s="1"/>
  <c r="AO24" i="5" s="1"/>
  <c r="AN24" i="5" s="1"/>
  <c r="AM24" i="5" s="1"/>
  <c r="AL24" i="5" s="1"/>
  <c r="AT124" i="5"/>
  <c r="AS124" i="5" s="1"/>
  <c r="AR124" i="5" s="1"/>
  <c r="AQ124" i="5" s="1"/>
  <c r="AP124" i="5" s="1"/>
  <c r="AO124" i="5" s="1"/>
  <c r="AN124" i="5" s="1"/>
  <c r="AM124" i="5" s="1"/>
  <c r="AL124" i="5" s="1"/>
  <c r="BK4" i="5"/>
  <c r="BJ4" i="5" s="1"/>
  <c r="BI4" i="5" s="1"/>
  <c r="BH4" i="5" s="1"/>
  <c r="BG4" i="5" s="1"/>
  <c r="BF4" i="5" s="1"/>
  <c r="BE4" i="5" s="1"/>
  <c r="BD4" i="5" s="1"/>
  <c r="BC4" i="5" s="1"/>
  <c r="AT79" i="5"/>
  <c r="AS79" i="5" s="1"/>
  <c r="AR79" i="5" s="1"/>
  <c r="AQ79" i="5" s="1"/>
  <c r="AP79" i="5" s="1"/>
  <c r="AO79" i="5" s="1"/>
  <c r="AN79" i="5" s="1"/>
  <c r="AM79" i="5" s="1"/>
  <c r="AL79" i="5" s="1"/>
  <c r="AT129" i="5"/>
  <c r="AS129" i="5" s="1"/>
  <c r="AR129" i="5" s="1"/>
  <c r="AQ129" i="5"/>
  <c r="AP129" i="5" s="1"/>
  <c r="AO129" i="5" s="1"/>
  <c r="AN129" i="5" s="1"/>
  <c r="AM129" i="5" s="1"/>
  <c r="AL129" i="5" s="1"/>
  <c r="AT58" i="5"/>
  <c r="AS58" i="5" s="1"/>
  <c r="AR58" i="5" s="1"/>
  <c r="AQ58" i="5" s="1"/>
  <c r="AP58" i="5" s="1"/>
  <c r="AO58" i="5" s="1"/>
  <c r="AN58" i="5" s="1"/>
  <c r="AM58" i="5" s="1"/>
  <c r="AL58" i="5" s="1"/>
  <c r="AT66" i="5"/>
  <c r="AS66" i="5"/>
  <c r="AR66" i="5" s="1"/>
  <c r="AQ66" i="5" s="1"/>
  <c r="AP66" i="5" s="1"/>
  <c r="AO66" i="5" s="1"/>
  <c r="AN66" i="5" s="1"/>
  <c r="AM66" i="5" s="1"/>
  <c r="AL66" i="5" s="1"/>
  <c r="BK45" i="5"/>
  <c r="BJ45" i="5" s="1"/>
  <c r="BI45" i="5" s="1"/>
  <c r="BH45" i="5" s="1"/>
  <c r="BG45" i="5" s="1"/>
  <c r="BF45" i="5" s="1"/>
  <c r="BE45" i="5" s="1"/>
  <c r="BD45" i="5" s="1"/>
  <c r="BC45" i="5" s="1"/>
  <c r="BK83" i="5"/>
  <c r="BJ83" i="5"/>
  <c r="BI83" i="5" s="1"/>
  <c r="BH83" i="5" s="1"/>
  <c r="BG83" i="5" s="1"/>
  <c r="BF83" i="5" s="1"/>
  <c r="BE83" i="5" s="1"/>
  <c r="BD83" i="5" s="1"/>
  <c r="BC83" i="5" s="1"/>
  <c r="AT108" i="5"/>
  <c r="AS108" i="5" s="1"/>
  <c r="AR108" i="5" s="1"/>
  <c r="AQ108" i="5" s="1"/>
  <c r="AP108" i="5" s="1"/>
  <c r="AO108" i="5" s="1"/>
  <c r="AN108" i="5" s="1"/>
  <c r="AM108" i="5" s="1"/>
  <c r="AL108" i="5" s="1"/>
  <c r="BA90" i="5"/>
  <c r="BB90" i="5"/>
  <c r="BK65" i="5"/>
  <c r="BJ65" i="5" s="1"/>
  <c r="BI65" i="5" s="1"/>
  <c r="BH65" i="5" s="1"/>
  <c r="BG65" i="5" s="1"/>
  <c r="BF65" i="5" s="1"/>
  <c r="BE65" i="5" s="1"/>
  <c r="BD65" i="5" s="1"/>
  <c r="BC65" i="5" s="1"/>
  <c r="AJ84" i="5"/>
  <c r="AI84" i="5"/>
  <c r="AH84" i="5" s="1"/>
  <c r="AB84" i="5" s="1"/>
  <c r="AK84" i="5"/>
  <c r="BA44" i="5"/>
  <c r="BB44" i="5"/>
  <c r="AZ6" i="5"/>
  <c r="AX6" i="5" s="1"/>
  <c r="AH181" i="5"/>
  <c r="AT176" i="5"/>
  <c r="AS176" i="5" s="1"/>
  <c r="AR176" i="5" s="1"/>
  <c r="AQ176" i="5" s="1"/>
  <c r="AP176" i="5" s="1"/>
  <c r="AO176" i="5" s="1"/>
  <c r="AN176" i="5" s="1"/>
  <c r="AM176" i="5" s="1"/>
  <c r="AL176" i="5" s="1"/>
  <c r="AT32" i="5"/>
  <c r="AS32" i="5" s="1"/>
  <c r="AR32" i="5" s="1"/>
  <c r="AQ32" i="5" s="1"/>
  <c r="AP32" i="5" s="1"/>
  <c r="AO32" i="5" s="1"/>
  <c r="AN32" i="5" s="1"/>
  <c r="AM32" i="5" s="1"/>
  <c r="AL32" i="5" s="1"/>
  <c r="BK73" i="5"/>
  <c r="BJ73" i="5" s="1"/>
  <c r="BI73" i="5" s="1"/>
  <c r="BH73" i="5" s="1"/>
  <c r="BG73" i="5" s="1"/>
  <c r="BF73" i="5" s="1"/>
  <c r="BE73" i="5" s="1"/>
  <c r="BD73" i="5" s="1"/>
  <c r="BC73" i="5" s="1"/>
  <c r="AI143" i="5"/>
  <c r="AK143" i="5"/>
  <c r="AJ143" i="5"/>
  <c r="BJ50" i="5"/>
  <c r="BI50" i="5" s="1"/>
  <c r="BH50" i="5" s="1"/>
  <c r="BG50" i="5" s="1"/>
  <c r="BF50" i="5" s="1"/>
  <c r="BE50" i="5" s="1"/>
  <c r="BD50" i="5" s="1"/>
  <c r="BC50" i="5" s="1"/>
  <c r="BK50" i="5"/>
  <c r="AT150" i="5"/>
  <c r="AS150" i="5" s="1"/>
  <c r="AR150" i="5" s="1"/>
  <c r="AQ150" i="5" s="1"/>
  <c r="AP150" i="5" s="1"/>
  <c r="AO150" i="5"/>
  <c r="AN150" i="5" s="1"/>
  <c r="AM150" i="5" s="1"/>
  <c r="AL150" i="5" s="1"/>
  <c r="AT192" i="5"/>
  <c r="AS192" i="5" s="1"/>
  <c r="AR192" i="5" s="1"/>
  <c r="AQ192" i="5" s="1"/>
  <c r="AP192" i="5" s="1"/>
  <c r="AO192" i="5" s="1"/>
  <c r="AN192" i="5" s="1"/>
  <c r="AM192" i="5" s="1"/>
  <c r="AL192" i="5" s="1"/>
  <c r="BK58" i="5"/>
  <c r="BJ58" i="5"/>
  <c r="BI58" i="5" s="1"/>
  <c r="BH58" i="5" s="1"/>
  <c r="BG58" i="5" s="1"/>
  <c r="BF58" i="5" s="1"/>
  <c r="BE58" i="5" s="1"/>
  <c r="BD58" i="5" s="1"/>
  <c r="BC58" i="5" s="1"/>
  <c r="AK154" i="5"/>
  <c r="AJ154" i="5"/>
  <c r="AI154" i="5"/>
  <c r="AS36" i="5"/>
  <c r="AR36" i="5" s="1"/>
  <c r="AQ36" i="5" s="1"/>
  <c r="AP36" i="5" s="1"/>
  <c r="AO36" i="5" s="1"/>
  <c r="AN36" i="5" s="1"/>
  <c r="AM36" i="5" s="1"/>
  <c r="AL36" i="5" s="1"/>
  <c r="AT36" i="5"/>
  <c r="AI30" i="5"/>
  <c r="AJ30" i="5"/>
  <c r="AK30" i="5"/>
  <c r="AT25" i="5"/>
  <c r="AS25" i="5" s="1"/>
  <c r="AR25" i="5" s="1"/>
  <c r="AQ25" i="5" s="1"/>
  <c r="AP25" i="5" s="1"/>
  <c r="AO25" i="5" s="1"/>
  <c r="AN25" i="5" s="1"/>
  <c r="AM25" i="5" s="1"/>
  <c r="AL25" i="5" s="1"/>
  <c r="AT208" i="5"/>
  <c r="AS208" i="5" s="1"/>
  <c r="AR208" i="5" s="1"/>
  <c r="AQ208" i="5" s="1"/>
  <c r="AP208" i="5" s="1"/>
  <c r="AO208" i="5" s="1"/>
  <c r="AN208" i="5" s="1"/>
  <c r="AM208" i="5" s="1"/>
  <c r="AL208" i="5" s="1"/>
  <c r="AT98" i="5"/>
  <c r="AS98" i="5" s="1"/>
  <c r="AR98" i="5" s="1"/>
  <c r="AQ98" i="5" s="1"/>
  <c r="AP98" i="5" s="1"/>
  <c r="AO98" i="5" s="1"/>
  <c r="AN98" i="5" s="1"/>
  <c r="AM98" i="5" s="1"/>
  <c r="AL98" i="5" s="1"/>
  <c r="AT207" i="5"/>
  <c r="AS207" i="5" s="1"/>
  <c r="AR207" i="5" s="1"/>
  <c r="AQ207" i="5" s="1"/>
  <c r="AP207" i="5"/>
  <c r="AO207" i="5" s="1"/>
  <c r="AN207" i="5" s="1"/>
  <c r="AM207" i="5" s="1"/>
  <c r="AL207" i="5" s="1"/>
  <c r="AJ64" i="5"/>
  <c r="AK64" i="5"/>
  <c r="AI64" i="5"/>
  <c r="AT83" i="5"/>
  <c r="AS83" i="5" s="1"/>
  <c r="AR83" i="5" s="1"/>
  <c r="AQ83" i="5" s="1"/>
  <c r="AP83" i="5" s="1"/>
  <c r="AO83" i="5" s="1"/>
  <c r="AN83" i="5" s="1"/>
  <c r="AM83" i="5" s="1"/>
  <c r="AL83" i="5" s="1"/>
  <c r="AI23" i="5"/>
  <c r="AK23" i="5"/>
  <c r="AJ23" i="5"/>
  <c r="BK47" i="5"/>
  <c r="BJ47" i="5"/>
  <c r="BI47" i="5"/>
  <c r="BH47" i="5" s="1"/>
  <c r="BG47" i="5" s="1"/>
  <c r="BF47" i="5" s="1"/>
  <c r="BE47" i="5" s="1"/>
  <c r="BD47" i="5" s="1"/>
  <c r="BC47" i="5" s="1"/>
  <c r="AT182" i="5"/>
  <c r="AS182" i="5"/>
  <c r="AR182" i="5" s="1"/>
  <c r="AQ182" i="5" s="1"/>
  <c r="AP182" i="5" s="1"/>
  <c r="AO182" i="5" s="1"/>
  <c r="AN182" i="5" s="1"/>
  <c r="AM182" i="5" s="1"/>
  <c r="AL182" i="5" s="1"/>
  <c r="AT156" i="5"/>
  <c r="AS156" i="5"/>
  <c r="AR156" i="5" s="1"/>
  <c r="AQ156" i="5" s="1"/>
  <c r="AP156" i="5" s="1"/>
  <c r="AO156" i="5" s="1"/>
  <c r="AN156" i="5" s="1"/>
  <c r="AM156" i="5" s="1"/>
  <c r="AL156" i="5" s="1"/>
  <c r="AT115" i="5"/>
  <c r="AS115" i="5" s="1"/>
  <c r="AR115" i="5" s="1"/>
  <c r="AQ115" i="5" s="1"/>
  <c r="AP115" i="5" s="1"/>
  <c r="AO115" i="5" s="1"/>
  <c r="AN115" i="5" s="1"/>
  <c r="AM115" i="5" s="1"/>
  <c r="AL115" i="5" s="1"/>
  <c r="BG26" i="5"/>
  <c r="BF26" i="5" s="1"/>
  <c r="BE26" i="5" s="1"/>
  <c r="BD26" i="5" s="1"/>
  <c r="BC26" i="5" s="1"/>
  <c r="BK26" i="5"/>
  <c r="BJ26" i="5" s="1"/>
  <c r="BI26" i="5" s="1"/>
  <c r="BH26" i="5" s="1"/>
  <c r="AI164" i="5"/>
  <c r="AK164" i="5"/>
  <c r="AJ164" i="5"/>
  <c r="AK62" i="5"/>
  <c r="AJ62" i="5"/>
  <c r="AI62" i="5"/>
  <c r="AK172" i="5"/>
  <c r="AJ172" i="5"/>
  <c r="AI172" i="5"/>
  <c r="AI70" i="5"/>
  <c r="AH70" i="5" s="1"/>
  <c r="AK70" i="5"/>
  <c r="AJ70" i="5"/>
  <c r="AE28" i="5"/>
  <c r="AD141" i="5"/>
  <c r="AI198" i="5"/>
  <c r="AJ198" i="5"/>
  <c r="AK198" i="5"/>
  <c r="AI133" i="5"/>
  <c r="AK133" i="5"/>
  <c r="AJ133" i="5"/>
  <c r="AI145" i="5"/>
  <c r="AJ145" i="5"/>
  <c r="AK145" i="5"/>
  <c r="AI48" i="5"/>
  <c r="AJ48" i="5"/>
  <c r="AK48" i="5"/>
  <c r="AI131" i="5"/>
  <c r="AJ131" i="5"/>
  <c r="AK131" i="5"/>
  <c r="AJ204" i="5"/>
  <c r="AK204" i="5"/>
  <c r="AI204" i="5"/>
  <c r="AJ196" i="5"/>
  <c r="AI196" i="5"/>
  <c r="AK196" i="5"/>
  <c r="AJ184" i="5"/>
  <c r="AK184" i="5"/>
  <c r="AI184" i="5"/>
  <c r="AI225" i="5"/>
  <c r="AK225" i="5"/>
  <c r="AJ225" i="5"/>
  <c r="AK180" i="5"/>
  <c r="AJ180" i="5"/>
  <c r="AI180" i="5"/>
  <c r="AI187" i="5"/>
  <c r="AK187" i="5"/>
  <c r="AJ187" i="5"/>
  <c r="AJ77" i="5"/>
  <c r="AI77" i="5"/>
  <c r="AH77" i="5" s="1"/>
  <c r="AK77" i="5"/>
  <c r="AK138" i="5"/>
  <c r="AI138" i="5"/>
  <c r="AH138" i="5" s="1"/>
  <c r="AJ138" i="5"/>
  <c r="AJ78" i="5"/>
  <c r="AI78" i="5"/>
  <c r="AH78" i="5" s="1"/>
  <c r="AK78" i="5"/>
  <c r="AJ186" i="5"/>
  <c r="AI186" i="5"/>
  <c r="AK186" i="5"/>
  <c r="AI107" i="5"/>
  <c r="AH107" i="5" s="1"/>
  <c r="AJ107" i="5"/>
  <c r="AK107" i="5"/>
  <c r="AJ85" i="5"/>
  <c r="AI85" i="5"/>
  <c r="AK85" i="5"/>
  <c r="AJ202" i="5"/>
  <c r="AK202" i="5"/>
  <c r="AI202" i="5"/>
  <c r="AI135" i="5"/>
  <c r="AH135" i="5" s="1"/>
  <c r="AJ135" i="5"/>
  <c r="AK135" i="5"/>
  <c r="AI76" i="5"/>
  <c r="AK76" i="5"/>
  <c r="AJ76" i="5"/>
  <c r="AJ160" i="5"/>
  <c r="AK160" i="5"/>
  <c r="AI160" i="5"/>
  <c r="AJ195" i="5"/>
  <c r="AI195" i="5"/>
  <c r="AK195" i="5"/>
  <c r="AJ146" i="5"/>
  <c r="AI146" i="5"/>
  <c r="AH146" i="5" s="1"/>
  <c r="AK146" i="5"/>
  <c r="AI52" i="5"/>
  <c r="AJ52" i="5"/>
  <c r="AK52" i="5"/>
  <c r="AK188" i="5"/>
  <c r="AJ188" i="5"/>
  <c r="AI188" i="5"/>
  <c r="AK93" i="5"/>
  <c r="AI93" i="5"/>
  <c r="AH93" i="5" s="1"/>
  <c r="AJ93" i="5"/>
  <c r="AJ153" i="5"/>
  <c r="AI153" i="5"/>
  <c r="AK153" i="5"/>
  <c r="AI190" i="5"/>
  <c r="AH190" i="5" s="1"/>
  <c r="AJ190" i="5"/>
  <c r="AK190" i="5"/>
  <c r="AK165" i="5"/>
  <c r="AI165" i="5"/>
  <c r="AJ165" i="5"/>
  <c r="AJ179" i="5"/>
  <c r="AI179" i="5"/>
  <c r="AK179" i="5"/>
  <c r="AI81" i="5"/>
  <c r="AH81" i="5" s="1"/>
  <c r="AJ81" i="5"/>
  <c r="AK81" i="5"/>
  <c r="AB199" i="5"/>
  <c r="AA199" i="5"/>
  <c r="AA119" i="5"/>
  <c r="AB119" i="5"/>
  <c r="AA34" i="5"/>
  <c r="AB34" i="5"/>
  <c r="AB134" i="5"/>
  <c r="AA134" i="5"/>
  <c r="AZ35" i="5"/>
  <c r="AX35" i="5" s="1"/>
  <c r="AH226" i="5"/>
  <c r="AH201" i="5"/>
  <c r="AZ79" i="5"/>
  <c r="AX79" i="5" s="1"/>
  <c r="AH94" i="5"/>
  <c r="AB168" i="5"/>
  <c r="AA168" i="5"/>
  <c r="AA42" i="5"/>
  <c r="AB42" i="5"/>
  <c r="AA210" i="5"/>
  <c r="AB210" i="5"/>
  <c r="AA63" i="5"/>
  <c r="AZ10" i="5"/>
  <c r="AX10" i="5" s="1"/>
  <c r="AA67" i="5"/>
  <c r="AB67" i="5"/>
  <c r="AA84" i="5"/>
  <c r="AH189" i="5"/>
  <c r="AB96" i="5"/>
  <c r="AA96" i="5"/>
  <c r="AH69" i="5"/>
  <c r="AE103" i="5"/>
  <c r="AD103" i="5"/>
  <c r="AZ7" i="5"/>
  <c r="AX7" i="5" s="1"/>
  <c r="AH220" i="5"/>
  <c r="AZ42" i="5"/>
  <c r="AX42" i="5" s="1"/>
  <c r="AZ11" i="5"/>
  <c r="AX11" i="5" s="1"/>
  <c r="AH26" i="5"/>
  <c r="AH162" i="5"/>
  <c r="AH53" i="5"/>
  <c r="AB80" i="5"/>
  <c r="AA80" i="5"/>
  <c r="AB28" i="5"/>
  <c r="AA43" i="5"/>
  <c r="AB159" i="5"/>
  <c r="AA140" i="5"/>
  <c r="AB140" i="5"/>
  <c r="AA222" i="5"/>
  <c r="AB222" i="5"/>
  <c r="AZ24" i="5"/>
  <c r="AX24" i="5" s="1"/>
  <c r="AJ234" i="5"/>
  <c r="AK234" i="5"/>
  <c r="AI234" i="5"/>
  <c r="AH234" i="5" s="1"/>
  <c r="AJ232" i="5"/>
  <c r="AK232" i="5"/>
  <c r="AI232" i="5"/>
  <c r="AI233" i="5"/>
  <c r="AJ233" i="5"/>
  <c r="AK233" i="5"/>
  <c r="C18" i="5"/>
  <c r="F6" i="5"/>
  <c r="F7" i="5" s="1"/>
  <c r="AJ230" i="5"/>
  <c r="AK230" i="5"/>
  <c r="AI230" i="5"/>
  <c r="AH230" i="5" s="1"/>
  <c r="AI231" i="5"/>
  <c r="AJ231" i="5"/>
  <c r="AK231" i="5"/>
  <c r="M5" i="3"/>
  <c r="M3" i="3"/>
  <c r="M4" i="3"/>
  <c r="M2" i="3"/>
  <c r="M1" i="3"/>
  <c r="AI55" i="5" l="1"/>
  <c r="AJ55" i="5"/>
  <c r="AH55" i="5" s="1"/>
  <c r="AK55" i="5"/>
  <c r="AK109" i="5"/>
  <c r="AI109" i="5"/>
  <c r="AH109" i="5" s="1"/>
  <c r="AJ109" i="5"/>
  <c r="AK192" i="5"/>
  <c r="AJ192" i="5"/>
  <c r="AI192" i="5"/>
  <c r="BA43" i="5"/>
  <c r="AZ43" i="5" s="1"/>
  <c r="AX43" i="5" s="1"/>
  <c r="BB43" i="5"/>
  <c r="AI125" i="5"/>
  <c r="AJ125" i="5"/>
  <c r="AK125" i="5"/>
  <c r="AI191" i="5"/>
  <c r="AJ191" i="5"/>
  <c r="AH191" i="5" s="1"/>
  <c r="AK191" i="5"/>
  <c r="BB66" i="5"/>
  <c r="BA66" i="5"/>
  <c r="AK211" i="5"/>
  <c r="AJ211" i="5"/>
  <c r="AI211" i="5"/>
  <c r="BA29" i="5"/>
  <c r="BB29" i="5"/>
  <c r="AJ112" i="5"/>
  <c r="AK112" i="5"/>
  <c r="AI112" i="5"/>
  <c r="AH112" i="5" s="1"/>
  <c r="AJ100" i="5"/>
  <c r="AK100" i="5"/>
  <c r="AI100" i="5"/>
  <c r="AH100" i="5" s="1"/>
  <c r="AK213" i="5"/>
  <c r="AJ213" i="5"/>
  <c r="AI213" i="5"/>
  <c r="AI45" i="5"/>
  <c r="AH45" i="5" s="1"/>
  <c r="AJ45" i="5"/>
  <c r="AK45" i="5"/>
  <c r="BA87" i="5"/>
  <c r="AZ87" i="5" s="1"/>
  <c r="AX87" i="5" s="1"/>
  <c r="BB87" i="5"/>
  <c r="AK216" i="5"/>
  <c r="AI216" i="5"/>
  <c r="AH216" i="5" s="1"/>
  <c r="AB216" i="5" s="1"/>
  <c r="AJ216" i="5"/>
  <c r="AJ205" i="5"/>
  <c r="AK205" i="5"/>
  <c r="AI205" i="5"/>
  <c r="AJ90" i="5"/>
  <c r="AI90" i="5"/>
  <c r="AK90" i="5"/>
  <c r="AJ208" i="5"/>
  <c r="AK208" i="5"/>
  <c r="AI208" i="5"/>
  <c r="AI58" i="5"/>
  <c r="AH58" i="5" s="1"/>
  <c r="AK58" i="5"/>
  <c r="AJ58" i="5"/>
  <c r="BB19" i="5"/>
  <c r="BA19" i="5"/>
  <c r="AZ19" i="5" s="1"/>
  <c r="AX19" i="5" s="1"/>
  <c r="AJ228" i="5"/>
  <c r="AI228" i="5"/>
  <c r="AK228" i="5"/>
  <c r="BB59" i="5"/>
  <c r="BA59" i="5"/>
  <c r="AI31" i="5"/>
  <c r="AH31" i="5" s="1"/>
  <c r="AK31" i="5"/>
  <c r="AJ31" i="5"/>
  <c r="AK120" i="5"/>
  <c r="AJ120" i="5"/>
  <c r="AI120" i="5"/>
  <c r="AH120" i="5" s="1"/>
  <c r="AI214" i="5"/>
  <c r="AJ214" i="5"/>
  <c r="AK214" i="5"/>
  <c r="AI75" i="5"/>
  <c r="AJ75" i="5"/>
  <c r="AK75" i="5"/>
  <c r="AK122" i="5"/>
  <c r="AJ122" i="5"/>
  <c r="AI122" i="5"/>
  <c r="AI132" i="5"/>
  <c r="AK132" i="5"/>
  <c r="AJ132" i="5"/>
  <c r="AK175" i="5"/>
  <c r="AJ175" i="5"/>
  <c r="AI175" i="5"/>
  <c r="AI182" i="5"/>
  <c r="AH182" i="5" s="1"/>
  <c r="AJ182" i="5"/>
  <c r="AK182" i="5"/>
  <c r="AK83" i="5"/>
  <c r="AI83" i="5"/>
  <c r="AJ83" i="5"/>
  <c r="AK25" i="5"/>
  <c r="AI25" i="5"/>
  <c r="AJ25" i="5"/>
  <c r="AI129" i="5"/>
  <c r="AK129" i="5"/>
  <c r="AJ129" i="5"/>
  <c r="AK229" i="5"/>
  <c r="AJ229" i="5"/>
  <c r="AI229" i="5"/>
  <c r="AH229" i="5" s="1"/>
  <c r="BA89" i="5"/>
  <c r="BB89" i="5"/>
  <c r="AA116" i="5"/>
  <c r="AB116" i="5"/>
  <c r="BB91" i="5"/>
  <c r="BA91" i="5"/>
  <c r="BB63" i="5"/>
  <c r="BA63" i="5"/>
  <c r="AZ63" i="5" s="1"/>
  <c r="AX63" i="5" s="1"/>
  <c r="BA81" i="5"/>
  <c r="BB81" i="5"/>
  <c r="AZ81" i="5" s="1"/>
  <c r="AX81" i="5" s="1"/>
  <c r="BA41" i="5"/>
  <c r="AZ41" i="5" s="1"/>
  <c r="AX41" i="5" s="1"/>
  <c r="BB41" i="5"/>
  <c r="BB70" i="5"/>
  <c r="BA70" i="5"/>
  <c r="BB18" i="5"/>
  <c r="BA18" i="5"/>
  <c r="AZ18" i="5" s="1"/>
  <c r="AX18" i="5" s="1"/>
  <c r="AI176" i="5"/>
  <c r="AJ176" i="5"/>
  <c r="AH176" i="5" s="1"/>
  <c r="AK176" i="5"/>
  <c r="AJ38" i="5"/>
  <c r="AK38" i="5"/>
  <c r="AI38" i="5"/>
  <c r="AH38" i="5" s="1"/>
  <c r="AK108" i="5"/>
  <c r="AJ108" i="5"/>
  <c r="AI108" i="5"/>
  <c r="AK27" i="5"/>
  <c r="AI27" i="5"/>
  <c r="AH27" i="5" s="1"/>
  <c r="AJ27" i="5"/>
  <c r="AB152" i="5"/>
  <c r="AA152" i="5"/>
  <c r="AK177" i="5"/>
  <c r="AI177" i="5"/>
  <c r="AH177" i="5" s="1"/>
  <c r="AJ177" i="5"/>
  <c r="BA52" i="5"/>
  <c r="AZ52" i="5" s="1"/>
  <c r="AX52" i="5" s="1"/>
  <c r="BB52" i="5"/>
  <c r="AI71" i="5"/>
  <c r="AJ71" i="5"/>
  <c r="AK71" i="5"/>
  <c r="AI121" i="5"/>
  <c r="AK121" i="5"/>
  <c r="AJ121" i="5"/>
  <c r="BB23" i="5"/>
  <c r="BA23" i="5"/>
  <c r="BA3" i="5"/>
  <c r="BB3" i="5"/>
  <c r="AI29" i="5"/>
  <c r="AK29" i="5"/>
  <c r="AJ29" i="5"/>
  <c r="AH29" i="5" s="1"/>
  <c r="BA56" i="5"/>
  <c r="BB56" i="5"/>
  <c r="AI117" i="5"/>
  <c r="AJ117" i="5"/>
  <c r="AK117" i="5"/>
  <c r="BA40" i="5"/>
  <c r="BB40" i="5"/>
  <c r="AI114" i="5"/>
  <c r="AH114" i="5" s="1"/>
  <c r="AJ114" i="5"/>
  <c r="AK114" i="5"/>
  <c r="AI98" i="5"/>
  <c r="AH98" i="5" s="1"/>
  <c r="AK98" i="5"/>
  <c r="AJ98" i="5"/>
  <c r="AK163" i="5"/>
  <c r="AI163" i="5"/>
  <c r="AJ163" i="5"/>
  <c r="AI79" i="5"/>
  <c r="AK79" i="5"/>
  <c r="AJ79" i="5"/>
  <c r="AH79" i="5" s="1"/>
  <c r="AI148" i="5"/>
  <c r="AJ148" i="5"/>
  <c r="AK148" i="5"/>
  <c r="AK97" i="5"/>
  <c r="AI97" i="5"/>
  <c r="AH97" i="5" s="1"/>
  <c r="AJ97" i="5"/>
  <c r="AI178" i="5"/>
  <c r="AH178" i="5" s="1"/>
  <c r="AK178" i="5"/>
  <c r="AJ178" i="5"/>
  <c r="AI74" i="5"/>
  <c r="AH74" i="5" s="1"/>
  <c r="AJ74" i="5"/>
  <c r="AK74" i="5"/>
  <c r="AI212" i="5"/>
  <c r="AH212" i="5" s="1"/>
  <c r="AJ212" i="5"/>
  <c r="AK212" i="5"/>
  <c r="AI227" i="5"/>
  <c r="AH227" i="5" s="1"/>
  <c r="AK227" i="5"/>
  <c r="AJ227" i="5"/>
  <c r="BA86" i="5"/>
  <c r="BB86" i="5"/>
  <c r="AJ21" i="5"/>
  <c r="AK21" i="5"/>
  <c r="AI21" i="5"/>
  <c r="BA39" i="5"/>
  <c r="AZ39" i="5" s="1"/>
  <c r="AX39" i="5" s="1"/>
  <c r="BB39" i="5"/>
  <c r="BA65" i="5"/>
  <c r="AZ65" i="5" s="1"/>
  <c r="AX65" i="5" s="1"/>
  <c r="BB65" i="5"/>
  <c r="AK136" i="5"/>
  <c r="AI136" i="5"/>
  <c r="AH136" i="5" s="1"/>
  <c r="AJ136" i="5"/>
  <c r="BA47" i="5"/>
  <c r="BB47" i="5"/>
  <c r="AI223" i="5"/>
  <c r="AJ223" i="5"/>
  <c r="AK223" i="5"/>
  <c r="AK215" i="5"/>
  <c r="AJ215" i="5"/>
  <c r="AI215" i="5"/>
  <c r="AI39" i="5"/>
  <c r="AH39" i="5" s="1"/>
  <c r="AJ39" i="5"/>
  <c r="AK39" i="5"/>
  <c r="BB4" i="5"/>
  <c r="BA4" i="5"/>
  <c r="AJ35" i="5"/>
  <c r="AK35" i="5"/>
  <c r="AI35" i="5"/>
  <c r="AH35" i="5" s="1"/>
  <c r="AI193" i="5"/>
  <c r="AH193" i="5" s="1"/>
  <c r="AJ193" i="5"/>
  <c r="AK193" i="5"/>
  <c r="BB82" i="5"/>
  <c r="AZ82" i="5" s="1"/>
  <c r="AX82" i="5" s="1"/>
  <c r="BA82" i="5"/>
  <c r="BA55" i="5"/>
  <c r="BB55" i="5"/>
  <c r="AJ173" i="5"/>
  <c r="AK173" i="5"/>
  <c r="AI173" i="5"/>
  <c r="AH173" i="5" s="1"/>
  <c r="BB64" i="5"/>
  <c r="BA64" i="5"/>
  <c r="AZ64" i="5" s="1"/>
  <c r="AX64" i="5" s="1"/>
  <c r="AK197" i="5"/>
  <c r="AJ197" i="5"/>
  <c r="AI197" i="5"/>
  <c r="AH197" i="5" s="1"/>
  <c r="BB88" i="5"/>
  <c r="BA88" i="5"/>
  <c r="AZ88" i="5" s="1"/>
  <c r="AX88" i="5" s="1"/>
  <c r="AI87" i="5"/>
  <c r="AJ87" i="5"/>
  <c r="AK87" i="5"/>
  <c r="BA30" i="5"/>
  <c r="BB30" i="5"/>
  <c r="BA17" i="5"/>
  <c r="AZ17" i="5" s="1"/>
  <c r="AX17" i="5" s="1"/>
  <c r="BB17" i="5"/>
  <c r="BA16" i="5"/>
  <c r="AZ16" i="5" s="1"/>
  <c r="AX16" i="5" s="1"/>
  <c r="BB16" i="5"/>
  <c r="BB36" i="5"/>
  <c r="BA36" i="5"/>
  <c r="AZ36" i="5" s="1"/>
  <c r="AX36" i="5" s="1"/>
  <c r="AI207" i="5"/>
  <c r="AK207" i="5"/>
  <c r="AJ207" i="5"/>
  <c r="BB73" i="5"/>
  <c r="BA73" i="5"/>
  <c r="BB45" i="5"/>
  <c r="BA45" i="5"/>
  <c r="AI124" i="5"/>
  <c r="AK124" i="5"/>
  <c r="AJ124" i="5"/>
  <c r="BB14" i="5"/>
  <c r="BA14" i="5"/>
  <c r="BA12" i="5"/>
  <c r="AZ12" i="5" s="1"/>
  <c r="AX12" i="5" s="1"/>
  <c r="BB12" i="5"/>
  <c r="BA78" i="5"/>
  <c r="BB78" i="5"/>
  <c r="AJ46" i="5"/>
  <c r="AK46" i="5"/>
  <c r="AI46" i="5"/>
  <c r="AH46" i="5" s="1"/>
  <c r="AJ59" i="5"/>
  <c r="AI59" i="5"/>
  <c r="AH59" i="5" s="1"/>
  <c r="AK59" i="5"/>
  <c r="AI127" i="5"/>
  <c r="AK127" i="5"/>
  <c r="AJ127" i="5"/>
  <c r="AH127" i="5" s="1"/>
  <c r="AI194" i="5"/>
  <c r="AJ194" i="5"/>
  <c r="AK194" i="5"/>
  <c r="AI47" i="5"/>
  <c r="AH47" i="5" s="1"/>
  <c r="AK47" i="5"/>
  <c r="AJ47" i="5"/>
  <c r="BA48" i="5"/>
  <c r="AZ48" i="5" s="1"/>
  <c r="AX48" i="5" s="1"/>
  <c r="BB48" i="5"/>
  <c r="BB62" i="5"/>
  <c r="BA62" i="5"/>
  <c r="AZ62" i="5" s="1"/>
  <c r="AX62" i="5" s="1"/>
  <c r="BA20" i="5"/>
  <c r="BB20" i="5"/>
  <c r="AK49" i="5"/>
  <c r="AJ49" i="5"/>
  <c r="AI49" i="5"/>
  <c r="AH49" i="5" s="1"/>
  <c r="AK137" i="5"/>
  <c r="AI137" i="5"/>
  <c r="AJ137" i="5"/>
  <c r="AK128" i="5"/>
  <c r="AJ128" i="5"/>
  <c r="AI128" i="5"/>
  <c r="BA26" i="5"/>
  <c r="BB26" i="5"/>
  <c r="AI115" i="5"/>
  <c r="AJ115" i="5"/>
  <c r="AH115" i="5" s="1"/>
  <c r="AK115" i="5"/>
  <c r="AK36" i="5"/>
  <c r="AJ36" i="5"/>
  <c r="AI36" i="5"/>
  <c r="AI150" i="5"/>
  <c r="AJ150" i="5"/>
  <c r="AK150" i="5"/>
  <c r="AJ32" i="5"/>
  <c r="AK32" i="5"/>
  <c r="AI32" i="5"/>
  <c r="AH32" i="5" s="1"/>
  <c r="AI66" i="5"/>
  <c r="AH66" i="5" s="1"/>
  <c r="AJ66" i="5"/>
  <c r="AK66" i="5"/>
  <c r="BA53" i="5"/>
  <c r="AZ53" i="5" s="1"/>
  <c r="AX53" i="5" s="1"/>
  <c r="BB53" i="5"/>
  <c r="AI56" i="5"/>
  <c r="AJ56" i="5"/>
  <c r="AK56" i="5"/>
  <c r="AI161" i="5"/>
  <c r="AH161" i="5" s="1"/>
  <c r="AK161" i="5"/>
  <c r="AJ161" i="5"/>
  <c r="AK110" i="5"/>
  <c r="AJ110" i="5"/>
  <c r="AI110" i="5"/>
  <c r="AH110" i="5" s="1"/>
  <c r="BB49" i="5"/>
  <c r="BA49" i="5"/>
  <c r="AI51" i="5"/>
  <c r="AH51" i="5" s="1"/>
  <c r="AJ51" i="5"/>
  <c r="AK51" i="5"/>
  <c r="BB67" i="5"/>
  <c r="BA67" i="5"/>
  <c r="AI86" i="5"/>
  <c r="AJ86" i="5"/>
  <c r="AH86" i="5" s="1"/>
  <c r="AK86" i="5"/>
  <c r="AI102" i="5"/>
  <c r="AH102" i="5" s="1"/>
  <c r="AJ102" i="5"/>
  <c r="AK102" i="5"/>
  <c r="AJ99" i="5"/>
  <c r="AI99" i="5"/>
  <c r="AK99" i="5"/>
  <c r="BA33" i="5"/>
  <c r="AZ33" i="5" s="1"/>
  <c r="AX33" i="5" s="1"/>
  <c r="BB33" i="5"/>
  <c r="AJ167" i="5"/>
  <c r="AI167" i="5"/>
  <c r="AK167" i="5"/>
  <c r="BA34" i="5"/>
  <c r="AZ34" i="5" s="1"/>
  <c r="AX34" i="5" s="1"/>
  <c r="BB34" i="5"/>
  <c r="AI130" i="5"/>
  <c r="AK130" i="5"/>
  <c r="AJ130" i="5"/>
  <c r="AI113" i="5"/>
  <c r="AH113" i="5" s="1"/>
  <c r="AJ113" i="5"/>
  <c r="AK113" i="5"/>
  <c r="AK151" i="5"/>
  <c r="AI151" i="5"/>
  <c r="AJ151" i="5"/>
  <c r="BA61" i="5"/>
  <c r="AZ61" i="5" s="1"/>
  <c r="AX61" i="5" s="1"/>
  <c r="BB61" i="5"/>
  <c r="AB126" i="5"/>
  <c r="AA126" i="5"/>
  <c r="AA166" i="5"/>
  <c r="AB166" i="5"/>
  <c r="AH154" i="5"/>
  <c r="AH143" i="5"/>
  <c r="AB181" i="5"/>
  <c r="AA181" i="5"/>
  <c r="AH174" i="5"/>
  <c r="AA144" i="5"/>
  <c r="AB144" i="5"/>
  <c r="AH44" i="5"/>
  <c r="AH142" i="5"/>
  <c r="AZ25" i="5"/>
  <c r="AX25" i="5" s="1"/>
  <c r="AZ69" i="5"/>
  <c r="AX69" i="5" s="1"/>
  <c r="AH225" i="5"/>
  <c r="AZ90" i="5"/>
  <c r="AX90" i="5" s="1"/>
  <c r="AI68" i="5"/>
  <c r="AJ68" i="5"/>
  <c r="AK68" i="5"/>
  <c r="AJ82" i="5"/>
  <c r="AI82" i="5"/>
  <c r="AH82" i="5" s="1"/>
  <c r="AK82" i="5"/>
  <c r="AK183" i="5"/>
  <c r="AJ183" i="5"/>
  <c r="AI183" i="5"/>
  <c r="AI147" i="5"/>
  <c r="AJ147" i="5"/>
  <c r="AK147" i="5"/>
  <c r="AA206" i="5"/>
  <c r="AB206" i="5"/>
  <c r="AI217" i="5"/>
  <c r="AJ217" i="5"/>
  <c r="AK217" i="5"/>
  <c r="AB57" i="5"/>
  <c r="AA57" i="5"/>
  <c r="BA5" i="5"/>
  <c r="BB5" i="5"/>
  <c r="AI60" i="5"/>
  <c r="AH60" i="5" s="1"/>
  <c r="AJ60" i="5"/>
  <c r="AK60" i="5"/>
  <c r="BB54" i="5"/>
  <c r="BA54" i="5"/>
  <c r="AI33" i="5"/>
  <c r="AH33" i="5" s="1"/>
  <c r="AJ33" i="5"/>
  <c r="AK33" i="5"/>
  <c r="AI158" i="5"/>
  <c r="AJ158" i="5"/>
  <c r="AK158" i="5"/>
  <c r="BA46" i="5"/>
  <c r="AZ46" i="5" s="1"/>
  <c r="AX46" i="5" s="1"/>
  <c r="BB46" i="5"/>
  <c r="AK37" i="5"/>
  <c r="AJ37" i="5"/>
  <c r="AI37" i="5"/>
  <c r="AH37" i="5" s="1"/>
  <c r="AK88" i="5"/>
  <c r="AI88" i="5"/>
  <c r="AJ88" i="5"/>
  <c r="AI149" i="5"/>
  <c r="AH149" i="5" s="1"/>
  <c r="AJ149" i="5"/>
  <c r="AK149" i="5"/>
  <c r="AI221" i="5"/>
  <c r="AJ221" i="5"/>
  <c r="AK221" i="5"/>
  <c r="BB2" i="5"/>
  <c r="BA2" i="5"/>
  <c r="AZ2" i="5" s="1"/>
  <c r="AX2" i="5" s="1"/>
  <c r="AJ50" i="5"/>
  <c r="AK50" i="5"/>
  <c r="AI50" i="5"/>
  <c r="AK224" i="5"/>
  <c r="AI224" i="5"/>
  <c r="AJ224" i="5"/>
  <c r="AK22" i="5"/>
  <c r="AJ22" i="5"/>
  <c r="AI22" i="5"/>
  <c r="AH73" i="5"/>
  <c r="AJ54" i="5"/>
  <c r="AK54" i="5"/>
  <c r="AI54" i="5"/>
  <c r="AH54" i="5" s="1"/>
  <c r="AA169" i="5"/>
  <c r="AB169" i="5"/>
  <c r="AZ28" i="5"/>
  <c r="AX28" i="5" s="1"/>
  <c r="AH104" i="5"/>
  <c r="AZ57" i="5"/>
  <c r="AX57" i="5" s="1"/>
  <c r="AA101" i="5"/>
  <c r="AB101" i="5"/>
  <c r="AJ24" i="5"/>
  <c r="AK24" i="5"/>
  <c r="AI24" i="5"/>
  <c r="AB141" i="5"/>
  <c r="AJ156" i="5"/>
  <c r="AI156" i="5"/>
  <c r="AK156" i="5"/>
  <c r="AH64" i="5"/>
  <c r="BA58" i="5"/>
  <c r="BB58" i="5"/>
  <c r="AZ44" i="5"/>
  <c r="AX44" i="5" s="1"/>
  <c r="AH72" i="5"/>
  <c r="BB92" i="5"/>
  <c r="BA92" i="5"/>
  <c r="AB218" i="5"/>
  <c r="AA218" i="5"/>
  <c r="AI111" i="5"/>
  <c r="AH111" i="5" s="1"/>
  <c r="AK111" i="5"/>
  <c r="AJ111" i="5"/>
  <c r="BA76" i="5"/>
  <c r="AZ76" i="5" s="1"/>
  <c r="AX76" i="5" s="1"/>
  <c r="BB76" i="5"/>
  <c r="AH95" i="5"/>
  <c r="AH203" i="5"/>
  <c r="AH89" i="5"/>
  <c r="AA105" i="5"/>
  <c r="AB105" i="5"/>
  <c r="AH200" i="5"/>
  <c r="AB219" i="5"/>
  <c r="AA219" i="5"/>
  <c r="AH123" i="5"/>
  <c r="AZ9" i="5"/>
  <c r="AX9" i="5" s="1"/>
  <c r="AH153" i="5"/>
  <c r="AH76" i="5"/>
  <c r="AH186" i="5"/>
  <c r="AB186" i="5" s="1"/>
  <c r="AH180" i="5"/>
  <c r="AB180" i="5" s="1"/>
  <c r="AH30" i="5"/>
  <c r="AH170" i="5"/>
  <c r="AH157" i="5"/>
  <c r="AH209" i="5"/>
  <c r="AH65" i="5"/>
  <c r="AZ80" i="5"/>
  <c r="AX80" i="5" s="1"/>
  <c r="AH23" i="5"/>
  <c r="BA83" i="5"/>
  <c r="BB83" i="5"/>
  <c r="BA15" i="5"/>
  <c r="BB15" i="5"/>
  <c r="BB8" i="5"/>
  <c r="BA8" i="5"/>
  <c r="AJ91" i="5"/>
  <c r="AI91" i="5"/>
  <c r="AH91" i="5" s="1"/>
  <c r="AK91" i="5"/>
  <c r="BA22" i="5"/>
  <c r="AZ22" i="5" s="1"/>
  <c r="AX22" i="5" s="1"/>
  <c r="BB22" i="5"/>
  <c r="AK185" i="5"/>
  <c r="AI185" i="5"/>
  <c r="AH185" i="5" s="1"/>
  <c r="AJ185" i="5"/>
  <c r="AI171" i="5"/>
  <c r="AJ171" i="5"/>
  <c r="AK171" i="5"/>
  <c r="AB40" i="5"/>
  <c r="AA40" i="5"/>
  <c r="AA92" i="5"/>
  <c r="AB92" i="5"/>
  <c r="AA118" i="5"/>
  <c r="AB118" i="5"/>
  <c r="AB139" i="5"/>
  <c r="AA139" i="5"/>
  <c r="BA50" i="5"/>
  <c r="AZ50" i="5" s="1"/>
  <c r="AX50" i="5" s="1"/>
  <c r="BB50" i="5"/>
  <c r="AH165" i="5"/>
  <c r="AH41" i="5"/>
  <c r="AB155" i="5"/>
  <c r="AA155" i="5"/>
  <c r="AB61" i="5"/>
  <c r="AA61" i="5"/>
  <c r="AH106" i="5"/>
  <c r="AZ72" i="5"/>
  <c r="AX72" i="5" s="1"/>
  <c r="AZ31" i="5"/>
  <c r="AX31" i="5" s="1"/>
  <c r="AE222" i="5"/>
  <c r="AD222" i="5"/>
  <c r="AE34" i="5"/>
  <c r="AD34" i="5"/>
  <c r="AA153" i="5"/>
  <c r="AB153" i="5"/>
  <c r="AB76" i="5"/>
  <c r="AA76" i="5"/>
  <c r="AA180" i="5"/>
  <c r="AE140" i="5"/>
  <c r="AD140" i="5"/>
  <c r="AE84" i="5"/>
  <c r="AD84" i="5"/>
  <c r="AH195" i="5"/>
  <c r="AH131" i="5"/>
  <c r="AA220" i="5"/>
  <c r="AB220" i="5"/>
  <c r="AD96" i="5"/>
  <c r="AE96" i="5"/>
  <c r="AE119" i="5"/>
  <c r="AD119" i="5"/>
  <c r="AB165" i="5"/>
  <c r="AA165" i="5"/>
  <c r="AH85" i="5"/>
  <c r="AH196" i="5"/>
  <c r="AH133" i="5"/>
  <c r="AH62" i="5"/>
  <c r="AB226" i="5"/>
  <c r="AA226" i="5"/>
  <c r="AE67" i="5"/>
  <c r="AD67" i="5"/>
  <c r="AE134" i="5"/>
  <c r="AD134" i="5"/>
  <c r="AE199" i="5"/>
  <c r="AD199" i="5"/>
  <c r="AA93" i="5"/>
  <c r="AB93" i="5"/>
  <c r="AH160" i="5"/>
  <c r="AB135" i="5"/>
  <c r="AA135" i="5"/>
  <c r="AA78" i="5"/>
  <c r="AB78" i="5"/>
  <c r="AA77" i="5"/>
  <c r="AB77" i="5"/>
  <c r="AA189" i="5"/>
  <c r="AB189" i="5"/>
  <c r="AD210" i="5"/>
  <c r="AE210" i="5"/>
  <c r="AE43" i="5"/>
  <c r="AD43" i="5"/>
  <c r="AD168" i="5"/>
  <c r="AE168" i="5"/>
  <c r="AH233" i="5"/>
  <c r="AD159" i="5"/>
  <c r="AE159" i="5"/>
  <c r="AB53" i="5"/>
  <c r="AA53" i="5"/>
  <c r="AD42" i="5"/>
  <c r="AE42" i="5"/>
  <c r="AA94" i="5"/>
  <c r="AB94" i="5"/>
  <c r="AH52" i="5"/>
  <c r="AH204" i="5"/>
  <c r="AH48" i="5"/>
  <c r="AA185" i="5"/>
  <c r="AB185" i="5"/>
  <c r="AD63" i="5"/>
  <c r="AE63" i="5"/>
  <c r="AA81" i="5"/>
  <c r="AB81" i="5"/>
  <c r="AH188" i="5"/>
  <c r="AB225" i="5"/>
  <c r="AA225" i="5"/>
  <c r="AE80" i="5"/>
  <c r="AD80" i="5"/>
  <c r="AA201" i="5"/>
  <c r="AB201" i="5"/>
  <c r="AA190" i="5"/>
  <c r="AB190" i="5"/>
  <c r="AA146" i="5"/>
  <c r="AB146" i="5"/>
  <c r="AH202" i="5"/>
  <c r="AA107" i="5"/>
  <c r="AB107" i="5"/>
  <c r="AB138" i="5"/>
  <c r="AA138" i="5"/>
  <c r="AH184" i="5"/>
  <c r="AB70" i="5"/>
  <c r="AA70" i="5"/>
  <c r="AB162" i="5"/>
  <c r="AA162" i="5"/>
  <c r="AA31" i="5"/>
  <c r="AB31" i="5"/>
  <c r="AA26" i="5"/>
  <c r="AB26" i="5"/>
  <c r="AB69" i="5"/>
  <c r="AA69" i="5"/>
  <c r="AH179" i="5"/>
  <c r="AH187" i="5"/>
  <c r="AH145" i="5"/>
  <c r="AH198" i="5"/>
  <c r="AH172" i="5"/>
  <c r="AH164" i="5"/>
  <c r="AA233" i="5"/>
  <c r="AB233" i="5"/>
  <c r="AH232" i="5"/>
  <c r="AB234" i="5"/>
  <c r="AA234" i="5"/>
  <c r="F8" i="5"/>
  <c r="AA230" i="5"/>
  <c r="AB230" i="5"/>
  <c r="AH231" i="5"/>
  <c r="M173" i="3"/>
  <c r="M151" i="3"/>
  <c r="M156" i="3"/>
  <c r="M80" i="3"/>
  <c r="M299" i="3"/>
  <c r="M237" i="3"/>
  <c r="M231" i="3"/>
  <c r="M26" i="3"/>
  <c r="M110" i="3"/>
  <c r="M273" i="3"/>
  <c r="M42" i="3"/>
  <c r="M153" i="3"/>
  <c r="M238" i="3"/>
  <c r="M196" i="3"/>
  <c r="M155" i="3"/>
  <c r="M54" i="3"/>
  <c r="M86" i="3"/>
  <c r="M316" i="3"/>
  <c r="M280" i="3"/>
  <c r="M298" i="3"/>
  <c r="M208" i="3"/>
  <c r="M245" i="3"/>
  <c r="M116" i="3"/>
  <c r="M169" i="3"/>
  <c r="M315" i="3"/>
  <c r="M210" i="3"/>
  <c r="M59" i="3"/>
  <c r="M57" i="3"/>
  <c r="M37" i="3"/>
  <c r="M268" i="3"/>
  <c r="M73" i="3"/>
  <c r="M45" i="3"/>
  <c r="M304" i="3"/>
  <c r="M53" i="3"/>
  <c r="M341" i="3"/>
  <c r="M324" i="3"/>
  <c r="M177" i="3"/>
  <c r="M288" i="3"/>
  <c r="M215" i="3"/>
  <c r="M114" i="3"/>
  <c r="M243" i="3"/>
  <c r="M148" i="3"/>
  <c r="M242" i="3"/>
  <c r="M312" i="3"/>
  <c r="M159" i="3"/>
  <c r="M7" i="3"/>
  <c r="E4" i="3" s="1"/>
  <c r="M212" i="3"/>
  <c r="M265" i="3"/>
  <c r="M317" i="3"/>
  <c r="M39" i="3"/>
  <c r="M199" i="3"/>
  <c r="M326" i="3"/>
  <c r="M303" i="3"/>
  <c r="M136" i="3"/>
  <c r="M234" i="3"/>
  <c r="M124" i="3"/>
  <c r="M98" i="3"/>
  <c r="M230" i="3"/>
  <c r="M319" i="3"/>
  <c r="M126" i="3"/>
  <c r="M200" i="3"/>
  <c r="M143" i="3"/>
  <c r="M76" i="3"/>
  <c r="M139" i="3"/>
  <c r="M165" i="3"/>
  <c r="M63" i="3"/>
  <c r="M138" i="3"/>
  <c r="M284" i="3"/>
  <c r="M222" i="3"/>
  <c r="M318" i="3"/>
  <c r="M182" i="3"/>
  <c r="M275" i="3"/>
  <c r="M22" i="3"/>
  <c r="M49" i="3"/>
  <c r="M93" i="3"/>
  <c r="M184" i="3"/>
  <c r="M262" i="3"/>
  <c r="M236" i="3"/>
  <c r="M149" i="3"/>
  <c r="M223" i="3"/>
  <c r="M48" i="3"/>
  <c r="M160" i="3"/>
  <c r="M118" i="3"/>
  <c r="M179" i="3"/>
  <c r="M247" i="3"/>
  <c r="M104" i="3"/>
  <c r="M342" i="3"/>
  <c r="M89" i="3"/>
  <c r="M78" i="3"/>
  <c r="M164" i="3"/>
  <c r="M123" i="3"/>
  <c r="M292" i="3"/>
  <c r="M269" i="3"/>
  <c r="M71" i="3"/>
  <c r="M325" i="3"/>
  <c r="M204" i="3"/>
  <c r="M311" i="3"/>
  <c r="M111" i="3"/>
  <c r="M119" i="3"/>
  <c r="M214" i="3"/>
  <c r="M34" i="3"/>
  <c r="M217" i="3"/>
  <c r="M83" i="3"/>
  <c r="M61" i="3"/>
  <c r="M172" i="3"/>
  <c r="M254" i="3"/>
  <c r="M175" i="3"/>
  <c r="M340" i="3"/>
  <c r="M322" i="3"/>
  <c r="M331" i="3"/>
  <c r="M69" i="3"/>
  <c r="M249" i="3"/>
  <c r="M43" i="3"/>
  <c r="M330" i="3"/>
  <c r="M255" i="3"/>
  <c r="M113" i="3"/>
  <c r="M293" i="3"/>
  <c r="M278" i="3"/>
  <c r="M36" i="3"/>
  <c r="M252" i="3"/>
  <c r="M129" i="3"/>
  <c r="M220" i="3"/>
  <c r="M141" i="3"/>
  <c r="M94" i="3"/>
  <c r="M339" i="3"/>
  <c r="M167" i="3"/>
  <c r="M221" i="3"/>
  <c r="M205" i="3"/>
  <c r="M191" i="3"/>
  <c r="M328" i="3"/>
  <c r="M85" i="3"/>
  <c r="M171" i="3"/>
  <c r="M244" i="3"/>
  <c r="M310" i="3"/>
  <c r="M211" i="3"/>
  <c r="M251" i="3"/>
  <c r="M140" i="3"/>
  <c r="M178" i="3"/>
  <c r="M260" i="3"/>
  <c r="M246" i="3"/>
  <c r="M150" i="3"/>
  <c r="M122" i="3"/>
  <c r="M176" i="3"/>
  <c r="M197" i="3"/>
  <c r="M91" i="3"/>
  <c r="M189" i="3"/>
  <c r="M50" i="3"/>
  <c r="M277" i="3"/>
  <c r="M272" i="3"/>
  <c r="M127" i="3"/>
  <c r="M329" i="3"/>
  <c r="M120" i="3"/>
  <c r="M305" i="3"/>
  <c r="M152" i="3"/>
  <c r="M333" i="3"/>
  <c r="M97" i="3"/>
  <c r="M146" i="3"/>
  <c r="M314" i="3"/>
  <c r="M218" i="3"/>
  <c r="M66" i="3"/>
  <c r="M250" i="3"/>
  <c r="M92" i="3"/>
  <c r="M106" i="3"/>
  <c r="M308" i="3"/>
  <c r="M72" i="3"/>
  <c r="M283" i="3"/>
  <c r="M202" i="3"/>
  <c r="M180" i="3"/>
  <c r="M313" i="3"/>
  <c r="M100" i="3"/>
  <c r="M266" i="3"/>
  <c r="M225" i="3"/>
  <c r="M294" i="3"/>
  <c r="M267" i="3"/>
  <c r="M188" i="3"/>
  <c r="M47" i="3"/>
  <c r="M102" i="3"/>
  <c r="M44" i="3"/>
  <c r="M323" i="3"/>
  <c r="M264" i="3"/>
  <c r="M290" i="3"/>
  <c r="M101" i="3"/>
  <c r="M105" i="3"/>
  <c r="M137" i="3"/>
  <c r="M161" i="3"/>
  <c r="M287" i="3"/>
  <c r="M201" i="3"/>
  <c r="M27" i="3"/>
  <c r="M226" i="3"/>
  <c r="M332" i="3"/>
  <c r="M281" i="3"/>
  <c r="M128" i="3"/>
  <c r="M147" i="3"/>
  <c r="M168" i="3"/>
  <c r="M285" i="3"/>
  <c r="M33" i="3"/>
  <c r="M145" i="3"/>
  <c r="M241" i="3"/>
  <c r="M134" i="3"/>
  <c r="M46" i="3"/>
  <c r="M256" i="3"/>
  <c r="M258" i="3"/>
  <c r="M224" i="3"/>
  <c r="M181" i="3"/>
  <c r="M271" i="3"/>
  <c r="M209" i="3"/>
  <c r="M219" i="3"/>
  <c r="M112" i="3"/>
  <c r="M338" i="3"/>
  <c r="M95" i="3"/>
  <c r="M232" i="3"/>
  <c r="M296" i="3"/>
  <c r="M229" i="3"/>
  <c r="M190" i="3"/>
  <c r="M301" i="3"/>
  <c r="M40" i="3"/>
  <c r="M107" i="3"/>
  <c r="M99" i="3"/>
  <c r="M108" i="3"/>
  <c r="M96" i="3"/>
  <c r="M24" i="3"/>
  <c r="M335" i="3"/>
  <c r="M154" i="3"/>
  <c r="M274" i="3"/>
  <c r="M183" i="3"/>
  <c r="M306" i="3"/>
  <c r="M307" i="3"/>
  <c r="M60" i="3"/>
  <c r="M51" i="3"/>
  <c r="M133" i="3"/>
  <c r="M117" i="3"/>
  <c r="M253" i="3"/>
  <c r="M65" i="3"/>
  <c r="M286" i="3"/>
  <c r="M276" i="3"/>
  <c r="M193" i="3"/>
  <c r="M125" i="3"/>
  <c r="M291" i="3"/>
  <c r="M74" i="3"/>
  <c r="M198" i="3"/>
  <c r="M187" i="3"/>
  <c r="M28" i="3"/>
  <c r="M203" i="3"/>
  <c r="M68" i="3"/>
  <c r="M336" i="3"/>
  <c r="M81" i="3"/>
  <c r="M270" i="3"/>
  <c r="M142" i="3"/>
  <c r="M263" i="3"/>
  <c r="M82" i="3"/>
  <c r="M38" i="3"/>
  <c r="M52" i="3"/>
  <c r="M240" i="3"/>
  <c r="M121" i="3"/>
  <c r="M55" i="3"/>
  <c r="M334" i="3"/>
  <c r="M62" i="3"/>
  <c r="M131" i="3"/>
  <c r="M23" i="3"/>
  <c r="M163" i="3"/>
  <c r="M235" i="3"/>
  <c r="M35" i="3"/>
  <c r="M282" i="3"/>
  <c r="M21" i="3"/>
  <c r="M166" i="3"/>
  <c r="M32" i="3"/>
  <c r="M84" i="3"/>
  <c r="M213" i="3"/>
  <c r="M64" i="3"/>
  <c r="M206" i="3"/>
  <c r="M186" i="3"/>
  <c r="M67" i="3"/>
  <c r="M257" i="3"/>
  <c r="M58" i="3"/>
  <c r="M158" i="3"/>
  <c r="M239" i="3"/>
  <c r="M90" i="3"/>
  <c r="M56" i="3"/>
  <c r="M321" i="3"/>
  <c r="M31" i="3"/>
  <c r="M174" i="3"/>
  <c r="M103" i="3"/>
  <c r="M162" i="3"/>
  <c r="M192" i="3"/>
  <c r="M30" i="3"/>
  <c r="M115" i="3"/>
  <c r="M228" i="3"/>
  <c r="M320" i="3"/>
  <c r="M170" i="3"/>
  <c r="M302" i="3"/>
  <c r="M194" i="3"/>
  <c r="M233" i="3"/>
  <c r="M259" i="3"/>
  <c r="M157" i="3"/>
  <c r="M327" i="3"/>
  <c r="M227" i="3"/>
  <c r="M77" i="3"/>
  <c r="M41" i="3"/>
  <c r="M135" i="3"/>
  <c r="M195" i="3"/>
  <c r="M75" i="3"/>
  <c r="M337" i="3"/>
  <c r="M261" i="3"/>
  <c r="M130" i="3"/>
  <c r="M279" i="3"/>
  <c r="M216" i="3"/>
  <c r="M109" i="3"/>
  <c r="M300" i="3"/>
  <c r="M295" i="3"/>
  <c r="M248" i="3"/>
  <c r="M144" i="3"/>
  <c r="M29" i="3"/>
  <c r="M79" i="3"/>
  <c r="M297" i="3"/>
  <c r="M289" i="3"/>
  <c r="M207" i="3"/>
  <c r="M70" i="3"/>
  <c r="M309" i="3"/>
  <c r="M185" i="3"/>
  <c r="M87" i="3"/>
  <c r="M132" i="3"/>
  <c r="M88" i="3"/>
  <c r="M25" i="3"/>
  <c r="N68" i="3"/>
  <c r="N51" i="3"/>
  <c r="N232" i="3"/>
  <c r="N247" i="3"/>
  <c r="N131" i="3"/>
  <c r="N215" i="3"/>
  <c r="N316" i="3"/>
  <c r="N321" i="3"/>
  <c r="N293" i="3"/>
  <c r="N333" i="3"/>
  <c r="N28" i="3"/>
  <c r="N82" i="3"/>
  <c r="N208" i="3"/>
  <c r="N233" i="3"/>
  <c r="N230" i="3"/>
  <c r="N248" i="3"/>
  <c r="N104" i="3"/>
  <c r="N147" i="3"/>
  <c r="N186" i="3"/>
  <c r="N224" i="3"/>
  <c r="N274" i="3"/>
  <c r="N290" i="3"/>
  <c r="N273" i="3"/>
  <c r="N43" i="3"/>
  <c r="N161" i="3"/>
  <c r="N305" i="3"/>
  <c r="N111" i="3"/>
  <c r="N38" i="3"/>
  <c r="N139" i="3"/>
  <c r="N304" i="3"/>
  <c r="N79" i="3"/>
  <c r="N199" i="3"/>
  <c r="N312" i="3"/>
  <c r="N53" i="3"/>
  <c r="N269" i="3"/>
  <c r="N107" i="3"/>
  <c r="N214" i="3"/>
  <c r="N144" i="3"/>
  <c r="N202" i="3"/>
  <c r="N219" i="3"/>
  <c r="N303" i="3"/>
  <c r="N22" i="3"/>
  <c r="N164" i="3"/>
  <c r="N65" i="3"/>
  <c r="N338" i="3"/>
  <c r="N94" i="3"/>
  <c r="N285" i="3"/>
  <c r="N130" i="3"/>
  <c r="N227" i="3"/>
  <c r="N88" i="3"/>
  <c r="N200" i="3"/>
  <c r="N188" i="3"/>
  <c r="N235" i="3"/>
  <c r="N296" i="3"/>
  <c r="N212" i="3"/>
  <c r="N119" i="3"/>
  <c r="N229" i="3"/>
  <c r="N27" i="3"/>
  <c r="N70" i="3"/>
  <c r="N83" i="3"/>
  <c r="N298" i="3"/>
  <c r="N110" i="3"/>
  <c r="N97" i="3"/>
  <c r="N89" i="3"/>
  <c r="N209" i="3"/>
  <c r="N99" i="3"/>
  <c r="N256" i="3"/>
  <c r="N105" i="3"/>
  <c r="N249" i="3"/>
  <c r="N340" i="3"/>
  <c r="N169" i="3"/>
  <c r="N141" i="3"/>
  <c r="N36" i="3"/>
  <c r="N198" i="3"/>
  <c r="N73" i="3"/>
  <c r="N195" i="3"/>
  <c r="N197" i="3"/>
  <c r="N149" i="3"/>
  <c r="N310" i="3"/>
  <c r="N319" i="3"/>
  <c r="N259" i="3"/>
  <c r="N155" i="3"/>
  <c r="N218" i="3"/>
  <c r="N35" i="3"/>
  <c r="N44" i="3"/>
  <c r="N228" i="3"/>
  <c r="N67" i="3"/>
  <c r="N204" i="3"/>
  <c r="N42" i="3"/>
  <c r="N60" i="3"/>
  <c r="N301" i="3"/>
  <c r="N165" i="3"/>
  <c r="N176" i="3"/>
  <c r="N23" i="3"/>
  <c r="N314" i="3"/>
  <c r="N162" i="3"/>
  <c r="N177" i="3"/>
  <c r="N311" i="3"/>
  <c r="N307" i="3"/>
  <c r="N140" i="3"/>
  <c r="N313" i="3"/>
  <c r="N128" i="3"/>
  <c r="N122" i="3"/>
  <c r="N297" i="3"/>
  <c r="N39" i="3"/>
  <c r="N286" i="3"/>
  <c r="N54" i="3"/>
  <c r="N137" i="3"/>
  <c r="N323" i="3"/>
  <c r="N226" i="3"/>
  <c r="N252" i="3"/>
  <c r="N223" i="3"/>
  <c r="N315" i="3"/>
  <c r="N299" i="3"/>
  <c r="N329" i="3"/>
  <c r="N145" i="3"/>
  <c r="N148" i="3"/>
  <c r="N240" i="3"/>
  <c r="N31" i="3"/>
  <c r="N157" i="3"/>
  <c r="N272" i="3"/>
  <c r="N220" i="3"/>
  <c r="N41" i="3"/>
  <c r="N265" i="3"/>
  <c r="N317" i="3"/>
  <c r="N280" i="3"/>
  <c r="N263" i="3"/>
  <c r="N124" i="3"/>
  <c r="N330" i="3"/>
  <c r="N123" i="3"/>
  <c r="N320" i="3"/>
  <c r="N336" i="3"/>
  <c r="N92" i="3"/>
  <c r="N183" i="3"/>
  <c r="N138" i="3"/>
  <c r="N282" i="3"/>
  <c r="N283" i="3"/>
  <c r="N213" i="3"/>
  <c r="N59" i="3"/>
  <c r="N222" i="3"/>
  <c r="N287" i="3"/>
  <c r="N66" i="3"/>
  <c r="N116" i="3"/>
  <c r="N158" i="3"/>
  <c r="N142" i="3"/>
  <c r="N32" i="3"/>
  <c r="N80" i="3"/>
  <c r="N101" i="3"/>
  <c r="N189" i="3"/>
  <c r="N103" i="3"/>
  <c r="N106" i="3"/>
  <c r="N56" i="3"/>
  <c r="N221" i="3"/>
  <c r="N48" i="3"/>
  <c r="N270" i="3"/>
  <c r="N152" i="3"/>
  <c r="N190" i="3"/>
  <c r="N33" i="3"/>
  <c r="N120" i="3"/>
  <c r="N205" i="3"/>
  <c r="N24" i="3"/>
  <c r="N146" i="3"/>
  <c r="N217" i="3"/>
  <c r="N237" i="3"/>
  <c r="N133" i="3"/>
  <c r="N203" i="3"/>
  <c r="N277" i="3"/>
  <c r="N182" i="3"/>
  <c r="N63" i="3"/>
  <c r="N216" i="3"/>
  <c r="N72" i="3"/>
  <c r="N77" i="3"/>
  <c r="N26" i="3"/>
  <c r="N185" i="3"/>
  <c r="N339" i="3"/>
  <c r="N325" i="3"/>
  <c r="N171" i="3"/>
  <c r="N85" i="3"/>
  <c r="N271" i="3"/>
  <c r="N196" i="3"/>
  <c r="N170" i="3"/>
  <c r="N194" i="3"/>
  <c r="N136" i="3"/>
  <c r="N231" i="3"/>
  <c r="N239" i="3"/>
  <c r="N115" i="3"/>
  <c r="N275" i="3"/>
  <c r="N74" i="3"/>
  <c r="N102" i="3"/>
  <c r="N55" i="3"/>
  <c r="N113" i="3"/>
  <c r="N34" i="3"/>
  <c r="N132" i="3"/>
  <c r="N308" i="3"/>
  <c r="N40" i="3"/>
  <c r="N121" i="3"/>
  <c r="N201" i="3"/>
  <c r="N335" i="3"/>
  <c r="N76" i="3"/>
  <c r="N126" i="3"/>
  <c r="N302" i="3"/>
  <c r="N234" i="3"/>
  <c r="N125" i="3"/>
  <c r="N193" i="3"/>
  <c r="N250" i="3"/>
  <c r="N49" i="3"/>
  <c r="N135" i="3"/>
  <c r="N100" i="3"/>
  <c r="N268" i="3"/>
  <c r="N257" i="3"/>
  <c r="N86" i="3"/>
  <c r="N236" i="3"/>
  <c r="N242" i="3"/>
  <c r="N245" i="3"/>
  <c r="N151" i="3"/>
  <c r="N331" i="3"/>
  <c r="N25" i="3"/>
  <c r="N117" i="3"/>
  <c r="N254" i="3"/>
  <c r="N255" i="3"/>
  <c r="N30" i="3"/>
  <c r="N251" i="3"/>
  <c r="N64" i="3"/>
  <c r="N191" i="3"/>
  <c r="N71" i="3"/>
  <c r="N69" i="3"/>
  <c r="N173" i="3"/>
  <c r="N244" i="3"/>
  <c r="N264" i="3"/>
  <c r="N150" i="3"/>
  <c r="N207" i="3"/>
  <c r="N192" i="3"/>
  <c r="N318" i="3"/>
  <c r="N260" i="3"/>
  <c r="N84" i="3"/>
  <c r="N281" i="3"/>
  <c r="N187" i="3"/>
  <c r="N21" i="3"/>
  <c r="N328" i="3"/>
  <c r="N266" i="3"/>
  <c r="N243" i="3"/>
  <c r="N46" i="3"/>
  <c r="N87" i="3"/>
  <c r="N284" i="3"/>
  <c r="N58" i="3"/>
  <c r="N324" i="3"/>
  <c r="N179" i="3"/>
  <c r="N95" i="3"/>
  <c r="N291" i="3"/>
  <c r="N262" i="3"/>
  <c r="N118" i="3"/>
  <c r="N210" i="3"/>
  <c r="N206" i="3"/>
  <c r="N62" i="3"/>
  <c r="N108" i="3"/>
  <c r="N309" i="3"/>
  <c r="N37" i="3"/>
  <c r="N156" i="3"/>
  <c r="N334" i="3"/>
  <c r="N109" i="3"/>
  <c r="N153" i="3"/>
  <c r="N134" i="3"/>
  <c r="N178" i="3"/>
  <c r="N114" i="3"/>
  <c r="N258" i="3"/>
  <c r="N341" i="3"/>
  <c r="N50" i="3"/>
  <c r="N342" i="3"/>
  <c r="N61" i="3"/>
  <c r="N211" i="3"/>
  <c r="N225" i="3"/>
  <c r="N78" i="3"/>
  <c r="N91" i="3"/>
  <c r="N241" i="3"/>
  <c r="N278" i="3"/>
  <c r="N75" i="3"/>
  <c r="N322" i="3"/>
  <c r="N163" i="3"/>
  <c r="N295" i="3"/>
  <c r="N267" i="3"/>
  <c r="N160" i="3"/>
  <c r="N289" i="3"/>
  <c r="N168" i="3"/>
  <c r="N166" i="3"/>
  <c r="N167" i="3"/>
  <c r="N96" i="3"/>
  <c r="N337" i="3"/>
  <c r="N174" i="3"/>
  <c r="N292" i="3"/>
  <c r="N47" i="3"/>
  <c r="N112" i="3"/>
  <c r="N246" i="3"/>
  <c r="N253" i="3"/>
  <c r="N52" i="3"/>
  <c r="N45" i="3"/>
  <c r="N332" i="3"/>
  <c r="N129" i="3"/>
  <c r="N294" i="3"/>
  <c r="N276" i="3"/>
  <c r="N90" i="3"/>
  <c r="N306" i="3"/>
  <c r="N93" i="3"/>
  <c r="N127" i="3"/>
  <c r="N57" i="3"/>
  <c r="N326" i="3"/>
  <c r="N172" i="3"/>
  <c r="N279" i="3"/>
  <c r="N154" i="3"/>
  <c r="N327" i="3"/>
  <c r="N175" i="3"/>
  <c r="N29" i="3"/>
  <c r="N288" i="3"/>
  <c r="N180" i="3"/>
  <c r="N81" i="3"/>
  <c r="N159" i="3"/>
  <c r="N238" i="3"/>
  <c r="N184" i="3"/>
  <c r="N300" i="3"/>
  <c r="N261" i="3"/>
  <c r="N143" i="3"/>
  <c r="N181" i="3"/>
  <c r="N98" i="3"/>
  <c r="E5" i="3"/>
  <c r="O29" i="3"/>
  <c r="O285" i="3"/>
  <c r="O72" i="3"/>
  <c r="O252" i="3"/>
  <c r="O151" i="3"/>
  <c r="O73" i="3"/>
  <c r="O55" i="3"/>
  <c r="O27" i="3"/>
  <c r="O124" i="3"/>
  <c r="O238" i="3"/>
  <c r="O224" i="3"/>
  <c r="O22" i="3"/>
  <c r="O257" i="3"/>
  <c r="O286" i="3"/>
  <c r="O26" i="3"/>
  <c r="O240" i="3"/>
  <c r="O175" i="3"/>
  <c r="O296" i="3"/>
  <c r="O59" i="3"/>
  <c r="O279" i="3"/>
  <c r="O57" i="3"/>
  <c r="O213" i="3"/>
  <c r="O314" i="3"/>
  <c r="O229" i="3"/>
  <c r="O53" i="3"/>
  <c r="O318" i="3"/>
  <c r="O36" i="3"/>
  <c r="O265" i="3"/>
  <c r="O247" i="3"/>
  <c r="O204" i="3"/>
  <c r="O100" i="3"/>
  <c r="O98" i="3"/>
  <c r="O80" i="3"/>
  <c r="O232" i="3"/>
  <c r="O270" i="3"/>
  <c r="O321" i="3"/>
  <c r="O187" i="3"/>
  <c r="O191" i="3"/>
  <c r="O277" i="3"/>
  <c r="O86" i="3"/>
  <c r="O51" i="3"/>
  <c r="O325" i="3"/>
  <c r="O40" i="3"/>
  <c r="O47" i="3"/>
  <c r="O210" i="3"/>
  <c r="O161" i="3"/>
  <c r="O165" i="3"/>
  <c r="O160" i="3"/>
  <c r="O289" i="3"/>
  <c r="O79" i="3"/>
  <c r="O309" i="3"/>
  <c r="O181" i="3"/>
  <c r="O113" i="3"/>
  <c r="O138" i="3"/>
  <c r="O129" i="3"/>
  <c r="O197" i="3"/>
  <c r="O110" i="3"/>
  <c r="O334" i="3"/>
  <c r="O237" i="3"/>
  <c r="O75" i="3"/>
  <c r="O193" i="3"/>
  <c r="O115" i="3"/>
  <c r="O258" i="3"/>
  <c r="O214" i="3"/>
  <c r="O66" i="3"/>
  <c r="O216" i="3"/>
  <c r="O333" i="3"/>
  <c r="O155" i="3"/>
  <c r="O65" i="3"/>
  <c r="O203" i="3"/>
  <c r="O31" i="3"/>
  <c r="O142" i="3"/>
  <c r="O174" i="3"/>
  <c r="O324" i="3"/>
  <c r="O132" i="3"/>
  <c r="O177" i="3"/>
  <c r="O332" i="3"/>
  <c r="O186" i="3"/>
  <c r="O166" i="3"/>
  <c r="O253" i="3"/>
  <c r="O242" i="3"/>
  <c r="O91" i="3"/>
  <c r="O82" i="3"/>
  <c r="O69" i="3"/>
  <c r="O322" i="3"/>
  <c r="O319" i="3"/>
  <c r="O306" i="3"/>
  <c r="O71" i="3"/>
  <c r="O150" i="3"/>
  <c r="O274" i="3"/>
  <c r="O102" i="3"/>
  <c r="O236" i="3"/>
  <c r="O101" i="3"/>
  <c r="O291" i="3"/>
  <c r="O168" i="3"/>
  <c r="O103" i="3"/>
  <c r="O335" i="3"/>
  <c r="O255" i="3"/>
  <c r="O227" i="3"/>
  <c r="O23" i="3"/>
  <c r="O78" i="3"/>
  <c r="O167" i="3"/>
  <c r="O295" i="3"/>
  <c r="O308" i="3"/>
  <c r="O340" i="3"/>
  <c r="O254" i="3"/>
  <c r="O137" i="3"/>
  <c r="O195" i="3"/>
  <c r="O94" i="3"/>
  <c r="O342" i="3"/>
  <c r="O44" i="3"/>
  <c r="O146" i="3"/>
  <c r="O136" i="3"/>
  <c r="O261" i="3"/>
  <c r="O77" i="3"/>
  <c r="O172" i="3"/>
  <c r="O24" i="3"/>
  <c r="O208" i="3"/>
  <c r="O33" i="3"/>
  <c r="O158" i="3"/>
  <c r="O320" i="3"/>
  <c r="O56" i="3"/>
  <c r="O294" i="3"/>
  <c r="O222" i="3"/>
  <c r="O341" i="3"/>
  <c r="O147" i="3"/>
  <c r="O116" i="3"/>
  <c r="O281" i="3"/>
  <c r="O125" i="3"/>
  <c r="O118" i="3"/>
  <c r="O144" i="3"/>
  <c r="O39" i="3"/>
  <c r="O233" i="3"/>
  <c r="O328" i="3"/>
  <c r="O276" i="3"/>
  <c r="O317" i="3"/>
  <c r="O25" i="3"/>
  <c r="O293" i="3"/>
  <c r="O219" i="3"/>
  <c r="O85" i="3"/>
  <c r="O245" i="3"/>
  <c r="O120" i="3"/>
  <c r="O176" i="3"/>
  <c r="O302" i="3"/>
  <c r="O244" i="3"/>
  <c r="O62" i="3"/>
  <c r="O220" i="3"/>
  <c r="O141" i="3"/>
  <c r="O63" i="3"/>
  <c r="O179" i="3"/>
  <c r="O313" i="3"/>
  <c r="O226" i="3"/>
  <c r="O264" i="3"/>
  <c r="O300" i="3"/>
  <c r="O188" i="3"/>
  <c r="O331" i="3"/>
  <c r="O292" i="3"/>
  <c r="O97" i="3"/>
  <c r="O310" i="3"/>
  <c r="O162" i="3"/>
  <c r="O307" i="3"/>
  <c r="O139" i="3"/>
  <c r="O60" i="3"/>
  <c r="O35" i="3"/>
  <c r="O218" i="3"/>
  <c r="O225" i="3"/>
  <c r="O21" i="3"/>
  <c r="O268" i="3"/>
  <c r="O200" i="3"/>
  <c r="O164" i="3"/>
  <c r="O315" i="3"/>
  <c r="O235" i="3"/>
  <c r="O196" i="3"/>
  <c r="O205" i="3"/>
  <c r="O212" i="3"/>
  <c r="O117" i="3"/>
  <c r="O267" i="3"/>
  <c r="O246" i="3"/>
  <c r="O278" i="3"/>
  <c r="O209" i="3"/>
  <c r="O112" i="3"/>
  <c r="O282" i="3"/>
  <c r="O76" i="3"/>
  <c r="O96" i="3"/>
  <c r="O316" i="3"/>
  <c r="O215" i="3"/>
  <c r="O67" i="3"/>
  <c r="O38" i="3"/>
  <c r="O58" i="3"/>
  <c r="O90" i="3"/>
  <c r="O28" i="3"/>
  <c r="O159" i="3"/>
  <c r="O275" i="3"/>
  <c r="O305" i="3"/>
  <c r="O337" i="3"/>
  <c r="O271" i="3"/>
  <c r="O123" i="3"/>
  <c r="O95" i="3"/>
  <c r="O206" i="3"/>
  <c r="O134" i="3"/>
  <c r="O199" i="3"/>
  <c r="O109" i="3"/>
  <c r="O143" i="3"/>
  <c r="O83" i="3"/>
  <c r="O37" i="3"/>
  <c r="O201" i="3"/>
  <c r="O336" i="3"/>
  <c r="O330" i="3"/>
  <c r="O262" i="3"/>
  <c r="O140" i="3"/>
  <c r="O323" i="3"/>
  <c r="O156" i="3"/>
  <c r="O54" i="3"/>
  <c r="O194" i="3"/>
  <c r="O263" i="3"/>
  <c r="O280" i="3"/>
  <c r="O228" i="3"/>
  <c r="O183" i="3"/>
  <c r="O223" i="3"/>
  <c r="O248" i="3"/>
  <c r="O304" i="3"/>
  <c r="O260" i="3"/>
  <c r="O49" i="3"/>
  <c r="O133" i="3"/>
  <c r="O126" i="3"/>
  <c r="O128" i="3"/>
  <c r="O61" i="3"/>
  <c r="O111" i="3"/>
  <c r="O32" i="3"/>
  <c r="O119" i="3"/>
  <c r="O221" i="3"/>
  <c r="O105" i="3"/>
  <c r="O192" i="3"/>
  <c r="O230" i="3"/>
  <c r="O241" i="3"/>
  <c r="O148" i="3"/>
  <c r="O234" i="3"/>
  <c r="O127" i="3"/>
  <c r="O52" i="3"/>
  <c r="O288" i="3"/>
  <c r="O301" i="3"/>
  <c r="O45" i="3"/>
  <c r="O89" i="3"/>
  <c r="O130" i="3"/>
  <c r="O81" i="3"/>
  <c r="O135" i="3"/>
  <c r="O202" i="3"/>
  <c r="O250" i="3"/>
  <c r="O290" i="3"/>
  <c r="O298" i="3"/>
  <c r="O311" i="3"/>
  <c r="O231" i="3"/>
  <c r="O46" i="3"/>
  <c r="O153" i="3"/>
  <c r="O92" i="3"/>
  <c r="O43" i="3"/>
  <c r="O42" i="3"/>
  <c r="O312" i="3"/>
  <c r="O269" i="3"/>
  <c r="O122" i="3"/>
  <c r="O30" i="3"/>
  <c r="O273" i="3"/>
  <c r="O239" i="3"/>
  <c r="O327" i="3"/>
  <c r="O303" i="3"/>
  <c r="O99" i="3"/>
  <c r="O88" i="3"/>
  <c r="O93" i="3"/>
  <c r="O149" i="3"/>
  <c r="O297" i="3"/>
  <c r="O211" i="3"/>
  <c r="O243" i="3"/>
  <c r="O152" i="3"/>
  <c r="O34" i="3"/>
  <c r="O74" i="3"/>
  <c r="O185" i="3"/>
  <c r="O283" i="3"/>
  <c r="O251" i="3"/>
  <c r="O272" i="3"/>
  <c r="O64" i="3"/>
  <c r="O114" i="3"/>
  <c r="O163" i="3"/>
  <c r="O84" i="3"/>
  <c r="O107" i="3"/>
  <c r="O70" i="3"/>
  <c r="O198" i="3"/>
  <c r="O284" i="3"/>
  <c r="O131" i="3"/>
  <c r="O266" i="3"/>
  <c r="O50" i="3"/>
  <c r="O106" i="3"/>
  <c r="O41" i="3"/>
  <c r="O108" i="3"/>
  <c r="O121" i="3"/>
  <c r="O249" i="3"/>
  <c r="O104" i="3"/>
  <c r="O154" i="3"/>
  <c r="O207" i="3"/>
  <c r="O157" i="3"/>
  <c r="O173" i="3"/>
  <c r="O48" i="3"/>
  <c r="O299" i="3"/>
  <c r="O171" i="3"/>
  <c r="O178" i="3"/>
  <c r="O339" i="3"/>
  <c r="O169" i="3"/>
  <c r="O338" i="3"/>
  <c r="O184" i="3"/>
  <c r="O256" i="3"/>
  <c r="O170" i="3"/>
  <c r="O190" i="3"/>
  <c r="O189" i="3"/>
  <c r="O259" i="3"/>
  <c r="O326" i="3"/>
  <c r="O217" i="3"/>
  <c r="O182" i="3"/>
  <c r="O287" i="3"/>
  <c r="O87" i="3"/>
  <c r="O329" i="3"/>
  <c r="O145" i="3"/>
  <c r="O68" i="3"/>
  <c r="O180" i="3"/>
  <c r="E6" i="3"/>
  <c r="E9" i="3" s="1"/>
  <c r="N18" i="3"/>
  <c r="O18" i="3"/>
  <c r="M18" i="3"/>
  <c r="AA29" i="5" l="1"/>
  <c r="AB29" i="5"/>
  <c r="AD155" i="5"/>
  <c r="AE155" i="5"/>
  <c r="AH171" i="5"/>
  <c r="AE105" i="5"/>
  <c r="AD105" i="5"/>
  <c r="AB111" i="5"/>
  <c r="AA111" i="5"/>
  <c r="AZ58" i="5"/>
  <c r="AX58" i="5" s="1"/>
  <c r="AB54" i="5"/>
  <c r="AA54" i="5"/>
  <c r="AH224" i="5"/>
  <c r="AB37" i="5"/>
  <c r="AA37" i="5"/>
  <c r="AD206" i="5"/>
  <c r="AE206" i="5"/>
  <c r="AB82" i="5"/>
  <c r="AA82" i="5"/>
  <c r="AA143" i="5"/>
  <c r="AB143" i="5"/>
  <c r="AH130" i="5"/>
  <c r="AB110" i="5"/>
  <c r="AA110" i="5"/>
  <c r="AH56" i="5"/>
  <c r="AA115" i="5"/>
  <c r="AB115" i="5"/>
  <c r="AH137" i="5"/>
  <c r="AH194" i="5"/>
  <c r="AH124" i="5"/>
  <c r="AZ55" i="5"/>
  <c r="AX55" i="5" s="1"/>
  <c r="AH163" i="5"/>
  <c r="AH121" i="5"/>
  <c r="AZ29" i="5"/>
  <c r="AX29" i="5" s="1"/>
  <c r="AB91" i="5"/>
  <c r="AA91" i="5"/>
  <c r="AA136" i="5"/>
  <c r="AB136" i="5"/>
  <c r="AA191" i="5"/>
  <c r="AB191" i="5"/>
  <c r="AA216" i="5"/>
  <c r="AE118" i="5"/>
  <c r="AD118" i="5"/>
  <c r="AZ8" i="5"/>
  <c r="AX8" i="5" s="1"/>
  <c r="AB65" i="5"/>
  <c r="AA65" i="5"/>
  <c r="AA89" i="5"/>
  <c r="AB89" i="5"/>
  <c r="AD218" i="5"/>
  <c r="AE218" i="5"/>
  <c r="AB64" i="5"/>
  <c r="AA64" i="5"/>
  <c r="AH221" i="5"/>
  <c r="AZ5" i="5"/>
  <c r="AX5" i="5" s="1"/>
  <c r="AB142" i="5"/>
  <c r="AA142" i="5"/>
  <c r="AB154" i="5"/>
  <c r="AA154" i="5"/>
  <c r="AH151" i="5"/>
  <c r="AH99" i="5"/>
  <c r="AZ67" i="5"/>
  <c r="AX67" i="5" s="1"/>
  <c r="AA127" i="5"/>
  <c r="AB127" i="5"/>
  <c r="AH207" i="5"/>
  <c r="AZ30" i="5"/>
  <c r="AX30" i="5" s="1"/>
  <c r="AZ4" i="5"/>
  <c r="AX4" i="5" s="1"/>
  <c r="AZ86" i="5"/>
  <c r="AX86" i="5" s="1"/>
  <c r="AZ40" i="5"/>
  <c r="AX40" i="5" s="1"/>
  <c r="AE152" i="5"/>
  <c r="AD152" i="5"/>
  <c r="AA38" i="5"/>
  <c r="AB38" i="5"/>
  <c r="AZ70" i="5"/>
  <c r="AX70" i="5" s="1"/>
  <c r="AZ91" i="5"/>
  <c r="AX91" i="5" s="1"/>
  <c r="AH83" i="5"/>
  <c r="AH75" i="5"/>
  <c r="AH90" i="5"/>
  <c r="AB100" i="5"/>
  <c r="AA100" i="5"/>
  <c r="AH211" i="5"/>
  <c r="AB60" i="5"/>
  <c r="AA60" i="5"/>
  <c r="AA86" i="5"/>
  <c r="AB86" i="5"/>
  <c r="AB114" i="5"/>
  <c r="AA114" i="5"/>
  <c r="AA41" i="5"/>
  <c r="AB41" i="5"/>
  <c r="AA209" i="5"/>
  <c r="AB209" i="5"/>
  <c r="AA203" i="5"/>
  <c r="AB203" i="5"/>
  <c r="AE101" i="5"/>
  <c r="AD101" i="5"/>
  <c r="AH50" i="5"/>
  <c r="AB33" i="5"/>
  <c r="AA33" i="5"/>
  <c r="AE57" i="5"/>
  <c r="AD57" i="5"/>
  <c r="AA44" i="5"/>
  <c r="AB44" i="5"/>
  <c r="AB49" i="5"/>
  <c r="AA49" i="5"/>
  <c r="AA74" i="5"/>
  <c r="AB74" i="5"/>
  <c r="AH129" i="5"/>
  <c r="AA109" i="5"/>
  <c r="AB109" i="5"/>
  <c r="AB23" i="5"/>
  <c r="AA23" i="5"/>
  <c r="AD92" i="5"/>
  <c r="AE92" i="5"/>
  <c r="AZ15" i="5"/>
  <c r="AX15" i="5" s="1"/>
  <c r="AA157" i="5"/>
  <c r="AB157" i="5"/>
  <c r="AB123" i="5"/>
  <c r="AA123" i="5"/>
  <c r="AA95" i="5"/>
  <c r="AB95" i="5"/>
  <c r="AZ92" i="5"/>
  <c r="AX92" i="5" s="1"/>
  <c r="AH156" i="5"/>
  <c r="AA73" i="5"/>
  <c r="AB73" i="5"/>
  <c r="AZ54" i="5"/>
  <c r="AX54" i="5" s="1"/>
  <c r="AH147" i="5"/>
  <c r="AH68" i="5"/>
  <c r="AD166" i="5"/>
  <c r="AE166" i="5"/>
  <c r="AH150" i="5"/>
  <c r="AZ26" i="5"/>
  <c r="AX26" i="5" s="1"/>
  <c r="AZ78" i="5"/>
  <c r="AX78" i="5" s="1"/>
  <c r="AZ45" i="5"/>
  <c r="AX45" i="5" s="1"/>
  <c r="AH87" i="5"/>
  <c r="AH223" i="5"/>
  <c r="AH148" i="5"/>
  <c r="AH117" i="5"/>
  <c r="AZ3" i="5"/>
  <c r="AX3" i="5" s="1"/>
  <c r="AH71" i="5"/>
  <c r="AH132" i="5"/>
  <c r="AH214" i="5"/>
  <c r="AZ59" i="5"/>
  <c r="AX59" i="5" s="1"/>
  <c r="AH205" i="5"/>
  <c r="AH125" i="5"/>
  <c r="AE169" i="5"/>
  <c r="AD169" i="5"/>
  <c r="AB46" i="5"/>
  <c r="AA46" i="5"/>
  <c r="AA97" i="5"/>
  <c r="AB97" i="5"/>
  <c r="AD40" i="5"/>
  <c r="AE40" i="5"/>
  <c r="AA170" i="5"/>
  <c r="AB170" i="5"/>
  <c r="AD219" i="5"/>
  <c r="AE219" i="5"/>
  <c r="AB104" i="5"/>
  <c r="AA104" i="5"/>
  <c r="AH22" i="5"/>
  <c r="AA149" i="5"/>
  <c r="AB149" i="5"/>
  <c r="AH183" i="5"/>
  <c r="AE144" i="5"/>
  <c r="AD144" i="5"/>
  <c r="AD126" i="5"/>
  <c r="AE126" i="5"/>
  <c r="AH167" i="5"/>
  <c r="AH36" i="5"/>
  <c r="AH128" i="5"/>
  <c r="AB173" i="5"/>
  <c r="AA173" i="5"/>
  <c r="AB227" i="5"/>
  <c r="AA227" i="5"/>
  <c r="AB79" i="5"/>
  <c r="AA79" i="5"/>
  <c r="AB98" i="5"/>
  <c r="AA98" i="5"/>
  <c r="AZ23" i="5"/>
  <c r="AX23" i="5" s="1"/>
  <c r="AB27" i="5"/>
  <c r="AA27" i="5"/>
  <c r="AE116" i="5"/>
  <c r="AD116" i="5"/>
  <c r="AH122" i="5"/>
  <c r="AA58" i="5"/>
  <c r="AB58" i="5"/>
  <c r="AB112" i="5"/>
  <c r="AA112" i="5"/>
  <c r="AZ66" i="5"/>
  <c r="AX66" i="5" s="1"/>
  <c r="AA229" i="5"/>
  <c r="AB229" i="5"/>
  <c r="AA186" i="5"/>
  <c r="AD186" i="5" s="1"/>
  <c r="AA106" i="5"/>
  <c r="AB106" i="5"/>
  <c r="AB30" i="5"/>
  <c r="AA30" i="5"/>
  <c r="AB72" i="5"/>
  <c r="AA72" i="5"/>
  <c r="AB174" i="5"/>
  <c r="AA174" i="5"/>
  <c r="AB113" i="5"/>
  <c r="AA113" i="5"/>
  <c r="AB102" i="5"/>
  <c r="AA102" i="5"/>
  <c r="AA51" i="5"/>
  <c r="AB51" i="5"/>
  <c r="AA161" i="5"/>
  <c r="AB161" i="5"/>
  <c r="AA66" i="5"/>
  <c r="AB66" i="5"/>
  <c r="AB47" i="5"/>
  <c r="AA47" i="5"/>
  <c r="AA59" i="5"/>
  <c r="AB59" i="5"/>
  <c r="AB193" i="5"/>
  <c r="AA193" i="5"/>
  <c r="AB39" i="5"/>
  <c r="AA39" i="5"/>
  <c r="AZ47" i="5"/>
  <c r="AX47" i="5" s="1"/>
  <c r="AH21" i="5"/>
  <c r="AB178" i="5"/>
  <c r="AA178" i="5"/>
  <c r="AA176" i="5"/>
  <c r="AB176" i="5"/>
  <c r="AA182" i="5"/>
  <c r="AB182" i="5"/>
  <c r="AB120" i="5"/>
  <c r="AA120" i="5"/>
  <c r="AH208" i="5"/>
  <c r="AA45" i="5"/>
  <c r="AB45" i="5"/>
  <c r="AA55" i="5"/>
  <c r="AB55" i="5"/>
  <c r="AB197" i="5"/>
  <c r="AA197" i="5"/>
  <c r="AB212" i="5"/>
  <c r="AA212" i="5"/>
  <c r="AB177" i="5"/>
  <c r="AA177" i="5"/>
  <c r="AD61" i="5"/>
  <c r="AE61" i="5"/>
  <c r="AE139" i="5"/>
  <c r="AD139" i="5"/>
  <c r="AZ83" i="5"/>
  <c r="AX83" i="5" s="1"/>
  <c r="AB200" i="5"/>
  <c r="AA200" i="5"/>
  <c r="AH24" i="5"/>
  <c r="AH88" i="5"/>
  <c r="AH158" i="5"/>
  <c r="AH217" i="5"/>
  <c r="AD181" i="5"/>
  <c r="AE181" i="5"/>
  <c r="AZ49" i="5"/>
  <c r="AX49" i="5" s="1"/>
  <c r="AB32" i="5"/>
  <c r="AA32" i="5"/>
  <c r="AZ20" i="5"/>
  <c r="AX20" i="5" s="1"/>
  <c r="AZ14" i="5"/>
  <c r="AX14" i="5" s="1"/>
  <c r="AZ73" i="5"/>
  <c r="AX73" i="5" s="1"/>
  <c r="AA35" i="5"/>
  <c r="AB35" i="5"/>
  <c r="AH215" i="5"/>
  <c r="AZ56" i="5"/>
  <c r="AX56" i="5" s="1"/>
  <c r="AH108" i="5"/>
  <c r="AZ89" i="5"/>
  <c r="AX89" i="5" s="1"/>
  <c r="AH25" i="5"/>
  <c r="AH175" i="5"/>
  <c r="AH228" i="5"/>
  <c r="AH213" i="5"/>
  <c r="AH192" i="5"/>
  <c r="AD225" i="5"/>
  <c r="AE225" i="5"/>
  <c r="AA204" i="5"/>
  <c r="AB204" i="5"/>
  <c r="AE53" i="5"/>
  <c r="AD53" i="5"/>
  <c r="AA196" i="5"/>
  <c r="AB196" i="5"/>
  <c r="AA179" i="5"/>
  <c r="AB179" i="5"/>
  <c r="AE26" i="5"/>
  <c r="AD26" i="5"/>
  <c r="AE146" i="5"/>
  <c r="AD146" i="5"/>
  <c r="AA52" i="5"/>
  <c r="AB52" i="5"/>
  <c r="AA160" i="5"/>
  <c r="AB160" i="5"/>
  <c r="AB85" i="5"/>
  <c r="AA85" i="5"/>
  <c r="AD180" i="5"/>
  <c r="AE180" i="5"/>
  <c r="AD162" i="5"/>
  <c r="AE162" i="5"/>
  <c r="AB184" i="5"/>
  <c r="AA184" i="5"/>
  <c r="AA188" i="5"/>
  <c r="AB188" i="5"/>
  <c r="AE189" i="5"/>
  <c r="AD189" i="5"/>
  <c r="AE226" i="5"/>
  <c r="AD226" i="5"/>
  <c r="AD165" i="5"/>
  <c r="AE165" i="5"/>
  <c r="AB131" i="5"/>
  <c r="AA131" i="5"/>
  <c r="AE70" i="5"/>
  <c r="AD70" i="5"/>
  <c r="AE31" i="5"/>
  <c r="AD31" i="5"/>
  <c r="AE138" i="5"/>
  <c r="AD138" i="5"/>
  <c r="AD190" i="5"/>
  <c r="AE190" i="5"/>
  <c r="AE94" i="5"/>
  <c r="AD94" i="5"/>
  <c r="AD93" i="5"/>
  <c r="AE93" i="5"/>
  <c r="AB195" i="5"/>
  <c r="AA195" i="5"/>
  <c r="AB164" i="5"/>
  <c r="AA164" i="5"/>
  <c r="AE81" i="5"/>
  <c r="AD81" i="5"/>
  <c r="AD185" i="5"/>
  <c r="AE185" i="5"/>
  <c r="AD77" i="5"/>
  <c r="AE77" i="5"/>
  <c r="AD76" i="5"/>
  <c r="AE76" i="5"/>
  <c r="AA172" i="5"/>
  <c r="AB172" i="5"/>
  <c r="AE220" i="5"/>
  <c r="AD220" i="5"/>
  <c r="AA187" i="5"/>
  <c r="AB187" i="5"/>
  <c r="AA198" i="5"/>
  <c r="AB198" i="5"/>
  <c r="AD69" i="5"/>
  <c r="AE69" i="5"/>
  <c r="AE107" i="5"/>
  <c r="AD107" i="5"/>
  <c r="AE216" i="5"/>
  <c r="AD216" i="5"/>
  <c r="AE78" i="5"/>
  <c r="AD78" i="5"/>
  <c r="AB62" i="5"/>
  <c r="AA62" i="5"/>
  <c r="AB145" i="5"/>
  <c r="AA145" i="5"/>
  <c r="AA202" i="5"/>
  <c r="AB202" i="5"/>
  <c r="AE201" i="5"/>
  <c r="AD201" i="5"/>
  <c r="AA48" i="5"/>
  <c r="AB48" i="5"/>
  <c r="AE135" i="5"/>
  <c r="AD135" i="5"/>
  <c r="AA133" i="5"/>
  <c r="AB133" i="5"/>
  <c r="AD153" i="5"/>
  <c r="AE153" i="5"/>
  <c r="AD234" i="5"/>
  <c r="AE234" i="5"/>
  <c r="AB232" i="5"/>
  <c r="AA232" i="5"/>
  <c r="AE233" i="5"/>
  <c r="AD233" i="5"/>
  <c r="AA231" i="5"/>
  <c r="AB231" i="5"/>
  <c r="AD230" i="5"/>
  <c r="AE230" i="5"/>
  <c r="K334" i="3"/>
  <c r="K176" i="3"/>
  <c r="K199" i="3"/>
  <c r="K338" i="3"/>
  <c r="K222" i="3"/>
  <c r="K282" i="3"/>
  <c r="K49" i="3"/>
  <c r="K43" i="3"/>
  <c r="K269" i="3"/>
  <c r="K318" i="3"/>
  <c r="K257" i="3"/>
  <c r="K120" i="3"/>
  <c r="K258" i="3"/>
  <c r="K32" i="3"/>
  <c r="K27" i="3"/>
  <c r="K283" i="3"/>
  <c r="K197" i="3"/>
  <c r="K150" i="3"/>
  <c r="K33" i="3"/>
  <c r="K169" i="3"/>
  <c r="K313" i="3"/>
  <c r="K301" i="3"/>
  <c r="K207" i="3"/>
  <c r="K211" i="3"/>
  <c r="K69" i="3"/>
  <c r="K72" i="3"/>
  <c r="K252" i="3"/>
  <c r="K28" i="3"/>
  <c r="K205" i="3"/>
  <c r="K271" i="3"/>
  <c r="K256" i="3"/>
  <c r="K201" i="3"/>
  <c r="K134" i="3"/>
  <c r="K50" i="3"/>
  <c r="K47" i="3"/>
  <c r="K101" i="3"/>
  <c r="K325" i="3"/>
  <c r="K141" i="3"/>
  <c r="K314" i="3"/>
  <c r="K220" i="3"/>
  <c r="K214" i="3"/>
  <c r="K38" i="3"/>
  <c r="K227" i="3"/>
  <c r="K273" i="3"/>
  <c r="K94" i="3"/>
  <c r="K268" i="3"/>
  <c r="K168" i="3"/>
  <c r="K39" i="3"/>
  <c r="K306" i="3"/>
  <c r="K84" i="3"/>
  <c r="K165" i="3"/>
  <c r="K191" i="3"/>
  <c r="K322" i="3"/>
  <c r="K117" i="3"/>
  <c r="K154" i="3"/>
  <c r="K172" i="3"/>
  <c r="K142" i="3"/>
  <c r="K215" i="3"/>
  <c r="K78" i="3"/>
  <c r="K298" i="3"/>
  <c r="K103" i="3"/>
  <c r="K119" i="3"/>
  <c r="K289" i="3"/>
  <c r="K291" i="3"/>
  <c r="K147" i="3"/>
  <c r="K136" i="3"/>
  <c r="K237" i="3"/>
  <c r="K290" i="3"/>
  <c r="K329" i="3"/>
  <c r="K213" i="3"/>
  <c r="K35" i="3"/>
  <c r="K333" i="3"/>
  <c r="K304" i="3"/>
  <c r="K111" i="3"/>
  <c r="K48" i="3"/>
  <c r="K335" i="3"/>
  <c r="K236" i="3"/>
  <c r="K127" i="3"/>
  <c r="K174" i="3"/>
  <c r="K225" i="3"/>
  <c r="K63" i="3"/>
  <c r="K253" i="3"/>
  <c r="K74" i="3"/>
  <c r="K234" i="3"/>
  <c r="K82" i="3"/>
  <c r="K146" i="3"/>
  <c r="K310" i="3"/>
  <c r="K198" i="3"/>
  <c r="K195" i="3"/>
  <c r="K116" i="3"/>
  <c r="K173" i="3"/>
  <c r="K53" i="3"/>
  <c r="K216" i="3"/>
  <c r="K123" i="3"/>
  <c r="K307" i="3"/>
  <c r="K161" i="3"/>
  <c r="K192" i="3"/>
  <c r="K266" i="3"/>
  <c r="K51" i="3"/>
  <c r="K210" i="3"/>
  <c r="K324" i="3"/>
  <c r="K206" i="3"/>
  <c r="K242" i="3"/>
  <c r="K56" i="3"/>
  <c r="K336" i="3"/>
  <c r="K231" i="3"/>
  <c r="K305" i="3"/>
  <c r="K61" i="3"/>
  <c r="K261" i="3"/>
  <c r="K121" i="3"/>
  <c r="K166" i="3"/>
  <c r="K232" i="3"/>
  <c r="K218" i="3"/>
  <c r="K89" i="3"/>
  <c r="K185" i="3"/>
  <c r="K317" i="3"/>
  <c r="K34" i="3"/>
  <c r="K239" i="3"/>
  <c r="K64" i="3"/>
  <c r="K131" i="3"/>
  <c r="K129" i="3"/>
  <c r="K312" i="3"/>
  <c r="K230" i="3"/>
  <c r="K303" i="3"/>
  <c r="K250" i="3"/>
  <c r="K188" i="3"/>
  <c r="K128" i="3"/>
  <c r="K65" i="3"/>
  <c r="K294" i="3"/>
  <c r="K59" i="3"/>
  <c r="K247" i="3"/>
  <c r="K321" i="3"/>
  <c r="K125" i="3"/>
  <c r="K113" i="3"/>
  <c r="K106" i="3"/>
  <c r="K52" i="3"/>
  <c r="K181" i="3"/>
  <c r="K276" i="3"/>
  <c r="K22" i="3"/>
  <c r="K139" i="3"/>
  <c r="K246" i="3"/>
  <c r="K137" i="3"/>
  <c r="K95" i="3"/>
  <c r="K241" i="3"/>
  <c r="K177" i="3"/>
  <c r="K88" i="3"/>
  <c r="K26" i="3"/>
  <c r="K204" i="3"/>
  <c r="K311" i="3"/>
  <c r="K92" i="3"/>
  <c r="K31" i="3"/>
  <c r="K21" i="3"/>
  <c r="K171" i="3"/>
  <c r="K23" i="3"/>
  <c r="K153" i="3"/>
  <c r="K326" i="3"/>
  <c r="K102" i="3"/>
  <c r="K164" i="3"/>
  <c r="K73" i="3"/>
  <c r="K184" i="3"/>
  <c r="K286" i="3"/>
  <c r="K275" i="3"/>
  <c r="K248" i="3"/>
  <c r="K288" i="3"/>
  <c r="K200" i="3"/>
  <c r="K219" i="3"/>
  <c r="K71" i="3"/>
  <c r="K278" i="3"/>
  <c r="K208" i="3"/>
  <c r="K194" i="3"/>
  <c r="K60" i="3"/>
  <c r="K179" i="3"/>
  <c r="K30" i="3"/>
  <c r="K285" i="3"/>
  <c r="K196" i="3"/>
  <c r="K260" i="3"/>
  <c r="K254" i="3"/>
  <c r="K104" i="3"/>
  <c r="K309" i="3"/>
  <c r="K337" i="3"/>
  <c r="K24" i="3"/>
  <c r="K99" i="3"/>
  <c r="K182" i="3"/>
  <c r="K277" i="3"/>
  <c r="K235" i="3"/>
  <c r="K327" i="3"/>
  <c r="K186" i="3"/>
  <c r="K163" i="3"/>
  <c r="K105" i="3"/>
  <c r="K75" i="3"/>
  <c r="K148" i="3"/>
  <c r="K319" i="3"/>
  <c r="K265" i="3"/>
  <c r="K155" i="3"/>
  <c r="K135" i="3"/>
  <c r="K209" i="3"/>
  <c r="K108" i="3"/>
  <c r="K281" i="3"/>
  <c r="K274" i="3"/>
  <c r="K76" i="3"/>
  <c r="K259" i="3"/>
  <c r="K170" i="3"/>
  <c r="K183" i="3"/>
  <c r="K100" i="3"/>
  <c r="K143" i="3"/>
  <c r="K178" i="3"/>
  <c r="K331" i="3"/>
  <c r="K229" i="3"/>
  <c r="K58" i="3"/>
  <c r="K217" i="3"/>
  <c r="K323" i="3"/>
  <c r="K70" i="3"/>
  <c r="K190" i="3"/>
  <c r="K158" i="3"/>
  <c r="K292" i="3"/>
  <c r="K262" i="3"/>
  <c r="K40" i="3"/>
  <c r="K297" i="3"/>
  <c r="K189" i="3"/>
  <c r="K160" i="3"/>
  <c r="K37" i="3"/>
  <c r="K85" i="3"/>
  <c r="K91" i="3"/>
  <c r="K124" i="3"/>
  <c r="K145" i="3"/>
  <c r="K149" i="3"/>
  <c r="K98" i="3"/>
  <c r="K66" i="3"/>
  <c r="K284" i="3"/>
  <c r="K45" i="3"/>
  <c r="K330" i="3"/>
  <c r="K25" i="3"/>
  <c r="K115" i="3"/>
  <c r="K243" i="3"/>
  <c r="K320" i="3"/>
  <c r="K109" i="3"/>
  <c r="K140" i="3"/>
  <c r="K293" i="3"/>
  <c r="K223" i="3"/>
  <c r="K226" i="3"/>
  <c r="K251" i="3"/>
  <c r="K29" i="3"/>
  <c r="K159" i="3"/>
  <c r="K152" i="3"/>
  <c r="K62" i="3"/>
  <c r="K133" i="3"/>
  <c r="K81" i="3"/>
  <c r="K46" i="3"/>
  <c r="K299" i="3"/>
  <c r="K144" i="3"/>
  <c r="K132" i="3"/>
  <c r="K240" i="3"/>
  <c r="K162" i="3"/>
  <c r="K67" i="3"/>
  <c r="K130" i="3"/>
  <c r="K328" i="3"/>
  <c r="K263" i="3"/>
  <c r="K187" i="3"/>
  <c r="K228" i="3"/>
  <c r="K54" i="3"/>
  <c r="K341" i="3"/>
  <c r="K245" i="3"/>
  <c r="K249" i="3"/>
  <c r="K55" i="3"/>
  <c r="K68" i="3"/>
  <c r="K295" i="3"/>
  <c r="K86" i="3"/>
  <c r="K44" i="3"/>
  <c r="K118" i="3"/>
  <c r="K302" i="3"/>
  <c r="K110" i="3"/>
  <c r="K340" i="3"/>
  <c r="K122" i="3"/>
  <c r="K296" i="3"/>
  <c r="K41" i="3"/>
  <c r="K244" i="3"/>
  <c r="K156" i="3"/>
  <c r="K80" i="3"/>
  <c r="K112" i="3"/>
  <c r="K157" i="3"/>
  <c r="K221" i="3"/>
  <c r="K255" i="3"/>
  <c r="K315" i="3"/>
  <c r="K332" i="3"/>
  <c r="K233" i="3"/>
  <c r="K77" i="3"/>
  <c r="K93" i="3"/>
  <c r="K238" i="3"/>
  <c r="K193" i="3"/>
  <c r="K308" i="3"/>
  <c r="K126" i="3"/>
  <c r="K212" i="3"/>
  <c r="K96" i="3"/>
  <c r="K107" i="3"/>
  <c r="K83" i="3"/>
  <c r="K36" i="3"/>
  <c r="K167" i="3"/>
  <c r="K90" i="3"/>
  <c r="K316" i="3"/>
  <c r="K287" i="3"/>
  <c r="K279" i="3"/>
  <c r="K280" i="3"/>
  <c r="K138" i="3"/>
  <c r="K57" i="3"/>
  <c r="K339" i="3"/>
  <c r="K224" i="3"/>
  <c r="K87" i="3"/>
  <c r="K180" i="3"/>
  <c r="K342" i="3"/>
  <c r="K175" i="3"/>
  <c r="K300" i="3"/>
  <c r="K79" i="3"/>
  <c r="K114" i="3"/>
  <c r="K264" i="3"/>
  <c r="K97" i="3"/>
  <c r="K151" i="3"/>
  <c r="K270" i="3"/>
  <c r="K42" i="3"/>
  <c r="K202" i="3"/>
  <c r="K272" i="3"/>
  <c r="K267" i="3"/>
  <c r="K203" i="3"/>
  <c r="AD142" i="5" l="1"/>
  <c r="AE142" i="5"/>
  <c r="AB25" i="5"/>
  <c r="AA25" i="5"/>
  <c r="AA158" i="5"/>
  <c r="AB158" i="5"/>
  <c r="AD182" i="5"/>
  <c r="AE182" i="5"/>
  <c r="AE66" i="5"/>
  <c r="AD66" i="5"/>
  <c r="AD106" i="5"/>
  <c r="AE106" i="5"/>
  <c r="AE58" i="5"/>
  <c r="AD58" i="5"/>
  <c r="AA36" i="5"/>
  <c r="AB36" i="5"/>
  <c r="AE149" i="5"/>
  <c r="AD149" i="5"/>
  <c r="AB125" i="5"/>
  <c r="AA125" i="5"/>
  <c r="AA148" i="5"/>
  <c r="AB148" i="5"/>
  <c r="AE49" i="5"/>
  <c r="AD49" i="5"/>
  <c r="AB50" i="5"/>
  <c r="AA50" i="5"/>
  <c r="AE41" i="5"/>
  <c r="AD41" i="5"/>
  <c r="AD100" i="5"/>
  <c r="AE100" i="5"/>
  <c r="AE38" i="5"/>
  <c r="AD38" i="5"/>
  <c r="AE89" i="5"/>
  <c r="AD89" i="5"/>
  <c r="AE191" i="5"/>
  <c r="AD191" i="5"/>
  <c r="AE37" i="5"/>
  <c r="AD37" i="5"/>
  <c r="AB217" i="5"/>
  <c r="AA217" i="5"/>
  <c r="AD113" i="5"/>
  <c r="AE113" i="5"/>
  <c r="AD170" i="5"/>
  <c r="AE170" i="5"/>
  <c r="AE74" i="5"/>
  <c r="AD74" i="5"/>
  <c r="AB207" i="5"/>
  <c r="AA207" i="5"/>
  <c r="AE55" i="5"/>
  <c r="AD55" i="5"/>
  <c r="AD193" i="5"/>
  <c r="AE193" i="5"/>
  <c r="AE174" i="5"/>
  <c r="AD174" i="5"/>
  <c r="AA122" i="5"/>
  <c r="AB122" i="5"/>
  <c r="AD79" i="5"/>
  <c r="AE79" i="5"/>
  <c r="AB167" i="5"/>
  <c r="AA167" i="5"/>
  <c r="AB22" i="5"/>
  <c r="AA22" i="5"/>
  <c r="AA205" i="5"/>
  <c r="AB205" i="5"/>
  <c r="AA223" i="5"/>
  <c r="AB223" i="5"/>
  <c r="AB68" i="5"/>
  <c r="AA68" i="5"/>
  <c r="AD95" i="5"/>
  <c r="AE95" i="5"/>
  <c r="AD23" i="5"/>
  <c r="AE23" i="5"/>
  <c r="AD114" i="5"/>
  <c r="AE114" i="5"/>
  <c r="AD127" i="5"/>
  <c r="AE127" i="5"/>
  <c r="AE65" i="5"/>
  <c r="AD65" i="5"/>
  <c r="AB124" i="5"/>
  <c r="AA124" i="5"/>
  <c r="AA130" i="5"/>
  <c r="AB130" i="5"/>
  <c r="AB108" i="5"/>
  <c r="AA108" i="5"/>
  <c r="AE32" i="5"/>
  <c r="AD32" i="5"/>
  <c r="AB24" i="5"/>
  <c r="AA24" i="5"/>
  <c r="AE177" i="5"/>
  <c r="AD177" i="5"/>
  <c r="AE176" i="5"/>
  <c r="AD176" i="5"/>
  <c r="AD161" i="5"/>
  <c r="AE161" i="5"/>
  <c r="AD104" i="5"/>
  <c r="AE104" i="5"/>
  <c r="AA87" i="5"/>
  <c r="AB87" i="5"/>
  <c r="AA147" i="5"/>
  <c r="AB147" i="5"/>
  <c r="AD123" i="5"/>
  <c r="AE123" i="5"/>
  <c r="AB90" i="5"/>
  <c r="AA90" i="5"/>
  <c r="AA221" i="5"/>
  <c r="AB221" i="5"/>
  <c r="AD136" i="5"/>
  <c r="AE136" i="5"/>
  <c r="AB194" i="5"/>
  <c r="AA194" i="5"/>
  <c r="AA224" i="5"/>
  <c r="AB224" i="5"/>
  <c r="AB171" i="5"/>
  <c r="AA171" i="5"/>
  <c r="AE39" i="5"/>
  <c r="AD39" i="5"/>
  <c r="AA128" i="5"/>
  <c r="AB128" i="5"/>
  <c r="AB211" i="5"/>
  <c r="AA211" i="5"/>
  <c r="AE200" i="5"/>
  <c r="AD200" i="5"/>
  <c r="AE45" i="5"/>
  <c r="AD45" i="5"/>
  <c r="AD178" i="5"/>
  <c r="AE178" i="5"/>
  <c r="AD72" i="5"/>
  <c r="AE72" i="5"/>
  <c r="AE229" i="5"/>
  <c r="AD229" i="5"/>
  <c r="AD227" i="5"/>
  <c r="AE227" i="5"/>
  <c r="AE97" i="5"/>
  <c r="AD97" i="5"/>
  <c r="AB214" i="5"/>
  <c r="AA214" i="5"/>
  <c r="AD44" i="5"/>
  <c r="AE44" i="5"/>
  <c r="AB75" i="5"/>
  <c r="AA75" i="5"/>
  <c r="AA99" i="5"/>
  <c r="AB99" i="5"/>
  <c r="AD64" i="5"/>
  <c r="AE64" i="5"/>
  <c r="AD91" i="5"/>
  <c r="AE91" i="5"/>
  <c r="AA137" i="5"/>
  <c r="AB137" i="5"/>
  <c r="AD143" i="5"/>
  <c r="AE143" i="5"/>
  <c r="AD54" i="5"/>
  <c r="AE54" i="5"/>
  <c r="AE186" i="5"/>
  <c r="AA192" i="5"/>
  <c r="AB192" i="5"/>
  <c r="AB215" i="5"/>
  <c r="AA215" i="5"/>
  <c r="AD212" i="5"/>
  <c r="AE212" i="5"/>
  <c r="AA208" i="5"/>
  <c r="AB208" i="5"/>
  <c r="AE59" i="5"/>
  <c r="AD59" i="5"/>
  <c r="AE51" i="5"/>
  <c r="AD51" i="5"/>
  <c r="AE27" i="5"/>
  <c r="AD27" i="5"/>
  <c r="AE46" i="5"/>
  <c r="AD46" i="5"/>
  <c r="AB132" i="5"/>
  <c r="AA132" i="5"/>
  <c r="AE109" i="5"/>
  <c r="AD109" i="5"/>
  <c r="AD203" i="5"/>
  <c r="AE203" i="5"/>
  <c r="AE86" i="5"/>
  <c r="AD86" i="5"/>
  <c r="AA83" i="5"/>
  <c r="AB83" i="5"/>
  <c r="AB151" i="5"/>
  <c r="AA151" i="5"/>
  <c r="AD82" i="5"/>
  <c r="AE82" i="5"/>
  <c r="AB175" i="5"/>
  <c r="AA175" i="5"/>
  <c r="AB117" i="5"/>
  <c r="AA117" i="5"/>
  <c r="AD110" i="5"/>
  <c r="AE110" i="5"/>
  <c r="AA213" i="5"/>
  <c r="AB213" i="5"/>
  <c r="AD120" i="5"/>
  <c r="AE120" i="5"/>
  <c r="AA21" i="5"/>
  <c r="AB21" i="5"/>
  <c r="AD47" i="5"/>
  <c r="AE47" i="5"/>
  <c r="AE102" i="5"/>
  <c r="AD102" i="5"/>
  <c r="AE30" i="5"/>
  <c r="AD30" i="5"/>
  <c r="AD112" i="5"/>
  <c r="AE112" i="5"/>
  <c r="AE173" i="5"/>
  <c r="AD173" i="5"/>
  <c r="AB71" i="5"/>
  <c r="AA71" i="5"/>
  <c r="AE73" i="5"/>
  <c r="AD73" i="5"/>
  <c r="AD157" i="5"/>
  <c r="AE157" i="5"/>
  <c r="AB129" i="5"/>
  <c r="AA129" i="5"/>
  <c r="AD60" i="5"/>
  <c r="AE60" i="5"/>
  <c r="AD154" i="5"/>
  <c r="AE154" i="5"/>
  <c r="AE115" i="5"/>
  <c r="AD115" i="5"/>
  <c r="AE98" i="5"/>
  <c r="AD98" i="5"/>
  <c r="AB163" i="5"/>
  <c r="AA163" i="5"/>
  <c r="AA88" i="5"/>
  <c r="AB88" i="5"/>
  <c r="AB228" i="5"/>
  <c r="AA228" i="5"/>
  <c r="AE35" i="5"/>
  <c r="AD35" i="5"/>
  <c r="AE197" i="5"/>
  <c r="AD197" i="5"/>
  <c r="AB183" i="5"/>
  <c r="AA183" i="5"/>
  <c r="AB150" i="5"/>
  <c r="AA150" i="5"/>
  <c r="AA156" i="5"/>
  <c r="AB156" i="5"/>
  <c r="AD33" i="5"/>
  <c r="AE33" i="5"/>
  <c r="AE209" i="5"/>
  <c r="AD209" i="5"/>
  <c r="AA121" i="5"/>
  <c r="AB121" i="5"/>
  <c r="AA56" i="5"/>
  <c r="AB56" i="5"/>
  <c r="AE111" i="5"/>
  <c r="AD111" i="5"/>
  <c r="AE29" i="5"/>
  <c r="AD29" i="5"/>
  <c r="AD187" i="5"/>
  <c r="AE187" i="5"/>
  <c r="AE196" i="5"/>
  <c r="AD196" i="5"/>
  <c r="AE195" i="5"/>
  <c r="AD195" i="5"/>
  <c r="AD131" i="5"/>
  <c r="AE131" i="5"/>
  <c r="AE85" i="5"/>
  <c r="AD85" i="5"/>
  <c r="AE133" i="5"/>
  <c r="AD133" i="5"/>
  <c r="AD202" i="5"/>
  <c r="AE202" i="5"/>
  <c r="AE188" i="5"/>
  <c r="AD188" i="5"/>
  <c r="AD62" i="5"/>
  <c r="AE62" i="5"/>
  <c r="AD145" i="5"/>
  <c r="AE145" i="5"/>
  <c r="AE184" i="5"/>
  <c r="AD184" i="5"/>
  <c r="AE164" i="5"/>
  <c r="AD164" i="5"/>
  <c r="AE160" i="5"/>
  <c r="AD160" i="5"/>
  <c r="AD204" i="5"/>
  <c r="AE204" i="5"/>
  <c r="AD48" i="5"/>
  <c r="AE48" i="5"/>
  <c r="AD198" i="5"/>
  <c r="AE198" i="5"/>
  <c r="AE172" i="5"/>
  <c r="AD172" i="5"/>
  <c r="AE52" i="5"/>
  <c r="AD52" i="5"/>
  <c r="AD179" i="5"/>
  <c r="AE179" i="5"/>
  <c r="AE232" i="5"/>
  <c r="AD232" i="5"/>
  <c r="AD231" i="5"/>
  <c r="AE231" i="5"/>
  <c r="P341" i="3"/>
  <c r="L341" i="3"/>
  <c r="L30" i="3"/>
  <c r="P30" i="3"/>
  <c r="L42" i="3"/>
  <c r="P42" i="3"/>
  <c r="L175" i="3"/>
  <c r="P175" i="3"/>
  <c r="L280" i="3"/>
  <c r="P280" i="3"/>
  <c r="P107" i="3"/>
  <c r="L107" i="3"/>
  <c r="L77" i="3"/>
  <c r="P77" i="3"/>
  <c r="P80" i="3"/>
  <c r="L80" i="3"/>
  <c r="L302" i="3"/>
  <c r="P302" i="3"/>
  <c r="L245" i="3"/>
  <c r="P245" i="3"/>
  <c r="L67" i="3"/>
  <c r="P67" i="3"/>
  <c r="L133" i="3"/>
  <c r="P133" i="3"/>
  <c r="P293" i="3"/>
  <c r="L293" i="3"/>
  <c r="P45" i="3"/>
  <c r="L45" i="3"/>
  <c r="L85" i="3"/>
  <c r="P85" i="3"/>
  <c r="P158" i="3"/>
  <c r="L158" i="3"/>
  <c r="L178" i="3"/>
  <c r="P178" i="3"/>
  <c r="P281" i="3"/>
  <c r="L281" i="3"/>
  <c r="P75" i="3"/>
  <c r="L75" i="3"/>
  <c r="L99" i="3"/>
  <c r="P99" i="3"/>
  <c r="L285" i="3"/>
  <c r="P285" i="3"/>
  <c r="P219" i="3"/>
  <c r="L219" i="3"/>
  <c r="P164" i="3"/>
  <c r="L164" i="3"/>
  <c r="P92" i="3"/>
  <c r="L92" i="3"/>
  <c r="L137" i="3"/>
  <c r="P137" i="3"/>
  <c r="L113" i="3"/>
  <c r="P113" i="3"/>
  <c r="P188" i="3"/>
  <c r="L188" i="3"/>
  <c r="P239" i="3"/>
  <c r="L239" i="3"/>
  <c r="P121" i="3"/>
  <c r="L121" i="3"/>
  <c r="L206" i="3"/>
  <c r="P206" i="3"/>
  <c r="L123" i="3"/>
  <c r="P123" i="3"/>
  <c r="L146" i="3"/>
  <c r="P146" i="3"/>
  <c r="P127" i="3"/>
  <c r="L127" i="3"/>
  <c r="P213" i="3"/>
  <c r="L213" i="3"/>
  <c r="P119" i="3"/>
  <c r="L119" i="3"/>
  <c r="P117" i="3"/>
  <c r="L117" i="3"/>
  <c r="L268" i="3"/>
  <c r="P268" i="3"/>
  <c r="L141" i="3"/>
  <c r="P141" i="3"/>
  <c r="L271" i="3"/>
  <c r="P271" i="3"/>
  <c r="L301" i="3"/>
  <c r="P301" i="3"/>
  <c r="P32" i="3"/>
  <c r="L32" i="3"/>
  <c r="L282" i="3"/>
  <c r="P282" i="3"/>
  <c r="P279" i="3"/>
  <c r="L279" i="3"/>
  <c r="L62" i="3"/>
  <c r="P62" i="3"/>
  <c r="P143" i="3"/>
  <c r="L143" i="3"/>
  <c r="L200" i="3"/>
  <c r="P200" i="3"/>
  <c r="P125" i="3"/>
  <c r="L125" i="3"/>
  <c r="P216" i="3"/>
  <c r="L216" i="3"/>
  <c r="P236" i="3"/>
  <c r="L236" i="3"/>
  <c r="L329" i="3"/>
  <c r="P329" i="3"/>
  <c r="P94" i="3"/>
  <c r="L94" i="3"/>
  <c r="P258" i="3"/>
  <c r="L258" i="3"/>
  <c r="L222" i="3"/>
  <c r="P222" i="3"/>
  <c r="P151" i="3"/>
  <c r="L151" i="3"/>
  <c r="L180" i="3"/>
  <c r="P180" i="3"/>
  <c r="L287" i="3"/>
  <c r="P287" i="3"/>
  <c r="L212" i="3"/>
  <c r="P212" i="3"/>
  <c r="L332" i="3"/>
  <c r="P332" i="3"/>
  <c r="L244" i="3"/>
  <c r="P244" i="3"/>
  <c r="L44" i="3"/>
  <c r="P44" i="3"/>
  <c r="L54" i="3"/>
  <c r="P54" i="3"/>
  <c r="L240" i="3"/>
  <c r="P240" i="3"/>
  <c r="L152" i="3"/>
  <c r="P152" i="3"/>
  <c r="L109" i="3"/>
  <c r="P109" i="3"/>
  <c r="L66" i="3"/>
  <c r="P66" i="3"/>
  <c r="L160" i="3"/>
  <c r="P160" i="3"/>
  <c r="P70" i="3"/>
  <c r="L70" i="3"/>
  <c r="L100" i="3"/>
  <c r="P100" i="3"/>
  <c r="P209" i="3"/>
  <c r="L209" i="3"/>
  <c r="P163" i="3"/>
  <c r="L163" i="3"/>
  <c r="L337" i="3"/>
  <c r="P337" i="3"/>
  <c r="P179" i="3"/>
  <c r="L179" i="3"/>
  <c r="L288" i="3"/>
  <c r="P288" i="3"/>
  <c r="L326" i="3"/>
  <c r="P326" i="3"/>
  <c r="P204" i="3"/>
  <c r="L204" i="3"/>
  <c r="P139" i="3"/>
  <c r="L139" i="3"/>
  <c r="L321" i="3"/>
  <c r="P321" i="3"/>
  <c r="P303" i="3"/>
  <c r="L303" i="3"/>
  <c r="P317" i="3"/>
  <c r="L317" i="3"/>
  <c r="L61" i="3"/>
  <c r="P61" i="3"/>
  <c r="L210" i="3"/>
  <c r="P210" i="3"/>
  <c r="P53" i="3"/>
  <c r="L53" i="3"/>
  <c r="L234" i="3"/>
  <c r="P234" i="3"/>
  <c r="L335" i="3"/>
  <c r="P335" i="3"/>
  <c r="P290" i="3"/>
  <c r="L290" i="3"/>
  <c r="P298" i="3"/>
  <c r="L298" i="3"/>
  <c r="L191" i="3"/>
  <c r="P191" i="3"/>
  <c r="P273" i="3"/>
  <c r="L273" i="3"/>
  <c r="P101" i="3"/>
  <c r="L101" i="3"/>
  <c r="P28" i="3"/>
  <c r="L28" i="3"/>
  <c r="L169" i="3"/>
  <c r="P169" i="3"/>
  <c r="L120" i="3"/>
  <c r="P120" i="3"/>
  <c r="P338" i="3"/>
  <c r="L338" i="3"/>
  <c r="L270" i="3"/>
  <c r="P270" i="3"/>
  <c r="L118" i="3"/>
  <c r="P118" i="3"/>
  <c r="P190" i="3"/>
  <c r="L190" i="3"/>
  <c r="L246" i="3"/>
  <c r="P246" i="3"/>
  <c r="L325" i="3"/>
  <c r="P325" i="3"/>
  <c r="P97" i="3"/>
  <c r="L97" i="3"/>
  <c r="L87" i="3"/>
  <c r="P87" i="3"/>
  <c r="P316" i="3"/>
  <c r="L316" i="3"/>
  <c r="P126" i="3"/>
  <c r="L126" i="3"/>
  <c r="P315" i="3"/>
  <c r="L315" i="3"/>
  <c r="L41" i="3"/>
  <c r="P41" i="3"/>
  <c r="L86" i="3"/>
  <c r="P86" i="3"/>
  <c r="P228" i="3"/>
  <c r="L228" i="3"/>
  <c r="P132" i="3"/>
  <c r="L132" i="3"/>
  <c r="L159" i="3"/>
  <c r="P159" i="3"/>
  <c r="P320" i="3"/>
  <c r="L320" i="3"/>
  <c r="L98" i="3"/>
  <c r="P98" i="3"/>
  <c r="L189" i="3"/>
  <c r="P189" i="3"/>
  <c r="P323" i="3"/>
  <c r="L323" i="3"/>
  <c r="L183" i="3"/>
  <c r="P183" i="3"/>
  <c r="P135" i="3"/>
  <c r="L135" i="3"/>
  <c r="P186" i="3"/>
  <c r="L186" i="3"/>
  <c r="P309" i="3"/>
  <c r="L309" i="3"/>
  <c r="P60" i="3"/>
  <c r="L60" i="3"/>
  <c r="P248" i="3"/>
  <c r="L248" i="3"/>
  <c r="L153" i="3"/>
  <c r="P153" i="3"/>
  <c r="P26" i="3"/>
  <c r="L26" i="3"/>
  <c r="L22" i="3"/>
  <c r="P22" i="3"/>
  <c r="L247" i="3"/>
  <c r="P247" i="3"/>
  <c r="P230" i="3"/>
  <c r="L230" i="3"/>
  <c r="P185" i="3"/>
  <c r="L185" i="3"/>
  <c r="P305" i="3"/>
  <c r="L305" i="3"/>
  <c r="P51" i="3"/>
  <c r="L51" i="3"/>
  <c r="P173" i="3"/>
  <c r="L173" i="3"/>
  <c r="L74" i="3"/>
  <c r="P74" i="3"/>
  <c r="P48" i="3"/>
  <c r="L48" i="3"/>
  <c r="P237" i="3"/>
  <c r="L237" i="3"/>
  <c r="L78" i="3"/>
  <c r="P78" i="3"/>
  <c r="L165" i="3"/>
  <c r="P165" i="3"/>
  <c r="L227" i="3"/>
  <c r="P227" i="3"/>
  <c r="P47" i="3"/>
  <c r="L47" i="3"/>
  <c r="P252" i="3"/>
  <c r="L252" i="3"/>
  <c r="P33" i="3"/>
  <c r="L33" i="3"/>
  <c r="L257" i="3"/>
  <c r="P257" i="3"/>
  <c r="L199" i="3"/>
  <c r="P199" i="3"/>
  <c r="L156" i="3"/>
  <c r="P156" i="3"/>
  <c r="P284" i="3"/>
  <c r="L284" i="3"/>
  <c r="L24" i="3"/>
  <c r="P24" i="3"/>
  <c r="L261" i="3"/>
  <c r="P261" i="3"/>
  <c r="P313" i="3"/>
  <c r="L313" i="3"/>
  <c r="L203" i="3"/>
  <c r="P203" i="3"/>
  <c r="L264" i="3"/>
  <c r="P264" i="3"/>
  <c r="P224" i="3"/>
  <c r="L224" i="3"/>
  <c r="L90" i="3"/>
  <c r="P90" i="3"/>
  <c r="P308" i="3"/>
  <c r="L308" i="3"/>
  <c r="L255" i="3"/>
  <c r="P255" i="3"/>
  <c r="L296" i="3"/>
  <c r="P296" i="3"/>
  <c r="P295" i="3"/>
  <c r="L295" i="3"/>
  <c r="L187" i="3"/>
  <c r="P187" i="3"/>
  <c r="L144" i="3"/>
  <c r="P144" i="3"/>
  <c r="L29" i="3"/>
  <c r="P29" i="3"/>
  <c r="L243" i="3"/>
  <c r="P243" i="3"/>
  <c r="L149" i="3"/>
  <c r="P149" i="3"/>
  <c r="L297" i="3"/>
  <c r="P297" i="3"/>
  <c r="P217" i="3"/>
  <c r="L217" i="3"/>
  <c r="P170" i="3"/>
  <c r="L170" i="3"/>
  <c r="P155" i="3"/>
  <c r="L155" i="3"/>
  <c r="L327" i="3"/>
  <c r="P327" i="3"/>
  <c r="L104" i="3"/>
  <c r="P104" i="3"/>
  <c r="L194" i="3"/>
  <c r="P194" i="3"/>
  <c r="L275" i="3"/>
  <c r="P275" i="3"/>
  <c r="P23" i="3"/>
  <c r="L23" i="3"/>
  <c r="P88" i="3"/>
  <c r="L88" i="3"/>
  <c r="L276" i="3"/>
  <c r="P276" i="3"/>
  <c r="L59" i="3"/>
  <c r="P59" i="3"/>
  <c r="P312" i="3"/>
  <c r="L312" i="3"/>
  <c r="P89" i="3"/>
  <c r="L89" i="3"/>
  <c r="P231" i="3"/>
  <c r="L231" i="3"/>
  <c r="L266" i="3"/>
  <c r="P266" i="3"/>
  <c r="P116" i="3"/>
  <c r="L116" i="3"/>
  <c r="P253" i="3"/>
  <c r="L253" i="3"/>
  <c r="P111" i="3"/>
  <c r="L111" i="3"/>
  <c r="P136" i="3"/>
  <c r="L136" i="3"/>
  <c r="L215" i="3"/>
  <c r="P215" i="3"/>
  <c r="L84" i="3"/>
  <c r="P84" i="3"/>
  <c r="L38" i="3"/>
  <c r="P38" i="3"/>
  <c r="P50" i="3"/>
  <c r="L50" i="3"/>
  <c r="P72" i="3"/>
  <c r="L72" i="3"/>
  <c r="L150" i="3"/>
  <c r="P150" i="3"/>
  <c r="P318" i="3"/>
  <c r="L318" i="3"/>
  <c r="L176" i="3"/>
  <c r="P176" i="3"/>
  <c r="P96" i="3"/>
  <c r="L96" i="3"/>
  <c r="L37" i="3"/>
  <c r="P37" i="3"/>
  <c r="L311" i="3"/>
  <c r="P311" i="3"/>
  <c r="P324" i="3"/>
  <c r="L324" i="3"/>
  <c r="L322" i="3"/>
  <c r="P322" i="3"/>
  <c r="P114" i="3"/>
  <c r="L114" i="3"/>
  <c r="L193" i="3"/>
  <c r="P193" i="3"/>
  <c r="P122" i="3"/>
  <c r="L122" i="3"/>
  <c r="P263" i="3"/>
  <c r="L263" i="3"/>
  <c r="P299" i="3"/>
  <c r="L299" i="3"/>
  <c r="P115" i="3"/>
  <c r="L115" i="3"/>
  <c r="P145" i="3"/>
  <c r="L145" i="3"/>
  <c r="P40" i="3"/>
  <c r="L40" i="3"/>
  <c r="L58" i="3"/>
  <c r="P58" i="3"/>
  <c r="P259" i="3"/>
  <c r="L259" i="3"/>
  <c r="L265" i="3"/>
  <c r="P265" i="3"/>
  <c r="P235" i="3"/>
  <c r="L235" i="3"/>
  <c r="L254" i="3"/>
  <c r="P254" i="3"/>
  <c r="P208" i="3"/>
  <c r="L208" i="3"/>
  <c r="L286" i="3"/>
  <c r="P286" i="3"/>
  <c r="P171" i="3"/>
  <c r="L171" i="3"/>
  <c r="P177" i="3"/>
  <c r="L177" i="3"/>
  <c r="L181" i="3"/>
  <c r="P181" i="3"/>
  <c r="L294" i="3"/>
  <c r="P294" i="3"/>
  <c r="P129" i="3"/>
  <c r="L129" i="3"/>
  <c r="L218" i="3"/>
  <c r="P218" i="3"/>
  <c r="P336" i="3"/>
  <c r="L336" i="3"/>
  <c r="L192" i="3"/>
  <c r="P192" i="3"/>
  <c r="L195" i="3"/>
  <c r="P195" i="3"/>
  <c r="L63" i="3"/>
  <c r="P63" i="3"/>
  <c r="P304" i="3"/>
  <c r="L304" i="3"/>
  <c r="L147" i="3"/>
  <c r="P147" i="3"/>
  <c r="L142" i="3"/>
  <c r="P142" i="3"/>
  <c r="P306" i="3"/>
  <c r="L306" i="3"/>
  <c r="L214" i="3"/>
  <c r="P214" i="3"/>
  <c r="P134" i="3"/>
  <c r="L134" i="3"/>
  <c r="L69" i="3"/>
  <c r="P69" i="3"/>
  <c r="L197" i="3"/>
  <c r="P197" i="3"/>
  <c r="P269" i="3"/>
  <c r="L269" i="3"/>
  <c r="P334" i="3"/>
  <c r="L334" i="3"/>
  <c r="L342" i="3"/>
  <c r="P342" i="3"/>
  <c r="P162" i="3"/>
  <c r="L162" i="3"/>
  <c r="L108" i="3"/>
  <c r="P108" i="3"/>
  <c r="L102" i="3"/>
  <c r="P102" i="3"/>
  <c r="L250" i="3"/>
  <c r="P250" i="3"/>
  <c r="P82" i="3"/>
  <c r="L82" i="3"/>
  <c r="L103" i="3"/>
  <c r="P103" i="3"/>
  <c r="P267" i="3"/>
  <c r="L267" i="3"/>
  <c r="L339" i="3"/>
  <c r="P339" i="3"/>
  <c r="L167" i="3"/>
  <c r="P167" i="3"/>
  <c r="L221" i="3"/>
  <c r="P221" i="3"/>
  <c r="P68" i="3"/>
  <c r="L68" i="3"/>
  <c r="P251" i="3"/>
  <c r="L251" i="3"/>
  <c r="L272" i="3"/>
  <c r="P272" i="3"/>
  <c r="L79" i="3"/>
  <c r="P79" i="3"/>
  <c r="L57" i="3"/>
  <c r="P57" i="3"/>
  <c r="L36" i="3"/>
  <c r="P36" i="3"/>
  <c r="P238" i="3"/>
  <c r="L238" i="3"/>
  <c r="P157" i="3"/>
  <c r="L157" i="3"/>
  <c r="P340" i="3"/>
  <c r="L340" i="3"/>
  <c r="P55" i="3"/>
  <c r="L55" i="3"/>
  <c r="L328" i="3"/>
  <c r="P328" i="3"/>
  <c r="L46" i="3"/>
  <c r="P46" i="3"/>
  <c r="L226" i="3"/>
  <c r="P226" i="3"/>
  <c r="P25" i="3"/>
  <c r="L25" i="3"/>
  <c r="L124" i="3"/>
  <c r="P124" i="3"/>
  <c r="L262" i="3"/>
  <c r="P262" i="3"/>
  <c r="L229" i="3"/>
  <c r="P229" i="3"/>
  <c r="L76" i="3"/>
  <c r="P76" i="3"/>
  <c r="P319" i="3"/>
  <c r="L319" i="3"/>
  <c r="L277" i="3"/>
  <c r="P277" i="3"/>
  <c r="L260" i="3"/>
  <c r="P260" i="3"/>
  <c r="P278" i="3"/>
  <c r="L278" i="3"/>
  <c r="L184" i="3"/>
  <c r="P184" i="3"/>
  <c r="P21" i="3"/>
  <c r="L21" i="3"/>
  <c r="P241" i="3"/>
  <c r="L241" i="3"/>
  <c r="L52" i="3"/>
  <c r="P52" i="3"/>
  <c r="L65" i="3"/>
  <c r="P65" i="3"/>
  <c r="P131" i="3"/>
  <c r="L131" i="3"/>
  <c r="L232" i="3"/>
  <c r="P232" i="3"/>
  <c r="L56" i="3"/>
  <c r="P56" i="3"/>
  <c r="L161" i="3"/>
  <c r="P161" i="3"/>
  <c r="P198" i="3"/>
  <c r="L198" i="3"/>
  <c r="L225" i="3"/>
  <c r="P225" i="3"/>
  <c r="L333" i="3"/>
  <c r="P333" i="3"/>
  <c r="P291" i="3"/>
  <c r="L291" i="3"/>
  <c r="P172" i="3"/>
  <c r="L172" i="3"/>
  <c r="P39" i="3"/>
  <c r="L39" i="3"/>
  <c r="L220" i="3"/>
  <c r="P220" i="3"/>
  <c r="P201" i="3"/>
  <c r="L201" i="3"/>
  <c r="L211" i="3"/>
  <c r="P211" i="3"/>
  <c r="L283" i="3"/>
  <c r="P283" i="3"/>
  <c r="L43" i="3"/>
  <c r="P43" i="3"/>
  <c r="L233" i="3"/>
  <c r="P233" i="3"/>
  <c r="P140" i="3"/>
  <c r="L140" i="3"/>
  <c r="L105" i="3"/>
  <c r="P105" i="3"/>
  <c r="L34" i="3"/>
  <c r="P34" i="3"/>
  <c r="L205" i="3"/>
  <c r="P205" i="3"/>
  <c r="L202" i="3"/>
  <c r="P202" i="3"/>
  <c r="L300" i="3"/>
  <c r="P300" i="3"/>
  <c r="L138" i="3"/>
  <c r="P138" i="3"/>
  <c r="L83" i="3"/>
  <c r="P83" i="3"/>
  <c r="L93" i="3"/>
  <c r="P93" i="3"/>
  <c r="L112" i="3"/>
  <c r="P112" i="3"/>
  <c r="L110" i="3"/>
  <c r="P110" i="3"/>
  <c r="P249" i="3"/>
  <c r="L249" i="3"/>
  <c r="L130" i="3"/>
  <c r="P130" i="3"/>
  <c r="L81" i="3"/>
  <c r="P81" i="3"/>
  <c r="L223" i="3"/>
  <c r="P223" i="3"/>
  <c r="P330" i="3"/>
  <c r="L330" i="3"/>
  <c r="P91" i="3"/>
  <c r="L91" i="3"/>
  <c r="L292" i="3"/>
  <c r="P292" i="3"/>
  <c r="L331" i="3"/>
  <c r="P331" i="3"/>
  <c r="L274" i="3"/>
  <c r="P274" i="3"/>
  <c r="P148" i="3"/>
  <c r="L148" i="3"/>
  <c r="L182" i="3"/>
  <c r="P182" i="3"/>
  <c r="P196" i="3"/>
  <c r="L196" i="3"/>
  <c r="P71" i="3"/>
  <c r="L71" i="3"/>
  <c r="P73" i="3"/>
  <c r="L73" i="3"/>
  <c r="P31" i="3"/>
  <c r="L31" i="3"/>
  <c r="P95" i="3"/>
  <c r="L95" i="3"/>
  <c r="L106" i="3"/>
  <c r="P106" i="3"/>
  <c r="L128" i="3"/>
  <c r="P128" i="3"/>
  <c r="L64" i="3"/>
  <c r="P64" i="3"/>
  <c r="P166" i="3"/>
  <c r="L166" i="3"/>
  <c r="L242" i="3"/>
  <c r="P242" i="3"/>
  <c r="L307" i="3"/>
  <c r="P307" i="3"/>
  <c r="L310" i="3"/>
  <c r="P310" i="3"/>
  <c r="L174" i="3"/>
  <c r="P174" i="3"/>
  <c r="P35" i="3"/>
  <c r="L35" i="3"/>
  <c r="L289" i="3"/>
  <c r="P289" i="3"/>
  <c r="L154" i="3"/>
  <c r="P154" i="3"/>
  <c r="L168" i="3"/>
  <c r="P168" i="3"/>
  <c r="P314" i="3"/>
  <c r="L314" i="3"/>
  <c r="P256" i="3"/>
  <c r="L256" i="3"/>
  <c r="P207" i="3"/>
  <c r="L207" i="3"/>
  <c r="L27" i="3"/>
  <c r="P27" i="3"/>
  <c r="L49" i="3"/>
  <c r="P49" i="3"/>
  <c r="L18" i="3"/>
  <c r="AE88" i="5" l="1"/>
  <c r="AD88" i="5"/>
  <c r="AE214" i="5"/>
  <c r="AD214" i="5"/>
  <c r="AD211" i="5"/>
  <c r="AE211" i="5"/>
  <c r="AD90" i="5"/>
  <c r="AE90" i="5"/>
  <c r="AE24" i="5"/>
  <c r="AD24" i="5"/>
  <c r="AE124" i="5"/>
  <c r="AD124" i="5"/>
  <c r="AD207" i="5"/>
  <c r="AE207" i="5"/>
  <c r="AE217" i="5"/>
  <c r="AD217" i="5"/>
  <c r="AD163" i="5"/>
  <c r="AE163" i="5"/>
  <c r="AE71" i="5"/>
  <c r="AD71" i="5"/>
  <c r="AE224" i="5"/>
  <c r="AD224" i="5"/>
  <c r="AD205" i="5"/>
  <c r="AE205" i="5"/>
  <c r="AE122" i="5"/>
  <c r="AD122" i="5"/>
  <c r="AE36" i="5"/>
  <c r="AD36" i="5"/>
  <c r="AD213" i="5"/>
  <c r="AE213" i="5"/>
  <c r="AE129" i="5"/>
  <c r="AD129" i="5"/>
  <c r="AE151" i="5"/>
  <c r="AD151" i="5"/>
  <c r="AD215" i="5"/>
  <c r="AE215" i="5"/>
  <c r="AD99" i="5"/>
  <c r="AE99" i="5"/>
  <c r="AE128" i="5"/>
  <c r="AD128" i="5"/>
  <c r="AE148" i="5"/>
  <c r="AD148" i="5"/>
  <c r="AE158" i="5"/>
  <c r="AD158" i="5"/>
  <c r="AD208" i="5"/>
  <c r="AE208" i="5"/>
  <c r="AD194" i="5"/>
  <c r="AE194" i="5"/>
  <c r="AD22" i="5"/>
  <c r="AE22" i="5"/>
  <c r="AD56" i="5"/>
  <c r="AE56" i="5"/>
  <c r="AE156" i="5"/>
  <c r="AD156" i="5"/>
  <c r="AD75" i="5"/>
  <c r="AE75" i="5"/>
  <c r="AE108" i="5"/>
  <c r="AD108" i="5"/>
  <c r="AD68" i="5"/>
  <c r="AE68" i="5"/>
  <c r="AE167" i="5"/>
  <c r="AD167" i="5"/>
  <c r="AD125" i="5"/>
  <c r="AE125" i="5"/>
  <c r="AD25" i="5"/>
  <c r="AE25" i="5"/>
  <c r="AD117" i="5"/>
  <c r="AE117" i="5"/>
  <c r="AD132" i="5"/>
  <c r="AE132" i="5"/>
  <c r="AE137" i="5"/>
  <c r="AD137" i="5"/>
  <c r="AE147" i="5"/>
  <c r="AD147" i="5"/>
  <c r="AD150" i="5"/>
  <c r="AE150" i="5"/>
  <c r="AE121" i="5"/>
  <c r="AD121" i="5"/>
  <c r="AE21" i="5"/>
  <c r="AC11" i="5" s="1"/>
  <c r="AD21" i="5"/>
  <c r="AD83" i="5"/>
  <c r="AE83" i="5"/>
  <c r="AE192" i="5"/>
  <c r="AD192" i="5"/>
  <c r="AD171" i="5"/>
  <c r="AE171" i="5"/>
  <c r="AD50" i="5"/>
  <c r="AE50" i="5"/>
  <c r="AD228" i="5"/>
  <c r="AE228" i="5"/>
  <c r="AE183" i="5"/>
  <c r="AD183" i="5"/>
  <c r="AD175" i="5"/>
  <c r="AE175" i="5"/>
  <c r="AD221" i="5"/>
  <c r="AE221" i="5"/>
  <c r="AD87" i="5"/>
  <c r="AE87" i="5"/>
  <c r="AD130" i="5"/>
  <c r="AE130" i="5"/>
  <c r="AD223" i="5"/>
  <c r="AE223" i="5"/>
  <c r="E7" i="3"/>
  <c r="F4" i="3" l="1"/>
  <c r="H4" i="3" s="1"/>
  <c r="F6" i="3"/>
  <c r="H6" i="3" s="1"/>
  <c r="F9" i="3" s="1"/>
  <c r="F5" i="3"/>
  <c r="H5" i="3" s="1"/>
  <c r="F8" i="3"/>
  <c r="G9" i="3" l="1"/>
</calcChain>
</file>

<file path=xl/sharedStrings.xml><?xml version="1.0" encoding="utf-8"?>
<sst xmlns="http://schemas.openxmlformats.org/spreadsheetml/2006/main" count="4457" uniqueCount="998">
  <si>
    <t>JAVSO..47..105</t>
  </si>
  <si>
    <t>VSB-059</t>
  </si>
  <si>
    <t>before</t>
  </si>
  <si>
    <t>2019-07-04</t>
  </si>
  <si>
    <t>IBVS 6244</t>
  </si>
  <si>
    <t>JAVSO..43..238</t>
  </si>
  <si>
    <t>JAVSO..45..121</t>
  </si>
  <si>
    <t>JAVSO..45..215</t>
  </si>
  <si>
    <t>JAVSO..46…79 (2018)</t>
  </si>
  <si>
    <t> JAAVSO 41;122 </t>
  </si>
  <si>
    <t> JAAVSO 41;328 </t>
  </si>
  <si>
    <t> BBS 11 </t>
  </si>
  <si>
    <t>C-C Gateway</t>
  </si>
  <si>
    <t>http://var.astro.cz/ocgate/</t>
  </si>
  <si>
    <t>Locher Kurt</t>
  </si>
  <si>
    <t>p</t>
  </si>
  <si>
    <t>K,0006,K,0006,AA 6.141,</t>
  </si>
  <si>
    <t>AU</t>
  </si>
  <si>
    <t>pg</t>
  </si>
  <si>
    <t>CCD</t>
  </si>
  <si>
    <t> 0.022 </t>
  </si>
  <si>
    <t>BV</t>
  </si>
  <si>
    <t>B,0044,B,0044,,</t>
  </si>
  <si>
    <t>B,0045,B,0045,,</t>
  </si>
  <si>
    <t>B,0056,B,0056,,</t>
  </si>
  <si>
    <t> M.Kohl </t>
  </si>
  <si>
    <t>0,home,,,,Rotse</t>
  </si>
  <si>
    <t>Demircan O</t>
  </si>
  <si>
    <t>I,5364,I,5364,,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</si>
  <si>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</si>
  <si>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</si>
  <si>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</si>
  <si>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</si>
  <si>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</si>
  <si>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</si>
  <si>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</si>
  <si>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</si>
  <si>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</si>
  <si>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</si>
  <si>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wt.diff</t>
    </r>
    <r>
      <rPr>
        <b/>
        <vertAlign val="superscript"/>
        <sz val="10"/>
        <rFont val="Arial"/>
        <family val="2"/>
      </rPr>
      <t>2</t>
    </r>
  </si>
  <si>
    <t>s5</t>
  </si>
  <si>
    <t>s6</t>
  </si>
  <si>
    <t>BAD?</t>
  </si>
  <si>
    <t>LiTE?</t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</si>
  <si>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</si>
  <si>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t>Witkowski J.</t>
  </si>
  <si>
    <t>K,0001,K,0001,AAC 1.9,</t>
  </si>
  <si>
    <t>K,0022,K,0022,,</t>
  </si>
  <si>
    <t>K,0002,K,0002,AAC 2.51,</t>
  </si>
  <si>
    <t>Pagaczewski J.</t>
  </si>
  <si>
    <t>Piotrowski S.</t>
  </si>
  <si>
    <t>K,0004,K,0004,AAC 4.120,</t>
  </si>
  <si>
    <t>K,0002,K,0002,AAC 2.61,</t>
  </si>
  <si>
    <t>Lause F.</t>
  </si>
  <si>
    <t>N,0257,N,0257,AN 257.73,</t>
  </si>
  <si>
    <t>Erleksova G.E.</t>
  </si>
  <si>
    <t>O,0184,O,0184,AC 184.22,</t>
  </si>
  <si>
    <t>Soloviev A.</t>
  </si>
  <si>
    <t>O,0020,O,0020,AC 20,</t>
  </si>
  <si>
    <t>Szafraniec R.</t>
  </si>
  <si>
    <t>K,0005,K,0005,AAC 5.05,</t>
  </si>
  <si>
    <t>K,0005,K,0005,AAC 5.51,</t>
  </si>
  <si>
    <t>K,0005,K,0005,AAC 5.189,</t>
  </si>
  <si>
    <t>,,D,Lich,AJ 67.462,</t>
  </si>
  <si>
    <t>K,0005,K,0005,AAC 5.193,</t>
  </si>
  <si>
    <t>K,0007,K,0007,AA 7.188,</t>
  </si>
  <si>
    <t>Whitney B S</t>
  </si>
  <si>
    <t>,,D,Lich,AJ 64.260,</t>
  </si>
  <si>
    <t>Kordylewski K</t>
  </si>
  <si>
    <t>,,D,Lich,SAC 41.86,</t>
  </si>
  <si>
    <t>K,0016,K,0016,AA 16.158,</t>
  </si>
  <si>
    <t>B,0011,0,GCVS,,</t>
  </si>
  <si>
    <t>Chyzy K.</t>
  </si>
  <si>
    <t>M,9018,M,9018,MVS 9.18,</t>
  </si>
  <si>
    <t>Jochym P.</t>
  </si>
  <si>
    <t>Barski L.</t>
  </si>
  <si>
    <t>Trebacz A.</t>
  </si>
  <si>
    <t>Lis D.</t>
  </si>
  <si>
    <t>M,9089,M,9089,MVS 9.89,</t>
  </si>
  <si>
    <t>Krzywiec P.</t>
  </si>
  <si>
    <t>Kaczkowski T.</t>
  </si>
  <si>
    <t>B,0060,B,0060,,</t>
  </si>
  <si>
    <t>B,0061,B,0061,,</t>
  </si>
  <si>
    <t>B,0062,B,0062,,</t>
  </si>
  <si>
    <t>B,0067,B,0067,,</t>
  </si>
  <si>
    <t>B,0072,B,0072,,</t>
  </si>
  <si>
    <t>B,0073,B,0073,,</t>
  </si>
  <si>
    <t>B,0074,B,0074,,</t>
  </si>
  <si>
    <t>B,0077,B,0077,,</t>
  </si>
  <si>
    <t>B,0093,B,0093,,</t>
  </si>
  <si>
    <t>B,0092,B,0092,,</t>
  </si>
  <si>
    <t>B,0096,B,0096,,</t>
  </si>
  <si>
    <t>B,0099,B,0099,,</t>
  </si>
  <si>
    <t>B,0105,B,0105,,</t>
  </si>
  <si>
    <t>B,0109,B,0109,,</t>
  </si>
  <si>
    <t>Baldwin M</t>
  </si>
  <si>
    <t>Cook S</t>
  </si>
  <si>
    <t>B,0120,B,0120,,</t>
  </si>
  <si>
    <t>B,0123,B,0123,,</t>
  </si>
  <si>
    <t>Howell J A    0</t>
  </si>
  <si>
    <t>0,home,,,,Asas</t>
  </si>
  <si>
    <t>Nagai Kazuo</t>
  </si>
  <si>
    <t>W,0652,J,0040,,</t>
  </si>
  <si>
    <t>B,0129,I,5438,,</t>
  </si>
  <si>
    <t>Bakis V</t>
  </si>
  <si>
    <t>I,5662,,,,CUG302</t>
  </si>
  <si>
    <t>B,0130,I,5543,,</t>
  </si>
  <si>
    <t>W,1428,J,0043,,</t>
  </si>
  <si>
    <t>B,L001,,,,</t>
  </si>
  <si>
    <t>I,5662,,,,CUG301</t>
  </si>
  <si>
    <t>Demirhan U</t>
  </si>
  <si>
    <t>VRc</t>
  </si>
  <si>
    <t>I,5988,,,,T40-U47</t>
  </si>
  <si>
    <t>Urban Z.</t>
  </si>
  <si>
    <t>C,0017,C,0017,,</t>
  </si>
  <si>
    <t>Malek J.</t>
  </si>
  <si>
    <t>Silhan J.</t>
  </si>
  <si>
    <t>C,0023,C,0023,,</t>
  </si>
  <si>
    <t>Wagner V.</t>
  </si>
  <si>
    <t>Troubil Petr</t>
  </si>
  <si>
    <t>Zejda M.</t>
  </si>
  <si>
    <t>Sobotka P.</t>
  </si>
  <si>
    <t>Pechacek T</t>
  </si>
  <si>
    <t>C,0034,E,0074,,RL150</t>
  </si>
  <si>
    <t>Kadlecova H</t>
  </si>
  <si>
    <t>elapsed days</t>
  </si>
  <si>
    <t>cycles</t>
  </si>
  <si>
    <t>elapsed years</t>
  </si>
  <si>
    <t>2424379.386 </t>
  </si>
  <si>
    <t> 16.08.1925 21:15 </t>
  </si>
  <si>
    <t> 0.096 </t>
  </si>
  <si>
    <t> J.Witkowski </t>
  </si>
  <si>
    <t> AAC 1.9 </t>
  </si>
  <si>
    <t>2424426.452 </t>
  </si>
  <si>
    <t> 02.10.1925 22:50 </t>
  </si>
  <si>
    <t> 0.100 </t>
  </si>
  <si>
    <t>2424437.152 </t>
  </si>
  <si>
    <t> 13.10.1925 15:38 </t>
  </si>
  <si>
    <t> 0.104 </t>
  </si>
  <si>
    <t>2424439.269 </t>
  </si>
  <si>
    <t> 15.10.1925 18:27 </t>
  </si>
  <si>
    <t> 0.082 </t>
  </si>
  <si>
    <t>2424441.412 </t>
  </si>
  <si>
    <t> 17.10.1925 21:53 </t>
  </si>
  <si>
    <t> 0.086 </t>
  </si>
  <si>
    <t>2424452.101 </t>
  </si>
  <si>
    <t> 28.10.1925 14:25 </t>
  </si>
  <si>
    <t> 0.079 </t>
  </si>
  <si>
    <t>2424454.244 </t>
  </si>
  <si>
    <t> 30.10.1925 17:51 </t>
  </si>
  <si>
    <t>2424717.356 </t>
  </si>
  <si>
    <t> 20.07.1926 20:32 </t>
  </si>
  <si>
    <t> 0.075 </t>
  </si>
  <si>
    <t> CRAC 22 </t>
  </si>
  <si>
    <t>2426653.285 </t>
  </si>
  <si>
    <t> 07.11.1931 18:50 </t>
  </si>
  <si>
    <t> 0.045 </t>
  </si>
  <si>
    <t> AAC 2.51 </t>
  </si>
  <si>
    <t>2427224.445 </t>
  </si>
  <si>
    <t> 31.05.1933 22:40 </t>
  </si>
  <si>
    <t> 0.044 </t>
  </si>
  <si>
    <t> J.Pagaczewski </t>
  </si>
  <si>
    <t>2427226.580 </t>
  </si>
  <si>
    <t> 03.06.1933 01:55 </t>
  </si>
  <si>
    <t> 0.040 </t>
  </si>
  <si>
    <t> S.Piotrowski </t>
  </si>
  <si>
    <t> AAC 4.120 </t>
  </si>
  <si>
    <t>2427271.497 </t>
  </si>
  <si>
    <t> 17.07.1933 23:55 </t>
  </si>
  <si>
    <t> 0.034 </t>
  </si>
  <si>
    <t> AAC 2.61 </t>
  </si>
  <si>
    <t>2427271.506 </t>
  </si>
  <si>
    <t> 18.07.1933 00:08 </t>
  </si>
  <si>
    <t> 0.043 </t>
  </si>
  <si>
    <t>2427331.398 </t>
  </si>
  <si>
    <t> 15.09.1933 21:33 </t>
  </si>
  <si>
    <t> 0.038 </t>
  </si>
  <si>
    <t>2427344.236 </t>
  </si>
  <si>
    <t> 28.09.1933 17:39 </t>
  </si>
  <si>
    <t> 0.041 </t>
  </si>
  <si>
    <t>2427344.237 </t>
  </si>
  <si>
    <t> 28.09.1933 17:41 </t>
  </si>
  <si>
    <t> F.Lause </t>
  </si>
  <si>
    <t> AN 257.73 </t>
  </si>
  <si>
    <t>2427624.459 </t>
  </si>
  <si>
    <t> 05.07.1934 23:00 </t>
  </si>
  <si>
    <t> 0.031 </t>
  </si>
  <si>
    <t>2427639.442 </t>
  </si>
  <si>
    <t> 20.07.1934 22:36 </t>
  </si>
  <si>
    <t>2427656.556 </t>
  </si>
  <si>
    <t> 07.08.1934 01:20 </t>
  </si>
  <si>
    <t>2427667.248 </t>
  </si>
  <si>
    <t> 17.08.1934 17:57 </t>
  </si>
  <si>
    <t> 0.037 </t>
  </si>
  <si>
    <t>2427669.383 </t>
  </si>
  <si>
    <t> 19.08.1934 21:11 </t>
  </si>
  <si>
    <t> 0.032 </t>
  </si>
  <si>
    <t>2427684.380 </t>
  </si>
  <si>
    <t> 03.09.1934 21:07 </t>
  </si>
  <si>
    <t> 0.055 </t>
  </si>
  <si>
    <t>2427744.260 </t>
  </si>
  <si>
    <t> 02.11.1934 18:14 </t>
  </si>
  <si>
    <t>2428407.401 </t>
  </si>
  <si>
    <t> 26.08.1936 21:37 </t>
  </si>
  <si>
    <t> 0.033 </t>
  </si>
  <si>
    <t>2428700.457 </t>
  </si>
  <si>
    <t> 15.06.1937 22:58 </t>
  </si>
  <si>
    <t> 0.021 </t>
  </si>
  <si>
    <t>2428732.540 </t>
  </si>
  <si>
    <t> 18.07.1937 00:57 </t>
  </si>
  <si>
    <t> 0.016 </t>
  </si>
  <si>
    <t>2428837.362 </t>
  </si>
  <si>
    <t> 30.10.1937 20:41 </t>
  </si>
  <si>
    <t> 0.019 </t>
  </si>
  <si>
    <t>2429113.320 </t>
  </si>
  <si>
    <t> 02.08.1938 19:40 </t>
  </si>
  <si>
    <t> G.E.Erleksova </t>
  </si>
  <si>
    <t> AC 184.22 </t>
  </si>
  <si>
    <t>2429113.337 </t>
  </si>
  <si>
    <t> 02.08.1938 20:05 </t>
  </si>
  <si>
    <t> 0.039 </t>
  </si>
  <si>
    <t>? </t>
  </si>
  <si>
    <t> A.Soloviev </t>
  </si>
  <si>
    <t> AC 20 </t>
  </si>
  <si>
    <t>2429130.430 </t>
  </si>
  <si>
    <t> 19.08.1938 22:19 </t>
  </si>
  <si>
    <t>2429438.460 </t>
  </si>
  <si>
    <t> 23.06.1939 23:02 </t>
  </si>
  <si>
    <t>2430234.222 </t>
  </si>
  <si>
    <t> 27.08.1941 17:19 </t>
  </si>
  <si>
    <t>2430309.099 </t>
  </si>
  <si>
    <t> 10.11.1941 14:22 </t>
  </si>
  <si>
    <t>2433036.553 </t>
  </si>
  <si>
    <t> 30.04.1949 01:16 </t>
  </si>
  <si>
    <t> AAC 5.5 </t>
  </si>
  <si>
    <t>2433173.461 </t>
  </si>
  <si>
    <t> 13.09.1949 23:03 </t>
  </si>
  <si>
    <t>2433186.293 </t>
  </si>
  <si>
    <t> 26.09.1949 19:01 </t>
  </si>
  <si>
    <t>2433571.358 </t>
  </si>
  <si>
    <t> 16.10.1950 20:35 </t>
  </si>
  <si>
    <t> AAC 5.7 </t>
  </si>
  <si>
    <t>2433879.403 </t>
  </si>
  <si>
    <t> 20.08.1951 21:40 </t>
  </si>
  <si>
    <t> AAC 5.10 </t>
  </si>
  <si>
    <t>2434159.628 </t>
  </si>
  <si>
    <t> 27.05.1952 03:04 </t>
  </si>
  <si>
    <t>2434277.284 </t>
  </si>
  <si>
    <t> 21.09.1952 18:48 </t>
  </si>
  <si>
    <t> AAC 5.51 </t>
  </si>
  <si>
    <t>2434600.297 </t>
  </si>
  <si>
    <t> 10.08.1953 19:07 </t>
  </si>
  <si>
    <t> AAC 5.189 </t>
  </si>
  <si>
    <t>2434645.217 </t>
  </si>
  <si>
    <t> 24.09.1953 17:12 </t>
  </si>
  <si>
    <t>2434901.919 </t>
  </si>
  <si>
    <t> 08.06.1954 10:03 </t>
  </si>
  <si>
    <t> Koch &amp; Koch </t>
  </si>
  <si>
    <t> AJ 67.462 </t>
  </si>
  <si>
    <t>2435000.328 </t>
  </si>
  <si>
    <t> 14.09.1954 19:52 </t>
  </si>
  <si>
    <t>2435017.434 </t>
  </si>
  <si>
    <t> 01.10.1954 22:24 </t>
  </si>
  <si>
    <t>2435370.405 </t>
  </si>
  <si>
    <t> 19.09.1955 21:43 </t>
  </si>
  <si>
    <t>2435657.055 </t>
  </si>
  <si>
    <t> 02.07.1956 13:19 </t>
  </si>
  <si>
    <t>2435723.371 </t>
  </si>
  <si>
    <t> 06.09.1956 20:54 </t>
  </si>
  <si>
    <t>2435729.795 </t>
  </si>
  <si>
    <t> 13.09.1956 07:04 </t>
  </si>
  <si>
    <t> B.S.Whitney </t>
  </si>
  <si>
    <t> AJ 64.260 </t>
  </si>
  <si>
    <t>2435772.578 </t>
  </si>
  <si>
    <t> 26.10.1956 01:52 </t>
  </si>
  <si>
    <t>2435802.522 </t>
  </si>
  <si>
    <t> 25.11.1956 00:31 </t>
  </si>
  <si>
    <t>2436020.719 </t>
  </si>
  <si>
    <t> 01.07.1957 05:15 </t>
  </si>
  <si>
    <t>2436080.617 </t>
  </si>
  <si>
    <t> 30.08.1957 02:48 </t>
  </si>
  <si>
    <t>2438290.389 </t>
  </si>
  <si>
    <t> 17.09.1963 21:20 </t>
  </si>
  <si>
    <t> K.Kordylewski </t>
  </si>
  <si>
    <t> SAC 41.86 </t>
  </si>
  <si>
    <t>2439056.190 </t>
  </si>
  <si>
    <t> 22.10.1965 16:33 </t>
  </si>
  <si>
    <t> AA 16.158 </t>
  </si>
  <si>
    <t>2440801.753 </t>
  </si>
  <si>
    <t> 03.08.1970 06:04 </t>
  </si>
  <si>
    <t> -0.030 </t>
  </si>
  <si>
    <t> L.Hazel </t>
  </si>
  <si>
    <t> AVSJ 4.87 </t>
  </si>
  <si>
    <t>2440816.753 </t>
  </si>
  <si>
    <t> 18.08.1970 06:04 </t>
  </si>
  <si>
    <t>2441135.492 </t>
  </si>
  <si>
    <t> 02.07.1971 23:48 </t>
  </si>
  <si>
    <t>2441154.742 </t>
  </si>
  <si>
    <t> 22.07.1971 05:48 </t>
  </si>
  <si>
    <t> AVSJ 5.31 </t>
  </si>
  <si>
    <t>2441165.441 </t>
  </si>
  <si>
    <t> 01.08.1971 22:35 </t>
  </si>
  <si>
    <t>2441180.416 </t>
  </si>
  <si>
    <t> 16.08.1971 21:59 </t>
  </si>
  <si>
    <t>2441210.376 </t>
  </si>
  <si>
    <t> 15.09.1971 21:01 </t>
  </si>
  <si>
    <t>2441843.557 </t>
  </si>
  <si>
    <t> 10.06.1973 01:22 </t>
  </si>
  <si>
    <t>2441892.759 </t>
  </si>
  <si>
    <t> 29.07.1973 06:12 </t>
  </si>
  <si>
    <t> AVSJ 5.85 </t>
  </si>
  <si>
    <t>2441903.459 </t>
  </si>
  <si>
    <t> 08.08.1973 23:00 </t>
  </si>
  <si>
    <t>2441903.465 </t>
  </si>
  <si>
    <t> 08.08.1973 23:09 </t>
  </si>
  <si>
    <t>2441918.444 </t>
  </si>
  <si>
    <t> 23.08.1973 22:39 </t>
  </si>
  <si>
    <t> Z.Urban </t>
  </si>
  <si>
    <t> BRNO 17 </t>
  </si>
  <si>
    <t>2441918.445 </t>
  </si>
  <si>
    <t> 23.08.1973 22:40 </t>
  </si>
  <si>
    <t> J.Malek </t>
  </si>
  <si>
    <t>2441933.424 </t>
  </si>
  <si>
    <t> 07.09.1973 22:10 </t>
  </si>
  <si>
    <t> 0.014 </t>
  </si>
  <si>
    <t>2441952.665 </t>
  </si>
  <si>
    <t> 27.09.1973 03:57 </t>
  </si>
  <si>
    <t>2442241.442 </t>
  </si>
  <si>
    <t> 12.07.1974 22:36 </t>
  </si>
  <si>
    <t>2442361.242 </t>
  </si>
  <si>
    <t> 09.11.1974 17:48 </t>
  </si>
  <si>
    <t>2442600.828 </t>
  </si>
  <si>
    <t> 07.07.1975 07:52 </t>
  </si>
  <si>
    <t>2442660.729 </t>
  </si>
  <si>
    <t> 05.09.1975 05:29 </t>
  </si>
  <si>
    <t>2442923.848 </t>
  </si>
  <si>
    <t> 25.05.1976 08:21 </t>
  </si>
  <si>
    <t> AOEB 2 </t>
  </si>
  <si>
    <t>2442923.849 </t>
  </si>
  <si>
    <t> 25.05.1976 08:22 </t>
  </si>
  <si>
    <t>2443028.675 </t>
  </si>
  <si>
    <t> 07.09.1976 04:12 </t>
  </si>
  <si>
    <t>2443351.691 </t>
  </si>
  <si>
    <t> 27.07.1977 04:35 </t>
  </si>
  <si>
    <t>2443751.717 </t>
  </si>
  <si>
    <t> 31.08.1978 05:12 </t>
  </si>
  <si>
    <t>2443777.416 </t>
  </si>
  <si>
    <t> 25.09.1978 21:59 </t>
  </si>
  <si>
    <t> BBS 39/100 </t>
  </si>
  <si>
    <t>2444089.717 </t>
  </si>
  <si>
    <t> 04.08.1979 05:12 </t>
  </si>
  <si>
    <t>2444115.385 </t>
  </si>
  <si>
    <t> 29.08.1979 21:14 </t>
  </si>
  <si>
    <t>2444130.359 </t>
  </si>
  <si>
    <t> 13.09.1979 20:36 </t>
  </si>
  <si>
    <t>2444136.759 </t>
  </si>
  <si>
    <t> 20.09.1979 06:12 </t>
  </si>
  <si>
    <t>2444303.634 </t>
  </si>
  <si>
    <t> 05.03.1980 03:12 </t>
  </si>
  <si>
    <t> J.Silhan </t>
  </si>
  <si>
    <t> BRNO 23 </t>
  </si>
  <si>
    <t>2444455.502 </t>
  </si>
  <si>
    <t> 04.08.1980 00:02 </t>
  </si>
  <si>
    <t> K.Chyzy </t>
  </si>
  <si>
    <t> MVS 9.18 </t>
  </si>
  <si>
    <t>2444455.505 </t>
  </si>
  <si>
    <t> 04.08.1980 00:07 </t>
  </si>
  <si>
    <t> P.Jochym </t>
  </si>
  <si>
    <t>2444455.509 </t>
  </si>
  <si>
    <t> 04.08.1980 00:12 </t>
  </si>
  <si>
    <t> L.Barski </t>
  </si>
  <si>
    <t>2444455.513 </t>
  </si>
  <si>
    <t> 04.08.1980 00:18 </t>
  </si>
  <si>
    <t> A.Trebacz </t>
  </si>
  <si>
    <t>2444455.514 </t>
  </si>
  <si>
    <t> 04.08.1980 00:20 </t>
  </si>
  <si>
    <t> D.Lis </t>
  </si>
  <si>
    <t>2444457.665 </t>
  </si>
  <si>
    <t> 06.08.1980 03:57 </t>
  </si>
  <si>
    <t>2444793.512 </t>
  </si>
  <si>
    <t> 08.07.1981 00:17 </t>
  </si>
  <si>
    <t>2444823.461 </t>
  </si>
  <si>
    <t> 06.08.1981 23:03 </t>
  </si>
  <si>
    <t> 0.018 </t>
  </si>
  <si>
    <t> MVS 9.89 </t>
  </si>
  <si>
    <t>2444823.465 </t>
  </si>
  <si>
    <t> 06.08.1981 23:09 </t>
  </si>
  <si>
    <t> P.Krzywiec </t>
  </si>
  <si>
    <t>2444823.466 </t>
  </si>
  <si>
    <t> 06.08.1981 23:11 </t>
  </si>
  <si>
    <t> 0.023 </t>
  </si>
  <si>
    <t> T.Kaczkowski </t>
  </si>
  <si>
    <t>2444823.468 </t>
  </si>
  <si>
    <t> 06.08.1981 23:13 </t>
  </si>
  <si>
    <t> 0.025 </t>
  </si>
  <si>
    <t>2444823.474 </t>
  </si>
  <si>
    <t> 06.08.1981 23:22 </t>
  </si>
  <si>
    <t>2444823.482 </t>
  </si>
  <si>
    <t> 06.08.1981 23:34 </t>
  </si>
  <si>
    <t>2444838.438 </t>
  </si>
  <si>
    <t> 21.08.1981 22:30 </t>
  </si>
  <si>
    <t>2445116.533 </t>
  </si>
  <si>
    <t> 27.05.1982 00:47 </t>
  </si>
  <si>
    <t> BBS 60 </t>
  </si>
  <si>
    <t>2445176.434 </t>
  </si>
  <si>
    <t> 25.07.1982 22:24 </t>
  </si>
  <si>
    <t> 0.026 </t>
  </si>
  <si>
    <t> BBS 61 </t>
  </si>
  <si>
    <t>2445191.415 </t>
  </si>
  <si>
    <t> 09.08.1982 21:57 </t>
  </si>
  <si>
    <t> BBS 62 </t>
  </si>
  <si>
    <t>2445531.534 </t>
  </si>
  <si>
    <t> 16.07.1983 00:48 </t>
  </si>
  <si>
    <t> BBS 67 </t>
  </si>
  <si>
    <t>2445561.483 </t>
  </si>
  <si>
    <t> 14.08.1983 23:35 </t>
  </si>
  <si>
    <t>2445561.486 </t>
  </si>
  <si>
    <t> 14.08.1983 23:39 </t>
  </si>
  <si>
    <t>2445561.489 </t>
  </si>
  <si>
    <t> 14.08.1983 23:44 </t>
  </si>
  <si>
    <t> 0.028 </t>
  </si>
  <si>
    <t> P.Troubil </t>
  </si>
  <si>
    <t>2445561.492 </t>
  </si>
  <si>
    <t> 14.08.1983 23:48 </t>
  </si>
  <si>
    <t>2445561.494 </t>
  </si>
  <si>
    <t> 14.08.1983 23:51 </t>
  </si>
  <si>
    <t>2445606.402 </t>
  </si>
  <si>
    <t> 28.09.1983 21:38 </t>
  </si>
  <si>
    <t>2445854.554 </t>
  </si>
  <si>
    <t> 03.06.1984 01:17 </t>
  </si>
  <si>
    <t> BBS 72 </t>
  </si>
  <si>
    <t>2445888.786 </t>
  </si>
  <si>
    <t> 07.07.1984 06:51 </t>
  </si>
  <si>
    <t>2445899.472 </t>
  </si>
  <si>
    <t> 17.07.1984 23:19 </t>
  </si>
  <si>
    <t> BBS 73 </t>
  </si>
  <si>
    <t>2445914.454 </t>
  </si>
  <si>
    <t> 01.08.1984 22:53 </t>
  </si>
  <si>
    <t>2445944.398 </t>
  </si>
  <si>
    <t> 31.08.1984 21:33 </t>
  </si>
  <si>
    <t> 0.024 </t>
  </si>
  <si>
    <t> BBS 74 </t>
  </si>
  <si>
    <t>2445948.693 </t>
  </si>
  <si>
    <t> 05.09.1984 04:37 </t>
  </si>
  <si>
    <t>2445974.346 </t>
  </si>
  <si>
    <t> 30.09.1984 20:18 </t>
  </si>
  <si>
    <t>2446267.431 </t>
  </si>
  <si>
    <t> 20.07.1985 22:20 </t>
  </si>
  <si>
    <t> BBS 77 </t>
  </si>
  <si>
    <t>2446288.823 </t>
  </si>
  <si>
    <t> 11.08.1985 07:45 </t>
  </si>
  <si>
    <t>2446348.707 </t>
  </si>
  <si>
    <t> 10.10.1985 04:58 </t>
  </si>
  <si>
    <t>2446654.632 </t>
  </si>
  <si>
    <t> 12.08.1986 03:10 </t>
  </si>
  <si>
    <t> 0.050 </t>
  </si>
  <si>
    <t>2446701.683 </t>
  </si>
  <si>
    <t> 28.09.1986 04:23 </t>
  </si>
  <si>
    <t>2446979.776 </t>
  </si>
  <si>
    <t> 03.07.1987 06:37 </t>
  </si>
  <si>
    <t>2446994.757 </t>
  </si>
  <si>
    <t> 18.07.1987 06:10 </t>
  </si>
  <si>
    <t>2447024.703 </t>
  </si>
  <si>
    <t> 17.08.1987 04:52 </t>
  </si>
  <si>
    <t>2447039.676 </t>
  </si>
  <si>
    <t> 01.09.1987 04:13 </t>
  </si>
  <si>
    <t>2447056.792 </t>
  </si>
  <si>
    <t> 18.09.1987 07:00 </t>
  </si>
  <si>
    <t>2447084.600 </t>
  </si>
  <si>
    <t> 16.10.1987 02:24 </t>
  </si>
  <si>
    <t>2447469.648 </t>
  </si>
  <si>
    <t> 04.11.1988 03:33 </t>
  </si>
  <si>
    <t> M.Smith </t>
  </si>
  <si>
    <t>2447478.214 </t>
  </si>
  <si>
    <t> 12.11.1988 17:08 </t>
  </si>
  <si>
    <t> 0.047 </t>
  </si>
  <si>
    <t>2447717.810 </t>
  </si>
  <si>
    <t> 10.07.1989 07:26 </t>
  </si>
  <si>
    <t>2447732.792 </t>
  </si>
  <si>
    <t> 25.07.1989 07:00 </t>
  </si>
  <si>
    <t> 0.063 </t>
  </si>
  <si>
    <t>2447743.472 </t>
  </si>
  <si>
    <t> 04.08.1989 23:19 </t>
  </si>
  <si>
    <t> BBS 93 </t>
  </si>
  <si>
    <t>2447743.483 </t>
  </si>
  <si>
    <t> 04.08.1989 23:35 </t>
  </si>
  <si>
    <t> 0.058 </t>
  </si>
  <si>
    <t> BBS 92 </t>
  </si>
  <si>
    <t>2447743.485 </t>
  </si>
  <si>
    <t> 04.08.1989 23:38 </t>
  </si>
  <si>
    <t> 0.060 </t>
  </si>
  <si>
    <t>2447747.758 </t>
  </si>
  <si>
    <t> 09.08.1989 06:11 </t>
  </si>
  <si>
    <t>2447803.377 </t>
  </si>
  <si>
    <t> 03.10.1989 21:02 </t>
  </si>
  <si>
    <t>2447807.651 </t>
  </si>
  <si>
    <t> 08.10.1989 03:37 </t>
  </si>
  <si>
    <t>2448096.470 </t>
  </si>
  <si>
    <t> 23.07.1990 23:16 </t>
  </si>
  <si>
    <t> 0.080 </t>
  </si>
  <si>
    <t> BBS 96 </t>
  </si>
  <si>
    <t>2448126.402 </t>
  </si>
  <si>
    <t> 22.08.1990 21:38 </t>
  </si>
  <si>
    <t>2448160.627 </t>
  </si>
  <si>
    <t> 26.09.1990 03:02 </t>
  </si>
  <si>
    <t> 0.062 </t>
  </si>
  <si>
    <t>2448496.486 </t>
  </si>
  <si>
    <t> 27.08.1991 23:39 </t>
  </si>
  <si>
    <t> 0.069 </t>
  </si>
  <si>
    <t> BBS 99 </t>
  </si>
  <si>
    <t>2448898.661 </t>
  </si>
  <si>
    <t> 03.10.1992 03:51 </t>
  </si>
  <si>
    <t> 0.078 </t>
  </si>
  <si>
    <t>2449206.707 </t>
  </si>
  <si>
    <t> 07.08.1993 04:58 </t>
  </si>
  <si>
    <t>2449232.377 </t>
  </si>
  <si>
    <t> 01.09.1993 21:02 </t>
  </si>
  <si>
    <t> BBS 105 </t>
  </si>
  <si>
    <t>2449251.635 </t>
  </si>
  <si>
    <t> 21.09.1993 03:14 </t>
  </si>
  <si>
    <t> 0.087 </t>
  </si>
  <si>
    <t>2449544.709 </t>
  </si>
  <si>
    <t> 11.07.1994 05:00 </t>
  </si>
  <si>
    <t> 0.093 </t>
  </si>
  <si>
    <t>2449574.652 </t>
  </si>
  <si>
    <t> 10.08.1994 03:38 </t>
  </si>
  <si>
    <t> 0.088 </t>
  </si>
  <si>
    <t>2449600.322 </t>
  </si>
  <si>
    <t> 04.09.1994 19:43 </t>
  </si>
  <si>
    <t>2449895.532 </t>
  </si>
  <si>
    <t> 27.06.1995 00:46 </t>
  </si>
  <si>
    <t> 0.091 </t>
  </si>
  <si>
    <t> BBS 109 </t>
  </si>
  <si>
    <t>2449925.4806 </t>
  </si>
  <si>
    <t> 26.07.1995 23:32 </t>
  </si>
  <si>
    <t> 0.0909 </t>
  </si>
  <si>
    <t>2449929.769 </t>
  </si>
  <si>
    <t> 31.07.1995 06:27 </t>
  </si>
  <si>
    <t> 0.101 </t>
  </si>
  <si>
    <t>2449951.153 </t>
  </si>
  <si>
    <t> 21.08.1995 15:40 </t>
  </si>
  <si>
    <t>2449989.662 </t>
  </si>
  <si>
    <t> 29.09.1995 03:53 </t>
  </si>
  <si>
    <t> 0.097 </t>
  </si>
  <si>
    <t>2451020.773 </t>
  </si>
  <si>
    <t> 26.07.1998 06:33 </t>
  </si>
  <si>
    <t> 0.123 </t>
  </si>
  <si>
    <t>2451369.449 </t>
  </si>
  <si>
    <t> 09.07.1999 22:46 </t>
  </si>
  <si>
    <t> 0.112 </t>
  </si>
  <si>
    <t> BBS 120 </t>
  </si>
  <si>
    <t>2451724.547 </t>
  </si>
  <si>
    <t> 29.06.2000 01:07 </t>
  </si>
  <si>
    <t> 0.106 </t>
  </si>
  <si>
    <t> BBS 123 </t>
  </si>
  <si>
    <t>2451771.6231 </t>
  </si>
  <si>
    <t> 15.08.2000 02:57 </t>
  </si>
  <si>
    <t> 0.1201 </t>
  </si>
  <si>
    <t>2452137.429 </t>
  </si>
  <si>
    <t> 15.08.2001 22:17 </t>
  </si>
  <si>
    <t> 0.126 </t>
  </si>
  <si>
    <t> T.Pechácek </t>
  </si>
  <si>
    <t>2452137.436 </t>
  </si>
  <si>
    <t> 15.08.2001 22:27 </t>
  </si>
  <si>
    <t> 0.133 </t>
  </si>
  <si>
    <t> H.Kadlecová </t>
  </si>
  <si>
    <t>2452492.5279 </t>
  </si>
  <si>
    <t> 06.08.2002 00:40 </t>
  </si>
  <si>
    <t> 0.1209 </t>
  </si>
  <si>
    <t>2452501.0889 </t>
  </si>
  <si>
    <t> 14.08.2002 14:08 </t>
  </si>
  <si>
    <t> 0.1252 </t>
  </si>
  <si>
    <t> Nagai </t>
  </si>
  <si>
    <t>2452800.581 </t>
  </si>
  <si>
    <t> 10.06.2003 01:56 </t>
  </si>
  <si>
    <t> 0.132 </t>
  </si>
  <si>
    <t> BBS 129 </t>
  </si>
  <si>
    <t>2452813.4100 </t>
  </si>
  <si>
    <t> 22.06.2003 21:50 </t>
  </si>
  <si>
    <t> 0.1259 </t>
  </si>
  <si>
    <t> V.Bakis et al. </t>
  </si>
  <si>
    <t>IBVS 5662 </t>
  </si>
  <si>
    <t>2452875.452 </t>
  </si>
  <si>
    <t> 23.08.2003 22:50 </t>
  </si>
  <si>
    <t> BBS 130 </t>
  </si>
  <si>
    <t>2453232.708 </t>
  </si>
  <si>
    <t> 15.08.2004 04:59 </t>
  </si>
  <si>
    <t> 0.144 </t>
  </si>
  <si>
    <t>2453313.984 </t>
  </si>
  <si>
    <t> 04.11.2004 11:36 </t>
  </si>
  <si>
    <t> Hirosawa </t>
  </si>
  <si>
    <t>VSB 43 </t>
  </si>
  <si>
    <t>2453568.549 </t>
  </si>
  <si>
    <t> 17.07.2005 01:10 </t>
  </si>
  <si>
    <t> 0.134 </t>
  </si>
  <si>
    <t>OEJV 0003 </t>
  </si>
  <si>
    <t>2453583.5258 </t>
  </si>
  <si>
    <t> 01.08.2005 00:37 </t>
  </si>
  <si>
    <t> 0.1365 </t>
  </si>
  <si>
    <t>2453641.2863 </t>
  </si>
  <si>
    <t> 27.09.2005 18:52 </t>
  </si>
  <si>
    <t> 0.1392 </t>
  </si>
  <si>
    <t>2453645.5627 </t>
  </si>
  <si>
    <t> 02.10.2005 01:30 </t>
  </si>
  <si>
    <t> 0.1372 </t>
  </si>
  <si>
    <t>2454338.6676 </t>
  </si>
  <si>
    <t> 26.08.2007 04:01 </t>
  </si>
  <si>
    <t> 0.1474 </t>
  </si>
  <si>
    <t>2454631.7393 </t>
  </si>
  <si>
    <t> 14.06.2008 05:44 </t>
  </si>
  <si>
    <t> 0.1513 </t>
  </si>
  <si>
    <t>2454751.5339 </t>
  </si>
  <si>
    <t> 12.10.2008 00:48 </t>
  </si>
  <si>
    <t> 0.1518 </t>
  </si>
  <si>
    <t>JAAVSO 37(1),44 </t>
  </si>
  <si>
    <t>2455076.6943 </t>
  </si>
  <si>
    <t> 02.09.2009 04:39 </t>
  </si>
  <si>
    <t> 0.1567 </t>
  </si>
  <si>
    <t>2455425.3846 </t>
  </si>
  <si>
    <t> 16.08.2010 21:13 </t>
  </si>
  <si>
    <t> 0.1605 </t>
  </si>
  <si>
    <t>IBVS 5988 </t>
  </si>
  <si>
    <t>2456167.6886 </t>
  </si>
  <si>
    <t> 28.08.2012 04:31 </t>
  </si>
  <si>
    <t> 0.1687 </t>
  </si>
  <si>
    <t>2456492.8472 </t>
  </si>
  <si>
    <t> 19.07.2013 08:19 </t>
  </si>
  <si>
    <t> 0.1718 </t>
  </si>
  <si>
    <t>B,0107,B,0107,,</t>
  </si>
  <si>
    <t> -0.004 </t>
  </si>
  <si>
    <t> -0.000 </t>
  </si>
  <si>
    <t> 0.001 </t>
  </si>
  <si>
    <t>Minima from the Lichtenknecker Database of the BAV</t>
  </si>
  <si>
    <t>http://www.bav-astro.de/LkDB/index.php?lang=en&amp;sprache_dial=en</t>
  </si>
  <si>
    <t>V </t>
  </si>
  <si>
    <t>F </t>
  </si>
  <si>
    <t>C </t>
  </si>
  <si>
    <t> A.Paschke </t>
  </si>
  <si>
    <t> 0.010 </t>
  </si>
  <si>
    <t> V.Wagner </t>
  </si>
  <si>
    <t> 0.012 </t>
  </si>
  <si>
    <t>Q. resid</t>
  </si>
  <si>
    <t>PE</t>
  </si>
  <si>
    <t>days/year</t>
  </si>
  <si>
    <t>wt</t>
  </si>
  <si>
    <t> 0.002 </t>
  </si>
  <si>
    <t> 0.009 </t>
  </si>
  <si>
    <t> -0.021 </t>
  </si>
  <si>
    <t> -0.001 </t>
  </si>
  <si>
    <t> -0.010 </t>
  </si>
  <si>
    <t> 0.003 </t>
  </si>
  <si>
    <t> 0.006 </t>
  </si>
  <si>
    <t>Hirosawa Kenji</t>
  </si>
  <si>
    <t>Y,0042,,,JAAVSO 42,</t>
  </si>
  <si>
    <t>VSB 40 </t>
  </si>
  <si>
    <t> J.A.Howell </t>
  </si>
  <si>
    <t> H.V.Senavci et al. </t>
  </si>
  <si>
    <t>IBVS 5754 </t>
  </si>
  <si>
    <t> AOEB 12 </t>
  </si>
  <si>
    <t>days</t>
  </si>
  <si>
    <t>years</t>
  </si>
  <si>
    <t>Quad</t>
  </si>
  <si>
    <t>Sine + Quad fit</t>
  </si>
  <si>
    <t>Multiplier</t>
  </si>
  <si>
    <t>Power of 10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</si>
  <si>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</si>
  <si>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</si>
  <si>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</si>
  <si>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</si>
  <si>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</si>
  <si>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</si>
  <si>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</si>
  <si>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</si>
  <si>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</si>
  <si>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</si>
  <si>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</si>
  <si>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</si>
  <si>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</si>
  <si>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Cnst</t>
  </si>
  <si>
    <t>Slope</t>
  </si>
  <si>
    <t xml:space="preserve">A (ampl) = </t>
  </si>
  <si>
    <t>rad/cycle</t>
  </si>
  <si>
    <t>e sin nu_o</t>
  </si>
  <si>
    <t>dP/dt =</t>
  </si>
  <si>
    <t>Q+S resid</t>
  </si>
  <si>
    <t xml:space="preserve"> e sin nu</t>
  </si>
  <si>
    <t>e (eccen)</t>
  </si>
  <si>
    <t>HJD</t>
  </si>
  <si>
    <t xml:space="preserve">To = </t>
  </si>
  <si>
    <t>cycle #</t>
  </si>
  <si>
    <t>Q+S fit</t>
  </si>
  <si>
    <t>degrees</t>
  </si>
  <si>
    <t>Q.+LTE fit</t>
  </si>
  <si>
    <t>Dogru S S</t>
  </si>
  <si>
    <t>A,0079,,,,</t>
  </si>
  <si>
    <t>A,0086,,,,</t>
  </si>
  <si>
    <t>LTE Resid</t>
  </si>
  <si>
    <t> M.Baldwin </t>
  </si>
  <si>
    <t> D.Williams </t>
  </si>
  <si>
    <t> K.Locher </t>
  </si>
  <si>
    <t> S.Dogru et al. </t>
  </si>
  <si>
    <t>JAAVSO 36(2);171 </t>
  </si>
  <si>
    <t> 12.07.1974 22:59 </t>
  </si>
  <si>
    <t> BBS 16 </t>
  </si>
  <si>
    <t> G.Samolyk </t>
  </si>
  <si>
    <t> BBS 18 </t>
  </si>
  <si>
    <t> AVSJ 7.29 </t>
  </si>
  <si>
    <t> C.Hesseltine </t>
  </si>
  <si>
    <t> 0.013 </t>
  </si>
  <si>
    <t>OEJV 0074 </t>
  </si>
  <si>
    <t>B,..31,B,..31,Ori 126,</t>
  </si>
  <si>
    <t>B,..33,B,..33,Ori 128,</t>
  </si>
  <si>
    <t>B,0010,B,0010,,</t>
  </si>
  <si>
    <t>B,0011,B,0011,,</t>
  </si>
  <si>
    <t>B,0016,B,0016,,</t>
  </si>
  <si>
    <t>B,0018,B,0018,,</t>
  </si>
  <si>
    <t>o</t>
  </si>
  <si>
    <t> -0.006 </t>
  </si>
  <si>
    <t> -0.007 </t>
  </si>
  <si>
    <t> -0.003 </t>
  </si>
  <si>
    <t> 0.042 </t>
  </si>
  <si>
    <t> -0.005 </t>
  </si>
  <si>
    <t> -0.002 </t>
  </si>
  <si>
    <t> BBS 44 </t>
  </si>
  <si>
    <t> BBS 45 </t>
  </si>
  <si>
    <t> BBS 10 </t>
  </si>
  <si>
    <t> P.Atwood </t>
  </si>
  <si>
    <t> 0.029 </t>
  </si>
  <si>
    <t> BBS 56 </t>
  </si>
  <si>
    <t> BRNO 26 </t>
  </si>
  <si>
    <t> E.Mayer </t>
  </si>
  <si>
    <t> 0.007 </t>
  </si>
  <si>
    <t> BBS 68 </t>
  </si>
  <si>
    <t> 0.005 </t>
  </si>
  <si>
    <t> 0.011 </t>
  </si>
  <si>
    <t> S.Cook </t>
  </si>
  <si>
    <t> 0.004 </t>
  </si>
  <si>
    <t> M.Zejda </t>
  </si>
  <si>
    <t> R.Szafraniec </t>
  </si>
  <si>
    <t> AAC 5.193 </t>
  </si>
  <si>
    <t>?</t>
  </si>
  <si>
    <t> AA 6.141 </t>
  </si>
  <si>
    <t> AA 7.188 </t>
  </si>
  <si>
    <t>B,0068,B,0068,,</t>
  </si>
  <si>
    <t>Paschke Anton</t>
  </si>
  <si>
    <t>GCVS 4 Eph.</t>
  </si>
  <si>
    <t>--- Working ----</t>
  </si>
  <si>
    <t>Epoch =</t>
  </si>
  <si>
    <t>Period =</t>
  </si>
  <si>
    <t>New Period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</si>
  <si>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</si>
  <si>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</si>
  <si>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</si>
  <si>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</si>
  <si>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</si>
  <si>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</si>
  <si>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</si>
  <si>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</si>
  <si>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</si>
  <si>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</si>
  <si>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</si>
  <si>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</si>
  <si>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</si>
  <si>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</si>
  <si>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</si>
  <si>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</si>
  <si>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</si>
  <si>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</si>
  <si>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Sum diff² =</t>
  </si>
  <si>
    <t>System Type:</t>
  </si>
  <si>
    <t>EA/sd</t>
  </si>
  <si>
    <t>10.1-11.4</t>
  </si>
  <si>
    <t>Element</t>
  </si>
  <si>
    <t>Lin. Element</t>
  </si>
  <si>
    <t>Sp:  A2 + F8</t>
  </si>
  <si>
    <t>Wood 1963</t>
  </si>
  <si>
    <t>Koch 1962</t>
  </si>
  <si>
    <t>Koch, J.C., 1962AJ.....67..462K</t>
  </si>
  <si>
    <t>Whitney 1959</t>
  </si>
  <si>
    <t>OMT #2</t>
  </si>
  <si>
    <t>Whitney</t>
  </si>
  <si>
    <t>Koch</t>
  </si>
  <si>
    <t>C.</t>
  </si>
  <si>
    <t>Hesseltine</t>
  </si>
  <si>
    <t>G.</t>
  </si>
  <si>
    <t>Samolyk</t>
  </si>
  <si>
    <t>E.</t>
  </si>
  <si>
    <t>Mayer</t>
  </si>
  <si>
    <t>P.</t>
  </si>
  <si>
    <t>Atwood</t>
  </si>
  <si>
    <t>D.</t>
  </si>
  <si>
    <t>Williams</t>
  </si>
  <si>
    <t>S.</t>
  </si>
  <si>
    <t>Cook</t>
  </si>
  <si>
    <t>M.</t>
  </si>
  <si>
    <t>Baldwin</t>
  </si>
  <si>
    <t>47084.600 :</t>
  </si>
  <si>
    <t>Smith</t>
  </si>
  <si>
    <t>47478.214 1)</t>
  </si>
  <si>
    <t>Quadr?</t>
  </si>
  <si>
    <t>OMT = "Observed Minima Timings" - see www.aavso.org</t>
  </si>
  <si>
    <t>diff^2</t>
  </si>
  <si>
    <t>Diethelm R</t>
  </si>
  <si>
    <t>BBSAG Bull...31</t>
  </si>
  <si>
    <t>B</t>
  </si>
  <si>
    <t>v</t>
  </si>
  <si>
    <t>JAAVSO 5,29</t>
  </si>
  <si>
    <t>K</t>
  </si>
  <si>
    <t>ORION 126</t>
  </si>
  <si>
    <t>ORION 128</t>
  </si>
  <si>
    <t>Peter H</t>
  </si>
  <si>
    <t>BBSAG Bull...33</t>
  </si>
  <si>
    <t>Locher K</t>
  </si>
  <si>
    <t>BBSAG Bull.10</t>
  </si>
  <si>
    <t>JAAVSO 5,84</t>
  </si>
  <si>
    <t>BBSAG Bull.11</t>
  </si>
  <si>
    <t>BRNO 17</t>
  </si>
  <si>
    <t>BBSAG Bull.16</t>
  </si>
  <si>
    <t>BBSAG Bull.18</t>
  </si>
  <si>
    <t>JAAVSO 7,28</t>
  </si>
  <si>
    <t>BBSAG Bull.39</t>
  </si>
  <si>
    <t>BBSAG 39</t>
  </si>
  <si>
    <t>BBSAG Bull.44</t>
  </si>
  <si>
    <t>BBSAG Bull.45</t>
  </si>
  <si>
    <t>BRNO 23</t>
  </si>
  <si>
    <t>MVS 9,18</t>
  </si>
  <si>
    <t>BBSAG Bull.56</t>
  </si>
  <si>
    <t>BBSAG Bull.60</t>
  </si>
  <si>
    <t>BBSAG Bull.61</t>
  </si>
  <si>
    <t>BBSAG Bull.62</t>
  </si>
  <si>
    <t>BBSAG Bull.67</t>
  </si>
  <si>
    <t>BRNO 26</t>
  </si>
  <si>
    <t>BBSAG Bull.68</t>
  </si>
  <si>
    <t>BBSAG Bull.72</t>
  </si>
  <si>
    <t>BBSAG Bull.73</t>
  </si>
  <si>
    <t>Kohl M</t>
  </si>
  <si>
    <t>BBSAG Bull.74</t>
  </si>
  <si>
    <t>BBSAG Bull.77</t>
  </si>
  <si>
    <t>Paschke A</t>
  </si>
  <si>
    <t>BBSAG Bull.93</t>
  </si>
  <si>
    <t>BBSAG Bull.92</t>
  </si>
  <si>
    <t>BBSAG Bull.96</t>
  </si>
  <si>
    <t>BBSAG Bull.99</t>
  </si>
  <si>
    <t>BBSAG Bull.105</t>
  </si>
  <si>
    <t>BBSAG Bull.107</t>
  </si>
  <si>
    <t>BBSAG Bull.109</t>
  </si>
  <si>
    <t>ccd</t>
  </si>
  <si>
    <t>A.Paschke</t>
  </si>
  <si>
    <t>BBSAG 120</t>
  </si>
  <si>
    <t>BBSAG</t>
  </si>
  <si>
    <t>Misc</t>
  </si>
  <si>
    <t>S7</t>
  </si>
  <si>
    <t>AAVSO</t>
  </si>
  <si>
    <t>IBVS 5543</t>
  </si>
  <si>
    <t>I</t>
  </si>
  <si>
    <t>IBVS 5662</t>
  </si>
  <si>
    <t>XZ Aql / GSC 5174-0108</t>
  </si>
  <si>
    <t># of data points:</t>
  </si>
  <si>
    <t>IBVS 5438</t>
  </si>
  <si>
    <t>II</t>
  </si>
  <si>
    <t>IBVS 5754</t>
  </si>
  <si>
    <t>OEJV 0074</t>
  </si>
  <si>
    <t>vis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</si>
  <si>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</si>
  <si>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</si>
  <si>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</si>
  <si>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</si>
  <si>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A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</si>
  <si>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</si>
  <si>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</si>
  <si>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</si>
  <si>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</si>
  <si>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</si>
  <si>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</si>
  <si>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</si>
  <si>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</si>
  <si>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</si>
  <si>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</si>
  <si>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</si>
  <si>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</si>
  <si>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</si>
  <si>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</si>
  <si>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</si>
  <si>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</si>
  <si>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</si>
  <si>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</si>
  <si>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</si>
  <si>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</si>
  <si>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</si>
  <si>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</si>
  <si>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</si>
  <si>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</si>
  <si>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</si>
  <si>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</si>
  <si>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</si>
  <si>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</si>
  <si>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</si>
  <si>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</si>
  <si>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>H</t>
  </si>
  <si>
    <t>J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</si>
  <si>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</si>
  <si>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</si>
  <si>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</si>
  <si>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</si>
  <si>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</si>
  <si>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</si>
  <si>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</si>
  <si>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</si>
  <si>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</si>
  <si>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</si>
  <si>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Sum &gt;&gt;&gt;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</si>
  <si>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</si>
  <si>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</si>
  <si>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</si>
  <si>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</si>
  <si>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</si>
  <si>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</si>
  <si>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</si>
  <si>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</si>
  <si>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</si>
  <si>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</si>
  <si>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X</t>
  </si>
  <si>
    <t>Y</t>
  </si>
  <si>
    <r>
      <t>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</si>
  <si>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3</t>
    </r>
  </si>
  <si>
    <r>
      <t>X</t>
    </r>
    <r>
      <rPr>
        <b/>
        <vertAlign val="superscript"/>
        <sz val="10"/>
        <rFont val="Arial"/>
        <family val="2"/>
      </rPr>
      <t>4</t>
    </r>
  </si>
  <si>
    <t>YX</t>
  </si>
  <si>
    <r>
      <t>YX</t>
    </r>
    <r>
      <rPr>
        <b/>
        <vertAlign val="superscript"/>
        <sz val="10"/>
        <rFont val="Arial"/>
        <family val="2"/>
      </rPr>
      <t>2</t>
    </r>
  </si>
  <si>
    <t>Q.Fit</t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</si>
  <si>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</si>
  <si>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</si>
  <si>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</si>
  <si>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</si>
  <si>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</si>
  <si>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</si>
  <si>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</si>
  <si>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V</t>
  </si>
  <si>
    <t>W</t>
  </si>
  <si>
    <t>Z</t>
  </si>
  <si>
    <t xml:space="preserve">Correlation = </t>
  </si>
  <si>
    <t>Add cycle</t>
  </si>
  <si>
    <t>JD today</t>
  </si>
  <si>
    <t>Old Cycle</t>
  </si>
  <si>
    <t>New Cycle</t>
  </si>
  <si>
    <t>Next ToM</t>
  </si>
  <si>
    <t>Lin. Ephemeris =</t>
  </si>
  <si>
    <t>Quad. Ephemeris =</t>
  </si>
  <si>
    <t>IBVS 5988</t>
  </si>
  <si>
    <t>IBVS 5364</t>
  </si>
  <si>
    <t>IBVS 0119</t>
  </si>
  <si>
    <t>IBVS 0247</t>
  </si>
  <si>
    <t>OEJV 0003</t>
  </si>
  <si>
    <t>JAVSO..36..171</t>
  </si>
  <si>
    <t>JAVSO..36..186</t>
  </si>
  <si>
    <t>JAVSO..37...44</t>
  </si>
  <si>
    <t>JAVSO..38..183</t>
  </si>
  <si>
    <t>My time zone &gt;&gt;&gt;&gt;&gt;</t>
  </si>
  <si>
    <t>(PST=8, PDT=MDT=7, MDT=CST=6, etc.)</t>
  </si>
  <si>
    <t>Start of linear fit (row #)</t>
  </si>
  <si>
    <t>JAVSO..42..426</t>
  </si>
  <si>
    <t>JAVSO..41..122</t>
  </si>
  <si>
    <t>C,0026,C,0026,,</t>
  </si>
  <si>
    <t>C,0032,,,,SB</t>
  </si>
  <si>
    <t>E </t>
  </si>
  <si>
    <t>JAAVSO 36(2);186 </t>
  </si>
  <si>
    <t>m</t>
  </si>
  <si>
    <t> JAAVSO 38;120 </t>
  </si>
  <si>
    <t> O.Demircan et al. </t>
  </si>
  <si>
    <t>IBVS 5364 </t>
  </si>
  <si>
    <t> ORI 129 </t>
  </si>
  <si>
    <t> 0.017 </t>
  </si>
  <si>
    <t> H.Peter </t>
  </si>
  <si>
    <t> ORI 126 </t>
  </si>
  <si>
    <t>2442241.458 </t>
  </si>
  <si>
    <t> BBS 107 </t>
  </si>
  <si>
    <t> P.Sobotka </t>
  </si>
  <si>
    <t> BRNO 32 </t>
  </si>
  <si>
    <t>ns</t>
  </si>
  <si>
    <t>Q resid</t>
  </si>
  <si>
    <t> T.Cragg </t>
  </si>
  <si>
    <t> R.Diethelm </t>
  </si>
  <si>
    <t>I,5754,,,,</t>
  </si>
  <si>
    <t>A,0012,,,,</t>
  </si>
  <si>
    <t>Samolyk G</t>
  </si>
  <si>
    <t>IBVS 6165</t>
  </si>
  <si>
    <t>Ic</t>
  </si>
  <si>
    <t>JAVSO..48…87</t>
  </si>
  <si>
    <t>JAVSO 49, 108</t>
  </si>
  <si>
    <t>JAVSO, 48, 87</t>
  </si>
  <si>
    <t>JAVSO, 49, 108</t>
  </si>
  <si>
    <t>JAVSO, 50, 133</t>
  </si>
  <si>
    <t>JAAVSO 51, 134</t>
  </si>
  <si>
    <t>JAAVSO52#1</t>
  </si>
  <si>
    <t xml:space="preserve">Mag </t>
  </si>
  <si>
    <t>Next ToM-P</t>
  </si>
  <si>
    <t>Next ToM-S</t>
  </si>
  <si>
    <t>10.09-11.61</t>
  </si>
  <si>
    <t>VSX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</si>
</sst>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$&quot;#,##0_);\(&quot;$&quot;#,##0\)"/>
    <numFmt numFmtId="165" formatCode="0.E+00"/>
    <numFmt numFmtId="166" formatCode="0.0%"/>
    <numFmt numFmtId="167" formatCode="0.00000"/>
    <numFmt numFmtId="168" formatCode="0.000E+00"/>
  </numFmts>
  <fonts count="52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sz val="16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20"/>
      <name val="Arial"/>
      <family val="2"/>
    </font>
    <font>
      <sz val="10"/>
      <color indexed="20"/>
      <name val="Arial"/>
      <family val="2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b/>
      <sz val="10"/>
      <color indexed="12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sz val="10"/>
      <color indexed="13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color indexed="17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  <font>
      <sz val="11"/>
      <color rgb="FF00B050"/>
      <name val="Calibri"/>
      <family val="2"/>
      <scheme val="minor"/>
    </font>
    <font>
      <sz val="10"/>
      <color rgb="FF7030A0"/>
      <name val="Arial"/>
      <family val="2"/>
    </font>
    <font>
      <sz val="10"/>
      <color rgb="FFFF000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indexed="23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9">
    <xf numFmtId="0" fontId="0" fillId="0" borderId="0">
      <alignment vertical="top"/>
    </xf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8" borderId="0" applyNumberFormat="0" applyBorder="0" applyAlignment="0" applyProtection="0"/>
    <xf numFmtId="0" fontId="32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9" borderId="0" applyNumberFormat="0" applyBorder="0" applyAlignment="0" applyProtection="0"/>
    <xf numFmtId="0" fontId="34" fillId="3" borderId="0" applyNumberFormat="0" applyBorder="0" applyAlignment="0" applyProtection="0"/>
    <xf numFmtId="0" fontId="35" fillId="20" borderId="1" applyNumberFormat="0" applyAlignment="0" applyProtection="0"/>
    <xf numFmtId="0" fontId="36" fillId="21" borderId="2" applyNumberFormat="0" applyAlignment="0" applyProtection="0"/>
    <xf numFmtId="3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37" fillId="0" borderId="0" applyNumberFormat="0" applyFill="0" applyBorder="0" applyAlignment="0" applyProtection="0"/>
    <xf numFmtId="2" fontId="47" fillId="0" borderId="0" applyFont="0" applyFill="0" applyBorder="0" applyAlignment="0" applyProtection="0"/>
    <xf numFmtId="0" fontId="38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9" fillId="0" borderId="3" applyNumberFormat="0" applyFill="0" applyAlignment="0" applyProtection="0"/>
    <xf numFmtId="0" fontId="39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40" fillId="7" borderId="1" applyNumberFormat="0" applyAlignment="0" applyProtection="0"/>
    <xf numFmtId="0" fontId="41" fillId="0" borderId="4" applyNumberFormat="0" applyFill="0" applyAlignment="0" applyProtection="0"/>
    <xf numFmtId="0" fontId="42" fillId="22" borderId="0" applyNumberFormat="0" applyBorder="0" applyAlignment="0" applyProtection="0"/>
    <xf numFmtId="0" fontId="20" fillId="0" borderId="0"/>
    <xf numFmtId="0" fontId="6" fillId="0" borderId="0"/>
    <xf numFmtId="0" fontId="20" fillId="23" borderId="5" applyNumberFormat="0" applyFont="0" applyAlignment="0" applyProtection="0"/>
    <xf numFmtId="0" fontId="43" fillId="20" borderId="6" applyNumberFormat="0" applyAlignment="0" applyProtection="0"/>
    <xf numFmtId="0" fontId="44" fillId="0" borderId="0" applyNumberFormat="0" applyFill="0" applyBorder="0" applyAlignment="0" applyProtection="0"/>
    <xf numFmtId="0" fontId="47" fillId="0" borderId="7" applyNumberFormat="0" applyFont="0" applyFill="0" applyAlignment="0" applyProtection="0"/>
    <xf numFmtId="0" fontId="45" fillId="0" borderId="0" applyNumberFormat="0" applyFill="0" applyBorder="0" applyAlignment="0" applyProtection="0"/>
  </cellStyleXfs>
  <cellXfs count="239">
    <xf numFmtId="0" fontId="0" fillId="0" borderId="0" xfId="0" applyAlignment="1"/>
    <xf numFmtId="0" fontId="3" fillId="0" borderId="0" xfId="0" applyFont="1" applyAlignment="1"/>
    <xf numFmtId="14" fontId="0" fillId="0" borderId="0" xfId="0" applyNumberFormat="1" applyAlignment="1"/>
    <xf numFmtId="0" fontId="0" fillId="0" borderId="8" xfId="0" applyBorder="1" applyAlignment="1"/>
    <xf numFmtId="0" fontId="0" fillId="0" borderId="9" xfId="0" applyBorder="1" applyAlignment="1"/>
    <xf numFmtId="0" fontId="4" fillId="0" borderId="0" xfId="0" applyFont="1" applyAlignment="1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7" fillId="0" borderId="0" xfId="0" applyFont="1" applyAlignment="1"/>
    <xf numFmtId="0" fontId="7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0" xfId="0" quotePrefix="1" applyAlignment="1"/>
    <xf numFmtId="11" fontId="0" fillId="0" borderId="0" xfId="0" applyNumberFormat="1" applyAlignment="1"/>
    <xf numFmtId="0" fontId="7" fillId="0" borderId="10" xfId="0" applyFont="1" applyBorder="1" applyAlignment="1"/>
    <xf numFmtId="0" fontId="8" fillId="0" borderId="0" xfId="0" applyFont="1" applyAlignment="1"/>
    <xf numFmtId="11" fontId="0" fillId="0" borderId="0" xfId="0" applyNumberFormat="1" applyAlignment="1">
      <alignment horizontal="center"/>
    </xf>
    <xf numFmtId="0" fontId="0" fillId="0" borderId="11" xfId="0" applyBorder="1" applyAlignment="1"/>
    <xf numFmtId="0" fontId="0" fillId="0" borderId="12" xfId="0" applyBorder="1" applyAlignment="1"/>
    <xf numFmtId="0" fontId="0" fillId="0" borderId="13" xfId="0" applyBorder="1" applyAlignment="1"/>
    <xf numFmtId="0" fontId="0" fillId="0" borderId="0" xfId="0">
      <alignment vertical="top"/>
    </xf>
    <xf numFmtId="0" fontId="0" fillId="0" borderId="0" xfId="0" applyAlignment="1">
      <alignment horizontal="left"/>
    </xf>
    <xf numFmtId="0" fontId="9" fillId="0" borderId="0" xfId="0" quotePrefix="1" applyFont="1" applyAlignment="1">
      <alignment horizont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0" fillId="0" borderId="0" xfId="0" applyFont="1" applyAlignment="1"/>
    <xf numFmtId="0" fontId="0" fillId="0" borderId="14" xfId="0" applyBorder="1" applyAlignment="1"/>
    <xf numFmtId="0" fontId="13" fillId="0" borderId="0" xfId="0" applyFont="1" applyAlignment="1"/>
    <xf numFmtId="0" fontId="14" fillId="0" borderId="0" xfId="0" applyFont="1">
      <alignment vertical="top"/>
    </xf>
    <xf numFmtId="0" fontId="7" fillId="0" borderId="0" xfId="0" applyFont="1">
      <alignment vertical="top"/>
    </xf>
    <xf numFmtId="0" fontId="16" fillId="0" borderId="0" xfId="0" applyFont="1">
      <alignment vertical="top"/>
    </xf>
    <xf numFmtId="0" fontId="7" fillId="0" borderId="0" xfId="0" applyFont="1" applyAlignment="1">
      <alignment horizontal="center"/>
    </xf>
    <xf numFmtId="0" fontId="7" fillId="0" borderId="15" xfId="0" applyFont="1" applyBorder="1">
      <alignment vertical="top"/>
    </xf>
    <xf numFmtId="0" fontId="8" fillId="0" borderId="16" xfId="0" applyFont="1" applyBorder="1">
      <alignment vertical="top"/>
    </xf>
    <xf numFmtId="0" fontId="10" fillId="0" borderId="11" xfId="0" applyFont="1" applyBorder="1">
      <alignment vertical="top"/>
    </xf>
    <xf numFmtId="165" fontId="10" fillId="0" borderId="11" xfId="0" applyNumberFormat="1" applyFont="1" applyBorder="1" applyAlignment="1">
      <alignment horizontal="center"/>
    </xf>
    <xf numFmtId="166" fontId="7" fillId="0" borderId="0" xfId="0" applyNumberFormat="1" applyFont="1">
      <alignment vertical="top"/>
    </xf>
    <xf numFmtId="14" fontId="0" fillId="0" borderId="0" xfId="0" applyNumberFormat="1">
      <alignment vertical="top"/>
    </xf>
    <xf numFmtId="0" fontId="7" fillId="0" borderId="17" xfId="0" applyFont="1" applyBorder="1">
      <alignment vertical="top"/>
    </xf>
    <xf numFmtId="0" fontId="8" fillId="0" borderId="18" xfId="0" applyFont="1" applyBorder="1">
      <alignment vertical="top"/>
    </xf>
    <xf numFmtId="0" fontId="10" fillId="0" borderId="12" xfId="0" applyFont="1" applyBorder="1">
      <alignment vertical="top"/>
    </xf>
    <xf numFmtId="165" fontId="10" fillId="0" borderId="12" xfId="0" applyNumberFormat="1" applyFont="1" applyBorder="1" applyAlignment="1">
      <alignment horizontal="center"/>
    </xf>
    <xf numFmtId="0" fontId="7" fillId="0" borderId="19" xfId="0" applyFont="1" applyBorder="1">
      <alignment vertical="top"/>
    </xf>
    <xf numFmtId="0" fontId="8" fillId="0" borderId="20" xfId="0" applyFont="1" applyBorder="1">
      <alignment vertical="top"/>
    </xf>
    <xf numFmtId="0" fontId="10" fillId="0" borderId="13" xfId="0" applyFont="1" applyBorder="1">
      <alignment vertical="top"/>
    </xf>
    <xf numFmtId="165" fontId="10" fillId="0" borderId="13" xfId="0" applyNumberFormat="1" applyFont="1" applyBorder="1" applyAlignment="1">
      <alignment horizontal="center"/>
    </xf>
    <xf numFmtId="0" fontId="16" fillId="0" borderId="10" xfId="0" applyFont="1" applyBorder="1">
      <alignment vertical="top"/>
    </xf>
    <xf numFmtId="0" fontId="0" fillId="0" borderId="10" xfId="0" applyBorder="1">
      <alignment vertical="top"/>
    </xf>
    <xf numFmtId="0" fontId="8" fillId="0" borderId="0" xfId="0" applyFont="1">
      <alignment vertical="top"/>
    </xf>
    <xf numFmtId="165" fontId="10" fillId="0" borderId="0" xfId="0" applyNumberFormat="1" applyFont="1" applyAlignment="1">
      <alignment horizontal="center"/>
    </xf>
    <xf numFmtId="0" fontId="10" fillId="0" borderId="0" xfId="0" applyFont="1">
      <alignment vertical="top"/>
    </xf>
    <xf numFmtId="0" fontId="17" fillId="0" borderId="0" xfId="0" applyFont="1" applyProtection="1">
      <alignment vertical="top"/>
      <protection locked="0"/>
    </xf>
    <xf numFmtId="0" fontId="17" fillId="0" borderId="0" xfId="0" applyFont="1" applyAlignment="1">
      <alignment horizontal="center"/>
    </xf>
    <xf numFmtId="0" fontId="18" fillId="0" borderId="0" xfId="0" applyFont="1">
      <alignment vertical="top"/>
    </xf>
    <xf numFmtId="0" fontId="19" fillId="0" borderId="0" xfId="0" applyFont="1" applyAlignment="1">
      <alignment horizontal="center"/>
    </xf>
    <xf numFmtId="0" fontId="20" fillId="0" borderId="0" xfId="0" applyFont="1">
      <alignment vertical="top"/>
    </xf>
    <xf numFmtId="0" fontId="12" fillId="0" borderId="10" xfId="0" applyFont="1" applyBorder="1" applyAlignment="1">
      <alignment horizontal="center"/>
    </xf>
    <xf numFmtId="0" fontId="17" fillId="24" borderId="5" xfId="0" applyFont="1" applyFill="1" applyBorder="1">
      <alignment vertical="top"/>
    </xf>
    <xf numFmtId="0" fontId="10" fillId="0" borderId="21" xfId="0" applyFont="1" applyBorder="1">
      <alignment vertical="top"/>
    </xf>
    <xf numFmtId="0" fontId="7" fillId="0" borderId="5" xfId="0" applyFont="1" applyBorder="1">
      <alignment vertical="top"/>
    </xf>
    <xf numFmtId="10" fontId="7" fillId="0" borderId="0" xfId="0" applyNumberFormat="1" applyFont="1">
      <alignment vertical="top"/>
    </xf>
    <xf numFmtId="0" fontId="22" fillId="0" borderId="0" xfId="0" applyFont="1">
      <alignment vertical="top"/>
    </xf>
    <xf numFmtId="166" fontId="22" fillId="0" borderId="0" xfId="0" applyNumberFormat="1" applyFont="1">
      <alignment vertical="top"/>
    </xf>
    <xf numFmtId="10" fontId="22" fillId="0" borderId="0" xfId="0" applyNumberFormat="1" applyFont="1">
      <alignment vertical="top"/>
    </xf>
    <xf numFmtId="0" fontId="10" fillId="0" borderId="0" xfId="0" applyFont="1" applyAlignment="1">
      <alignment horizontal="left"/>
    </xf>
    <xf numFmtId="0" fontId="0" fillId="0" borderId="22" xfId="0" applyBorder="1" applyAlignment="1">
      <alignment horizontal="left"/>
    </xf>
    <xf numFmtId="0" fontId="13" fillId="0" borderId="0" xfId="0" applyFont="1">
      <alignment vertical="top"/>
    </xf>
    <xf numFmtId="0" fontId="17" fillId="0" borderId="0" xfId="0" applyFont="1">
      <alignment vertical="top"/>
    </xf>
    <xf numFmtId="0" fontId="11" fillId="0" borderId="0" xfId="0" applyFont="1">
      <alignment vertical="top"/>
    </xf>
    <xf numFmtId="22" fontId="10" fillId="0" borderId="0" xfId="0" applyNumberFormat="1" applyFont="1">
      <alignment vertical="top"/>
    </xf>
    <xf numFmtId="0" fontId="7" fillId="0" borderId="23" xfId="0" applyFont="1" applyBorder="1" applyAlignment="1"/>
    <xf numFmtId="0" fontId="7" fillId="0" borderId="24" xfId="0" applyFont="1" applyBorder="1" applyAlignment="1">
      <alignment horizontal="left"/>
    </xf>
    <xf numFmtId="0" fontId="20" fillId="0" borderId="0" xfId="0" applyFont="1" applyAlignment="1"/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>
      <alignment vertical="top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vertical="center" wrapText="1"/>
    </xf>
    <xf numFmtId="0" fontId="12" fillId="0" borderId="0" xfId="0" applyFont="1">
      <alignment vertical="top"/>
    </xf>
    <xf numFmtId="0" fontId="12" fillId="0" borderId="0" xfId="0" applyFont="1" applyAlignment="1"/>
    <xf numFmtId="0" fontId="23" fillId="0" borderId="0" xfId="0" applyFont="1">
      <alignment vertical="top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left"/>
    </xf>
    <xf numFmtId="0" fontId="7" fillId="0" borderId="14" xfId="0" applyFont="1" applyBorder="1" applyAlignment="1"/>
    <xf numFmtId="0" fontId="0" fillId="0" borderId="25" xfId="0" applyBorder="1" applyAlignment="1"/>
    <xf numFmtId="0" fontId="0" fillId="0" borderId="22" xfId="0" applyBorder="1" applyAlignment="1"/>
    <xf numFmtId="0" fontId="7" fillId="0" borderId="25" xfId="0" applyFont="1" applyBorder="1" applyAlignment="1">
      <alignment horizontal="center"/>
    </xf>
    <xf numFmtId="0" fontId="7" fillId="0" borderId="25" xfId="0" applyFont="1" applyBorder="1" applyAlignment="1">
      <alignment horizontal="left"/>
    </xf>
    <xf numFmtId="0" fontId="17" fillId="0" borderId="10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25" fillId="0" borderId="10" xfId="0" applyFont="1" applyBorder="1" applyAlignment="1">
      <alignment horizontal="center"/>
    </xf>
    <xf numFmtId="0" fontId="0" fillId="0" borderId="15" xfId="0" applyBorder="1" applyAlignment="1"/>
    <xf numFmtId="0" fontId="10" fillId="0" borderId="26" xfId="0" applyFont="1" applyBorder="1" applyAlignment="1"/>
    <xf numFmtId="0" fontId="0" fillId="0" borderId="26" xfId="0" applyBorder="1" applyAlignment="1">
      <alignment horizontal="right"/>
    </xf>
    <xf numFmtId="0" fontId="0" fillId="0" borderId="16" xfId="0" applyBorder="1" applyAlignment="1"/>
    <xf numFmtId="0" fontId="0" fillId="25" borderId="15" xfId="0" applyFill="1" applyBorder="1" applyAlignment="1"/>
    <xf numFmtId="0" fontId="20" fillId="25" borderId="16" xfId="0" applyFont="1" applyFill="1" applyBorder="1" applyAlignment="1"/>
    <xf numFmtId="0" fontId="23" fillId="0" borderId="11" xfId="0" applyFont="1" applyBorder="1" applyAlignment="1"/>
    <xf numFmtId="0" fontId="0" fillId="0" borderId="18" xfId="0" applyBorder="1" applyAlignment="1"/>
    <xf numFmtId="0" fontId="0" fillId="25" borderId="17" xfId="0" applyFill="1" applyBorder="1" applyAlignment="1"/>
    <xf numFmtId="0" fontId="20" fillId="25" borderId="18" xfId="0" applyFont="1" applyFill="1" applyBorder="1" applyAlignment="1"/>
    <xf numFmtId="0" fontId="23" fillId="0" borderId="12" xfId="0" applyFont="1" applyBorder="1" applyAlignment="1"/>
    <xf numFmtId="0" fontId="0" fillId="26" borderId="17" xfId="0" applyFill="1" applyBorder="1" applyAlignment="1"/>
    <xf numFmtId="0" fontId="20" fillId="27" borderId="18" xfId="0" applyFont="1" applyFill="1" applyBorder="1" applyAlignment="1"/>
    <xf numFmtId="0" fontId="20" fillId="26" borderId="17" xfId="0" applyFont="1" applyFill="1" applyBorder="1" applyAlignment="1"/>
    <xf numFmtId="0" fontId="0" fillId="25" borderId="19" xfId="0" applyFill="1" applyBorder="1" applyAlignment="1"/>
    <xf numFmtId="0" fontId="20" fillId="25" borderId="20" xfId="0" applyFont="1" applyFill="1" applyBorder="1" applyAlignment="1"/>
    <xf numFmtId="0" fontId="23" fillId="0" borderId="13" xfId="0" applyFont="1" applyBorder="1" applyAlignment="1"/>
    <xf numFmtId="0" fontId="0" fillId="0" borderId="17" xfId="0" applyBorder="1" applyAlignment="1"/>
    <xf numFmtId="0" fontId="0" fillId="0" borderId="17" xfId="0" applyBorder="1" applyAlignment="1">
      <alignment horizontal="left"/>
    </xf>
    <xf numFmtId="0" fontId="13" fillId="0" borderId="17" xfId="0" applyFont="1" applyBorder="1" applyAlignment="1"/>
    <xf numFmtId="2" fontId="10" fillId="0" borderId="0" xfId="0" applyNumberFormat="1" applyFont="1" applyAlignment="1"/>
    <xf numFmtId="1" fontId="10" fillId="0" borderId="0" xfId="0" applyNumberFormat="1" applyFont="1" applyAlignment="1"/>
    <xf numFmtId="168" fontId="10" fillId="0" borderId="0" xfId="0" applyNumberFormat="1" applyFont="1" applyAlignment="1"/>
    <xf numFmtId="0" fontId="20" fillId="0" borderId="19" xfId="0" applyFont="1" applyBorder="1" applyAlignment="1"/>
    <xf numFmtId="0" fontId="29" fillId="27" borderId="10" xfId="0" applyFont="1" applyFill="1" applyBorder="1" applyAlignment="1"/>
    <xf numFmtId="0" fontId="0" fillId="0" borderId="10" xfId="0" applyBorder="1" applyAlignment="1"/>
    <xf numFmtId="0" fontId="0" fillId="0" borderId="20" xfId="0" applyBorder="1" applyAlignment="1"/>
    <xf numFmtId="0" fontId="30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14" fontId="20" fillId="0" borderId="0" xfId="0" applyNumberFormat="1" applyFont="1" applyAlignment="1"/>
    <xf numFmtId="11" fontId="10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0" fontId="24" fillId="0" borderId="0" xfId="38" applyAlignment="1" applyProtection="1">
      <alignment horizontal="left"/>
    </xf>
    <xf numFmtId="0" fontId="0" fillId="28" borderId="0" xfId="0" applyFill="1" applyAlignment="1"/>
    <xf numFmtId="0" fontId="11" fillId="0" borderId="0" xfId="0" applyFont="1" applyAlignment="1"/>
    <xf numFmtId="0" fontId="11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0" fillId="0" borderId="15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9" xfId="0" applyBorder="1" applyAlignment="1">
      <alignment horizontal="center"/>
    </xf>
    <xf numFmtId="0" fontId="5" fillId="29" borderId="27" xfId="0" applyFont="1" applyFill="1" applyBorder="1" applyAlignment="1">
      <alignment horizontal="left" vertical="top" wrapText="1" indent="1"/>
    </xf>
    <xf numFmtId="0" fontId="5" fillId="29" borderId="27" xfId="0" applyFont="1" applyFill="1" applyBorder="1" applyAlignment="1">
      <alignment horizontal="center" vertical="top" wrapText="1"/>
    </xf>
    <xf numFmtId="0" fontId="5" fillId="29" borderId="27" xfId="0" applyFont="1" applyFill="1" applyBorder="1" applyAlignment="1">
      <alignment horizontal="right" vertical="top" wrapText="1"/>
    </xf>
    <xf numFmtId="0" fontId="24" fillId="29" borderId="27" xfId="38" applyFill="1" applyBorder="1" applyAlignment="1" applyProtection="1">
      <alignment horizontal="right" vertical="top" wrapText="1"/>
    </xf>
    <xf numFmtId="0" fontId="23" fillId="0" borderId="0" xfId="0" applyFont="1" applyAlignment="1"/>
    <xf numFmtId="11" fontId="20" fillId="0" borderId="0" xfId="0" applyNumberFormat="1" applyFont="1" applyAlignment="1"/>
    <xf numFmtId="0" fontId="5" fillId="0" borderId="0" xfId="43" applyFont="1" applyAlignment="1">
      <alignment horizontal="left" vertical="center"/>
    </xf>
    <xf numFmtId="0" fontId="5" fillId="0" borderId="0" xfId="43" applyFont="1" applyAlignment="1">
      <alignment horizontal="center" vertical="center"/>
    </xf>
    <xf numFmtId="0" fontId="5" fillId="0" borderId="0" xfId="43" applyFont="1" applyAlignment="1">
      <alignment horizontal="left"/>
    </xf>
    <xf numFmtId="0" fontId="5" fillId="0" borderId="0" xfId="42" applyFont="1" applyAlignment="1">
      <alignment horizontal="left" vertical="center"/>
    </xf>
    <xf numFmtId="0" fontId="5" fillId="0" borderId="0" xfId="42" applyFont="1" applyAlignment="1">
      <alignment horizontal="center" vertical="center"/>
    </xf>
    <xf numFmtId="0" fontId="5" fillId="0" borderId="0" xfId="42" applyFont="1" applyAlignment="1">
      <alignment horizontal="left"/>
    </xf>
    <xf numFmtId="0" fontId="5" fillId="0" borderId="0" xfId="42" applyFont="1" applyAlignment="1">
      <alignment horizontal="center"/>
    </xf>
    <xf numFmtId="0" fontId="5" fillId="0" borderId="0" xfId="42" applyFont="1"/>
    <xf numFmtId="0" fontId="5" fillId="0" borderId="0" xfId="42" applyFont="1" applyAlignment="1">
      <alignment horizontal="center" wrapText="1"/>
    </xf>
    <xf numFmtId="0" fontId="5" fillId="0" borderId="0" xfId="42" applyFont="1" applyAlignment="1">
      <alignment horizontal="left" wrapText="1"/>
    </xf>
    <xf numFmtId="0" fontId="46" fillId="0" borderId="0" xfId="42" applyFont="1"/>
    <xf numFmtId="0" fontId="46" fillId="0" borderId="0" xfId="42" applyFont="1" applyAlignment="1">
      <alignment horizontal="center"/>
    </xf>
    <xf numFmtId="0" fontId="46" fillId="0" borderId="0" xfId="42" applyFont="1" applyAlignment="1">
      <alignment horizontal="left"/>
    </xf>
    <xf numFmtId="0" fontId="48" fillId="0" borderId="0" xfId="0" applyFont="1" applyAlignment="1"/>
    <xf numFmtId="0" fontId="48" fillId="0" borderId="0" xfId="0" applyFont="1" applyAlignment="1">
      <alignment horizontal="center"/>
    </xf>
    <xf numFmtId="0" fontId="48" fillId="0" borderId="0" xfId="0" applyFont="1" applyAlignment="1">
      <alignment horizontal="left"/>
    </xf>
    <xf numFmtId="0" fontId="48" fillId="0" borderId="0" xfId="0" applyFont="1" applyAlignment="1">
      <alignment horizontal="left" vertical="center" wrapText="1"/>
    </xf>
    <xf numFmtId="0" fontId="48" fillId="0" borderId="0" xfId="0" applyFont="1" applyAlignment="1">
      <alignment horizontal="center" vertical="center" wrapText="1"/>
    </xf>
    <xf numFmtId="0" fontId="48" fillId="0" borderId="0" xfId="0" applyFont="1" applyAlignment="1">
      <alignment vertical="center" wrapText="1"/>
    </xf>
    <xf numFmtId="0" fontId="48" fillId="0" borderId="0" xfId="0" applyFont="1" applyAlignment="1" applyProtection="1">
      <alignment horizontal="center" vertical="center" wrapText="1"/>
      <protection locked="0"/>
    </xf>
    <xf numFmtId="0" fontId="48" fillId="0" borderId="0" xfId="0" applyFont="1" applyAlignment="1" applyProtection="1">
      <alignment horizontal="left" vertical="center" wrapText="1"/>
      <protection locked="0"/>
    </xf>
    <xf numFmtId="167" fontId="48" fillId="0" borderId="0" xfId="0" applyNumberFormat="1" applyFont="1" applyAlignment="1">
      <alignment horizontal="left" vertical="center" wrapText="1"/>
    </xf>
    <xf numFmtId="0" fontId="48" fillId="0" borderId="0" xfId="0" applyFont="1" applyAlignment="1" applyProtection="1">
      <alignment horizontal="center" vertical="center"/>
      <protection locked="0"/>
    </xf>
    <xf numFmtId="0" fontId="49" fillId="0" borderId="0" xfId="0" applyFont="1" applyAlignment="1">
      <alignment horizontal="left"/>
    </xf>
    <xf numFmtId="0" fontId="50" fillId="0" borderId="31" xfId="0" applyFont="1" applyBorder="1" applyAlignment="1">
      <alignment horizontal="right" vertical="center"/>
    </xf>
    <xf numFmtId="0" fontId="50" fillId="0" borderId="33" xfId="0" applyFont="1" applyBorder="1" applyAlignment="1">
      <alignment horizontal="right" vertical="center"/>
    </xf>
    <xf numFmtId="0" fontId="6" fillId="30" borderId="29" xfId="0" applyFont="1" applyFill="1" applyBorder="1" applyAlignment="1">
      <alignment horizontal="right" vertical="center"/>
    </xf>
    <xf numFmtId="0" fontId="6" fillId="30" borderId="30" xfId="0" applyFont="1" applyFill="1" applyBorder="1" applyAlignment="1">
      <alignment horizontal="center" vertical="center"/>
    </xf>
    <xf numFmtId="0" fontId="51" fillId="0" borderId="32" xfId="0" applyFont="1" applyBorder="1" applyAlignment="1">
      <alignment horizontal="right" vertical="center"/>
    </xf>
    <xf numFmtId="22" fontId="51" fillId="0" borderId="32" xfId="0" applyNumberFormat="1" applyFont="1" applyBorder="1" applyAlignment="1">
      <alignment horizontal="right" vertical="center"/>
    </xf>
    <xf numFmtId="22" fontId="51" fillId="0" borderId="34" xfId="0" applyNumberFormat="1" applyFont="1" applyBorder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quotePrefix="1" applyAlignment="1">
      <alignment vertical="center"/>
    </xf>
    <xf numFmtId="11" fontId="0" fillId="0" borderId="0" xfId="0" applyNumberFormat="1" applyAlignment="1">
      <alignment vertical="center"/>
    </xf>
    <xf numFmtId="0" fontId="0" fillId="0" borderId="15" xfId="0" applyBorder="1" applyAlignment="1">
      <alignment vertical="center"/>
    </xf>
    <xf numFmtId="0" fontId="10" fillId="0" borderId="26" xfId="0" applyFont="1" applyBorder="1" applyAlignment="1">
      <alignment vertical="center"/>
    </xf>
    <xf numFmtId="0" fontId="0" fillId="0" borderId="26" xfId="0" applyBorder="1" applyAlignment="1">
      <alignment horizontal="right" vertical="center"/>
    </xf>
    <xf numFmtId="0" fontId="0" fillId="0" borderId="16" xfId="0" applyBorder="1" applyAlignment="1">
      <alignment vertical="center"/>
    </xf>
    <xf numFmtId="0" fontId="20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25" borderId="15" xfId="0" applyFill="1" applyBorder="1" applyAlignment="1">
      <alignment vertical="center"/>
    </xf>
    <xf numFmtId="0" fontId="20" fillId="25" borderId="16" xfId="0" applyFont="1" applyFill="1" applyBorder="1" applyAlignment="1">
      <alignment vertical="center"/>
    </xf>
    <xf numFmtId="0" fontId="23" fillId="0" borderId="11" xfId="0" applyFont="1" applyBorder="1" applyAlignment="1">
      <alignment vertical="center"/>
    </xf>
    <xf numFmtId="0" fontId="0" fillId="0" borderId="18" xfId="0" applyBorder="1" applyAlignment="1">
      <alignment vertical="center"/>
    </xf>
    <xf numFmtId="0" fontId="7" fillId="0" borderId="0" xfId="0" applyFont="1" applyAlignment="1">
      <alignment vertical="center"/>
    </xf>
    <xf numFmtId="0" fontId="0" fillId="0" borderId="8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25" borderId="17" xfId="0" applyFill="1" applyBorder="1" applyAlignment="1">
      <alignment vertical="center"/>
    </xf>
    <xf numFmtId="0" fontId="20" fillId="25" borderId="18" xfId="0" applyFont="1" applyFill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26" borderId="17" xfId="0" applyFill="1" applyBorder="1" applyAlignment="1">
      <alignment vertical="center"/>
    </xf>
    <xf numFmtId="0" fontId="20" fillId="27" borderId="18" xfId="0" applyFont="1" applyFill="1" applyBorder="1" applyAlignment="1">
      <alignment vertical="center"/>
    </xf>
    <xf numFmtId="0" fontId="20" fillId="26" borderId="17" xfId="0" applyFont="1" applyFill="1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25" borderId="19" xfId="0" applyFill="1" applyBorder="1" applyAlignment="1">
      <alignment vertical="center"/>
    </xf>
    <xf numFmtId="0" fontId="20" fillId="25" borderId="20" xfId="0" applyFont="1" applyFill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0" fillId="0" borderId="0" xfId="0" applyAlignment="1">
      <alignment horizontal="left" vertical="center"/>
    </xf>
    <xf numFmtId="11" fontId="10" fillId="0" borderId="0" xfId="0" applyNumberFormat="1" applyFont="1" applyAlignment="1">
      <alignment horizontal="center" vertical="center"/>
    </xf>
    <xf numFmtId="0" fontId="0" fillId="0" borderId="11" xfId="0" applyBorder="1" applyAlignment="1">
      <alignment vertical="center"/>
    </xf>
    <xf numFmtId="0" fontId="0" fillId="0" borderId="17" xfId="0" applyBorder="1" applyAlignment="1">
      <alignment vertical="center"/>
    </xf>
    <xf numFmtId="0" fontId="10" fillId="0" borderId="0" xfId="0" applyFont="1" applyAlignment="1">
      <alignment vertical="center"/>
    </xf>
    <xf numFmtId="0" fontId="0" fillId="0" borderId="12" xfId="0" applyBorder="1" applyAlignment="1">
      <alignment vertical="center"/>
    </xf>
    <xf numFmtId="0" fontId="0" fillId="0" borderId="17" xfId="0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13" fillId="0" borderId="17" xfId="0" applyFont="1" applyBorder="1" applyAlignment="1">
      <alignment vertical="center"/>
    </xf>
    <xf numFmtId="2" fontId="10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1" fontId="10" fillId="0" borderId="0" xfId="0" applyNumberFormat="1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168" fontId="10" fillId="0" borderId="0" xfId="0" applyNumberFormat="1" applyFont="1" applyAlignment="1">
      <alignment vertical="center"/>
    </xf>
    <xf numFmtId="0" fontId="7" fillId="0" borderId="23" xfId="0" applyFont="1" applyBorder="1" applyAlignment="1">
      <alignment vertical="center"/>
    </xf>
    <xf numFmtId="0" fontId="7" fillId="0" borderId="24" xfId="0" applyFont="1" applyBorder="1" applyAlignment="1">
      <alignment horizontal="left" vertical="center"/>
    </xf>
    <xf numFmtId="0" fontId="20" fillId="0" borderId="19" xfId="0" applyFont="1" applyBorder="1" applyAlignment="1">
      <alignment vertical="center"/>
    </xf>
    <xf numFmtId="0" fontId="29" fillId="27" borderId="10" xfId="0" applyFont="1" applyFill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22" xfId="0" applyBorder="1" applyAlignment="1">
      <alignment horizontal="left" vertical="center"/>
    </xf>
    <xf numFmtId="22" fontId="10" fillId="0" borderId="0" xfId="0" applyNumberFormat="1" applyFont="1" applyAlignment="1">
      <alignment vertical="center"/>
    </xf>
    <xf numFmtId="0" fontId="30" fillId="0" borderId="0" xfId="0" applyFont="1" applyAlignment="1">
      <alignment horizontal="left" vertical="center"/>
    </xf>
    <xf numFmtId="0" fontId="4" fillId="0" borderId="10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 (3)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Aql - O-C Diagr.</a:t>
            </a:r>
          </a:p>
        </c:rich>
      </c:tx>
      <c:layout>
        <c:manualLayout>
          <c:xMode val="edge"/>
          <c:yMode val="edge"/>
          <c:x val="0.38387096774193546"/>
          <c:y val="1.4326647564469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774193548387094E-2"/>
          <c:y val="0.11461334086975744"/>
          <c:w val="0.87419354838709673"/>
          <c:h val="0.7191987139577279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1'!$F$21:$F$977</c:f>
              <c:numCache>
                <c:formatCode>General</c:formatCode>
                <c:ptCount val="957"/>
                <c:pt idx="0">
                  <c:v>-13146</c:v>
                </c:pt>
                <c:pt idx="1">
                  <c:v>-13124</c:v>
                </c:pt>
                <c:pt idx="2">
                  <c:v>-13119</c:v>
                </c:pt>
                <c:pt idx="3">
                  <c:v>-13118</c:v>
                </c:pt>
                <c:pt idx="4">
                  <c:v>-13117</c:v>
                </c:pt>
                <c:pt idx="5">
                  <c:v>-13112</c:v>
                </c:pt>
                <c:pt idx="6">
                  <c:v>-13111</c:v>
                </c:pt>
                <c:pt idx="7">
                  <c:v>-12988</c:v>
                </c:pt>
                <c:pt idx="8">
                  <c:v>-12083</c:v>
                </c:pt>
                <c:pt idx="9">
                  <c:v>-11816</c:v>
                </c:pt>
                <c:pt idx="10">
                  <c:v>-11815</c:v>
                </c:pt>
                <c:pt idx="11">
                  <c:v>-11794</c:v>
                </c:pt>
                <c:pt idx="12">
                  <c:v>-11794</c:v>
                </c:pt>
                <c:pt idx="13">
                  <c:v>-11766</c:v>
                </c:pt>
                <c:pt idx="14">
                  <c:v>-11760</c:v>
                </c:pt>
                <c:pt idx="15">
                  <c:v>-11760</c:v>
                </c:pt>
                <c:pt idx="16">
                  <c:v>-11629</c:v>
                </c:pt>
                <c:pt idx="17">
                  <c:v>-11622</c:v>
                </c:pt>
                <c:pt idx="18">
                  <c:v>-11614</c:v>
                </c:pt>
                <c:pt idx="19">
                  <c:v>-11609</c:v>
                </c:pt>
                <c:pt idx="20">
                  <c:v>-11608</c:v>
                </c:pt>
                <c:pt idx="21">
                  <c:v>-11601</c:v>
                </c:pt>
                <c:pt idx="22">
                  <c:v>-11573</c:v>
                </c:pt>
                <c:pt idx="23">
                  <c:v>-11263</c:v>
                </c:pt>
                <c:pt idx="24">
                  <c:v>-11126</c:v>
                </c:pt>
                <c:pt idx="25">
                  <c:v>-11111</c:v>
                </c:pt>
                <c:pt idx="26">
                  <c:v>-11062</c:v>
                </c:pt>
                <c:pt idx="27">
                  <c:v>-10933</c:v>
                </c:pt>
                <c:pt idx="28">
                  <c:v>-10933</c:v>
                </c:pt>
                <c:pt idx="29">
                  <c:v>-10925</c:v>
                </c:pt>
                <c:pt idx="30">
                  <c:v>-10781</c:v>
                </c:pt>
                <c:pt idx="31">
                  <c:v>-10409</c:v>
                </c:pt>
                <c:pt idx="32">
                  <c:v>-10374</c:v>
                </c:pt>
                <c:pt idx="33">
                  <c:v>-9099</c:v>
                </c:pt>
                <c:pt idx="34">
                  <c:v>-9035</c:v>
                </c:pt>
                <c:pt idx="35">
                  <c:v>-9029</c:v>
                </c:pt>
                <c:pt idx="36">
                  <c:v>-8984</c:v>
                </c:pt>
                <c:pt idx="37">
                  <c:v>-8849</c:v>
                </c:pt>
                <c:pt idx="38">
                  <c:v>-8705</c:v>
                </c:pt>
                <c:pt idx="39">
                  <c:v>-8574</c:v>
                </c:pt>
                <c:pt idx="40">
                  <c:v>-8519</c:v>
                </c:pt>
                <c:pt idx="41">
                  <c:v>-8368</c:v>
                </c:pt>
                <c:pt idx="42">
                  <c:v>-8347</c:v>
                </c:pt>
                <c:pt idx="43">
                  <c:v>-8227</c:v>
                </c:pt>
                <c:pt idx="44">
                  <c:v>-8181</c:v>
                </c:pt>
                <c:pt idx="45">
                  <c:v>-8173</c:v>
                </c:pt>
                <c:pt idx="46">
                  <c:v>-8008</c:v>
                </c:pt>
                <c:pt idx="47">
                  <c:v>-7874</c:v>
                </c:pt>
                <c:pt idx="48">
                  <c:v>-7843</c:v>
                </c:pt>
                <c:pt idx="49">
                  <c:v>-7840</c:v>
                </c:pt>
                <c:pt idx="50">
                  <c:v>-7820</c:v>
                </c:pt>
                <c:pt idx="51">
                  <c:v>-7806</c:v>
                </c:pt>
                <c:pt idx="52">
                  <c:v>-7704</c:v>
                </c:pt>
                <c:pt idx="53">
                  <c:v>-7676</c:v>
                </c:pt>
                <c:pt idx="54">
                  <c:v>-6643</c:v>
                </c:pt>
                <c:pt idx="55">
                  <c:v>-6285</c:v>
                </c:pt>
                <c:pt idx="56">
                  <c:v>-5469</c:v>
                </c:pt>
                <c:pt idx="57">
                  <c:v>-5462</c:v>
                </c:pt>
                <c:pt idx="58">
                  <c:v>-5313</c:v>
                </c:pt>
                <c:pt idx="59">
                  <c:v>-5304</c:v>
                </c:pt>
                <c:pt idx="60">
                  <c:v>-5299</c:v>
                </c:pt>
                <c:pt idx="61">
                  <c:v>-5299</c:v>
                </c:pt>
                <c:pt idx="62">
                  <c:v>-5292</c:v>
                </c:pt>
                <c:pt idx="63">
                  <c:v>-5292</c:v>
                </c:pt>
                <c:pt idx="64">
                  <c:v>-5278</c:v>
                </c:pt>
                <c:pt idx="65">
                  <c:v>-5278</c:v>
                </c:pt>
                <c:pt idx="66">
                  <c:v>-4982</c:v>
                </c:pt>
                <c:pt idx="67">
                  <c:v>-4959</c:v>
                </c:pt>
                <c:pt idx="68">
                  <c:v>-4954</c:v>
                </c:pt>
                <c:pt idx="69">
                  <c:v>-4954</c:v>
                </c:pt>
                <c:pt idx="70">
                  <c:v>-4954</c:v>
                </c:pt>
                <c:pt idx="71">
                  <c:v>-4947</c:v>
                </c:pt>
                <c:pt idx="72">
                  <c:v>-4947</c:v>
                </c:pt>
                <c:pt idx="73">
                  <c:v>-4940</c:v>
                </c:pt>
                <c:pt idx="74">
                  <c:v>-4931</c:v>
                </c:pt>
                <c:pt idx="75">
                  <c:v>-4796</c:v>
                </c:pt>
                <c:pt idx="76">
                  <c:v>-4796</c:v>
                </c:pt>
                <c:pt idx="77">
                  <c:v>-4740</c:v>
                </c:pt>
                <c:pt idx="78">
                  <c:v>-4628</c:v>
                </c:pt>
                <c:pt idx="79">
                  <c:v>-4600</c:v>
                </c:pt>
                <c:pt idx="80">
                  <c:v>-4477</c:v>
                </c:pt>
                <c:pt idx="81">
                  <c:v>-4477</c:v>
                </c:pt>
                <c:pt idx="82">
                  <c:v>-4428</c:v>
                </c:pt>
                <c:pt idx="83">
                  <c:v>-4277</c:v>
                </c:pt>
                <c:pt idx="84">
                  <c:v>-4090</c:v>
                </c:pt>
                <c:pt idx="85">
                  <c:v>-4078</c:v>
                </c:pt>
                <c:pt idx="86">
                  <c:v>-3932</c:v>
                </c:pt>
                <c:pt idx="87">
                  <c:v>-3920</c:v>
                </c:pt>
                <c:pt idx="88">
                  <c:v>-3913</c:v>
                </c:pt>
                <c:pt idx="89">
                  <c:v>-3910</c:v>
                </c:pt>
                <c:pt idx="90">
                  <c:v>-3832</c:v>
                </c:pt>
                <c:pt idx="91">
                  <c:v>-3761</c:v>
                </c:pt>
                <c:pt idx="92">
                  <c:v>-3761</c:v>
                </c:pt>
                <c:pt idx="93">
                  <c:v>-3761</c:v>
                </c:pt>
                <c:pt idx="94">
                  <c:v>-3761</c:v>
                </c:pt>
                <c:pt idx="95">
                  <c:v>-3761</c:v>
                </c:pt>
                <c:pt idx="96">
                  <c:v>-3760</c:v>
                </c:pt>
                <c:pt idx="97">
                  <c:v>-3603</c:v>
                </c:pt>
                <c:pt idx="98">
                  <c:v>-3589</c:v>
                </c:pt>
                <c:pt idx="99">
                  <c:v>-3589</c:v>
                </c:pt>
                <c:pt idx="100">
                  <c:v>-3589</c:v>
                </c:pt>
                <c:pt idx="101">
                  <c:v>-3589</c:v>
                </c:pt>
                <c:pt idx="102">
                  <c:v>-3589</c:v>
                </c:pt>
                <c:pt idx="103">
                  <c:v>-3589</c:v>
                </c:pt>
                <c:pt idx="104">
                  <c:v>-3582</c:v>
                </c:pt>
                <c:pt idx="105">
                  <c:v>-3452</c:v>
                </c:pt>
                <c:pt idx="106">
                  <c:v>-3424</c:v>
                </c:pt>
                <c:pt idx="107">
                  <c:v>-3417</c:v>
                </c:pt>
                <c:pt idx="108">
                  <c:v>-3258</c:v>
                </c:pt>
                <c:pt idx="109">
                  <c:v>-3244</c:v>
                </c:pt>
                <c:pt idx="110">
                  <c:v>-3244</c:v>
                </c:pt>
                <c:pt idx="111">
                  <c:v>-3244</c:v>
                </c:pt>
                <c:pt idx="112">
                  <c:v>-3244</c:v>
                </c:pt>
                <c:pt idx="113">
                  <c:v>-3244</c:v>
                </c:pt>
                <c:pt idx="114">
                  <c:v>-3223</c:v>
                </c:pt>
                <c:pt idx="115">
                  <c:v>-3107</c:v>
                </c:pt>
                <c:pt idx="116">
                  <c:v>-3091</c:v>
                </c:pt>
                <c:pt idx="117">
                  <c:v>-3086</c:v>
                </c:pt>
                <c:pt idx="118">
                  <c:v>-3079</c:v>
                </c:pt>
                <c:pt idx="119">
                  <c:v>-3065</c:v>
                </c:pt>
                <c:pt idx="120">
                  <c:v>-3063</c:v>
                </c:pt>
                <c:pt idx="121">
                  <c:v>-3051</c:v>
                </c:pt>
                <c:pt idx="122">
                  <c:v>-2914</c:v>
                </c:pt>
                <c:pt idx="123">
                  <c:v>-2904</c:v>
                </c:pt>
                <c:pt idx="124">
                  <c:v>-2876</c:v>
                </c:pt>
                <c:pt idx="125">
                  <c:v>-2733</c:v>
                </c:pt>
                <c:pt idx="126">
                  <c:v>-2711</c:v>
                </c:pt>
                <c:pt idx="127">
                  <c:v>-2581</c:v>
                </c:pt>
                <c:pt idx="128">
                  <c:v>-2574</c:v>
                </c:pt>
                <c:pt idx="129">
                  <c:v>-2560</c:v>
                </c:pt>
                <c:pt idx="130">
                  <c:v>-2553</c:v>
                </c:pt>
                <c:pt idx="131">
                  <c:v>-2545</c:v>
                </c:pt>
                <c:pt idx="132">
                  <c:v>-2532</c:v>
                </c:pt>
                <c:pt idx="133">
                  <c:v>-2352</c:v>
                </c:pt>
                <c:pt idx="134">
                  <c:v>-2348</c:v>
                </c:pt>
                <c:pt idx="135">
                  <c:v>-2236</c:v>
                </c:pt>
                <c:pt idx="136">
                  <c:v>-2229</c:v>
                </c:pt>
                <c:pt idx="137">
                  <c:v>-2224</c:v>
                </c:pt>
                <c:pt idx="138">
                  <c:v>-2224</c:v>
                </c:pt>
                <c:pt idx="139">
                  <c:v>-2224</c:v>
                </c:pt>
                <c:pt idx="140">
                  <c:v>-2222</c:v>
                </c:pt>
                <c:pt idx="141">
                  <c:v>-2196</c:v>
                </c:pt>
                <c:pt idx="142">
                  <c:v>-2194</c:v>
                </c:pt>
                <c:pt idx="143">
                  <c:v>-2059</c:v>
                </c:pt>
                <c:pt idx="144">
                  <c:v>-2045</c:v>
                </c:pt>
                <c:pt idx="145">
                  <c:v>-2029</c:v>
                </c:pt>
                <c:pt idx="146">
                  <c:v>-1872</c:v>
                </c:pt>
                <c:pt idx="147">
                  <c:v>-1684</c:v>
                </c:pt>
                <c:pt idx="148">
                  <c:v>-1540</c:v>
                </c:pt>
                <c:pt idx="149">
                  <c:v>-1528</c:v>
                </c:pt>
                <c:pt idx="150">
                  <c:v>-1519</c:v>
                </c:pt>
                <c:pt idx="151">
                  <c:v>-1382</c:v>
                </c:pt>
                <c:pt idx="152">
                  <c:v>-1368</c:v>
                </c:pt>
                <c:pt idx="153">
                  <c:v>-1356</c:v>
                </c:pt>
                <c:pt idx="154">
                  <c:v>-1218</c:v>
                </c:pt>
                <c:pt idx="155">
                  <c:v>-1204</c:v>
                </c:pt>
                <c:pt idx="156">
                  <c:v>-1202</c:v>
                </c:pt>
                <c:pt idx="157">
                  <c:v>-1192</c:v>
                </c:pt>
                <c:pt idx="158">
                  <c:v>-1174</c:v>
                </c:pt>
                <c:pt idx="159">
                  <c:v>-692</c:v>
                </c:pt>
                <c:pt idx="160">
                  <c:v>-529</c:v>
                </c:pt>
                <c:pt idx="161">
                  <c:v>-505</c:v>
                </c:pt>
                <c:pt idx="162">
                  <c:v>-363</c:v>
                </c:pt>
                <c:pt idx="163">
                  <c:v>-341</c:v>
                </c:pt>
                <c:pt idx="164">
                  <c:v>-243</c:v>
                </c:pt>
                <c:pt idx="165">
                  <c:v>-170</c:v>
                </c:pt>
                <c:pt idx="166">
                  <c:v>-170</c:v>
                </c:pt>
                <c:pt idx="167">
                  <c:v>-4</c:v>
                </c:pt>
                <c:pt idx="168">
                  <c:v>0</c:v>
                </c:pt>
                <c:pt idx="169">
                  <c:v>140</c:v>
                </c:pt>
                <c:pt idx="170">
                  <c:v>146</c:v>
                </c:pt>
                <c:pt idx="171">
                  <c:v>175</c:v>
                </c:pt>
                <c:pt idx="172">
                  <c:v>342</c:v>
                </c:pt>
                <c:pt idx="173">
                  <c:v>380</c:v>
                </c:pt>
                <c:pt idx="174">
                  <c:v>499</c:v>
                </c:pt>
                <c:pt idx="175">
                  <c:v>506</c:v>
                </c:pt>
                <c:pt idx="176">
                  <c:v>533</c:v>
                </c:pt>
                <c:pt idx="177">
                  <c:v>535</c:v>
                </c:pt>
                <c:pt idx="178">
                  <c:v>859</c:v>
                </c:pt>
                <c:pt idx="179">
                  <c:v>996</c:v>
                </c:pt>
                <c:pt idx="180">
                  <c:v>1052</c:v>
                </c:pt>
                <c:pt idx="181">
                  <c:v>1204</c:v>
                </c:pt>
                <c:pt idx="182">
                  <c:v>1367</c:v>
                </c:pt>
                <c:pt idx="183">
                  <c:v>1714</c:v>
                </c:pt>
                <c:pt idx="184">
                  <c:v>1863</c:v>
                </c:pt>
                <c:pt idx="185">
                  <c:v>1863.5</c:v>
                </c:pt>
                <c:pt idx="186">
                  <c:v>1866</c:v>
                </c:pt>
                <c:pt idx="187">
                  <c:v>1877</c:v>
                </c:pt>
                <c:pt idx="188">
                  <c:v>1877.5</c:v>
                </c:pt>
                <c:pt idx="189">
                  <c:v>1884</c:v>
                </c:pt>
                <c:pt idx="190">
                  <c:v>1884.5</c:v>
                </c:pt>
                <c:pt idx="191">
                  <c:v>2040</c:v>
                </c:pt>
                <c:pt idx="192">
                  <c:v>2040</c:v>
                </c:pt>
                <c:pt idx="193">
                  <c:v>2040</c:v>
                </c:pt>
                <c:pt idx="194">
                  <c:v>2052</c:v>
                </c:pt>
                <c:pt idx="195">
                  <c:v>2224</c:v>
                </c:pt>
                <c:pt idx="196">
                  <c:v>2404</c:v>
                </c:pt>
                <c:pt idx="197">
                  <c:v>2541</c:v>
                </c:pt>
                <c:pt idx="198">
                  <c:v>2567</c:v>
                </c:pt>
                <c:pt idx="199">
                  <c:v>2583</c:v>
                </c:pt>
                <c:pt idx="200">
                  <c:v>2762</c:v>
                </c:pt>
                <c:pt idx="201">
                  <c:v>2900</c:v>
                </c:pt>
                <c:pt idx="202">
                  <c:v>3079</c:v>
                </c:pt>
                <c:pt idx="203">
                  <c:v>3114</c:v>
                </c:pt>
                <c:pt idx="204">
                  <c:v>2900</c:v>
                </c:pt>
                <c:pt idx="205">
                  <c:v>3079</c:v>
                </c:pt>
                <c:pt idx="206">
                  <c:v>3114</c:v>
                </c:pt>
                <c:pt idx="207">
                  <c:v>3271</c:v>
                </c:pt>
                <c:pt idx="208">
                  <c:v>3279</c:v>
                </c:pt>
                <c:pt idx="209">
                  <c:v>3410</c:v>
                </c:pt>
                <c:pt idx="210">
                  <c:v>3417</c:v>
                </c:pt>
                <c:pt idx="211">
                  <c:v>3575</c:v>
                </c:pt>
                <c:pt idx="212">
                  <c:v>3588</c:v>
                </c:pt>
                <c:pt idx="213">
                  <c:v>3617</c:v>
                </c:pt>
              </c:numCache>
            </c:numRef>
          </c:xVal>
          <c:yVal>
            <c:numRef>
              <c:f>'Active 1'!$H$21:$H$977</c:f>
              <c:numCache>
                <c:formatCode>General</c:formatCode>
                <c:ptCount val="957"/>
                <c:pt idx="27">
                  <c:v>0.18203099999664119</c:v>
                </c:pt>
                <c:pt idx="34">
                  <c:v>0.1081449999983306</c:v>
                </c:pt>
                <c:pt idx="39">
                  <c:v>0.10071799999423092</c:v>
                </c:pt>
                <c:pt idx="42">
                  <c:v>8.9728999992075842E-2</c:v>
                </c:pt>
                <c:pt idx="43">
                  <c:v>8.6888999998336658E-2</c:v>
                </c:pt>
                <c:pt idx="44">
                  <c:v>9.2366999997466337E-2</c:v>
                </c:pt>
                <c:pt idx="47">
                  <c:v>8.2818000002589542E-2</c:v>
                </c:pt>
                <c:pt idx="49">
                  <c:v>8.977999999478925E-2</c:v>
                </c:pt>
                <c:pt idx="50">
                  <c:v>8.8639999994484242E-2</c:v>
                </c:pt>
                <c:pt idx="51">
                  <c:v>8.3741999995254446E-2</c:v>
                </c:pt>
                <c:pt idx="52">
                  <c:v>8.1627999999909662E-2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18-4890-944D-22084CF01250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1'!$D$22:$D$45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1'!$F$21:$F$977</c:f>
              <c:numCache>
                <c:formatCode>General</c:formatCode>
                <c:ptCount val="957"/>
                <c:pt idx="0">
                  <c:v>-13146</c:v>
                </c:pt>
                <c:pt idx="1">
                  <c:v>-13124</c:v>
                </c:pt>
                <c:pt idx="2">
                  <c:v>-13119</c:v>
                </c:pt>
                <c:pt idx="3">
                  <c:v>-13118</c:v>
                </c:pt>
                <c:pt idx="4">
                  <c:v>-13117</c:v>
                </c:pt>
                <c:pt idx="5">
                  <c:v>-13112</c:v>
                </c:pt>
                <c:pt idx="6">
                  <c:v>-13111</c:v>
                </c:pt>
                <c:pt idx="7">
                  <c:v>-12988</c:v>
                </c:pt>
                <c:pt idx="8">
                  <c:v>-12083</c:v>
                </c:pt>
                <c:pt idx="9">
                  <c:v>-11816</c:v>
                </c:pt>
                <c:pt idx="10">
                  <c:v>-11815</c:v>
                </c:pt>
                <c:pt idx="11">
                  <c:v>-11794</c:v>
                </c:pt>
                <c:pt idx="12">
                  <c:v>-11794</c:v>
                </c:pt>
                <c:pt idx="13">
                  <c:v>-11766</c:v>
                </c:pt>
                <c:pt idx="14">
                  <c:v>-11760</c:v>
                </c:pt>
                <c:pt idx="15">
                  <c:v>-11760</c:v>
                </c:pt>
                <c:pt idx="16">
                  <c:v>-11629</c:v>
                </c:pt>
                <c:pt idx="17">
                  <c:v>-11622</c:v>
                </c:pt>
                <c:pt idx="18">
                  <c:v>-11614</c:v>
                </c:pt>
                <c:pt idx="19">
                  <c:v>-11609</c:v>
                </c:pt>
                <c:pt idx="20">
                  <c:v>-11608</c:v>
                </c:pt>
                <c:pt idx="21">
                  <c:v>-11601</c:v>
                </c:pt>
                <c:pt idx="22">
                  <c:v>-11573</c:v>
                </c:pt>
                <c:pt idx="23">
                  <c:v>-11263</c:v>
                </c:pt>
                <c:pt idx="24">
                  <c:v>-11126</c:v>
                </c:pt>
                <c:pt idx="25">
                  <c:v>-11111</c:v>
                </c:pt>
                <c:pt idx="26">
                  <c:v>-11062</c:v>
                </c:pt>
                <c:pt idx="27">
                  <c:v>-10933</c:v>
                </c:pt>
                <c:pt idx="28">
                  <c:v>-10933</c:v>
                </c:pt>
                <c:pt idx="29">
                  <c:v>-10925</c:v>
                </c:pt>
                <c:pt idx="30">
                  <c:v>-10781</c:v>
                </c:pt>
                <c:pt idx="31">
                  <c:v>-10409</c:v>
                </c:pt>
                <c:pt idx="32">
                  <c:v>-10374</c:v>
                </c:pt>
                <c:pt idx="33">
                  <c:v>-9099</c:v>
                </c:pt>
                <c:pt idx="34">
                  <c:v>-9035</c:v>
                </c:pt>
                <c:pt idx="35">
                  <c:v>-9029</c:v>
                </c:pt>
                <c:pt idx="36">
                  <c:v>-8984</c:v>
                </c:pt>
                <c:pt idx="37">
                  <c:v>-8849</c:v>
                </c:pt>
                <c:pt idx="38">
                  <c:v>-8705</c:v>
                </c:pt>
                <c:pt idx="39">
                  <c:v>-8574</c:v>
                </c:pt>
                <c:pt idx="40">
                  <c:v>-8519</c:v>
                </c:pt>
                <c:pt idx="41">
                  <c:v>-8368</c:v>
                </c:pt>
                <c:pt idx="42">
                  <c:v>-8347</c:v>
                </c:pt>
                <c:pt idx="43">
                  <c:v>-8227</c:v>
                </c:pt>
                <c:pt idx="44">
                  <c:v>-8181</c:v>
                </c:pt>
                <c:pt idx="45">
                  <c:v>-8173</c:v>
                </c:pt>
                <c:pt idx="46">
                  <c:v>-8008</c:v>
                </c:pt>
                <c:pt idx="47">
                  <c:v>-7874</c:v>
                </c:pt>
                <c:pt idx="48">
                  <c:v>-7843</c:v>
                </c:pt>
                <c:pt idx="49">
                  <c:v>-7840</c:v>
                </c:pt>
                <c:pt idx="50">
                  <c:v>-7820</c:v>
                </c:pt>
                <c:pt idx="51">
                  <c:v>-7806</c:v>
                </c:pt>
                <c:pt idx="52">
                  <c:v>-7704</c:v>
                </c:pt>
                <c:pt idx="53">
                  <c:v>-7676</c:v>
                </c:pt>
                <c:pt idx="54">
                  <c:v>-6643</c:v>
                </c:pt>
                <c:pt idx="55">
                  <c:v>-6285</c:v>
                </c:pt>
                <c:pt idx="56">
                  <c:v>-5469</c:v>
                </c:pt>
                <c:pt idx="57">
                  <c:v>-5462</c:v>
                </c:pt>
                <c:pt idx="58">
                  <c:v>-5313</c:v>
                </c:pt>
                <c:pt idx="59">
                  <c:v>-5304</c:v>
                </c:pt>
                <c:pt idx="60">
                  <c:v>-5299</c:v>
                </c:pt>
                <c:pt idx="61">
                  <c:v>-5299</c:v>
                </c:pt>
                <c:pt idx="62">
                  <c:v>-5292</c:v>
                </c:pt>
                <c:pt idx="63">
                  <c:v>-5292</c:v>
                </c:pt>
                <c:pt idx="64">
                  <c:v>-5278</c:v>
                </c:pt>
                <c:pt idx="65">
                  <c:v>-5278</c:v>
                </c:pt>
                <c:pt idx="66">
                  <c:v>-4982</c:v>
                </c:pt>
                <c:pt idx="67">
                  <c:v>-4959</c:v>
                </c:pt>
                <c:pt idx="68">
                  <c:v>-4954</c:v>
                </c:pt>
                <c:pt idx="69">
                  <c:v>-4954</c:v>
                </c:pt>
                <c:pt idx="70">
                  <c:v>-4954</c:v>
                </c:pt>
                <c:pt idx="71">
                  <c:v>-4947</c:v>
                </c:pt>
                <c:pt idx="72">
                  <c:v>-4947</c:v>
                </c:pt>
                <c:pt idx="73">
                  <c:v>-4940</c:v>
                </c:pt>
                <c:pt idx="74">
                  <c:v>-4931</c:v>
                </c:pt>
                <c:pt idx="75">
                  <c:v>-4796</c:v>
                </c:pt>
                <c:pt idx="76">
                  <c:v>-4796</c:v>
                </c:pt>
                <c:pt idx="77">
                  <c:v>-4740</c:v>
                </c:pt>
                <c:pt idx="78">
                  <c:v>-4628</c:v>
                </c:pt>
                <c:pt idx="79">
                  <c:v>-4600</c:v>
                </c:pt>
                <c:pt idx="80">
                  <c:v>-4477</c:v>
                </c:pt>
                <c:pt idx="81">
                  <c:v>-4477</c:v>
                </c:pt>
                <c:pt idx="82">
                  <c:v>-4428</c:v>
                </c:pt>
                <c:pt idx="83">
                  <c:v>-4277</c:v>
                </c:pt>
                <c:pt idx="84">
                  <c:v>-4090</c:v>
                </c:pt>
                <c:pt idx="85">
                  <c:v>-4078</c:v>
                </c:pt>
                <c:pt idx="86">
                  <c:v>-3932</c:v>
                </c:pt>
                <c:pt idx="87">
                  <c:v>-3920</c:v>
                </c:pt>
                <c:pt idx="88">
                  <c:v>-3913</c:v>
                </c:pt>
                <c:pt idx="89">
                  <c:v>-3910</c:v>
                </c:pt>
                <c:pt idx="90">
                  <c:v>-3832</c:v>
                </c:pt>
                <c:pt idx="91">
                  <c:v>-3761</c:v>
                </c:pt>
                <c:pt idx="92">
                  <c:v>-3761</c:v>
                </c:pt>
                <c:pt idx="93">
                  <c:v>-3761</c:v>
                </c:pt>
                <c:pt idx="94">
                  <c:v>-3761</c:v>
                </c:pt>
                <c:pt idx="95">
                  <c:v>-3761</c:v>
                </c:pt>
                <c:pt idx="96">
                  <c:v>-3760</c:v>
                </c:pt>
                <c:pt idx="97">
                  <c:v>-3603</c:v>
                </c:pt>
                <c:pt idx="98">
                  <c:v>-3589</c:v>
                </c:pt>
                <c:pt idx="99">
                  <c:v>-3589</c:v>
                </c:pt>
                <c:pt idx="100">
                  <c:v>-3589</c:v>
                </c:pt>
                <c:pt idx="101">
                  <c:v>-3589</c:v>
                </c:pt>
                <c:pt idx="102">
                  <c:v>-3589</c:v>
                </c:pt>
                <c:pt idx="103">
                  <c:v>-3589</c:v>
                </c:pt>
                <c:pt idx="104">
                  <c:v>-3582</c:v>
                </c:pt>
                <c:pt idx="105">
                  <c:v>-3452</c:v>
                </c:pt>
                <c:pt idx="106">
                  <c:v>-3424</c:v>
                </c:pt>
                <c:pt idx="107">
                  <c:v>-3417</c:v>
                </c:pt>
                <c:pt idx="108">
                  <c:v>-3258</c:v>
                </c:pt>
                <c:pt idx="109">
                  <c:v>-3244</c:v>
                </c:pt>
                <c:pt idx="110">
                  <c:v>-3244</c:v>
                </c:pt>
                <c:pt idx="111">
                  <c:v>-3244</c:v>
                </c:pt>
                <c:pt idx="112">
                  <c:v>-3244</c:v>
                </c:pt>
                <c:pt idx="113">
                  <c:v>-3244</c:v>
                </c:pt>
                <c:pt idx="114">
                  <c:v>-3223</c:v>
                </c:pt>
                <c:pt idx="115">
                  <c:v>-3107</c:v>
                </c:pt>
                <c:pt idx="116">
                  <c:v>-3091</c:v>
                </c:pt>
                <c:pt idx="117">
                  <c:v>-3086</c:v>
                </c:pt>
                <c:pt idx="118">
                  <c:v>-3079</c:v>
                </c:pt>
                <c:pt idx="119">
                  <c:v>-3065</c:v>
                </c:pt>
                <c:pt idx="120">
                  <c:v>-3063</c:v>
                </c:pt>
                <c:pt idx="121">
                  <c:v>-3051</c:v>
                </c:pt>
                <c:pt idx="122">
                  <c:v>-2914</c:v>
                </c:pt>
                <c:pt idx="123">
                  <c:v>-2904</c:v>
                </c:pt>
                <c:pt idx="124">
                  <c:v>-2876</c:v>
                </c:pt>
                <c:pt idx="125">
                  <c:v>-2733</c:v>
                </c:pt>
                <c:pt idx="126">
                  <c:v>-2711</c:v>
                </c:pt>
                <c:pt idx="127">
                  <c:v>-2581</c:v>
                </c:pt>
                <c:pt idx="128">
                  <c:v>-2574</c:v>
                </c:pt>
                <c:pt idx="129">
                  <c:v>-2560</c:v>
                </c:pt>
                <c:pt idx="130">
                  <c:v>-2553</c:v>
                </c:pt>
                <c:pt idx="131">
                  <c:v>-2545</c:v>
                </c:pt>
                <c:pt idx="132">
                  <c:v>-2532</c:v>
                </c:pt>
                <c:pt idx="133">
                  <c:v>-2352</c:v>
                </c:pt>
                <c:pt idx="134">
                  <c:v>-2348</c:v>
                </c:pt>
                <c:pt idx="135">
                  <c:v>-2236</c:v>
                </c:pt>
                <c:pt idx="136">
                  <c:v>-2229</c:v>
                </c:pt>
                <c:pt idx="137">
                  <c:v>-2224</c:v>
                </c:pt>
                <c:pt idx="138">
                  <c:v>-2224</c:v>
                </c:pt>
                <c:pt idx="139">
                  <c:v>-2224</c:v>
                </c:pt>
                <c:pt idx="140">
                  <c:v>-2222</c:v>
                </c:pt>
                <c:pt idx="141">
                  <c:v>-2196</c:v>
                </c:pt>
                <c:pt idx="142">
                  <c:v>-2194</c:v>
                </c:pt>
                <c:pt idx="143">
                  <c:v>-2059</c:v>
                </c:pt>
                <c:pt idx="144">
                  <c:v>-2045</c:v>
                </c:pt>
                <c:pt idx="145">
                  <c:v>-2029</c:v>
                </c:pt>
                <c:pt idx="146">
                  <c:v>-1872</c:v>
                </c:pt>
                <c:pt idx="147">
                  <c:v>-1684</c:v>
                </c:pt>
                <c:pt idx="148">
                  <c:v>-1540</c:v>
                </c:pt>
                <c:pt idx="149">
                  <c:v>-1528</c:v>
                </c:pt>
                <c:pt idx="150">
                  <c:v>-1519</c:v>
                </c:pt>
                <c:pt idx="151">
                  <c:v>-1382</c:v>
                </c:pt>
                <c:pt idx="152">
                  <c:v>-1368</c:v>
                </c:pt>
                <c:pt idx="153">
                  <c:v>-1356</c:v>
                </c:pt>
                <c:pt idx="154">
                  <c:v>-1218</c:v>
                </c:pt>
                <c:pt idx="155">
                  <c:v>-1204</c:v>
                </c:pt>
                <c:pt idx="156">
                  <c:v>-1202</c:v>
                </c:pt>
                <c:pt idx="157">
                  <c:v>-1192</c:v>
                </c:pt>
                <c:pt idx="158">
                  <c:v>-1174</c:v>
                </c:pt>
                <c:pt idx="159">
                  <c:v>-692</c:v>
                </c:pt>
                <c:pt idx="160">
                  <c:v>-529</c:v>
                </c:pt>
                <c:pt idx="161">
                  <c:v>-505</c:v>
                </c:pt>
                <c:pt idx="162">
                  <c:v>-363</c:v>
                </c:pt>
                <c:pt idx="163">
                  <c:v>-341</c:v>
                </c:pt>
                <c:pt idx="164">
                  <c:v>-243</c:v>
                </c:pt>
                <c:pt idx="165">
                  <c:v>-170</c:v>
                </c:pt>
                <c:pt idx="166">
                  <c:v>-170</c:v>
                </c:pt>
                <c:pt idx="167">
                  <c:v>-4</c:v>
                </c:pt>
                <c:pt idx="168">
                  <c:v>0</c:v>
                </c:pt>
                <c:pt idx="169">
                  <c:v>140</c:v>
                </c:pt>
                <c:pt idx="170">
                  <c:v>146</c:v>
                </c:pt>
                <c:pt idx="171">
                  <c:v>175</c:v>
                </c:pt>
                <c:pt idx="172">
                  <c:v>342</c:v>
                </c:pt>
                <c:pt idx="173">
                  <c:v>380</c:v>
                </c:pt>
                <c:pt idx="174">
                  <c:v>499</c:v>
                </c:pt>
                <c:pt idx="175">
                  <c:v>506</c:v>
                </c:pt>
                <c:pt idx="176">
                  <c:v>533</c:v>
                </c:pt>
                <c:pt idx="177">
                  <c:v>535</c:v>
                </c:pt>
                <c:pt idx="178">
                  <c:v>859</c:v>
                </c:pt>
                <c:pt idx="179">
                  <c:v>996</c:v>
                </c:pt>
                <c:pt idx="180">
                  <c:v>1052</c:v>
                </c:pt>
                <c:pt idx="181">
                  <c:v>1204</c:v>
                </c:pt>
                <c:pt idx="182">
                  <c:v>1367</c:v>
                </c:pt>
                <c:pt idx="183">
                  <c:v>1714</c:v>
                </c:pt>
                <c:pt idx="184">
                  <c:v>1863</c:v>
                </c:pt>
                <c:pt idx="185">
                  <c:v>1863.5</c:v>
                </c:pt>
                <c:pt idx="186">
                  <c:v>1866</c:v>
                </c:pt>
                <c:pt idx="187">
                  <c:v>1877</c:v>
                </c:pt>
                <c:pt idx="188">
                  <c:v>1877.5</c:v>
                </c:pt>
                <c:pt idx="189">
                  <c:v>1884</c:v>
                </c:pt>
                <c:pt idx="190">
                  <c:v>1884.5</c:v>
                </c:pt>
                <c:pt idx="191">
                  <c:v>2040</c:v>
                </c:pt>
                <c:pt idx="192">
                  <c:v>2040</c:v>
                </c:pt>
                <c:pt idx="193">
                  <c:v>2040</c:v>
                </c:pt>
                <c:pt idx="194">
                  <c:v>2052</c:v>
                </c:pt>
                <c:pt idx="195">
                  <c:v>2224</c:v>
                </c:pt>
                <c:pt idx="196">
                  <c:v>2404</c:v>
                </c:pt>
                <c:pt idx="197">
                  <c:v>2541</c:v>
                </c:pt>
                <c:pt idx="198">
                  <c:v>2567</c:v>
                </c:pt>
                <c:pt idx="199">
                  <c:v>2583</c:v>
                </c:pt>
                <c:pt idx="200">
                  <c:v>2762</c:v>
                </c:pt>
                <c:pt idx="201">
                  <c:v>2900</c:v>
                </c:pt>
                <c:pt idx="202">
                  <c:v>3079</c:v>
                </c:pt>
                <c:pt idx="203">
                  <c:v>3114</c:v>
                </c:pt>
                <c:pt idx="204">
                  <c:v>2900</c:v>
                </c:pt>
                <c:pt idx="205">
                  <c:v>3079</c:v>
                </c:pt>
                <c:pt idx="206">
                  <c:v>3114</c:v>
                </c:pt>
                <c:pt idx="207">
                  <c:v>3271</c:v>
                </c:pt>
                <c:pt idx="208">
                  <c:v>3279</c:v>
                </c:pt>
                <c:pt idx="209">
                  <c:v>3410</c:v>
                </c:pt>
                <c:pt idx="210">
                  <c:v>3417</c:v>
                </c:pt>
                <c:pt idx="211">
                  <c:v>3575</c:v>
                </c:pt>
                <c:pt idx="212">
                  <c:v>3588</c:v>
                </c:pt>
                <c:pt idx="213">
                  <c:v>3617</c:v>
                </c:pt>
              </c:numCache>
            </c:numRef>
          </c:xVal>
          <c:yVal>
            <c:numRef>
              <c:f>'Active 1'!$I$21:$I$977</c:f>
              <c:numCache>
                <c:formatCode>General</c:formatCode>
                <c:ptCount val="957"/>
                <c:pt idx="0">
                  <c:v>0.31312199999592849</c:v>
                </c:pt>
                <c:pt idx="1">
                  <c:v>0.31656799999836949</c:v>
                </c:pt>
                <c:pt idx="2">
                  <c:v>0.3205329999946116</c:v>
                </c:pt>
                <c:pt idx="3">
                  <c:v>0.29832599999645026</c:v>
                </c:pt>
                <c:pt idx="4">
                  <c:v>0.30211899999630987</c:v>
                </c:pt>
                <c:pt idx="5">
                  <c:v>0.29508399999758694</c:v>
                </c:pt>
                <c:pt idx="6">
                  <c:v>0.29887699999744655</c:v>
                </c:pt>
                <c:pt idx="7">
                  <c:v>0.28841599999577738</c:v>
                </c:pt>
                <c:pt idx="8">
                  <c:v>0.23508099999889964</c:v>
                </c:pt>
                <c:pt idx="9">
                  <c:v>0.22681199999715318</c:v>
                </c:pt>
                <c:pt idx="10">
                  <c:v>0.22260499999902095</c:v>
                </c:pt>
                <c:pt idx="11">
                  <c:v>0.216257999996742</c:v>
                </c:pt>
                <c:pt idx="12">
                  <c:v>0.22525799999857554</c:v>
                </c:pt>
                <c:pt idx="13">
                  <c:v>0.21946199999729288</c:v>
                </c:pt>
                <c:pt idx="14">
                  <c:v>0.22221999999965192</c:v>
                </c:pt>
                <c:pt idx="15">
                  <c:v>0.22321999999985565</c:v>
                </c:pt>
                <c:pt idx="16">
                  <c:v>0.20910299999741255</c:v>
                </c:pt>
                <c:pt idx="17">
                  <c:v>0.21765399999640067</c:v>
                </c:pt>
                <c:pt idx="18">
                  <c:v>0.21799799999644165</c:v>
                </c:pt>
                <c:pt idx="19">
                  <c:v>0.21396299999832991</c:v>
                </c:pt>
                <c:pt idx="20">
                  <c:v>0.20975600000019767</c:v>
                </c:pt>
                <c:pt idx="21">
                  <c:v>0.23230699999839999</c:v>
                </c:pt>
                <c:pt idx="22">
                  <c:v>0.2145109999946726</c:v>
                </c:pt>
                <c:pt idx="23">
                  <c:v>0.20134099999995669</c:v>
                </c:pt>
                <c:pt idx="24">
                  <c:v>0.18598199999541976</c:v>
                </c:pt>
                <c:pt idx="25">
                  <c:v>0.18087699999887263</c:v>
                </c:pt>
                <c:pt idx="26">
                  <c:v>0.18173399999795947</c:v>
                </c:pt>
                <c:pt idx="28">
                  <c:v>0.19903099999646656</c:v>
                </c:pt>
                <c:pt idx="29">
                  <c:v>0.17837499999950523</c:v>
                </c:pt>
                <c:pt idx="30">
                  <c:v>0.16256699999576085</c:v>
                </c:pt>
                <c:pt idx="31">
                  <c:v>0.13956300000063493</c:v>
                </c:pt>
                <c:pt idx="32">
                  <c:v>0.14431799999510986</c:v>
                </c:pt>
                <c:pt idx="33">
                  <c:v>0.10939299999881769</c:v>
                </c:pt>
                <c:pt idx="35">
                  <c:v>0.10490299999219133</c:v>
                </c:pt>
                <c:pt idx="37">
                  <c:v>0.11264299999311334</c:v>
                </c:pt>
                <c:pt idx="38">
                  <c:v>0.11183499999606283</c:v>
                </c:pt>
                <c:pt idx="40">
                  <c:v>0.10033299999486189</c:v>
                </c:pt>
                <c:pt idx="41">
                  <c:v>9.3075999997381587E-2</c:v>
                </c:pt>
                <c:pt idx="45">
                  <c:v>8.4710999995877501E-2</c:v>
                </c:pt>
                <c:pt idx="46">
                  <c:v>8.6555999994743615E-2</c:v>
                </c:pt>
                <c:pt idx="48">
                  <c:v>8.3400999996229075E-2</c:v>
                </c:pt>
                <c:pt idx="53">
                  <c:v>8.183199999621138E-2</c:v>
                </c:pt>
                <c:pt idx="54">
                  <c:v>5.300100000022212E-2</c:v>
                </c:pt>
                <c:pt idx="55">
                  <c:v>1.7894999997224659E-2</c:v>
                </c:pt>
                <c:pt idx="56">
                  <c:v>-1.2017000000923872E-2</c:v>
                </c:pt>
                <c:pt idx="57">
                  <c:v>1.3533999997889623E-2</c:v>
                </c:pt>
                <c:pt idx="58">
                  <c:v>1.0690999995858874E-2</c:v>
                </c:pt>
                <c:pt idx="59">
                  <c:v>7.8279999943333678E-3</c:v>
                </c:pt>
                <c:pt idx="60">
                  <c:v>1.0793000001285691E-2</c:v>
                </c:pt>
                <c:pt idx="61">
                  <c:v>1.0793000001285691E-2</c:v>
                </c:pt>
                <c:pt idx="62">
                  <c:v>1.1343999998643994E-2</c:v>
                </c:pt>
                <c:pt idx="63">
                  <c:v>1.1343999998643994E-2</c:v>
                </c:pt>
                <c:pt idx="64">
                  <c:v>2.2445999995397869E-2</c:v>
                </c:pt>
                <c:pt idx="65">
                  <c:v>2.2445999995397869E-2</c:v>
                </c:pt>
                <c:pt idx="66">
                  <c:v>-1.825999999709893E-3</c:v>
                </c:pt>
                <c:pt idx="67">
                  <c:v>-1.5869999988353811E-3</c:v>
                </c:pt>
                <c:pt idx="68">
                  <c:v>2.3780000046826899E-3</c:v>
                </c:pt>
                <c:pt idx="69">
                  <c:v>4.3780000050901435E-3</c:v>
                </c:pt>
                <c:pt idx="70">
                  <c:v>8.3779999986290932E-3</c:v>
                </c:pt>
                <c:pt idx="71">
                  <c:v>1.2929000004078262E-2</c:v>
                </c:pt>
                <c:pt idx="72">
                  <c:v>1.392900000064401E-2</c:v>
                </c:pt>
                <c:pt idx="73">
                  <c:v>1.847999999881722E-2</c:v>
                </c:pt>
                <c:pt idx="74">
                  <c:v>6.6169999990961514E-3</c:v>
                </c:pt>
                <c:pt idx="75">
                  <c:v>-9.3280000000959262E-3</c:v>
                </c:pt>
                <c:pt idx="76">
                  <c:v>6.6719999958877452E-3</c:v>
                </c:pt>
                <c:pt idx="77">
                  <c:v>-4.9200000066775829E-3</c:v>
                </c:pt>
                <c:pt idx="78">
                  <c:v>-1.0104000000865199E-2</c:v>
                </c:pt>
                <c:pt idx="79">
                  <c:v>-6.9000000003143214E-3</c:v>
                </c:pt>
                <c:pt idx="80">
                  <c:v>-1.0361000007833354E-2</c:v>
                </c:pt>
                <c:pt idx="81">
                  <c:v>-9.3610000039916486E-3</c:v>
                </c:pt>
                <c:pt idx="82">
                  <c:v>-4.5039999968139455E-3</c:v>
                </c:pt>
                <c:pt idx="83">
                  <c:v>-8.7610000045970082E-3</c:v>
                </c:pt>
                <c:pt idx="84">
                  <c:v>-1.4470000001892913E-2</c:v>
                </c:pt>
                <c:pt idx="85">
                  <c:v>1.4045999996596947E-2</c:v>
                </c:pt>
                <c:pt idx="86">
                  <c:v>-9.1760000068461522E-3</c:v>
                </c:pt>
                <c:pt idx="87">
                  <c:v>-1.1659999996481929E-2</c:v>
                </c:pt>
                <c:pt idx="88">
                  <c:v>-1.2109000002965331E-2</c:v>
                </c:pt>
                <c:pt idx="89">
                  <c:v>-2.9730000002018642E-2</c:v>
                </c:pt>
                <c:pt idx="90">
                  <c:v>-1.2876000000687782E-2</c:v>
                </c:pt>
                <c:pt idx="91">
                  <c:v>-2.8573000003234483E-2</c:v>
                </c:pt>
                <c:pt idx="92">
                  <c:v>-2.5573000006261282E-2</c:v>
                </c:pt>
                <c:pt idx="93">
                  <c:v>-2.1573000005446374E-2</c:v>
                </c:pt>
                <c:pt idx="94">
                  <c:v>-1.7573000004631467E-2</c:v>
                </c:pt>
                <c:pt idx="95">
                  <c:v>-1.6573000000789762E-2</c:v>
                </c:pt>
                <c:pt idx="96">
                  <c:v>-4.7800000029383227E-3</c:v>
                </c:pt>
                <c:pt idx="97">
                  <c:v>-1.3278999998874497E-2</c:v>
                </c:pt>
                <c:pt idx="98">
                  <c:v>-1.3177000000723638E-2</c:v>
                </c:pt>
                <c:pt idx="99">
                  <c:v>-9.177000007184688E-3</c:v>
                </c:pt>
                <c:pt idx="100">
                  <c:v>-8.1770000033429824E-3</c:v>
                </c:pt>
                <c:pt idx="101">
                  <c:v>-6.1770000029355288E-3</c:v>
                </c:pt>
                <c:pt idx="102">
                  <c:v>-1.7700000171316788E-4</c:v>
                </c:pt>
                <c:pt idx="103">
                  <c:v>7.8229999999166466E-3</c:v>
                </c:pt>
                <c:pt idx="104">
                  <c:v>-1.0625999995681923E-2</c:v>
                </c:pt>
                <c:pt idx="105">
                  <c:v>-1.2536000002000947E-2</c:v>
                </c:pt>
                <c:pt idx="106">
                  <c:v>-9.3320000014500692E-3</c:v>
                </c:pt>
                <c:pt idx="107">
                  <c:v>-2.7810000028694049E-3</c:v>
                </c:pt>
                <c:pt idx="108">
                  <c:v>-1.7694000001938548E-2</c:v>
                </c:pt>
                <c:pt idx="109">
                  <c:v>-1.7592000003787689E-2</c:v>
                </c:pt>
                <c:pt idx="110">
                  <c:v>-1.4592000006814487E-2</c:v>
                </c:pt>
                <c:pt idx="111">
                  <c:v>-1.1592000002565328E-2</c:v>
                </c:pt>
                <c:pt idx="112">
                  <c:v>-8.5920000055921264E-3</c:v>
                </c:pt>
                <c:pt idx="113">
                  <c:v>-6.5920000051846728E-3</c:v>
                </c:pt>
                <c:pt idx="114">
                  <c:v>-2.1938999998383224E-2</c:v>
                </c:pt>
                <c:pt idx="115">
                  <c:v>-1.7951000008906703E-2</c:v>
                </c:pt>
                <c:pt idx="116">
                  <c:v>-1.3263000000733882E-2</c:v>
                </c:pt>
                <c:pt idx="117">
                  <c:v>-2.3298000000067987E-2</c:v>
                </c:pt>
                <c:pt idx="118">
                  <c:v>-1.5747000004921574E-2</c:v>
                </c:pt>
                <c:pt idx="119">
                  <c:v>-2.0644999996875413E-2</c:v>
                </c:pt>
                <c:pt idx="120">
                  <c:v>-4.058999998960644E-3</c:v>
                </c:pt>
                <c:pt idx="121">
                  <c:v>-2.1543000002566259E-2</c:v>
                </c:pt>
                <c:pt idx="122">
                  <c:v>-7.9020000048330985E-3</c:v>
                </c:pt>
                <c:pt idx="123">
                  <c:v>-7.9720000067027286E-3</c:v>
                </c:pt>
                <c:pt idx="124">
                  <c:v>-2.1767999998701271E-2</c:v>
                </c:pt>
                <c:pt idx="125">
                  <c:v>-3.3690000054775737E-3</c:v>
                </c:pt>
                <c:pt idx="126">
                  <c:v>-1.4923000002454501E-2</c:v>
                </c:pt>
                <c:pt idx="127">
                  <c:v>-1.883300000190502E-2</c:v>
                </c:pt>
                <c:pt idx="128">
                  <c:v>-1.2282000003324356E-2</c:v>
                </c:pt>
                <c:pt idx="129">
                  <c:v>-1.5180000002146699E-2</c:v>
                </c:pt>
                <c:pt idx="130">
                  <c:v>-1.6628999997919891E-2</c:v>
                </c:pt>
                <c:pt idx="131">
                  <c:v>-1.4284999997471459E-2</c:v>
                </c:pt>
                <c:pt idx="132">
                  <c:v>-1.5976000002410728E-2</c:v>
                </c:pt>
                <c:pt idx="133">
                  <c:v>-2.5236000001314096E-2</c:v>
                </c:pt>
                <c:pt idx="134">
                  <c:v>-1.6064000003098045E-2</c:v>
                </c:pt>
                <c:pt idx="135">
                  <c:v>-1.124800000252435E-2</c:v>
                </c:pt>
                <c:pt idx="136">
                  <c:v>-3.6970000001019798E-3</c:v>
                </c:pt>
                <c:pt idx="137">
                  <c:v>-1.9732000000658445E-2</c:v>
                </c:pt>
                <c:pt idx="138">
                  <c:v>-8.7320000020554289E-3</c:v>
                </c:pt>
                <c:pt idx="139">
                  <c:v>-6.7320000016479753E-3</c:v>
                </c:pt>
                <c:pt idx="140">
                  <c:v>-1.2146000000939239E-2</c:v>
                </c:pt>
                <c:pt idx="141">
                  <c:v>-1.2527999999292661E-2</c:v>
                </c:pt>
                <c:pt idx="142">
                  <c:v>-1.6942000002018176E-2</c:v>
                </c:pt>
                <c:pt idx="143">
                  <c:v>9.1130000000703149E-3</c:v>
                </c:pt>
                <c:pt idx="144">
                  <c:v>-7.7850000016042031E-3</c:v>
                </c:pt>
                <c:pt idx="145">
                  <c:v>-1.0096999998495448E-2</c:v>
                </c:pt>
                <c:pt idx="146">
                  <c:v>-6.5960000065388158E-3</c:v>
                </c:pt>
                <c:pt idx="147">
                  <c:v>-2.5119999991147779E-3</c:v>
                </c:pt>
                <c:pt idx="148">
                  <c:v>-2.3199999995995313E-3</c:v>
                </c:pt>
                <c:pt idx="149">
                  <c:v>-2.8040000033797696E-3</c:v>
                </c:pt>
                <c:pt idx="150">
                  <c:v>2.3330000040004961E-3</c:v>
                </c:pt>
                <c:pt idx="151">
                  <c:v>4.9740000031306408E-3</c:v>
                </c:pt>
                <c:pt idx="152">
                  <c:v>-9.2399999994086102E-4</c:v>
                </c:pt>
                <c:pt idx="153">
                  <c:v>-1.4080000037210993E-3</c:v>
                </c:pt>
                <c:pt idx="154">
                  <c:v>-1.9739999988814816E-3</c:v>
                </c:pt>
                <c:pt idx="156">
                  <c:v>7.7139999993960373E-3</c:v>
                </c:pt>
                <c:pt idx="158">
                  <c:v>2.9179999983171001E-3</c:v>
                </c:pt>
                <c:pt idx="159">
                  <c:v>1.6144000001077075E-2</c:v>
                </c:pt>
                <c:pt idx="160">
                  <c:v>1.4030000020284206E-3</c:v>
                </c:pt>
                <c:pt idx="162">
                  <c:v>-8.9589999988675117E-3</c:v>
                </c:pt>
                <c:pt idx="165">
                  <c:v>6.8499999979394488E-3</c:v>
                </c:pt>
                <c:pt idx="166">
                  <c:v>1.3789999997243285E-2</c:v>
                </c:pt>
                <c:pt idx="169">
                  <c:v>3.9199999955599196E-3</c:v>
                </c:pt>
                <c:pt idx="172">
                  <c:v>1.1105999998108018E-2</c:v>
                </c:pt>
                <c:pt idx="173">
                  <c:v>-2.7600000030361116E-3</c:v>
                </c:pt>
                <c:pt idx="174">
                  <c:v>-3.3929999990505166E-3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18-4890-944D-22084CF01250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1'!$D$21:$D$45</c:f>
                <c:numCache>
                  <c:formatCode>General</c:formatCode>
                  <c:ptCount val="2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</c:numCache>
              </c:numRef>
            </c:plus>
            <c:minus>
              <c:numRef>
                <c:f>'Active 1'!$D$21:$D$45</c:f>
                <c:numCache>
                  <c:formatCode>General</c:formatCode>
                  <c:ptCount val="2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1'!$F$21:$F$977</c:f>
              <c:numCache>
                <c:formatCode>General</c:formatCode>
                <c:ptCount val="957"/>
                <c:pt idx="0">
                  <c:v>-13146</c:v>
                </c:pt>
                <c:pt idx="1">
                  <c:v>-13124</c:v>
                </c:pt>
                <c:pt idx="2">
                  <c:v>-13119</c:v>
                </c:pt>
                <c:pt idx="3">
                  <c:v>-13118</c:v>
                </c:pt>
                <c:pt idx="4">
                  <c:v>-13117</c:v>
                </c:pt>
                <c:pt idx="5">
                  <c:v>-13112</c:v>
                </c:pt>
                <c:pt idx="6">
                  <c:v>-13111</c:v>
                </c:pt>
                <c:pt idx="7">
                  <c:v>-12988</c:v>
                </c:pt>
                <c:pt idx="8">
                  <c:v>-12083</c:v>
                </c:pt>
                <c:pt idx="9">
                  <c:v>-11816</c:v>
                </c:pt>
                <c:pt idx="10">
                  <c:v>-11815</c:v>
                </c:pt>
                <c:pt idx="11">
                  <c:v>-11794</c:v>
                </c:pt>
                <c:pt idx="12">
                  <c:v>-11794</c:v>
                </c:pt>
                <c:pt idx="13">
                  <c:v>-11766</c:v>
                </c:pt>
                <c:pt idx="14">
                  <c:v>-11760</c:v>
                </c:pt>
                <c:pt idx="15">
                  <c:v>-11760</c:v>
                </c:pt>
                <c:pt idx="16">
                  <c:v>-11629</c:v>
                </c:pt>
                <c:pt idx="17">
                  <c:v>-11622</c:v>
                </c:pt>
                <c:pt idx="18">
                  <c:v>-11614</c:v>
                </c:pt>
                <c:pt idx="19">
                  <c:v>-11609</c:v>
                </c:pt>
                <c:pt idx="20">
                  <c:v>-11608</c:v>
                </c:pt>
                <c:pt idx="21">
                  <c:v>-11601</c:v>
                </c:pt>
                <c:pt idx="22">
                  <c:v>-11573</c:v>
                </c:pt>
                <c:pt idx="23">
                  <c:v>-11263</c:v>
                </c:pt>
                <c:pt idx="24">
                  <c:v>-11126</c:v>
                </c:pt>
                <c:pt idx="25">
                  <c:v>-11111</c:v>
                </c:pt>
                <c:pt idx="26">
                  <c:v>-11062</c:v>
                </c:pt>
                <c:pt idx="27">
                  <c:v>-10933</c:v>
                </c:pt>
                <c:pt idx="28">
                  <c:v>-10933</c:v>
                </c:pt>
                <c:pt idx="29">
                  <c:v>-10925</c:v>
                </c:pt>
                <c:pt idx="30">
                  <c:v>-10781</c:v>
                </c:pt>
                <c:pt idx="31">
                  <c:v>-10409</c:v>
                </c:pt>
                <c:pt idx="32">
                  <c:v>-10374</c:v>
                </c:pt>
                <c:pt idx="33">
                  <c:v>-9099</c:v>
                </c:pt>
                <c:pt idx="34">
                  <c:v>-9035</c:v>
                </c:pt>
                <c:pt idx="35">
                  <c:v>-9029</c:v>
                </c:pt>
                <c:pt idx="36">
                  <c:v>-8984</c:v>
                </c:pt>
                <c:pt idx="37">
                  <c:v>-8849</c:v>
                </c:pt>
                <c:pt idx="38">
                  <c:v>-8705</c:v>
                </c:pt>
                <c:pt idx="39">
                  <c:v>-8574</c:v>
                </c:pt>
                <c:pt idx="40">
                  <c:v>-8519</c:v>
                </c:pt>
                <c:pt idx="41">
                  <c:v>-8368</c:v>
                </c:pt>
                <c:pt idx="42">
                  <c:v>-8347</c:v>
                </c:pt>
                <c:pt idx="43">
                  <c:v>-8227</c:v>
                </c:pt>
                <c:pt idx="44">
                  <c:v>-8181</c:v>
                </c:pt>
                <c:pt idx="45">
                  <c:v>-8173</c:v>
                </c:pt>
                <c:pt idx="46">
                  <c:v>-8008</c:v>
                </c:pt>
                <c:pt idx="47">
                  <c:v>-7874</c:v>
                </c:pt>
                <c:pt idx="48">
                  <c:v>-7843</c:v>
                </c:pt>
                <c:pt idx="49">
                  <c:v>-7840</c:v>
                </c:pt>
                <c:pt idx="50">
                  <c:v>-7820</c:v>
                </c:pt>
                <c:pt idx="51">
                  <c:v>-7806</c:v>
                </c:pt>
                <c:pt idx="52">
                  <c:v>-7704</c:v>
                </c:pt>
                <c:pt idx="53">
                  <c:v>-7676</c:v>
                </c:pt>
                <c:pt idx="54">
                  <c:v>-6643</c:v>
                </c:pt>
                <c:pt idx="55">
                  <c:v>-6285</c:v>
                </c:pt>
                <c:pt idx="56">
                  <c:v>-5469</c:v>
                </c:pt>
                <c:pt idx="57">
                  <c:v>-5462</c:v>
                </c:pt>
                <c:pt idx="58">
                  <c:v>-5313</c:v>
                </c:pt>
                <c:pt idx="59">
                  <c:v>-5304</c:v>
                </c:pt>
                <c:pt idx="60">
                  <c:v>-5299</c:v>
                </c:pt>
                <c:pt idx="61">
                  <c:v>-5299</c:v>
                </c:pt>
                <c:pt idx="62">
                  <c:v>-5292</c:v>
                </c:pt>
                <c:pt idx="63">
                  <c:v>-5292</c:v>
                </c:pt>
                <c:pt idx="64">
                  <c:v>-5278</c:v>
                </c:pt>
                <c:pt idx="65">
                  <c:v>-5278</c:v>
                </c:pt>
                <c:pt idx="66">
                  <c:v>-4982</c:v>
                </c:pt>
                <c:pt idx="67">
                  <c:v>-4959</c:v>
                </c:pt>
                <c:pt idx="68">
                  <c:v>-4954</c:v>
                </c:pt>
                <c:pt idx="69">
                  <c:v>-4954</c:v>
                </c:pt>
                <c:pt idx="70">
                  <c:v>-4954</c:v>
                </c:pt>
                <c:pt idx="71">
                  <c:v>-4947</c:v>
                </c:pt>
                <c:pt idx="72">
                  <c:v>-4947</c:v>
                </c:pt>
                <c:pt idx="73">
                  <c:v>-4940</c:v>
                </c:pt>
                <c:pt idx="74">
                  <c:v>-4931</c:v>
                </c:pt>
                <c:pt idx="75">
                  <c:v>-4796</c:v>
                </c:pt>
                <c:pt idx="76">
                  <c:v>-4796</c:v>
                </c:pt>
                <c:pt idx="77">
                  <c:v>-4740</c:v>
                </c:pt>
                <c:pt idx="78">
                  <c:v>-4628</c:v>
                </c:pt>
                <c:pt idx="79">
                  <c:v>-4600</c:v>
                </c:pt>
                <c:pt idx="80">
                  <c:v>-4477</c:v>
                </c:pt>
                <c:pt idx="81">
                  <c:v>-4477</c:v>
                </c:pt>
                <c:pt idx="82">
                  <c:v>-4428</c:v>
                </c:pt>
                <c:pt idx="83">
                  <c:v>-4277</c:v>
                </c:pt>
                <c:pt idx="84">
                  <c:v>-4090</c:v>
                </c:pt>
                <c:pt idx="85">
                  <c:v>-4078</c:v>
                </c:pt>
                <c:pt idx="86">
                  <c:v>-3932</c:v>
                </c:pt>
                <c:pt idx="87">
                  <c:v>-3920</c:v>
                </c:pt>
                <c:pt idx="88">
                  <c:v>-3913</c:v>
                </c:pt>
                <c:pt idx="89">
                  <c:v>-3910</c:v>
                </c:pt>
                <c:pt idx="90">
                  <c:v>-3832</c:v>
                </c:pt>
                <c:pt idx="91">
                  <c:v>-3761</c:v>
                </c:pt>
                <c:pt idx="92">
                  <c:v>-3761</c:v>
                </c:pt>
                <c:pt idx="93">
                  <c:v>-3761</c:v>
                </c:pt>
                <c:pt idx="94">
                  <c:v>-3761</c:v>
                </c:pt>
                <c:pt idx="95">
                  <c:v>-3761</c:v>
                </c:pt>
                <c:pt idx="96">
                  <c:v>-3760</c:v>
                </c:pt>
                <c:pt idx="97">
                  <c:v>-3603</c:v>
                </c:pt>
                <c:pt idx="98">
                  <c:v>-3589</c:v>
                </c:pt>
                <c:pt idx="99">
                  <c:v>-3589</c:v>
                </c:pt>
                <c:pt idx="100">
                  <c:v>-3589</c:v>
                </c:pt>
                <c:pt idx="101">
                  <c:v>-3589</c:v>
                </c:pt>
                <c:pt idx="102">
                  <c:v>-3589</c:v>
                </c:pt>
                <c:pt idx="103">
                  <c:v>-3589</c:v>
                </c:pt>
                <c:pt idx="104">
                  <c:v>-3582</c:v>
                </c:pt>
                <c:pt idx="105">
                  <c:v>-3452</c:v>
                </c:pt>
                <c:pt idx="106">
                  <c:v>-3424</c:v>
                </c:pt>
                <c:pt idx="107">
                  <c:v>-3417</c:v>
                </c:pt>
                <c:pt idx="108">
                  <c:v>-3258</c:v>
                </c:pt>
                <c:pt idx="109">
                  <c:v>-3244</c:v>
                </c:pt>
                <c:pt idx="110">
                  <c:v>-3244</c:v>
                </c:pt>
                <c:pt idx="111">
                  <c:v>-3244</c:v>
                </c:pt>
                <c:pt idx="112">
                  <c:v>-3244</c:v>
                </c:pt>
                <c:pt idx="113">
                  <c:v>-3244</c:v>
                </c:pt>
                <c:pt idx="114">
                  <c:v>-3223</c:v>
                </c:pt>
                <c:pt idx="115">
                  <c:v>-3107</c:v>
                </c:pt>
                <c:pt idx="116">
                  <c:v>-3091</c:v>
                </c:pt>
                <c:pt idx="117">
                  <c:v>-3086</c:v>
                </c:pt>
                <c:pt idx="118">
                  <c:v>-3079</c:v>
                </c:pt>
                <c:pt idx="119">
                  <c:v>-3065</c:v>
                </c:pt>
                <c:pt idx="120">
                  <c:v>-3063</c:v>
                </c:pt>
                <c:pt idx="121">
                  <c:v>-3051</c:v>
                </c:pt>
                <c:pt idx="122">
                  <c:v>-2914</c:v>
                </c:pt>
                <c:pt idx="123">
                  <c:v>-2904</c:v>
                </c:pt>
                <c:pt idx="124">
                  <c:v>-2876</c:v>
                </c:pt>
                <c:pt idx="125">
                  <c:v>-2733</c:v>
                </c:pt>
                <c:pt idx="126">
                  <c:v>-2711</c:v>
                </c:pt>
                <c:pt idx="127">
                  <c:v>-2581</c:v>
                </c:pt>
                <c:pt idx="128">
                  <c:v>-2574</c:v>
                </c:pt>
                <c:pt idx="129">
                  <c:v>-2560</c:v>
                </c:pt>
                <c:pt idx="130">
                  <c:v>-2553</c:v>
                </c:pt>
                <c:pt idx="131">
                  <c:v>-2545</c:v>
                </c:pt>
                <c:pt idx="132">
                  <c:v>-2532</c:v>
                </c:pt>
                <c:pt idx="133">
                  <c:v>-2352</c:v>
                </c:pt>
                <c:pt idx="134">
                  <c:v>-2348</c:v>
                </c:pt>
                <c:pt idx="135">
                  <c:v>-2236</c:v>
                </c:pt>
                <c:pt idx="136">
                  <c:v>-2229</c:v>
                </c:pt>
                <c:pt idx="137">
                  <c:v>-2224</c:v>
                </c:pt>
                <c:pt idx="138">
                  <c:v>-2224</c:v>
                </c:pt>
                <c:pt idx="139">
                  <c:v>-2224</c:v>
                </c:pt>
                <c:pt idx="140">
                  <c:v>-2222</c:v>
                </c:pt>
                <c:pt idx="141">
                  <c:v>-2196</c:v>
                </c:pt>
                <c:pt idx="142">
                  <c:v>-2194</c:v>
                </c:pt>
                <c:pt idx="143">
                  <c:v>-2059</c:v>
                </c:pt>
                <c:pt idx="144">
                  <c:v>-2045</c:v>
                </c:pt>
                <c:pt idx="145">
                  <c:v>-2029</c:v>
                </c:pt>
                <c:pt idx="146">
                  <c:v>-1872</c:v>
                </c:pt>
                <c:pt idx="147">
                  <c:v>-1684</c:v>
                </c:pt>
                <c:pt idx="148">
                  <c:v>-1540</c:v>
                </c:pt>
                <c:pt idx="149">
                  <c:v>-1528</c:v>
                </c:pt>
                <c:pt idx="150">
                  <c:v>-1519</c:v>
                </c:pt>
                <c:pt idx="151">
                  <c:v>-1382</c:v>
                </c:pt>
                <c:pt idx="152">
                  <c:v>-1368</c:v>
                </c:pt>
                <c:pt idx="153">
                  <c:v>-1356</c:v>
                </c:pt>
                <c:pt idx="154">
                  <c:v>-1218</c:v>
                </c:pt>
                <c:pt idx="155">
                  <c:v>-1204</c:v>
                </c:pt>
                <c:pt idx="156">
                  <c:v>-1202</c:v>
                </c:pt>
                <c:pt idx="157">
                  <c:v>-1192</c:v>
                </c:pt>
                <c:pt idx="158">
                  <c:v>-1174</c:v>
                </c:pt>
                <c:pt idx="159">
                  <c:v>-692</c:v>
                </c:pt>
                <c:pt idx="160">
                  <c:v>-529</c:v>
                </c:pt>
                <c:pt idx="161">
                  <c:v>-505</c:v>
                </c:pt>
                <c:pt idx="162">
                  <c:v>-363</c:v>
                </c:pt>
                <c:pt idx="163">
                  <c:v>-341</c:v>
                </c:pt>
                <c:pt idx="164">
                  <c:v>-243</c:v>
                </c:pt>
                <c:pt idx="165">
                  <c:v>-170</c:v>
                </c:pt>
                <c:pt idx="166">
                  <c:v>-170</c:v>
                </c:pt>
                <c:pt idx="167">
                  <c:v>-4</c:v>
                </c:pt>
                <c:pt idx="168">
                  <c:v>0</c:v>
                </c:pt>
                <c:pt idx="169">
                  <c:v>140</c:v>
                </c:pt>
                <c:pt idx="170">
                  <c:v>146</c:v>
                </c:pt>
                <c:pt idx="171">
                  <c:v>175</c:v>
                </c:pt>
                <c:pt idx="172">
                  <c:v>342</c:v>
                </c:pt>
                <c:pt idx="173">
                  <c:v>380</c:v>
                </c:pt>
                <c:pt idx="174">
                  <c:v>499</c:v>
                </c:pt>
                <c:pt idx="175">
                  <c:v>506</c:v>
                </c:pt>
                <c:pt idx="176">
                  <c:v>533</c:v>
                </c:pt>
                <c:pt idx="177">
                  <c:v>535</c:v>
                </c:pt>
                <c:pt idx="178">
                  <c:v>859</c:v>
                </c:pt>
                <c:pt idx="179">
                  <c:v>996</c:v>
                </c:pt>
                <c:pt idx="180">
                  <c:v>1052</c:v>
                </c:pt>
                <c:pt idx="181">
                  <c:v>1204</c:v>
                </c:pt>
                <c:pt idx="182">
                  <c:v>1367</c:v>
                </c:pt>
                <c:pt idx="183">
                  <c:v>1714</c:v>
                </c:pt>
                <c:pt idx="184">
                  <c:v>1863</c:v>
                </c:pt>
                <c:pt idx="185">
                  <c:v>1863.5</c:v>
                </c:pt>
                <c:pt idx="186">
                  <c:v>1866</c:v>
                </c:pt>
                <c:pt idx="187">
                  <c:v>1877</c:v>
                </c:pt>
                <c:pt idx="188">
                  <c:v>1877.5</c:v>
                </c:pt>
                <c:pt idx="189">
                  <c:v>1884</c:v>
                </c:pt>
                <c:pt idx="190">
                  <c:v>1884.5</c:v>
                </c:pt>
                <c:pt idx="191">
                  <c:v>2040</c:v>
                </c:pt>
                <c:pt idx="192">
                  <c:v>2040</c:v>
                </c:pt>
                <c:pt idx="193">
                  <c:v>2040</c:v>
                </c:pt>
                <c:pt idx="194">
                  <c:v>2052</c:v>
                </c:pt>
                <c:pt idx="195">
                  <c:v>2224</c:v>
                </c:pt>
                <c:pt idx="196">
                  <c:v>2404</c:v>
                </c:pt>
                <c:pt idx="197">
                  <c:v>2541</c:v>
                </c:pt>
                <c:pt idx="198">
                  <c:v>2567</c:v>
                </c:pt>
                <c:pt idx="199">
                  <c:v>2583</c:v>
                </c:pt>
                <c:pt idx="200">
                  <c:v>2762</c:v>
                </c:pt>
                <c:pt idx="201">
                  <c:v>2900</c:v>
                </c:pt>
                <c:pt idx="202">
                  <c:v>3079</c:v>
                </c:pt>
                <c:pt idx="203">
                  <c:v>3114</c:v>
                </c:pt>
                <c:pt idx="204">
                  <c:v>2900</c:v>
                </c:pt>
                <c:pt idx="205">
                  <c:v>3079</c:v>
                </c:pt>
                <c:pt idx="206">
                  <c:v>3114</c:v>
                </c:pt>
                <c:pt idx="207">
                  <c:v>3271</c:v>
                </c:pt>
                <c:pt idx="208">
                  <c:v>3279</c:v>
                </c:pt>
                <c:pt idx="209">
                  <c:v>3410</c:v>
                </c:pt>
                <c:pt idx="210">
                  <c:v>3417</c:v>
                </c:pt>
                <c:pt idx="211">
                  <c:v>3575</c:v>
                </c:pt>
                <c:pt idx="212">
                  <c:v>3588</c:v>
                </c:pt>
                <c:pt idx="213">
                  <c:v>3617</c:v>
                </c:pt>
              </c:numCache>
            </c:numRef>
          </c:xVal>
          <c:yVal>
            <c:numRef>
              <c:f>'Active 1'!$J$21:$J$977</c:f>
              <c:numCache>
                <c:formatCode>General</c:formatCode>
                <c:ptCount val="957"/>
                <c:pt idx="36">
                  <c:v>0.10824800000409596</c:v>
                </c:pt>
                <c:pt idx="155">
                  <c:v>-2.2719999979017302E-3</c:v>
                </c:pt>
                <c:pt idx="167">
                  <c:v>-3.3719999992172234E-3</c:v>
                </c:pt>
                <c:pt idx="176">
                  <c:v>8.6899999587330967E-4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418-4890-944D-22084CF01250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1'!$F$21:$F$977</c:f>
              <c:numCache>
                <c:formatCode>General</c:formatCode>
                <c:ptCount val="957"/>
                <c:pt idx="0">
                  <c:v>-13146</c:v>
                </c:pt>
                <c:pt idx="1">
                  <c:v>-13124</c:v>
                </c:pt>
                <c:pt idx="2">
                  <c:v>-13119</c:v>
                </c:pt>
                <c:pt idx="3">
                  <c:v>-13118</c:v>
                </c:pt>
                <c:pt idx="4">
                  <c:v>-13117</c:v>
                </c:pt>
                <c:pt idx="5">
                  <c:v>-13112</c:v>
                </c:pt>
                <c:pt idx="6">
                  <c:v>-13111</c:v>
                </c:pt>
                <c:pt idx="7">
                  <c:v>-12988</c:v>
                </c:pt>
                <c:pt idx="8">
                  <c:v>-12083</c:v>
                </c:pt>
                <c:pt idx="9">
                  <c:v>-11816</c:v>
                </c:pt>
                <c:pt idx="10">
                  <c:v>-11815</c:v>
                </c:pt>
                <c:pt idx="11">
                  <c:v>-11794</c:v>
                </c:pt>
                <c:pt idx="12">
                  <c:v>-11794</c:v>
                </c:pt>
                <c:pt idx="13">
                  <c:v>-11766</c:v>
                </c:pt>
                <c:pt idx="14">
                  <c:v>-11760</c:v>
                </c:pt>
                <c:pt idx="15">
                  <c:v>-11760</c:v>
                </c:pt>
                <c:pt idx="16">
                  <c:v>-11629</c:v>
                </c:pt>
                <c:pt idx="17">
                  <c:v>-11622</c:v>
                </c:pt>
                <c:pt idx="18">
                  <c:v>-11614</c:v>
                </c:pt>
                <c:pt idx="19">
                  <c:v>-11609</c:v>
                </c:pt>
                <c:pt idx="20">
                  <c:v>-11608</c:v>
                </c:pt>
                <c:pt idx="21">
                  <c:v>-11601</c:v>
                </c:pt>
                <c:pt idx="22">
                  <c:v>-11573</c:v>
                </c:pt>
                <c:pt idx="23">
                  <c:v>-11263</c:v>
                </c:pt>
                <c:pt idx="24">
                  <c:v>-11126</c:v>
                </c:pt>
                <c:pt idx="25">
                  <c:v>-11111</c:v>
                </c:pt>
                <c:pt idx="26">
                  <c:v>-11062</c:v>
                </c:pt>
                <c:pt idx="27">
                  <c:v>-10933</c:v>
                </c:pt>
                <c:pt idx="28">
                  <c:v>-10933</c:v>
                </c:pt>
                <c:pt idx="29">
                  <c:v>-10925</c:v>
                </c:pt>
                <c:pt idx="30">
                  <c:v>-10781</c:v>
                </c:pt>
                <c:pt idx="31">
                  <c:v>-10409</c:v>
                </c:pt>
                <c:pt idx="32">
                  <c:v>-10374</c:v>
                </c:pt>
                <c:pt idx="33">
                  <c:v>-9099</c:v>
                </c:pt>
                <c:pt idx="34">
                  <c:v>-9035</c:v>
                </c:pt>
                <c:pt idx="35">
                  <c:v>-9029</c:v>
                </c:pt>
                <c:pt idx="36">
                  <c:v>-8984</c:v>
                </c:pt>
                <c:pt idx="37">
                  <c:v>-8849</c:v>
                </c:pt>
                <c:pt idx="38">
                  <c:v>-8705</c:v>
                </c:pt>
                <c:pt idx="39">
                  <c:v>-8574</c:v>
                </c:pt>
                <c:pt idx="40">
                  <c:v>-8519</c:v>
                </c:pt>
                <c:pt idx="41">
                  <c:v>-8368</c:v>
                </c:pt>
                <c:pt idx="42">
                  <c:v>-8347</c:v>
                </c:pt>
                <c:pt idx="43">
                  <c:v>-8227</c:v>
                </c:pt>
                <c:pt idx="44">
                  <c:v>-8181</c:v>
                </c:pt>
                <c:pt idx="45">
                  <c:v>-8173</c:v>
                </c:pt>
                <c:pt idx="46">
                  <c:v>-8008</c:v>
                </c:pt>
                <c:pt idx="47">
                  <c:v>-7874</c:v>
                </c:pt>
                <c:pt idx="48">
                  <c:v>-7843</c:v>
                </c:pt>
                <c:pt idx="49">
                  <c:v>-7840</c:v>
                </c:pt>
                <c:pt idx="50">
                  <c:v>-7820</c:v>
                </c:pt>
                <c:pt idx="51">
                  <c:v>-7806</c:v>
                </c:pt>
                <c:pt idx="52">
                  <c:v>-7704</c:v>
                </c:pt>
                <c:pt idx="53">
                  <c:v>-7676</c:v>
                </c:pt>
                <c:pt idx="54">
                  <c:v>-6643</c:v>
                </c:pt>
                <c:pt idx="55">
                  <c:v>-6285</c:v>
                </c:pt>
                <c:pt idx="56">
                  <c:v>-5469</c:v>
                </c:pt>
                <c:pt idx="57">
                  <c:v>-5462</c:v>
                </c:pt>
                <c:pt idx="58">
                  <c:v>-5313</c:v>
                </c:pt>
                <c:pt idx="59">
                  <c:v>-5304</c:v>
                </c:pt>
                <c:pt idx="60">
                  <c:v>-5299</c:v>
                </c:pt>
                <c:pt idx="61">
                  <c:v>-5299</c:v>
                </c:pt>
                <c:pt idx="62">
                  <c:v>-5292</c:v>
                </c:pt>
                <c:pt idx="63">
                  <c:v>-5292</c:v>
                </c:pt>
                <c:pt idx="64">
                  <c:v>-5278</c:v>
                </c:pt>
                <c:pt idx="65">
                  <c:v>-5278</c:v>
                </c:pt>
                <c:pt idx="66">
                  <c:v>-4982</c:v>
                </c:pt>
                <c:pt idx="67">
                  <c:v>-4959</c:v>
                </c:pt>
                <c:pt idx="68">
                  <c:v>-4954</c:v>
                </c:pt>
                <c:pt idx="69">
                  <c:v>-4954</c:v>
                </c:pt>
                <c:pt idx="70">
                  <c:v>-4954</c:v>
                </c:pt>
                <c:pt idx="71">
                  <c:v>-4947</c:v>
                </c:pt>
                <c:pt idx="72">
                  <c:v>-4947</c:v>
                </c:pt>
                <c:pt idx="73">
                  <c:v>-4940</c:v>
                </c:pt>
                <c:pt idx="74">
                  <c:v>-4931</c:v>
                </c:pt>
                <c:pt idx="75">
                  <c:v>-4796</c:v>
                </c:pt>
                <c:pt idx="76">
                  <c:v>-4796</c:v>
                </c:pt>
                <c:pt idx="77">
                  <c:v>-4740</c:v>
                </c:pt>
                <c:pt idx="78">
                  <c:v>-4628</c:v>
                </c:pt>
                <c:pt idx="79">
                  <c:v>-4600</c:v>
                </c:pt>
                <c:pt idx="80">
                  <c:v>-4477</c:v>
                </c:pt>
                <c:pt idx="81">
                  <c:v>-4477</c:v>
                </c:pt>
                <c:pt idx="82">
                  <c:v>-4428</c:v>
                </c:pt>
                <c:pt idx="83">
                  <c:v>-4277</c:v>
                </c:pt>
                <c:pt idx="84">
                  <c:v>-4090</c:v>
                </c:pt>
                <c:pt idx="85">
                  <c:v>-4078</c:v>
                </c:pt>
                <c:pt idx="86">
                  <c:v>-3932</c:v>
                </c:pt>
                <c:pt idx="87">
                  <c:v>-3920</c:v>
                </c:pt>
                <c:pt idx="88">
                  <c:v>-3913</c:v>
                </c:pt>
                <c:pt idx="89">
                  <c:v>-3910</c:v>
                </c:pt>
                <c:pt idx="90">
                  <c:v>-3832</c:v>
                </c:pt>
                <c:pt idx="91">
                  <c:v>-3761</c:v>
                </c:pt>
                <c:pt idx="92">
                  <c:v>-3761</c:v>
                </c:pt>
                <c:pt idx="93">
                  <c:v>-3761</c:v>
                </c:pt>
                <c:pt idx="94">
                  <c:v>-3761</c:v>
                </c:pt>
                <c:pt idx="95">
                  <c:v>-3761</c:v>
                </c:pt>
                <c:pt idx="96">
                  <c:v>-3760</c:v>
                </c:pt>
                <c:pt idx="97">
                  <c:v>-3603</c:v>
                </c:pt>
                <c:pt idx="98">
                  <c:v>-3589</c:v>
                </c:pt>
                <c:pt idx="99">
                  <c:v>-3589</c:v>
                </c:pt>
                <c:pt idx="100">
                  <c:v>-3589</c:v>
                </c:pt>
                <c:pt idx="101">
                  <c:v>-3589</c:v>
                </c:pt>
                <c:pt idx="102">
                  <c:v>-3589</c:v>
                </c:pt>
                <c:pt idx="103">
                  <c:v>-3589</c:v>
                </c:pt>
                <c:pt idx="104">
                  <c:v>-3582</c:v>
                </c:pt>
                <c:pt idx="105">
                  <c:v>-3452</c:v>
                </c:pt>
                <c:pt idx="106">
                  <c:v>-3424</c:v>
                </c:pt>
                <c:pt idx="107">
                  <c:v>-3417</c:v>
                </c:pt>
                <c:pt idx="108">
                  <c:v>-3258</c:v>
                </c:pt>
                <c:pt idx="109">
                  <c:v>-3244</c:v>
                </c:pt>
                <c:pt idx="110">
                  <c:v>-3244</c:v>
                </c:pt>
                <c:pt idx="111">
                  <c:v>-3244</c:v>
                </c:pt>
                <c:pt idx="112">
                  <c:v>-3244</c:v>
                </c:pt>
                <c:pt idx="113">
                  <c:v>-3244</c:v>
                </c:pt>
                <c:pt idx="114">
                  <c:v>-3223</c:v>
                </c:pt>
                <c:pt idx="115">
                  <c:v>-3107</c:v>
                </c:pt>
                <c:pt idx="116">
                  <c:v>-3091</c:v>
                </c:pt>
                <c:pt idx="117">
                  <c:v>-3086</c:v>
                </c:pt>
                <c:pt idx="118">
                  <c:v>-3079</c:v>
                </c:pt>
                <c:pt idx="119">
                  <c:v>-3065</c:v>
                </c:pt>
                <c:pt idx="120">
                  <c:v>-3063</c:v>
                </c:pt>
                <c:pt idx="121">
                  <c:v>-3051</c:v>
                </c:pt>
                <c:pt idx="122">
                  <c:v>-2914</c:v>
                </c:pt>
                <c:pt idx="123">
                  <c:v>-2904</c:v>
                </c:pt>
                <c:pt idx="124">
                  <c:v>-2876</c:v>
                </c:pt>
                <c:pt idx="125">
                  <c:v>-2733</c:v>
                </c:pt>
                <c:pt idx="126">
                  <c:v>-2711</c:v>
                </c:pt>
                <c:pt idx="127">
                  <c:v>-2581</c:v>
                </c:pt>
                <c:pt idx="128">
                  <c:v>-2574</c:v>
                </c:pt>
                <c:pt idx="129">
                  <c:v>-2560</c:v>
                </c:pt>
                <c:pt idx="130">
                  <c:v>-2553</c:v>
                </c:pt>
                <c:pt idx="131">
                  <c:v>-2545</c:v>
                </c:pt>
                <c:pt idx="132">
                  <c:v>-2532</c:v>
                </c:pt>
                <c:pt idx="133">
                  <c:v>-2352</c:v>
                </c:pt>
                <c:pt idx="134">
                  <c:v>-2348</c:v>
                </c:pt>
                <c:pt idx="135">
                  <c:v>-2236</c:v>
                </c:pt>
                <c:pt idx="136">
                  <c:v>-2229</c:v>
                </c:pt>
                <c:pt idx="137">
                  <c:v>-2224</c:v>
                </c:pt>
                <c:pt idx="138">
                  <c:v>-2224</c:v>
                </c:pt>
                <c:pt idx="139">
                  <c:v>-2224</c:v>
                </c:pt>
                <c:pt idx="140">
                  <c:v>-2222</c:v>
                </c:pt>
                <c:pt idx="141">
                  <c:v>-2196</c:v>
                </c:pt>
                <c:pt idx="142">
                  <c:v>-2194</c:v>
                </c:pt>
                <c:pt idx="143">
                  <c:v>-2059</c:v>
                </c:pt>
                <c:pt idx="144">
                  <c:v>-2045</c:v>
                </c:pt>
                <c:pt idx="145">
                  <c:v>-2029</c:v>
                </c:pt>
                <c:pt idx="146">
                  <c:v>-1872</c:v>
                </c:pt>
                <c:pt idx="147">
                  <c:v>-1684</c:v>
                </c:pt>
                <c:pt idx="148">
                  <c:v>-1540</c:v>
                </c:pt>
                <c:pt idx="149">
                  <c:v>-1528</c:v>
                </c:pt>
                <c:pt idx="150">
                  <c:v>-1519</c:v>
                </c:pt>
                <c:pt idx="151">
                  <c:v>-1382</c:v>
                </c:pt>
                <c:pt idx="152">
                  <c:v>-1368</c:v>
                </c:pt>
                <c:pt idx="153">
                  <c:v>-1356</c:v>
                </c:pt>
                <c:pt idx="154">
                  <c:v>-1218</c:v>
                </c:pt>
                <c:pt idx="155">
                  <c:v>-1204</c:v>
                </c:pt>
                <c:pt idx="156">
                  <c:v>-1202</c:v>
                </c:pt>
                <c:pt idx="157">
                  <c:v>-1192</c:v>
                </c:pt>
                <c:pt idx="158">
                  <c:v>-1174</c:v>
                </c:pt>
                <c:pt idx="159">
                  <c:v>-692</c:v>
                </c:pt>
                <c:pt idx="160">
                  <c:v>-529</c:v>
                </c:pt>
                <c:pt idx="161">
                  <c:v>-505</c:v>
                </c:pt>
                <c:pt idx="162">
                  <c:v>-363</c:v>
                </c:pt>
                <c:pt idx="163">
                  <c:v>-341</c:v>
                </c:pt>
                <c:pt idx="164">
                  <c:v>-243</c:v>
                </c:pt>
                <c:pt idx="165">
                  <c:v>-170</c:v>
                </c:pt>
                <c:pt idx="166">
                  <c:v>-170</c:v>
                </c:pt>
                <c:pt idx="167">
                  <c:v>-4</c:v>
                </c:pt>
                <c:pt idx="168">
                  <c:v>0</c:v>
                </c:pt>
                <c:pt idx="169">
                  <c:v>140</c:v>
                </c:pt>
                <c:pt idx="170">
                  <c:v>146</c:v>
                </c:pt>
                <c:pt idx="171">
                  <c:v>175</c:v>
                </c:pt>
                <c:pt idx="172">
                  <c:v>342</c:v>
                </c:pt>
                <c:pt idx="173">
                  <c:v>380</c:v>
                </c:pt>
                <c:pt idx="174">
                  <c:v>499</c:v>
                </c:pt>
                <c:pt idx="175">
                  <c:v>506</c:v>
                </c:pt>
                <c:pt idx="176">
                  <c:v>533</c:v>
                </c:pt>
                <c:pt idx="177">
                  <c:v>535</c:v>
                </c:pt>
                <c:pt idx="178">
                  <c:v>859</c:v>
                </c:pt>
                <c:pt idx="179">
                  <c:v>996</c:v>
                </c:pt>
                <c:pt idx="180">
                  <c:v>1052</c:v>
                </c:pt>
                <c:pt idx="181">
                  <c:v>1204</c:v>
                </c:pt>
                <c:pt idx="182">
                  <c:v>1367</c:v>
                </c:pt>
                <c:pt idx="183">
                  <c:v>1714</c:v>
                </c:pt>
                <c:pt idx="184">
                  <c:v>1863</c:v>
                </c:pt>
                <c:pt idx="185">
                  <c:v>1863.5</c:v>
                </c:pt>
                <c:pt idx="186">
                  <c:v>1866</c:v>
                </c:pt>
                <c:pt idx="187">
                  <c:v>1877</c:v>
                </c:pt>
                <c:pt idx="188">
                  <c:v>1877.5</c:v>
                </c:pt>
                <c:pt idx="189">
                  <c:v>1884</c:v>
                </c:pt>
                <c:pt idx="190">
                  <c:v>1884.5</c:v>
                </c:pt>
                <c:pt idx="191">
                  <c:v>2040</c:v>
                </c:pt>
                <c:pt idx="192">
                  <c:v>2040</c:v>
                </c:pt>
                <c:pt idx="193">
                  <c:v>2040</c:v>
                </c:pt>
                <c:pt idx="194">
                  <c:v>2052</c:v>
                </c:pt>
                <c:pt idx="195">
                  <c:v>2224</c:v>
                </c:pt>
                <c:pt idx="196">
                  <c:v>2404</c:v>
                </c:pt>
                <c:pt idx="197">
                  <c:v>2541</c:v>
                </c:pt>
                <c:pt idx="198">
                  <c:v>2567</c:v>
                </c:pt>
                <c:pt idx="199">
                  <c:v>2583</c:v>
                </c:pt>
                <c:pt idx="200">
                  <c:v>2762</c:v>
                </c:pt>
                <c:pt idx="201">
                  <c:v>2900</c:v>
                </c:pt>
                <c:pt idx="202">
                  <c:v>3079</c:v>
                </c:pt>
                <c:pt idx="203">
                  <c:v>3114</c:v>
                </c:pt>
                <c:pt idx="204">
                  <c:v>2900</c:v>
                </c:pt>
                <c:pt idx="205">
                  <c:v>3079</c:v>
                </c:pt>
                <c:pt idx="206">
                  <c:v>3114</c:v>
                </c:pt>
                <c:pt idx="207">
                  <c:v>3271</c:v>
                </c:pt>
                <c:pt idx="208">
                  <c:v>3279</c:v>
                </c:pt>
                <c:pt idx="209">
                  <c:v>3410</c:v>
                </c:pt>
                <c:pt idx="210">
                  <c:v>3417</c:v>
                </c:pt>
                <c:pt idx="211">
                  <c:v>3575</c:v>
                </c:pt>
                <c:pt idx="212">
                  <c:v>3588</c:v>
                </c:pt>
                <c:pt idx="213">
                  <c:v>3617</c:v>
                </c:pt>
              </c:numCache>
            </c:numRef>
          </c:xVal>
          <c:yVal>
            <c:numRef>
              <c:f>'Active 1'!$K$21:$K$977</c:f>
              <c:numCache>
                <c:formatCode>General</c:formatCode>
                <c:ptCount val="957"/>
                <c:pt idx="157">
                  <c:v>-3.5600000410340726E-4</c:v>
                </c:pt>
                <c:pt idx="161">
                  <c:v>-6.565000003320165E-3</c:v>
                </c:pt>
                <c:pt idx="163">
                  <c:v>4.5869999958085828E-3</c:v>
                </c:pt>
                <c:pt idx="164">
                  <c:v>1.0200999997323379E-2</c:v>
                </c:pt>
                <c:pt idx="168">
                  <c:v>8.0000000161817297E-4</c:v>
                </c:pt>
                <c:pt idx="170">
                  <c:v>-2.3220000002766028E-3</c:v>
                </c:pt>
                <c:pt idx="171">
                  <c:v>2.6749999960884452E-3</c:v>
                </c:pt>
                <c:pt idx="175">
                  <c:v>-1.0419999962323345E-3</c:v>
                </c:pt>
                <c:pt idx="177">
                  <c:v>-1.1450000019976869E-3</c:v>
                </c:pt>
                <c:pt idx="178">
                  <c:v>6.8699999974342063E-4</c:v>
                </c:pt>
                <c:pt idx="179">
                  <c:v>1.0279999987687916E-3</c:v>
                </c:pt>
                <c:pt idx="180">
                  <c:v>3.6000004911329597E-5</c:v>
                </c:pt>
                <c:pt idx="181">
                  <c:v>9.7200000163866207E-4</c:v>
                </c:pt>
                <c:pt idx="182">
                  <c:v>5.3099999786354601E-4</c:v>
                </c:pt>
                <c:pt idx="183">
                  <c:v>-2.9799999902024865E-4</c:v>
                </c:pt>
                <c:pt idx="184">
                  <c:v>-1.6410000025643967E-3</c:v>
                </c:pt>
                <c:pt idx="185">
                  <c:v>-1.6445000073872507E-3</c:v>
                </c:pt>
                <c:pt idx="186">
                  <c:v>-1.1620000077527948E-3</c:v>
                </c:pt>
                <c:pt idx="187">
                  <c:v>-1.5389999971375801E-3</c:v>
                </c:pt>
                <c:pt idx="188">
                  <c:v>-1.8425000016577542E-3</c:v>
                </c:pt>
                <c:pt idx="189">
                  <c:v>-1.4880000017001294E-3</c:v>
                </c:pt>
                <c:pt idx="190">
                  <c:v>-2.9150000045774505E-4</c:v>
                </c:pt>
                <c:pt idx="191">
                  <c:v>-2.2800001970608719E-3</c:v>
                </c:pt>
                <c:pt idx="192">
                  <c:v>-1.2800000331480987E-3</c:v>
                </c:pt>
                <c:pt idx="193">
                  <c:v>-9.8000007710652426E-4</c:v>
                </c:pt>
                <c:pt idx="194">
                  <c:v>-3.6639999962062575E-3</c:v>
                </c:pt>
                <c:pt idx="195">
                  <c:v>-6.0680000024149194E-3</c:v>
                </c:pt>
                <c:pt idx="196">
                  <c:v>-7.5280000019120052E-3</c:v>
                </c:pt>
                <c:pt idx="197">
                  <c:v>-9.3870000055176206E-3</c:v>
                </c:pt>
                <c:pt idx="198">
                  <c:v>-1.0068999996292405E-2</c:v>
                </c:pt>
                <c:pt idx="199">
                  <c:v>-1.0980999999446794E-2</c:v>
                </c:pt>
                <c:pt idx="200">
                  <c:v>-1.5934000002744142E-2</c:v>
                </c:pt>
                <c:pt idx="201">
                  <c:v>-1.8799999998009298E-2</c:v>
                </c:pt>
                <c:pt idx="202">
                  <c:v>-2.3952999996254221E-2</c:v>
                </c:pt>
                <c:pt idx="203">
                  <c:v>-2.9697999998461455E-2</c:v>
                </c:pt>
                <c:pt idx="204">
                  <c:v>-1.8799999998009298E-2</c:v>
                </c:pt>
                <c:pt idx="205">
                  <c:v>-2.3952999996254221E-2</c:v>
                </c:pt>
                <c:pt idx="206">
                  <c:v>-2.9697999998461455E-2</c:v>
                </c:pt>
                <c:pt idx="207">
                  <c:v>-2.8997000001254492E-2</c:v>
                </c:pt>
                <c:pt idx="208">
                  <c:v>-3.0252999997173902E-2</c:v>
                </c:pt>
                <c:pt idx="209">
                  <c:v>-3.3070000004954636E-2</c:v>
                </c:pt>
                <c:pt idx="210">
                  <c:v>-3.3218999997188803E-2</c:v>
                </c:pt>
                <c:pt idx="211">
                  <c:v>-4.4825000004493631E-2</c:v>
                </c:pt>
                <c:pt idx="212">
                  <c:v>-3.8115999996080063E-2</c:v>
                </c:pt>
                <c:pt idx="213">
                  <c:v>-3.9319000003160909E-2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418-4890-944D-22084CF01250}"/>
            </c:ext>
          </c:extLst>
        </c:ser>
        <c:ser>
          <c:idx val="9"/>
          <c:order val="4"/>
          <c:tx>
            <c:strRef>
              <c:f>'Active 1'!$S$1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1'!$AW$2:$AW$73</c:f>
              <c:numCache>
                <c:formatCode>General</c:formatCode>
                <c:ptCount val="72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</c:numCache>
            </c:numRef>
          </c:xVal>
          <c:yVal>
            <c:numRef>
              <c:f>'Active 1'!$AX$2:$AX$73</c:f>
              <c:numCache>
                <c:formatCode>General</c:formatCode>
                <c:ptCount val="72"/>
                <c:pt idx="0">
                  <c:v>0.11726353494833903</c:v>
                </c:pt>
                <c:pt idx="1">
                  <c:v>0.11470108172930626</c:v>
                </c:pt>
                <c:pt idx="2">
                  <c:v>0.1117004772074177</c:v>
                </c:pt>
                <c:pt idx="3">
                  <c:v>0.10838679277283976</c:v>
                </c:pt>
                <c:pt idx="4">
                  <c:v>0.10484370862155823</c:v>
                </c:pt>
                <c:pt idx="5">
                  <c:v>0.10114279393812745</c:v>
                </c:pt>
                <c:pt idx="6">
                  <c:v>9.734299150860877E-2</c:v>
                </c:pt>
                <c:pt idx="7">
                  <c:v>9.347051095877984E-2</c:v>
                </c:pt>
                <c:pt idx="8">
                  <c:v>8.9512067029162035E-2</c:v>
                </c:pt>
                <c:pt idx="9">
                  <c:v>8.5434707902323298E-2</c:v>
                </c:pt>
                <c:pt idx="10">
                  <c:v>8.1218719482427218E-2</c:v>
                </c:pt>
                <c:pt idx="11">
                  <c:v>7.6880350018646237E-2</c:v>
                </c:pt>
                <c:pt idx="12">
                  <c:v>7.2470152963621984E-2</c:v>
                </c:pt>
                <c:pt idx="13">
                  <c:v>6.8050245042782148E-2</c:v>
                </c:pt>
                <c:pt idx="14">
                  <c:v>6.3665807128391649E-2</c:v>
                </c:pt>
                <c:pt idx="15">
                  <c:v>5.9325577244533856E-2</c:v>
                </c:pt>
                <c:pt idx="16">
                  <c:v>5.4998233660287388E-2</c:v>
                </c:pt>
                <c:pt idx="17">
                  <c:v>5.0625588269090027E-2</c:v>
                </c:pt>
                <c:pt idx="18">
                  <c:v>4.6148699468158277E-2</c:v>
                </c:pt>
                <c:pt idx="19">
                  <c:v>4.1535166115216168E-2</c:v>
                </c:pt>
                <c:pt idx="20">
                  <c:v>3.6790981845775866E-2</c:v>
                </c:pt>
                <c:pt idx="21">
                  <c:v>3.1947270255409388E-2</c:v>
                </c:pt>
                <c:pt idx="22">
                  <c:v>2.7028995117800408E-2</c:v>
                </c:pt>
                <c:pt idx="23">
                  <c:v>2.2027005115856407E-2</c:v>
                </c:pt>
                <c:pt idx="24">
                  <c:v>1.6893522757728246E-2</c:v>
                </c:pt>
                <c:pt idx="25">
                  <c:v>1.1560143116315794E-2</c:v>
                </c:pt>
                <c:pt idx="26">
                  <c:v>5.9500458355122299E-3</c:v>
                </c:pt>
                <c:pt idx="27">
                  <c:v>-4.0421286674487654E-5</c:v>
                </c:pt>
                <c:pt idx="28">
                  <c:v>-6.5934338826502872E-3</c:v>
                </c:pt>
                <c:pt idx="29">
                  <c:v>-1.4245536064483992E-2</c:v>
                </c:pt>
                <c:pt idx="30">
                  <c:v>-2.2081459608100568E-2</c:v>
                </c:pt>
                <c:pt idx="31">
                  <c:v>-2.0128639301076886E-2</c:v>
                </c:pt>
                <c:pt idx="32">
                  <c:v>-1.4844038710905182E-2</c:v>
                </c:pt>
                <c:pt idx="33">
                  <c:v>-1.0931881072928227E-2</c:v>
                </c:pt>
                <c:pt idx="34">
                  <c:v>-7.7185815405179832E-3</c:v>
                </c:pt>
                <c:pt idx="35">
                  <c:v>-4.9407007171483729E-3</c:v>
                </c:pt>
                <c:pt idx="36">
                  <c:v>-2.4742471058827337E-3</c:v>
                </c:pt>
                <c:pt idx="37">
                  <c:v>-2.3592834248685642E-4</c:v>
                </c:pt>
                <c:pt idx="38">
                  <c:v>1.8457113062953483E-3</c:v>
                </c:pt>
                <c:pt idx="39">
                  <c:v>3.8292337145308889E-3</c:v>
                </c:pt>
                <c:pt idx="40">
                  <c:v>5.7401615320431532E-3</c:v>
                </c:pt>
                <c:pt idx="41">
                  <c:v>7.5646440250720665E-3</c:v>
                </c:pt>
                <c:pt idx="42">
                  <c:v>9.2696764011619848E-3</c:v>
                </c:pt>
                <c:pt idx="43">
                  <c:v>1.0836022669172586E-2</c:v>
                </c:pt>
                <c:pt idx="44">
                  <c:v>1.2280599916894926E-2</c:v>
                </c:pt>
                <c:pt idx="45">
                  <c:v>1.3654387803703089E-2</c:v>
                </c:pt>
                <c:pt idx="46">
                  <c:v>1.5019444991107227E-2</c:v>
                </c:pt>
                <c:pt idx="47">
                  <c:v>1.6420457690223329E-2</c:v>
                </c:pt>
                <c:pt idx="48">
                  <c:v>1.7865467150407568E-2</c:v>
                </c:pt>
                <c:pt idx="49">
                  <c:v>1.932254129835749E-2</c:v>
                </c:pt>
                <c:pt idx="50">
                  <c:v>2.0733237122536385E-2</c:v>
                </c:pt>
                <c:pt idx="51">
                  <c:v>2.2038855623276513E-2</c:v>
                </c:pt>
                <c:pt idx="52">
                  <c:v>2.3207612420941322E-2</c:v>
                </c:pt>
                <c:pt idx="53">
                  <c:v>2.4246108605468795E-2</c:v>
                </c:pt>
                <c:pt idx="54">
                  <c:v>2.5185649309685865E-2</c:v>
                </c:pt>
                <c:pt idx="55">
                  <c:v>2.605080860564812E-2</c:v>
                </c:pt>
                <c:pt idx="56">
                  <c:v>2.6831736867547345E-2</c:v>
                </c:pt>
                <c:pt idx="57">
                  <c:v>2.7480121795569256E-2</c:v>
                </c:pt>
                <c:pt idx="58">
                  <c:v>2.792738377843863E-2</c:v>
                </c:pt>
                <c:pt idx="59">
                  <c:v>2.8096487932268002E-2</c:v>
                </c:pt>
                <c:pt idx="60">
                  <c:v>2.7883028798277341E-2</c:v>
                </c:pt>
                <c:pt idx="61">
                  <c:v>2.7102346002348007E-2</c:v>
                </c:pt>
                <c:pt idx="62">
                  <c:v>2.5208342815587655E-2</c:v>
                </c:pt>
                <c:pt idx="63">
                  <c:v>2.3228728168007237E-2</c:v>
                </c:pt>
                <c:pt idx="64">
                  <c:v>3.1136921921221163E-2</c:v>
                </c:pt>
                <c:pt idx="65">
                  <c:v>4.2183716707082361E-2</c:v>
                </c:pt>
                <c:pt idx="66">
                  <c:v>5.1864171767943001E-2</c:v>
                </c:pt>
                <c:pt idx="67">
                  <c:v>6.0853288297106289E-2</c:v>
                </c:pt>
                <c:pt idx="68">
                  <c:v>6.9409688908148456E-2</c:v>
                </c:pt>
                <c:pt idx="69">
                  <c:v>7.7656303662384588E-2</c:v>
                </c:pt>
                <c:pt idx="70">
                  <c:v>8.5676045916302582E-2</c:v>
                </c:pt>
                <c:pt idx="71">
                  <c:v>9.3540257312401592E-2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418-4890-944D-22084CF01250}"/>
            </c:ext>
          </c:extLst>
        </c:ser>
        <c:ser>
          <c:idx val="2"/>
          <c:order val="5"/>
          <c:tx>
            <c:strRef>
              <c:f>'Active 1'!$P$20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1'!$F$21:$F$977</c:f>
              <c:numCache>
                <c:formatCode>General</c:formatCode>
                <c:ptCount val="957"/>
                <c:pt idx="0">
                  <c:v>-13146</c:v>
                </c:pt>
                <c:pt idx="1">
                  <c:v>-13124</c:v>
                </c:pt>
                <c:pt idx="2">
                  <c:v>-13119</c:v>
                </c:pt>
                <c:pt idx="3">
                  <c:v>-13118</c:v>
                </c:pt>
                <c:pt idx="4">
                  <c:v>-13117</c:v>
                </c:pt>
                <c:pt idx="5">
                  <c:v>-13112</c:v>
                </c:pt>
                <c:pt idx="6">
                  <c:v>-13111</c:v>
                </c:pt>
                <c:pt idx="7">
                  <c:v>-12988</c:v>
                </c:pt>
                <c:pt idx="8">
                  <c:v>-12083</c:v>
                </c:pt>
                <c:pt idx="9">
                  <c:v>-11816</c:v>
                </c:pt>
                <c:pt idx="10">
                  <c:v>-11815</c:v>
                </c:pt>
                <c:pt idx="11">
                  <c:v>-11794</c:v>
                </c:pt>
                <c:pt idx="12">
                  <c:v>-11794</c:v>
                </c:pt>
                <c:pt idx="13">
                  <c:v>-11766</c:v>
                </c:pt>
                <c:pt idx="14">
                  <c:v>-11760</c:v>
                </c:pt>
                <c:pt idx="15">
                  <c:v>-11760</c:v>
                </c:pt>
                <c:pt idx="16">
                  <c:v>-11629</c:v>
                </c:pt>
                <c:pt idx="17">
                  <c:v>-11622</c:v>
                </c:pt>
                <c:pt idx="18">
                  <c:v>-11614</c:v>
                </c:pt>
                <c:pt idx="19">
                  <c:v>-11609</c:v>
                </c:pt>
                <c:pt idx="20">
                  <c:v>-11608</c:v>
                </c:pt>
                <c:pt idx="21">
                  <c:v>-11601</c:v>
                </c:pt>
                <c:pt idx="22">
                  <c:v>-11573</c:v>
                </c:pt>
                <c:pt idx="23">
                  <c:v>-11263</c:v>
                </c:pt>
                <c:pt idx="24">
                  <c:v>-11126</c:v>
                </c:pt>
                <c:pt idx="25">
                  <c:v>-11111</c:v>
                </c:pt>
                <c:pt idx="26">
                  <c:v>-11062</c:v>
                </c:pt>
                <c:pt idx="27">
                  <c:v>-10933</c:v>
                </c:pt>
                <c:pt idx="28">
                  <c:v>-10933</c:v>
                </c:pt>
                <c:pt idx="29">
                  <c:v>-10925</c:v>
                </c:pt>
                <c:pt idx="30">
                  <c:v>-10781</c:v>
                </c:pt>
                <c:pt idx="31">
                  <c:v>-10409</c:v>
                </c:pt>
                <c:pt idx="32">
                  <c:v>-10374</c:v>
                </c:pt>
                <c:pt idx="33">
                  <c:v>-9099</c:v>
                </c:pt>
                <c:pt idx="34">
                  <c:v>-9035</c:v>
                </c:pt>
                <c:pt idx="35">
                  <c:v>-9029</c:v>
                </c:pt>
                <c:pt idx="36">
                  <c:v>-8984</c:v>
                </c:pt>
                <c:pt idx="37">
                  <c:v>-8849</c:v>
                </c:pt>
                <c:pt idx="38">
                  <c:v>-8705</c:v>
                </c:pt>
                <c:pt idx="39">
                  <c:v>-8574</c:v>
                </c:pt>
                <c:pt idx="40">
                  <c:v>-8519</c:v>
                </c:pt>
                <c:pt idx="41">
                  <c:v>-8368</c:v>
                </c:pt>
                <c:pt idx="42">
                  <c:v>-8347</c:v>
                </c:pt>
                <c:pt idx="43">
                  <c:v>-8227</c:v>
                </c:pt>
                <c:pt idx="44">
                  <c:v>-8181</c:v>
                </c:pt>
                <c:pt idx="45">
                  <c:v>-8173</c:v>
                </c:pt>
                <c:pt idx="46">
                  <c:v>-8008</c:v>
                </c:pt>
                <c:pt idx="47">
                  <c:v>-7874</c:v>
                </c:pt>
                <c:pt idx="48">
                  <c:v>-7843</c:v>
                </c:pt>
                <c:pt idx="49">
                  <c:v>-7840</c:v>
                </c:pt>
                <c:pt idx="50">
                  <c:v>-7820</c:v>
                </c:pt>
                <c:pt idx="51">
                  <c:v>-7806</c:v>
                </c:pt>
                <c:pt idx="52">
                  <c:v>-7704</c:v>
                </c:pt>
                <c:pt idx="53">
                  <c:v>-7676</c:v>
                </c:pt>
                <c:pt idx="54">
                  <c:v>-6643</c:v>
                </c:pt>
                <c:pt idx="55">
                  <c:v>-6285</c:v>
                </c:pt>
                <c:pt idx="56">
                  <c:v>-5469</c:v>
                </c:pt>
                <c:pt idx="57">
                  <c:v>-5462</c:v>
                </c:pt>
                <c:pt idx="58">
                  <c:v>-5313</c:v>
                </c:pt>
                <c:pt idx="59">
                  <c:v>-5304</c:v>
                </c:pt>
                <c:pt idx="60">
                  <c:v>-5299</c:v>
                </c:pt>
                <c:pt idx="61">
                  <c:v>-5299</c:v>
                </c:pt>
                <c:pt idx="62">
                  <c:v>-5292</c:v>
                </c:pt>
                <c:pt idx="63">
                  <c:v>-5292</c:v>
                </c:pt>
                <c:pt idx="64">
                  <c:v>-5278</c:v>
                </c:pt>
                <c:pt idx="65">
                  <c:v>-5278</c:v>
                </c:pt>
                <c:pt idx="66">
                  <c:v>-4982</c:v>
                </c:pt>
                <c:pt idx="67">
                  <c:v>-4959</c:v>
                </c:pt>
                <c:pt idx="68">
                  <c:v>-4954</c:v>
                </c:pt>
                <c:pt idx="69">
                  <c:v>-4954</c:v>
                </c:pt>
                <c:pt idx="70">
                  <c:v>-4954</c:v>
                </c:pt>
                <c:pt idx="71">
                  <c:v>-4947</c:v>
                </c:pt>
                <c:pt idx="72">
                  <c:v>-4947</c:v>
                </c:pt>
                <c:pt idx="73">
                  <c:v>-4940</c:v>
                </c:pt>
                <c:pt idx="74">
                  <c:v>-4931</c:v>
                </c:pt>
                <c:pt idx="75">
                  <c:v>-4796</c:v>
                </c:pt>
                <c:pt idx="76">
                  <c:v>-4796</c:v>
                </c:pt>
                <c:pt idx="77">
                  <c:v>-4740</c:v>
                </c:pt>
                <c:pt idx="78">
                  <c:v>-4628</c:v>
                </c:pt>
                <c:pt idx="79">
                  <c:v>-4600</c:v>
                </c:pt>
                <c:pt idx="80">
                  <c:v>-4477</c:v>
                </c:pt>
                <c:pt idx="81">
                  <c:v>-4477</c:v>
                </c:pt>
                <c:pt idx="82">
                  <c:v>-4428</c:v>
                </c:pt>
                <c:pt idx="83">
                  <c:v>-4277</c:v>
                </c:pt>
                <c:pt idx="84">
                  <c:v>-4090</c:v>
                </c:pt>
                <c:pt idx="85">
                  <c:v>-4078</c:v>
                </c:pt>
                <c:pt idx="86">
                  <c:v>-3932</c:v>
                </c:pt>
                <c:pt idx="87">
                  <c:v>-3920</c:v>
                </c:pt>
                <c:pt idx="88">
                  <c:v>-3913</c:v>
                </c:pt>
                <c:pt idx="89">
                  <c:v>-3910</c:v>
                </c:pt>
                <c:pt idx="90">
                  <c:v>-3832</c:v>
                </c:pt>
                <c:pt idx="91">
                  <c:v>-3761</c:v>
                </c:pt>
                <c:pt idx="92">
                  <c:v>-3761</c:v>
                </c:pt>
                <c:pt idx="93">
                  <c:v>-3761</c:v>
                </c:pt>
                <c:pt idx="94">
                  <c:v>-3761</c:v>
                </c:pt>
                <c:pt idx="95">
                  <c:v>-3761</c:v>
                </c:pt>
                <c:pt idx="96">
                  <c:v>-3760</c:v>
                </c:pt>
                <c:pt idx="97">
                  <c:v>-3603</c:v>
                </c:pt>
                <c:pt idx="98">
                  <c:v>-3589</c:v>
                </c:pt>
                <c:pt idx="99">
                  <c:v>-3589</c:v>
                </c:pt>
                <c:pt idx="100">
                  <c:v>-3589</c:v>
                </c:pt>
                <c:pt idx="101">
                  <c:v>-3589</c:v>
                </c:pt>
                <c:pt idx="102">
                  <c:v>-3589</c:v>
                </c:pt>
                <c:pt idx="103">
                  <c:v>-3589</c:v>
                </c:pt>
                <c:pt idx="104">
                  <c:v>-3582</c:v>
                </c:pt>
                <c:pt idx="105">
                  <c:v>-3452</c:v>
                </c:pt>
                <c:pt idx="106">
                  <c:v>-3424</c:v>
                </c:pt>
                <c:pt idx="107">
                  <c:v>-3417</c:v>
                </c:pt>
                <c:pt idx="108">
                  <c:v>-3258</c:v>
                </c:pt>
                <c:pt idx="109">
                  <c:v>-3244</c:v>
                </c:pt>
                <c:pt idx="110">
                  <c:v>-3244</c:v>
                </c:pt>
                <c:pt idx="111">
                  <c:v>-3244</c:v>
                </c:pt>
                <c:pt idx="112">
                  <c:v>-3244</c:v>
                </c:pt>
                <c:pt idx="113">
                  <c:v>-3244</c:v>
                </c:pt>
                <c:pt idx="114">
                  <c:v>-3223</c:v>
                </c:pt>
                <c:pt idx="115">
                  <c:v>-3107</c:v>
                </c:pt>
                <c:pt idx="116">
                  <c:v>-3091</c:v>
                </c:pt>
                <c:pt idx="117">
                  <c:v>-3086</c:v>
                </c:pt>
                <c:pt idx="118">
                  <c:v>-3079</c:v>
                </c:pt>
                <c:pt idx="119">
                  <c:v>-3065</c:v>
                </c:pt>
                <c:pt idx="120">
                  <c:v>-3063</c:v>
                </c:pt>
                <c:pt idx="121">
                  <c:v>-3051</c:v>
                </c:pt>
                <c:pt idx="122">
                  <c:v>-2914</c:v>
                </c:pt>
                <c:pt idx="123">
                  <c:v>-2904</c:v>
                </c:pt>
                <c:pt idx="124">
                  <c:v>-2876</c:v>
                </c:pt>
                <c:pt idx="125">
                  <c:v>-2733</c:v>
                </c:pt>
                <c:pt idx="126">
                  <c:v>-2711</c:v>
                </c:pt>
                <c:pt idx="127">
                  <c:v>-2581</c:v>
                </c:pt>
                <c:pt idx="128">
                  <c:v>-2574</c:v>
                </c:pt>
                <c:pt idx="129">
                  <c:v>-2560</c:v>
                </c:pt>
                <c:pt idx="130">
                  <c:v>-2553</c:v>
                </c:pt>
                <c:pt idx="131">
                  <c:v>-2545</c:v>
                </c:pt>
                <c:pt idx="132">
                  <c:v>-2532</c:v>
                </c:pt>
                <c:pt idx="133">
                  <c:v>-2352</c:v>
                </c:pt>
                <c:pt idx="134">
                  <c:v>-2348</c:v>
                </c:pt>
                <c:pt idx="135">
                  <c:v>-2236</c:v>
                </c:pt>
                <c:pt idx="136">
                  <c:v>-2229</c:v>
                </c:pt>
                <c:pt idx="137">
                  <c:v>-2224</c:v>
                </c:pt>
                <c:pt idx="138">
                  <c:v>-2224</c:v>
                </c:pt>
                <c:pt idx="139">
                  <c:v>-2224</c:v>
                </c:pt>
                <c:pt idx="140">
                  <c:v>-2222</c:v>
                </c:pt>
                <c:pt idx="141">
                  <c:v>-2196</c:v>
                </c:pt>
                <c:pt idx="142">
                  <c:v>-2194</c:v>
                </c:pt>
                <c:pt idx="143">
                  <c:v>-2059</c:v>
                </c:pt>
                <c:pt idx="144">
                  <c:v>-2045</c:v>
                </c:pt>
                <c:pt idx="145">
                  <c:v>-2029</c:v>
                </c:pt>
                <c:pt idx="146">
                  <c:v>-1872</c:v>
                </c:pt>
                <c:pt idx="147">
                  <c:v>-1684</c:v>
                </c:pt>
                <c:pt idx="148">
                  <c:v>-1540</c:v>
                </c:pt>
                <c:pt idx="149">
                  <c:v>-1528</c:v>
                </c:pt>
                <c:pt idx="150">
                  <c:v>-1519</c:v>
                </c:pt>
                <c:pt idx="151">
                  <c:v>-1382</c:v>
                </c:pt>
                <c:pt idx="152">
                  <c:v>-1368</c:v>
                </c:pt>
                <c:pt idx="153">
                  <c:v>-1356</c:v>
                </c:pt>
                <c:pt idx="154">
                  <c:v>-1218</c:v>
                </c:pt>
                <c:pt idx="155">
                  <c:v>-1204</c:v>
                </c:pt>
                <c:pt idx="156">
                  <c:v>-1202</c:v>
                </c:pt>
                <c:pt idx="157">
                  <c:v>-1192</c:v>
                </c:pt>
                <c:pt idx="158">
                  <c:v>-1174</c:v>
                </c:pt>
                <c:pt idx="159">
                  <c:v>-692</c:v>
                </c:pt>
                <c:pt idx="160">
                  <c:v>-529</c:v>
                </c:pt>
                <c:pt idx="161">
                  <c:v>-505</c:v>
                </c:pt>
                <c:pt idx="162">
                  <c:v>-363</c:v>
                </c:pt>
                <c:pt idx="163">
                  <c:v>-341</c:v>
                </c:pt>
                <c:pt idx="164">
                  <c:v>-243</c:v>
                </c:pt>
                <c:pt idx="165">
                  <c:v>-170</c:v>
                </c:pt>
                <c:pt idx="166">
                  <c:v>-170</c:v>
                </c:pt>
                <c:pt idx="167">
                  <c:v>-4</c:v>
                </c:pt>
                <c:pt idx="168">
                  <c:v>0</c:v>
                </c:pt>
                <c:pt idx="169">
                  <c:v>140</c:v>
                </c:pt>
                <c:pt idx="170">
                  <c:v>146</c:v>
                </c:pt>
                <c:pt idx="171">
                  <c:v>175</c:v>
                </c:pt>
                <c:pt idx="172">
                  <c:v>342</c:v>
                </c:pt>
                <c:pt idx="173">
                  <c:v>380</c:v>
                </c:pt>
                <c:pt idx="174">
                  <c:v>499</c:v>
                </c:pt>
                <c:pt idx="175">
                  <c:v>506</c:v>
                </c:pt>
                <c:pt idx="176">
                  <c:v>533</c:v>
                </c:pt>
                <c:pt idx="177">
                  <c:v>535</c:v>
                </c:pt>
                <c:pt idx="178">
                  <c:v>859</c:v>
                </c:pt>
                <c:pt idx="179">
                  <c:v>996</c:v>
                </c:pt>
                <c:pt idx="180">
                  <c:v>1052</c:v>
                </c:pt>
                <c:pt idx="181">
                  <c:v>1204</c:v>
                </c:pt>
                <c:pt idx="182">
                  <c:v>1367</c:v>
                </c:pt>
                <c:pt idx="183">
                  <c:v>1714</c:v>
                </c:pt>
                <c:pt idx="184">
                  <c:v>1863</c:v>
                </c:pt>
                <c:pt idx="185">
                  <c:v>1863.5</c:v>
                </c:pt>
                <c:pt idx="186">
                  <c:v>1866</c:v>
                </c:pt>
                <c:pt idx="187">
                  <c:v>1877</c:v>
                </c:pt>
                <c:pt idx="188">
                  <c:v>1877.5</c:v>
                </c:pt>
                <c:pt idx="189">
                  <c:v>1884</c:v>
                </c:pt>
                <c:pt idx="190">
                  <c:v>1884.5</c:v>
                </c:pt>
                <c:pt idx="191">
                  <c:v>2040</c:v>
                </c:pt>
                <c:pt idx="192">
                  <c:v>2040</c:v>
                </c:pt>
                <c:pt idx="193">
                  <c:v>2040</c:v>
                </c:pt>
                <c:pt idx="194">
                  <c:v>2052</c:v>
                </c:pt>
                <c:pt idx="195">
                  <c:v>2224</c:v>
                </c:pt>
                <c:pt idx="196">
                  <c:v>2404</c:v>
                </c:pt>
                <c:pt idx="197">
                  <c:v>2541</c:v>
                </c:pt>
                <c:pt idx="198">
                  <c:v>2567</c:v>
                </c:pt>
                <c:pt idx="199">
                  <c:v>2583</c:v>
                </c:pt>
                <c:pt idx="200">
                  <c:v>2762</c:v>
                </c:pt>
                <c:pt idx="201">
                  <c:v>2900</c:v>
                </c:pt>
                <c:pt idx="202">
                  <c:v>3079</c:v>
                </c:pt>
                <c:pt idx="203">
                  <c:v>3114</c:v>
                </c:pt>
                <c:pt idx="204">
                  <c:v>2900</c:v>
                </c:pt>
                <c:pt idx="205">
                  <c:v>3079</c:v>
                </c:pt>
                <c:pt idx="206">
                  <c:v>3114</c:v>
                </c:pt>
                <c:pt idx="207">
                  <c:v>3271</c:v>
                </c:pt>
                <c:pt idx="208">
                  <c:v>3279</c:v>
                </c:pt>
                <c:pt idx="209">
                  <c:v>3410</c:v>
                </c:pt>
                <c:pt idx="210">
                  <c:v>3417</c:v>
                </c:pt>
                <c:pt idx="211">
                  <c:v>3575</c:v>
                </c:pt>
                <c:pt idx="212">
                  <c:v>3588</c:v>
                </c:pt>
                <c:pt idx="213">
                  <c:v>3617</c:v>
                </c:pt>
              </c:numCache>
            </c:numRef>
          </c:xVal>
          <c:yVal>
            <c:numRef>
              <c:f>'Active 1'!$P$21:$P$977</c:f>
              <c:numCache>
                <c:formatCode>General</c:formatCode>
                <c:ptCount val="957"/>
                <c:pt idx="158">
                  <c:v>6.8613785778277397E-2</c:v>
                </c:pt>
                <c:pt idx="159">
                  <c:v>5.7915015521515581E-2</c:v>
                </c:pt>
                <c:pt idx="160">
                  <c:v>5.4296966658751736E-2</c:v>
                </c:pt>
                <c:pt idx="161">
                  <c:v>5.3764247807792639E-2</c:v>
                </c:pt>
                <c:pt idx="162">
                  <c:v>5.0612327939618E-2</c:v>
                </c:pt>
                <c:pt idx="163">
                  <c:v>5.0124002326238828E-2</c:v>
                </c:pt>
                <c:pt idx="164">
                  <c:v>4.7948733684822525E-2</c:v>
                </c:pt>
                <c:pt idx="165">
                  <c:v>4.6328380513155284E-2</c:v>
                </c:pt>
                <c:pt idx="166">
                  <c:v>4.6328380513155284E-2</c:v>
                </c:pt>
                <c:pt idx="167">
                  <c:v>4.2643741794021549E-2</c:v>
                </c:pt>
                <c:pt idx="168">
                  <c:v>4.2554955318861699E-2</c:v>
                </c:pt>
                <c:pt idx="169">
                  <c:v>3.9447428688266985E-2</c:v>
                </c:pt>
                <c:pt idx="170">
                  <c:v>3.9314248975527211E-2</c:v>
                </c:pt>
                <c:pt idx="171">
                  <c:v>3.8670547030618306E-2</c:v>
                </c:pt>
                <c:pt idx="172">
                  <c:v>3.4963711692694605E-2</c:v>
                </c:pt>
                <c:pt idx="173">
                  <c:v>3.4120240178676042E-2</c:v>
                </c:pt>
                <c:pt idx="174">
                  <c:v>3.1478842542670527E-2</c:v>
                </c:pt>
                <c:pt idx="175">
                  <c:v>3.1323466211140794E-2</c:v>
                </c:pt>
                <c:pt idx="176">
                  <c:v>3.0724157503811814E-2</c:v>
                </c:pt>
                <c:pt idx="177">
                  <c:v>3.0679764266231889E-2</c:v>
                </c:pt>
                <c:pt idx="178">
                  <c:v>2.3488059778284116E-2</c:v>
                </c:pt>
                <c:pt idx="179">
                  <c:v>2.0447123004059285E-2</c:v>
                </c:pt>
                <c:pt idx="180">
                  <c:v>1.9204112351821401E-2</c:v>
                </c:pt>
                <c:pt idx="181">
                  <c:v>1.5830226295747134E-2</c:v>
                </c:pt>
                <c:pt idx="182">
                  <c:v>1.2212177432983286E-2</c:v>
                </c:pt>
                <c:pt idx="183">
                  <c:v>4.5099507128663827E-3</c:v>
                </c:pt>
                <c:pt idx="184">
                  <c:v>1.2026545131620034E-3</c:v>
                </c:pt>
                <c:pt idx="185">
                  <c:v>1.1915562037670205E-3</c:v>
                </c:pt>
                <c:pt idx="186">
                  <c:v>1.1360646567921198E-3</c:v>
                </c:pt>
                <c:pt idx="187">
                  <c:v>8.9190185010253054E-4</c:v>
                </c:pt>
                <c:pt idx="188">
                  <c:v>8.8080354070755457E-4</c:v>
                </c:pt>
                <c:pt idx="189">
                  <c:v>7.3652551857279758E-4</c:v>
                </c:pt>
                <c:pt idx="190">
                  <c:v>7.2542720917781467E-4</c:v>
                </c:pt>
                <c:pt idx="191">
                  <c:v>-2.7261470126613147E-3</c:v>
                </c:pt>
                <c:pt idx="192">
                  <c:v>-2.7261470126613147E-3</c:v>
                </c:pt>
                <c:pt idx="193">
                  <c:v>-2.7261470126613147E-3</c:v>
                </c:pt>
                <c:pt idx="194">
                  <c:v>-2.9925064381408628E-3</c:v>
                </c:pt>
                <c:pt idx="195">
                  <c:v>-6.8103248700143726E-3</c:v>
                </c:pt>
                <c:pt idx="196">
                  <c:v>-1.0805716252207581E-2</c:v>
                </c:pt>
                <c:pt idx="197">
                  <c:v>-1.3846653026432405E-2</c:v>
                </c:pt>
                <c:pt idx="198">
                  <c:v>-1.4423765114971426E-2</c:v>
                </c:pt>
                <c:pt idx="199">
                  <c:v>-1.4778911015610824E-2</c:v>
                </c:pt>
                <c:pt idx="200">
                  <c:v>-1.8752105779014067E-2</c:v>
                </c:pt>
                <c:pt idx="201">
                  <c:v>-2.1815239172028857E-2</c:v>
                </c:pt>
                <c:pt idx="202">
                  <c:v>-2.5788433935432099E-2</c:v>
                </c:pt>
                <c:pt idx="203">
                  <c:v>-2.6565315593080778E-2</c:v>
                </c:pt>
                <c:pt idx="204">
                  <c:v>-2.1815239172028857E-2</c:v>
                </c:pt>
                <c:pt idx="205">
                  <c:v>-2.5788433935432099E-2</c:v>
                </c:pt>
                <c:pt idx="206">
                  <c:v>-2.6565315593080778E-2</c:v>
                </c:pt>
                <c:pt idx="207">
                  <c:v>-3.0050184743104856E-2</c:v>
                </c:pt>
                <c:pt idx="208">
                  <c:v>-3.0227757693424555E-2</c:v>
                </c:pt>
                <c:pt idx="209">
                  <c:v>-3.3135514754909619E-2</c:v>
                </c:pt>
                <c:pt idx="210">
                  <c:v>-3.3290891086439352E-2</c:v>
                </c:pt>
                <c:pt idx="211">
                  <c:v>-3.6797956855253382E-2</c:v>
                </c:pt>
                <c:pt idx="212">
                  <c:v>-3.7086512899522896E-2</c:v>
                </c:pt>
                <c:pt idx="213">
                  <c:v>-3.7730214844431807E-2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418-4890-944D-22084CF01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1837832"/>
        <c:axId val="1"/>
      </c:scatterChart>
      <c:valAx>
        <c:axId val="621837832"/>
        <c:scaling>
          <c:orientation val="minMax"/>
          <c:max val="5000"/>
          <c:min val="-1500"/>
        </c:scaling>
        <c:delete val="0"/>
        <c:axPos val="b"/>
        <c:majorGridlines>
          <c:spPr>
            <a:ln w="3175">
              <a:solidFill>
                <a:srgbClr val="424242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0322580645161288"/>
              <c:y val="0.922637306439846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80808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8.0645161290322578E-3"/>
              <c:y val="0.383954756371785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1837832"/>
        <c:crosses val="autoZero"/>
        <c:crossBetween val="midCat"/>
        <c:minorUnit val="0.05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129032258064517"/>
          <c:y val="0.93409862449142278"/>
          <c:w val="0.54032258064516125"/>
          <c:h val="5.73065902578796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Aql - O-C Diagr.</a:t>
            </a:r>
          </a:p>
        </c:rich>
      </c:tx>
      <c:layout>
        <c:manualLayout>
          <c:xMode val="edge"/>
          <c:yMode val="edge"/>
          <c:x val="0.38957087419287312"/>
          <c:y val="1.4245014245014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59582713932131E-2"/>
          <c:y val="0.11396043102416929"/>
          <c:w val="0.87116629658614764"/>
          <c:h val="0.7207997262278708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(4)'!$F$21:$F$980</c:f>
              <c:numCache>
                <c:formatCode>General</c:formatCode>
                <c:ptCount val="960"/>
                <c:pt idx="0">
                  <c:v>-6632</c:v>
                </c:pt>
                <c:pt idx="1">
                  <c:v>-6502.5</c:v>
                </c:pt>
                <c:pt idx="2">
                  <c:v>-5875</c:v>
                </c:pt>
                <c:pt idx="3">
                  <c:v>-5324</c:v>
                </c:pt>
                <c:pt idx="4">
                  <c:v>-2961</c:v>
                </c:pt>
                <c:pt idx="5">
                  <c:v>-2952</c:v>
                </c:pt>
                <c:pt idx="6">
                  <c:v>-2947</c:v>
                </c:pt>
                <c:pt idx="7">
                  <c:v>-2947</c:v>
                </c:pt>
                <c:pt idx="8">
                  <c:v>-2940</c:v>
                </c:pt>
                <c:pt idx="9">
                  <c:v>-2940</c:v>
                </c:pt>
                <c:pt idx="10">
                  <c:v>-2926</c:v>
                </c:pt>
                <c:pt idx="11">
                  <c:v>-2926</c:v>
                </c:pt>
                <c:pt idx="12">
                  <c:v>-2630</c:v>
                </c:pt>
                <c:pt idx="13">
                  <c:v>-2607</c:v>
                </c:pt>
                <c:pt idx="14">
                  <c:v>-2602</c:v>
                </c:pt>
                <c:pt idx="15">
                  <c:v>-2602</c:v>
                </c:pt>
                <c:pt idx="16">
                  <c:v>-2602</c:v>
                </c:pt>
                <c:pt idx="17">
                  <c:v>-2595</c:v>
                </c:pt>
                <c:pt idx="18">
                  <c:v>-2595</c:v>
                </c:pt>
                <c:pt idx="19">
                  <c:v>-2588</c:v>
                </c:pt>
                <c:pt idx="20">
                  <c:v>-2579</c:v>
                </c:pt>
                <c:pt idx="21">
                  <c:v>-2444</c:v>
                </c:pt>
                <c:pt idx="22">
                  <c:v>-2444</c:v>
                </c:pt>
                <c:pt idx="23">
                  <c:v>-2388</c:v>
                </c:pt>
                <c:pt idx="24">
                  <c:v>-2276</c:v>
                </c:pt>
                <c:pt idx="25">
                  <c:v>-2248</c:v>
                </c:pt>
                <c:pt idx="26">
                  <c:v>-2125</c:v>
                </c:pt>
                <c:pt idx="27">
                  <c:v>-2125</c:v>
                </c:pt>
                <c:pt idx="28">
                  <c:v>-2076</c:v>
                </c:pt>
                <c:pt idx="29">
                  <c:v>-1925</c:v>
                </c:pt>
                <c:pt idx="30">
                  <c:v>-1738</c:v>
                </c:pt>
                <c:pt idx="31">
                  <c:v>-1726</c:v>
                </c:pt>
                <c:pt idx="32">
                  <c:v>-1580</c:v>
                </c:pt>
                <c:pt idx="33">
                  <c:v>-1568</c:v>
                </c:pt>
                <c:pt idx="34">
                  <c:v>-1561</c:v>
                </c:pt>
                <c:pt idx="35">
                  <c:v>-1558</c:v>
                </c:pt>
                <c:pt idx="36">
                  <c:v>-1480</c:v>
                </c:pt>
                <c:pt idx="37">
                  <c:v>-1409</c:v>
                </c:pt>
                <c:pt idx="38">
                  <c:v>-1409</c:v>
                </c:pt>
                <c:pt idx="39">
                  <c:v>-1409</c:v>
                </c:pt>
                <c:pt idx="40">
                  <c:v>-1409</c:v>
                </c:pt>
                <c:pt idx="41">
                  <c:v>-1408</c:v>
                </c:pt>
                <c:pt idx="42">
                  <c:v>-1251</c:v>
                </c:pt>
                <c:pt idx="43">
                  <c:v>-1230</c:v>
                </c:pt>
                <c:pt idx="44">
                  <c:v>-1100</c:v>
                </c:pt>
                <c:pt idx="45">
                  <c:v>-1072</c:v>
                </c:pt>
                <c:pt idx="46">
                  <c:v>-1065</c:v>
                </c:pt>
                <c:pt idx="47">
                  <c:v>-906</c:v>
                </c:pt>
                <c:pt idx="48">
                  <c:v>-892</c:v>
                </c:pt>
                <c:pt idx="49">
                  <c:v>-892</c:v>
                </c:pt>
                <c:pt idx="50">
                  <c:v>-892</c:v>
                </c:pt>
                <c:pt idx="51">
                  <c:v>-892</c:v>
                </c:pt>
                <c:pt idx="52">
                  <c:v>-892</c:v>
                </c:pt>
                <c:pt idx="53">
                  <c:v>-871</c:v>
                </c:pt>
                <c:pt idx="54">
                  <c:v>-755</c:v>
                </c:pt>
                <c:pt idx="55">
                  <c:v>-739</c:v>
                </c:pt>
                <c:pt idx="56">
                  <c:v>-734</c:v>
                </c:pt>
                <c:pt idx="57">
                  <c:v>-727</c:v>
                </c:pt>
                <c:pt idx="58">
                  <c:v>-713</c:v>
                </c:pt>
                <c:pt idx="59">
                  <c:v>-711</c:v>
                </c:pt>
                <c:pt idx="60">
                  <c:v>-699</c:v>
                </c:pt>
                <c:pt idx="61">
                  <c:v>-562</c:v>
                </c:pt>
                <c:pt idx="62">
                  <c:v>-552</c:v>
                </c:pt>
                <c:pt idx="63">
                  <c:v>-524</c:v>
                </c:pt>
                <c:pt idx="64">
                  <c:v>-381</c:v>
                </c:pt>
                <c:pt idx="65">
                  <c:v>-359</c:v>
                </c:pt>
                <c:pt idx="66">
                  <c:v>-229</c:v>
                </c:pt>
                <c:pt idx="67">
                  <c:v>-222</c:v>
                </c:pt>
                <c:pt idx="68">
                  <c:v>-208</c:v>
                </c:pt>
                <c:pt idx="69">
                  <c:v>-201</c:v>
                </c:pt>
                <c:pt idx="70">
                  <c:v>-193</c:v>
                </c:pt>
                <c:pt idx="71">
                  <c:v>-180</c:v>
                </c:pt>
                <c:pt idx="72">
                  <c:v>0</c:v>
                </c:pt>
                <c:pt idx="73">
                  <c:v>4</c:v>
                </c:pt>
                <c:pt idx="74">
                  <c:v>116</c:v>
                </c:pt>
                <c:pt idx="75">
                  <c:v>123</c:v>
                </c:pt>
                <c:pt idx="76">
                  <c:v>128</c:v>
                </c:pt>
                <c:pt idx="77">
                  <c:v>128</c:v>
                </c:pt>
                <c:pt idx="78">
                  <c:v>128</c:v>
                </c:pt>
                <c:pt idx="79">
                  <c:v>130</c:v>
                </c:pt>
                <c:pt idx="80">
                  <c:v>156</c:v>
                </c:pt>
                <c:pt idx="81">
                  <c:v>158</c:v>
                </c:pt>
                <c:pt idx="82">
                  <c:v>293</c:v>
                </c:pt>
                <c:pt idx="83">
                  <c:v>307</c:v>
                </c:pt>
                <c:pt idx="84">
                  <c:v>323</c:v>
                </c:pt>
                <c:pt idx="85">
                  <c:v>480</c:v>
                </c:pt>
                <c:pt idx="86">
                  <c:v>668</c:v>
                </c:pt>
                <c:pt idx="87">
                  <c:v>812</c:v>
                </c:pt>
                <c:pt idx="88">
                  <c:v>824</c:v>
                </c:pt>
                <c:pt idx="89">
                  <c:v>833</c:v>
                </c:pt>
                <c:pt idx="90">
                  <c:v>970</c:v>
                </c:pt>
                <c:pt idx="91">
                  <c:v>984</c:v>
                </c:pt>
                <c:pt idx="92">
                  <c:v>996</c:v>
                </c:pt>
                <c:pt idx="93">
                  <c:v>1134</c:v>
                </c:pt>
                <c:pt idx="94">
                  <c:v>1823</c:v>
                </c:pt>
                <c:pt idx="95">
                  <c:v>2182</c:v>
                </c:pt>
                <c:pt idx="96">
                  <c:v>2182</c:v>
                </c:pt>
                <c:pt idx="97">
                  <c:v>2348</c:v>
                </c:pt>
                <c:pt idx="98">
                  <c:v>2492</c:v>
                </c:pt>
                <c:pt idx="99">
                  <c:v>2498</c:v>
                </c:pt>
                <c:pt idx="100">
                  <c:v>2527</c:v>
                </c:pt>
                <c:pt idx="101">
                  <c:v>2851</c:v>
                </c:pt>
                <c:pt idx="102">
                  <c:v>2858</c:v>
                </c:pt>
                <c:pt idx="103">
                  <c:v>2885</c:v>
                </c:pt>
                <c:pt idx="104">
                  <c:v>3211</c:v>
                </c:pt>
                <c:pt idx="105">
                  <c:v>3348</c:v>
                </c:pt>
                <c:pt idx="106">
                  <c:v>3404</c:v>
                </c:pt>
                <c:pt idx="107">
                  <c:v>3556</c:v>
                </c:pt>
                <c:pt idx="108">
                  <c:v>3719</c:v>
                </c:pt>
                <c:pt idx="109">
                  <c:v>4066</c:v>
                </c:pt>
                <c:pt idx="110">
                  <c:v>4218</c:v>
                </c:pt>
                <c:pt idx="111">
                  <c:v>4404</c:v>
                </c:pt>
              </c:numCache>
            </c:numRef>
          </c:xVal>
          <c:yVal>
            <c:numRef>
              <c:f>'A (4)'!$H$21:$H$980</c:f>
              <c:numCache>
                <c:formatCode>General</c:formatCode>
                <c:ptCount val="960"/>
                <c:pt idx="2">
                  <c:v>0.19453749999956926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C9-4993-9506-D437ED213049}"/>
            </c:ext>
          </c:extLst>
        </c:ser>
        <c:ser>
          <c:idx val="1"/>
          <c:order val="1"/>
          <c:tx>
            <c:strRef>
              <c:f>'A (4)'!$I$20:$I$20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(4)'!$D$23:$D$46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13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(4)'!$F$21:$F$980</c:f>
              <c:numCache>
                <c:formatCode>General</c:formatCode>
                <c:ptCount val="960"/>
                <c:pt idx="0">
                  <c:v>-6632</c:v>
                </c:pt>
                <c:pt idx="1">
                  <c:v>-6502.5</c:v>
                </c:pt>
                <c:pt idx="2">
                  <c:v>-5875</c:v>
                </c:pt>
                <c:pt idx="3">
                  <c:v>-5324</c:v>
                </c:pt>
                <c:pt idx="4">
                  <c:v>-2961</c:v>
                </c:pt>
                <c:pt idx="5">
                  <c:v>-2952</c:v>
                </c:pt>
                <c:pt idx="6">
                  <c:v>-2947</c:v>
                </c:pt>
                <c:pt idx="7">
                  <c:v>-2947</c:v>
                </c:pt>
                <c:pt idx="8">
                  <c:v>-2940</c:v>
                </c:pt>
                <c:pt idx="9">
                  <c:v>-2940</c:v>
                </c:pt>
                <c:pt idx="10">
                  <c:v>-2926</c:v>
                </c:pt>
                <c:pt idx="11">
                  <c:v>-2926</c:v>
                </c:pt>
                <c:pt idx="12">
                  <c:v>-2630</c:v>
                </c:pt>
                <c:pt idx="13">
                  <c:v>-2607</c:v>
                </c:pt>
                <c:pt idx="14">
                  <c:v>-2602</c:v>
                </c:pt>
                <c:pt idx="15">
                  <c:v>-2602</c:v>
                </c:pt>
                <c:pt idx="16">
                  <c:v>-2602</c:v>
                </c:pt>
                <c:pt idx="17">
                  <c:v>-2595</c:v>
                </c:pt>
                <c:pt idx="18">
                  <c:v>-2595</c:v>
                </c:pt>
                <c:pt idx="19">
                  <c:v>-2588</c:v>
                </c:pt>
                <c:pt idx="20">
                  <c:v>-2579</c:v>
                </c:pt>
                <c:pt idx="21">
                  <c:v>-2444</c:v>
                </c:pt>
                <c:pt idx="22">
                  <c:v>-2444</c:v>
                </c:pt>
                <c:pt idx="23">
                  <c:v>-2388</c:v>
                </c:pt>
                <c:pt idx="24">
                  <c:v>-2276</c:v>
                </c:pt>
                <c:pt idx="25">
                  <c:v>-2248</c:v>
                </c:pt>
                <c:pt idx="26">
                  <c:v>-2125</c:v>
                </c:pt>
                <c:pt idx="27">
                  <c:v>-2125</c:v>
                </c:pt>
                <c:pt idx="28">
                  <c:v>-2076</c:v>
                </c:pt>
                <c:pt idx="29">
                  <c:v>-1925</c:v>
                </c:pt>
                <c:pt idx="30">
                  <c:v>-1738</c:v>
                </c:pt>
                <c:pt idx="31">
                  <c:v>-1726</c:v>
                </c:pt>
                <c:pt idx="32">
                  <c:v>-1580</c:v>
                </c:pt>
                <c:pt idx="33">
                  <c:v>-1568</c:v>
                </c:pt>
                <c:pt idx="34">
                  <c:v>-1561</c:v>
                </c:pt>
                <c:pt idx="35">
                  <c:v>-1558</c:v>
                </c:pt>
                <c:pt idx="36">
                  <c:v>-1480</c:v>
                </c:pt>
                <c:pt idx="37">
                  <c:v>-1409</c:v>
                </c:pt>
                <c:pt idx="38">
                  <c:v>-1409</c:v>
                </c:pt>
                <c:pt idx="39">
                  <c:v>-1409</c:v>
                </c:pt>
                <c:pt idx="40">
                  <c:v>-1409</c:v>
                </c:pt>
                <c:pt idx="41">
                  <c:v>-1408</c:v>
                </c:pt>
                <c:pt idx="42">
                  <c:v>-1251</c:v>
                </c:pt>
                <c:pt idx="43">
                  <c:v>-1230</c:v>
                </c:pt>
                <c:pt idx="44">
                  <c:v>-1100</c:v>
                </c:pt>
                <c:pt idx="45">
                  <c:v>-1072</c:v>
                </c:pt>
                <c:pt idx="46">
                  <c:v>-1065</c:v>
                </c:pt>
                <c:pt idx="47">
                  <c:v>-906</c:v>
                </c:pt>
                <c:pt idx="48">
                  <c:v>-892</c:v>
                </c:pt>
                <c:pt idx="49">
                  <c:v>-892</c:v>
                </c:pt>
                <c:pt idx="50">
                  <c:v>-892</c:v>
                </c:pt>
                <c:pt idx="51">
                  <c:v>-892</c:v>
                </c:pt>
                <c:pt idx="52">
                  <c:v>-892</c:v>
                </c:pt>
                <c:pt idx="53">
                  <c:v>-871</c:v>
                </c:pt>
                <c:pt idx="54">
                  <c:v>-755</c:v>
                </c:pt>
                <c:pt idx="55">
                  <c:v>-739</c:v>
                </c:pt>
                <c:pt idx="56">
                  <c:v>-734</c:v>
                </c:pt>
                <c:pt idx="57">
                  <c:v>-727</c:v>
                </c:pt>
                <c:pt idx="58">
                  <c:v>-713</c:v>
                </c:pt>
                <c:pt idx="59">
                  <c:v>-711</c:v>
                </c:pt>
                <c:pt idx="60">
                  <c:v>-699</c:v>
                </c:pt>
                <c:pt idx="61">
                  <c:v>-562</c:v>
                </c:pt>
                <c:pt idx="62">
                  <c:v>-552</c:v>
                </c:pt>
                <c:pt idx="63">
                  <c:v>-524</c:v>
                </c:pt>
                <c:pt idx="64">
                  <c:v>-381</c:v>
                </c:pt>
                <c:pt idx="65">
                  <c:v>-359</c:v>
                </c:pt>
                <c:pt idx="66">
                  <c:v>-229</c:v>
                </c:pt>
                <c:pt idx="67">
                  <c:v>-222</c:v>
                </c:pt>
                <c:pt idx="68">
                  <c:v>-208</c:v>
                </c:pt>
                <c:pt idx="69">
                  <c:v>-201</c:v>
                </c:pt>
                <c:pt idx="70">
                  <c:v>-193</c:v>
                </c:pt>
                <c:pt idx="71">
                  <c:v>-180</c:v>
                </c:pt>
                <c:pt idx="72">
                  <c:v>0</c:v>
                </c:pt>
                <c:pt idx="73">
                  <c:v>4</c:v>
                </c:pt>
                <c:pt idx="74">
                  <c:v>116</c:v>
                </c:pt>
                <c:pt idx="75">
                  <c:v>123</c:v>
                </c:pt>
                <c:pt idx="76">
                  <c:v>128</c:v>
                </c:pt>
                <c:pt idx="77">
                  <c:v>128</c:v>
                </c:pt>
                <c:pt idx="78">
                  <c:v>128</c:v>
                </c:pt>
                <c:pt idx="79">
                  <c:v>130</c:v>
                </c:pt>
                <c:pt idx="80">
                  <c:v>156</c:v>
                </c:pt>
                <c:pt idx="81">
                  <c:v>158</c:v>
                </c:pt>
                <c:pt idx="82">
                  <c:v>293</c:v>
                </c:pt>
                <c:pt idx="83">
                  <c:v>307</c:v>
                </c:pt>
                <c:pt idx="84">
                  <c:v>323</c:v>
                </c:pt>
                <c:pt idx="85">
                  <c:v>480</c:v>
                </c:pt>
                <c:pt idx="86">
                  <c:v>668</c:v>
                </c:pt>
                <c:pt idx="87">
                  <c:v>812</c:v>
                </c:pt>
                <c:pt idx="88">
                  <c:v>824</c:v>
                </c:pt>
                <c:pt idx="89">
                  <c:v>833</c:v>
                </c:pt>
                <c:pt idx="90">
                  <c:v>970</c:v>
                </c:pt>
                <c:pt idx="91">
                  <c:v>984</c:v>
                </c:pt>
                <c:pt idx="92">
                  <c:v>996</c:v>
                </c:pt>
                <c:pt idx="93">
                  <c:v>1134</c:v>
                </c:pt>
                <c:pt idx="94">
                  <c:v>1823</c:v>
                </c:pt>
                <c:pt idx="95">
                  <c:v>2182</c:v>
                </c:pt>
                <c:pt idx="96">
                  <c:v>2182</c:v>
                </c:pt>
                <c:pt idx="97">
                  <c:v>2348</c:v>
                </c:pt>
                <c:pt idx="98">
                  <c:v>2492</c:v>
                </c:pt>
                <c:pt idx="99">
                  <c:v>2498</c:v>
                </c:pt>
                <c:pt idx="100">
                  <c:v>2527</c:v>
                </c:pt>
                <c:pt idx="101">
                  <c:v>2851</c:v>
                </c:pt>
                <c:pt idx="102">
                  <c:v>2858</c:v>
                </c:pt>
                <c:pt idx="103">
                  <c:v>2885</c:v>
                </c:pt>
                <c:pt idx="104">
                  <c:v>3211</c:v>
                </c:pt>
                <c:pt idx="105">
                  <c:v>3348</c:v>
                </c:pt>
                <c:pt idx="106">
                  <c:v>3404</c:v>
                </c:pt>
                <c:pt idx="107">
                  <c:v>3556</c:v>
                </c:pt>
                <c:pt idx="108">
                  <c:v>3719</c:v>
                </c:pt>
                <c:pt idx="109">
                  <c:v>4066</c:v>
                </c:pt>
                <c:pt idx="110">
                  <c:v>4218</c:v>
                </c:pt>
                <c:pt idx="111">
                  <c:v>4404</c:v>
                </c:pt>
              </c:numCache>
            </c:numRef>
          </c:xVal>
          <c:yVal>
            <c:numRef>
              <c:f>'A (4)'!$I$21:$I$980</c:f>
              <c:numCache>
                <c:formatCode>General</c:formatCode>
                <c:ptCount val="960"/>
                <c:pt idx="1">
                  <c:v>0.16490725000039674</c:v>
                </c:pt>
                <c:pt idx="3">
                  <c:v>0.18071960000088438</c:v>
                </c:pt>
                <c:pt idx="4">
                  <c:v>7.2006900001724716E-2</c:v>
                </c:pt>
                <c:pt idx="5">
                  <c:v>6.9000800001958851E-2</c:v>
                </c:pt>
                <c:pt idx="6">
                  <c:v>7.1886300000187475E-2</c:v>
                </c:pt>
                <c:pt idx="7">
                  <c:v>7.1886300000187475E-2</c:v>
                </c:pt>
                <c:pt idx="8">
                  <c:v>7.232599999406375E-2</c:v>
                </c:pt>
                <c:pt idx="9">
                  <c:v>7.232599999406375E-2</c:v>
                </c:pt>
                <c:pt idx="10">
                  <c:v>8.3205399998405483E-2</c:v>
                </c:pt>
                <c:pt idx="11">
                  <c:v>8.3205399998405483E-2</c:v>
                </c:pt>
                <c:pt idx="12">
                  <c:v>5.4227000000537373E-2</c:v>
                </c:pt>
                <c:pt idx="13">
                  <c:v>5.4100299996207468E-2</c:v>
                </c:pt>
                <c:pt idx="14">
                  <c:v>5.7985800005553756E-2</c:v>
                </c:pt>
                <c:pt idx="15">
                  <c:v>5.998580000596121E-2</c:v>
                </c:pt>
                <c:pt idx="16">
                  <c:v>6.3985799999500159E-2</c:v>
                </c:pt>
                <c:pt idx="17">
                  <c:v>6.8425500001467299E-2</c:v>
                </c:pt>
                <c:pt idx="18">
                  <c:v>6.9425499998033047E-2</c:v>
                </c:pt>
                <c:pt idx="19">
                  <c:v>7.3865200000000186E-2</c:v>
                </c:pt>
                <c:pt idx="20">
                  <c:v>6.1859100002038758E-2</c:v>
                </c:pt>
                <c:pt idx="21">
                  <c:v>4.3767600000137463E-2</c:v>
                </c:pt>
                <c:pt idx="22">
                  <c:v>5.9767599996121135E-2</c:v>
                </c:pt>
                <c:pt idx="23">
                  <c:v>4.7285199994803406E-2</c:v>
                </c:pt>
                <c:pt idx="24">
                  <c:v>4.032040000311099E-2</c:v>
                </c:pt>
                <c:pt idx="25">
                  <c:v>4.3079199997009709E-2</c:v>
                </c:pt>
                <c:pt idx="26">
                  <c:v>3.7662499998987187E-2</c:v>
                </c:pt>
                <c:pt idx="27">
                  <c:v>3.8662500002828892E-2</c:v>
                </c:pt>
                <c:pt idx="28">
                  <c:v>4.2740400000184309E-2</c:v>
                </c:pt>
                <c:pt idx="29">
                  <c:v>3.6082500002521556E-2</c:v>
                </c:pt>
                <c:pt idx="30">
                  <c:v>2.7400200000556652E-2</c:v>
                </c:pt>
                <c:pt idx="31">
                  <c:v>5.57254000013927E-2</c:v>
                </c:pt>
                <c:pt idx="32">
                  <c:v>3.0181999994965736E-2</c:v>
                </c:pt>
                <c:pt idx="33">
                  <c:v>2.7507200000400189E-2</c:v>
                </c:pt>
                <c:pt idx="34">
                  <c:v>2.6946899997710716E-2</c:v>
                </c:pt>
                <c:pt idx="35">
                  <c:v>9.2781999992439523E-3</c:v>
                </c:pt>
                <c:pt idx="36">
                  <c:v>2.4892000001273118E-2</c:v>
                </c:pt>
                <c:pt idx="37">
                  <c:v>8.0661000029067509E-3</c:v>
                </c:pt>
                <c:pt idx="38">
                  <c:v>1.1066099999879953E-2</c:v>
                </c:pt>
                <c:pt idx="39">
                  <c:v>1.9066100001509767E-2</c:v>
                </c:pt>
                <c:pt idx="40">
                  <c:v>2.0066100005351473E-2</c:v>
                </c:pt>
                <c:pt idx="41">
                  <c:v>3.1843199998547789E-2</c:v>
                </c:pt>
                <c:pt idx="42">
                  <c:v>2.0847899999353103E-2</c:v>
                </c:pt>
                <c:pt idx="43">
                  <c:v>2.3166999999375548E-2</c:v>
                </c:pt>
                <c:pt idx="44">
                  <c:v>1.9190000006346963E-2</c:v>
                </c:pt>
                <c:pt idx="45">
                  <c:v>2.1948800000245683E-2</c:v>
                </c:pt>
                <c:pt idx="46">
                  <c:v>2.8388500002620276E-2</c:v>
                </c:pt>
                <c:pt idx="47">
                  <c:v>1.0947399998258334E-2</c:v>
                </c:pt>
                <c:pt idx="48">
                  <c:v>1.082680000399705E-2</c:v>
                </c:pt>
                <c:pt idx="49">
                  <c:v>1.3826800000970252E-2</c:v>
                </c:pt>
                <c:pt idx="50">
                  <c:v>1.6826800005219411E-2</c:v>
                </c:pt>
                <c:pt idx="51">
                  <c:v>1.9826800002192613E-2</c:v>
                </c:pt>
                <c:pt idx="52">
                  <c:v>2.1826800002600066E-2</c:v>
                </c:pt>
                <c:pt idx="53">
                  <c:v>6.1458999989554286E-3</c:v>
                </c:pt>
                <c:pt idx="54">
                  <c:v>8.2894999941345304E-3</c:v>
                </c:pt>
                <c:pt idx="55">
                  <c:v>1.2723100000584964E-2</c:v>
                </c:pt>
                <c:pt idx="56">
                  <c:v>2.6085999998031184E-3</c:v>
                </c:pt>
                <c:pt idx="57">
                  <c:v>1.004829999874346E-2</c:v>
                </c:pt>
                <c:pt idx="58">
                  <c:v>4.9276999998255633E-3</c:v>
                </c:pt>
                <c:pt idx="59">
                  <c:v>2.1481900002982002E-2</c:v>
                </c:pt>
                <c:pt idx="60">
                  <c:v>3.8070999944466166E-3</c:v>
                </c:pt>
                <c:pt idx="61">
                  <c:v>1.526979999471223E-2</c:v>
                </c:pt>
                <c:pt idx="62">
                  <c:v>1.5040799997223075E-2</c:v>
                </c:pt>
                <c:pt idx="63">
                  <c:v>7.9960000584833324E-4</c:v>
                </c:pt>
                <c:pt idx="64">
                  <c:v>1.6924899995501619E-2</c:v>
                </c:pt>
                <c:pt idx="65">
                  <c:v>5.0210999979753979E-3</c:v>
                </c:pt>
                <c:pt idx="66">
                  <c:v>-9.5590000273659825E-4</c:v>
                </c:pt>
                <c:pt idx="67">
                  <c:v>5.4837999996379949E-3</c:v>
                </c:pt>
                <c:pt idx="68">
                  <c:v>2.3632000011275522E-3</c:v>
                </c:pt>
                <c:pt idx="69">
                  <c:v>8.029000018723309E-4</c:v>
                </c:pt>
                <c:pt idx="70">
                  <c:v>3.0197000014595687E-3</c:v>
                </c:pt>
                <c:pt idx="71">
                  <c:v>1.1220000014873222E-3</c:v>
                </c:pt>
                <c:pt idx="72">
                  <c:v>-1.0999999998603016E-2</c:v>
                </c:pt>
                <c:pt idx="73">
                  <c:v>-1.8915999971795827E-3</c:v>
                </c:pt>
                <c:pt idx="74">
                  <c:v>1.1435999986133538E-3</c:v>
                </c:pt>
                <c:pt idx="75">
                  <c:v>8.5833000048296526E-3</c:v>
                </c:pt>
                <c:pt idx="76">
                  <c:v>-7.5311999971745536E-3</c:v>
                </c:pt>
                <c:pt idx="77">
                  <c:v>3.4688000014284626E-3</c:v>
                </c:pt>
                <c:pt idx="78">
                  <c:v>5.4688000018359162E-3</c:v>
                </c:pt>
                <c:pt idx="79">
                  <c:v>2.3000000510364771E-5</c:v>
                </c:pt>
                <c:pt idx="80">
                  <c:v>-7.7240000246092677E-4</c:v>
                </c:pt>
                <c:pt idx="81">
                  <c:v>-5.2181999999447726E-3</c:v>
                </c:pt>
                <c:pt idx="82">
                  <c:v>1.8690299999434501E-2</c:v>
                </c:pt>
                <c:pt idx="83">
                  <c:v>1.5697000053478405E-3</c:v>
                </c:pt>
                <c:pt idx="84">
                  <c:v>-9.9670000054175034E-4</c:v>
                </c:pt>
                <c:pt idx="85">
                  <c:v>7.9999954323284328E-6</c:v>
                </c:pt>
                <c:pt idx="86">
                  <c:v>1.1028000008082017E-3</c:v>
                </c:pt>
                <c:pt idx="87">
                  <c:v>-9.9480000062612817E-4</c:v>
                </c:pt>
                <c:pt idx="88">
                  <c:v>-1.6696000020601787E-3</c:v>
                </c:pt>
                <c:pt idx="89">
                  <c:v>3.3242999998037703E-3</c:v>
                </c:pt>
                <c:pt idx="90">
                  <c:v>3.7870000014663674E-3</c:v>
                </c:pt>
                <c:pt idx="91">
                  <c:v>-2.3336000012932345E-3</c:v>
                </c:pt>
                <c:pt idx="92">
                  <c:v>-3.008400002727285E-3</c:v>
                </c:pt>
                <c:pt idx="93">
                  <c:v>-5.7686000000103377E-3</c:v>
                </c:pt>
                <c:pt idx="94">
                  <c:v>-1.3346699997782707E-2</c:v>
                </c:pt>
                <c:pt idx="95">
                  <c:v>-1.3607799999590497E-2</c:v>
                </c:pt>
                <c:pt idx="96">
                  <c:v>-6.6678000002866611E-3</c:v>
                </c:pt>
                <c:pt idx="98">
                  <c:v>-2.1466800004418474E-2</c:v>
                </c:pt>
                <c:pt idx="101">
                  <c:v>-3.4487900004023686E-2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9C9-4993-9506-D437ED213049}"/>
            </c:ext>
          </c:extLst>
        </c:ser>
        <c:ser>
          <c:idx val="3"/>
          <c:order val="2"/>
          <c:tx>
            <c:strRef>
              <c:f>'A (4)'!$J$20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15">
                    <c:v>0</c:v>
                  </c:pt>
                </c:numCache>
              </c:numRef>
            </c:plus>
            <c:minus>
              <c:numRef>
                <c:f>'A (4)'!$D$21:$D$46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1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(4)'!$F$21:$F$980</c:f>
              <c:numCache>
                <c:formatCode>General</c:formatCode>
                <c:ptCount val="960"/>
                <c:pt idx="0">
                  <c:v>-6632</c:v>
                </c:pt>
                <c:pt idx="1">
                  <c:v>-6502.5</c:v>
                </c:pt>
                <c:pt idx="2">
                  <c:v>-5875</c:v>
                </c:pt>
                <c:pt idx="3">
                  <c:v>-5324</c:v>
                </c:pt>
                <c:pt idx="4">
                  <c:v>-2961</c:v>
                </c:pt>
                <c:pt idx="5">
                  <c:v>-2952</c:v>
                </c:pt>
                <c:pt idx="6">
                  <c:v>-2947</c:v>
                </c:pt>
                <c:pt idx="7">
                  <c:v>-2947</c:v>
                </c:pt>
                <c:pt idx="8">
                  <c:v>-2940</c:v>
                </c:pt>
                <c:pt idx="9">
                  <c:v>-2940</c:v>
                </c:pt>
                <c:pt idx="10">
                  <c:v>-2926</c:v>
                </c:pt>
                <c:pt idx="11">
                  <c:v>-2926</c:v>
                </c:pt>
                <c:pt idx="12">
                  <c:v>-2630</c:v>
                </c:pt>
                <c:pt idx="13">
                  <c:v>-2607</c:v>
                </c:pt>
                <c:pt idx="14">
                  <c:v>-2602</c:v>
                </c:pt>
                <c:pt idx="15">
                  <c:v>-2602</c:v>
                </c:pt>
                <c:pt idx="16">
                  <c:v>-2602</c:v>
                </c:pt>
                <c:pt idx="17">
                  <c:v>-2595</c:v>
                </c:pt>
                <c:pt idx="18">
                  <c:v>-2595</c:v>
                </c:pt>
                <c:pt idx="19">
                  <c:v>-2588</c:v>
                </c:pt>
                <c:pt idx="20">
                  <c:v>-2579</c:v>
                </c:pt>
                <c:pt idx="21">
                  <c:v>-2444</c:v>
                </c:pt>
                <c:pt idx="22">
                  <c:v>-2444</c:v>
                </c:pt>
                <c:pt idx="23">
                  <c:v>-2388</c:v>
                </c:pt>
                <c:pt idx="24">
                  <c:v>-2276</c:v>
                </c:pt>
                <c:pt idx="25">
                  <c:v>-2248</c:v>
                </c:pt>
                <c:pt idx="26">
                  <c:v>-2125</c:v>
                </c:pt>
                <c:pt idx="27">
                  <c:v>-2125</c:v>
                </c:pt>
                <c:pt idx="28">
                  <c:v>-2076</c:v>
                </c:pt>
                <c:pt idx="29">
                  <c:v>-1925</c:v>
                </c:pt>
                <c:pt idx="30">
                  <c:v>-1738</c:v>
                </c:pt>
                <c:pt idx="31">
                  <c:v>-1726</c:v>
                </c:pt>
                <c:pt idx="32">
                  <c:v>-1580</c:v>
                </c:pt>
                <c:pt idx="33">
                  <c:v>-1568</c:v>
                </c:pt>
                <c:pt idx="34">
                  <c:v>-1561</c:v>
                </c:pt>
                <c:pt idx="35">
                  <c:v>-1558</c:v>
                </c:pt>
                <c:pt idx="36">
                  <c:v>-1480</c:v>
                </c:pt>
                <c:pt idx="37">
                  <c:v>-1409</c:v>
                </c:pt>
                <c:pt idx="38">
                  <c:v>-1409</c:v>
                </c:pt>
                <c:pt idx="39">
                  <c:v>-1409</c:v>
                </c:pt>
                <c:pt idx="40">
                  <c:v>-1409</c:v>
                </c:pt>
                <c:pt idx="41">
                  <c:v>-1408</c:v>
                </c:pt>
                <c:pt idx="42">
                  <c:v>-1251</c:v>
                </c:pt>
                <c:pt idx="43">
                  <c:v>-1230</c:v>
                </c:pt>
                <c:pt idx="44">
                  <c:v>-1100</c:v>
                </c:pt>
                <c:pt idx="45">
                  <c:v>-1072</c:v>
                </c:pt>
                <c:pt idx="46">
                  <c:v>-1065</c:v>
                </c:pt>
                <c:pt idx="47">
                  <c:v>-906</c:v>
                </c:pt>
                <c:pt idx="48">
                  <c:v>-892</c:v>
                </c:pt>
                <c:pt idx="49">
                  <c:v>-892</c:v>
                </c:pt>
                <c:pt idx="50">
                  <c:v>-892</c:v>
                </c:pt>
                <c:pt idx="51">
                  <c:v>-892</c:v>
                </c:pt>
                <c:pt idx="52">
                  <c:v>-892</c:v>
                </c:pt>
                <c:pt idx="53">
                  <c:v>-871</c:v>
                </c:pt>
                <c:pt idx="54">
                  <c:v>-755</c:v>
                </c:pt>
                <c:pt idx="55">
                  <c:v>-739</c:v>
                </c:pt>
                <c:pt idx="56">
                  <c:v>-734</c:v>
                </c:pt>
                <c:pt idx="57">
                  <c:v>-727</c:v>
                </c:pt>
                <c:pt idx="58">
                  <c:v>-713</c:v>
                </c:pt>
                <c:pt idx="59">
                  <c:v>-711</c:v>
                </c:pt>
                <c:pt idx="60">
                  <c:v>-699</c:v>
                </c:pt>
                <c:pt idx="61">
                  <c:v>-562</c:v>
                </c:pt>
                <c:pt idx="62">
                  <c:v>-552</c:v>
                </c:pt>
                <c:pt idx="63">
                  <c:v>-524</c:v>
                </c:pt>
                <c:pt idx="64">
                  <c:v>-381</c:v>
                </c:pt>
                <c:pt idx="65">
                  <c:v>-359</c:v>
                </c:pt>
                <c:pt idx="66">
                  <c:v>-229</c:v>
                </c:pt>
                <c:pt idx="67">
                  <c:v>-222</c:v>
                </c:pt>
                <c:pt idx="68">
                  <c:v>-208</c:v>
                </c:pt>
                <c:pt idx="69">
                  <c:v>-201</c:v>
                </c:pt>
                <c:pt idx="70">
                  <c:v>-193</c:v>
                </c:pt>
                <c:pt idx="71">
                  <c:v>-180</c:v>
                </c:pt>
                <c:pt idx="72">
                  <c:v>0</c:v>
                </c:pt>
                <c:pt idx="73">
                  <c:v>4</c:v>
                </c:pt>
                <c:pt idx="74">
                  <c:v>116</c:v>
                </c:pt>
                <c:pt idx="75">
                  <c:v>123</c:v>
                </c:pt>
                <c:pt idx="76">
                  <c:v>128</c:v>
                </c:pt>
                <c:pt idx="77">
                  <c:v>128</c:v>
                </c:pt>
                <c:pt idx="78">
                  <c:v>128</c:v>
                </c:pt>
                <c:pt idx="79">
                  <c:v>130</c:v>
                </c:pt>
                <c:pt idx="80">
                  <c:v>156</c:v>
                </c:pt>
                <c:pt idx="81">
                  <c:v>158</c:v>
                </c:pt>
                <c:pt idx="82">
                  <c:v>293</c:v>
                </c:pt>
                <c:pt idx="83">
                  <c:v>307</c:v>
                </c:pt>
                <c:pt idx="84">
                  <c:v>323</c:v>
                </c:pt>
                <c:pt idx="85">
                  <c:v>480</c:v>
                </c:pt>
                <c:pt idx="86">
                  <c:v>668</c:v>
                </c:pt>
                <c:pt idx="87">
                  <c:v>812</c:v>
                </c:pt>
                <c:pt idx="88">
                  <c:v>824</c:v>
                </c:pt>
                <c:pt idx="89">
                  <c:v>833</c:v>
                </c:pt>
                <c:pt idx="90">
                  <c:v>970</c:v>
                </c:pt>
                <c:pt idx="91">
                  <c:v>984</c:v>
                </c:pt>
                <c:pt idx="92">
                  <c:v>996</c:v>
                </c:pt>
                <c:pt idx="93">
                  <c:v>1134</c:v>
                </c:pt>
                <c:pt idx="94">
                  <c:v>1823</c:v>
                </c:pt>
                <c:pt idx="95">
                  <c:v>2182</c:v>
                </c:pt>
                <c:pt idx="96">
                  <c:v>2182</c:v>
                </c:pt>
                <c:pt idx="97">
                  <c:v>2348</c:v>
                </c:pt>
                <c:pt idx="98">
                  <c:v>2492</c:v>
                </c:pt>
                <c:pt idx="99">
                  <c:v>2498</c:v>
                </c:pt>
                <c:pt idx="100">
                  <c:v>2527</c:v>
                </c:pt>
                <c:pt idx="101">
                  <c:v>2851</c:v>
                </c:pt>
                <c:pt idx="102">
                  <c:v>2858</c:v>
                </c:pt>
                <c:pt idx="103">
                  <c:v>2885</c:v>
                </c:pt>
                <c:pt idx="104">
                  <c:v>3211</c:v>
                </c:pt>
                <c:pt idx="105">
                  <c:v>3348</c:v>
                </c:pt>
                <c:pt idx="106">
                  <c:v>3404</c:v>
                </c:pt>
                <c:pt idx="107">
                  <c:v>3556</c:v>
                </c:pt>
                <c:pt idx="108">
                  <c:v>3719</c:v>
                </c:pt>
                <c:pt idx="109">
                  <c:v>4066</c:v>
                </c:pt>
                <c:pt idx="110">
                  <c:v>4218</c:v>
                </c:pt>
                <c:pt idx="111">
                  <c:v>4404</c:v>
                </c:pt>
              </c:numCache>
            </c:numRef>
          </c:xVal>
          <c:yVal>
            <c:numRef>
              <c:f>'A (4)'!$J$21:$J$980</c:f>
              <c:numCache>
                <c:formatCode>General</c:formatCode>
                <c:ptCount val="960"/>
                <c:pt idx="0">
                  <c:v>0.22793280000041705</c:v>
                </c:pt>
                <c:pt idx="97">
                  <c:v>-2.646919999824604E-2</c:v>
                </c:pt>
                <c:pt idx="103">
                  <c:v>-3.0766500000027008E-2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9C9-4993-9506-D437ED213049}"/>
            </c:ext>
          </c:extLst>
        </c:ser>
        <c:ser>
          <c:idx val="4"/>
          <c:order val="3"/>
          <c:tx>
            <c:strRef>
              <c:f>'A (4)'!$K$20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(4)'!$F$21:$F$980</c:f>
              <c:numCache>
                <c:formatCode>General</c:formatCode>
                <c:ptCount val="960"/>
                <c:pt idx="0">
                  <c:v>-6632</c:v>
                </c:pt>
                <c:pt idx="1">
                  <c:v>-6502.5</c:v>
                </c:pt>
                <c:pt idx="2">
                  <c:v>-5875</c:v>
                </c:pt>
                <c:pt idx="3">
                  <c:v>-5324</c:v>
                </c:pt>
                <c:pt idx="4">
                  <c:v>-2961</c:v>
                </c:pt>
                <c:pt idx="5">
                  <c:v>-2952</c:v>
                </c:pt>
                <c:pt idx="6">
                  <c:v>-2947</c:v>
                </c:pt>
                <c:pt idx="7">
                  <c:v>-2947</c:v>
                </c:pt>
                <c:pt idx="8">
                  <c:v>-2940</c:v>
                </c:pt>
                <c:pt idx="9">
                  <c:v>-2940</c:v>
                </c:pt>
                <c:pt idx="10">
                  <c:v>-2926</c:v>
                </c:pt>
                <c:pt idx="11">
                  <c:v>-2926</c:v>
                </c:pt>
                <c:pt idx="12">
                  <c:v>-2630</c:v>
                </c:pt>
                <c:pt idx="13">
                  <c:v>-2607</c:v>
                </c:pt>
                <c:pt idx="14">
                  <c:v>-2602</c:v>
                </c:pt>
                <c:pt idx="15">
                  <c:v>-2602</c:v>
                </c:pt>
                <c:pt idx="16">
                  <c:v>-2602</c:v>
                </c:pt>
                <c:pt idx="17">
                  <c:v>-2595</c:v>
                </c:pt>
                <c:pt idx="18">
                  <c:v>-2595</c:v>
                </c:pt>
                <c:pt idx="19">
                  <c:v>-2588</c:v>
                </c:pt>
                <c:pt idx="20">
                  <c:v>-2579</c:v>
                </c:pt>
                <c:pt idx="21">
                  <c:v>-2444</c:v>
                </c:pt>
                <c:pt idx="22">
                  <c:v>-2444</c:v>
                </c:pt>
                <c:pt idx="23">
                  <c:v>-2388</c:v>
                </c:pt>
                <c:pt idx="24">
                  <c:v>-2276</c:v>
                </c:pt>
                <c:pt idx="25">
                  <c:v>-2248</c:v>
                </c:pt>
                <c:pt idx="26">
                  <c:v>-2125</c:v>
                </c:pt>
                <c:pt idx="27">
                  <c:v>-2125</c:v>
                </c:pt>
                <c:pt idx="28">
                  <c:v>-2076</c:v>
                </c:pt>
                <c:pt idx="29">
                  <c:v>-1925</c:v>
                </c:pt>
                <c:pt idx="30">
                  <c:v>-1738</c:v>
                </c:pt>
                <c:pt idx="31">
                  <c:v>-1726</c:v>
                </c:pt>
                <c:pt idx="32">
                  <c:v>-1580</c:v>
                </c:pt>
                <c:pt idx="33">
                  <c:v>-1568</c:v>
                </c:pt>
                <c:pt idx="34">
                  <c:v>-1561</c:v>
                </c:pt>
                <c:pt idx="35">
                  <c:v>-1558</c:v>
                </c:pt>
                <c:pt idx="36">
                  <c:v>-1480</c:v>
                </c:pt>
                <c:pt idx="37">
                  <c:v>-1409</c:v>
                </c:pt>
                <c:pt idx="38">
                  <c:v>-1409</c:v>
                </c:pt>
                <c:pt idx="39">
                  <c:v>-1409</c:v>
                </c:pt>
                <c:pt idx="40">
                  <c:v>-1409</c:v>
                </c:pt>
                <c:pt idx="41">
                  <c:v>-1408</c:v>
                </c:pt>
                <c:pt idx="42">
                  <c:v>-1251</c:v>
                </c:pt>
                <c:pt idx="43">
                  <c:v>-1230</c:v>
                </c:pt>
                <c:pt idx="44">
                  <c:v>-1100</c:v>
                </c:pt>
                <c:pt idx="45">
                  <c:v>-1072</c:v>
                </c:pt>
                <c:pt idx="46">
                  <c:v>-1065</c:v>
                </c:pt>
                <c:pt idx="47">
                  <c:v>-906</c:v>
                </c:pt>
                <c:pt idx="48">
                  <c:v>-892</c:v>
                </c:pt>
                <c:pt idx="49">
                  <c:v>-892</c:v>
                </c:pt>
                <c:pt idx="50">
                  <c:v>-892</c:v>
                </c:pt>
                <c:pt idx="51">
                  <c:v>-892</c:v>
                </c:pt>
                <c:pt idx="52">
                  <c:v>-892</c:v>
                </c:pt>
                <c:pt idx="53">
                  <c:v>-871</c:v>
                </c:pt>
                <c:pt idx="54">
                  <c:v>-755</c:v>
                </c:pt>
                <c:pt idx="55">
                  <c:v>-739</c:v>
                </c:pt>
                <c:pt idx="56">
                  <c:v>-734</c:v>
                </c:pt>
                <c:pt idx="57">
                  <c:v>-727</c:v>
                </c:pt>
                <c:pt idx="58">
                  <c:v>-713</c:v>
                </c:pt>
                <c:pt idx="59">
                  <c:v>-711</c:v>
                </c:pt>
                <c:pt idx="60">
                  <c:v>-699</c:v>
                </c:pt>
                <c:pt idx="61">
                  <c:v>-562</c:v>
                </c:pt>
                <c:pt idx="62">
                  <c:v>-552</c:v>
                </c:pt>
                <c:pt idx="63">
                  <c:v>-524</c:v>
                </c:pt>
                <c:pt idx="64">
                  <c:v>-381</c:v>
                </c:pt>
                <c:pt idx="65">
                  <c:v>-359</c:v>
                </c:pt>
                <c:pt idx="66">
                  <c:v>-229</c:v>
                </c:pt>
                <c:pt idx="67">
                  <c:v>-222</c:v>
                </c:pt>
                <c:pt idx="68">
                  <c:v>-208</c:v>
                </c:pt>
                <c:pt idx="69">
                  <c:v>-201</c:v>
                </c:pt>
                <c:pt idx="70">
                  <c:v>-193</c:v>
                </c:pt>
                <c:pt idx="71">
                  <c:v>-180</c:v>
                </c:pt>
                <c:pt idx="72">
                  <c:v>0</c:v>
                </c:pt>
                <c:pt idx="73">
                  <c:v>4</c:v>
                </c:pt>
                <c:pt idx="74">
                  <c:v>116</c:v>
                </c:pt>
                <c:pt idx="75">
                  <c:v>123</c:v>
                </c:pt>
                <c:pt idx="76">
                  <c:v>128</c:v>
                </c:pt>
                <c:pt idx="77">
                  <c:v>128</c:v>
                </c:pt>
                <c:pt idx="78">
                  <c:v>128</c:v>
                </c:pt>
                <c:pt idx="79">
                  <c:v>130</c:v>
                </c:pt>
                <c:pt idx="80">
                  <c:v>156</c:v>
                </c:pt>
                <c:pt idx="81">
                  <c:v>158</c:v>
                </c:pt>
                <c:pt idx="82">
                  <c:v>293</c:v>
                </c:pt>
                <c:pt idx="83">
                  <c:v>307</c:v>
                </c:pt>
                <c:pt idx="84">
                  <c:v>323</c:v>
                </c:pt>
                <c:pt idx="85">
                  <c:v>480</c:v>
                </c:pt>
                <c:pt idx="86">
                  <c:v>668</c:v>
                </c:pt>
                <c:pt idx="87">
                  <c:v>812</c:v>
                </c:pt>
                <c:pt idx="88">
                  <c:v>824</c:v>
                </c:pt>
                <c:pt idx="89">
                  <c:v>833</c:v>
                </c:pt>
                <c:pt idx="90">
                  <c:v>970</c:v>
                </c:pt>
                <c:pt idx="91">
                  <c:v>984</c:v>
                </c:pt>
                <c:pt idx="92">
                  <c:v>996</c:v>
                </c:pt>
                <c:pt idx="93">
                  <c:v>1134</c:v>
                </c:pt>
                <c:pt idx="94">
                  <c:v>1823</c:v>
                </c:pt>
                <c:pt idx="95">
                  <c:v>2182</c:v>
                </c:pt>
                <c:pt idx="96">
                  <c:v>2182</c:v>
                </c:pt>
                <c:pt idx="97">
                  <c:v>2348</c:v>
                </c:pt>
                <c:pt idx="98">
                  <c:v>2492</c:v>
                </c:pt>
                <c:pt idx="99">
                  <c:v>2498</c:v>
                </c:pt>
                <c:pt idx="100">
                  <c:v>2527</c:v>
                </c:pt>
                <c:pt idx="101">
                  <c:v>2851</c:v>
                </c:pt>
                <c:pt idx="102">
                  <c:v>2858</c:v>
                </c:pt>
                <c:pt idx="103">
                  <c:v>2885</c:v>
                </c:pt>
                <c:pt idx="104">
                  <c:v>3211</c:v>
                </c:pt>
                <c:pt idx="105">
                  <c:v>3348</c:v>
                </c:pt>
                <c:pt idx="106">
                  <c:v>3404</c:v>
                </c:pt>
                <c:pt idx="107">
                  <c:v>3556</c:v>
                </c:pt>
                <c:pt idx="108">
                  <c:v>3719</c:v>
                </c:pt>
                <c:pt idx="109">
                  <c:v>4066</c:v>
                </c:pt>
                <c:pt idx="110">
                  <c:v>4218</c:v>
                </c:pt>
                <c:pt idx="111">
                  <c:v>4404</c:v>
                </c:pt>
              </c:numCache>
            </c:numRef>
          </c:xVal>
          <c:yVal>
            <c:numRef>
              <c:f>'A (4)'!$K$21:$K$980</c:f>
              <c:numCache>
                <c:formatCode>General</c:formatCode>
                <c:ptCount val="960"/>
                <c:pt idx="99">
                  <c:v>-2.7804199999081902E-2</c:v>
                </c:pt>
                <c:pt idx="100">
                  <c:v>-2.3268299999472219E-2</c:v>
                </c:pt>
                <c:pt idx="102">
                  <c:v>-3.2248199997411575E-2</c:v>
                </c:pt>
                <c:pt idx="104">
                  <c:v>-3.6131900000327732E-2</c:v>
                </c:pt>
                <c:pt idx="105">
                  <c:v>-3.7969199998769909E-2</c:v>
                </c:pt>
                <c:pt idx="106">
                  <c:v>-3.9851599998655729E-2</c:v>
                </c:pt>
                <c:pt idx="107">
                  <c:v>-4.1332399996463209E-2</c:v>
                </c:pt>
                <c:pt idx="108">
                  <c:v>-4.4365100002323743E-2</c:v>
                </c:pt>
                <c:pt idx="109">
                  <c:v>-5.0711399999272544E-2</c:v>
                </c:pt>
                <c:pt idx="110">
                  <c:v>-5.3992200002539903E-2</c:v>
                </c:pt>
                <c:pt idx="111">
                  <c:v>-5.94515999982832E-2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9C9-4993-9506-D437ED213049}"/>
            </c:ext>
          </c:extLst>
        </c:ser>
        <c:ser>
          <c:idx val="9"/>
          <c:order val="4"/>
          <c:tx>
            <c:strRef>
              <c:f>'A (4)'!$S$1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(4)'!$AW$2:$AW$122</c:f>
              <c:numCache>
                <c:formatCode>General</c:formatCode>
                <c:ptCount val="121"/>
                <c:pt idx="0">
                  <c:v>-7000</c:v>
                </c:pt>
                <c:pt idx="1">
                  <c:v>-6900</c:v>
                </c:pt>
                <c:pt idx="2">
                  <c:v>-6800</c:v>
                </c:pt>
                <c:pt idx="3">
                  <c:v>-6700</c:v>
                </c:pt>
                <c:pt idx="4">
                  <c:v>-6600</c:v>
                </c:pt>
                <c:pt idx="5">
                  <c:v>-6500</c:v>
                </c:pt>
                <c:pt idx="6">
                  <c:v>-6400</c:v>
                </c:pt>
                <c:pt idx="7">
                  <c:v>-6300</c:v>
                </c:pt>
                <c:pt idx="8">
                  <c:v>-6200</c:v>
                </c:pt>
                <c:pt idx="9">
                  <c:v>-6100</c:v>
                </c:pt>
                <c:pt idx="10">
                  <c:v>-6000</c:v>
                </c:pt>
                <c:pt idx="11">
                  <c:v>-5900</c:v>
                </c:pt>
                <c:pt idx="12">
                  <c:v>-5800</c:v>
                </c:pt>
                <c:pt idx="13">
                  <c:v>-5700</c:v>
                </c:pt>
                <c:pt idx="14">
                  <c:v>-5600</c:v>
                </c:pt>
                <c:pt idx="15">
                  <c:v>-5500</c:v>
                </c:pt>
                <c:pt idx="16">
                  <c:v>-5400</c:v>
                </c:pt>
                <c:pt idx="17">
                  <c:v>-5300</c:v>
                </c:pt>
                <c:pt idx="18">
                  <c:v>-5200</c:v>
                </c:pt>
                <c:pt idx="19">
                  <c:v>-5100</c:v>
                </c:pt>
                <c:pt idx="20">
                  <c:v>-5000</c:v>
                </c:pt>
                <c:pt idx="21">
                  <c:v>-4900</c:v>
                </c:pt>
                <c:pt idx="22">
                  <c:v>-4800</c:v>
                </c:pt>
                <c:pt idx="23">
                  <c:v>-4700</c:v>
                </c:pt>
                <c:pt idx="24">
                  <c:v>-4600</c:v>
                </c:pt>
                <c:pt idx="25">
                  <c:v>-4500</c:v>
                </c:pt>
                <c:pt idx="26">
                  <c:v>-4400</c:v>
                </c:pt>
                <c:pt idx="27">
                  <c:v>-4300</c:v>
                </c:pt>
                <c:pt idx="28">
                  <c:v>-4200</c:v>
                </c:pt>
                <c:pt idx="29">
                  <c:v>-4100</c:v>
                </c:pt>
                <c:pt idx="30">
                  <c:v>-4000</c:v>
                </c:pt>
                <c:pt idx="31">
                  <c:v>-3900</c:v>
                </c:pt>
                <c:pt idx="32">
                  <c:v>-3800</c:v>
                </c:pt>
                <c:pt idx="33">
                  <c:v>-3700</c:v>
                </c:pt>
                <c:pt idx="34">
                  <c:v>-3600</c:v>
                </c:pt>
                <c:pt idx="35">
                  <c:v>-3500</c:v>
                </c:pt>
                <c:pt idx="36">
                  <c:v>-3400</c:v>
                </c:pt>
                <c:pt idx="37">
                  <c:v>-3300</c:v>
                </c:pt>
                <c:pt idx="38">
                  <c:v>-3200</c:v>
                </c:pt>
                <c:pt idx="39">
                  <c:v>-3100</c:v>
                </c:pt>
                <c:pt idx="40">
                  <c:v>-3000</c:v>
                </c:pt>
                <c:pt idx="41">
                  <c:v>-2900</c:v>
                </c:pt>
                <c:pt idx="42">
                  <c:v>-2800</c:v>
                </c:pt>
                <c:pt idx="43">
                  <c:v>-2700</c:v>
                </c:pt>
                <c:pt idx="44">
                  <c:v>-2600</c:v>
                </c:pt>
                <c:pt idx="45">
                  <c:v>-2500</c:v>
                </c:pt>
                <c:pt idx="46">
                  <c:v>-2400</c:v>
                </c:pt>
                <c:pt idx="47">
                  <c:v>-2300</c:v>
                </c:pt>
                <c:pt idx="48">
                  <c:v>-2200</c:v>
                </c:pt>
                <c:pt idx="49">
                  <c:v>-2100</c:v>
                </c:pt>
                <c:pt idx="50">
                  <c:v>-2000</c:v>
                </c:pt>
                <c:pt idx="51">
                  <c:v>-1900</c:v>
                </c:pt>
                <c:pt idx="52">
                  <c:v>-1800</c:v>
                </c:pt>
                <c:pt idx="53">
                  <c:v>-1700</c:v>
                </c:pt>
                <c:pt idx="54">
                  <c:v>-1600</c:v>
                </c:pt>
                <c:pt idx="55">
                  <c:v>-1500</c:v>
                </c:pt>
                <c:pt idx="56">
                  <c:v>-1400</c:v>
                </c:pt>
                <c:pt idx="57">
                  <c:v>-1300</c:v>
                </c:pt>
                <c:pt idx="58">
                  <c:v>-1200</c:v>
                </c:pt>
                <c:pt idx="59">
                  <c:v>-1100</c:v>
                </c:pt>
                <c:pt idx="60">
                  <c:v>-1000</c:v>
                </c:pt>
                <c:pt idx="61">
                  <c:v>-900</c:v>
                </c:pt>
                <c:pt idx="62">
                  <c:v>-800</c:v>
                </c:pt>
                <c:pt idx="63">
                  <c:v>-700</c:v>
                </c:pt>
                <c:pt idx="64">
                  <c:v>-600</c:v>
                </c:pt>
                <c:pt idx="65">
                  <c:v>-500</c:v>
                </c:pt>
                <c:pt idx="66">
                  <c:v>-400</c:v>
                </c:pt>
                <c:pt idx="67">
                  <c:v>-300</c:v>
                </c:pt>
                <c:pt idx="68">
                  <c:v>-200</c:v>
                </c:pt>
                <c:pt idx="69">
                  <c:v>-100</c:v>
                </c:pt>
                <c:pt idx="70">
                  <c:v>0</c:v>
                </c:pt>
                <c:pt idx="71">
                  <c:v>100</c:v>
                </c:pt>
                <c:pt idx="72">
                  <c:v>200</c:v>
                </c:pt>
                <c:pt idx="73">
                  <c:v>300</c:v>
                </c:pt>
                <c:pt idx="74">
                  <c:v>400</c:v>
                </c:pt>
                <c:pt idx="75">
                  <c:v>500</c:v>
                </c:pt>
                <c:pt idx="76">
                  <c:v>600</c:v>
                </c:pt>
                <c:pt idx="77">
                  <c:v>700</c:v>
                </c:pt>
                <c:pt idx="78">
                  <c:v>800</c:v>
                </c:pt>
                <c:pt idx="79">
                  <c:v>900</c:v>
                </c:pt>
                <c:pt idx="80">
                  <c:v>1000</c:v>
                </c:pt>
                <c:pt idx="81">
                  <c:v>1100</c:v>
                </c:pt>
                <c:pt idx="82">
                  <c:v>1200</c:v>
                </c:pt>
                <c:pt idx="83">
                  <c:v>1300</c:v>
                </c:pt>
                <c:pt idx="84">
                  <c:v>1400</c:v>
                </c:pt>
                <c:pt idx="85">
                  <c:v>1500</c:v>
                </c:pt>
                <c:pt idx="86">
                  <c:v>1600</c:v>
                </c:pt>
                <c:pt idx="87">
                  <c:v>1700</c:v>
                </c:pt>
                <c:pt idx="88">
                  <c:v>1800</c:v>
                </c:pt>
                <c:pt idx="89">
                  <c:v>1900</c:v>
                </c:pt>
                <c:pt idx="90">
                  <c:v>2000</c:v>
                </c:pt>
                <c:pt idx="91">
                  <c:v>2100</c:v>
                </c:pt>
                <c:pt idx="92">
                  <c:v>2200</c:v>
                </c:pt>
                <c:pt idx="93">
                  <c:v>2300</c:v>
                </c:pt>
                <c:pt idx="94">
                  <c:v>2400</c:v>
                </c:pt>
                <c:pt idx="95">
                  <c:v>2500</c:v>
                </c:pt>
                <c:pt idx="96">
                  <c:v>2600</c:v>
                </c:pt>
                <c:pt idx="97">
                  <c:v>2700</c:v>
                </c:pt>
                <c:pt idx="98">
                  <c:v>2800</c:v>
                </c:pt>
                <c:pt idx="99">
                  <c:v>2900</c:v>
                </c:pt>
                <c:pt idx="100">
                  <c:v>3000</c:v>
                </c:pt>
                <c:pt idx="101">
                  <c:v>3100</c:v>
                </c:pt>
                <c:pt idx="102">
                  <c:v>3200</c:v>
                </c:pt>
                <c:pt idx="103">
                  <c:v>3300</c:v>
                </c:pt>
                <c:pt idx="104">
                  <c:v>3400</c:v>
                </c:pt>
                <c:pt idx="105">
                  <c:v>3500</c:v>
                </c:pt>
                <c:pt idx="106">
                  <c:v>3600</c:v>
                </c:pt>
                <c:pt idx="107">
                  <c:v>3700</c:v>
                </c:pt>
                <c:pt idx="108">
                  <c:v>3800</c:v>
                </c:pt>
                <c:pt idx="109">
                  <c:v>3900</c:v>
                </c:pt>
                <c:pt idx="110">
                  <c:v>4000</c:v>
                </c:pt>
                <c:pt idx="111">
                  <c:v>4100</c:v>
                </c:pt>
                <c:pt idx="112">
                  <c:v>4200</c:v>
                </c:pt>
                <c:pt idx="113">
                  <c:v>4300</c:v>
                </c:pt>
                <c:pt idx="114">
                  <c:v>4400</c:v>
                </c:pt>
                <c:pt idx="115">
                  <c:v>4500</c:v>
                </c:pt>
                <c:pt idx="116">
                  <c:v>4600</c:v>
                </c:pt>
                <c:pt idx="117">
                  <c:v>4700</c:v>
                </c:pt>
                <c:pt idx="118">
                  <c:v>4800</c:v>
                </c:pt>
                <c:pt idx="119">
                  <c:v>4900</c:v>
                </c:pt>
                <c:pt idx="120">
                  <c:v>5000</c:v>
                </c:pt>
              </c:numCache>
            </c:numRef>
          </c:xVal>
          <c:yVal>
            <c:numRef>
              <c:f>'A (4)'!$AX$2:$AX$122</c:f>
              <c:numCache>
                <c:formatCode>General</c:formatCode>
                <c:ptCount val="121"/>
                <c:pt idx="0">
                  <c:v>0.24766841073460874</c:v>
                </c:pt>
                <c:pt idx="1">
                  <c:v>0.24258719787019165</c:v>
                </c:pt>
                <c:pt idx="2">
                  <c:v>0.23754162344796395</c:v>
                </c:pt>
                <c:pt idx="3">
                  <c:v>0.23253176617990276</c:v>
                </c:pt>
                <c:pt idx="4">
                  <c:v>0.22755770511835066</c:v>
                </c:pt>
                <c:pt idx="5">
                  <c:v>0.22261952075393418</c:v>
                </c:pt>
                <c:pt idx="6">
                  <c:v>0.21771729613073626</c:v>
                </c:pt>
                <c:pt idx="7">
                  <c:v>0.21285111796757372</c:v>
                </c:pt>
                <c:pt idx="8">
                  <c:v>0.20802107777448431</c:v>
                </c:pt>
                <c:pt idx="9">
                  <c:v>0.20322727295400253</c:v>
                </c:pt>
                <c:pt idx="10">
                  <c:v>0.19846980787752094</c:v>
                </c:pt>
                <c:pt idx="11">
                  <c:v>0.19374879492799862</c:v>
                </c:pt>
                <c:pt idx="12">
                  <c:v>0.18906435550151851</c:v>
                </c:pt>
                <c:pt idx="13">
                  <c:v>0.18441662096170364</c:v>
                </c:pt>
                <c:pt idx="14">
                  <c:v>0.17980573354279894</c:v>
                </c:pt>
                <c:pt idx="15">
                  <c:v>0.17523184719929258</c:v>
                </c:pt>
                <c:pt idx="16">
                  <c:v>0.17069512840228998</c:v>
                </c:pt>
                <c:pt idx="17">
                  <c:v>0.16619575688543561</c:v>
                </c:pt>
                <c:pt idx="18">
                  <c:v>0.16173392634597836</c:v>
                </c:pt>
                <c:pt idx="19">
                  <c:v>0.15730984510954812</c:v>
                </c:pt>
                <c:pt idx="20">
                  <c:v>0.15292373677030424</c:v>
                </c:pt>
                <c:pt idx="21">
                  <c:v>0.14857584082126063</c:v>
                </c:pt>
                <c:pt idx="22">
                  <c:v>0.14426641329271778</c:v>
                </c:pt>
                <c:pt idx="23">
                  <c:v>0.13999572741974564</c:v>
                </c:pt>
                <c:pt idx="24">
                  <c:v>0.13576407436248053</c:v>
                </c:pt>
                <c:pt idx="25">
                  <c:v>0.13157176400552759</c:v>
                </c:pt>
                <c:pt idx="26">
                  <c:v>0.12741912586491205</c:v>
                </c:pt>
                <c:pt idx="27">
                  <c:v>0.12330651013272667</c:v>
                </c:pt>
                <c:pt idx="28">
                  <c:v>0.11923428889081948</c:v>
                </c:pt>
                <c:pt idx="29">
                  <c:v>0.11520285752554758</c:v>
                </c:pt>
                <c:pt idx="30">
                  <c:v>0.11121263637580935</c:v>
                </c:pt>
                <c:pt idx="31">
                  <c:v>0.10726407264636983</c:v>
                </c:pt>
                <c:pt idx="32">
                  <c:v>0.10335764261809136</c:v>
                </c:pt>
                <c:pt idx="33">
                  <c:v>9.9493854186390257E-2</c:v>
                </c:pt>
                <c:pt idx="34">
                  <c:v>9.5673249759516646E-2</c:v>
                </c:pt>
                <c:pt idx="35">
                  <c:v>9.1896409549751423E-2</c:v>
                </c:pt>
                <c:pt idx="36">
                  <c:v>8.8163955294225632E-2</c:v>
                </c:pt>
                <c:pt idx="37">
                  <c:v>8.4476554448978183E-2</c:v>
                </c:pt>
                <c:pt idx="38">
                  <c:v>8.0834924911618811E-2</c:v>
                </c:pt>
                <c:pt idx="39">
                  <c:v>7.7239840346514849E-2</c:v>
                </c:pt>
                <c:pt idx="40">
                  <c:v>7.3692136214213541E-2</c:v>
                </c:pt>
                <c:pt idx="41">
                  <c:v>7.0192716646814396E-2</c:v>
                </c:pt>
                <c:pt idx="42">
                  <c:v>6.6742562366751232E-2</c:v>
                </c:pt>
                <c:pt idx="43">
                  <c:v>6.3342739921977448E-2</c:v>
                </c:pt>
                <c:pt idx="44">
                  <c:v>5.9994412610337847E-2</c:v>
                </c:pt>
                <c:pt idx="45">
                  <c:v>5.6698853594546628E-2</c:v>
                </c:pt>
                <c:pt idx="46">
                  <c:v>5.3457461870886569E-2</c:v>
                </c:pt>
                <c:pt idx="47">
                  <c:v>5.0271781952408848E-2</c:v>
                </c:pt>
                <c:pt idx="48">
                  <c:v>4.7143528361139705E-2</c:v>
                </c:pt>
                <c:pt idx="49">
                  <c:v>4.4074616288417454E-2</c:v>
                </c:pt>
                <c:pt idx="50">
                  <c:v>4.1067200063708793E-2</c:v>
                </c:pt>
                <c:pt idx="51">
                  <c:v>3.8123721340845587E-2</c:v>
                </c:pt>
                <c:pt idx="52">
                  <c:v>3.5246969113636048E-2</c:v>
                </c:pt>
                <c:pt idx="53">
                  <c:v>3.2440153721061474E-2</c:v>
                </c:pt>
                <c:pt idx="54">
                  <c:v>2.9706996753027067E-2</c:v>
                </c:pt>
                <c:pt idx="55">
                  <c:v>2.7051838002292179E-2</c:v>
                </c:pt>
                <c:pt idx="56">
                  <c:v>2.4479759006480171E-2</c:v>
                </c:pt>
                <c:pt idx="57">
                  <c:v>2.1996719840533353E-2</c:v>
                </c:pt>
                <c:pt idx="58">
                  <c:v>1.9609701076918496E-2</c:v>
                </c:pt>
                <c:pt idx="59">
                  <c:v>1.7326835556227119E-2</c:v>
                </c:pt>
                <c:pt idx="60">
                  <c:v>1.5157504171677334E-2</c:v>
                </c:pt>
                <c:pt idx="61">
                  <c:v>1.3112355980636887E-2</c:v>
                </c:pt>
                <c:pt idx="62">
                  <c:v>1.1203196249047316E-2</c:v>
                </c:pt>
                <c:pt idx="63">
                  <c:v>9.4426689757786154E-3</c:v>
                </c:pt>
                <c:pt idx="64">
                  <c:v>7.8436484953830436E-3</c:v>
                </c:pt>
                <c:pt idx="65">
                  <c:v>6.4182573690775013E-3</c:v>
                </c:pt>
                <c:pt idx="66">
                  <c:v>5.1764581673679078E-3</c:v>
                </c:pt>
                <c:pt idx="67">
                  <c:v>4.1242388193683099E-3</c:v>
                </c:pt>
                <c:pt idx="68">
                  <c:v>3.2615318721061475E-3</c:v>
                </c:pt>
                <c:pt idx="69">
                  <c:v>2.5801652453814458E-3</c:v>
                </c:pt>
                <c:pt idx="70">
                  <c:v>2.0622935937892059E-3</c:v>
                </c:pt>
                <c:pt idx="71">
                  <c:v>1.6798328405898354E-3</c:v>
                </c:pt>
                <c:pt idx="72">
                  <c:v>1.3953371419022423E-3</c:v>
                </c:pt>
                <c:pt idx="73">
                  <c:v>1.1644800719202398E-3</c:v>
                </c:pt>
                <c:pt idx="74">
                  <c:v>9.3988178912185211E-4</c:v>
                </c:pt>
                <c:pt idx="75">
                  <c:v>6.7560810170706753E-4</c:v>
                </c:pt>
                <c:pt idx="76">
                  <c:v>3.3143635528206858E-4</c:v>
                </c:pt>
                <c:pt idx="77">
                  <c:v>-1.23950850387319E-4</c:v>
                </c:pt>
                <c:pt idx="78">
                  <c:v>-7.1134794942896533E-4</c:v>
                </c:pt>
                <c:pt idx="79">
                  <c:v>-1.4410363372026423E-3</c:v>
                </c:pt>
                <c:pt idx="80">
                  <c:v>-2.3140882235734225E-3</c:v>
                </c:pt>
                <c:pt idx="81">
                  <c:v>-3.3244303914309846E-3</c:v>
                </c:pt>
                <c:pt idx="82">
                  <c:v>-4.46113174247122E-3</c:v>
                </c:pt>
                <c:pt idx="83">
                  <c:v>-5.7105097177688816E-3</c:v>
                </c:pt>
                <c:pt idx="84">
                  <c:v>-7.057827802910175E-3</c:v>
                </c:pt>
                <c:pt idx="85">
                  <c:v>-8.4885128812888094E-3</c:v>
                </c:pt>
                <c:pt idx="86">
                  <c:v>-9.9889265484981865E-3</c:v>
                </c:pt>
                <c:pt idx="87">
                  <c:v>-1.1546777142869509E-2</c:v>
                </c:pt>
                <c:pt idx="88">
                  <c:v>-1.315127257273584E-2</c:v>
                </c:pt>
                <c:pt idx="89">
                  <c:v>-1.479310447466212E-2</c:v>
                </c:pt>
                <c:pt idx="90">
                  <c:v>-1.6464335054069017E-2</c:v>
                </c:pt>
                <c:pt idx="91">
                  <c:v>-1.8158237468045915E-2</c:v>
                </c:pt>
                <c:pt idx="92">
                  <c:v>-1.9869122938187028E-2</c:v>
                </c:pt>
                <c:pt idx="93">
                  <c:v>-2.15921742875416E-2</c:v>
                </c:pt>
                <c:pt idx="94">
                  <c:v>-2.3323296153007378E-2</c:v>
                </c:pt>
                <c:pt idx="95">
                  <c:v>-2.5058985992038641E-2</c:v>
                </c:pt>
                <c:pt idx="96">
                  <c:v>-2.6796226315131517E-2</c:v>
                </c:pt>
                <c:pt idx="97">
                  <c:v>-2.8532396567227045E-2</c:v>
                </c:pt>
                <c:pt idx="98">
                  <c:v>-3.02652021568529E-2</c:v>
                </c:pt>
                <c:pt idx="99">
                  <c:v>-3.1992617865085553E-2</c:v>
                </c:pt>
                <c:pt idx="100">
                  <c:v>-3.3712842969232576E-2</c:v>
                </c:pt>
                <c:pt idx="101">
                  <c:v>-3.5424265703434626E-2</c:v>
                </c:pt>
                <c:pt idx="102">
                  <c:v>-3.712543503699442E-2</c:v>
                </c:pt>
                <c:pt idx="103">
                  <c:v>-3.8815038115885971E-2</c:v>
                </c:pt>
                <c:pt idx="104">
                  <c:v>-4.049188204900997E-2</c:v>
                </c:pt>
                <c:pt idx="105">
                  <c:v>-4.2154879012685283E-2</c:v>
                </c:pt>
                <c:pt idx="106">
                  <c:v>-4.3803033890113897E-2</c:v>
                </c:pt>
                <c:pt idx="107">
                  <c:v>-4.5435433858835125E-2</c:v>
                </c:pt>
                <c:pt idx="108">
                  <c:v>-4.705123949331709E-2</c:v>
                </c:pt>
                <c:pt idx="109">
                  <c:v>-4.8649677067899168E-2</c:v>
                </c:pt>
                <c:pt idx="110">
                  <c:v>-5.0230031833561131E-2</c:v>
                </c:pt>
                <c:pt idx="111">
                  <c:v>-5.1791642106322755E-2</c:v>
                </c:pt>
                <c:pt idx="112">
                  <c:v>-5.3333894050665659E-2</c:v>
                </c:pt>
                <c:pt idx="113">
                  <c:v>-5.4856217072641392E-2</c:v>
                </c:pt>
                <c:pt idx="114">
                  <c:v>-5.6358079757941812E-2</c:v>
                </c:pt>
                <c:pt idx="115">
                  <c:v>-5.7838986303109151E-2</c:v>
                </c:pt>
                <c:pt idx="116">
                  <c:v>-5.9298473395579282E-2</c:v>
                </c:pt>
                <c:pt idx="117">
                  <c:v>-6.0736107502183237E-2</c:v>
                </c:pt>
                <c:pt idx="118">
                  <c:v>-6.2151482527430475E-2</c:v>
                </c:pt>
                <c:pt idx="119">
                  <c:v>-6.3544217803370301E-2</c:v>
                </c:pt>
                <c:pt idx="120">
                  <c:v>-6.4913956372785062E-2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9C9-4993-9506-D437ED213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8706280"/>
        <c:axId val="1"/>
      </c:scatterChart>
      <c:valAx>
        <c:axId val="638706280"/>
        <c:scaling>
          <c:orientation val="minMax"/>
          <c:max val="5000"/>
          <c:min val="-8000"/>
        </c:scaling>
        <c:delete val="0"/>
        <c:axPos val="b"/>
        <c:majorGridlines>
          <c:spPr>
            <a:ln w="3175">
              <a:solidFill>
                <a:srgbClr val="424242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0337487722010201"/>
              <c:y val="0.923079615048118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5"/>
          <c:min val="-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80808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6687116564417178E-3"/>
              <c:y val="0.384616581047027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38706280"/>
        <c:crosses val="autoZero"/>
        <c:crossBetween val="midCat"/>
        <c:minorUnit val="0.05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2546028372220342"/>
          <c:y val="0.9344756264441304"/>
          <c:w val="0.73926428674943234"/>
          <c:h val="0.991455982532097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Aql - O-C Diagr.</a:t>
            </a:r>
          </a:p>
        </c:rich>
      </c:tx>
      <c:layout>
        <c:manualLayout>
          <c:xMode val="edge"/>
          <c:yMode val="edge"/>
          <c:x val="0.39050535987748852"/>
          <c:y val="1.42045454545454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009188361408886E-2"/>
          <c:y val="0.11363652126870072"/>
          <c:w val="0.87136294027565087"/>
          <c:h val="0.721591910056249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(4)'!$F$21:$F$980</c:f>
              <c:numCache>
                <c:formatCode>General</c:formatCode>
                <c:ptCount val="960"/>
                <c:pt idx="0">
                  <c:v>-6632</c:v>
                </c:pt>
                <c:pt idx="1">
                  <c:v>-6502.5</c:v>
                </c:pt>
                <c:pt idx="2">
                  <c:v>-5875</c:v>
                </c:pt>
                <c:pt idx="3">
                  <c:v>-5324</c:v>
                </c:pt>
                <c:pt idx="4">
                  <c:v>-2961</c:v>
                </c:pt>
                <c:pt idx="5">
                  <c:v>-2952</c:v>
                </c:pt>
                <c:pt idx="6">
                  <c:v>-2947</c:v>
                </c:pt>
                <c:pt idx="7">
                  <c:v>-2947</c:v>
                </c:pt>
                <c:pt idx="8">
                  <c:v>-2940</c:v>
                </c:pt>
                <c:pt idx="9">
                  <c:v>-2940</c:v>
                </c:pt>
                <c:pt idx="10">
                  <c:v>-2926</c:v>
                </c:pt>
                <c:pt idx="11">
                  <c:v>-2926</c:v>
                </c:pt>
                <c:pt idx="12">
                  <c:v>-2630</c:v>
                </c:pt>
                <c:pt idx="13">
                  <c:v>-2607</c:v>
                </c:pt>
                <c:pt idx="14">
                  <c:v>-2602</c:v>
                </c:pt>
                <c:pt idx="15">
                  <c:v>-2602</c:v>
                </c:pt>
                <c:pt idx="16">
                  <c:v>-2602</c:v>
                </c:pt>
                <c:pt idx="17">
                  <c:v>-2595</c:v>
                </c:pt>
                <c:pt idx="18">
                  <c:v>-2595</c:v>
                </c:pt>
                <c:pt idx="19">
                  <c:v>-2588</c:v>
                </c:pt>
                <c:pt idx="20">
                  <c:v>-2579</c:v>
                </c:pt>
                <c:pt idx="21">
                  <c:v>-2444</c:v>
                </c:pt>
                <c:pt idx="22">
                  <c:v>-2444</c:v>
                </c:pt>
                <c:pt idx="23">
                  <c:v>-2388</c:v>
                </c:pt>
                <c:pt idx="24">
                  <c:v>-2276</c:v>
                </c:pt>
                <c:pt idx="25">
                  <c:v>-2248</c:v>
                </c:pt>
                <c:pt idx="26">
                  <c:v>-2125</c:v>
                </c:pt>
                <c:pt idx="27">
                  <c:v>-2125</c:v>
                </c:pt>
                <c:pt idx="28">
                  <c:v>-2076</c:v>
                </c:pt>
                <c:pt idx="29">
                  <c:v>-1925</c:v>
                </c:pt>
                <c:pt idx="30">
                  <c:v>-1738</c:v>
                </c:pt>
                <c:pt idx="31">
                  <c:v>-1726</c:v>
                </c:pt>
                <c:pt idx="32">
                  <c:v>-1580</c:v>
                </c:pt>
                <c:pt idx="33">
                  <c:v>-1568</c:v>
                </c:pt>
                <c:pt idx="34">
                  <c:v>-1561</c:v>
                </c:pt>
                <c:pt idx="35">
                  <c:v>-1558</c:v>
                </c:pt>
                <c:pt idx="36">
                  <c:v>-1480</c:v>
                </c:pt>
                <c:pt idx="37">
                  <c:v>-1409</c:v>
                </c:pt>
                <c:pt idx="38">
                  <c:v>-1409</c:v>
                </c:pt>
                <c:pt idx="39">
                  <c:v>-1409</c:v>
                </c:pt>
                <c:pt idx="40">
                  <c:v>-1409</c:v>
                </c:pt>
                <c:pt idx="41">
                  <c:v>-1408</c:v>
                </c:pt>
                <c:pt idx="42">
                  <c:v>-1251</c:v>
                </c:pt>
                <c:pt idx="43">
                  <c:v>-1230</c:v>
                </c:pt>
                <c:pt idx="44">
                  <c:v>-1100</c:v>
                </c:pt>
                <c:pt idx="45">
                  <c:v>-1072</c:v>
                </c:pt>
                <c:pt idx="46">
                  <c:v>-1065</c:v>
                </c:pt>
                <c:pt idx="47">
                  <c:v>-906</c:v>
                </c:pt>
                <c:pt idx="48">
                  <c:v>-892</c:v>
                </c:pt>
                <c:pt idx="49">
                  <c:v>-892</c:v>
                </c:pt>
                <c:pt idx="50">
                  <c:v>-892</c:v>
                </c:pt>
                <c:pt idx="51">
                  <c:v>-892</c:v>
                </c:pt>
                <c:pt idx="52">
                  <c:v>-892</c:v>
                </c:pt>
                <c:pt idx="53">
                  <c:v>-871</c:v>
                </c:pt>
                <c:pt idx="54">
                  <c:v>-755</c:v>
                </c:pt>
                <c:pt idx="55">
                  <c:v>-739</c:v>
                </c:pt>
                <c:pt idx="56">
                  <c:v>-734</c:v>
                </c:pt>
                <c:pt idx="57">
                  <c:v>-727</c:v>
                </c:pt>
                <c:pt idx="58">
                  <c:v>-713</c:v>
                </c:pt>
                <c:pt idx="59">
                  <c:v>-711</c:v>
                </c:pt>
                <c:pt idx="60">
                  <c:v>-699</c:v>
                </c:pt>
                <c:pt idx="61">
                  <c:v>-562</c:v>
                </c:pt>
                <c:pt idx="62">
                  <c:v>-552</c:v>
                </c:pt>
                <c:pt idx="63">
                  <c:v>-524</c:v>
                </c:pt>
                <c:pt idx="64">
                  <c:v>-381</c:v>
                </c:pt>
                <c:pt idx="65">
                  <c:v>-359</c:v>
                </c:pt>
                <c:pt idx="66">
                  <c:v>-229</c:v>
                </c:pt>
                <c:pt idx="67">
                  <c:v>-222</c:v>
                </c:pt>
                <c:pt idx="68">
                  <c:v>-208</c:v>
                </c:pt>
                <c:pt idx="69">
                  <c:v>-201</c:v>
                </c:pt>
                <c:pt idx="70">
                  <c:v>-193</c:v>
                </c:pt>
                <c:pt idx="71">
                  <c:v>-180</c:v>
                </c:pt>
                <c:pt idx="72">
                  <c:v>0</c:v>
                </c:pt>
                <c:pt idx="73">
                  <c:v>4</c:v>
                </c:pt>
                <c:pt idx="74">
                  <c:v>116</c:v>
                </c:pt>
                <c:pt idx="75">
                  <c:v>123</c:v>
                </c:pt>
                <c:pt idx="76">
                  <c:v>128</c:v>
                </c:pt>
                <c:pt idx="77">
                  <c:v>128</c:v>
                </c:pt>
                <c:pt idx="78">
                  <c:v>128</c:v>
                </c:pt>
                <c:pt idx="79">
                  <c:v>130</c:v>
                </c:pt>
                <c:pt idx="80">
                  <c:v>156</c:v>
                </c:pt>
                <c:pt idx="81">
                  <c:v>158</c:v>
                </c:pt>
                <c:pt idx="82">
                  <c:v>293</c:v>
                </c:pt>
                <c:pt idx="83">
                  <c:v>307</c:v>
                </c:pt>
                <c:pt idx="84">
                  <c:v>323</c:v>
                </c:pt>
                <c:pt idx="85">
                  <c:v>480</c:v>
                </c:pt>
                <c:pt idx="86">
                  <c:v>668</c:v>
                </c:pt>
                <c:pt idx="87">
                  <c:v>812</c:v>
                </c:pt>
                <c:pt idx="88">
                  <c:v>824</c:v>
                </c:pt>
                <c:pt idx="89">
                  <c:v>833</c:v>
                </c:pt>
                <c:pt idx="90">
                  <c:v>970</c:v>
                </c:pt>
                <c:pt idx="91">
                  <c:v>984</c:v>
                </c:pt>
                <c:pt idx="92">
                  <c:v>996</c:v>
                </c:pt>
                <c:pt idx="93">
                  <c:v>1134</c:v>
                </c:pt>
                <c:pt idx="94">
                  <c:v>1823</c:v>
                </c:pt>
                <c:pt idx="95">
                  <c:v>2182</c:v>
                </c:pt>
                <c:pt idx="96">
                  <c:v>2182</c:v>
                </c:pt>
                <c:pt idx="97">
                  <c:v>2348</c:v>
                </c:pt>
                <c:pt idx="98">
                  <c:v>2492</c:v>
                </c:pt>
                <c:pt idx="99">
                  <c:v>2498</c:v>
                </c:pt>
                <c:pt idx="100">
                  <c:v>2527</c:v>
                </c:pt>
                <c:pt idx="101">
                  <c:v>2851</c:v>
                </c:pt>
                <c:pt idx="102">
                  <c:v>2858</c:v>
                </c:pt>
                <c:pt idx="103">
                  <c:v>2885</c:v>
                </c:pt>
                <c:pt idx="104">
                  <c:v>3211</c:v>
                </c:pt>
                <c:pt idx="105">
                  <c:v>3348</c:v>
                </c:pt>
                <c:pt idx="106">
                  <c:v>3404</c:v>
                </c:pt>
                <c:pt idx="107">
                  <c:v>3556</c:v>
                </c:pt>
                <c:pt idx="108">
                  <c:v>3719</c:v>
                </c:pt>
                <c:pt idx="109">
                  <c:v>4066</c:v>
                </c:pt>
                <c:pt idx="110">
                  <c:v>4218</c:v>
                </c:pt>
                <c:pt idx="111">
                  <c:v>4404</c:v>
                </c:pt>
              </c:numCache>
            </c:numRef>
          </c:xVal>
          <c:yVal>
            <c:numRef>
              <c:f>'A (4)'!$H$21:$H$980</c:f>
              <c:numCache>
                <c:formatCode>General</c:formatCode>
                <c:ptCount val="960"/>
                <c:pt idx="2">
                  <c:v>0.19453749999956926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D6-4BCE-A17F-E077BC5ED4A1}"/>
            </c:ext>
          </c:extLst>
        </c:ser>
        <c:ser>
          <c:idx val="1"/>
          <c:order val="1"/>
          <c:tx>
            <c:strRef>
              <c:f>'A (4)'!$I$20:$I$20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(4)'!$D$23:$D$46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13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(4)'!$F$21:$F$980</c:f>
              <c:numCache>
                <c:formatCode>General</c:formatCode>
                <c:ptCount val="960"/>
                <c:pt idx="0">
                  <c:v>-6632</c:v>
                </c:pt>
                <c:pt idx="1">
                  <c:v>-6502.5</c:v>
                </c:pt>
                <c:pt idx="2">
                  <c:v>-5875</c:v>
                </c:pt>
                <c:pt idx="3">
                  <c:v>-5324</c:v>
                </c:pt>
                <c:pt idx="4">
                  <c:v>-2961</c:v>
                </c:pt>
                <c:pt idx="5">
                  <c:v>-2952</c:v>
                </c:pt>
                <c:pt idx="6">
                  <c:v>-2947</c:v>
                </c:pt>
                <c:pt idx="7">
                  <c:v>-2947</c:v>
                </c:pt>
                <c:pt idx="8">
                  <c:v>-2940</c:v>
                </c:pt>
                <c:pt idx="9">
                  <c:v>-2940</c:v>
                </c:pt>
                <c:pt idx="10">
                  <c:v>-2926</c:v>
                </c:pt>
                <c:pt idx="11">
                  <c:v>-2926</c:v>
                </c:pt>
                <c:pt idx="12">
                  <c:v>-2630</c:v>
                </c:pt>
                <c:pt idx="13">
                  <c:v>-2607</c:v>
                </c:pt>
                <c:pt idx="14">
                  <c:v>-2602</c:v>
                </c:pt>
                <c:pt idx="15">
                  <c:v>-2602</c:v>
                </c:pt>
                <c:pt idx="16">
                  <c:v>-2602</c:v>
                </c:pt>
                <c:pt idx="17">
                  <c:v>-2595</c:v>
                </c:pt>
                <c:pt idx="18">
                  <c:v>-2595</c:v>
                </c:pt>
                <c:pt idx="19">
                  <c:v>-2588</c:v>
                </c:pt>
                <c:pt idx="20">
                  <c:v>-2579</c:v>
                </c:pt>
                <c:pt idx="21">
                  <c:v>-2444</c:v>
                </c:pt>
                <c:pt idx="22">
                  <c:v>-2444</c:v>
                </c:pt>
                <c:pt idx="23">
                  <c:v>-2388</c:v>
                </c:pt>
                <c:pt idx="24">
                  <c:v>-2276</c:v>
                </c:pt>
                <c:pt idx="25">
                  <c:v>-2248</c:v>
                </c:pt>
                <c:pt idx="26">
                  <c:v>-2125</c:v>
                </c:pt>
                <c:pt idx="27">
                  <c:v>-2125</c:v>
                </c:pt>
                <c:pt idx="28">
                  <c:v>-2076</c:v>
                </c:pt>
                <c:pt idx="29">
                  <c:v>-1925</c:v>
                </c:pt>
                <c:pt idx="30">
                  <c:v>-1738</c:v>
                </c:pt>
                <c:pt idx="31">
                  <c:v>-1726</c:v>
                </c:pt>
                <c:pt idx="32">
                  <c:v>-1580</c:v>
                </c:pt>
                <c:pt idx="33">
                  <c:v>-1568</c:v>
                </c:pt>
                <c:pt idx="34">
                  <c:v>-1561</c:v>
                </c:pt>
                <c:pt idx="35">
                  <c:v>-1558</c:v>
                </c:pt>
                <c:pt idx="36">
                  <c:v>-1480</c:v>
                </c:pt>
                <c:pt idx="37">
                  <c:v>-1409</c:v>
                </c:pt>
                <c:pt idx="38">
                  <c:v>-1409</c:v>
                </c:pt>
                <c:pt idx="39">
                  <c:v>-1409</c:v>
                </c:pt>
                <c:pt idx="40">
                  <c:v>-1409</c:v>
                </c:pt>
                <c:pt idx="41">
                  <c:v>-1408</c:v>
                </c:pt>
                <c:pt idx="42">
                  <c:v>-1251</c:v>
                </c:pt>
                <c:pt idx="43">
                  <c:v>-1230</c:v>
                </c:pt>
                <c:pt idx="44">
                  <c:v>-1100</c:v>
                </c:pt>
                <c:pt idx="45">
                  <c:v>-1072</c:v>
                </c:pt>
                <c:pt idx="46">
                  <c:v>-1065</c:v>
                </c:pt>
                <c:pt idx="47">
                  <c:v>-906</c:v>
                </c:pt>
                <c:pt idx="48">
                  <c:v>-892</c:v>
                </c:pt>
                <c:pt idx="49">
                  <c:v>-892</c:v>
                </c:pt>
                <c:pt idx="50">
                  <c:v>-892</c:v>
                </c:pt>
                <c:pt idx="51">
                  <c:v>-892</c:v>
                </c:pt>
                <c:pt idx="52">
                  <c:v>-892</c:v>
                </c:pt>
                <c:pt idx="53">
                  <c:v>-871</c:v>
                </c:pt>
                <c:pt idx="54">
                  <c:v>-755</c:v>
                </c:pt>
                <c:pt idx="55">
                  <c:v>-739</c:v>
                </c:pt>
                <c:pt idx="56">
                  <c:v>-734</c:v>
                </c:pt>
                <c:pt idx="57">
                  <c:v>-727</c:v>
                </c:pt>
                <c:pt idx="58">
                  <c:v>-713</c:v>
                </c:pt>
                <c:pt idx="59">
                  <c:v>-711</c:v>
                </c:pt>
                <c:pt idx="60">
                  <c:v>-699</c:v>
                </c:pt>
                <c:pt idx="61">
                  <c:v>-562</c:v>
                </c:pt>
                <c:pt idx="62">
                  <c:v>-552</c:v>
                </c:pt>
                <c:pt idx="63">
                  <c:v>-524</c:v>
                </c:pt>
                <c:pt idx="64">
                  <c:v>-381</c:v>
                </c:pt>
                <c:pt idx="65">
                  <c:v>-359</c:v>
                </c:pt>
                <c:pt idx="66">
                  <c:v>-229</c:v>
                </c:pt>
                <c:pt idx="67">
                  <c:v>-222</c:v>
                </c:pt>
                <c:pt idx="68">
                  <c:v>-208</c:v>
                </c:pt>
                <c:pt idx="69">
                  <c:v>-201</c:v>
                </c:pt>
                <c:pt idx="70">
                  <c:v>-193</c:v>
                </c:pt>
                <c:pt idx="71">
                  <c:v>-180</c:v>
                </c:pt>
                <c:pt idx="72">
                  <c:v>0</c:v>
                </c:pt>
                <c:pt idx="73">
                  <c:v>4</c:v>
                </c:pt>
                <c:pt idx="74">
                  <c:v>116</c:v>
                </c:pt>
                <c:pt idx="75">
                  <c:v>123</c:v>
                </c:pt>
                <c:pt idx="76">
                  <c:v>128</c:v>
                </c:pt>
                <c:pt idx="77">
                  <c:v>128</c:v>
                </c:pt>
                <c:pt idx="78">
                  <c:v>128</c:v>
                </c:pt>
                <c:pt idx="79">
                  <c:v>130</c:v>
                </c:pt>
                <c:pt idx="80">
                  <c:v>156</c:v>
                </c:pt>
                <c:pt idx="81">
                  <c:v>158</c:v>
                </c:pt>
                <c:pt idx="82">
                  <c:v>293</c:v>
                </c:pt>
                <c:pt idx="83">
                  <c:v>307</c:v>
                </c:pt>
                <c:pt idx="84">
                  <c:v>323</c:v>
                </c:pt>
                <c:pt idx="85">
                  <c:v>480</c:v>
                </c:pt>
                <c:pt idx="86">
                  <c:v>668</c:v>
                </c:pt>
                <c:pt idx="87">
                  <c:v>812</c:v>
                </c:pt>
                <c:pt idx="88">
                  <c:v>824</c:v>
                </c:pt>
                <c:pt idx="89">
                  <c:v>833</c:v>
                </c:pt>
                <c:pt idx="90">
                  <c:v>970</c:v>
                </c:pt>
                <c:pt idx="91">
                  <c:v>984</c:v>
                </c:pt>
                <c:pt idx="92">
                  <c:v>996</c:v>
                </c:pt>
                <c:pt idx="93">
                  <c:v>1134</c:v>
                </c:pt>
                <c:pt idx="94">
                  <c:v>1823</c:v>
                </c:pt>
                <c:pt idx="95">
                  <c:v>2182</c:v>
                </c:pt>
                <c:pt idx="96">
                  <c:v>2182</c:v>
                </c:pt>
                <c:pt idx="97">
                  <c:v>2348</c:v>
                </c:pt>
                <c:pt idx="98">
                  <c:v>2492</c:v>
                </c:pt>
                <c:pt idx="99">
                  <c:v>2498</c:v>
                </c:pt>
                <c:pt idx="100">
                  <c:v>2527</c:v>
                </c:pt>
                <c:pt idx="101">
                  <c:v>2851</c:v>
                </c:pt>
                <c:pt idx="102">
                  <c:v>2858</c:v>
                </c:pt>
                <c:pt idx="103">
                  <c:v>2885</c:v>
                </c:pt>
                <c:pt idx="104">
                  <c:v>3211</c:v>
                </c:pt>
                <c:pt idx="105">
                  <c:v>3348</c:v>
                </c:pt>
                <c:pt idx="106">
                  <c:v>3404</c:v>
                </c:pt>
                <c:pt idx="107">
                  <c:v>3556</c:v>
                </c:pt>
                <c:pt idx="108">
                  <c:v>3719</c:v>
                </c:pt>
                <c:pt idx="109">
                  <c:v>4066</c:v>
                </c:pt>
                <c:pt idx="110">
                  <c:v>4218</c:v>
                </c:pt>
                <c:pt idx="111">
                  <c:v>4404</c:v>
                </c:pt>
              </c:numCache>
            </c:numRef>
          </c:xVal>
          <c:yVal>
            <c:numRef>
              <c:f>'A (4)'!$I$21:$I$980</c:f>
              <c:numCache>
                <c:formatCode>General</c:formatCode>
                <c:ptCount val="960"/>
                <c:pt idx="1">
                  <c:v>0.16490725000039674</c:v>
                </c:pt>
                <c:pt idx="3">
                  <c:v>0.18071960000088438</c:v>
                </c:pt>
                <c:pt idx="4">
                  <c:v>7.2006900001724716E-2</c:v>
                </c:pt>
                <c:pt idx="5">
                  <c:v>6.9000800001958851E-2</c:v>
                </c:pt>
                <c:pt idx="6">
                  <c:v>7.1886300000187475E-2</c:v>
                </c:pt>
                <c:pt idx="7">
                  <c:v>7.1886300000187475E-2</c:v>
                </c:pt>
                <c:pt idx="8">
                  <c:v>7.232599999406375E-2</c:v>
                </c:pt>
                <c:pt idx="9">
                  <c:v>7.232599999406375E-2</c:v>
                </c:pt>
                <c:pt idx="10">
                  <c:v>8.3205399998405483E-2</c:v>
                </c:pt>
                <c:pt idx="11">
                  <c:v>8.3205399998405483E-2</c:v>
                </c:pt>
                <c:pt idx="12">
                  <c:v>5.4227000000537373E-2</c:v>
                </c:pt>
                <c:pt idx="13">
                  <c:v>5.4100299996207468E-2</c:v>
                </c:pt>
                <c:pt idx="14">
                  <c:v>5.7985800005553756E-2</c:v>
                </c:pt>
                <c:pt idx="15">
                  <c:v>5.998580000596121E-2</c:v>
                </c:pt>
                <c:pt idx="16">
                  <c:v>6.3985799999500159E-2</c:v>
                </c:pt>
                <c:pt idx="17">
                  <c:v>6.8425500001467299E-2</c:v>
                </c:pt>
                <c:pt idx="18">
                  <c:v>6.9425499998033047E-2</c:v>
                </c:pt>
                <c:pt idx="19">
                  <c:v>7.3865200000000186E-2</c:v>
                </c:pt>
                <c:pt idx="20">
                  <c:v>6.1859100002038758E-2</c:v>
                </c:pt>
                <c:pt idx="21">
                  <c:v>4.3767600000137463E-2</c:v>
                </c:pt>
                <c:pt idx="22">
                  <c:v>5.9767599996121135E-2</c:v>
                </c:pt>
                <c:pt idx="23">
                  <c:v>4.7285199994803406E-2</c:v>
                </c:pt>
                <c:pt idx="24">
                  <c:v>4.032040000311099E-2</c:v>
                </c:pt>
                <c:pt idx="25">
                  <c:v>4.3079199997009709E-2</c:v>
                </c:pt>
                <c:pt idx="26">
                  <c:v>3.7662499998987187E-2</c:v>
                </c:pt>
                <c:pt idx="27">
                  <c:v>3.8662500002828892E-2</c:v>
                </c:pt>
                <c:pt idx="28">
                  <c:v>4.2740400000184309E-2</c:v>
                </c:pt>
                <c:pt idx="29">
                  <c:v>3.6082500002521556E-2</c:v>
                </c:pt>
                <c:pt idx="30">
                  <c:v>2.7400200000556652E-2</c:v>
                </c:pt>
                <c:pt idx="31">
                  <c:v>5.57254000013927E-2</c:v>
                </c:pt>
                <c:pt idx="32">
                  <c:v>3.0181999994965736E-2</c:v>
                </c:pt>
                <c:pt idx="33">
                  <c:v>2.7507200000400189E-2</c:v>
                </c:pt>
                <c:pt idx="34">
                  <c:v>2.6946899997710716E-2</c:v>
                </c:pt>
                <c:pt idx="35">
                  <c:v>9.2781999992439523E-3</c:v>
                </c:pt>
                <c:pt idx="36">
                  <c:v>2.4892000001273118E-2</c:v>
                </c:pt>
                <c:pt idx="37">
                  <c:v>8.0661000029067509E-3</c:v>
                </c:pt>
                <c:pt idx="38">
                  <c:v>1.1066099999879953E-2</c:v>
                </c:pt>
                <c:pt idx="39">
                  <c:v>1.9066100001509767E-2</c:v>
                </c:pt>
                <c:pt idx="40">
                  <c:v>2.0066100005351473E-2</c:v>
                </c:pt>
                <c:pt idx="41">
                  <c:v>3.1843199998547789E-2</c:v>
                </c:pt>
                <c:pt idx="42">
                  <c:v>2.0847899999353103E-2</c:v>
                </c:pt>
                <c:pt idx="43">
                  <c:v>2.3166999999375548E-2</c:v>
                </c:pt>
                <c:pt idx="44">
                  <c:v>1.9190000006346963E-2</c:v>
                </c:pt>
                <c:pt idx="45">
                  <c:v>2.1948800000245683E-2</c:v>
                </c:pt>
                <c:pt idx="46">
                  <c:v>2.8388500002620276E-2</c:v>
                </c:pt>
                <c:pt idx="47">
                  <c:v>1.0947399998258334E-2</c:v>
                </c:pt>
                <c:pt idx="48">
                  <c:v>1.082680000399705E-2</c:v>
                </c:pt>
                <c:pt idx="49">
                  <c:v>1.3826800000970252E-2</c:v>
                </c:pt>
                <c:pt idx="50">
                  <c:v>1.6826800005219411E-2</c:v>
                </c:pt>
                <c:pt idx="51">
                  <c:v>1.9826800002192613E-2</c:v>
                </c:pt>
                <c:pt idx="52">
                  <c:v>2.1826800002600066E-2</c:v>
                </c:pt>
                <c:pt idx="53">
                  <c:v>6.1458999989554286E-3</c:v>
                </c:pt>
                <c:pt idx="54">
                  <c:v>8.2894999941345304E-3</c:v>
                </c:pt>
                <c:pt idx="55">
                  <c:v>1.2723100000584964E-2</c:v>
                </c:pt>
                <c:pt idx="56">
                  <c:v>2.6085999998031184E-3</c:v>
                </c:pt>
                <c:pt idx="57">
                  <c:v>1.004829999874346E-2</c:v>
                </c:pt>
                <c:pt idx="58">
                  <c:v>4.9276999998255633E-3</c:v>
                </c:pt>
                <c:pt idx="59">
                  <c:v>2.1481900002982002E-2</c:v>
                </c:pt>
                <c:pt idx="60">
                  <c:v>3.8070999944466166E-3</c:v>
                </c:pt>
                <c:pt idx="61">
                  <c:v>1.526979999471223E-2</c:v>
                </c:pt>
                <c:pt idx="62">
                  <c:v>1.5040799997223075E-2</c:v>
                </c:pt>
                <c:pt idx="63">
                  <c:v>7.9960000584833324E-4</c:v>
                </c:pt>
                <c:pt idx="64">
                  <c:v>1.6924899995501619E-2</c:v>
                </c:pt>
                <c:pt idx="65">
                  <c:v>5.0210999979753979E-3</c:v>
                </c:pt>
                <c:pt idx="66">
                  <c:v>-9.5590000273659825E-4</c:v>
                </c:pt>
                <c:pt idx="67">
                  <c:v>5.4837999996379949E-3</c:v>
                </c:pt>
                <c:pt idx="68">
                  <c:v>2.3632000011275522E-3</c:v>
                </c:pt>
                <c:pt idx="69">
                  <c:v>8.029000018723309E-4</c:v>
                </c:pt>
                <c:pt idx="70">
                  <c:v>3.0197000014595687E-3</c:v>
                </c:pt>
                <c:pt idx="71">
                  <c:v>1.1220000014873222E-3</c:v>
                </c:pt>
                <c:pt idx="72">
                  <c:v>-1.0999999998603016E-2</c:v>
                </c:pt>
                <c:pt idx="73">
                  <c:v>-1.8915999971795827E-3</c:v>
                </c:pt>
                <c:pt idx="74">
                  <c:v>1.1435999986133538E-3</c:v>
                </c:pt>
                <c:pt idx="75">
                  <c:v>8.5833000048296526E-3</c:v>
                </c:pt>
                <c:pt idx="76">
                  <c:v>-7.5311999971745536E-3</c:v>
                </c:pt>
                <c:pt idx="77">
                  <c:v>3.4688000014284626E-3</c:v>
                </c:pt>
                <c:pt idx="78">
                  <c:v>5.4688000018359162E-3</c:v>
                </c:pt>
                <c:pt idx="79">
                  <c:v>2.3000000510364771E-5</c:v>
                </c:pt>
                <c:pt idx="80">
                  <c:v>-7.7240000246092677E-4</c:v>
                </c:pt>
                <c:pt idx="81">
                  <c:v>-5.2181999999447726E-3</c:v>
                </c:pt>
                <c:pt idx="82">
                  <c:v>1.8690299999434501E-2</c:v>
                </c:pt>
                <c:pt idx="83">
                  <c:v>1.5697000053478405E-3</c:v>
                </c:pt>
                <c:pt idx="84">
                  <c:v>-9.9670000054175034E-4</c:v>
                </c:pt>
                <c:pt idx="85">
                  <c:v>7.9999954323284328E-6</c:v>
                </c:pt>
                <c:pt idx="86">
                  <c:v>1.1028000008082017E-3</c:v>
                </c:pt>
                <c:pt idx="87">
                  <c:v>-9.9480000062612817E-4</c:v>
                </c:pt>
                <c:pt idx="88">
                  <c:v>-1.6696000020601787E-3</c:v>
                </c:pt>
                <c:pt idx="89">
                  <c:v>3.3242999998037703E-3</c:v>
                </c:pt>
                <c:pt idx="90">
                  <c:v>3.7870000014663674E-3</c:v>
                </c:pt>
                <c:pt idx="91">
                  <c:v>-2.3336000012932345E-3</c:v>
                </c:pt>
                <c:pt idx="92">
                  <c:v>-3.008400002727285E-3</c:v>
                </c:pt>
                <c:pt idx="93">
                  <c:v>-5.7686000000103377E-3</c:v>
                </c:pt>
                <c:pt idx="94">
                  <c:v>-1.3346699997782707E-2</c:v>
                </c:pt>
                <c:pt idx="95">
                  <c:v>-1.3607799999590497E-2</c:v>
                </c:pt>
                <c:pt idx="96">
                  <c:v>-6.6678000002866611E-3</c:v>
                </c:pt>
                <c:pt idx="98">
                  <c:v>-2.1466800004418474E-2</c:v>
                </c:pt>
                <c:pt idx="101">
                  <c:v>-3.4487900004023686E-2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D6-4BCE-A17F-E077BC5ED4A1}"/>
            </c:ext>
          </c:extLst>
        </c:ser>
        <c:ser>
          <c:idx val="3"/>
          <c:order val="2"/>
          <c:tx>
            <c:strRef>
              <c:f>'A (4)'!$J$20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15">
                    <c:v>0</c:v>
                  </c:pt>
                </c:numCache>
              </c:numRef>
            </c:plus>
            <c:minus>
              <c:numRef>
                <c:f>'A (4)'!$D$21:$D$46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1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(4)'!$F$21:$F$980</c:f>
              <c:numCache>
                <c:formatCode>General</c:formatCode>
                <c:ptCount val="960"/>
                <c:pt idx="0">
                  <c:v>-6632</c:v>
                </c:pt>
                <c:pt idx="1">
                  <c:v>-6502.5</c:v>
                </c:pt>
                <c:pt idx="2">
                  <c:v>-5875</c:v>
                </c:pt>
                <c:pt idx="3">
                  <c:v>-5324</c:v>
                </c:pt>
                <c:pt idx="4">
                  <c:v>-2961</c:v>
                </c:pt>
                <c:pt idx="5">
                  <c:v>-2952</c:v>
                </c:pt>
                <c:pt idx="6">
                  <c:v>-2947</c:v>
                </c:pt>
                <c:pt idx="7">
                  <c:v>-2947</c:v>
                </c:pt>
                <c:pt idx="8">
                  <c:v>-2940</c:v>
                </c:pt>
                <c:pt idx="9">
                  <c:v>-2940</c:v>
                </c:pt>
                <c:pt idx="10">
                  <c:v>-2926</c:v>
                </c:pt>
                <c:pt idx="11">
                  <c:v>-2926</c:v>
                </c:pt>
                <c:pt idx="12">
                  <c:v>-2630</c:v>
                </c:pt>
                <c:pt idx="13">
                  <c:v>-2607</c:v>
                </c:pt>
                <c:pt idx="14">
                  <c:v>-2602</c:v>
                </c:pt>
                <c:pt idx="15">
                  <c:v>-2602</c:v>
                </c:pt>
                <c:pt idx="16">
                  <c:v>-2602</c:v>
                </c:pt>
                <c:pt idx="17">
                  <c:v>-2595</c:v>
                </c:pt>
                <c:pt idx="18">
                  <c:v>-2595</c:v>
                </c:pt>
                <c:pt idx="19">
                  <c:v>-2588</c:v>
                </c:pt>
                <c:pt idx="20">
                  <c:v>-2579</c:v>
                </c:pt>
                <c:pt idx="21">
                  <c:v>-2444</c:v>
                </c:pt>
                <c:pt idx="22">
                  <c:v>-2444</c:v>
                </c:pt>
                <c:pt idx="23">
                  <c:v>-2388</c:v>
                </c:pt>
                <c:pt idx="24">
                  <c:v>-2276</c:v>
                </c:pt>
                <c:pt idx="25">
                  <c:v>-2248</c:v>
                </c:pt>
                <c:pt idx="26">
                  <c:v>-2125</c:v>
                </c:pt>
                <c:pt idx="27">
                  <c:v>-2125</c:v>
                </c:pt>
                <c:pt idx="28">
                  <c:v>-2076</c:v>
                </c:pt>
                <c:pt idx="29">
                  <c:v>-1925</c:v>
                </c:pt>
                <c:pt idx="30">
                  <c:v>-1738</c:v>
                </c:pt>
                <c:pt idx="31">
                  <c:v>-1726</c:v>
                </c:pt>
                <c:pt idx="32">
                  <c:v>-1580</c:v>
                </c:pt>
                <c:pt idx="33">
                  <c:v>-1568</c:v>
                </c:pt>
                <c:pt idx="34">
                  <c:v>-1561</c:v>
                </c:pt>
                <c:pt idx="35">
                  <c:v>-1558</c:v>
                </c:pt>
                <c:pt idx="36">
                  <c:v>-1480</c:v>
                </c:pt>
                <c:pt idx="37">
                  <c:v>-1409</c:v>
                </c:pt>
                <c:pt idx="38">
                  <c:v>-1409</c:v>
                </c:pt>
                <c:pt idx="39">
                  <c:v>-1409</c:v>
                </c:pt>
                <c:pt idx="40">
                  <c:v>-1409</c:v>
                </c:pt>
                <c:pt idx="41">
                  <c:v>-1408</c:v>
                </c:pt>
                <c:pt idx="42">
                  <c:v>-1251</c:v>
                </c:pt>
                <c:pt idx="43">
                  <c:v>-1230</c:v>
                </c:pt>
                <c:pt idx="44">
                  <c:v>-1100</c:v>
                </c:pt>
                <c:pt idx="45">
                  <c:v>-1072</c:v>
                </c:pt>
                <c:pt idx="46">
                  <c:v>-1065</c:v>
                </c:pt>
                <c:pt idx="47">
                  <c:v>-906</c:v>
                </c:pt>
                <c:pt idx="48">
                  <c:v>-892</c:v>
                </c:pt>
                <c:pt idx="49">
                  <c:v>-892</c:v>
                </c:pt>
                <c:pt idx="50">
                  <c:v>-892</c:v>
                </c:pt>
                <c:pt idx="51">
                  <c:v>-892</c:v>
                </c:pt>
                <c:pt idx="52">
                  <c:v>-892</c:v>
                </c:pt>
                <c:pt idx="53">
                  <c:v>-871</c:v>
                </c:pt>
                <c:pt idx="54">
                  <c:v>-755</c:v>
                </c:pt>
                <c:pt idx="55">
                  <c:v>-739</c:v>
                </c:pt>
                <c:pt idx="56">
                  <c:v>-734</c:v>
                </c:pt>
                <c:pt idx="57">
                  <c:v>-727</c:v>
                </c:pt>
                <c:pt idx="58">
                  <c:v>-713</c:v>
                </c:pt>
                <c:pt idx="59">
                  <c:v>-711</c:v>
                </c:pt>
                <c:pt idx="60">
                  <c:v>-699</c:v>
                </c:pt>
                <c:pt idx="61">
                  <c:v>-562</c:v>
                </c:pt>
                <c:pt idx="62">
                  <c:v>-552</c:v>
                </c:pt>
                <c:pt idx="63">
                  <c:v>-524</c:v>
                </c:pt>
                <c:pt idx="64">
                  <c:v>-381</c:v>
                </c:pt>
                <c:pt idx="65">
                  <c:v>-359</c:v>
                </c:pt>
                <c:pt idx="66">
                  <c:v>-229</c:v>
                </c:pt>
                <c:pt idx="67">
                  <c:v>-222</c:v>
                </c:pt>
                <c:pt idx="68">
                  <c:v>-208</c:v>
                </c:pt>
                <c:pt idx="69">
                  <c:v>-201</c:v>
                </c:pt>
                <c:pt idx="70">
                  <c:v>-193</c:v>
                </c:pt>
                <c:pt idx="71">
                  <c:v>-180</c:v>
                </c:pt>
                <c:pt idx="72">
                  <c:v>0</c:v>
                </c:pt>
                <c:pt idx="73">
                  <c:v>4</c:v>
                </c:pt>
                <c:pt idx="74">
                  <c:v>116</c:v>
                </c:pt>
                <c:pt idx="75">
                  <c:v>123</c:v>
                </c:pt>
                <c:pt idx="76">
                  <c:v>128</c:v>
                </c:pt>
                <c:pt idx="77">
                  <c:v>128</c:v>
                </c:pt>
                <c:pt idx="78">
                  <c:v>128</c:v>
                </c:pt>
                <c:pt idx="79">
                  <c:v>130</c:v>
                </c:pt>
                <c:pt idx="80">
                  <c:v>156</c:v>
                </c:pt>
                <c:pt idx="81">
                  <c:v>158</c:v>
                </c:pt>
                <c:pt idx="82">
                  <c:v>293</c:v>
                </c:pt>
                <c:pt idx="83">
                  <c:v>307</c:v>
                </c:pt>
                <c:pt idx="84">
                  <c:v>323</c:v>
                </c:pt>
                <c:pt idx="85">
                  <c:v>480</c:v>
                </c:pt>
                <c:pt idx="86">
                  <c:v>668</c:v>
                </c:pt>
                <c:pt idx="87">
                  <c:v>812</c:v>
                </c:pt>
                <c:pt idx="88">
                  <c:v>824</c:v>
                </c:pt>
                <c:pt idx="89">
                  <c:v>833</c:v>
                </c:pt>
                <c:pt idx="90">
                  <c:v>970</c:v>
                </c:pt>
                <c:pt idx="91">
                  <c:v>984</c:v>
                </c:pt>
                <c:pt idx="92">
                  <c:v>996</c:v>
                </c:pt>
                <c:pt idx="93">
                  <c:v>1134</c:v>
                </c:pt>
                <c:pt idx="94">
                  <c:v>1823</c:v>
                </c:pt>
                <c:pt idx="95">
                  <c:v>2182</c:v>
                </c:pt>
                <c:pt idx="96">
                  <c:v>2182</c:v>
                </c:pt>
                <c:pt idx="97">
                  <c:v>2348</c:v>
                </c:pt>
                <c:pt idx="98">
                  <c:v>2492</c:v>
                </c:pt>
                <c:pt idx="99">
                  <c:v>2498</c:v>
                </c:pt>
                <c:pt idx="100">
                  <c:v>2527</c:v>
                </c:pt>
                <c:pt idx="101">
                  <c:v>2851</c:v>
                </c:pt>
                <c:pt idx="102">
                  <c:v>2858</c:v>
                </c:pt>
                <c:pt idx="103">
                  <c:v>2885</c:v>
                </c:pt>
                <c:pt idx="104">
                  <c:v>3211</c:v>
                </c:pt>
                <c:pt idx="105">
                  <c:v>3348</c:v>
                </c:pt>
                <c:pt idx="106">
                  <c:v>3404</c:v>
                </c:pt>
                <c:pt idx="107">
                  <c:v>3556</c:v>
                </c:pt>
                <c:pt idx="108">
                  <c:v>3719</c:v>
                </c:pt>
                <c:pt idx="109">
                  <c:v>4066</c:v>
                </c:pt>
                <c:pt idx="110">
                  <c:v>4218</c:v>
                </c:pt>
                <c:pt idx="111">
                  <c:v>4404</c:v>
                </c:pt>
              </c:numCache>
            </c:numRef>
          </c:xVal>
          <c:yVal>
            <c:numRef>
              <c:f>'A (4)'!$J$21:$J$980</c:f>
              <c:numCache>
                <c:formatCode>General</c:formatCode>
                <c:ptCount val="960"/>
                <c:pt idx="0">
                  <c:v>0.22793280000041705</c:v>
                </c:pt>
                <c:pt idx="97">
                  <c:v>-2.646919999824604E-2</c:v>
                </c:pt>
                <c:pt idx="103">
                  <c:v>-3.0766500000027008E-2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0D6-4BCE-A17F-E077BC5ED4A1}"/>
            </c:ext>
          </c:extLst>
        </c:ser>
        <c:ser>
          <c:idx val="4"/>
          <c:order val="3"/>
          <c:tx>
            <c:strRef>
              <c:f>'A (4)'!$K$20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(4)'!$F$21:$F$980</c:f>
              <c:numCache>
                <c:formatCode>General</c:formatCode>
                <c:ptCount val="960"/>
                <c:pt idx="0">
                  <c:v>-6632</c:v>
                </c:pt>
                <c:pt idx="1">
                  <c:v>-6502.5</c:v>
                </c:pt>
                <c:pt idx="2">
                  <c:v>-5875</c:v>
                </c:pt>
                <c:pt idx="3">
                  <c:v>-5324</c:v>
                </c:pt>
                <c:pt idx="4">
                  <c:v>-2961</c:v>
                </c:pt>
                <c:pt idx="5">
                  <c:v>-2952</c:v>
                </c:pt>
                <c:pt idx="6">
                  <c:v>-2947</c:v>
                </c:pt>
                <c:pt idx="7">
                  <c:v>-2947</c:v>
                </c:pt>
                <c:pt idx="8">
                  <c:v>-2940</c:v>
                </c:pt>
                <c:pt idx="9">
                  <c:v>-2940</c:v>
                </c:pt>
                <c:pt idx="10">
                  <c:v>-2926</c:v>
                </c:pt>
                <c:pt idx="11">
                  <c:v>-2926</c:v>
                </c:pt>
                <c:pt idx="12">
                  <c:v>-2630</c:v>
                </c:pt>
                <c:pt idx="13">
                  <c:v>-2607</c:v>
                </c:pt>
                <c:pt idx="14">
                  <c:v>-2602</c:v>
                </c:pt>
                <c:pt idx="15">
                  <c:v>-2602</c:v>
                </c:pt>
                <c:pt idx="16">
                  <c:v>-2602</c:v>
                </c:pt>
                <c:pt idx="17">
                  <c:v>-2595</c:v>
                </c:pt>
                <c:pt idx="18">
                  <c:v>-2595</c:v>
                </c:pt>
                <c:pt idx="19">
                  <c:v>-2588</c:v>
                </c:pt>
                <c:pt idx="20">
                  <c:v>-2579</c:v>
                </c:pt>
                <c:pt idx="21">
                  <c:v>-2444</c:v>
                </c:pt>
                <c:pt idx="22">
                  <c:v>-2444</c:v>
                </c:pt>
                <c:pt idx="23">
                  <c:v>-2388</c:v>
                </c:pt>
                <c:pt idx="24">
                  <c:v>-2276</c:v>
                </c:pt>
                <c:pt idx="25">
                  <c:v>-2248</c:v>
                </c:pt>
                <c:pt idx="26">
                  <c:v>-2125</c:v>
                </c:pt>
                <c:pt idx="27">
                  <c:v>-2125</c:v>
                </c:pt>
                <c:pt idx="28">
                  <c:v>-2076</c:v>
                </c:pt>
                <c:pt idx="29">
                  <c:v>-1925</c:v>
                </c:pt>
                <c:pt idx="30">
                  <c:v>-1738</c:v>
                </c:pt>
                <c:pt idx="31">
                  <c:v>-1726</c:v>
                </c:pt>
                <c:pt idx="32">
                  <c:v>-1580</c:v>
                </c:pt>
                <c:pt idx="33">
                  <c:v>-1568</c:v>
                </c:pt>
                <c:pt idx="34">
                  <c:v>-1561</c:v>
                </c:pt>
                <c:pt idx="35">
                  <c:v>-1558</c:v>
                </c:pt>
                <c:pt idx="36">
                  <c:v>-1480</c:v>
                </c:pt>
                <c:pt idx="37">
                  <c:v>-1409</c:v>
                </c:pt>
                <c:pt idx="38">
                  <c:v>-1409</c:v>
                </c:pt>
                <c:pt idx="39">
                  <c:v>-1409</c:v>
                </c:pt>
                <c:pt idx="40">
                  <c:v>-1409</c:v>
                </c:pt>
                <c:pt idx="41">
                  <c:v>-1408</c:v>
                </c:pt>
                <c:pt idx="42">
                  <c:v>-1251</c:v>
                </c:pt>
                <c:pt idx="43">
                  <c:v>-1230</c:v>
                </c:pt>
                <c:pt idx="44">
                  <c:v>-1100</c:v>
                </c:pt>
                <c:pt idx="45">
                  <c:v>-1072</c:v>
                </c:pt>
                <c:pt idx="46">
                  <c:v>-1065</c:v>
                </c:pt>
                <c:pt idx="47">
                  <c:v>-906</c:v>
                </c:pt>
                <c:pt idx="48">
                  <c:v>-892</c:v>
                </c:pt>
                <c:pt idx="49">
                  <c:v>-892</c:v>
                </c:pt>
                <c:pt idx="50">
                  <c:v>-892</c:v>
                </c:pt>
                <c:pt idx="51">
                  <c:v>-892</c:v>
                </c:pt>
                <c:pt idx="52">
                  <c:v>-892</c:v>
                </c:pt>
                <c:pt idx="53">
                  <c:v>-871</c:v>
                </c:pt>
                <c:pt idx="54">
                  <c:v>-755</c:v>
                </c:pt>
                <c:pt idx="55">
                  <c:v>-739</c:v>
                </c:pt>
                <c:pt idx="56">
                  <c:v>-734</c:v>
                </c:pt>
                <c:pt idx="57">
                  <c:v>-727</c:v>
                </c:pt>
                <c:pt idx="58">
                  <c:v>-713</c:v>
                </c:pt>
                <c:pt idx="59">
                  <c:v>-711</c:v>
                </c:pt>
                <c:pt idx="60">
                  <c:v>-699</c:v>
                </c:pt>
                <c:pt idx="61">
                  <c:v>-562</c:v>
                </c:pt>
                <c:pt idx="62">
                  <c:v>-552</c:v>
                </c:pt>
                <c:pt idx="63">
                  <c:v>-524</c:v>
                </c:pt>
                <c:pt idx="64">
                  <c:v>-381</c:v>
                </c:pt>
                <c:pt idx="65">
                  <c:v>-359</c:v>
                </c:pt>
                <c:pt idx="66">
                  <c:v>-229</c:v>
                </c:pt>
                <c:pt idx="67">
                  <c:v>-222</c:v>
                </c:pt>
                <c:pt idx="68">
                  <c:v>-208</c:v>
                </c:pt>
                <c:pt idx="69">
                  <c:v>-201</c:v>
                </c:pt>
                <c:pt idx="70">
                  <c:v>-193</c:v>
                </c:pt>
                <c:pt idx="71">
                  <c:v>-180</c:v>
                </c:pt>
                <c:pt idx="72">
                  <c:v>0</c:v>
                </c:pt>
                <c:pt idx="73">
                  <c:v>4</c:v>
                </c:pt>
                <c:pt idx="74">
                  <c:v>116</c:v>
                </c:pt>
                <c:pt idx="75">
                  <c:v>123</c:v>
                </c:pt>
                <c:pt idx="76">
                  <c:v>128</c:v>
                </c:pt>
                <c:pt idx="77">
                  <c:v>128</c:v>
                </c:pt>
                <c:pt idx="78">
                  <c:v>128</c:v>
                </c:pt>
                <c:pt idx="79">
                  <c:v>130</c:v>
                </c:pt>
                <c:pt idx="80">
                  <c:v>156</c:v>
                </c:pt>
                <c:pt idx="81">
                  <c:v>158</c:v>
                </c:pt>
                <c:pt idx="82">
                  <c:v>293</c:v>
                </c:pt>
                <c:pt idx="83">
                  <c:v>307</c:v>
                </c:pt>
                <c:pt idx="84">
                  <c:v>323</c:v>
                </c:pt>
                <c:pt idx="85">
                  <c:v>480</c:v>
                </c:pt>
                <c:pt idx="86">
                  <c:v>668</c:v>
                </c:pt>
                <c:pt idx="87">
                  <c:v>812</c:v>
                </c:pt>
                <c:pt idx="88">
                  <c:v>824</c:v>
                </c:pt>
                <c:pt idx="89">
                  <c:v>833</c:v>
                </c:pt>
                <c:pt idx="90">
                  <c:v>970</c:v>
                </c:pt>
                <c:pt idx="91">
                  <c:v>984</c:v>
                </c:pt>
                <c:pt idx="92">
                  <c:v>996</c:v>
                </c:pt>
                <c:pt idx="93">
                  <c:v>1134</c:v>
                </c:pt>
                <c:pt idx="94">
                  <c:v>1823</c:v>
                </c:pt>
                <c:pt idx="95">
                  <c:v>2182</c:v>
                </c:pt>
                <c:pt idx="96">
                  <c:v>2182</c:v>
                </c:pt>
                <c:pt idx="97">
                  <c:v>2348</c:v>
                </c:pt>
                <c:pt idx="98">
                  <c:v>2492</c:v>
                </c:pt>
                <c:pt idx="99">
                  <c:v>2498</c:v>
                </c:pt>
                <c:pt idx="100">
                  <c:v>2527</c:v>
                </c:pt>
                <c:pt idx="101">
                  <c:v>2851</c:v>
                </c:pt>
                <c:pt idx="102">
                  <c:v>2858</c:v>
                </c:pt>
                <c:pt idx="103">
                  <c:v>2885</c:v>
                </c:pt>
                <c:pt idx="104">
                  <c:v>3211</c:v>
                </c:pt>
                <c:pt idx="105">
                  <c:v>3348</c:v>
                </c:pt>
                <c:pt idx="106">
                  <c:v>3404</c:v>
                </c:pt>
                <c:pt idx="107">
                  <c:v>3556</c:v>
                </c:pt>
                <c:pt idx="108">
                  <c:v>3719</c:v>
                </c:pt>
                <c:pt idx="109">
                  <c:v>4066</c:v>
                </c:pt>
                <c:pt idx="110">
                  <c:v>4218</c:v>
                </c:pt>
                <c:pt idx="111">
                  <c:v>4404</c:v>
                </c:pt>
              </c:numCache>
            </c:numRef>
          </c:xVal>
          <c:yVal>
            <c:numRef>
              <c:f>'A (4)'!$K$21:$K$980</c:f>
              <c:numCache>
                <c:formatCode>General</c:formatCode>
                <c:ptCount val="960"/>
                <c:pt idx="99">
                  <c:v>-2.7804199999081902E-2</c:v>
                </c:pt>
                <c:pt idx="100">
                  <c:v>-2.3268299999472219E-2</c:v>
                </c:pt>
                <c:pt idx="102">
                  <c:v>-3.2248199997411575E-2</c:v>
                </c:pt>
                <c:pt idx="104">
                  <c:v>-3.6131900000327732E-2</c:v>
                </c:pt>
                <c:pt idx="105">
                  <c:v>-3.7969199998769909E-2</c:v>
                </c:pt>
                <c:pt idx="106">
                  <c:v>-3.9851599998655729E-2</c:v>
                </c:pt>
                <c:pt idx="107">
                  <c:v>-4.1332399996463209E-2</c:v>
                </c:pt>
                <c:pt idx="108">
                  <c:v>-4.4365100002323743E-2</c:v>
                </c:pt>
                <c:pt idx="109">
                  <c:v>-5.0711399999272544E-2</c:v>
                </c:pt>
                <c:pt idx="110">
                  <c:v>-5.3992200002539903E-2</c:v>
                </c:pt>
                <c:pt idx="111">
                  <c:v>-5.94515999982832E-2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0D6-4BCE-A17F-E077BC5ED4A1}"/>
            </c:ext>
          </c:extLst>
        </c:ser>
        <c:ser>
          <c:idx val="9"/>
          <c:order val="4"/>
          <c:tx>
            <c:strRef>
              <c:f>'A (4)'!$S$1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(4)'!$AW$2:$AW$122</c:f>
              <c:numCache>
                <c:formatCode>General</c:formatCode>
                <c:ptCount val="121"/>
                <c:pt idx="0">
                  <c:v>-7000</c:v>
                </c:pt>
                <c:pt idx="1">
                  <c:v>-6900</c:v>
                </c:pt>
                <c:pt idx="2">
                  <c:v>-6800</c:v>
                </c:pt>
                <c:pt idx="3">
                  <c:v>-6700</c:v>
                </c:pt>
                <c:pt idx="4">
                  <c:v>-6600</c:v>
                </c:pt>
                <c:pt idx="5">
                  <c:v>-6500</c:v>
                </c:pt>
                <c:pt idx="6">
                  <c:v>-6400</c:v>
                </c:pt>
                <c:pt idx="7">
                  <c:v>-6300</c:v>
                </c:pt>
                <c:pt idx="8">
                  <c:v>-6200</c:v>
                </c:pt>
                <c:pt idx="9">
                  <c:v>-6100</c:v>
                </c:pt>
                <c:pt idx="10">
                  <c:v>-6000</c:v>
                </c:pt>
                <c:pt idx="11">
                  <c:v>-5900</c:v>
                </c:pt>
                <c:pt idx="12">
                  <c:v>-5800</c:v>
                </c:pt>
                <c:pt idx="13">
                  <c:v>-5700</c:v>
                </c:pt>
                <c:pt idx="14">
                  <c:v>-5600</c:v>
                </c:pt>
                <c:pt idx="15">
                  <c:v>-5500</c:v>
                </c:pt>
                <c:pt idx="16">
                  <c:v>-5400</c:v>
                </c:pt>
                <c:pt idx="17">
                  <c:v>-5300</c:v>
                </c:pt>
                <c:pt idx="18">
                  <c:v>-5200</c:v>
                </c:pt>
                <c:pt idx="19">
                  <c:v>-5100</c:v>
                </c:pt>
                <c:pt idx="20">
                  <c:v>-5000</c:v>
                </c:pt>
                <c:pt idx="21">
                  <c:v>-4900</c:v>
                </c:pt>
                <c:pt idx="22">
                  <c:v>-4800</c:v>
                </c:pt>
                <c:pt idx="23">
                  <c:v>-4700</c:v>
                </c:pt>
                <c:pt idx="24">
                  <c:v>-4600</c:v>
                </c:pt>
                <c:pt idx="25">
                  <c:v>-4500</c:v>
                </c:pt>
                <c:pt idx="26">
                  <c:v>-4400</c:v>
                </c:pt>
                <c:pt idx="27">
                  <c:v>-4300</c:v>
                </c:pt>
                <c:pt idx="28">
                  <c:v>-4200</c:v>
                </c:pt>
                <c:pt idx="29">
                  <c:v>-4100</c:v>
                </c:pt>
                <c:pt idx="30">
                  <c:v>-4000</c:v>
                </c:pt>
                <c:pt idx="31">
                  <c:v>-3900</c:v>
                </c:pt>
                <c:pt idx="32">
                  <c:v>-3800</c:v>
                </c:pt>
                <c:pt idx="33">
                  <c:v>-3700</c:v>
                </c:pt>
                <c:pt idx="34">
                  <c:v>-3600</c:v>
                </c:pt>
                <c:pt idx="35">
                  <c:v>-3500</c:v>
                </c:pt>
                <c:pt idx="36">
                  <c:v>-3400</c:v>
                </c:pt>
                <c:pt idx="37">
                  <c:v>-3300</c:v>
                </c:pt>
                <c:pt idx="38">
                  <c:v>-3200</c:v>
                </c:pt>
                <c:pt idx="39">
                  <c:v>-3100</c:v>
                </c:pt>
                <c:pt idx="40">
                  <c:v>-3000</c:v>
                </c:pt>
                <c:pt idx="41">
                  <c:v>-2900</c:v>
                </c:pt>
                <c:pt idx="42">
                  <c:v>-2800</c:v>
                </c:pt>
                <c:pt idx="43">
                  <c:v>-2700</c:v>
                </c:pt>
                <c:pt idx="44">
                  <c:v>-2600</c:v>
                </c:pt>
                <c:pt idx="45">
                  <c:v>-2500</c:v>
                </c:pt>
                <c:pt idx="46">
                  <c:v>-2400</c:v>
                </c:pt>
                <c:pt idx="47">
                  <c:v>-2300</c:v>
                </c:pt>
                <c:pt idx="48">
                  <c:v>-2200</c:v>
                </c:pt>
                <c:pt idx="49">
                  <c:v>-2100</c:v>
                </c:pt>
                <c:pt idx="50">
                  <c:v>-2000</c:v>
                </c:pt>
                <c:pt idx="51">
                  <c:v>-1900</c:v>
                </c:pt>
                <c:pt idx="52">
                  <c:v>-1800</c:v>
                </c:pt>
                <c:pt idx="53">
                  <c:v>-1700</c:v>
                </c:pt>
                <c:pt idx="54">
                  <c:v>-1600</c:v>
                </c:pt>
                <c:pt idx="55">
                  <c:v>-1500</c:v>
                </c:pt>
                <c:pt idx="56">
                  <c:v>-1400</c:v>
                </c:pt>
                <c:pt idx="57">
                  <c:v>-1300</c:v>
                </c:pt>
                <c:pt idx="58">
                  <c:v>-1200</c:v>
                </c:pt>
                <c:pt idx="59">
                  <c:v>-1100</c:v>
                </c:pt>
                <c:pt idx="60">
                  <c:v>-1000</c:v>
                </c:pt>
                <c:pt idx="61">
                  <c:v>-900</c:v>
                </c:pt>
                <c:pt idx="62">
                  <c:v>-800</c:v>
                </c:pt>
                <c:pt idx="63">
                  <c:v>-700</c:v>
                </c:pt>
                <c:pt idx="64">
                  <c:v>-600</c:v>
                </c:pt>
                <c:pt idx="65">
                  <c:v>-500</c:v>
                </c:pt>
                <c:pt idx="66">
                  <c:v>-400</c:v>
                </c:pt>
                <c:pt idx="67">
                  <c:v>-300</c:v>
                </c:pt>
                <c:pt idx="68">
                  <c:v>-200</c:v>
                </c:pt>
                <c:pt idx="69">
                  <c:v>-100</c:v>
                </c:pt>
                <c:pt idx="70">
                  <c:v>0</c:v>
                </c:pt>
                <c:pt idx="71">
                  <c:v>100</c:v>
                </c:pt>
                <c:pt idx="72">
                  <c:v>200</c:v>
                </c:pt>
                <c:pt idx="73">
                  <c:v>300</c:v>
                </c:pt>
                <c:pt idx="74">
                  <c:v>400</c:v>
                </c:pt>
                <c:pt idx="75">
                  <c:v>500</c:v>
                </c:pt>
                <c:pt idx="76">
                  <c:v>600</c:v>
                </c:pt>
                <c:pt idx="77">
                  <c:v>700</c:v>
                </c:pt>
                <c:pt idx="78">
                  <c:v>800</c:v>
                </c:pt>
                <c:pt idx="79">
                  <c:v>900</c:v>
                </c:pt>
                <c:pt idx="80">
                  <c:v>1000</c:v>
                </c:pt>
                <c:pt idx="81">
                  <c:v>1100</c:v>
                </c:pt>
                <c:pt idx="82">
                  <c:v>1200</c:v>
                </c:pt>
                <c:pt idx="83">
                  <c:v>1300</c:v>
                </c:pt>
                <c:pt idx="84">
                  <c:v>1400</c:v>
                </c:pt>
                <c:pt idx="85">
                  <c:v>1500</c:v>
                </c:pt>
                <c:pt idx="86">
                  <c:v>1600</c:v>
                </c:pt>
                <c:pt idx="87">
                  <c:v>1700</c:v>
                </c:pt>
                <c:pt idx="88">
                  <c:v>1800</c:v>
                </c:pt>
                <c:pt idx="89">
                  <c:v>1900</c:v>
                </c:pt>
                <c:pt idx="90">
                  <c:v>2000</c:v>
                </c:pt>
                <c:pt idx="91">
                  <c:v>2100</c:v>
                </c:pt>
                <c:pt idx="92">
                  <c:v>2200</c:v>
                </c:pt>
                <c:pt idx="93">
                  <c:v>2300</c:v>
                </c:pt>
                <c:pt idx="94">
                  <c:v>2400</c:v>
                </c:pt>
                <c:pt idx="95">
                  <c:v>2500</c:v>
                </c:pt>
                <c:pt idx="96">
                  <c:v>2600</c:v>
                </c:pt>
                <c:pt idx="97">
                  <c:v>2700</c:v>
                </c:pt>
                <c:pt idx="98">
                  <c:v>2800</c:v>
                </c:pt>
                <c:pt idx="99">
                  <c:v>2900</c:v>
                </c:pt>
                <c:pt idx="100">
                  <c:v>3000</c:v>
                </c:pt>
                <c:pt idx="101">
                  <c:v>3100</c:v>
                </c:pt>
                <c:pt idx="102">
                  <c:v>3200</c:v>
                </c:pt>
                <c:pt idx="103">
                  <c:v>3300</c:v>
                </c:pt>
                <c:pt idx="104">
                  <c:v>3400</c:v>
                </c:pt>
                <c:pt idx="105">
                  <c:v>3500</c:v>
                </c:pt>
                <c:pt idx="106">
                  <c:v>3600</c:v>
                </c:pt>
                <c:pt idx="107">
                  <c:v>3700</c:v>
                </c:pt>
                <c:pt idx="108">
                  <c:v>3800</c:v>
                </c:pt>
                <c:pt idx="109">
                  <c:v>3900</c:v>
                </c:pt>
                <c:pt idx="110">
                  <c:v>4000</c:v>
                </c:pt>
                <c:pt idx="111">
                  <c:v>4100</c:v>
                </c:pt>
                <c:pt idx="112">
                  <c:v>4200</c:v>
                </c:pt>
                <c:pt idx="113">
                  <c:v>4300</c:v>
                </c:pt>
                <c:pt idx="114">
                  <c:v>4400</c:v>
                </c:pt>
                <c:pt idx="115">
                  <c:v>4500</c:v>
                </c:pt>
                <c:pt idx="116">
                  <c:v>4600</c:v>
                </c:pt>
                <c:pt idx="117">
                  <c:v>4700</c:v>
                </c:pt>
                <c:pt idx="118">
                  <c:v>4800</c:v>
                </c:pt>
                <c:pt idx="119">
                  <c:v>4900</c:v>
                </c:pt>
                <c:pt idx="120">
                  <c:v>5000</c:v>
                </c:pt>
              </c:numCache>
            </c:numRef>
          </c:xVal>
          <c:yVal>
            <c:numRef>
              <c:f>'A (4)'!$AX$2:$AX$122</c:f>
              <c:numCache>
                <c:formatCode>General</c:formatCode>
                <c:ptCount val="121"/>
                <c:pt idx="0">
                  <c:v>0.24766841073460874</c:v>
                </c:pt>
                <c:pt idx="1">
                  <c:v>0.24258719787019165</c:v>
                </c:pt>
                <c:pt idx="2">
                  <c:v>0.23754162344796395</c:v>
                </c:pt>
                <c:pt idx="3">
                  <c:v>0.23253176617990276</c:v>
                </c:pt>
                <c:pt idx="4">
                  <c:v>0.22755770511835066</c:v>
                </c:pt>
                <c:pt idx="5">
                  <c:v>0.22261952075393418</c:v>
                </c:pt>
                <c:pt idx="6">
                  <c:v>0.21771729613073626</c:v>
                </c:pt>
                <c:pt idx="7">
                  <c:v>0.21285111796757372</c:v>
                </c:pt>
                <c:pt idx="8">
                  <c:v>0.20802107777448431</c:v>
                </c:pt>
                <c:pt idx="9">
                  <c:v>0.20322727295400253</c:v>
                </c:pt>
                <c:pt idx="10">
                  <c:v>0.19846980787752094</c:v>
                </c:pt>
                <c:pt idx="11">
                  <c:v>0.19374879492799862</c:v>
                </c:pt>
                <c:pt idx="12">
                  <c:v>0.18906435550151851</c:v>
                </c:pt>
                <c:pt idx="13">
                  <c:v>0.18441662096170364</c:v>
                </c:pt>
                <c:pt idx="14">
                  <c:v>0.17980573354279894</c:v>
                </c:pt>
                <c:pt idx="15">
                  <c:v>0.17523184719929258</c:v>
                </c:pt>
                <c:pt idx="16">
                  <c:v>0.17069512840228998</c:v>
                </c:pt>
                <c:pt idx="17">
                  <c:v>0.16619575688543561</c:v>
                </c:pt>
                <c:pt idx="18">
                  <c:v>0.16173392634597836</c:v>
                </c:pt>
                <c:pt idx="19">
                  <c:v>0.15730984510954812</c:v>
                </c:pt>
                <c:pt idx="20">
                  <c:v>0.15292373677030424</c:v>
                </c:pt>
                <c:pt idx="21">
                  <c:v>0.14857584082126063</c:v>
                </c:pt>
                <c:pt idx="22">
                  <c:v>0.14426641329271778</c:v>
                </c:pt>
                <c:pt idx="23">
                  <c:v>0.13999572741974564</c:v>
                </c:pt>
                <c:pt idx="24">
                  <c:v>0.13576407436248053</c:v>
                </c:pt>
                <c:pt idx="25">
                  <c:v>0.13157176400552759</c:v>
                </c:pt>
                <c:pt idx="26">
                  <c:v>0.12741912586491205</c:v>
                </c:pt>
                <c:pt idx="27">
                  <c:v>0.12330651013272667</c:v>
                </c:pt>
                <c:pt idx="28">
                  <c:v>0.11923428889081948</c:v>
                </c:pt>
                <c:pt idx="29">
                  <c:v>0.11520285752554758</c:v>
                </c:pt>
                <c:pt idx="30">
                  <c:v>0.11121263637580935</c:v>
                </c:pt>
                <c:pt idx="31">
                  <c:v>0.10726407264636983</c:v>
                </c:pt>
                <c:pt idx="32">
                  <c:v>0.10335764261809136</c:v>
                </c:pt>
                <c:pt idx="33">
                  <c:v>9.9493854186390257E-2</c:v>
                </c:pt>
                <c:pt idx="34">
                  <c:v>9.5673249759516646E-2</c:v>
                </c:pt>
                <c:pt idx="35">
                  <c:v>9.1896409549751423E-2</c:v>
                </c:pt>
                <c:pt idx="36">
                  <c:v>8.8163955294225632E-2</c:v>
                </c:pt>
                <c:pt idx="37">
                  <c:v>8.4476554448978183E-2</c:v>
                </c:pt>
                <c:pt idx="38">
                  <c:v>8.0834924911618811E-2</c:v>
                </c:pt>
                <c:pt idx="39">
                  <c:v>7.7239840346514849E-2</c:v>
                </c:pt>
                <c:pt idx="40">
                  <c:v>7.3692136214213541E-2</c:v>
                </c:pt>
                <c:pt idx="41">
                  <c:v>7.0192716646814396E-2</c:v>
                </c:pt>
                <c:pt idx="42">
                  <c:v>6.6742562366751232E-2</c:v>
                </c:pt>
                <c:pt idx="43">
                  <c:v>6.3342739921977448E-2</c:v>
                </c:pt>
                <c:pt idx="44">
                  <c:v>5.9994412610337847E-2</c:v>
                </c:pt>
                <c:pt idx="45">
                  <c:v>5.6698853594546628E-2</c:v>
                </c:pt>
                <c:pt idx="46">
                  <c:v>5.3457461870886569E-2</c:v>
                </c:pt>
                <c:pt idx="47">
                  <c:v>5.0271781952408848E-2</c:v>
                </c:pt>
                <c:pt idx="48">
                  <c:v>4.7143528361139705E-2</c:v>
                </c:pt>
                <c:pt idx="49">
                  <c:v>4.4074616288417454E-2</c:v>
                </c:pt>
                <c:pt idx="50">
                  <c:v>4.1067200063708793E-2</c:v>
                </c:pt>
                <c:pt idx="51">
                  <c:v>3.8123721340845587E-2</c:v>
                </c:pt>
                <c:pt idx="52">
                  <c:v>3.5246969113636048E-2</c:v>
                </c:pt>
                <c:pt idx="53">
                  <c:v>3.2440153721061474E-2</c:v>
                </c:pt>
                <c:pt idx="54">
                  <c:v>2.9706996753027067E-2</c:v>
                </c:pt>
                <c:pt idx="55">
                  <c:v>2.7051838002292179E-2</c:v>
                </c:pt>
                <c:pt idx="56">
                  <c:v>2.4479759006480171E-2</c:v>
                </c:pt>
                <c:pt idx="57">
                  <c:v>2.1996719840533353E-2</c:v>
                </c:pt>
                <c:pt idx="58">
                  <c:v>1.9609701076918496E-2</c:v>
                </c:pt>
                <c:pt idx="59">
                  <c:v>1.7326835556227119E-2</c:v>
                </c:pt>
                <c:pt idx="60">
                  <c:v>1.5157504171677334E-2</c:v>
                </c:pt>
                <c:pt idx="61">
                  <c:v>1.3112355980636887E-2</c:v>
                </c:pt>
                <c:pt idx="62">
                  <c:v>1.1203196249047316E-2</c:v>
                </c:pt>
                <c:pt idx="63">
                  <c:v>9.4426689757786154E-3</c:v>
                </c:pt>
                <c:pt idx="64">
                  <c:v>7.8436484953830436E-3</c:v>
                </c:pt>
                <c:pt idx="65">
                  <c:v>6.4182573690775013E-3</c:v>
                </c:pt>
                <c:pt idx="66">
                  <c:v>5.1764581673679078E-3</c:v>
                </c:pt>
                <c:pt idx="67">
                  <c:v>4.1242388193683099E-3</c:v>
                </c:pt>
                <c:pt idx="68">
                  <c:v>3.2615318721061475E-3</c:v>
                </c:pt>
                <c:pt idx="69">
                  <c:v>2.5801652453814458E-3</c:v>
                </c:pt>
                <c:pt idx="70">
                  <c:v>2.0622935937892059E-3</c:v>
                </c:pt>
                <c:pt idx="71">
                  <c:v>1.6798328405898354E-3</c:v>
                </c:pt>
                <c:pt idx="72">
                  <c:v>1.3953371419022423E-3</c:v>
                </c:pt>
                <c:pt idx="73">
                  <c:v>1.1644800719202398E-3</c:v>
                </c:pt>
                <c:pt idx="74">
                  <c:v>9.3988178912185211E-4</c:v>
                </c:pt>
                <c:pt idx="75">
                  <c:v>6.7560810170706753E-4</c:v>
                </c:pt>
                <c:pt idx="76">
                  <c:v>3.3143635528206858E-4</c:v>
                </c:pt>
                <c:pt idx="77">
                  <c:v>-1.23950850387319E-4</c:v>
                </c:pt>
                <c:pt idx="78">
                  <c:v>-7.1134794942896533E-4</c:v>
                </c:pt>
                <c:pt idx="79">
                  <c:v>-1.4410363372026423E-3</c:v>
                </c:pt>
                <c:pt idx="80">
                  <c:v>-2.3140882235734225E-3</c:v>
                </c:pt>
                <c:pt idx="81">
                  <c:v>-3.3244303914309846E-3</c:v>
                </c:pt>
                <c:pt idx="82">
                  <c:v>-4.46113174247122E-3</c:v>
                </c:pt>
                <c:pt idx="83">
                  <c:v>-5.7105097177688816E-3</c:v>
                </c:pt>
                <c:pt idx="84">
                  <c:v>-7.057827802910175E-3</c:v>
                </c:pt>
                <c:pt idx="85">
                  <c:v>-8.4885128812888094E-3</c:v>
                </c:pt>
                <c:pt idx="86">
                  <c:v>-9.9889265484981865E-3</c:v>
                </c:pt>
                <c:pt idx="87">
                  <c:v>-1.1546777142869509E-2</c:v>
                </c:pt>
                <c:pt idx="88">
                  <c:v>-1.315127257273584E-2</c:v>
                </c:pt>
                <c:pt idx="89">
                  <c:v>-1.479310447466212E-2</c:v>
                </c:pt>
                <c:pt idx="90">
                  <c:v>-1.6464335054069017E-2</c:v>
                </c:pt>
                <c:pt idx="91">
                  <c:v>-1.8158237468045915E-2</c:v>
                </c:pt>
                <c:pt idx="92">
                  <c:v>-1.9869122938187028E-2</c:v>
                </c:pt>
                <c:pt idx="93">
                  <c:v>-2.15921742875416E-2</c:v>
                </c:pt>
                <c:pt idx="94">
                  <c:v>-2.3323296153007378E-2</c:v>
                </c:pt>
                <c:pt idx="95">
                  <c:v>-2.5058985992038641E-2</c:v>
                </c:pt>
                <c:pt idx="96">
                  <c:v>-2.6796226315131517E-2</c:v>
                </c:pt>
                <c:pt idx="97">
                  <c:v>-2.8532396567227045E-2</c:v>
                </c:pt>
                <c:pt idx="98">
                  <c:v>-3.02652021568529E-2</c:v>
                </c:pt>
                <c:pt idx="99">
                  <c:v>-3.1992617865085553E-2</c:v>
                </c:pt>
                <c:pt idx="100">
                  <c:v>-3.3712842969232576E-2</c:v>
                </c:pt>
                <c:pt idx="101">
                  <c:v>-3.5424265703434626E-2</c:v>
                </c:pt>
                <c:pt idx="102">
                  <c:v>-3.712543503699442E-2</c:v>
                </c:pt>
                <c:pt idx="103">
                  <c:v>-3.8815038115885971E-2</c:v>
                </c:pt>
                <c:pt idx="104">
                  <c:v>-4.049188204900997E-2</c:v>
                </c:pt>
                <c:pt idx="105">
                  <c:v>-4.2154879012685283E-2</c:v>
                </c:pt>
                <c:pt idx="106">
                  <c:v>-4.3803033890113897E-2</c:v>
                </c:pt>
                <c:pt idx="107">
                  <c:v>-4.5435433858835125E-2</c:v>
                </c:pt>
                <c:pt idx="108">
                  <c:v>-4.705123949331709E-2</c:v>
                </c:pt>
                <c:pt idx="109">
                  <c:v>-4.8649677067899168E-2</c:v>
                </c:pt>
                <c:pt idx="110">
                  <c:v>-5.0230031833561131E-2</c:v>
                </c:pt>
                <c:pt idx="111">
                  <c:v>-5.1791642106322755E-2</c:v>
                </c:pt>
                <c:pt idx="112">
                  <c:v>-5.3333894050665659E-2</c:v>
                </c:pt>
                <c:pt idx="113">
                  <c:v>-5.4856217072641392E-2</c:v>
                </c:pt>
                <c:pt idx="114">
                  <c:v>-5.6358079757941812E-2</c:v>
                </c:pt>
                <c:pt idx="115">
                  <c:v>-5.7838986303109151E-2</c:v>
                </c:pt>
                <c:pt idx="116">
                  <c:v>-5.9298473395579282E-2</c:v>
                </c:pt>
                <c:pt idx="117">
                  <c:v>-6.0736107502183237E-2</c:v>
                </c:pt>
                <c:pt idx="118">
                  <c:v>-6.2151482527430475E-2</c:v>
                </c:pt>
                <c:pt idx="119">
                  <c:v>-6.3544217803370301E-2</c:v>
                </c:pt>
                <c:pt idx="120">
                  <c:v>-6.4913956372785062E-2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0D6-4BCE-A17F-E077BC5ED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009544"/>
        <c:axId val="1"/>
      </c:scatterChart>
      <c:valAx>
        <c:axId val="560009544"/>
        <c:scaling>
          <c:orientation val="minMax"/>
        </c:scaling>
        <c:delete val="0"/>
        <c:axPos val="b"/>
        <c:majorGridlines>
          <c:spPr>
            <a:ln w="3175">
              <a:solidFill>
                <a:srgbClr val="424242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0199081163859107"/>
              <c:y val="0.923296647578143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5"/>
          <c:min val="-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80808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656967840735069E-3"/>
              <c:y val="0.3863642328799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0009544"/>
        <c:crosses val="autoZero"/>
        <c:crossBetween val="midCat"/>
        <c:minorUnit val="0.05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2511485451761101"/>
          <c:y val="0.93466028394177991"/>
          <c:w val="0.73813169984686067"/>
          <c:h val="0.991478465759961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Aql - residuals from quadratic fit</a:t>
            </a:r>
          </a:p>
        </c:rich>
      </c:tx>
      <c:layout>
        <c:manualLayout>
          <c:xMode val="edge"/>
          <c:yMode val="edge"/>
          <c:x val="0.29555895865237364"/>
          <c:y val="1.42045454545454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009188361408886E-2"/>
          <c:y val="0.11363652126870072"/>
          <c:w val="0.87136294027565087"/>
          <c:h val="0.72159191005624956"/>
        </c:manualLayout>
      </c:layout>
      <c:scatterChart>
        <c:scatterStyle val="lineMarker"/>
        <c:varyColors val="0"/>
        <c:ser>
          <c:idx val="4"/>
          <c:order val="0"/>
          <c:tx>
            <c:strRef>
              <c:f>'A (4)'!$K$20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(4)'!$F$21:$F$980</c:f>
              <c:numCache>
                <c:formatCode>General</c:formatCode>
                <c:ptCount val="960"/>
                <c:pt idx="0">
                  <c:v>-6632</c:v>
                </c:pt>
                <c:pt idx="1">
                  <c:v>-6502.5</c:v>
                </c:pt>
                <c:pt idx="2">
                  <c:v>-5875</c:v>
                </c:pt>
                <c:pt idx="3">
                  <c:v>-5324</c:v>
                </c:pt>
                <c:pt idx="4">
                  <c:v>-2961</c:v>
                </c:pt>
                <c:pt idx="5">
                  <c:v>-2952</c:v>
                </c:pt>
                <c:pt idx="6">
                  <c:v>-2947</c:v>
                </c:pt>
                <c:pt idx="7">
                  <c:v>-2947</c:v>
                </c:pt>
                <c:pt idx="8">
                  <c:v>-2940</c:v>
                </c:pt>
                <c:pt idx="9">
                  <c:v>-2940</c:v>
                </c:pt>
                <c:pt idx="10">
                  <c:v>-2926</c:v>
                </c:pt>
                <c:pt idx="11">
                  <c:v>-2926</c:v>
                </c:pt>
                <c:pt idx="12">
                  <c:v>-2630</c:v>
                </c:pt>
                <c:pt idx="13">
                  <c:v>-2607</c:v>
                </c:pt>
                <c:pt idx="14">
                  <c:v>-2602</c:v>
                </c:pt>
                <c:pt idx="15">
                  <c:v>-2602</c:v>
                </c:pt>
                <c:pt idx="16">
                  <c:v>-2602</c:v>
                </c:pt>
                <c:pt idx="17">
                  <c:v>-2595</c:v>
                </c:pt>
                <c:pt idx="18">
                  <c:v>-2595</c:v>
                </c:pt>
                <c:pt idx="19">
                  <c:v>-2588</c:v>
                </c:pt>
                <c:pt idx="20">
                  <c:v>-2579</c:v>
                </c:pt>
                <c:pt idx="21">
                  <c:v>-2444</c:v>
                </c:pt>
                <c:pt idx="22">
                  <c:v>-2444</c:v>
                </c:pt>
                <c:pt idx="23">
                  <c:v>-2388</c:v>
                </c:pt>
                <c:pt idx="24">
                  <c:v>-2276</c:v>
                </c:pt>
                <c:pt idx="25">
                  <c:v>-2248</c:v>
                </c:pt>
                <c:pt idx="26">
                  <c:v>-2125</c:v>
                </c:pt>
                <c:pt idx="27">
                  <c:v>-2125</c:v>
                </c:pt>
                <c:pt idx="28">
                  <c:v>-2076</c:v>
                </c:pt>
                <c:pt idx="29">
                  <c:v>-1925</c:v>
                </c:pt>
                <c:pt idx="30">
                  <c:v>-1738</c:v>
                </c:pt>
                <c:pt idx="31">
                  <c:v>-1726</c:v>
                </c:pt>
                <c:pt idx="32">
                  <c:v>-1580</c:v>
                </c:pt>
                <c:pt idx="33">
                  <c:v>-1568</c:v>
                </c:pt>
                <c:pt idx="34">
                  <c:v>-1561</c:v>
                </c:pt>
                <c:pt idx="35">
                  <c:v>-1558</c:v>
                </c:pt>
                <c:pt idx="36">
                  <c:v>-1480</c:v>
                </c:pt>
                <c:pt idx="37">
                  <c:v>-1409</c:v>
                </c:pt>
                <c:pt idx="38">
                  <c:v>-1409</c:v>
                </c:pt>
                <c:pt idx="39">
                  <c:v>-1409</c:v>
                </c:pt>
                <c:pt idx="40">
                  <c:v>-1409</c:v>
                </c:pt>
                <c:pt idx="41">
                  <c:v>-1408</c:v>
                </c:pt>
                <c:pt idx="42">
                  <c:v>-1251</c:v>
                </c:pt>
                <c:pt idx="43">
                  <c:v>-1230</c:v>
                </c:pt>
                <c:pt idx="44">
                  <c:v>-1100</c:v>
                </c:pt>
                <c:pt idx="45">
                  <c:v>-1072</c:v>
                </c:pt>
                <c:pt idx="46">
                  <c:v>-1065</c:v>
                </c:pt>
                <c:pt idx="47">
                  <c:v>-906</c:v>
                </c:pt>
                <c:pt idx="48">
                  <c:v>-892</c:v>
                </c:pt>
                <c:pt idx="49">
                  <c:v>-892</c:v>
                </c:pt>
                <c:pt idx="50">
                  <c:v>-892</c:v>
                </c:pt>
                <c:pt idx="51">
                  <c:v>-892</c:v>
                </c:pt>
                <c:pt idx="52">
                  <c:v>-892</c:v>
                </c:pt>
                <c:pt idx="53">
                  <c:v>-871</c:v>
                </c:pt>
                <c:pt idx="54">
                  <c:v>-755</c:v>
                </c:pt>
                <c:pt idx="55">
                  <c:v>-739</c:v>
                </c:pt>
                <c:pt idx="56">
                  <c:v>-734</c:v>
                </c:pt>
                <c:pt idx="57">
                  <c:v>-727</c:v>
                </c:pt>
                <c:pt idx="58">
                  <c:v>-713</c:v>
                </c:pt>
                <c:pt idx="59">
                  <c:v>-711</c:v>
                </c:pt>
                <c:pt idx="60">
                  <c:v>-699</c:v>
                </c:pt>
                <c:pt idx="61">
                  <c:v>-562</c:v>
                </c:pt>
                <c:pt idx="62">
                  <c:v>-552</c:v>
                </c:pt>
                <c:pt idx="63">
                  <c:v>-524</c:v>
                </c:pt>
                <c:pt idx="64">
                  <c:v>-381</c:v>
                </c:pt>
                <c:pt idx="65">
                  <c:v>-359</c:v>
                </c:pt>
                <c:pt idx="66">
                  <c:v>-229</c:v>
                </c:pt>
                <c:pt idx="67">
                  <c:v>-222</c:v>
                </c:pt>
                <c:pt idx="68">
                  <c:v>-208</c:v>
                </c:pt>
                <c:pt idx="69">
                  <c:v>-201</c:v>
                </c:pt>
                <c:pt idx="70">
                  <c:v>-193</c:v>
                </c:pt>
                <c:pt idx="71">
                  <c:v>-180</c:v>
                </c:pt>
                <c:pt idx="72">
                  <c:v>0</c:v>
                </c:pt>
                <c:pt idx="73">
                  <c:v>4</c:v>
                </c:pt>
                <c:pt idx="74">
                  <c:v>116</c:v>
                </c:pt>
                <c:pt idx="75">
                  <c:v>123</c:v>
                </c:pt>
                <c:pt idx="76">
                  <c:v>128</c:v>
                </c:pt>
                <c:pt idx="77">
                  <c:v>128</c:v>
                </c:pt>
                <c:pt idx="78">
                  <c:v>128</c:v>
                </c:pt>
                <c:pt idx="79">
                  <c:v>130</c:v>
                </c:pt>
                <c:pt idx="80">
                  <c:v>156</c:v>
                </c:pt>
                <c:pt idx="81">
                  <c:v>158</c:v>
                </c:pt>
                <c:pt idx="82">
                  <c:v>293</c:v>
                </c:pt>
                <c:pt idx="83">
                  <c:v>307</c:v>
                </c:pt>
                <c:pt idx="84">
                  <c:v>323</c:v>
                </c:pt>
                <c:pt idx="85">
                  <c:v>480</c:v>
                </c:pt>
                <c:pt idx="86">
                  <c:v>668</c:v>
                </c:pt>
                <c:pt idx="87">
                  <c:v>812</c:v>
                </c:pt>
                <c:pt idx="88">
                  <c:v>824</c:v>
                </c:pt>
                <c:pt idx="89">
                  <c:v>833</c:v>
                </c:pt>
                <c:pt idx="90">
                  <c:v>970</c:v>
                </c:pt>
                <c:pt idx="91">
                  <c:v>984</c:v>
                </c:pt>
                <c:pt idx="92">
                  <c:v>996</c:v>
                </c:pt>
                <c:pt idx="93">
                  <c:v>1134</c:v>
                </c:pt>
                <c:pt idx="94">
                  <c:v>1823</c:v>
                </c:pt>
                <c:pt idx="95">
                  <c:v>2182</c:v>
                </c:pt>
                <c:pt idx="96">
                  <c:v>2182</c:v>
                </c:pt>
                <c:pt idx="97">
                  <c:v>2348</c:v>
                </c:pt>
                <c:pt idx="98">
                  <c:v>2492</c:v>
                </c:pt>
                <c:pt idx="99">
                  <c:v>2498</c:v>
                </c:pt>
                <c:pt idx="100">
                  <c:v>2527</c:v>
                </c:pt>
                <c:pt idx="101">
                  <c:v>2851</c:v>
                </c:pt>
                <c:pt idx="102">
                  <c:v>2858</c:v>
                </c:pt>
                <c:pt idx="103">
                  <c:v>2885</c:v>
                </c:pt>
                <c:pt idx="104">
                  <c:v>3211</c:v>
                </c:pt>
                <c:pt idx="105">
                  <c:v>3348</c:v>
                </c:pt>
                <c:pt idx="106">
                  <c:v>3404</c:v>
                </c:pt>
                <c:pt idx="107">
                  <c:v>3556</c:v>
                </c:pt>
                <c:pt idx="108">
                  <c:v>3719</c:v>
                </c:pt>
                <c:pt idx="109">
                  <c:v>4066</c:v>
                </c:pt>
                <c:pt idx="110">
                  <c:v>4218</c:v>
                </c:pt>
                <c:pt idx="111">
                  <c:v>4404</c:v>
                </c:pt>
              </c:numCache>
            </c:numRef>
          </c:xVal>
          <c:yVal>
            <c:numRef>
              <c:f>'A (4)'!$AC$21:$AC$980</c:f>
              <c:numCache>
                <c:formatCode>General</c:formatCode>
                <c:ptCount val="960"/>
                <c:pt idx="0">
                  <c:v>0.22793280000041705</c:v>
                </c:pt>
                <c:pt idx="1">
                  <c:v>0.16490725000039674</c:v>
                </c:pt>
                <c:pt idx="2">
                  <c:v>0.19453749999956926</c:v>
                </c:pt>
                <c:pt idx="3">
                  <c:v>0.18071960000088438</c:v>
                </c:pt>
                <c:pt idx="4">
                  <c:v>7.2006900001724716E-2</c:v>
                </c:pt>
                <c:pt idx="5">
                  <c:v>6.9000800001958851E-2</c:v>
                </c:pt>
                <c:pt idx="6">
                  <c:v>7.1886300000187475E-2</c:v>
                </c:pt>
                <c:pt idx="7">
                  <c:v>7.1886300000187475E-2</c:v>
                </c:pt>
                <c:pt idx="8">
                  <c:v>7.232599999406375E-2</c:v>
                </c:pt>
                <c:pt idx="9">
                  <c:v>7.232599999406375E-2</c:v>
                </c:pt>
                <c:pt idx="10">
                  <c:v>8.3205399998405483E-2</c:v>
                </c:pt>
                <c:pt idx="11">
                  <c:v>8.3205399998405483E-2</c:v>
                </c:pt>
                <c:pt idx="12">
                  <c:v>5.4227000000537373E-2</c:v>
                </c:pt>
                <c:pt idx="13">
                  <c:v>5.4100299996207468E-2</c:v>
                </c:pt>
                <c:pt idx="14">
                  <c:v>5.7985800005553756E-2</c:v>
                </c:pt>
                <c:pt idx="15">
                  <c:v>5.998580000596121E-2</c:v>
                </c:pt>
                <c:pt idx="16">
                  <c:v>6.3985799999500159E-2</c:v>
                </c:pt>
                <c:pt idx="17">
                  <c:v>6.8425500001467299E-2</c:v>
                </c:pt>
                <c:pt idx="18">
                  <c:v>6.9425499998033047E-2</c:v>
                </c:pt>
                <c:pt idx="19">
                  <c:v>7.3865200000000186E-2</c:v>
                </c:pt>
                <c:pt idx="20">
                  <c:v>6.1859100002038758E-2</c:v>
                </c:pt>
                <c:pt idx="21">
                  <c:v>4.3767600000137463E-2</c:v>
                </c:pt>
                <c:pt idx="22">
                  <c:v>5.9767599996121135E-2</c:v>
                </c:pt>
                <c:pt idx="23">
                  <c:v>4.7285199994803406E-2</c:v>
                </c:pt>
                <c:pt idx="24">
                  <c:v>4.032040000311099E-2</c:v>
                </c:pt>
                <c:pt idx="25">
                  <c:v>4.3079199997009709E-2</c:v>
                </c:pt>
                <c:pt idx="26">
                  <c:v>3.7662499998987187E-2</c:v>
                </c:pt>
                <c:pt idx="27">
                  <c:v>3.8662500002828892E-2</c:v>
                </c:pt>
                <c:pt idx="28">
                  <c:v>4.2740400000184309E-2</c:v>
                </c:pt>
                <c:pt idx="29">
                  <c:v>3.6082500002521556E-2</c:v>
                </c:pt>
                <c:pt idx="30">
                  <c:v>2.7400200000556652E-2</c:v>
                </c:pt>
                <c:pt idx="31">
                  <c:v>5.57254000013927E-2</c:v>
                </c:pt>
                <c:pt idx="32">
                  <c:v>3.0181999994965736E-2</c:v>
                </c:pt>
                <c:pt idx="33">
                  <c:v>2.7507200000400189E-2</c:v>
                </c:pt>
                <c:pt idx="34">
                  <c:v>2.6946899997710716E-2</c:v>
                </c:pt>
                <c:pt idx="35">
                  <c:v>9.2781999992439523E-3</c:v>
                </c:pt>
                <c:pt idx="36">
                  <c:v>2.4892000001273118E-2</c:v>
                </c:pt>
                <c:pt idx="37">
                  <c:v>8.0661000029067509E-3</c:v>
                </c:pt>
                <c:pt idx="38">
                  <c:v>1.1066099999879953E-2</c:v>
                </c:pt>
                <c:pt idx="39">
                  <c:v>1.9066100001509767E-2</c:v>
                </c:pt>
                <c:pt idx="40">
                  <c:v>2.0066100005351473E-2</c:v>
                </c:pt>
                <c:pt idx="41">
                  <c:v>3.1843199998547789E-2</c:v>
                </c:pt>
                <c:pt idx="42">
                  <c:v>2.0847899999353103E-2</c:v>
                </c:pt>
                <c:pt idx="43">
                  <c:v>2.3166999999375548E-2</c:v>
                </c:pt>
                <c:pt idx="44">
                  <c:v>1.9190000006346963E-2</c:v>
                </c:pt>
                <c:pt idx="45">
                  <c:v>2.1948800000245683E-2</c:v>
                </c:pt>
                <c:pt idx="46">
                  <c:v>2.8388500002620276E-2</c:v>
                </c:pt>
                <c:pt idx="47">
                  <c:v>1.0947399998258334E-2</c:v>
                </c:pt>
                <c:pt idx="48">
                  <c:v>1.082680000399705E-2</c:v>
                </c:pt>
                <c:pt idx="49">
                  <c:v>1.3826800000970252E-2</c:v>
                </c:pt>
                <c:pt idx="50">
                  <c:v>1.6826800005219411E-2</c:v>
                </c:pt>
                <c:pt idx="51">
                  <c:v>1.9826800002192613E-2</c:v>
                </c:pt>
                <c:pt idx="52">
                  <c:v>2.1826800002600066E-2</c:v>
                </c:pt>
                <c:pt idx="53">
                  <c:v>6.1458999989554286E-3</c:v>
                </c:pt>
                <c:pt idx="54">
                  <c:v>8.2894999941345304E-3</c:v>
                </c:pt>
                <c:pt idx="55">
                  <c:v>1.2723100000584964E-2</c:v>
                </c:pt>
                <c:pt idx="56">
                  <c:v>2.6085999998031184E-3</c:v>
                </c:pt>
                <c:pt idx="57">
                  <c:v>1.004829999874346E-2</c:v>
                </c:pt>
                <c:pt idx="58">
                  <c:v>4.9276999998255633E-3</c:v>
                </c:pt>
                <c:pt idx="59">
                  <c:v>2.1481900002982002E-2</c:v>
                </c:pt>
                <c:pt idx="60">
                  <c:v>3.8070999944466166E-3</c:v>
                </c:pt>
                <c:pt idx="61">
                  <c:v>1.526979999471223E-2</c:v>
                </c:pt>
                <c:pt idx="62">
                  <c:v>1.5040799997223075E-2</c:v>
                </c:pt>
                <c:pt idx="63">
                  <c:v>7.9960000584833324E-4</c:v>
                </c:pt>
                <c:pt idx="64">
                  <c:v>1.6924899995501619E-2</c:v>
                </c:pt>
                <c:pt idx="65">
                  <c:v>5.0210999979753979E-3</c:v>
                </c:pt>
                <c:pt idx="66">
                  <c:v>-9.5590000273659825E-4</c:v>
                </c:pt>
                <c:pt idx="67">
                  <c:v>5.4837999996379949E-3</c:v>
                </c:pt>
                <c:pt idx="68">
                  <c:v>2.3632000011275522E-3</c:v>
                </c:pt>
                <c:pt idx="69">
                  <c:v>8.029000018723309E-4</c:v>
                </c:pt>
                <c:pt idx="70">
                  <c:v>3.0197000014595687E-3</c:v>
                </c:pt>
                <c:pt idx="71">
                  <c:v>1.1220000014873222E-3</c:v>
                </c:pt>
                <c:pt idx="72">
                  <c:v>-1.0999999998603016E-2</c:v>
                </c:pt>
                <c:pt idx="73">
                  <c:v>-1.8915999971795827E-3</c:v>
                </c:pt>
                <c:pt idx="74">
                  <c:v>1.1435999986133538E-3</c:v>
                </c:pt>
                <c:pt idx="75">
                  <c:v>8.5833000048296526E-3</c:v>
                </c:pt>
                <c:pt idx="76">
                  <c:v>-7.5311999971745536E-3</c:v>
                </c:pt>
                <c:pt idx="77">
                  <c:v>3.4688000014284626E-3</c:v>
                </c:pt>
                <c:pt idx="78">
                  <c:v>5.4688000018359162E-3</c:v>
                </c:pt>
                <c:pt idx="79">
                  <c:v>2.3000000510364771E-5</c:v>
                </c:pt>
                <c:pt idx="80">
                  <c:v>-7.7240000246092677E-4</c:v>
                </c:pt>
                <c:pt idx="81">
                  <c:v>-5.2181999999447726E-3</c:v>
                </c:pt>
                <c:pt idx="82">
                  <c:v>1.8690299999434501E-2</c:v>
                </c:pt>
                <c:pt idx="83">
                  <c:v>1.5697000053478405E-3</c:v>
                </c:pt>
                <c:pt idx="84">
                  <c:v>-9.9670000054175034E-4</c:v>
                </c:pt>
                <c:pt idx="85">
                  <c:v>7.9999954323284328E-6</c:v>
                </c:pt>
                <c:pt idx="86">
                  <c:v>1.1028000008082017E-3</c:v>
                </c:pt>
                <c:pt idx="87">
                  <c:v>-9.9480000062612817E-4</c:v>
                </c:pt>
                <c:pt idx="88">
                  <c:v>-1.6696000020601787E-3</c:v>
                </c:pt>
                <c:pt idx="89">
                  <c:v>3.3242999998037703E-3</c:v>
                </c:pt>
                <c:pt idx="90">
                  <c:v>3.7870000014663674E-3</c:v>
                </c:pt>
                <c:pt idx="91">
                  <c:v>-2.3336000012932345E-3</c:v>
                </c:pt>
                <c:pt idx="92">
                  <c:v>-3.008400002727285E-3</c:v>
                </c:pt>
                <c:pt idx="93">
                  <c:v>-5.7686000000103377E-3</c:v>
                </c:pt>
                <c:pt idx="94">
                  <c:v>-1.3346699997782707E-2</c:v>
                </c:pt>
                <c:pt idx="95">
                  <c:v>-1.3607799999590497E-2</c:v>
                </c:pt>
                <c:pt idx="96">
                  <c:v>-6.6678000002866611E-3</c:v>
                </c:pt>
                <c:pt idx="97">
                  <c:v>-2.646919999824604E-2</c:v>
                </c:pt>
                <c:pt idx="98">
                  <c:v>-2.1466800004418474E-2</c:v>
                </c:pt>
                <c:pt idx="99">
                  <c:v>-2.7804199999081902E-2</c:v>
                </c:pt>
                <c:pt idx="100">
                  <c:v>-2.3268299999472219E-2</c:v>
                </c:pt>
                <c:pt idx="101">
                  <c:v>-3.4487900004023686E-2</c:v>
                </c:pt>
                <c:pt idx="102">
                  <c:v>-3.2248199997411575E-2</c:v>
                </c:pt>
                <c:pt idx="103">
                  <c:v>-3.0766500000027008E-2</c:v>
                </c:pt>
                <c:pt idx="104">
                  <c:v>-3.6131900000327732E-2</c:v>
                </c:pt>
                <c:pt idx="105">
                  <c:v>-3.7969199998769909E-2</c:v>
                </c:pt>
                <c:pt idx="106">
                  <c:v>-3.9851599998655729E-2</c:v>
                </c:pt>
                <c:pt idx="107">
                  <c:v>-4.1332399996463209E-2</c:v>
                </c:pt>
                <c:pt idx="108">
                  <c:v>-4.4365100002323743E-2</c:v>
                </c:pt>
                <c:pt idx="109">
                  <c:v>-5.0711399999272544E-2</c:v>
                </c:pt>
                <c:pt idx="110">
                  <c:v>-5.3992200002539903E-2</c:v>
                </c:pt>
                <c:pt idx="111">
                  <c:v>-5.94515999982832E-2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2B-4617-94C5-4DEABE9FB1BA}"/>
            </c:ext>
          </c:extLst>
        </c:ser>
        <c:ser>
          <c:idx val="9"/>
          <c:order val="1"/>
          <c:tx>
            <c:strRef>
              <c:f>'A (4)'!$S$1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(4)'!$AW$2:$AW$122</c:f>
              <c:numCache>
                <c:formatCode>General</c:formatCode>
                <c:ptCount val="121"/>
                <c:pt idx="0">
                  <c:v>-7000</c:v>
                </c:pt>
                <c:pt idx="1">
                  <c:v>-6900</c:v>
                </c:pt>
                <c:pt idx="2">
                  <c:v>-6800</c:v>
                </c:pt>
                <c:pt idx="3">
                  <c:v>-6700</c:v>
                </c:pt>
                <c:pt idx="4">
                  <c:v>-6600</c:v>
                </c:pt>
                <c:pt idx="5">
                  <c:v>-6500</c:v>
                </c:pt>
                <c:pt idx="6">
                  <c:v>-6400</c:v>
                </c:pt>
                <c:pt idx="7">
                  <c:v>-6300</c:v>
                </c:pt>
                <c:pt idx="8">
                  <c:v>-6200</c:v>
                </c:pt>
                <c:pt idx="9">
                  <c:v>-6100</c:v>
                </c:pt>
                <c:pt idx="10">
                  <c:v>-6000</c:v>
                </c:pt>
                <c:pt idx="11">
                  <c:v>-5900</c:v>
                </c:pt>
                <c:pt idx="12">
                  <c:v>-5800</c:v>
                </c:pt>
                <c:pt idx="13">
                  <c:v>-5700</c:v>
                </c:pt>
                <c:pt idx="14">
                  <c:v>-5600</c:v>
                </c:pt>
                <c:pt idx="15">
                  <c:v>-5500</c:v>
                </c:pt>
                <c:pt idx="16">
                  <c:v>-5400</c:v>
                </c:pt>
                <c:pt idx="17">
                  <c:v>-5300</c:v>
                </c:pt>
                <c:pt idx="18">
                  <c:v>-5200</c:v>
                </c:pt>
                <c:pt idx="19">
                  <c:v>-5100</c:v>
                </c:pt>
                <c:pt idx="20">
                  <c:v>-5000</c:v>
                </c:pt>
                <c:pt idx="21">
                  <c:v>-4900</c:v>
                </c:pt>
                <c:pt idx="22">
                  <c:v>-4800</c:v>
                </c:pt>
                <c:pt idx="23">
                  <c:v>-4700</c:v>
                </c:pt>
                <c:pt idx="24">
                  <c:v>-4600</c:v>
                </c:pt>
                <c:pt idx="25">
                  <c:v>-4500</c:v>
                </c:pt>
                <c:pt idx="26">
                  <c:v>-4400</c:v>
                </c:pt>
                <c:pt idx="27">
                  <c:v>-4300</c:v>
                </c:pt>
                <c:pt idx="28">
                  <c:v>-4200</c:v>
                </c:pt>
                <c:pt idx="29">
                  <c:v>-4100</c:v>
                </c:pt>
                <c:pt idx="30">
                  <c:v>-4000</c:v>
                </c:pt>
                <c:pt idx="31">
                  <c:v>-3900</c:v>
                </c:pt>
                <c:pt idx="32">
                  <c:v>-3800</c:v>
                </c:pt>
                <c:pt idx="33">
                  <c:v>-3700</c:v>
                </c:pt>
                <c:pt idx="34">
                  <c:v>-3600</c:v>
                </c:pt>
                <c:pt idx="35">
                  <c:v>-3500</c:v>
                </c:pt>
                <c:pt idx="36">
                  <c:v>-3400</c:v>
                </c:pt>
                <c:pt idx="37">
                  <c:v>-3300</c:v>
                </c:pt>
                <c:pt idx="38">
                  <c:v>-3200</c:v>
                </c:pt>
                <c:pt idx="39">
                  <c:v>-3100</c:v>
                </c:pt>
                <c:pt idx="40">
                  <c:v>-3000</c:v>
                </c:pt>
                <c:pt idx="41">
                  <c:v>-2900</c:v>
                </c:pt>
                <c:pt idx="42">
                  <c:v>-2800</c:v>
                </c:pt>
                <c:pt idx="43">
                  <c:v>-2700</c:v>
                </c:pt>
                <c:pt idx="44">
                  <c:v>-2600</c:v>
                </c:pt>
                <c:pt idx="45">
                  <c:v>-2500</c:v>
                </c:pt>
                <c:pt idx="46">
                  <c:v>-2400</c:v>
                </c:pt>
                <c:pt idx="47">
                  <c:v>-2300</c:v>
                </c:pt>
                <c:pt idx="48">
                  <c:v>-2200</c:v>
                </c:pt>
                <c:pt idx="49">
                  <c:v>-2100</c:v>
                </c:pt>
                <c:pt idx="50">
                  <c:v>-2000</c:v>
                </c:pt>
                <c:pt idx="51">
                  <c:v>-1900</c:v>
                </c:pt>
                <c:pt idx="52">
                  <c:v>-1800</c:v>
                </c:pt>
                <c:pt idx="53">
                  <c:v>-1700</c:v>
                </c:pt>
                <c:pt idx="54">
                  <c:v>-1600</c:v>
                </c:pt>
                <c:pt idx="55">
                  <c:v>-1500</c:v>
                </c:pt>
                <c:pt idx="56">
                  <c:v>-1400</c:v>
                </c:pt>
                <c:pt idx="57">
                  <c:v>-1300</c:v>
                </c:pt>
                <c:pt idx="58">
                  <c:v>-1200</c:v>
                </c:pt>
                <c:pt idx="59">
                  <c:v>-1100</c:v>
                </c:pt>
                <c:pt idx="60">
                  <c:v>-1000</c:v>
                </c:pt>
                <c:pt idx="61">
                  <c:v>-900</c:v>
                </c:pt>
                <c:pt idx="62">
                  <c:v>-800</c:v>
                </c:pt>
                <c:pt idx="63">
                  <c:v>-700</c:v>
                </c:pt>
                <c:pt idx="64">
                  <c:v>-600</c:v>
                </c:pt>
                <c:pt idx="65">
                  <c:v>-500</c:v>
                </c:pt>
                <c:pt idx="66">
                  <c:v>-400</c:v>
                </c:pt>
                <c:pt idx="67">
                  <c:v>-300</c:v>
                </c:pt>
                <c:pt idx="68">
                  <c:v>-200</c:v>
                </c:pt>
                <c:pt idx="69">
                  <c:v>-100</c:v>
                </c:pt>
                <c:pt idx="70">
                  <c:v>0</c:v>
                </c:pt>
                <c:pt idx="71">
                  <c:v>100</c:v>
                </c:pt>
                <c:pt idx="72">
                  <c:v>200</c:v>
                </c:pt>
                <c:pt idx="73">
                  <c:v>300</c:v>
                </c:pt>
                <c:pt idx="74">
                  <c:v>400</c:v>
                </c:pt>
                <c:pt idx="75">
                  <c:v>500</c:v>
                </c:pt>
                <c:pt idx="76">
                  <c:v>600</c:v>
                </c:pt>
                <c:pt idx="77">
                  <c:v>700</c:v>
                </c:pt>
                <c:pt idx="78">
                  <c:v>800</c:v>
                </c:pt>
                <c:pt idx="79">
                  <c:v>900</c:v>
                </c:pt>
                <c:pt idx="80">
                  <c:v>1000</c:v>
                </c:pt>
                <c:pt idx="81">
                  <c:v>1100</c:v>
                </c:pt>
                <c:pt idx="82">
                  <c:v>1200</c:v>
                </c:pt>
                <c:pt idx="83">
                  <c:v>1300</c:v>
                </c:pt>
                <c:pt idx="84">
                  <c:v>1400</c:v>
                </c:pt>
                <c:pt idx="85">
                  <c:v>1500</c:v>
                </c:pt>
                <c:pt idx="86">
                  <c:v>1600</c:v>
                </c:pt>
                <c:pt idx="87">
                  <c:v>1700</c:v>
                </c:pt>
                <c:pt idx="88">
                  <c:v>1800</c:v>
                </c:pt>
                <c:pt idx="89">
                  <c:v>1900</c:v>
                </c:pt>
                <c:pt idx="90">
                  <c:v>2000</c:v>
                </c:pt>
                <c:pt idx="91">
                  <c:v>2100</c:v>
                </c:pt>
                <c:pt idx="92">
                  <c:v>2200</c:v>
                </c:pt>
                <c:pt idx="93">
                  <c:v>2300</c:v>
                </c:pt>
                <c:pt idx="94">
                  <c:v>2400</c:v>
                </c:pt>
                <c:pt idx="95">
                  <c:v>2500</c:v>
                </c:pt>
                <c:pt idx="96">
                  <c:v>2600</c:v>
                </c:pt>
                <c:pt idx="97">
                  <c:v>2700</c:v>
                </c:pt>
                <c:pt idx="98">
                  <c:v>2800</c:v>
                </c:pt>
                <c:pt idx="99">
                  <c:v>2900</c:v>
                </c:pt>
                <c:pt idx="100">
                  <c:v>3000</c:v>
                </c:pt>
                <c:pt idx="101">
                  <c:v>3100</c:v>
                </c:pt>
                <c:pt idx="102">
                  <c:v>3200</c:v>
                </c:pt>
                <c:pt idx="103">
                  <c:v>3300</c:v>
                </c:pt>
                <c:pt idx="104">
                  <c:v>3400</c:v>
                </c:pt>
                <c:pt idx="105">
                  <c:v>3500</c:v>
                </c:pt>
                <c:pt idx="106">
                  <c:v>3600</c:v>
                </c:pt>
                <c:pt idx="107">
                  <c:v>3700</c:v>
                </c:pt>
                <c:pt idx="108">
                  <c:v>3800</c:v>
                </c:pt>
                <c:pt idx="109">
                  <c:v>3900</c:v>
                </c:pt>
                <c:pt idx="110">
                  <c:v>4000</c:v>
                </c:pt>
                <c:pt idx="111">
                  <c:v>4100</c:v>
                </c:pt>
                <c:pt idx="112">
                  <c:v>4200</c:v>
                </c:pt>
                <c:pt idx="113">
                  <c:v>4300</c:v>
                </c:pt>
                <c:pt idx="114">
                  <c:v>4400</c:v>
                </c:pt>
                <c:pt idx="115">
                  <c:v>4500</c:v>
                </c:pt>
                <c:pt idx="116">
                  <c:v>4600</c:v>
                </c:pt>
                <c:pt idx="117">
                  <c:v>4700</c:v>
                </c:pt>
                <c:pt idx="118">
                  <c:v>4800</c:v>
                </c:pt>
                <c:pt idx="119">
                  <c:v>4900</c:v>
                </c:pt>
                <c:pt idx="120">
                  <c:v>5000</c:v>
                </c:pt>
              </c:numCache>
            </c:numRef>
          </c:xVal>
          <c:yVal>
            <c:numRef>
              <c:f>'A (4)'!$AX$2:$AX$122</c:f>
              <c:numCache>
                <c:formatCode>General</c:formatCode>
                <c:ptCount val="121"/>
                <c:pt idx="0">
                  <c:v>0.24766841073460874</c:v>
                </c:pt>
                <c:pt idx="1">
                  <c:v>0.24258719787019165</c:v>
                </c:pt>
                <c:pt idx="2">
                  <c:v>0.23754162344796395</c:v>
                </c:pt>
                <c:pt idx="3">
                  <c:v>0.23253176617990276</c:v>
                </c:pt>
                <c:pt idx="4">
                  <c:v>0.22755770511835066</c:v>
                </c:pt>
                <c:pt idx="5">
                  <c:v>0.22261952075393418</c:v>
                </c:pt>
                <c:pt idx="6">
                  <c:v>0.21771729613073626</c:v>
                </c:pt>
                <c:pt idx="7">
                  <c:v>0.21285111796757372</c:v>
                </c:pt>
                <c:pt idx="8">
                  <c:v>0.20802107777448431</c:v>
                </c:pt>
                <c:pt idx="9">
                  <c:v>0.20322727295400253</c:v>
                </c:pt>
                <c:pt idx="10">
                  <c:v>0.19846980787752094</c:v>
                </c:pt>
                <c:pt idx="11">
                  <c:v>0.19374879492799862</c:v>
                </c:pt>
                <c:pt idx="12">
                  <c:v>0.18906435550151851</c:v>
                </c:pt>
                <c:pt idx="13">
                  <c:v>0.18441662096170364</c:v>
                </c:pt>
                <c:pt idx="14">
                  <c:v>0.17980573354279894</c:v>
                </c:pt>
                <c:pt idx="15">
                  <c:v>0.17523184719929258</c:v>
                </c:pt>
                <c:pt idx="16">
                  <c:v>0.17069512840228998</c:v>
                </c:pt>
                <c:pt idx="17">
                  <c:v>0.16619575688543561</c:v>
                </c:pt>
                <c:pt idx="18">
                  <c:v>0.16173392634597836</c:v>
                </c:pt>
                <c:pt idx="19">
                  <c:v>0.15730984510954812</c:v>
                </c:pt>
                <c:pt idx="20">
                  <c:v>0.15292373677030424</c:v>
                </c:pt>
                <c:pt idx="21">
                  <c:v>0.14857584082126063</c:v>
                </c:pt>
                <c:pt idx="22">
                  <c:v>0.14426641329271778</c:v>
                </c:pt>
                <c:pt idx="23">
                  <c:v>0.13999572741974564</c:v>
                </c:pt>
                <c:pt idx="24">
                  <c:v>0.13576407436248053</c:v>
                </c:pt>
                <c:pt idx="25">
                  <c:v>0.13157176400552759</c:v>
                </c:pt>
                <c:pt idx="26">
                  <c:v>0.12741912586491205</c:v>
                </c:pt>
                <c:pt idx="27">
                  <c:v>0.12330651013272667</c:v>
                </c:pt>
                <c:pt idx="28">
                  <c:v>0.11923428889081948</c:v>
                </c:pt>
                <c:pt idx="29">
                  <c:v>0.11520285752554758</c:v>
                </c:pt>
                <c:pt idx="30">
                  <c:v>0.11121263637580935</c:v>
                </c:pt>
                <c:pt idx="31">
                  <c:v>0.10726407264636983</c:v>
                </c:pt>
                <c:pt idx="32">
                  <c:v>0.10335764261809136</c:v>
                </c:pt>
                <c:pt idx="33">
                  <c:v>9.9493854186390257E-2</c:v>
                </c:pt>
                <c:pt idx="34">
                  <c:v>9.5673249759516646E-2</c:v>
                </c:pt>
                <c:pt idx="35">
                  <c:v>9.1896409549751423E-2</c:v>
                </c:pt>
                <c:pt idx="36">
                  <c:v>8.8163955294225632E-2</c:v>
                </c:pt>
                <c:pt idx="37">
                  <c:v>8.4476554448978183E-2</c:v>
                </c:pt>
                <c:pt idx="38">
                  <c:v>8.0834924911618811E-2</c:v>
                </c:pt>
                <c:pt idx="39">
                  <c:v>7.7239840346514849E-2</c:v>
                </c:pt>
                <c:pt idx="40">
                  <c:v>7.3692136214213541E-2</c:v>
                </c:pt>
                <c:pt idx="41">
                  <c:v>7.0192716646814396E-2</c:v>
                </c:pt>
                <c:pt idx="42">
                  <c:v>6.6742562366751232E-2</c:v>
                </c:pt>
                <c:pt idx="43">
                  <c:v>6.3342739921977448E-2</c:v>
                </c:pt>
                <c:pt idx="44">
                  <c:v>5.9994412610337847E-2</c:v>
                </c:pt>
                <c:pt idx="45">
                  <c:v>5.6698853594546628E-2</c:v>
                </c:pt>
                <c:pt idx="46">
                  <c:v>5.3457461870886569E-2</c:v>
                </c:pt>
                <c:pt idx="47">
                  <c:v>5.0271781952408848E-2</c:v>
                </c:pt>
                <c:pt idx="48">
                  <c:v>4.7143528361139705E-2</c:v>
                </c:pt>
                <c:pt idx="49">
                  <c:v>4.4074616288417454E-2</c:v>
                </c:pt>
                <c:pt idx="50">
                  <c:v>4.1067200063708793E-2</c:v>
                </c:pt>
                <c:pt idx="51">
                  <c:v>3.8123721340845587E-2</c:v>
                </c:pt>
                <c:pt idx="52">
                  <c:v>3.5246969113636048E-2</c:v>
                </c:pt>
                <c:pt idx="53">
                  <c:v>3.2440153721061474E-2</c:v>
                </c:pt>
                <c:pt idx="54">
                  <c:v>2.9706996753027067E-2</c:v>
                </c:pt>
                <c:pt idx="55">
                  <c:v>2.7051838002292179E-2</c:v>
                </c:pt>
                <c:pt idx="56">
                  <c:v>2.4479759006480171E-2</c:v>
                </c:pt>
                <c:pt idx="57">
                  <c:v>2.1996719840533353E-2</c:v>
                </c:pt>
                <c:pt idx="58">
                  <c:v>1.9609701076918496E-2</c:v>
                </c:pt>
                <c:pt idx="59">
                  <c:v>1.7326835556227119E-2</c:v>
                </c:pt>
                <c:pt idx="60">
                  <c:v>1.5157504171677334E-2</c:v>
                </c:pt>
                <c:pt idx="61">
                  <c:v>1.3112355980636887E-2</c:v>
                </c:pt>
                <c:pt idx="62">
                  <c:v>1.1203196249047316E-2</c:v>
                </c:pt>
                <c:pt idx="63">
                  <c:v>9.4426689757786154E-3</c:v>
                </c:pt>
                <c:pt idx="64">
                  <c:v>7.8436484953830436E-3</c:v>
                </c:pt>
                <c:pt idx="65">
                  <c:v>6.4182573690775013E-3</c:v>
                </c:pt>
                <c:pt idx="66">
                  <c:v>5.1764581673679078E-3</c:v>
                </c:pt>
                <c:pt idx="67">
                  <c:v>4.1242388193683099E-3</c:v>
                </c:pt>
                <c:pt idx="68">
                  <c:v>3.2615318721061475E-3</c:v>
                </c:pt>
                <c:pt idx="69">
                  <c:v>2.5801652453814458E-3</c:v>
                </c:pt>
                <c:pt idx="70">
                  <c:v>2.0622935937892059E-3</c:v>
                </c:pt>
                <c:pt idx="71">
                  <c:v>1.6798328405898354E-3</c:v>
                </c:pt>
                <c:pt idx="72">
                  <c:v>1.3953371419022423E-3</c:v>
                </c:pt>
                <c:pt idx="73">
                  <c:v>1.1644800719202398E-3</c:v>
                </c:pt>
                <c:pt idx="74">
                  <c:v>9.3988178912185211E-4</c:v>
                </c:pt>
                <c:pt idx="75">
                  <c:v>6.7560810170706753E-4</c:v>
                </c:pt>
                <c:pt idx="76">
                  <c:v>3.3143635528206858E-4</c:v>
                </c:pt>
                <c:pt idx="77">
                  <c:v>-1.23950850387319E-4</c:v>
                </c:pt>
                <c:pt idx="78">
                  <c:v>-7.1134794942896533E-4</c:v>
                </c:pt>
                <c:pt idx="79">
                  <c:v>-1.4410363372026423E-3</c:v>
                </c:pt>
                <c:pt idx="80">
                  <c:v>-2.3140882235734225E-3</c:v>
                </c:pt>
                <c:pt idx="81">
                  <c:v>-3.3244303914309846E-3</c:v>
                </c:pt>
                <c:pt idx="82">
                  <c:v>-4.46113174247122E-3</c:v>
                </c:pt>
                <c:pt idx="83">
                  <c:v>-5.7105097177688816E-3</c:v>
                </c:pt>
                <c:pt idx="84">
                  <c:v>-7.057827802910175E-3</c:v>
                </c:pt>
                <c:pt idx="85">
                  <c:v>-8.4885128812888094E-3</c:v>
                </c:pt>
                <c:pt idx="86">
                  <c:v>-9.9889265484981865E-3</c:v>
                </c:pt>
                <c:pt idx="87">
                  <c:v>-1.1546777142869509E-2</c:v>
                </c:pt>
                <c:pt idx="88">
                  <c:v>-1.315127257273584E-2</c:v>
                </c:pt>
                <c:pt idx="89">
                  <c:v>-1.479310447466212E-2</c:v>
                </c:pt>
                <c:pt idx="90">
                  <c:v>-1.6464335054069017E-2</c:v>
                </c:pt>
                <c:pt idx="91">
                  <c:v>-1.8158237468045915E-2</c:v>
                </c:pt>
                <c:pt idx="92">
                  <c:v>-1.9869122938187028E-2</c:v>
                </c:pt>
                <c:pt idx="93">
                  <c:v>-2.15921742875416E-2</c:v>
                </c:pt>
                <c:pt idx="94">
                  <c:v>-2.3323296153007378E-2</c:v>
                </c:pt>
                <c:pt idx="95">
                  <c:v>-2.5058985992038641E-2</c:v>
                </c:pt>
                <c:pt idx="96">
                  <c:v>-2.6796226315131517E-2</c:v>
                </c:pt>
                <c:pt idx="97">
                  <c:v>-2.8532396567227045E-2</c:v>
                </c:pt>
                <c:pt idx="98">
                  <c:v>-3.02652021568529E-2</c:v>
                </c:pt>
                <c:pt idx="99">
                  <c:v>-3.1992617865085553E-2</c:v>
                </c:pt>
                <c:pt idx="100">
                  <c:v>-3.3712842969232576E-2</c:v>
                </c:pt>
                <c:pt idx="101">
                  <c:v>-3.5424265703434626E-2</c:v>
                </c:pt>
                <c:pt idx="102">
                  <c:v>-3.712543503699442E-2</c:v>
                </c:pt>
                <c:pt idx="103">
                  <c:v>-3.8815038115885971E-2</c:v>
                </c:pt>
                <c:pt idx="104">
                  <c:v>-4.049188204900997E-2</c:v>
                </c:pt>
                <c:pt idx="105">
                  <c:v>-4.2154879012685283E-2</c:v>
                </c:pt>
                <c:pt idx="106">
                  <c:v>-4.3803033890113897E-2</c:v>
                </c:pt>
                <c:pt idx="107">
                  <c:v>-4.5435433858835125E-2</c:v>
                </c:pt>
                <c:pt idx="108">
                  <c:v>-4.705123949331709E-2</c:v>
                </c:pt>
                <c:pt idx="109">
                  <c:v>-4.8649677067899168E-2</c:v>
                </c:pt>
                <c:pt idx="110">
                  <c:v>-5.0230031833561131E-2</c:v>
                </c:pt>
                <c:pt idx="111">
                  <c:v>-5.1791642106322755E-2</c:v>
                </c:pt>
                <c:pt idx="112">
                  <c:v>-5.3333894050665659E-2</c:v>
                </c:pt>
                <c:pt idx="113">
                  <c:v>-5.4856217072641392E-2</c:v>
                </c:pt>
                <c:pt idx="114">
                  <c:v>-5.6358079757941812E-2</c:v>
                </c:pt>
                <c:pt idx="115">
                  <c:v>-5.7838986303109151E-2</c:v>
                </c:pt>
                <c:pt idx="116">
                  <c:v>-5.9298473395579282E-2</c:v>
                </c:pt>
                <c:pt idx="117">
                  <c:v>-6.0736107502183237E-2</c:v>
                </c:pt>
                <c:pt idx="118">
                  <c:v>-6.2151482527430475E-2</c:v>
                </c:pt>
                <c:pt idx="119">
                  <c:v>-6.3544217803370301E-2</c:v>
                </c:pt>
                <c:pt idx="120">
                  <c:v>-6.4913956372785062E-2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52B-4617-94C5-4DEABE9FB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008464"/>
        <c:axId val="1"/>
      </c:scatterChart>
      <c:valAx>
        <c:axId val="560008464"/>
        <c:scaling>
          <c:orientation val="minMax"/>
          <c:max val="5000"/>
          <c:min val="-8000"/>
        </c:scaling>
        <c:delete val="0"/>
        <c:axPos val="b"/>
        <c:majorGridlines>
          <c:spPr>
            <a:ln w="3175">
              <a:solidFill>
                <a:srgbClr val="424242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0199081163859107"/>
              <c:y val="0.923296647578143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5"/>
          <c:min val="-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80808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656967840735069E-3"/>
              <c:y val="0.3863642328799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0008464"/>
        <c:crosses val="autoZero"/>
        <c:crossBetween val="midCat"/>
        <c:minorUnit val="0.05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2511485451761101"/>
          <c:y val="0.93466028394177991"/>
          <c:w val="0.73813169984686067"/>
          <c:h val="0.991478465759961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Aql - residuals from LiTE fit</a:t>
            </a:r>
          </a:p>
        </c:rich>
      </c:tx>
      <c:layout>
        <c:manualLayout>
          <c:xMode val="edge"/>
          <c:yMode val="edge"/>
          <c:x val="0.32263045101013749"/>
          <c:y val="1.4164305949008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859473342342407E-2"/>
          <c:y val="0.11331444759206799"/>
          <c:w val="0.87156093445523708"/>
          <c:h val="0.72237960339943341"/>
        </c:manualLayout>
      </c:layout>
      <c:scatterChart>
        <c:scatterStyle val="lineMarker"/>
        <c:varyColors val="0"/>
        <c:ser>
          <c:idx val="4"/>
          <c:order val="0"/>
          <c:tx>
            <c:strRef>
              <c:f>'A (4)'!$K$20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(4)'!$F$21:$F$980</c:f>
              <c:numCache>
                <c:formatCode>General</c:formatCode>
                <c:ptCount val="960"/>
                <c:pt idx="0">
                  <c:v>-6632</c:v>
                </c:pt>
                <c:pt idx="1">
                  <c:v>-6502.5</c:v>
                </c:pt>
                <c:pt idx="2">
                  <c:v>-5875</c:v>
                </c:pt>
                <c:pt idx="3">
                  <c:v>-5324</c:v>
                </c:pt>
                <c:pt idx="4">
                  <c:v>-2961</c:v>
                </c:pt>
                <c:pt idx="5">
                  <c:v>-2952</c:v>
                </c:pt>
                <c:pt idx="6">
                  <c:v>-2947</c:v>
                </c:pt>
                <c:pt idx="7">
                  <c:v>-2947</c:v>
                </c:pt>
                <c:pt idx="8">
                  <c:v>-2940</c:v>
                </c:pt>
                <c:pt idx="9">
                  <c:v>-2940</c:v>
                </c:pt>
                <c:pt idx="10">
                  <c:v>-2926</c:v>
                </c:pt>
                <c:pt idx="11">
                  <c:v>-2926</c:v>
                </c:pt>
                <c:pt idx="12">
                  <c:v>-2630</c:v>
                </c:pt>
                <c:pt idx="13">
                  <c:v>-2607</c:v>
                </c:pt>
                <c:pt idx="14">
                  <c:v>-2602</c:v>
                </c:pt>
                <c:pt idx="15">
                  <c:v>-2602</c:v>
                </c:pt>
                <c:pt idx="16">
                  <c:v>-2602</c:v>
                </c:pt>
                <c:pt idx="17">
                  <c:v>-2595</c:v>
                </c:pt>
                <c:pt idx="18">
                  <c:v>-2595</c:v>
                </c:pt>
                <c:pt idx="19">
                  <c:v>-2588</c:v>
                </c:pt>
                <c:pt idx="20">
                  <c:v>-2579</c:v>
                </c:pt>
                <c:pt idx="21">
                  <c:v>-2444</c:v>
                </c:pt>
                <c:pt idx="22">
                  <c:v>-2444</c:v>
                </c:pt>
                <c:pt idx="23">
                  <c:v>-2388</c:v>
                </c:pt>
                <c:pt idx="24">
                  <c:v>-2276</c:v>
                </c:pt>
                <c:pt idx="25">
                  <c:v>-2248</c:v>
                </c:pt>
                <c:pt idx="26">
                  <c:v>-2125</c:v>
                </c:pt>
                <c:pt idx="27">
                  <c:v>-2125</c:v>
                </c:pt>
                <c:pt idx="28">
                  <c:v>-2076</c:v>
                </c:pt>
                <c:pt idx="29">
                  <c:v>-1925</c:v>
                </c:pt>
                <c:pt idx="30">
                  <c:v>-1738</c:v>
                </c:pt>
                <c:pt idx="31">
                  <c:v>-1726</c:v>
                </c:pt>
                <c:pt idx="32">
                  <c:v>-1580</c:v>
                </c:pt>
                <c:pt idx="33">
                  <c:v>-1568</c:v>
                </c:pt>
                <c:pt idx="34">
                  <c:v>-1561</c:v>
                </c:pt>
                <c:pt idx="35">
                  <c:v>-1558</c:v>
                </c:pt>
                <c:pt idx="36">
                  <c:v>-1480</c:v>
                </c:pt>
                <c:pt idx="37">
                  <c:v>-1409</c:v>
                </c:pt>
                <c:pt idx="38">
                  <c:v>-1409</c:v>
                </c:pt>
                <c:pt idx="39">
                  <c:v>-1409</c:v>
                </c:pt>
                <c:pt idx="40">
                  <c:v>-1409</c:v>
                </c:pt>
                <c:pt idx="41">
                  <c:v>-1408</c:v>
                </c:pt>
                <c:pt idx="42">
                  <c:v>-1251</c:v>
                </c:pt>
                <c:pt idx="43">
                  <c:v>-1230</c:v>
                </c:pt>
                <c:pt idx="44">
                  <c:v>-1100</c:v>
                </c:pt>
                <c:pt idx="45">
                  <c:v>-1072</c:v>
                </c:pt>
                <c:pt idx="46">
                  <c:v>-1065</c:v>
                </c:pt>
                <c:pt idx="47">
                  <c:v>-906</c:v>
                </c:pt>
                <c:pt idx="48">
                  <c:v>-892</c:v>
                </c:pt>
                <c:pt idx="49">
                  <c:v>-892</c:v>
                </c:pt>
                <c:pt idx="50">
                  <c:v>-892</c:v>
                </c:pt>
                <c:pt idx="51">
                  <c:v>-892</c:v>
                </c:pt>
                <c:pt idx="52">
                  <c:v>-892</c:v>
                </c:pt>
                <c:pt idx="53">
                  <c:v>-871</c:v>
                </c:pt>
                <c:pt idx="54">
                  <c:v>-755</c:v>
                </c:pt>
                <c:pt idx="55">
                  <c:v>-739</c:v>
                </c:pt>
                <c:pt idx="56">
                  <c:v>-734</c:v>
                </c:pt>
                <c:pt idx="57">
                  <c:v>-727</c:v>
                </c:pt>
                <c:pt idx="58">
                  <c:v>-713</c:v>
                </c:pt>
                <c:pt idx="59">
                  <c:v>-711</c:v>
                </c:pt>
                <c:pt idx="60">
                  <c:v>-699</c:v>
                </c:pt>
                <c:pt idx="61">
                  <c:v>-562</c:v>
                </c:pt>
                <c:pt idx="62">
                  <c:v>-552</c:v>
                </c:pt>
                <c:pt idx="63">
                  <c:v>-524</c:v>
                </c:pt>
                <c:pt idx="64">
                  <c:v>-381</c:v>
                </c:pt>
                <c:pt idx="65">
                  <c:v>-359</c:v>
                </c:pt>
                <c:pt idx="66">
                  <c:v>-229</c:v>
                </c:pt>
                <c:pt idx="67">
                  <c:v>-222</c:v>
                </c:pt>
                <c:pt idx="68">
                  <c:v>-208</c:v>
                </c:pt>
                <c:pt idx="69">
                  <c:v>-201</c:v>
                </c:pt>
                <c:pt idx="70">
                  <c:v>-193</c:v>
                </c:pt>
                <c:pt idx="71">
                  <c:v>-180</c:v>
                </c:pt>
                <c:pt idx="72">
                  <c:v>0</c:v>
                </c:pt>
                <c:pt idx="73">
                  <c:v>4</c:v>
                </c:pt>
                <c:pt idx="74">
                  <c:v>116</c:v>
                </c:pt>
                <c:pt idx="75">
                  <c:v>123</c:v>
                </c:pt>
                <c:pt idx="76">
                  <c:v>128</c:v>
                </c:pt>
                <c:pt idx="77">
                  <c:v>128</c:v>
                </c:pt>
                <c:pt idx="78">
                  <c:v>128</c:v>
                </c:pt>
                <c:pt idx="79">
                  <c:v>130</c:v>
                </c:pt>
                <c:pt idx="80">
                  <c:v>156</c:v>
                </c:pt>
                <c:pt idx="81">
                  <c:v>158</c:v>
                </c:pt>
                <c:pt idx="82">
                  <c:v>293</c:v>
                </c:pt>
                <c:pt idx="83">
                  <c:v>307</c:v>
                </c:pt>
                <c:pt idx="84">
                  <c:v>323</c:v>
                </c:pt>
                <c:pt idx="85">
                  <c:v>480</c:v>
                </c:pt>
                <c:pt idx="86">
                  <c:v>668</c:v>
                </c:pt>
                <c:pt idx="87">
                  <c:v>812</c:v>
                </c:pt>
                <c:pt idx="88">
                  <c:v>824</c:v>
                </c:pt>
                <c:pt idx="89">
                  <c:v>833</c:v>
                </c:pt>
                <c:pt idx="90">
                  <c:v>970</c:v>
                </c:pt>
                <c:pt idx="91">
                  <c:v>984</c:v>
                </c:pt>
                <c:pt idx="92">
                  <c:v>996</c:v>
                </c:pt>
                <c:pt idx="93">
                  <c:v>1134</c:v>
                </c:pt>
                <c:pt idx="94">
                  <c:v>1823</c:v>
                </c:pt>
                <c:pt idx="95">
                  <c:v>2182</c:v>
                </c:pt>
                <c:pt idx="96">
                  <c:v>2182</c:v>
                </c:pt>
                <c:pt idx="97">
                  <c:v>2348</c:v>
                </c:pt>
                <c:pt idx="98">
                  <c:v>2492</c:v>
                </c:pt>
                <c:pt idx="99">
                  <c:v>2498</c:v>
                </c:pt>
                <c:pt idx="100">
                  <c:v>2527</c:v>
                </c:pt>
                <c:pt idx="101">
                  <c:v>2851</c:v>
                </c:pt>
                <c:pt idx="102">
                  <c:v>2858</c:v>
                </c:pt>
                <c:pt idx="103">
                  <c:v>2885</c:v>
                </c:pt>
                <c:pt idx="104">
                  <c:v>3211</c:v>
                </c:pt>
                <c:pt idx="105">
                  <c:v>3348</c:v>
                </c:pt>
                <c:pt idx="106">
                  <c:v>3404</c:v>
                </c:pt>
                <c:pt idx="107">
                  <c:v>3556</c:v>
                </c:pt>
                <c:pt idx="108">
                  <c:v>3719</c:v>
                </c:pt>
                <c:pt idx="109">
                  <c:v>4066</c:v>
                </c:pt>
                <c:pt idx="110">
                  <c:v>4218</c:v>
                </c:pt>
                <c:pt idx="111">
                  <c:v>4404</c:v>
                </c:pt>
              </c:numCache>
            </c:numRef>
          </c:xVal>
          <c:yVal>
            <c:numRef>
              <c:f>'A (4)'!$AB$21:$AB$980</c:f>
              <c:numCache>
                <c:formatCode>General</c:formatCode>
                <c:ptCount val="960"/>
                <c:pt idx="0">
                  <c:v>0.25085890194255012</c:v>
                </c:pt>
                <c:pt idx="1">
                  <c:v>-9999</c:v>
                </c:pt>
                <c:pt idx="2">
                  <c:v>0.21913159370713006</c:v>
                </c:pt>
                <c:pt idx="3">
                  <c:v>0.2063167794006891</c:v>
                </c:pt>
                <c:pt idx="4">
                  <c:v>9.8915520071362215E-2</c:v>
                </c:pt>
                <c:pt idx="5">
                  <c:v>9.5900777111444582E-2</c:v>
                </c:pt>
                <c:pt idx="6">
                  <c:v>9.8781412364809598E-2</c:v>
                </c:pt>
                <c:pt idx="7">
                  <c:v>9.8781412364809598E-2</c:v>
                </c:pt>
                <c:pt idx="8">
                  <c:v>9.9214225707478315E-2</c:v>
                </c:pt>
                <c:pt idx="9">
                  <c:v>9.9214225707478315E-2</c:v>
                </c:pt>
                <c:pt idx="10">
                  <c:v>0.11007958512297063</c:v>
                </c:pt>
                <c:pt idx="11">
                  <c:v>0.11007958512297063</c:v>
                </c:pt>
                <c:pt idx="12">
                  <c:v>8.0715777971858832E-2</c:v>
                </c:pt>
                <c:pt idx="13">
                  <c:v>8.0551586830019589E-2</c:v>
                </c:pt>
                <c:pt idx="14">
                  <c:v>8.4428783367828247E-2</c:v>
                </c:pt>
                <c:pt idx="15">
                  <c:v>8.6428783368235701E-2</c:v>
                </c:pt>
                <c:pt idx="16">
                  <c:v>9.0428783361774651E-2</c:v>
                </c:pt>
                <c:pt idx="17">
                  <c:v>9.4856765921684516E-2</c:v>
                </c:pt>
                <c:pt idx="18">
                  <c:v>9.5856765918250264E-2</c:v>
                </c:pt>
                <c:pt idx="19">
                  <c:v>0.10028464005189243</c:v>
                </c:pt>
                <c:pt idx="20">
                  <c:v>8.8263175304499925E-2</c:v>
                </c:pt>
                <c:pt idx="21">
                  <c:v>6.9918913106200617E-2</c:v>
                </c:pt>
                <c:pt idx="22">
                  <c:v>8.5918913102184288E-2</c:v>
                </c:pt>
                <c:pt idx="23">
                  <c:v>7.3318875493782909E-2</c:v>
                </c:pt>
                <c:pt idx="24">
                  <c:v>6.6094793438720198E-2</c:v>
                </c:pt>
                <c:pt idx="25">
                  <c:v>6.8783549565212043E-2</c:v>
                </c:pt>
                <c:pt idx="26">
                  <c:v>6.3032866837164969E-2</c:v>
                </c:pt>
                <c:pt idx="27">
                  <c:v>6.4032866841006675E-2</c:v>
                </c:pt>
                <c:pt idx="28">
                  <c:v>6.7965204783487915E-2</c:v>
                </c:pt>
                <c:pt idx="29">
                  <c:v>6.0810145315822184E-2</c:v>
                </c:pt>
                <c:pt idx="30">
                  <c:v>5.1399305737105612E-2</c:v>
                </c:pt>
                <c:pt idx="31">
                  <c:v>7.9673052987169368E-2</c:v>
                </c:pt>
                <c:pt idx="32">
                  <c:v>5.3453229702059762E-2</c:v>
                </c:pt>
                <c:pt idx="33">
                  <c:v>5.0718457958166166E-2</c:v>
                </c:pt>
                <c:pt idx="34">
                  <c:v>5.0122850620593414E-2</c:v>
                </c:pt>
                <c:pt idx="35">
                  <c:v>3.2438945323899251E-2</c:v>
                </c:pt>
                <c:pt idx="36">
                  <c:v>4.764143527678192E-2</c:v>
                </c:pt>
                <c:pt idx="37">
                  <c:v>3.0412926417462675E-2</c:v>
                </c:pt>
                <c:pt idx="38">
                  <c:v>3.3412926414435877E-2</c:v>
                </c:pt>
                <c:pt idx="39">
                  <c:v>4.1412926416065692E-2</c:v>
                </c:pt>
                <c:pt idx="40">
                  <c:v>4.2412926419907397E-2</c:v>
                </c:pt>
                <c:pt idx="41">
                  <c:v>5.4184153388746034E-2</c:v>
                </c:pt>
                <c:pt idx="42">
                  <c:v>4.2190800960742056E-2</c:v>
                </c:pt>
                <c:pt idx="43">
                  <c:v>4.436414383181194E-2</c:v>
                </c:pt>
                <c:pt idx="44">
                  <c:v>3.9412228129362015E-2</c:v>
                </c:pt>
                <c:pt idx="45">
                  <c:v>4.1943466764759178E-2</c:v>
                </c:pt>
                <c:pt idx="46">
                  <c:v>4.8325236806794666E-2</c:v>
                </c:pt>
                <c:pt idx="47">
                  <c:v>2.9447055928052832E-2</c:v>
                </c:pt>
                <c:pt idx="48">
                  <c:v>2.9187962828188085E-2</c:v>
                </c:pt>
                <c:pt idx="49">
                  <c:v>3.2187962825161287E-2</c:v>
                </c:pt>
                <c:pt idx="50">
                  <c:v>3.5187962829410446E-2</c:v>
                </c:pt>
                <c:pt idx="51">
                  <c:v>3.8187962826383648E-2</c:v>
                </c:pt>
                <c:pt idx="52">
                  <c:v>4.0187962826791102E-2</c:v>
                </c:pt>
                <c:pt idx="53">
                  <c:v>2.429540929125381E-2</c:v>
                </c:pt>
                <c:pt idx="54">
                  <c:v>2.5180187971029822E-2</c:v>
                </c:pt>
                <c:pt idx="55">
                  <c:v>2.942754506034807E-2</c:v>
                </c:pt>
                <c:pt idx="56">
                  <c:v>1.9254186002555719E-2</c:v>
                </c:pt>
                <c:pt idx="57">
                  <c:v>2.6610951720009327E-2</c:v>
                </c:pt>
                <c:pt idx="58">
                  <c:v>2.1322606065806493E-2</c:v>
                </c:pt>
                <c:pt idx="59">
                  <c:v>3.7852636510585402E-2</c:v>
                </c:pt>
                <c:pt idx="60">
                  <c:v>2.0031728121498789E-2</c:v>
                </c:pt>
                <c:pt idx="61">
                  <c:v>2.9687371414488441E-2</c:v>
                </c:pt>
                <c:pt idx="62">
                  <c:v>2.931599562044589E-2</c:v>
                </c:pt>
                <c:pt idx="63">
                  <c:v>1.4668220233258637E-2</c:v>
                </c:pt>
                <c:pt idx="64">
                  <c:v>2.8528682086013123E-2</c:v>
                </c:pt>
                <c:pt idx="65">
                  <c:v>1.6247742608529653E-2</c:v>
                </c:pt>
                <c:pt idx="66">
                  <c:v>7.8844270287553343E-3</c:v>
                </c:pt>
                <c:pt idx="67">
                  <c:v>1.4188076217034242E-2</c:v>
                </c:pt>
                <c:pt idx="68">
                  <c:v>1.0793114275353769E-2</c:v>
                </c:pt>
                <c:pt idx="69">
                  <c:v>9.0945108653296587E-3</c:v>
                </c:pt>
                <c:pt idx="70">
                  <c:v>1.1152340579364674E-2</c:v>
                </c:pt>
                <c:pt idx="71">
                  <c:v>8.9942620954401985E-3</c:v>
                </c:pt>
                <c:pt idx="72">
                  <c:v>-6.9725794580642875E-3</c:v>
                </c:pt>
                <c:pt idx="73">
                  <c:v>2.0458781247356854E-3</c:v>
                </c:pt>
                <c:pt idx="74">
                  <c:v>2.5034645174166386E-3</c:v>
                </c:pt>
                <c:pt idx="75">
                  <c:v>9.7789250543682382E-3</c:v>
                </c:pt>
                <c:pt idx="76">
                  <c:v>-6.4530639658160142E-3</c:v>
                </c:pt>
                <c:pt idx="77">
                  <c:v>4.546936032787002E-3</c:v>
                </c:pt>
                <c:pt idx="78">
                  <c:v>6.5469360331944556E-3</c:v>
                </c:pt>
                <c:pt idx="79">
                  <c:v>1.0541009805912812E-3</c:v>
                </c:pt>
                <c:pt idx="80">
                  <c:v>-3.5462987831713313E-4</c:v>
                </c:pt>
                <c:pt idx="81">
                  <c:v>-4.8477409770742285E-3</c:v>
                </c:pt>
                <c:pt idx="82">
                  <c:v>1.5846947733170653E-2</c:v>
                </c:pt>
                <c:pt idx="83">
                  <c:v>-1.6067374683728349E-3</c:v>
                </c:pt>
                <c:pt idx="84">
                  <c:v>-4.5531290435057003E-3</c:v>
                </c:pt>
                <c:pt idx="85">
                  <c:v>-7.1996579417786342E-3</c:v>
                </c:pt>
                <c:pt idx="86">
                  <c:v>-1.0134564082836351E-2</c:v>
                </c:pt>
                <c:pt idx="87">
                  <c:v>-1.4953598224532974E-2</c:v>
                </c:pt>
                <c:pt idx="88">
                  <c:v>-1.5839180807209547E-2</c:v>
                </c:pt>
                <c:pt idx="89">
                  <c:v>-1.1001716695508628E-2</c:v>
                </c:pt>
                <c:pt idx="90">
                  <c:v>-1.2745537040059561E-2</c:v>
                </c:pt>
                <c:pt idx="91">
                  <c:v>-1.9073325325774285E-2</c:v>
                </c:pt>
                <c:pt idx="92">
                  <c:v>-1.9923066012039522E-2</c:v>
                </c:pt>
                <c:pt idx="93">
                  <c:v>-2.452493657582425E-2</c:v>
                </c:pt>
                <c:pt idx="94">
                  <c:v>-3.7689209184260122E-2</c:v>
                </c:pt>
                <c:pt idx="95">
                  <c:v>-3.937036096181798E-2</c:v>
                </c:pt>
                <c:pt idx="96">
                  <c:v>-3.2430360962514143E-2</c:v>
                </c:pt>
                <c:pt idx="97">
                  <c:v>-5.2682632958079748E-2</c:v>
                </c:pt>
                <c:pt idx="98">
                  <c:v>-4.7988002891417053E-2</c:v>
                </c:pt>
                <c:pt idx="99">
                  <c:v>-5.4336705075317487E-2</c:v>
                </c:pt>
                <c:pt idx="100">
                  <c:v>-4.9853805402083035E-2</c:v>
                </c:pt>
                <c:pt idx="101">
                  <c:v>-6.1499205877328537E-2</c:v>
                </c:pt>
                <c:pt idx="102">
                  <c:v>-5.9265642334692809E-2</c:v>
                </c:pt>
                <c:pt idx="103">
                  <c:v>-5.7806505221076887E-2</c:v>
                </c:pt>
                <c:pt idx="104">
                  <c:v>-6.3316775616873669E-2</c:v>
                </c:pt>
                <c:pt idx="105">
                  <c:v>-6.5152006634867671E-2</c:v>
                </c:pt>
                <c:pt idx="106">
                  <c:v>-6.7023995348684751E-2</c:v>
                </c:pt>
                <c:pt idx="107">
                  <c:v>-6.8450480396484853E-2</c:v>
                </c:pt>
                <c:pt idx="108">
                  <c:v>-7.1385629505713782E-2</c:v>
                </c:pt>
                <c:pt idx="109">
                  <c:v>-7.740476321348351E-2</c:v>
                </c:pt>
                <c:pt idx="110">
                  <c:v>-8.0496862232866853E-2</c:v>
                </c:pt>
                <c:pt idx="111">
                  <c:v>-8.5691987654529483E-2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65-4182-A9C8-53121D246978}"/>
            </c:ext>
          </c:extLst>
        </c:ser>
        <c:ser>
          <c:idx val="9"/>
          <c:order val="1"/>
          <c:tx>
            <c:strRef>
              <c:f>'A (4)'!$S$1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(4)'!$AW$2:$AW$122</c:f>
              <c:numCache>
                <c:formatCode>General</c:formatCode>
                <c:ptCount val="121"/>
                <c:pt idx="0">
                  <c:v>-7000</c:v>
                </c:pt>
                <c:pt idx="1">
                  <c:v>-6900</c:v>
                </c:pt>
                <c:pt idx="2">
                  <c:v>-6800</c:v>
                </c:pt>
                <c:pt idx="3">
                  <c:v>-6700</c:v>
                </c:pt>
                <c:pt idx="4">
                  <c:v>-6600</c:v>
                </c:pt>
                <c:pt idx="5">
                  <c:v>-6500</c:v>
                </c:pt>
                <c:pt idx="6">
                  <c:v>-6400</c:v>
                </c:pt>
                <c:pt idx="7">
                  <c:v>-6300</c:v>
                </c:pt>
                <c:pt idx="8">
                  <c:v>-6200</c:v>
                </c:pt>
                <c:pt idx="9">
                  <c:v>-6100</c:v>
                </c:pt>
                <c:pt idx="10">
                  <c:v>-6000</c:v>
                </c:pt>
                <c:pt idx="11">
                  <c:v>-5900</c:v>
                </c:pt>
                <c:pt idx="12">
                  <c:v>-5800</c:v>
                </c:pt>
                <c:pt idx="13">
                  <c:v>-5700</c:v>
                </c:pt>
                <c:pt idx="14">
                  <c:v>-5600</c:v>
                </c:pt>
                <c:pt idx="15">
                  <c:v>-5500</c:v>
                </c:pt>
                <c:pt idx="16">
                  <c:v>-5400</c:v>
                </c:pt>
                <c:pt idx="17">
                  <c:v>-5300</c:v>
                </c:pt>
                <c:pt idx="18">
                  <c:v>-5200</c:v>
                </c:pt>
                <c:pt idx="19">
                  <c:v>-5100</c:v>
                </c:pt>
                <c:pt idx="20">
                  <c:v>-5000</c:v>
                </c:pt>
                <c:pt idx="21">
                  <c:v>-4900</c:v>
                </c:pt>
                <c:pt idx="22">
                  <c:v>-4800</c:v>
                </c:pt>
                <c:pt idx="23">
                  <c:v>-4700</c:v>
                </c:pt>
                <c:pt idx="24">
                  <c:v>-4600</c:v>
                </c:pt>
                <c:pt idx="25">
                  <c:v>-4500</c:v>
                </c:pt>
                <c:pt idx="26">
                  <c:v>-4400</c:v>
                </c:pt>
                <c:pt idx="27">
                  <c:v>-4300</c:v>
                </c:pt>
                <c:pt idx="28">
                  <c:v>-4200</c:v>
                </c:pt>
                <c:pt idx="29">
                  <c:v>-4100</c:v>
                </c:pt>
                <c:pt idx="30">
                  <c:v>-4000</c:v>
                </c:pt>
                <c:pt idx="31">
                  <c:v>-3900</c:v>
                </c:pt>
                <c:pt idx="32">
                  <c:v>-3800</c:v>
                </c:pt>
                <c:pt idx="33">
                  <c:v>-3700</c:v>
                </c:pt>
                <c:pt idx="34">
                  <c:v>-3600</c:v>
                </c:pt>
                <c:pt idx="35">
                  <c:v>-3500</c:v>
                </c:pt>
                <c:pt idx="36">
                  <c:v>-3400</c:v>
                </c:pt>
                <c:pt idx="37">
                  <c:v>-3300</c:v>
                </c:pt>
                <c:pt idx="38">
                  <c:v>-3200</c:v>
                </c:pt>
                <c:pt idx="39">
                  <c:v>-3100</c:v>
                </c:pt>
                <c:pt idx="40">
                  <c:v>-3000</c:v>
                </c:pt>
                <c:pt idx="41">
                  <c:v>-2900</c:v>
                </c:pt>
                <c:pt idx="42">
                  <c:v>-2800</c:v>
                </c:pt>
                <c:pt idx="43">
                  <c:v>-2700</c:v>
                </c:pt>
                <c:pt idx="44">
                  <c:v>-2600</c:v>
                </c:pt>
                <c:pt idx="45">
                  <c:v>-2500</c:v>
                </c:pt>
                <c:pt idx="46">
                  <c:v>-2400</c:v>
                </c:pt>
                <c:pt idx="47">
                  <c:v>-2300</c:v>
                </c:pt>
                <c:pt idx="48">
                  <c:v>-2200</c:v>
                </c:pt>
                <c:pt idx="49">
                  <c:v>-2100</c:v>
                </c:pt>
                <c:pt idx="50">
                  <c:v>-2000</c:v>
                </c:pt>
                <c:pt idx="51">
                  <c:v>-1900</c:v>
                </c:pt>
                <c:pt idx="52">
                  <c:v>-1800</c:v>
                </c:pt>
                <c:pt idx="53">
                  <c:v>-1700</c:v>
                </c:pt>
                <c:pt idx="54">
                  <c:v>-1600</c:v>
                </c:pt>
                <c:pt idx="55">
                  <c:v>-1500</c:v>
                </c:pt>
                <c:pt idx="56">
                  <c:v>-1400</c:v>
                </c:pt>
                <c:pt idx="57">
                  <c:v>-1300</c:v>
                </c:pt>
                <c:pt idx="58">
                  <c:v>-1200</c:v>
                </c:pt>
                <c:pt idx="59">
                  <c:v>-1100</c:v>
                </c:pt>
                <c:pt idx="60">
                  <c:v>-1000</c:v>
                </c:pt>
                <c:pt idx="61">
                  <c:v>-900</c:v>
                </c:pt>
                <c:pt idx="62">
                  <c:v>-800</c:v>
                </c:pt>
                <c:pt idx="63">
                  <c:v>-700</c:v>
                </c:pt>
                <c:pt idx="64">
                  <c:v>-600</c:v>
                </c:pt>
                <c:pt idx="65">
                  <c:v>-500</c:v>
                </c:pt>
                <c:pt idx="66">
                  <c:v>-400</c:v>
                </c:pt>
                <c:pt idx="67">
                  <c:v>-300</c:v>
                </c:pt>
                <c:pt idx="68">
                  <c:v>-200</c:v>
                </c:pt>
                <c:pt idx="69">
                  <c:v>-100</c:v>
                </c:pt>
                <c:pt idx="70">
                  <c:v>0</c:v>
                </c:pt>
                <c:pt idx="71">
                  <c:v>100</c:v>
                </c:pt>
                <c:pt idx="72">
                  <c:v>200</c:v>
                </c:pt>
                <c:pt idx="73">
                  <c:v>300</c:v>
                </c:pt>
                <c:pt idx="74">
                  <c:v>400</c:v>
                </c:pt>
                <c:pt idx="75">
                  <c:v>500</c:v>
                </c:pt>
                <c:pt idx="76">
                  <c:v>600</c:v>
                </c:pt>
                <c:pt idx="77">
                  <c:v>700</c:v>
                </c:pt>
                <c:pt idx="78">
                  <c:v>800</c:v>
                </c:pt>
                <c:pt idx="79">
                  <c:v>900</c:v>
                </c:pt>
                <c:pt idx="80">
                  <c:v>1000</c:v>
                </c:pt>
                <c:pt idx="81">
                  <c:v>1100</c:v>
                </c:pt>
                <c:pt idx="82">
                  <c:v>1200</c:v>
                </c:pt>
                <c:pt idx="83">
                  <c:v>1300</c:v>
                </c:pt>
                <c:pt idx="84">
                  <c:v>1400</c:v>
                </c:pt>
                <c:pt idx="85">
                  <c:v>1500</c:v>
                </c:pt>
                <c:pt idx="86">
                  <c:v>1600</c:v>
                </c:pt>
                <c:pt idx="87">
                  <c:v>1700</c:v>
                </c:pt>
                <c:pt idx="88">
                  <c:v>1800</c:v>
                </c:pt>
                <c:pt idx="89">
                  <c:v>1900</c:v>
                </c:pt>
                <c:pt idx="90">
                  <c:v>2000</c:v>
                </c:pt>
                <c:pt idx="91">
                  <c:v>2100</c:v>
                </c:pt>
                <c:pt idx="92">
                  <c:v>2200</c:v>
                </c:pt>
                <c:pt idx="93">
                  <c:v>2300</c:v>
                </c:pt>
                <c:pt idx="94">
                  <c:v>2400</c:v>
                </c:pt>
                <c:pt idx="95">
                  <c:v>2500</c:v>
                </c:pt>
                <c:pt idx="96">
                  <c:v>2600</c:v>
                </c:pt>
                <c:pt idx="97">
                  <c:v>2700</c:v>
                </c:pt>
                <c:pt idx="98">
                  <c:v>2800</c:v>
                </c:pt>
                <c:pt idx="99">
                  <c:v>2900</c:v>
                </c:pt>
                <c:pt idx="100">
                  <c:v>3000</c:v>
                </c:pt>
                <c:pt idx="101">
                  <c:v>3100</c:v>
                </c:pt>
                <c:pt idx="102">
                  <c:v>3200</c:v>
                </c:pt>
                <c:pt idx="103">
                  <c:v>3300</c:v>
                </c:pt>
                <c:pt idx="104">
                  <c:v>3400</c:v>
                </c:pt>
                <c:pt idx="105">
                  <c:v>3500</c:v>
                </c:pt>
                <c:pt idx="106">
                  <c:v>3600</c:v>
                </c:pt>
                <c:pt idx="107">
                  <c:v>3700</c:v>
                </c:pt>
                <c:pt idx="108">
                  <c:v>3800</c:v>
                </c:pt>
                <c:pt idx="109">
                  <c:v>3900</c:v>
                </c:pt>
                <c:pt idx="110">
                  <c:v>4000</c:v>
                </c:pt>
                <c:pt idx="111">
                  <c:v>4100</c:v>
                </c:pt>
                <c:pt idx="112">
                  <c:v>4200</c:v>
                </c:pt>
                <c:pt idx="113">
                  <c:v>4300</c:v>
                </c:pt>
                <c:pt idx="114">
                  <c:v>4400</c:v>
                </c:pt>
                <c:pt idx="115">
                  <c:v>4500</c:v>
                </c:pt>
                <c:pt idx="116">
                  <c:v>4600</c:v>
                </c:pt>
                <c:pt idx="117">
                  <c:v>4700</c:v>
                </c:pt>
                <c:pt idx="118">
                  <c:v>4800</c:v>
                </c:pt>
                <c:pt idx="119">
                  <c:v>4900</c:v>
                </c:pt>
                <c:pt idx="120">
                  <c:v>5000</c:v>
                </c:pt>
              </c:numCache>
            </c:numRef>
          </c:xVal>
          <c:yVal>
            <c:numRef>
              <c:f>'A (4)'!$AY$2:$AY$122</c:f>
              <c:numCache>
                <c:formatCode>General</c:formatCode>
                <c:ptCount val="121"/>
                <c:pt idx="0">
                  <c:v>0.26967453543446224</c:v>
                </c:pt>
                <c:pt idx="1">
                  <c:v>0.2648499972418879</c:v>
                </c:pt>
                <c:pt idx="2">
                  <c:v>0.26005615588251441</c:v>
                </c:pt>
                <c:pt idx="3">
                  <c:v>0.25529301135634175</c:v>
                </c:pt>
                <c:pt idx="4">
                  <c:v>0.25056056366336993</c:v>
                </c:pt>
                <c:pt idx="5">
                  <c:v>0.245858812803599</c:v>
                </c:pt>
                <c:pt idx="6">
                  <c:v>0.24118775877702894</c:v>
                </c:pt>
                <c:pt idx="7">
                  <c:v>0.23654740158365972</c:v>
                </c:pt>
                <c:pt idx="8">
                  <c:v>0.23193774122349137</c:v>
                </c:pt>
                <c:pt idx="9">
                  <c:v>0.22735877769652385</c:v>
                </c:pt>
                <c:pt idx="10">
                  <c:v>0.2228105110027572</c:v>
                </c:pt>
                <c:pt idx="11">
                  <c:v>0.21829294114219142</c:v>
                </c:pt>
                <c:pt idx="12">
                  <c:v>0.21380606811482647</c:v>
                </c:pt>
                <c:pt idx="13">
                  <c:v>0.20934989192066239</c:v>
                </c:pt>
                <c:pt idx="14">
                  <c:v>0.2049244125596992</c:v>
                </c:pt>
                <c:pt idx="15">
                  <c:v>0.20052963003193686</c:v>
                </c:pt>
                <c:pt idx="16">
                  <c:v>0.19616554433737535</c:v>
                </c:pt>
                <c:pt idx="17">
                  <c:v>0.1918321554760147</c:v>
                </c:pt>
                <c:pt idx="18">
                  <c:v>0.18752946344785493</c:v>
                </c:pt>
                <c:pt idx="19">
                  <c:v>0.18325746825289599</c:v>
                </c:pt>
                <c:pt idx="20">
                  <c:v>0.17901616989113792</c:v>
                </c:pt>
                <c:pt idx="21">
                  <c:v>0.17480556836258071</c:v>
                </c:pt>
                <c:pt idx="22">
                  <c:v>0.17062566366722437</c:v>
                </c:pt>
                <c:pt idx="23">
                  <c:v>0.16647645580506887</c:v>
                </c:pt>
                <c:pt idx="24">
                  <c:v>0.1623579447761142</c:v>
                </c:pt>
                <c:pt idx="25">
                  <c:v>0.15827013058036044</c:v>
                </c:pt>
                <c:pt idx="26">
                  <c:v>0.1542130132178075</c:v>
                </c:pt>
                <c:pt idx="27">
                  <c:v>0.15018659268845547</c:v>
                </c:pt>
                <c:pt idx="28">
                  <c:v>0.14619086899230424</c:v>
                </c:pt>
                <c:pt idx="29">
                  <c:v>0.14222584212935388</c:v>
                </c:pt>
                <c:pt idx="30">
                  <c:v>0.13829151209960439</c:v>
                </c:pt>
                <c:pt idx="31">
                  <c:v>0.13438787890305576</c:v>
                </c:pt>
                <c:pt idx="32">
                  <c:v>0.130514942539708</c:v>
                </c:pt>
                <c:pt idx="33">
                  <c:v>0.12667270300956107</c:v>
                </c:pt>
                <c:pt idx="34">
                  <c:v>0.12286116031261499</c:v>
                </c:pt>
                <c:pt idx="35">
                  <c:v>0.1190803144488698</c:v>
                </c:pt>
                <c:pt idx="36">
                  <c:v>0.11533016541832544</c:v>
                </c:pt>
                <c:pt idx="37">
                  <c:v>0.11161071322098196</c:v>
                </c:pt>
                <c:pt idx="38">
                  <c:v>0.10792195785683933</c:v>
                </c:pt>
                <c:pt idx="39">
                  <c:v>0.10426389932589755</c:v>
                </c:pt>
                <c:pt idx="40">
                  <c:v>0.10063653762815664</c:v>
                </c:pt>
                <c:pt idx="41">
                  <c:v>9.7039872763616572E-2</c:v>
                </c:pt>
                <c:pt idx="42">
                  <c:v>9.3473904732277388E-2</c:v>
                </c:pt>
                <c:pt idx="43">
                  <c:v>8.9938633534139029E-2</c:v>
                </c:pt>
                <c:pt idx="44">
                  <c:v>8.6434059169201549E-2</c:v>
                </c:pt>
                <c:pt idx="45">
                  <c:v>8.2960181637464908E-2</c:v>
                </c:pt>
                <c:pt idx="46">
                  <c:v>7.9517000938929147E-2</c:v>
                </c:pt>
                <c:pt idx="47">
                  <c:v>7.6104517073594238E-2</c:v>
                </c:pt>
                <c:pt idx="48">
                  <c:v>7.2722730041460182E-2</c:v>
                </c:pt>
                <c:pt idx="49">
                  <c:v>6.9371639842526991E-2</c:v>
                </c:pt>
                <c:pt idx="50">
                  <c:v>6.6051246476794639E-2</c:v>
                </c:pt>
                <c:pt idx="51">
                  <c:v>6.2761549944263154E-2</c:v>
                </c:pt>
                <c:pt idx="52">
                  <c:v>5.9502550244932527E-2</c:v>
                </c:pt>
                <c:pt idx="53">
                  <c:v>5.6274247378802766E-2</c:v>
                </c:pt>
                <c:pt idx="54">
                  <c:v>5.3076641345873858E-2</c:v>
                </c:pt>
                <c:pt idx="55">
                  <c:v>4.9909732146145802E-2</c:v>
                </c:pt>
                <c:pt idx="56">
                  <c:v>4.6773519779618612E-2</c:v>
                </c:pt>
                <c:pt idx="57">
                  <c:v>4.3668004246292268E-2</c:v>
                </c:pt>
                <c:pt idx="58">
                  <c:v>4.0593185546166796E-2</c:v>
                </c:pt>
                <c:pt idx="59">
                  <c:v>3.754906367924217E-2</c:v>
                </c:pt>
                <c:pt idx="60">
                  <c:v>3.453563864551841E-2</c:v>
                </c:pt>
                <c:pt idx="61">
                  <c:v>3.1552910444995495E-2</c:v>
                </c:pt>
                <c:pt idx="62">
                  <c:v>2.8600879077673454E-2</c:v>
                </c:pt>
                <c:pt idx="63">
                  <c:v>2.5679544543552261E-2</c:v>
                </c:pt>
                <c:pt idx="64">
                  <c:v>2.2788906842631927E-2</c:v>
                </c:pt>
                <c:pt idx="65">
                  <c:v>1.9928965974912449E-2</c:v>
                </c:pt>
                <c:pt idx="66">
                  <c:v>1.7099721940393831E-2</c:v>
                </c:pt>
                <c:pt idx="67">
                  <c:v>1.4301174739076071E-2</c:v>
                </c:pt>
                <c:pt idx="68">
                  <c:v>1.1533324370959167E-2</c:v>
                </c:pt>
                <c:pt idx="69">
                  <c:v>8.7961708360431226E-3</c:v>
                </c:pt>
                <c:pt idx="70">
                  <c:v>6.0897141343279346E-3</c:v>
                </c:pt>
                <c:pt idx="71">
                  <c:v>3.4139542658136041E-3</c:v>
                </c:pt>
                <c:pt idx="72">
                  <c:v>7.6889123050013131E-4</c:v>
                </c:pt>
                <c:pt idx="73">
                  <c:v>-1.845474971612484E-3</c:v>
                </c:pt>
                <c:pt idx="74">
                  <c:v>-4.4291443405242419E-3</c:v>
                </c:pt>
                <c:pt idx="75">
                  <c:v>-6.98211687623514E-3</c:v>
                </c:pt>
                <c:pt idx="76">
                  <c:v>-9.5043925787451841E-3</c:v>
                </c:pt>
                <c:pt idx="77">
                  <c:v>-1.1995971448054369E-2</c:v>
                </c:pt>
                <c:pt idx="78">
                  <c:v>-1.4456853484162696E-2</c:v>
                </c:pt>
                <c:pt idx="79">
                  <c:v>-1.6887038687070161E-2</c:v>
                </c:pt>
                <c:pt idx="80">
                  <c:v>-1.9286527056776775E-2</c:v>
                </c:pt>
                <c:pt idx="81">
                  <c:v>-2.1655318593282527E-2</c:v>
                </c:pt>
                <c:pt idx="82">
                  <c:v>-2.399341329658743E-2</c:v>
                </c:pt>
                <c:pt idx="83">
                  <c:v>-2.6300811166691463E-2</c:v>
                </c:pt>
                <c:pt idx="84">
                  <c:v>-2.8577512203594647E-2</c:v>
                </c:pt>
                <c:pt idx="85">
                  <c:v>-3.0823516407296969E-2</c:v>
                </c:pt>
                <c:pt idx="86">
                  <c:v>-3.3038823777798439E-2</c:v>
                </c:pt>
                <c:pt idx="87">
                  <c:v>-3.5223434315099042E-2</c:v>
                </c:pt>
                <c:pt idx="88">
                  <c:v>-3.7377348019198793E-2</c:v>
                </c:pt>
                <c:pt idx="89">
                  <c:v>-3.9500564890097685E-2</c:v>
                </c:pt>
                <c:pt idx="90">
                  <c:v>-4.1593084927795718E-2</c:v>
                </c:pt>
                <c:pt idx="91">
                  <c:v>-4.3654908132292905E-2</c:v>
                </c:pt>
                <c:pt idx="92">
                  <c:v>-4.5686034503589219E-2</c:v>
                </c:pt>
                <c:pt idx="93">
                  <c:v>-4.7686464041684681E-2</c:v>
                </c:pt>
                <c:pt idx="94">
                  <c:v>-4.9656196746579291E-2</c:v>
                </c:pt>
                <c:pt idx="95">
                  <c:v>-5.1595232618273028E-2</c:v>
                </c:pt>
                <c:pt idx="96">
                  <c:v>-5.3503571656765919E-2</c:v>
                </c:pt>
                <c:pt idx="97">
                  <c:v>-5.5381213862057958E-2</c:v>
                </c:pt>
                <c:pt idx="98">
                  <c:v>-5.7228159234149138E-2</c:v>
                </c:pt>
                <c:pt idx="99">
                  <c:v>-5.9044407773039445E-2</c:v>
                </c:pt>
                <c:pt idx="100">
                  <c:v>-6.0829959478728907E-2</c:v>
                </c:pt>
                <c:pt idx="101">
                  <c:v>-6.2584814351217516E-2</c:v>
                </c:pt>
                <c:pt idx="102">
                  <c:v>-6.4308972390505259E-2</c:v>
                </c:pt>
                <c:pt idx="103">
                  <c:v>-6.6002433596592136E-2</c:v>
                </c:pt>
                <c:pt idx="104">
                  <c:v>-6.7665197969478175E-2</c:v>
                </c:pt>
                <c:pt idx="105">
                  <c:v>-6.9297265509163347E-2</c:v>
                </c:pt>
                <c:pt idx="106">
                  <c:v>-7.0898636215647654E-2</c:v>
                </c:pt>
                <c:pt idx="107">
                  <c:v>-7.2469310088931108E-2</c:v>
                </c:pt>
                <c:pt idx="108">
                  <c:v>-7.4009287129013709E-2</c:v>
                </c:pt>
                <c:pt idx="109">
                  <c:v>-7.5518567335895459E-2</c:v>
                </c:pt>
                <c:pt idx="110">
                  <c:v>-7.6997150709576329E-2</c:v>
                </c:pt>
                <c:pt idx="111">
                  <c:v>-7.844503725005636E-2</c:v>
                </c:pt>
                <c:pt idx="112">
                  <c:v>-7.9862226957335525E-2</c:v>
                </c:pt>
                <c:pt idx="113">
                  <c:v>-8.1248719831413838E-2</c:v>
                </c:pt>
                <c:pt idx="114">
                  <c:v>-8.2604515872291284E-2</c:v>
                </c:pt>
                <c:pt idx="115">
                  <c:v>-8.3929615079967879E-2</c:v>
                </c:pt>
                <c:pt idx="116">
                  <c:v>-8.5224017454443621E-2</c:v>
                </c:pt>
                <c:pt idx="117">
                  <c:v>-8.6487722995718497E-2</c:v>
                </c:pt>
                <c:pt idx="118">
                  <c:v>-8.772073170379252E-2</c:v>
                </c:pt>
                <c:pt idx="119">
                  <c:v>-8.8923043578665692E-2</c:v>
                </c:pt>
                <c:pt idx="120">
                  <c:v>-9.009465862033797E-2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65-4182-A9C8-53121D246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010624"/>
        <c:axId val="1"/>
      </c:scatterChart>
      <c:valAx>
        <c:axId val="560010624"/>
        <c:scaling>
          <c:orientation val="minMax"/>
          <c:max val="5000"/>
          <c:min val="-8000"/>
        </c:scaling>
        <c:delete val="0"/>
        <c:axPos val="b"/>
        <c:majorGridlines>
          <c:spPr>
            <a:ln w="3175">
              <a:solidFill>
                <a:srgbClr val="424242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036710090137815"/>
              <c:y val="0.923512747875354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5"/>
          <c:min val="-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80808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6452599388379203E-3"/>
              <c:y val="0.385269121813031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0010624"/>
        <c:crosses val="autoZero"/>
        <c:crossBetween val="midCat"/>
        <c:minorUnit val="0.05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2630001525038726"/>
          <c:y val="0.93484419263456087"/>
          <c:w val="0.73853323380448999"/>
          <c:h val="0.9915014164305948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Aql - O-C Diagr.</a:t>
            </a:r>
          </a:p>
        </c:rich>
      </c:tx>
      <c:layout>
        <c:manualLayout>
          <c:xMode val="edge"/>
          <c:yMode val="edge"/>
          <c:x val="0.38957087419287312"/>
          <c:y val="1.4245014245014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59582713932131E-2"/>
          <c:y val="0.11396043102416929"/>
          <c:w val="0.87116629658614764"/>
          <c:h val="0.7207997262278708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(5)'!$F$21:$F$980</c:f>
              <c:numCache>
                <c:formatCode>General</c:formatCode>
                <c:ptCount val="960"/>
                <c:pt idx="0">
                  <c:v>-10847</c:v>
                </c:pt>
                <c:pt idx="1">
                  <c:v>-10717.5</c:v>
                </c:pt>
                <c:pt idx="2">
                  <c:v>-10090</c:v>
                </c:pt>
                <c:pt idx="3">
                  <c:v>-9539</c:v>
                </c:pt>
                <c:pt idx="4">
                  <c:v>-7176</c:v>
                </c:pt>
                <c:pt idx="5">
                  <c:v>-7167</c:v>
                </c:pt>
                <c:pt idx="6">
                  <c:v>-7162</c:v>
                </c:pt>
                <c:pt idx="7">
                  <c:v>-7162</c:v>
                </c:pt>
                <c:pt idx="8">
                  <c:v>-7155</c:v>
                </c:pt>
                <c:pt idx="9">
                  <c:v>-7155</c:v>
                </c:pt>
                <c:pt idx="10">
                  <c:v>-7141</c:v>
                </c:pt>
                <c:pt idx="11">
                  <c:v>-7141</c:v>
                </c:pt>
                <c:pt idx="12">
                  <c:v>-6845</c:v>
                </c:pt>
                <c:pt idx="13">
                  <c:v>-6822</c:v>
                </c:pt>
                <c:pt idx="14">
                  <c:v>-6817</c:v>
                </c:pt>
                <c:pt idx="15">
                  <c:v>-6817</c:v>
                </c:pt>
                <c:pt idx="16">
                  <c:v>-6817</c:v>
                </c:pt>
                <c:pt idx="17">
                  <c:v>-6810</c:v>
                </c:pt>
                <c:pt idx="18">
                  <c:v>-6810</c:v>
                </c:pt>
                <c:pt idx="19">
                  <c:v>-6803</c:v>
                </c:pt>
                <c:pt idx="20">
                  <c:v>-6794</c:v>
                </c:pt>
                <c:pt idx="21">
                  <c:v>-6659</c:v>
                </c:pt>
                <c:pt idx="22">
                  <c:v>-6659</c:v>
                </c:pt>
                <c:pt idx="23">
                  <c:v>-6603</c:v>
                </c:pt>
                <c:pt idx="24">
                  <c:v>-6491</c:v>
                </c:pt>
                <c:pt idx="25">
                  <c:v>-6463</c:v>
                </c:pt>
                <c:pt idx="26">
                  <c:v>-6340</c:v>
                </c:pt>
                <c:pt idx="27">
                  <c:v>-6340</c:v>
                </c:pt>
                <c:pt idx="28">
                  <c:v>-6291</c:v>
                </c:pt>
                <c:pt idx="29">
                  <c:v>-6140</c:v>
                </c:pt>
                <c:pt idx="30">
                  <c:v>-5953</c:v>
                </c:pt>
                <c:pt idx="31">
                  <c:v>-5941</c:v>
                </c:pt>
                <c:pt idx="32">
                  <c:v>-5795</c:v>
                </c:pt>
                <c:pt idx="33">
                  <c:v>-5783</c:v>
                </c:pt>
                <c:pt idx="34">
                  <c:v>-5776</c:v>
                </c:pt>
                <c:pt idx="35">
                  <c:v>-5773</c:v>
                </c:pt>
                <c:pt idx="36">
                  <c:v>-5695</c:v>
                </c:pt>
                <c:pt idx="37">
                  <c:v>-5624</c:v>
                </c:pt>
                <c:pt idx="38">
                  <c:v>-5624</c:v>
                </c:pt>
                <c:pt idx="39">
                  <c:v>-5624</c:v>
                </c:pt>
                <c:pt idx="40">
                  <c:v>-5624</c:v>
                </c:pt>
                <c:pt idx="41">
                  <c:v>-5623</c:v>
                </c:pt>
                <c:pt idx="42">
                  <c:v>-5466</c:v>
                </c:pt>
                <c:pt idx="43">
                  <c:v>-5445</c:v>
                </c:pt>
                <c:pt idx="44">
                  <c:v>-5315</c:v>
                </c:pt>
                <c:pt idx="45">
                  <c:v>-5287</c:v>
                </c:pt>
                <c:pt idx="46">
                  <c:v>-5280</c:v>
                </c:pt>
                <c:pt idx="47">
                  <c:v>-5121</c:v>
                </c:pt>
                <c:pt idx="48">
                  <c:v>-5107</c:v>
                </c:pt>
                <c:pt idx="49">
                  <c:v>-5107</c:v>
                </c:pt>
                <c:pt idx="50">
                  <c:v>-5107</c:v>
                </c:pt>
                <c:pt idx="51">
                  <c:v>-5107</c:v>
                </c:pt>
                <c:pt idx="52">
                  <c:v>-5107</c:v>
                </c:pt>
                <c:pt idx="53">
                  <c:v>-5086</c:v>
                </c:pt>
                <c:pt idx="54">
                  <c:v>-4970</c:v>
                </c:pt>
                <c:pt idx="55">
                  <c:v>-4954</c:v>
                </c:pt>
                <c:pt idx="56">
                  <c:v>-4949</c:v>
                </c:pt>
                <c:pt idx="57">
                  <c:v>-4942</c:v>
                </c:pt>
                <c:pt idx="58">
                  <c:v>-4928</c:v>
                </c:pt>
                <c:pt idx="59">
                  <c:v>-4926</c:v>
                </c:pt>
                <c:pt idx="60">
                  <c:v>-4914</c:v>
                </c:pt>
                <c:pt idx="61">
                  <c:v>-4777</c:v>
                </c:pt>
                <c:pt idx="62">
                  <c:v>-4767</c:v>
                </c:pt>
                <c:pt idx="63">
                  <c:v>-4739</c:v>
                </c:pt>
                <c:pt idx="64">
                  <c:v>-4596</c:v>
                </c:pt>
                <c:pt idx="65">
                  <c:v>-4574</c:v>
                </c:pt>
                <c:pt idx="66">
                  <c:v>-4444</c:v>
                </c:pt>
                <c:pt idx="67">
                  <c:v>-4437</c:v>
                </c:pt>
                <c:pt idx="68">
                  <c:v>-4423</c:v>
                </c:pt>
                <c:pt idx="69">
                  <c:v>-4416</c:v>
                </c:pt>
                <c:pt idx="70">
                  <c:v>-4408</c:v>
                </c:pt>
                <c:pt idx="71">
                  <c:v>-4395</c:v>
                </c:pt>
                <c:pt idx="72">
                  <c:v>-4215</c:v>
                </c:pt>
                <c:pt idx="73">
                  <c:v>-4211</c:v>
                </c:pt>
                <c:pt idx="74">
                  <c:v>-4099</c:v>
                </c:pt>
                <c:pt idx="75">
                  <c:v>-4092</c:v>
                </c:pt>
                <c:pt idx="76">
                  <c:v>-4087</c:v>
                </c:pt>
                <c:pt idx="77">
                  <c:v>-4087</c:v>
                </c:pt>
                <c:pt idx="78">
                  <c:v>-4087</c:v>
                </c:pt>
                <c:pt idx="79">
                  <c:v>-4085</c:v>
                </c:pt>
                <c:pt idx="80">
                  <c:v>-4059</c:v>
                </c:pt>
                <c:pt idx="81">
                  <c:v>-4057</c:v>
                </c:pt>
                <c:pt idx="82">
                  <c:v>-3922</c:v>
                </c:pt>
                <c:pt idx="83">
                  <c:v>-3908</c:v>
                </c:pt>
                <c:pt idx="84">
                  <c:v>-3892</c:v>
                </c:pt>
                <c:pt idx="85">
                  <c:v>-3735</c:v>
                </c:pt>
                <c:pt idx="86">
                  <c:v>-3547</c:v>
                </c:pt>
                <c:pt idx="87">
                  <c:v>-3403</c:v>
                </c:pt>
                <c:pt idx="88">
                  <c:v>-3391</c:v>
                </c:pt>
                <c:pt idx="89">
                  <c:v>-3382</c:v>
                </c:pt>
                <c:pt idx="90">
                  <c:v>-3245</c:v>
                </c:pt>
                <c:pt idx="91">
                  <c:v>-3231</c:v>
                </c:pt>
                <c:pt idx="92">
                  <c:v>-3219</c:v>
                </c:pt>
                <c:pt idx="93">
                  <c:v>-3081</c:v>
                </c:pt>
                <c:pt idx="94">
                  <c:v>-2392</c:v>
                </c:pt>
                <c:pt idx="95">
                  <c:v>-2033</c:v>
                </c:pt>
                <c:pt idx="96">
                  <c:v>-2033</c:v>
                </c:pt>
                <c:pt idx="97">
                  <c:v>-1867</c:v>
                </c:pt>
                <c:pt idx="98">
                  <c:v>-1723</c:v>
                </c:pt>
                <c:pt idx="99">
                  <c:v>-1717</c:v>
                </c:pt>
                <c:pt idx="100">
                  <c:v>-1688</c:v>
                </c:pt>
                <c:pt idx="101">
                  <c:v>-1364</c:v>
                </c:pt>
                <c:pt idx="102">
                  <c:v>-1357</c:v>
                </c:pt>
                <c:pt idx="103">
                  <c:v>-1330</c:v>
                </c:pt>
                <c:pt idx="104">
                  <c:v>-1004</c:v>
                </c:pt>
                <c:pt idx="105">
                  <c:v>-867</c:v>
                </c:pt>
                <c:pt idx="106">
                  <c:v>-811</c:v>
                </c:pt>
                <c:pt idx="107">
                  <c:v>-659</c:v>
                </c:pt>
                <c:pt idx="108">
                  <c:v>-496</c:v>
                </c:pt>
                <c:pt idx="109">
                  <c:v>-149</c:v>
                </c:pt>
                <c:pt idx="110">
                  <c:v>3</c:v>
                </c:pt>
                <c:pt idx="111">
                  <c:v>189</c:v>
                </c:pt>
              </c:numCache>
            </c:numRef>
          </c:xVal>
          <c:yVal>
            <c:numRef>
              <c:f>'A (5)'!$H$21:$H$980</c:f>
              <c:numCache>
                <c:formatCode>General</c:formatCode>
                <c:ptCount val="960"/>
                <c:pt idx="2">
                  <c:v>-0.18370000000140863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15-46AA-BCEC-705856DFAB7D}"/>
            </c:ext>
          </c:extLst>
        </c:ser>
        <c:ser>
          <c:idx val="1"/>
          <c:order val="1"/>
          <c:tx>
            <c:strRef>
              <c:f>'A (5)'!$I$20:$I$20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(5)'!$D$23:$D$46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13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(5)'!$F$21:$F$980</c:f>
              <c:numCache>
                <c:formatCode>General</c:formatCode>
                <c:ptCount val="960"/>
                <c:pt idx="0">
                  <c:v>-10847</c:v>
                </c:pt>
                <c:pt idx="1">
                  <c:v>-10717.5</c:v>
                </c:pt>
                <c:pt idx="2">
                  <c:v>-10090</c:v>
                </c:pt>
                <c:pt idx="3">
                  <c:v>-9539</c:v>
                </c:pt>
                <c:pt idx="4">
                  <c:v>-7176</c:v>
                </c:pt>
                <c:pt idx="5">
                  <c:v>-7167</c:v>
                </c:pt>
                <c:pt idx="6">
                  <c:v>-7162</c:v>
                </c:pt>
                <c:pt idx="7">
                  <c:v>-7162</c:v>
                </c:pt>
                <c:pt idx="8">
                  <c:v>-7155</c:v>
                </c:pt>
                <c:pt idx="9">
                  <c:v>-7155</c:v>
                </c:pt>
                <c:pt idx="10">
                  <c:v>-7141</c:v>
                </c:pt>
                <c:pt idx="11">
                  <c:v>-7141</c:v>
                </c:pt>
                <c:pt idx="12">
                  <c:v>-6845</c:v>
                </c:pt>
                <c:pt idx="13">
                  <c:v>-6822</c:v>
                </c:pt>
                <c:pt idx="14">
                  <c:v>-6817</c:v>
                </c:pt>
                <c:pt idx="15">
                  <c:v>-6817</c:v>
                </c:pt>
                <c:pt idx="16">
                  <c:v>-6817</c:v>
                </c:pt>
                <c:pt idx="17">
                  <c:v>-6810</c:v>
                </c:pt>
                <c:pt idx="18">
                  <c:v>-6810</c:v>
                </c:pt>
                <c:pt idx="19">
                  <c:v>-6803</c:v>
                </c:pt>
                <c:pt idx="20">
                  <c:v>-6794</c:v>
                </c:pt>
                <c:pt idx="21">
                  <c:v>-6659</c:v>
                </c:pt>
                <c:pt idx="22">
                  <c:v>-6659</c:v>
                </c:pt>
                <c:pt idx="23">
                  <c:v>-6603</c:v>
                </c:pt>
                <c:pt idx="24">
                  <c:v>-6491</c:v>
                </c:pt>
                <c:pt idx="25">
                  <c:v>-6463</c:v>
                </c:pt>
                <c:pt idx="26">
                  <c:v>-6340</c:v>
                </c:pt>
                <c:pt idx="27">
                  <c:v>-6340</c:v>
                </c:pt>
                <c:pt idx="28">
                  <c:v>-6291</c:v>
                </c:pt>
                <c:pt idx="29">
                  <c:v>-6140</c:v>
                </c:pt>
                <c:pt idx="30">
                  <c:v>-5953</c:v>
                </c:pt>
                <c:pt idx="31">
                  <c:v>-5941</c:v>
                </c:pt>
                <c:pt idx="32">
                  <c:v>-5795</c:v>
                </c:pt>
                <c:pt idx="33">
                  <c:v>-5783</c:v>
                </c:pt>
                <c:pt idx="34">
                  <c:v>-5776</c:v>
                </c:pt>
                <c:pt idx="35">
                  <c:v>-5773</c:v>
                </c:pt>
                <c:pt idx="36">
                  <c:v>-5695</c:v>
                </c:pt>
                <c:pt idx="37">
                  <c:v>-5624</c:v>
                </c:pt>
                <c:pt idx="38">
                  <c:v>-5624</c:v>
                </c:pt>
                <c:pt idx="39">
                  <c:v>-5624</c:v>
                </c:pt>
                <c:pt idx="40">
                  <c:v>-5624</c:v>
                </c:pt>
                <c:pt idx="41">
                  <c:v>-5623</c:v>
                </c:pt>
                <c:pt idx="42">
                  <c:v>-5466</c:v>
                </c:pt>
                <c:pt idx="43">
                  <c:v>-5445</c:v>
                </c:pt>
                <c:pt idx="44">
                  <c:v>-5315</c:v>
                </c:pt>
                <c:pt idx="45">
                  <c:v>-5287</c:v>
                </c:pt>
                <c:pt idx="46">
                  <c:v>-5280</c:v>
                </c:pt>
                <c:pt idx="47">
                  <c:v>-5121</c:v>
                </c:pt>
                <c:pt idx="48">
                  <c:v>-5107</c:v>
                </c:pt>
                <c:pt idx="49">
                  <c:v>-5107</c:v>
                </c:pt>
                <c:pt idx="50">
                  <c:v>-5107</c:v>
                </c:pt>
                <c:pt idx="51">
                  <c:v>-5107</c:v>
                </c:pt>
                <c:pt idx="52">
                  <c:v>-5107</c:v>
                </c:pt>
                <c:pt idx="53">
                  <c:v>-5086</c:v>
                </c:pt>
                <c:pt idx="54">
                  <c:v>-4970</c:v>
                </c:pt>
                <c:pt idx="55">
                  <c:v>-4954</c:v>
                </c:pt>
                <c:pt idx="56">
                  <c:v>-4949</c:v>
                </c:pt>
                <c:pt idx="57">
                  <c:v>-4942</c:v>
                </c:pt>
                <c:pt idx="58">
                  <c:v>-4928</c:v>
                </c:pt>
                <c:pt idx="59">
                  <c:v>-4926</c:v>
                </c:pt>
                <c:pt idx="60">
                  <c:v>-4914</c:v>
                </c:pt>
                <c:pt idx="61">
                  <c:v>-4777</c:v>
                </c:pt>
                <c:pt idx="62">
                  <c:v>-4767</c:v>
                </c:pt>
                <c:pt idx="63">
                  <c:v>-4739</c:v>
                </c:pt>
                <c:pt idx="64">
                  <c:v>-4596</c:v>
                </c:pt>
                <c:pt idx="65">
                  <c:v>-4574</c:v>
                </c:pt>
                <c:pt idx="66">
                  <c:v>-4444</c:v>
                </c:pt>
                <c:pt idx="67">
                  <c:v>-4437</c:v>
                </c:pt>
                <c:pt idx="68">
                  <c:v>-4423</c:v>
                </c:pt>
                <c:pt idx="69">
                  <c:v>-4416</c:v>
                </c:pt>
                <c:pt idx="70">
                  <c:v>-4408</c:v>
                </c:pt>
                <c:pt idx="71">
                  <c:v>-4395</c:v>
                </c:pt>
                <c:pt idx="72">
                  <c:v>-4215</c:v>
                </c:pt>
                <c:pt idx="73">
                  <c:v>-4211</c:v>
                </c:pt>
                <c:pt idx="74">
                  <c:v>-4099</c:v>
                </c:pt>
                <c:pt idx="75">
                  <c:v>-4092</c:v>
                </c:pt>
                <c:pt idx="76">
                  <c:v>-4087</c:v>
                </c:pt>
                <c:pt idx="77">
                  <c:v>-4087</c:v>
                </c:pt>
                <c:pt idx="78">
                  <c:v>-4087</c:v>
                </c:pt>
                <c:pt idx="79">
                  <c:v>-4085</c:v>
                </c:pt>
                <c:pt idx="80">
                  <c:v>-4059</c:v>
                </c:pt>
                <c:pt idx="81">
                  <c:v>-4057</c:v>
                </c:pt>
                <c:pt idx="82">
                  <c:v>-3922</c:v>
                </c:pt>
                <c:pt idx="83">
                  <c:v>-3908</c:v>
                </c:pt>
                <c:pt idx="84">
                  <c:v>-3892</c:v>
                </c:pt>
                <c:pt idx="85">
                  <c:v>-3735</c:v>
                </c:pt>
                <c:pt idx="86">
                  <c:v>-3547</c:v>
                </c:pt>
                <c:pt idx="87">
                  <c:v>-3403</c:v>
                </c:pt>
                <c:pt idx="88">
                  <c:v>-3391</c:v>
                </c:pt>
                <c:pt idx="89">
                  <c:v>-3382</c:v>
                </c:pt>
                <c:pt idx="90">
                  <c:v>-3245</c:v>
                </c:pt>
                <c:pt idx="91">
                  <c:v>-3231</c:v>
                </c:pt>
                <c:pt idx="92">
                  <c:v>-3219</c:v>
                </c:pt>
                <c:pt idx="93">
                  <c:v>-3081</c:v>
                </c:pt>
                <c:pt idx="94">
                  <c:v>-2392</c:v>
                </c:pt>
                <c:pt idx="95">
                  <c:v>-2033</c:v>
                </c:pt>
                <c:pt idx="96">
                  <c:v>-2033</c:v>
                </c:pt>
                <c:pt idx="97">
                  <c:v>-1867</c:v>
                </c:pt>
                <c:pt idx="98">
                  <c:v>-1723</c:v>
                </c:pt>
                <c:pt idx="99">
                  <c:v>-1717</c:v>
                </c:pt>
                <c:pt idx="100">
                  <c:v>-1688</c:v>
                </c:pt>
                <c:pt idx="101">
                  <c:v>-1364</c:v>
                </c:pt>
                <c:pt idx="102">
                  <c:v>-1357</c:v>
                </c:pt>
                <c:pt idx="103">
                  <c:v>-1330</c:v>
                </c:pt>
                <c:pt idx="104">
                  <c:v>-1004</c:v>
                </c:pt>
                <c:pt idx="105">
                  <c:v>-867</c:v>
                </c:pt>
                <c:pt idx="106">
                  <c:v>-811</c:v>
                </c:pt>
                <c:pt idx="107">
                  <c:v>-659</c:v>
                </c:pt>
                <c:pt idx="108">
                  <c:v>-496</c:v>
                </c:pt>
                <c:pt idx="109">
                  <c:v>-149</c:v>
                </c:pt>
                <c:pt idx="110">
                  <c:v>3</c:v>
                </c:pt>
                <c:pt idx="111">
                  <c:v>189</c:v>
                </c:pt>
              </c:numCache>
            </c:numRef>
          </c:xVal>
          <c:yVal>
            <c:numRef>
              <c:f>'A (5)'!$I$21:$I$980</c:f>
              <c:numCache>
                <c:formatCode>General</c:formatCode>
                <c:ptCount val="960"/>
                <c:pt idx="1">
                  <c:v>-0.24024999999528518</c:v>
                </c:pt>
                <c:pt idx="3">
                  <c:v>-0.17388000000210013</c:v>
                </c:pt>
                <c:pt idx="4">
                  <c:v>-0.18121999999857508</c:v>
                </c:pt>
                <c:pt idx="5">
                  <c:v>-0.18383999999787193</c:v>
                </c:pt>
                <c:pt idx="6">
                  <c:v>-0.18074000000342494</c:v>
                </c:pt>
                <c:pt idx="7">
                  <c:v>-0.18074000000342494</c:v>
                </c:pt>
                <c:pt idx="8">
                  <c:v>-0.18000000000029104</c:v>
                </c:pt>
                <c:pt idx="9">
                  <c:v>-0.18000000000029104</c:v>
                </c:pt>
                <c:pt idx="10">
                  <c:v>-0.16851999999926193</c:v>
                </c:pt>
                <c:pt idx="11">
                  <c:v>-0.16851999999926193</c:v>
                </c:pt>
                <c:pt idx="12">
                  <c:v>-0.18479999999544816</c:v>
                </c:pt>
                <c:pt idx="13">
                  <c:v>-0.18394000000262167</c:v>
                </c:pt>
                <c:pt idx="14">
                  <c:v>-0.17983999999705702</c:v>
                </c:pt>
                <c:pt idx="15">
                  <c:v>-0.17783999999664957</c:v>
                </c:pt>
                <c:pt idx="16">
                  <c:v>-0.17384000000311062</c:v>
                </c:pt>
                <c:pt idx="17">
                  <c:v>-0.16909999999916181</c:v>
                </c:pt>
                <c:pt idx="18">
                  <c:v>-0.16810000000259606</c:v>
                </c:pt>
                <c:pt idx="19">
                  <c:v>-0.16335999999864725</c:v>
                </c:pt>
                <c:pt idx="20">
                  <c:v>-0.17497999999613967</c:v>
                </c:pt>
                <c:pt idx="21">
                  <c:v>-0.18727999999828171</c:v>
                </c:pt>
                <c:pt idx="22">
                  <c:v>-0.17128000000229804</c:v>
                </c:pt>
                <c:pt idx="23">
                  <c:v>-0.18136000000231434</c:v>
                </c:pt>
                <c:pt idx="24">
                  <c:v>-0.18351999999867985</c:v>
                </c:pt>
                <c:pt idx="25">
                  <c:v>-0.17955999999685446</c:v>
                </c:pt>
                <c:pt idx="26">
                  <c:v>-0.17970000000059372</c:v>
                </c:pt>
                <c:pt idx="27">
                  <c:v>-0.17869999999675201</c:v>
                </c:pt>
                <c:pt idx="28">
                  <c:v>-0.17251999999280088</c:v>
                </c:pt>
                <c:pt idx="29">
                  <c:v>-0.17270000000280561</c:v>
                </c:pt>
                <c:pt idx="30">
                  <c:v>-0.17336000000068452</c:v>
                </c:pt>
                <c:pt idx="31">
                  <c:v>-0.14452000000164844</c:v>
                </c:pt>
                <c:pt idx="32">
                  <c:v>-0.16380000000208383</c:v>
                </c:pt>
                <c:pt idx="33">
                  <c:v>-0.16595999999844935</c:v>
                </c:pt>
                <c:pt idx="34">
                  <c:v>-0.16621999999915715</c:v>
                </c:pt>
                <c:pt idx="35">
                  <c:v>-0.1837599999998929</c:v>
                </c:pt>
                <c:pt idx="36">
                  <c:v>-0.16479999999864958</c:v>
                </c:pt>
                <c:pt idx="37">
                  <c:v>-0.17857999999978347</c:v>
                </c:pt>
                <c:pt idx="38">
                  <c:v>-0.17558000000281027</c:v>
                </c:pt>
                <c:pt idx="39">
                  <c:v>-0.16758000000118045</c:v>
                </c:pt>
                <c:pt idx="40">
                  <c:v>-0.16657999999733875</c:v>
                </c:pt>
                <c:pt idx="41">
                  <c:v>-0.1547599999976228</c:v>
                </c:pt>
                <c:pt idx="42">
                  <c:v>-0.15901999999186955</c:v>
                </c:pt>
                <c:pt idx="43">
                  <c:v>-0.15580000000045402</c:v>
                </c:pt>
                <c:pt idx="44">
                  <c:v>-0.15419999999721767</c:v>
                </c:pt>
                <c:pt idx="45">
                  <c:v>-0.15023999999539228</c:v>
                </c:pt>
                <c:pt idx="46">
                  <c:v>-0.14349999999831198</c:v>
                </c:pt>
                <c:pt idx="47">
                  <c:v>-0.15411999999923864</c:v>
                </c:pt>
                <c:pt idx="48">
                  <c:v>-0.15363999999681255</c:v>
                </c:pt>
                <c:pt idx="49">
                  <c:v>-0.15063999999983935</c:v>
                </c:pt>
                <c:pt idx="50">
                  <c:v>-0.14763999999559019</c:v>
                </c:pt>
                <c:pt idx="51">
                  <c:v>-0.14463999999861699</c:v>
                </c:pt>
                <c:pt idx="52">
                  <c:v>-0.14263999999820953</c:v>
                </c:pt>
                <c:pt idx="53">
                  <c:v>-0.15741999999590917</c:v>
                </c:pt>
                <c:pt idx="54">
                  <c:v>-0.15030000000115251</c:v>
                </c:pt>
                <c:pt idx="55">
                  <c:v>-0.14517999999952735</c:v>
                </c:pt>
                <c:pt idx="56">
                  <c:v>-0.15507999999681488</c:v>
                </c:pt>
                <c:pt idx="57">
                  <c:v>-0.14734000000316883</c:v>
                </c:pt>
                <c:pt idx="58">
                  <c:v>-0.15185999999812339</c:v>
                </c:pt>
                <c:pt idx="59">
                  <c:v>-0.1352199999964796</c:v>
                </c:pt>
                <c:pt idx="60">
                  <c:v>-0.152379999999539</c:v>
                </c:pt>
                <c:pt idx="61">
                  <c:v>-0.13504000000102678</c:v>
                </c:pt>
                <c:pt idx="62">
                  <c:v>-0.13484000000607921</c:v>
                </c:pt>
                <c:pt idx="63">
                  <c:v>-0.14787999999680324</c:v>
                </c:pt>
                <c:pt idx="64">
                  <c:v>-0.1256199999988894</c:v>
                </c:pt>
                <c:pt idx="65">
                  <c:v>-0.1365799999985029</c:v>
                </c:pt>
                <c:pt idx="66">
                  <c:v>-0.13698000000294996</c:v>
                </c:pt>
                <c:pt idx="67">
                  <c:v>-0.1302399999985937</c:v>
                </c:pt>
                <c:pt idx="68">
                  <c:v>-0.13276000000041677</c:v>
                </c:pt>
                <c:pt idx="69">
                  <c:v>-0.13401999999769032</c:v>
                </c:pt>
                <c:pt idx="70">
                  <c:v>-0.13145999999687774</c:v>
                </c:pt>
                <c:pt idx="71">
                  <c:v>-0.13279999999940628</c:v>
                </c:pt>
                <c:pt idx="72">
                  <c:v>-0.1371999999973923</c:v>
                </c:pt>
                <c:pt idx="73">
                  <c:v>-0.12791999999899417</c:v>
                </c:pt>
                <c:pt idx="74">
                  <c:v>-0.12008000000059837</c:v>
                </c:pt>
                <c:pt idx="75">
                  <c:v>-0.11233999999967637</c:v>
                </c:pt>
                <c:pt idx="76">
                  <c:v>-0.12823999999818625</c:v>
                </c:pt>
                <c:pt idx="77">
                  <c:v>-0.11723999999958323</c:v>
                </c:pt>
                <c:pt idx="78">
                  <c:v>-0.11523999999917578</c:v>
                </c:pt>
                <c:pt idx="79">
                  <c:v>-0.12059999999473803</c:v>
                </c:pt>
                <c:pt idx="80">
                  <c:v>-0.12027999999554595</c:v>
                </c:pt>
                <c:pt idx="81">
                  <c:v>-0.12464000000181841</c:v>
                </c:pt>
                <c:pt idx="82">
                  <c:v>-9.4939999995403923E-2</c:v>
                </c:pt>
                <c:pt idx="83">
                  <c:v>-0.11146000000007916</c:v>
                </c:pt>
                <c:pt idx="84">
                  <c:v>-0.11333999999624211</c:v>
                </c:pt>
                <c:pt idx="85">
                  <c:v>-0.10560000000259606</c:v>
                </c:pt>
                <c:pt idx="86">
                  <c:v>-9.6440000001166482E-2</c:v>
                </c:pt>
                <c:pt idx="87">
                  <c:v>-9.2359999995096587E-2</c:v>
                </c:pt>
                <c:pt idx="88">
                  <c:v>-9.2519999998330604E-2</c:v>
                </c:pt>
                <c:pt idx="89">
                  <c:v>-8.7139999995997641E-2</c:v>
                </c:pt>
                <c:pt idx="90">
                  <c:v>-8.0799999996088445E-2</c:v>
                </c:pt>
                <c:pt idx="91">
                  <c:v>-8.6319999994884711E-2</c:v>
                </c:pt>
                <c:pt idx="92">
                  <c:v>-8.6479999998118728E-2</c:v>
                </c:pt>
                <c:pt idx="93">
                  <c:v>-8.3319999997911509E-2</c:v>
                </c:pt>
                <c:pt idx="94">
                  <c:v>-6.1340000000200234E-2</c:v>
                </c:pt>
                <c:pt idx="95">
                  <c:v>-4.6199999997043051E-2</c:v>
                </c:pt>
                <c:pt idx="96">
                  <c:v>-3.9259999997739214E-2</c:v>
                </c:pt>
                <c:pt idx="98">
                  <c:v>-4.0760000003501773E-2</c:v>
                </c:pt>
                <c:pt idx="101">
                  <c:v>-3.8379999998142011E-2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215-46AA-BCEC-705856DFAB7D}"/>
            </c:ext>
          </c:extLst>
        </c:ser>
        <c:ser>
          <c:idx val="3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15">
                    <c:v>0</c:v>
                  </c:pt>
                </c:numCache>
              </c:numRef>
            </c:plus>
            <c:minus>
              <c:numRef>
                <c:f>'A (5)'!$D$21:$D$46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1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(5)'!$F$21:$F$980</c:f>
              <c:numCache>
                <c:formatCode>General</c:formatCode>
                <c:ptCount val="960"/>
                <c:pt idx="0">
                  <c:v>-10847</c:v>
                </c:pt>
                <c:pt idx="1">
                  <c:v>-10717.5</c:v>
                </c:pt>
                <c:pt idx="2">
                  <c:v>-10090</c:v>
                </c:pt>
                <c:pt idx="3">
                  <c:v>-9539</c:v>
                </c:pt>
                <c:pt idx="4">
                  <c:v>-7176</c:v>
                </c:pt>
                <c:pt idx="5">
                  <c:v>-7167</c:v>
                </c:pt>
                <c:pt idx="6">
                  <c:v>-7162</c:v>
                </c:pt>
                <c:pt idx="7">
                  <c:v>-7162</c:v>
                </c:pt>
                <c:pt idx="8">
                  <c:v>-7155</c:v>
                </c:pt>
                <c:pt idx="9">
                  <c:v>-7155</c:v>
                </c:pt>
                <c:pt idx="10">
                  <c:v>-7141</c:v>
                </c:pt>
                <c:pt idx="11">
                  <c:v>-7141</c:v>
                </c:pt>
                <c:pt idx="12">
                  <c:v>-6845</c:v>
                </c:pt>
                <c:pt idx="13">
                  <c:v>-6822</c:v>
                </c:pt>
                <c:pt idx="14">
                  <c:v>-6817</c:v>
                </c:pt>
                <c:pt idx="15">
                  <c:v>-6817</c:v>
                </c:pt>
                <c:pt idx="16">
                  <c:v>-6817</c:v>
                </c:pt>
                <c:pt idx="17">
                  <c:v>-6810</c:v>
                </c:pt>
                <c:pt idx="18">
                  <c:v>-6810</c:v>
                </c:pt>
                <c:pt idx="19">
                  <c:v>-6803</c:v>
                </c:pt>
                <c:pt idx="20">
                  <c:v>-6794</c:v>
                </c:pt>
                <c:pt idx="21">
                  <c:v>-6659</c:v>
                </c:pt>
                <c:pt idx="22">
                  <c:v>-6659</c:v>
                </c:pt>
                <c:pt idx="23">
                  <c:v>-6603</c:v>
                </c:pt>
                <c:pt idx="24">
                  <c:v>-6491</c:v>
                </c:pt>
                <c:pt idx="25">
                  <c:v>-6463</c:v>
                </c:pt>
                <c:pt idx="26">
                  <c:v>-6340</c:v>
                </c:pt>
                <c:pt idx="27">
                  <c:v>-6340</c:v>
                </c:pt>
                <c:pt idx="28">
                  <c:v>-6291</c:v>
                </c:pt>
                <c:pt idx="29">
                  <c:v>-6140</c:v>
                </c:pt>
                <c:pt idx="30">
                  <c:v>-5953</c:v>
                </c:pt>
                <c:pt idx="31">
                  <c:v>-5941</c:v>
                </c:pt>
                <c:pt idx="32">
                  <c:v>-5795</c:v>
                </c:pt>
                <c:pt idx="33">
                  <c:v>-5783</c:v>
                </c:pt>
                <c:pt idx="34">
                  <c:v>-5776</c:v>
                </c:pt>
                <c:pt idx="35">
                  <c:v>-5773</c:v>
                </c:pt>
                <c:pt idx="36">
                  <c:v>-5695</c:v>
                </c:pt>
                <c:pt idx="37">
                  <c:v>-5624</c:v>
                </c:pt>
                <c:pt idx="38">
                  <c:v>-5624</c:v>
                </c:pt>
                <c:pt idx="39">
                  <c:v>-5624</c:v>
                </c:pt>
                <c:pt idx="40">
                  <c:v>-5624</c:v>
                </c:pt>
                <c:pt idx="41">
                  <c:v>-5623</c:v>
                </c:pt>
                <c:pt idx="42">
                  <c:v>-5466</c:v>
                </c:pt>
                <c:pt idx="43">
                  <c:v>-5445</c:v>
                </c:pt>
                <c:pt idx="44">
                  <c:v>-5315</c:v>
                </c:pt>
                <c:pt idx="45">
                  <c:v>-5287</c:v>
                </c:pt>
                <c:pt idx="46">
                  <c:v>-5280</c:v>
                </c:pt>
                <c:pt idx="47">
                  <c:v>-5121</c:v>
                </c:pt>
                <c:pt idx="48">
                  <c:v>-5107</c:v>
                </c:pt>
                <c:pt idx="49">
                  <c:v>-5107</c:v>
                </c:pt>
                <c:pt idx="50">
                  <c:v>-5107</c:v>
                </c:pt>
                <c:pt idx="51">
                  <c:v>-5107</c:v>
                </c:pt>
                <c:pt idx="52">
                  <c:v>-5107</c:v>
                </c:pt>
                <c:pt idx="53">
                  <c:v>-5086</c:v>
                </c:pt>
                <c:pt idx="54">
                  <c:v>-4970</c:v>
                </c:pt>
                <c:pt idx="55">
                  <c:v>-4954</c:v>
                </c:pt>
                <c:pt idx="56">
                  <c:v>-4949</c:v>
                </c:pt>
                <c:pt idx="57">
                  <c:v>-4942</c:v>
                </c:pt>
                <c:pt idx="58">
                  <c:v>-4928</c:v>
                </c:pt>
                <c:pt idx="59">
                  <c:v>-4926</c:v>
                </c:pt>
                <c:pt idx="60">
                  <c:v>-4914</c:v>
                </c:pt>
                <c:pt idx="61">
                  <c:v>-4777</c:v>
                </c:pt>
                <c:pt idx="62">
                  <c:v>-4767</c:v>
                </c:pt>
                <c:pt idx="63">
                  <c:v>-4739</c:v>
                </c:pt>
                <c:pt idx="64">
                  <c:v>-4596</c:v>
                </c:pt>
                <c:pt idx="65">
                  <c:v>-4574</c:v>
                </c:pt>
                <c:pt idx="66">
                  <c:v>-4444</c:v>
                </c:pt>
                <c:pt idx="67">
                  <c:v>-4437</c:v>
                </c:pt>
                <c:pt idx="68">
                  <c:v>-4423</c:v>
                </c:pt>
                <c:pt idx="69">
                  <c:v>-4416</c:v>
                </c:pt>
                <c:pt idx="70">
                  <c:v>-4408</c:v>
                </c:pt>
                <c:pt idx="71">
                  <c:v>-4395</c:v>
                </c:pt>
                <c:pt idx="72">
                  <c:v>-4215</c:v>
                </c:pt>
                <c:pt idx="73">
                  <c:v>-4211</c:v>
                </c:pt>
                <c:pt idx="74">
                  <c:v>-4099</c:v>
                </c:pt>
                <c:pt idx="75">
                  <c:v>-4092</c:v>
                </c:pt>
                <c:pt idx="76">
                  <c:v>-4087</c:v>
                </c:pt>
                <c:pt idx="77">
                  <c:v>-4087</c:v>
                </c:pt>
                <c:pt idx="78">
                  <c:v>-4087</c:v>
                </c:pt>
                <c:pt idx="79">
                  <c:v>-4085</c:v>
                </c:pt>
                <c:pt idx="80">
                  <c:v>-4059</c:v>
                </c:pt>
                <c:pt idx="81">
                  <c:v>-4057</c:v>
                </c:pt>
                <c:pt idx="82">
                  <c:v>-3922</c:v>
                </c:pt>
                <c:pt idx="83">
                  <c:v>-3908</c:v>
                </c:pt>
                <c:pt idx="84">
                  <c:v>-3892</c:v>
                </c:pt>
                <c:pt idx="85">
                  <c:v>-3735</c:v>
                </c:pt>
                <c:pt idx="86">
                  <c:v>-3547</c:v>
                </c:pt>
                <c:pt idx="87">
                  <c:v>-3403</c:v>
                </c:pt>
                <c:pt idx="88">
                  <c:v>-3391</c:v>
                </c:pt>
                <c:pt idx="89">
                  <c:v>-3382</c:v>
                </c:pt>
                <c:pt idx="90">
                  <c:v>-3245</c:v>
                </c:pt>
                <c:pt idx="91">
                  <c:v>-3231</c:v>
                </c:pt>
                <c:pt idx="92">
                  <c:v>-3219</c:v>
                </c:pt>
                <c:pt idx="93">
                  <c:v>-3081</c:v>
                </c:pt>
                <c:pt idx="94">
                  <c:v>-2392</c:v>
                </c:pt>
                <c:pt idx="95">
                  <c:v>-2033</c:v>
                </c:pt>
                <c:pt idx="96">
                  <c:v>-2033</c:v>
                </c:pt>
                <c:pt idx="97">
                  <c:v>-1867</c:v>
                </c:pt>
                <c:pt idx="98">
                  <c:v>-1723</c:v>
                </c:pt>
                <c:pt idx="99">
                  <c:v>-1717</c:v>
                </c:pt>
                <c:pt idx="100">
                  <c:v>-1688</c:v>
                </c:pt>
                <c:pt idx="101">
                  <c:v>-1364</c:v>
                </c:pt>
                <c:pt idx="102">
                  <c:v>-1357</c:v>
                </c:pt>
                <c:pt idx="103">
                  <c:v>-1330</c:v>
                </c:pt>
                <c:pt idx="104">
                  <c:v>-1004</c:v>
                </c:pt>
                <c:pt idx="105">
                  <c:v>-867</c:v>
                </c:pt>
                <c:pt idx="106">
                  <c:v>-811</c:v>
                </c:pt>
                <c:pt idx="107">
                  <c:v>-659</c:v>
                </c:pt>
                <c:pt idx="108">
                  <c:v>-496</c:v>
                </c:pt>
                <c:pt idx="109">
                  <c:v>-149</c:v>
                </c:pt>
                <c:pt idx="110">
                  <c:v>3</c:v>
                </c:pt>
                <c:pt idx="111">
                  <c:v>189</c:v>
                </c:pt>
              </c:numCache>
            </c:numRef>
          </c:xVal>
          <c:yVal>
            <c:numRef>
              <c:f>'A (5)'!$J$21:$J$980</c:f>
              <c:numCache>
                <c:formatCode>General</c:formatCode>
                <c:ptCount val="960"/>
                <c:pt idx="0">
                  <c:v>-0.18277999999554595</c:v>
                </c:pt>
                <c:pt idx="97">
                  <c:v>-5.1939999997557607E-2</c:v>
                </c:pt>
                <c:pt idx="103">
                  <c:v>-3.3199999998032581E-2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215-46AA-BCEC-705856DFAB7D}"/>
            </c:ext>
          </c:extLst>
        </c:ser>
        <c:ser>
          <c:idx val="4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(5)'!$F$21:$F$980</c:f>
              <c:numCache>
                <c:formatCode>General</c:formatCode>
                <c:ptCount val="960"/>
                <c:pt idx="0">
                  <c:v>-10847</c:v>
                </c:pt>
                <c:pt idx="1">
                  <c:v>-10717.5</c:v>
                </c:pt>
                <c:pt idx="2">
                  <c:v>-10090</c:v>
                </c:pt>
                <c:pt idx="3">
                  <c:v>-9539</c:v>
                </c:pt>
                <c:pt idx="4">
                  <c:v>-7176</c:v>
                </c:pt>
                <c:pt idx="5">
                  <c:v>-7167</c:v>
                </c:pt>
                <c:pt idx="6">
                  <c:v>-7162</c:v>
                </c:pt>
                <c:pt idx="7">
                  <c:v>-7162</c:v>
                </c:pt>
                <c:pt idx="8">
                  <c:v>-7155</c:v>
                </c:pt>
                <c:pt idx="9">
                  <c:v>-7155</c:v>
                </c:pt>
                <c:pt idx="10">
                  <c:v>-7141</c:v>
                </c:pt>
                <c:pt idx="11">
                  <c:v>-7141</c:v>
                </c:pt>
                <c:pt idx="12">
                  <c:v>-6845</c:v>
                </c:pt>
                <c:pt idx="13">
                  <c:v>-6822</c:v>
                </c:pt>
                <c:pt idx="14">
                  <c:v>-6817</c:v>
                </c:pt>
                <c:pt idx="15">
                  <c:v>-6817</c:v>
                </c:pt>
                <c:pt idx="16">
                  <c:v>-6817</c:v>
                </c:pt>
                <c:pt idx="17">
                  <c:v>-6810</c:v>
                </c:pt>
                <c:pt idx="18">
                  <c:v>-6810</c:v>
                </c:pt>
                <c:pt idx="19">
                  <c:v>-6803</c:v>
                </c:pt>
                <c:pt idx="20">
                  <c:v>-6794</c:v>
                </c:pt>
                <c:pt idx="21">
                  <c:v>-6659</c:v>
                </c:pt>
                <c:pt idx="22">
                  <c:v>-6659</c:v>
                </c:pt>
                <c:pt idx="23">
                  <c:v>-6603</c:v>
                </c:pt>
                <c:pt idx="24">
                  <c:v>-6491</c:v>
                </c:pt>
                <c:pt idx="25">
                  <c:v>-6463</c:v>
                </c:pt>
                <c:pt idx="26">
                  <c:v>-6340</c:v>
                </c:pt>
                <c:pt idx="27">
                  <c:v>-6340</c:v>
                </c:pt>
                <c:pt idx="28">
                  <c:v>-6291</c:v>
                </c:pt>
                <c:pt idx="29">
                  <c:v>-6140</c:v>
                </c:pt>
                <c:pt idx="30">
                  <c:v>-5953</c:v>
                </c:pt>
                <c:pt idx="31">
                  <c:v>-5941</c:v>
                </c:pt>
                <c:pt idx="32">
                  <c:v>-5795</c:v>
                </c:pt>
                <c:pt idx="33">
                  <c:v>-5783</c:v>
                </c:pt>
                <c:pt idx="34">
                  <c:v>-5776</c:v>
                </c:pt>
                <c:pt idx="35">
                  <c:v>-5773</c:v>
                </c:pt>
                <c:pt idx="36">
                  <c:v>-5695</c:v>
                </c:pt>
                <c:pt idx="37">
                  <c:v>-5624</c:v>
                </c:pt>
                <c:pt idx="38">
                  <c:v>-5624</c:v>
                </c:pt>
                <c:pt idx="39">
                  <c:v>-5624</c:v>
                </c:pt>
                <c:pt idx="40">
                  <c:v>-5624</c:v>
                </c:pt>
                <c:pt idx="41">
                  <c:v>-5623</c:v>
                </c:pt>
                <c:pt idx="42">
                  <c:v>-5466</c:v>
                </c:pt>
                <c:pt idx="43">
                  <c:v>-5445</c:v>
                </c:pt>
                <c:pt idx="44">
                  <c:v>-5315</c:v>
                </c:pt>
                <c:pt idx="45">
                  <c:v>-5287</c:v>
                </c:pt>
                <c:pt idx="46">
                  <c:v>-5280</c:v>
                </c:pt>
                <c:pt idx="47">
                  <c:v>-5121</c:v>
                </c:pt>
                <c:pt idx="48">
                  <c:v>-5107</c:v>
                </c:pt>
                <c:pt idx="49">
                  <c:v>-5107</c:v>
                </c:pt>
                <c:pt idx="50">
                  <c:v>-5107</c:v>
                </c:pt>
                <c:pt idx="51">
                  <c:v>-5107</c:v>
                </c:pt>
                <c:pt idx="52">
                  <c:v>-5107</c:v>
                </c:pt>
                <c:pt idx="53">
                  <c:v>-5086</c:v>
                </c:pt>
                <c:pt idx="54">
                  <c:v>-4970</c:v>
                </c:pt>
                <c:pt idx="55">
                  <c:v>-4954</c:v>
                </c:pt>
                <c:pt idx="56">
                  <c:v>-4949</c:v>
                </c:pt>
                <c:pt idx="57">
                  <c:v>-4942</c:v>
                </c:pt>
                <c:pt idx="58">
                  <c:v>-4928</c:v>
                </c:pt>
                <c:pt idx="59">
                  <c:v>-4926</c:v>
                </c:pt>
                <c:pt idx="60">
                  <c:v>-4914</c:v>
                </c:pt>
                <c:pt idx="61">
                  <c:v>-4777</c:v>
                </c:pt>
                <c:pt idx="62">
                  <c:v>-4767</c:v>
                </c:pt>
                <c:pt idx="63">
                  <c:v>-4739</c:v>
                </c:pt>
                <c:pt idx="64">
                  <c:v>-4596</c:v>
                </c:pt>
                <c:pt idx="65">
                  <c:v>-4574</c:v>
                </c:pt>
                <c:pt idx="66">
                  <c:v>-4444</c:v>
                </c:pt>
                <c:pt idx="67">
                  <c:v>-4437</c:v>
                </c:pt>
                <c:pt idx="68">
                  <c:v>-4423</c:v>
                </c:pt>
                <c:pt idx="69">
                  <c:v>-4416</c:v>
                </c:pt>
                <c:pt idx="70">
                  <c:v>-4408</c:v>
                </c:pt>
                <c:pt idx="71">
                  <c:v>-4395</c:v>
                </c:pt>
                <c:pt idx="72">
                  <c:v>-4215</c:v>
                </c:pt>
                <c:pt idx="73">
                  <c:v>-4211</c:v>
                </c:pt>
                <c:pt idx="74">
                  <c:v>-4099</c:v>
                </c:pt>
                <c:pt idx="75">
                  <c:v>-4092</c:v>
                </c:pt>
                <c:pt idx="76">
                  <c:v>-4087</c:v>
                </c:pt>
                <c:pt idx="77">
                  <c:v>-4087</c:v>
                </c:pt>
                <c:pt idx="78">
                  <c:v>-4087</c:v>
                </c:pt>
                <c:pt idx="79">
                  <c:v>-4085</c:v>
                </c:pt>
                <c:pt idx="80">
                  <c:v>-4059</c:v>
                </c:pt>
                <c:pt idx="81">
                  <c:v>-4057</c:v>
                </c:pt>
                <c:pt idx="82">
                  <c:v>-3922</c:v>
                </c:pt>
                <c:pt idx="83">
                  <c:v>-3908</c:v>
                </c:pt>
                <c:pt idx="84">
                  <c:v>-3892</c:v>
                </c:pt>
                <c:pt idx="85">
                  <c:v>-3735</c:v>
                </c:pt>
                <c:pt idx="86">
                  <c:v>-3547</c:v>
                </c:pt>
                <c:pt idx="87">
                  <c:v>-3403</c:v>
                </c:pt>
                <c:pt idx="88">
                  <c:v>-3391</c:v>
                </c:pt>
                <c:pt idx="89">
                  <c:v>-3382</c:v>
                </c:pt>
                <c:pt idx="90">
                  <c:v>-3245</c:v>
                </c:pt>
                <c:pt idx="91">
                  <c:v>-3231</c:v>
                </c:pt>
                <c:pt idx="92">
                  <c:v>-3219</c:v>
                </c:pt>
                <c:pt idx="93">
                  <c:v>-3081</c:v>
                </c:pt>
                <c:pt idx="94">
                  <c:v>-2392</c:v>
                </c:pt>
                <c:pt idx="95">
                  <c:v>-2033</c:v>
                </c:pt>
                <c:pt idx="96">
                  <c:v>-2033</c:v>
                </c:pt>
                <c:pt idx="97">
                  <c:v>-1867</c:v>
                </c:pt>
                <c:pt idx="98">
                  <c:v>-1723</c:v>
                </c:pt>
                <c:pt idx="99">
                  <c:v>-1717</c:v>
                </c:pt>
                <c:pt idx="100">
                  <c:v>-1688</c:v>
                </c:pt>
                <c:pt idx="101">
                  <c:v>-1364</c:v>
                </c:pt>
                <c:pt idx="102">
                  <c:v>-1357</c:v>
                </c:pt>
                <c:pt idx="103">
                  <c:v>-1330</c:v>
                </c:pt>
                <c:pt idx="104">
                  <c:v>-1004</c:v>
                </c:pt>
                <c:pt idx="105">
                  <c:v>-867</c:v>
                </c:pt>
                <c:pt idx="106">
                  <c:v>-811</c:v>
                </c:pt>
                <c:pt idx="107">
                  <c:v>-659</c:v>
                </c:pt>
                <c:pt idx="108">
                  <c:v>-496</c:v>
                </c:pt>
                <c:pt idx="109">
                  <c:v>-149</c:v>
                </c:pt>
                <c:pt idx="110">
                  <c:v>3</c:v>
                </c:pt>
                <c:pt idx="111">
                  <c:v>189</c:v>
                </c:pt>
              </c:numCache>
            </c:numRef>
          </c:xVal>
          <c:yVal>
            <c:numRef>
              <c:f>'A (5)'!$K$21:$K$980</c:f>
              <c:numCache>
                <c:formatCode>General</c:formatCode>
                <c:ptCount val="960"/>
                <c:pt idx="99">
                  <c:v>-4.6839999995427206E-2</c:v>
                </c:pt>
                <c:pt idx="100">
                  <c:v>-4.1060000003199093E-2</c:v>
                </c:pt>
                <c:pt idx="102">
                  <c:v>-3.583999999682419E-2</c:v>
                </c:pt>
                <c:pt idx="104">
                  <c:v>-2.4579999997513369E-2</c:v>
                </c:pt>
                <c:pt idx="105">
                  <c:v>-2.0539999997708946E-2</c:v>
                </c:pt>
                <c:pt idx="106">
                  <c:v>-2.0019999996293336E-2</c:v>
                </c:pt>
                <c:pt idx="107">
                  <c:v>-1.4979999992647208E-2</c:v>
                </c:pt>
                <c:pt idx="108">
                  <c:v>-1.1019999998097774E-2</c:v>
                </c:pt>
                <c:pt idx="109">
                  <c:v>-2.4799999955575913E-3</c:v>
                </c:pt>
                <c:pt idx="110">
                  <c:v>7.5999999535270035E-4</c:v>
                </c:pt>
                <c:pt idx="111">
                  <c:v>3.2800000044517219E-3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215-46AA-BCEC-705856DFAB7D}"/>
            </c:ext>
          </c:extLst>
        </c:ser>
        <c:ser>
          <c:idx val="9"/>
          <c:order val="4"/>
          <c:tx>
            <c:strRef>
              <c:f>'A (5)'!$S$1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(5)'!$AW$2:$AW$122</c:f>
              <c:numCache>
                <c:formatCode>General</c:formatCode>
                <c:ptCount val="121"/>
                <c:pt idx="0">
                  <c:v>-7000</c:v>
                </c:pt>
                <c:pt idx="1">
                  <c:v>-6900</c:v>
                </c:pt>
                <c:pt idx="2">
                  <c:v>-6800</c:v>
                </c:pt>
                <c:pt idx="3">
                  <c:v>-6700</c:v>
                </c:pt>
                <c:pt idx="4">
                  <c:v>-6600</c:v>
                </c:pt>
                <c:pt idx="5">
                  <c:v>-6500</c:v>
                </c:pt>
                <c:pt idx="6">
                  <c:v>-6400</c:v>
                </c:pt>
                <c:pt idx="7">
                  <c:v>-6300</c:v>
                </c:pt>
                <c:pt idx="8">
                  <c:v>-6200</c:v>
                </c:pt>
                <c:pt idx="9">
                  <c:v>-6100</c:v>
                </c:pt>
                <c:pt idx="10">
                  <c:v>-6000</c:v>
                </c:pt>
                <c:pt idx="11">
                  <c:v>-5900</c:v>
                </c:pt>
                <c:pt idx="12">
                  <c:v>-5800</c:v>
                </c:pt>
                <c:pt idx="13">
                  <c:v>-5700</c:v>
                </c:pt>
                <c:pt idx="14">
                  <c:v>-5600</c:v>
                </c:pt>
                <c:pt idx="15">
                  <c:v>-5500</c:v>
                </c:pt>
                <c:pt idx="16">
                  <c:v>-5400</c:v>
                </c:pt>
                <c:pt idx="17">
                  <c:v>-5300</c:v>
                </c:pt>
                <c:pt idx="18">
                  <c:v>-5200</c:v>
                </c:pt>
                <c:pt idx="19">
                  <c:v>-5100</c:v>
                </c:pt>
                <c:pt idx="20">
                  <c:v>-5000</c:v>
                </c:pt>
                <c:pt idx="21">
                  <c:v>-4900</c:v>
                </c:pt>
                <c:pt idx="22">
                  <c:v>-4800</c:v>
                </c:pt>
                <c:pt idx="23">
                  <c:v>-4700</c:v>
                </c:pt>
                <c:pt idx="24">
                  <c:v>-4600</c:v>
                </c:pt>
                <c:pt idx="25">
                  <c:v>-4500</c:v>
                </c:pt>
                <c:pt idx="26">
                  <c:v>-4400</c:v>
                </c:pt>
                <c:pt idx="27">
                  <c:v>-4300</c:v>
                </c:pt>
                <c:pt idx="28">
                  <c:v>-4200</c:v>
                </c:pt>
                <c:pt idx="29">
                  <c:v>-4100</c:v>
                </c:pt>
                <c:pt idx="30">
                  <c:v>-4000</c:v>
                </c:pt>
                <c:pt idx="31">
                  <c:v>-3900</c:v>
                </c:pt>
                <c:pt idx="32">
                  <c:v>-3800</c:v>
                </c:pt>
                <c:pt idx="33">
                  <c:v>-3700</c:v>
                </c:pt>
                <c:pt idx="34">
                  <c:v>-3600</c:v>
                </c:pt>
                <c:pt idx="35">
                  <c:v>-3500</c:v>
                </c:pt>
                <c:pt idx="36">
                  <c:v>-3400</c:v>
                </c:pt>
                <c:pt idx="37">
                  <c:v>-3300</c:v>
                </c:pt>
                <c:pt idx="38">
                  <c:v>-3200</c:v>
                </c:pt>
                <c:pt idx="39">
                  <c:v>-3100</c:v>
                </c:pt>
                <c:pt idx="40">
                  <c:v>-3000</c:v>
                </c:pt>
                <c:pt idx="41">
                  <c:v>-2900</c:v>
                </c:pt>
                <c:pt idx="42">
                  <c:v>-2800</c:v>
                </c:pt>
                <c:pt idx="43">
                  <c:v>-2700</c:v>
                </c:pt>
                <c:pt idx="44">
                  <c:v>-2600</c:v>
                </c:pt>
                <c:pt idx="45">
                  <c:v>-2500</c:v>
                </c:pt>
                <c:pt idx="46">
                  <c:v>-2400</c:v>
                </c:pt>
                <c:pt idx="47">
                  <c:v>-2300</c:v>
                </c:pt>
                <c:pt idx="48">
                  <c:v>-2200</c:v>
                </c:pt>
                <c:pt idx="49">
                  <c:v>-2100</c:v>
                </c:pt>
                <c:pt idx="50">
                  <c:v>-2000</c:v>
                </c:pt>
                <c:pt idx="51">
                  <c:v>-1900</c:v>
                </c:pt>
                <c:pt idx="52">
                  <c:v>-1800</c:v>
                </c:pt>
                <c:pt idx="53">
                  <c:v>-1700</c:v>
                </c:pt>
                <c:pt idx="54">
                  <c:v>-1600</c:v>
                </c:pt>
                <c:pt idx="55">
                  <c:v>-1500</c:v>
                </c:pt>
                <c:pt idx="56">
                  <c:v>-1400</c:v>
                </c:pt>
                <c:pt idx="57">
                  <c:v>-1300</c:v>
                </c:pt>
                <c:pt idx="58">
                  <c:v>-1200</c:v>
                </c:pt>
                <c:pt idx="59">
                  <c:v>-1100</c:v>
                </c:pt>
                <c:pt idx="60">
                  <c:v>-1000</c:v>
                </c:pt>
                <c:pt idx="61">
                  <c:v>-900</c:v>
                </c:pt>
                <c:pt idx="62">
                  <c:v>-800</c:v>
                </c:pt>
                <c:pt idx="63">
                  <c:v>-700</c:v>
                </c:pt>
                <c:pt idx="64">
                  <c:v>-600</c:v>
                </c:pt>
                <c:pt idx="65">
                  <c:v>-500</c:v>
                </c:pt>
                <c:pt idx="66">
                  <c:v>-400</c:v>
                </c:pt>
                <c:pt idx="67">
                  <c:v>-300</c:v>
                </c:pt>
                <c:pt idx="68">
                  <c:v>-200</c:v>
                </c:pt>
                <c:pt idx="69">
                  <c:v>-100</c:v>
                </c:pt>
                <c:pt idx="70">
                  <c:v>0</c:v>
                </c:pt>
                <c:pt idx="71">
                  <c:v>100</c:v>
                </c:pt>
                <c:pt idx="72">
                  <c:v>200</c:v>
                </c:pt>
                <c:pt idx="73">
                  <c:v>300</c:v>
                </c:pt>
                <c:pt idx="74">
                  <c:v>400</c:v>
                </c:pt>
                <c:pt idx="75">
                  <c:v>500</c:v>
                </c:pt>
                <c:pt idx="76">
                  <c:v>600</c:v>
                </c:pt>
                <c:pt idx="77">
                  <c:v>700</c:v>
                </c:pt>
                <c:pt idx="78">
                  <c:v>800</c:v>
                </c:pt>
                <c:pt idx="79">
                  <c:v>900</c:v>
                </c:pt>
                <c:pt idx="80">
                  <c:v>1000</c:v>
                </c:pt>
                <c:pt idx="81">
                  <c:v>1100</c:v>
                </c:pt>
                <c:pt idx="82">
                  <c:v>1200</c:v>
                </c:pt>
                <c:pt idx="83">
                  <c:v>1300</c:v>
                </c:pt>
                <c:pt idx="84">
                  <c:v>1400</c:v>
                </c:pt>
                <c:pt idx="85">
                  <c:v>1500</c:v>
                </c:pt>
                <c:pt idx="86">
                  <c:v>1600</c:v>
                </c:pt>
                <c:pt idx="87">
                  <c:v>1700</c:v>
                </c:pt>
                <c:pt idx="88">
                  <c:v>1800</c:v>
                </c:pt>
                <c:pt idx="89">
                  <c:v>1900</c:v>
                </c:pt>
                <c:pt idx="90">
                  <c:v>2000</c:v>
                </c:pt>
                <c:pt idx="91">
                  <c:v>2100</c:v>
                </c:pt>
                <c:pt idx="92">
                  <c:v>2200</c:v>
                </c:pt>
                <c:pt idx="93">
                  <c:v>2300</c:v>
                </c:pt>
                <c:pt idx="94">
                  <c:v>2400</c:v>
                </c:pt>
                <c:pt idx="95">
                  <c:v>2500</c:v>
                </c:pt>
                <c:pt idx="96">
                  <c:v>2600</c:v>
                </c:pt>
                <c:pt idx="97">
                  <c:v>2700</c:v>
                </c:pt>
                <c:pt idx="98">
                  <c:v>2800</c:v>
                </c:pt>
                <c:pt idx="99">
                  <c:v>2900</c:v>
                </c:pt>
                <c:pt idx="100">
                  <c:v>3000</c:v>
                </c:pt>
                <c:pt idx="101">
                  <c:v>3100</c:v>
                </c:pt>
                <c:pt idx="102">
                  <c:v>3200</c:v>
                </c:pt>
                <c:pt idx="103">
                  <c:v>3300</c:v>
                </c:pt>
                <c:pt idx="104">
                  <c:v>3400</c:v>
                </c:pt>
                <c:pt idx="105">
                  <c:v>3500</c:v>
                </c:pt>
                <c:pt idx="106">
                  <c:v>3600</c:v>
                </c:pt>
                <c:pt idx="107">
                  <c:v>3700</c:v>
                </c:pt>
                <c:pt idx="108">
                  <c:v>3800</c:v>
                </c:pt>
                <c:pt idx="109">
                  <c:v>3900</c:v>
                </c:pt>
                <c:pt idx="110">
                  <c:v>4000</c:v>
                </c:pt>
                <c:pt idx="111">
                  <c:v>4100</c:v>
                </c:pt>
                <c:pt idx="112">
                  <c:v>4200</c:v>
                </c:pt>
                <c:pt idx="113">
                  <c:v>4300</c:v>
                </c:pt>
                <c:pt idx="114">
                  <c:v>4400</c:v>
                </c:pt>
                <c:pt idx="115">
                  <c:v>4500</c:v>
                </c:pt>
                <c:pt idx="116">
                  <c:v>4600</c:v>
                </c:pt>
                <c:pt idx="117">
                  <c:v>4700</c:v>
                </c:pt>
                <c:pt idx="118">
                  <c:v>4800</c:v>
                </c:pt>
                <c:pt idx="119">
                  <c:v>4900</c:v>
                </c:pt>
                <c:pt idx="120">
                  <c:v>5000</c:v>
                </c:pt>
              </c:numCache>
            </c:numRef>
          </c:xVal>
          <c:yVal>
            <c:numRef>
              <c:f>'A (5)'!$AX$2:$AX$122</c:f>
              <c:numCache>
                <c:formatCode>General</c:formatCode>
                <c:ptCount val="121"/>
                <c:pt idx="0">
                  <c:v>0.24296237884934874</c:v>
                </c:pt>
                <c:pt idx="1">
                  <c:v>0.23827635288660065</c:v>
                </c:pt>
                <c:pt idx="2">
                  <c:v>0.23364200622198775</c:v>
                </c:pt>
                <c:pt idx="3">
                  <c:v>0.22906062985142286</c:v>
                </c:pt>
                <c:pt idx="4">
                  <c:v>0.22453364330600178</c:v>
                </c:pt>
                <c:pt idx="5">
                  <c:v>0.2200626149833885</c:v>
                </c:pt>
                <c:pt idx="6">
                  <c:v>0.215649287475353</c:v>
                </c:pt>
                <c:pt idx="7">
                  <c:v>0.21129560929232455</c:v>
                </c:pt>
                <c:pt idx="8">
                  <c:v>0.20700377466743766</c:v>
                </c:pt>
                <c:pt idx="9">
                  <c:v>0.2027762733853159</c:v>
                </c:pt>
                <c:pt idx="10">
                  <c:v>0.1986159527672629</c:v>
                </c:pt>
                <c:pt idx="11">
                  <c:v>0.19452609395860032</c:v>
                </c:pt>
                <c:pt idx="12">
                  <c:v>0.19051050435298836</c:v>
                </c:pt>
                <c:pt idx="13">
                  <c:v>0.18657362712047038</c:v>
                </c:pt>
                <c:pt idx="14">
                  <c:v>0.18272066704291035</c:v>
                </c:pt>
                <c:pt idx="15">
                  <c:v>0.17895772873690033</c:v>
                </c:pt>
                <c:pt idx="16">
                  <c:v>0.17529195826419552</c:v>
                </c:pt>
                <c:pt idx="17">
                  <c:v>0.17173167141544352</c:v>
                </c:pt>
                <c:pt idx="18">
                  <c:v>0.16828644099873732</c:v>
                </c:pt>
                <c:pt idx="19">
                  <c:v>0.16496710107791071</c:v>
                </c:pt>
                <c:pt idx="20">
                  <c:v>0.16178560913031659</c:v>
                </c:pt>
                <c:pt idx="21">
                  <c:v>0.15875469036906251</c:v>
                </c:pt>
                <c:pt idx="22">
                  <c:v>0.15588717801336646</c:v>
                </c:pt>
                <c:pt idx="23">
                  <c:v>0.15319496917231587</c:v>
                </c:pt>
                <c:pt idx="24">
                  <c:v>0.15068755184773139</c:v>
                </c:pt>
                <c:pt idx="25">
                  <c:v>0.14837013781711969</c:v>
                </c:pt>
                <c:pt idx="26">
                  <c:v>0.14624156372697322</c:v>
                </c:pt>
                <c:pt idx="27">
                  <c:v>0.14429228262019006</c:v>
                </c:pt>
                <c:pt idx="28">
                  <c:v>0.14250291305311905</c:v>
                </c:pt>
                <c:pt idx="29">
                  <c:v>0.14084386743310576</c:v>
                </c:pt>
                <c:pt idx="30">
                  <c:v>0.13927646932355545</c:v>
                </c:pt>
                <c:pt idx="31">
                  <c:v>0.13775566469778605</c:v>
                </c:pt>
                <c:pt idx="32">
                  <c:v>0.1362340015512454</c:v>
                </c:pt>
                <c:pt idx="33">
                  <c:v>0.13466615325779724</c:v>
                </c:pt>
                <c:pt idx="34">
                  <c:v>0.1330130706141259</c:v>
                </c:pt>
                <c:pt idx="35">
                  <c:v>0.13124495958507043</c:v>
                </c:pt>
                <c:pt idx="36">
                  <c:v>0.12934264624648734</c:v>
                </c:pt>
                <c:pt idx="37">
                  <c:v>0.12729734355782196</c:v>
                </c:pt>
                <c:pt idx="38">
                  <c:v>0.12510919710027429</c:v>
                </c:pt>
                <c:pt idx="39">
                  <c:v>0.12278515574714907</c:v>
                </c:pt>
                <c:pt idx="40">
                  <c:v>0.12033668993648733</c:v>
                </c:pt>
                <c:pt idx="41">
                  <c:v>0.11777773669517053</c:v>
                </c:pt>
                <c:pt idx="42">
                  <c:v>0.1151230731609464</c:v>
                </c:pt>
                <c:pt idx="43">
                  <c:v>0.1123871704193789</c:v>
                </c:pt>
                <c:pt idx="44">
                  <c:v>0.10958348249706448</c:v>
                </c:pt>
                <c:pt idx="45">
                  <c:v>0.10672407966627265</c:v>
                </c:pt>
                <c:pt idx="46">
                  <c:v>0.10381952634550526</c:v>
                </c:pt>
                <c:pt idx="47">
                  <c:v>0.10087891560082213</c:v>
                </c:pt>
                <c:pt idx="48">
                  <c:v>9.7909992043522104E-2</c:v>
                </c:pt>
                <c:pt idx="49">
                  <c:v>9.491931516362162E-2</c:v>
                </c:pt>
                <c:pt idx="50">
                  <c:v>9.1912432217781309E-2</c:v>
                </c:pt>
                <c:pt idx="51">
                  <c:v>8.8894042642623669E-2</c:v>
                </c:pt>
                <c:pt idx="52">
                  <c:v>8.5868144854285761E-2</c:v>
                </c:pt>
                <c:pt idx="53">
                  <c:v>8.2838162005076071E-2</c:v>
                </c:pt>
                <c:pt idx="54">
                  <c:v>7.980704665785246E-2</c:v>
                </c:pt>
                <c:pt idx="55">
                  <c:v>7.6777366150427073E-2</c:v>
                </c:pt>
                <c:pt idx="56">
                  <c:v>7.3751371224369311E-2</c:v>
                </c:pt>
                <c:pt idx="57">
                  <c:v>7.073105068835521E-2</c:v>
                </c:pt>
                <c:pt idx="58">
                  <c:v>6.7718174746004181E-2</c:v>
                </c:pt>
                <c:pt idx="59">
                  <c:v>6.4714329314380967E-2</c:v>
                </c:pt>
                <c:pt idx="60">
                  <c:v>6.1720943296639498E-2</c:v>
                </c:pt>
                <c:pt idx="61">
                  <c:v>5.8739310410344178E-2</c:v>
                </c:pt>
                <c:pt idx="62">
                  <c:v>5.5770606842919901E-2</c:v>
                </c:pt>
                <c:pt idx="63">
                  <c:v>5.2815905721013023E-2</c:v>
                </c:pt>
                <c:pt idx="64">
                  <c:v>4.9876189144591854E-2</c:v>
                </c:pt>
                <c:pt idx="65">
                  <c:v>4.6952358347040098E-2</c:v>
                </c:pt>
                <c:pt idx="66">
                  <c:v>4.4045242394196119E-2</c:v>
                </c:pt>
                <c:pt idx="67">
                  <c:v>4.1155605722104541E-2</c:v>
                </c:pt>
                <c:pt idx="68">
                  <c:v>3.8284154728944822E-2</c:v>
                </c:pt>
                <c:pt idx="69">
                  <c:v>3.5431543575403762E-2</c:v>
                </c:pt>
                <c:pt idx="70">
                  <c:v>3.2598379304585187E-2</c:v>
                </c:pt>
                <c:pt idx="71">
                  <c:v>2.9785226363094545E-2</c:v>
                </c:pt>
                <c:pt idx="72">
                  <c:v>2.6992610585653699E-2</c:v>
                </c:pt>
                <c:pt idx="73">
                  <c:v>2.4221022693642388E-2</c:v>
                </c:pt>
                <c:pt idx="74">
                  <c:v>2.1470921351086851E-2</c:v>
                </c:pt>
                <c:pt idx="75">
                  <c:v>1.8742735818097774E-2</c:v>
                </c:pt>
                <c:pt idx="76">
                  <c:v>1.6036868240298926E-2</c:v>
                </c:pt>
                <c:pt idx="77">
                  <c:v>1.335369561243344E-2</c:v>
                </c:pt>
                <c:pt idx="78">
                  <c:v>1.0693571454406079E-2</c:v>
                </c:pt>
                <c:pt idx="79">
                  <c:v>8.0568272380598452E-3</c:v>
                </c:pt>
                <c:pt idx="80">
                  <c:v>5.4437736026947126E-3</c:v>
                </c:pt>
                <c:pt idx="81">
                  <c:v>2.854701396551574E-3</c:v>
                </c:pt>
                <c:pt idx="82">
                  <c:v>2.8988258013307872E-4</c:v>
                </c:pt>
                <c:pt idx="83">
                  <c:v>-2.2504289746926344E-3</c:v>
                </c:pt>
                <c:pt idx="84">
                  <c:v>-4.7659967583088027E-3</c:v>
                </c:pt>
                <c:pt idx="85">
                  <c:v>-7.2566009410920292E-3</c:v>
                </c:pt>
                <c:pt idx="86">
                  <c:v>-9.7220377099398979E-3</c:v>
                </c:pt>
                <c:pt idx="87">
                  <c:v>-1.2162118601748803E-2</c:v>
                </c:pt>
                <c:pt idx="88">
                  <c:v>-1.4576669815656192E-2</c:v>
                </c:pt>
                <c:pt idx="89">
                  <c:v>-1.6965531489552252E-2</c:v>
                </c:pt>
                <c:pt idx="90">
                  <c:v>-1.9328556930006742E-2</c:v>
                </c:pt>
                <c:pt idx="91">
                  <c:v>-2.1665611788266606E-2</c:v>
                </c:pt>
                <c:pt idx="92">
                  <c:v>-2.3976573178290318E-2</c:v>
                </c:pt>
                <c:pt idx="93">
                  <c:v>-2.6261328735841426E-2</c:v>
                </c:pt>
                <c:pt idx="94">
                  <c:v>-2.8519775620428706E-2</c:v>
                </c:pt>
                <c:pt idx="95">
                  <c:v>-3.0751819464322976E-2</c:v>
                </c:pt>
                <c:pt idx="96">
                  <c:v>-3.2957373274990431E-2</c:v>
                </c:pt>
                <c:pt idx="97">
                  <c:v>-3.5136356299049334E-2</c:v>
                </c:pt>
                <c:pt idx="98">
                  <c:v>-3.7288692857291382E-2</c:v>
                </c:pt>
                <c:pt idx="99">
                  <c:v>-3.941431116141618E-2</c:v>
                </c:pt>
                <c:pt idx="100">
                  <c:v>-4.1513142123929307E-2</c:v>
                </c:pt>
                <c:pt idx="101">
                  <c:v>-4.3585118173166577E-2</c:v>
                </c:pt>
                <c:pt idx="102">
                  <c:v>-4.5630172085657707E-2</c:v>
                </c:pt>
                <c:pt idx="103">
                  <c:v>-4.7648235848052223E-2</c:v>
                </c:pt>
                <c:pt idx="104">
                  <c:v>-4.9639239560623508E-2</c:v>
                </c:pt>
                <c:pt idx="105">
                  <c:v>-5.1603110393973042E-2</c:v>
                </c:pt>
                <c:pt idx="106">
                  <c:v>-5.3539771609990301E-2</c:v>
                </c:pt>
                <c:pt idx="107">
                  <c:v>-5.544914165741846E-2</c:v>
                </c:pt>
                <c:pt idx="108">
                  <c:v>-5.7331133351538957E-2</c:v>
                </c:pt>
                <c:pt idx="109">
                  <c:v>-5.9185653146552358E-2</c:v>
                </c:pt>
                <c:pt idx="110">
                  <c:v>-6.1012600508205589E-2</c:v>
                </c:pt>
                <c:pt idx="111">
                  <c:v>-6.2811867393119336E-2</c:v>
                </c:pt>
                <c:pt idx="112">
                  <c:v>-6.4583337840117189E-2</c:v>
                </c:pt>
                <c:pt idx="113">
                  <c:v>-6.6326887677665744E-2</c:v>
                </c:pt>
                <c:pt idx="114">
                  <c:v>-6.804238435031329E-2</c:v>
                </c:pt>
                <c:pt idx="115">
                  <c:v>-6.9729686865781848E-2</c:v>
                </c:pt>
                <c:pt idx="116">
                  <c:v>-7.1388645863128528E-2</c:v>
                </c:pt>
                <c:pt idx="117">
                  <c:v>-7.3019103801167454E-2</c:v>
                </c:pt>
                <c:pt idx="118">
                  <c:v>-7.4620895265135295E-2</c:v>
                </c:pt>
                <c:pt idx="119">
                  <c:v>-7.6193847388412436E-2</c:v>
                </c:pt>
                <c:pt idx="120">
                  <c:v>-7.7737780384978569E-2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215-46AA-BCEC-705856DFA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6817424"/>
        <c:axId val="1"/>
      </c:scatterChart>
      <c:valAx>
        <c:axId val="516817424"/>
        <c:scaling>
          <c:orientation val="minMax"/>
          <c:max val="5000"/>
          <c:min val="-8000"/>
        </c:scaling>
        <c:delete val="0"/>
        <c:axPos val="b"/>
        <c:majorGridlines>
          <c:spPr>
            <a:ln w="3175">
              <a:solidFill>
                <a:srgbClr val="424242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0337487722010201"/>
              <c:y val="0.923079615048118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5"/>
          <c:min val="-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80808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6687116564417178E-3"/>
              <c:y val="0.384616581047027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6817424"/>
        <c:crosses val="autoZero"/>
        <c:crossBetween val="midCat"/>
        <c:minorUnit val="0.05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2546028372220342"/>
          <c:y val="0.9344756264441304"/>
          <c:w val="0.73926428674943234"/>
          <c:h val="0.991455982532097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Aql - O-C Diagr.</a:t>
            </a:r>
          </a:p>
        </c:rich>
      </c:tx>
      <c:layout>
        <c:manualLayout>
          <c:xMode val="edge"/>
          <c:yMode val="edge"/>
          <c:x val="0.39050535987748852"/>
          <c:y val="1.42045454545454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0826952526799E-2"/>
          <c:y val="0.11363652126870072"/>
          <c:w val="0.87595712098009193"/>
          <c:h val="0.721591910056249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(5)'!$F$21:$F$980</c:f>
              <c:numCache>
                <c:formatCode>General</c:formatCode>
                <c:ptCount val="960"/>
                <c:pt idx="0">
                  <c:v>-10847</c:v>
                </c:pt>
                <c:pt idx="1">
                  <c:v>-10717.5</c:v>
                </c:pt>
                <c:pt idx="2">
                  <c:v>-10090</c:v>
                </c:pt>
                <c:pt idx="3">
                  <c:v>-9539</c:v>
                </c:pt>
                <c:pt idx="4">
                  <c:v>-7176</c:v>
                </c:pt>
                <c:pt idx="5">
                  <c:v>-7167</c:v>
                </c:pt>
                <c:pt idx="6">
                  <c:v>-7162</c:v>
                </c:pt>
                <c:pt idx="7">
                  <c:v>-7162</c:v>
                </c:pt>
                <c:pt idx="8">
                  <c:v>-7155</c:v>
                </c:pt>
                <c:pt idx="9">
                  <c:v>-7155</c:v>
                </c:pt>
                <c:pt idx="10">
                  <c:v>-7141</c:v>
                </c:pt>
                <c:pt idx="11">
                  <c:v>-7141</c:v>
                </c:pt>
                <c:pt idx="12">
                  <c:v>-6845</c:v>
                </c:pt>
                <c:pt idx="13">
                  <c:v>-6822</c:v>
                </c:pt>
                <c:pt idx="14">
                  <c:v>-6817</c:v>
                </c:pt>
                <c:pt idx="15">
                  <c:v>-6817</c:v>
                </c:pt>
                <c:pt idx="16">
                  <c:v>-6817</c:v>
                </c:pt>
                <c:pt idx="17">
                  <c:v>-6810</c:v>
                </c:pt>
                <c:pt idx="18">
                  <c:v>-6810</c:v>
                </c:pt>
                <c:pt idx="19">
                  <c:v>-6803</c:v>
                </c:pt>
                <c:pt idx="20">
                  <c:v>-6794</c:v>
                </c:pt>
                <c:pt idx="21">
                  <c:v>-6659</c:v>
                </c:pt>
                <c:pt idx="22">
                  <c:v>-6659</c:v>
                </c:pt>
                <c:pt idx="23">
                  <c:v>-6603</c:v>
                </c:pt>
                <c:pt idx="24">
                  <c:v>-6491</c:v>
                </c:pt>
                <c:pt idx="25">
                  <c:v>-6463</c:v>
                </c:pt>
                <c:pt idx="26">
                  <c:v>-6340</c:v>
                </c:pt>
                <c:pt idx="27">
                  <c:v>-6340</c:v>
                </c:pt>
                <c:pt idx="28">
                  <c:v>-6291</c:v>
                </c:pt>
                <c:pt idx="29">
                  <c:v>-6140</c:v>
                </c:pt>
                <c:pt idx="30">
                  <c:v>-5953</c:v>
                </c:pt>
                <c:pt idx="31">
                  <c:v>-5941</c:v>
                </c:pt>
                <c:pt idx="32">
                  <c:v>-5795</c:v>
                </c:pt>
                <c:pt idx="33">
                  <c:v>-5783</c:v>
                </c:pt>
                <c:pt idx="34">
                  <c:v>-5776</c:v>
                </c:pt>
                <c:pt idx="35">
                  <c:v>-5773</c:v>
                </c:pt>
                <c:pt idx="36">
                  <c:v>-5695</c:v>
                </c:pt>
                <c:pt idx="37">
                  <c:v>-5624</c:v>
                </c:pt>
                <c:pt idx="38">
                  <c:v>-5624</c:v>
                </c:pt>
                <c:pt idx="39">
                  <c:v>-5624</c:v>
                </c:pt>
                <c:pt idx="40">
                  <c:v>-5624</c:v>
                </c:pt>
                <c:pt idx="41">
                  <c:v>-5623</c:v>
                </c:pt>
                <c:pt idx="42">
                  <c:v>-5466</c:v>
                </c:pt>
                <c:pt idx="43">
                  <c:v>-5445</c:v>
                </c:pt>
                <c:pt idx="44">
                  <c:v>-5315</c:v>
                </c:pt>
                <c:pt idx="45">
                  <c:v>-5287</c:v>
                </c:pt>
                <c:pt idx="46">
                  <c:v>-5280</c:v>
                </c:pt>
                <c:pt idx="47">
                  <c:v>-5121</c:v>
                </c:pt>
                <c:pt idx="48">
                  <c:v>-5107</c:v>
                </c:pt>
                <c:pt idx="49">
                  <c:v>-5107</c:v>
                </c:pt>
                <c:pt idx="50">
                  <c:v>-5107</c:v>
                </c:pt>
                <c:pt idx="51">
                  <c:v>-5107</c:v>
                </c:pt>
                <c:pt idx="52">
                  <c:v>-5107</c:v>
                </c:pt>
                <c:pt idx="53">
                  <c:v>-5086</c:v>
                </c:pt>
                <c:pt idx="54">
                  <c:v>-4970</c:v>
                </c:pt>
                <c:pt idx="55">
                  <c:v>-4954</c:v>
                </c:pt>
                <c:pt idx="56">
                  <c:v>-4949</c:v>
                </c:pt>
                <c:pt idx="57">
                  <c:v>-4942</c:v>
                </c:pt>
                <c:pt idx="58">
                  <c:v>-4928</c:v>
                </c:pt>
                <c:pt idx="59">
                  <c:v>-4926</c:v>
                </c:pt>
                <c:pt idx="60">
                  <c:v>-4914</c:v>
                </c:pt>
                <c:pt idx="61">
                  <c:v>-4777</c:v>
                </c:pt>
                <c:pt idx="62">
                  <c:v>-4767</c:v>
                </c:pt>
                <c:pt idx="63">
                  <c:v>-4739</c:v>
                </c:pt>
                <c:pt idx="64">
                  <c:v>-4596</c:v>
                </c:pt>
                <c:pt idx="65">
                  <c:v>-4574</c:v>
                </c:pt>
                <c:pt idx="66">
                  <c:v>-4444</c:v>
                </c:pt>
                <c:pt idx="67">
                  <c:v>-4437</c:v>
                </c:pt>
                <c:pt idx="68">
                  <c:v>-4423</c:v>
                </c:pt>
                <c:pt idx="69">
                  <c:v>-4416</c:v>
                </c:pt>
                <c:pt idx="70">
                  <c:v>-4408</c:v>
                </c:pt>
                <c:pt idx="71">
                  <c:v>-4395</c:v>
                </c:pt>
                <c:pt idx="72">
                  <c:v>-4215</c:v>
                </c:pt>
                <c:pt idx="73">
                  <c:v>-4211</c:v>
                </c:pt>
                <c:pt idx="74">
                  <c:v>-4099</c:v>
                </c:pt>
                <c:pt idx="75">
                  <c:v>-4092</c:v>
                </c:pt>
                <c:pt idx="76">
                  <c:v>-4087</c:v>
                </c:pt>
                <c:pt idx="77">
                  <c:v>-4087</c:v>
                </c:pt>
                <c:pt idx="78">
                  <c:v>-4087</c:v>
                </c:pt>
                <c:pt idx="79">
                  <c:v>-4085</c:v>
                </c:pt>
                <c:pt idx="80">
                  <c:v>-4059</c:v>
                </c:pt>
                <c:pt idx="81">
                  <c:v>-4057</c:v>
                </c:pt>
                <c:pt idx="82">
                  <c:v>-3922</c:v>
                </c:pt>
                <c:pt idx="83">
                  <c:v>-3908</c:v>
                </c:pt>
                <c:pt idx="84">
                  <c:v>-3892</c:v>
                </c:pt>
                <c:pt idx="85">
                  <c:v>-3735</c:v>
                </c:pt>
                <c:pt idx="86">
                  <c:v>-3547</c:v>
                </c:pt>
                <c:pt idx="87">
                  <c:v>-3403</c:v>
                </c:pt>
                <c:pt idx="88">
                  <c:v>-3391</c:v>
                </c:pt>
                <c:pt idx="89">
                  <c:v>-3382</c:v>
                </c:pt>
                <c:pt idx="90">
                  <c:v>-3245</c:v>
                </c:pt>
                <c:pt idx="91">
                  <c:v>-3231</c:v>
                </c:pt>
                <c:pt idx="92">
                  <c:v>-3219</c:v>
                </c:pt>
                <c:pt idx="93">
                  <c:v>-3081</c:v>
                </c:pt>
                <c:pt idx="94">
                  <c:v>-2392</c:v>
                </c:pt>
                <c:pt idx="95">
                  <c:v>-2033</c:v>
                </c:pt>
                <c:pt idx="96">
                  <c:v>-2033</c:v>
                </c:pt>
                <c:pt idx="97">
                  <c:v>-1867</c:v>
                </c:pt>
                <c:pt idx="98">
                  <c:v>-1723</c:v>
                </c:pt>
                <c:pt idx="99">
                  <c:v>-1717</c:v>
                </c:pt>
                <c:pt idx="100">
                  <c:v>-1688</c:v>
                </c:pt>
                <c:pt idx="101">
                  <c:v>-1364</c:v>
                </c:pt>
                <c:pt idx="102">
                  <c:v>-1357</c:v>
                </c:pt>
                <c:pt idx="103">
                  <c:v>-1330</c:v>
                </c:pt>
                <c:pt idx="104">
                  <c:v>-1004</c:v>
                </c:pt>
                <c:pt idx="105">
                  <c:v>-867</c:v>
                </c:pt>
                <c:pt idx="106">
                  <c:v>-811</c:v>
                </c:pt>
                <c:pt idx="107">
                  <c:v>-659</c:v>
                </c:pt>
                <c:pt idx="108">
                  <c:v>-496</c:v>
                </c:pt>
                <c:pt idx="109">
                  <c:v>-149</c:v>
                </c:pt>
                <c:pt idx="110">
                  <c:v>3</c:v>
                </c:pt>
                <c:pt idx="111">
                  <c:v>189</c:v>
                </c:pt>
              </c:numCache>
            </c:numRef>
          </c:xVal>
          <c:yVal>
            <c:numRef>
              <c:f>'A (5)'!$H$21:$H$980</c:f>
              <c:numCache>
                <c:formatCode>General</c:formatCode>
                <c:ptCount val="960"/>
                <c:pt idx="2">
                  <c:v>-0.18370000000140863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3D-4E73-AB00-9FAB766D9C72}"/>
            </c:ext>
          </c:extLst>
        </c:ser>
        <c:ser>
          <c:idx val="1"/>
          <c:order val="1"/>
          <c:tx>
            <c:strRef>
              <c:f>'A (5)'!$I$20:$I$20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(5)'!$D$23:$D$46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13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(5)'!$F$21:$F$980</c:f>
              <c:numCache>
                <c:formatCode>General</c:formatCode>
                <c:ptCount val="960"/>
                <c:pt idx="0">
                  <c:v>-10847</c:v>
                </c:pt>
                <c:pt idx="1">
                  <c:v>-10717.5</c:v>
                </c:pt>
                <c:pt idx="2">
                  <c:v>-10090</c:v>
                </c:pt>
                <c:pt idx="3">
                  <c:v>-9539</c:v>
                </c:pt>
                <c:pt idx="4">
                  <c:v>-7176</c:v>
                </c:pt>
                <c:pt idx="5">
                  <c:v>-7167</c:v>
                </c:pt>
                <c:pt idx="6">
                  <c:v>-7162</c:v>
                </c:pt>
                <c:pt idx="7">
                  <c:v>-7162</c:v>
                </c:pt>
                <c:pt idx="8">
                  <c:v>-7155</c:v>
                </c:pt>
                <c:pt idx="9">
                  <c:v>-7155</c:v>
                </c:pt>
                <c:pt idx="10">
                  <c:v>-7141</c:v>
                </c:pt>
                <c:pt idx="11">
                  <c:v>-7141</c:v>
                </c:pt>
                <c:pt idx="12">
                  <c:v>-6845</c:v>
                </c:pt>
                <c:pt idx="13">
                  <c:v>-6822</c:v>
                </c:pt>
                <c:pt idx="14">
                  <c:v>-6817</c:v>
                </c:pt>
                <c:pt idx="15">
                  <c:v>-6817</c:v>
                </c:pt>
                <c:pt idx="16">
                  <c:v>-6817</c:v>
                </c:pt>
                <c:pt idx="17">
                  <c:v>-6810</c:v>
                </c:pt>
                <c:pt idx="18">
                  <c:v>-6810</c:v>
                </c:pt>
                <c:pt idx="19">
                  <c:v>-6803</c:v>
                </c:pt>
                <c:pt idx="20">
                  <c:v>-6794</c:v>
                </c:pt>
                <c:pt idx="21">
                  <c:v>-6659</c:v>
                </c:pt>
                <c:pt idx="22">
                  <c:v>-6659</c:v>
                </c:pt>
                <c:pt idx="23">
                  <c:v>-6603</c:v>
                </c:pt>
                <c:pt idx="24">
                  <c:v>-6491</c:v>
                </c:pt>
                <c:pt idx="25">
                  <c:v>-6463</c:v>
                </c:pt>
                <c:pt idx="26">
                  <c:v>-6340</c:v>
                </c:pt>
                <c:pt idx="27">
                  <c:v>-6340</c:v>
                </c:pt>
                <c:pt idx="28">
                  <c:v>-6291</c:v>
                </c:pt>
                <c:pt idx="29">
                  <c:v>-6140</c:v>
                </c:pt>
                <c:pt idx="30">
                  <c:v>-5953</c:v>
                </c:pt>
                <c:pt idx="31">
                  <c:v>-5941</c:v>
                </c:pt>
                <c:pt idx="32">
                  <c:v>-5795</c:v>
                </c:pt>
                <c:pt idx="33">
                  <c:v>-5783</c:v>
                </c:pt>
                <c:pt idx="34">
                  <c:v>-5776</c:v>
                </c:pt>
                <c:pt idx="35">
                  <c:v>-5773</c:v>
                </c:pt>
                <c:pt idx="36">
                  <c:v>-5695</c:v>
                </c:pt>
                <c:pt idx="37">
                  <c:v>-5624</c:v>
                </c:pt>
                <c:pt idx="38">
                  <c:v>-5624</c:v>
                </c:pt>
                <c:pt idx="39">
                  <c:v>-5624</c:v>
                </c:pt>
                <c:pt idx="40">
                  <c:v>-5624</c:v>
                </c:pt>
                <c:pt idx="41">
                  <c:v>-5623</c:v>
                </c:pt>
                <c:pt idx="42">
                  <c:v>-5466</c:v>
                </c:pt>
                <c:pt idx="43">
                  <c:v>-5445</c:v>
                </c:pt>
                <c:pt idx="44">
                  <c:v>-5315</c:v>
                </c:pt>
                <c:pt idx="45">
                  <c:v>-5287</c:v>
                </c:pt>
                <c:pt idx="46">
                  <c:v>-5280</c:v>
                </c:pt>
                <c:pt idx="47">
                  <c:v>-5121</c:v>
                </c:pt>
                <c:pt idx="48">
                  <c:v>-5107</c:v>
                </c:pt>
                <c:pt idx="49">
                  <c:v>-5107</c:v>
                </c:pt>
                <c:pt idx="50">
                  <c:v>-5107</c:v>
                </c:pt>
                <c:pt idx="51">
                  <c:v>-5107</c:v>
                </c:pt>
                <c:pt idx="52">
                  <c:v>-5107</c:v>
                </c:pt>
                <c:pt idx="53">
                  <c:v>-5086</c:v>
                </c:pt>
                <c:pt idx="54">
                  <c:v>-4970</c:v>
                </c:pt>
                <c:pt idx="55">
                  <c:v>-4954</c:v>
                </c:pt>
                <c:pt idx="56">
                  <c:v>-4949</c:v>
                </c:pt>
                <c:pt idx="57">
                  <c:v>-4942</c:v>
                </c:pt>
                <c:pt idx="58">
                  <c:v>-4928</c:v>
                </c:pt>
                <c:pt idx="59">
                  <c:v>-4926</c:v>
                </c:pt>
                <c:pt idx="60">
                  <c:v>-4914</c:v>
                </c:pt>
                <c:pt idx="61">
                  <c:v>-4777</c:v>
                </c:pt>
                <c:pt idx="62">
                  <c:v>-4767</c:v>
                </c:pt>
                <c:pt idx="63">
                  <c:v>-4739</c:v>
                </c:pt>
                <c:pt idx="64">
                  <c:v>-4596</c:v>
                </c:pt>
                <c:pt idx="65">
                  <c:v>-4574</c:v>
                </c:pt>
                <c:pt idx="66">
                  <c:v>-4444</c:v>
                </c:pt>
                <c:pt idx="67">
                  <c:v>-4437</c:v>
                </c:pt>
                <c:pt idx="68">
                  <c:v>-4423</c:v>
                </c:pt>
                <c:pt idx="69">
                  <c:v>-4416</c:v>
                </c:pt>
                <c:pt idx="70">
                  <c:v>-4408</c:v>
                </c:pt>
                <c:pt idx="71">
                  <c:v>-4395</c:v>
                </c:pt>
                <c:pt idx="72">
                  <c:v>-4215</c:v>
                </c:pt>
                <c:pt idx="73">
                  <c:v>-4211</c:v>
                </c:pt>
                <c:pt idx="74">
                  <c:v>-4099</c:v>
                </c:pt>
                <c:pt idx="75">
                  <c:v>-4092</c:v>
                </c:pt>
                <c:pt idx="76">
                  <c:v>-4087</c:v>
                </c:pt>
                <c:pt idx="77">
                  <c:v>-4087</c:v>
                </c:pt>
                <c:pt idx="78">
                  <c:v>-4087</c:v>
                </c:pt>
                <c:pt idx="79">
                  <c:v>-4085</c:v>
                </c:pt>
                <c:pt idx="80">
                  <c:v>-4059</c:v>
                </c:pt>
                <c:pt idx="81">
                  <c:v>-4057</c:v>
                </c:pt>
                <c:pt idx="82">
                  <c:v>-3922</c:v>
                </c:pt>
                <c:pt idx="83">
                  <c:v>-3908</c:v>
                </c:pt>
                <c:pt idx="84">
                  <c:v>-3892</c:v>
                </c:pt>
                <c:pt idx="85">
                  <c:v>-3735</c:v>
                </c:pt>
                <c:pt idx="86">
                  <c:v>-3547</c:v>
                </c:pt>
                <c:pt idx="87">
                  <c:v>-3403</c:v>
                </c:pt>
                <c:pt idx="88">
                  <c:v>-3391</c:v>
                </c:pt>
                <c:pt idx="89">
                  <c:v>-3382</c:v>
                </c:pt>
                <c:pt idx="90">
                  <c:v>-3245</c:v>
                </c:pt>
                <c:pt idx="91">
                  <c:v>-3231</c:v>
                </c:pt>
                <c:pt idx="92">
                  <c:v>-3219</c:v>
                </c:pt>
                <c:pt idx="93">
                  <c:v>-3081</c:v>
                </c:pt>
                <c:pt idx="94">
                  <c:v>-2392</c:v>
                </c:pt>
                <c:pt idx="95">
                  <c:v>-2033</c:v>
                </c:pt>
                <c:pt idx="96">
                  <c:v>-2033</c:v>
                </c:pt>
                <c:pt idx="97">
                  <c:v>-1867</c:v>
                </c:pt>
                <c:pt idx="98">
                  <c:v>-1723</c:v>
                </c:pt>
                <c:pt idx="99">
                  <c:v>-1717</c:v>
                </c:pt>
                <c:pt idx="100">
                  <c:v>-1688</c:v>
                </c:pt>
                <c:pt idx="101">
                  <c:v>-1364</c:v>
                </c:pt>
                <c:pt idx="102">
                  <c:v>-1357</c:v>
                </c:pt>
                <c:pt idx="103">
                  <c:v>-1330</c:v>
                </c:pt>
                <c:pt idx="104">
                  <c:v>-1004</c:v>
                </c:pt>
                <c:pt idx="105">
                  <c:v>-867</c:v>
                </c:pt>
                <c:pt idx="106">
                  <c:v>-811</c:v>
                </c:pt>
                <c:pt idx="107">
                  <c:v>-659</c:v>
                </c:pt>
                <c:pt idx="108">
                  <c:v>-496</c:v>
                </c:pt>
                <c:pt idx="109">
                  <c:v>-149</c:v>
                </c:pt>
                <c:pt idx="110">
                  <c:v>3</c:v>
                </c:pt>
                <c:pt idx="111">
                  <c:v>189</c:v>
                </c:pt>
              </c:numCache>
            </c:numRef>
          </c:xVal>
          <c:yVal>
            <c:numRef>
              <c:f>'A (5)'!$I$21:$I$980</c:f>
              <c:numCache>
                <c:formatCode>General</c:formatCode>
                <c:ptCount val="960"/>
                <c:pt idx="1">
                  <c:v>-0.24024999999528518</c:v>
                </c:pt>
                <c:pt idx="3">
                  <c:v>-0.17388000000210013</c:v>
                </c:pt>
                <c:pt idx="4">
                  <c:v>-0.18121999999857508</c:v>
                </c:pt>
                <c:pt idx="5">
                  <c:v>-0.18383999999787193</c:v>
                </c:pt>
                <c:pt idx="6">
                  <c:v>-0.18074000000342494</c:v>
                </c:pt>
                <c:pt idx="7">
                  <c:v>-0.18074000000342494</c:v>
                </c:pt>
                <c:pt idx="8">
                  <c:v>-0.18000000000029104</c:v>
                </c:pt>
                <c:pt idx="9">
                  <c:v>-0.18000000000029104</c:v>
                </c:pt>
                <c:pt idx="10">
                  <c:v>-0.16851999999926193</c:v>
                </c:pt>
                <c:pt idx="11">
                  <c:v>-0.16851999999926193</c:v>
                </c:pt>
                <c:pt idx="12">
                  <c:v>-0.18479999999544816</c:v>
                </c:pt>
                <c:pt idx="13">
                  <c:v>-0.18394000000262167</c:v>
                </c:pt>
                <c:pt idx="14">
                  <c:v>-0.17983999999705702</c:v>
                </c:pt>
                <c:pt idx="15">
                  <c:v>-0.17783999999664957</c:v>
                </c:pt>
                <c:pt idx="16">
                  <c:v>-0.17384000000311062</c:v>
                </c:pt>
                <c:pt idx="17">
                  <c:v>-0.16909999999916181</c:v>
                </c:pt>
                <c:pt idx="18">
                  <c:v>-0.16810000000259606</c:v>
                </c:pt>
                <c:pt idx="19">
                  <c:v>-0.16335999999864725</c:v>
                </c:pt>
                <c:pt idx="20">
                  <c:v>-0.17497999999613967</c:v>
                </c:pt>
                <c:pt idx="21">
                  <c:v>-0.18727999999828171</c:v>
                </c:pt>
                <c:pt idx="22">
                  <c:v>-0.17128000000229804</c:v>
                </c:pt>
                <c:pt idx="23">
                  <c:v>-0.18136000000231434</c:v>
                </c:pt>
                <c:pt idx="24">
                  <c:v>-0.18351999999867985</c:v>
                </c:pt>
                <c:pt idx="25">
                  <c:v>-0.17955999999685446</c:v>
                </c:pt>
                <c:pt idx="26">
                  <c:v>-0.17970000000059372</c:v>
                </c:pt>
                <c:pt idx="27">
                  <c:v>-0.17869999999675201</c:v>
                </c:pt>
                <c:pt idx="28">
                  <c:v>-0.17251999999280088</c:v>
                </c:pt>
                <c:pt idx="29">
                  <c:v>-0.17270000000280561</c:v>
                </c:pt>
                <c:pt idx="30">
                  <c:v>-0.17336000000068452</c:v>
                </c:pt>
                <c:pt idx="31">
                  <c:v>-0.14452000000164844</c:v>
                </c:pt>
                <c:pt idx="32">
                  <c:v>-0.16380000000208383</c:v>
                </c:pt>
                <c:pt idx="33">
                  <c:v>-0.16595999999844935</c:v>
                </c:pt>
                <c:pt idx="34">
                  <c:v>-0.16621999999915715</c:v>
                </c:pt>
                <c:pt idx="35">
                  <c:v>-0.1837599999998929</c:v>
                </c:pt>
                <c:pt idx="36">
                  <c:v>-0.16479999999864958</c:v>
                </c:pt>
                <c:pt idx="37">
                  <c:v>-0.17857999999978347</c:v>
                </c:pt>
                <c:pt idx="38">
                  <c:v>-0.17558000000281027</c:v>
                </c:pt>
                <c:pt idx="39">
                  <c:v>-0.16758000000118045</c:v>
                </c:pt>
                <c:pt idx="40">
                  <c:v>-0.16657999999733875</c:v>
                </c:pt>
                <c:pt idx="41">
                  <c:v>-0.1547599999976228</c:v>
                </c:pt>
                <c:pt idx="42">
                  <c:v>-0.15901999999186955</c:v>
                </c:pt>
                <c:pt idx="43">
                  <c:v>-0.15580000000045402</c:v>
                </c:pt>
                <c:pt idx="44">
                  <c:v>-0.15419999999721767</c:v>
                </c:pt>
                <c:pt idx="45">
                  <c:v>-0.15023999999539228</c:v>
                </c:pt>
                <c:pt idx="46">
                  <c:v>-0.14349999999831198</c:v>
                </c:pt>
                <c:pt idx="47">
                  <c:v>-0.15411999999923864</c:v>
                </c:pt>
                <c:pt idx="48">
                  <c:v>-0.15363999999681255</c:v>
                </c:pt>
                <c:pt idx="49">
                  <c:v>-0.15063999999983935</c:v>
                </c:pt>
                <c:pt idx="50">
                  <c:v>-0.14763999999559019</c:v>
                </c:pt>
                <c:pt idx="51">
                  <c:v>-0.14463999999861699</c:v>
                </c:pt>
                <c:pt idx="52">
                  <c:v>-0.14263999999820953</c:v>
                </c:pt>
                <c:pt idx="53">
                  <c:v>-0.15741999999590917</c:v>
                </c:pt>
                <c:pt idx="54">
                  <c:v>-0.15030000000115251</c:v>
                </c:pt>
                <c:pt idx="55">
                  <c:v>-0.14517999999952735</c:v>
                </c:pt>
                <c:pt idx="56">
                  <c:v>-0.15507999999681488</c:v>
                </c:pt>
                <c:pt idx="57">
                  <c:v>-0.14734000000316883</c:v>
                </c:pt>
                <c:pt idx="58">
                  <c:v>-0.15185999999812339</c:v>
                </c:pt>
                <c:pt idx="59">
                  <c:v>-0.1352199999964796</c:v>
                </c:pt>
                <c:pt idx="60">
                  <c:v>-0.152379999999539</c:v>
                </c:pt>
                <c:pt idx="61">
                  <c:v>-0.13504000000102678</c:v>
                </c:pt>
                <c:pt idx="62">
                  <c:v>-0.13484000000607921</c:v>
                </c:pt>
                <c:pt idx="63">
                  <c:v>-0.14787999999680324</c:v>
                </c:pt>
                <c:pt idx="64">
                  <c:v>-0.1256199999988894</c:v>
                </c:pt>
                <c:pt idx="65">
                  <c:v>-0.1365799999985029</c:v>
                </c:pt>
                <c:pt idx="66">
                  <c:v>-0.13698000000294996</c:v>
                </c:pt>
                <c:pt idx="67">
                  <c:v>-0.1302399999985937</c:v>
                </c:pt>
                <c:pt idx="68">
                  <c:v>-0.13276000000041677</c:v>
                </c:pt>
                <c:pt idx="69">
                  <c:v>-0.13401999999769032</c:v>
                </c:pt>
                <c:pt idx="70">
                  <c:v>-0.13145999999687774</c:v>
                </c:pt>
                <c:pt idx="71">
                  <c:v>-0.13279999999940628</c:v>
                </c:pt>
                <c:pt idx="72">
                  <c:v>-0.1371999999973923</c:v>
                </c:pt>
                <c:pt idx="73">
                  <c:v>-0.12791999999899417</c:v>
                </c:pt>
                <c:pt idx="74">
                  <c:v>-0.12008000000059837</c:v>
                </c:pt>
                <c:pt idx="75">
                  <c:v>-0.11233999999967637</c:v>
                </c:pt>
                <c:pt idx="76">
                  <c:v>-0.12823999999818625</c:v>
                </c:pt>
                <c:pt idx="77">
                  <c:v>-0.11723999999958323</c:v>
                </c:pt>
                <c:pt idx="78">
                  <c:v>-0.11523999999917578</c:v>
                </c:pt>
                <c:pt idx="79">
                  <c:v>-0.12059999999473803</c:v>
                </c:pt>
                <c:pt idx="80">
                  <c:v>-0.12027999999554595</c:v>
                </c:pt>
                <c:pt idx="81">
                  <c:v>-0.12464000000181841</c:v>
                </c:pt>
                <c:pt idx="82">
                  <c:v>-9.4939999995403923E-2</c:v>
                </c:pt>
                <c:pt idx="83">
                  <c:v>-0.11146000000007916</c:v>
                </c:pt>
                <c:pt idx="84">
                  <c:v>-0.11333999999624211</c:v>
                </c:pt>
                <c:pt idx="85">
                  <c:v>-0.10560000000259606</c:v>
                </c:pt>
                <c:pt idx="86">
                  <c:v>-9.6440000001166482E-2</c:v>
                </c:pt>
                <c:pt idx="87">
                  <c:v>-9.2359999995096587E-2</c:v>
                </c:pt>
                <c:pt idx="88">
                  <c:v>-9.2519999998330604E-2</c:v>
                </c:pt>
                <c:pt idx="89">
                  <c:v>-8.7139999995997641E-2</c:v>
                </c:pt>
                <c:pt idx="90">
                  <c:v>-8.0799999996088445E-2</c:v>
                </c:pt>
                <c:pt idx="91">
                  <c:v>-8.6319999994884711E-2</c:v>
                </c:pt>
                <c:pt idx="92">
                  <c:v>-8.6479999998118728E-2</c:v>
                </c:pt>
                <c:pt idx="93">
                  <c:v>-8.3319999997911509E-2</c:v>
                </c:pt>
                <c:pt idx="94">
                  <c:v>-6.1340000000200234E-2</c:v>
                </c:pt>
                <c:pt idx="95">
                  <c:v>-4.6199999997043051E-2</c:v>
                </c:pt>
                <c:pt idx="96">
                  <c:v>-3.9259999997739214E-2</c:v>
                </c:pt>
                <c:pt idx="98">
                  <c:v>-4.0760000003501773E-2</c:v>
                </c:pt>
                <c:pt idx="101">
                  <c:v>-3.8379999998142011E-2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F3D-4E73-AB00-9FAB766D9C72}"/>
            </c:ext>
          </c:extLst>
        </c:ser>
        <c:ser>
          <c:idx val="3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15">
                    <c:v>0</c:v>
                  </c:pt>
                </c:numCache>
              </c:numRef>
            </c:plus>
            <c:minus>
              <c:numRef>
                <c:f>'A (5)'!$D$21:$D$46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1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(5)'!$F$21:$F$980</c:f>
              <c:numCache>
                <c:formatCode>General</c:formatCode>
                <c:ptCount val="960"/>
                <c:pt idx="0">
                  <c:v>-10847</c:v>
                </c:pt>
                <c:pt idx="1">
                  <c:v>-10717.5</c:v>
                </c:pt>
                <c:pt idx="2">
                  <c:v>-10090</c:v>
                </c:pt>
                <c:pt idx="3">
                  <c:v>-9539</c:v>
                </c:pt>
                <c:pt idx="4">
                  <c:v>-7176</c:v>
                </c:pt>
                <c:pt idx="5">
                  <c:v>-7167</c:v>
                </c:pt>
                <c:pt idx="6">
                  <c:v>-7162</c:v>
                </c:pt>
                <c:pt idx="7">
                  <c:v>-7162</c:v>
                </c:pt>
                <c:pt idx="8">
                  <c:v>-7155</c:v>
                </c:pt>
                <c:pt idx="9">
                  <c:v>-7155</c:v>
                </c:pt>
                <c:pt idx="10">
                  <c:v>-7141</c:v>
                </c:pt>
                <c:pt idx="11">
                  <c:v>-7141</c:v>
                </c:pt>
                <c:pt idx="12">
                  <c:v>-6845</c:v>
                </c:pt>
                <c:pt idx="13">
                  <c:v>-6822</c:v>
                </c:pt>
                <c:pt idx="14">
                  <c:v>-6817</c:v>
                </c:pt>
                <c:pt idx="15">
                  <c:v>-6817</c:v>
                </c:pt>
                <c:pt idx="16">
                  <c:v>-6817</c:v>
                </c:pt>
                <c:pt idx="17">
                  <c:v>-6810</c:v>
                </c:pt>
                <c:pt idx="18">
                  <c:v>-6810</c:v>
                </c:pt>
                <c:pt idx="19">
                  <c:v>-6803</c:v>
                </c:pt>
                <c:pt idx="20">
                  <c:v>-6794</c:v>
                </c:pt>
                <c:pt idx="21">
                  <c:v>-6659</c:v>
                </c:pt>
                <c:pt idx="22">
                  <c:v>-6659</c:v>
                </c:pt>
                <c:pt idx="23">
                  <c:v>-6603</c:v>
                </c:pt>
                <c:pt idx="24">
                  <c:v>-6491</c:v>
                </c:pt>
                <c:pt idx="25">
                  <c:v>-6463</c:v>
                </c:pt>
                <c:pt idx="26">
                  <c:v>-6340</c:v>
                </c:pt>
                <c:pt idx="27">
                  <c:v>-6340</c:v>
                </c:pt>
                <c:pt idx="28">
                  <c:v>-6291</c:v>
                </c:pt>
                <c:pt idx="29">
                  <c:v>-6140</c:v>
                </c:pt>
                <c:pt idx="30">
                  <c:v>-5953</c:v>
                </c:pt>
                <c:pt idx="31">
                  <c:v>-5941</c:v>
                </c:pt>
                <c:pt idx="32">
                  <c:v>-5795</c:v>
                </c:pt>
                <c:pt idx="33">
                  <c:v>-5783</c:v>
                </c:pt>
                <c:pt idx="34">
                  <c:v>-5776</c:v>
                </c:pt>
                <c:pt idx="35">
                  <c:v>-5773</c:v>
                </c:pt>
                <c:pt idx="36">
                  <c:v>-5695</c:v>
                </c:pt>
                <c:pt idx="37">
                  <c:v>-5624</c:v>
                </c:pt>
                <c:pt idx="38">
                  <c:v>-5624</c:v>
                </c:pt>
                <c:pt idx="39">
                  <c:v>-5624</c:v>
                </c:pt>
                <c:pt idx="40">
                  <c:v>-5624</c:v>
                </c:pt>
                <c:pt idx="41">
                  <c:v>-5623</c:v>
                </c:pt>
                <c:pt idx="42">
                  <c:v>-5466</c:v>
                </c:pt>
                <c:pt idx="43">
                  <c:v>-5445</c:v>
                </c:pt>
                <c:pt idx="44">
                  <c:v>-5315</c:v>
                </c:pt>
                <c:pt idx="45">
                  <c:v>-5287</c:v>
                </c:pt>
                <c:pt idx="46">
                  <c:v>-5280</c:v>
                </c:pt>
                <c:pt idx="47">
                  <c:v>-5121</c:v>
                </c:pt>
                <c:pt idx="48">
                  <c:v>-5107</c:v>
                </c:pt>
                <c:pt idx="49">
                  <c:v>-5107</c:v>
                </c:pt>
                <c:pt idx="50">
                  <c:v>-5107</c:v>
                </c:pt>
                <c:pt idx="51">
                  <c:v>-5107</c:v>
                </c:pt>
                <c:pt idx="52">
                  <c:v>-5107</c:v>
                </c:pt>
                <c:pt idx="53">
                  <c:v>-5086</c:v>
                </c:pt>
                <c:pt idx="54">
                  <c:v>-4970</c:v>
                </c:pt>
                <c:pt idx="55">
                  <c:v>-4954</c:v>
                </c:pt>
                <c:pt idx="56">
                  <c:v>-4949</c:v>
                </c:pt>
                <c:pt idx="57">
                  <c:v>-4942</c:v>
                </c:pt>
                <c:pt idx="58">
                  <c:v>-4928</c:v>
                </c:pt>
                <c:pt idx="59">
                  <c:v>-4926</c:v>
                </c:pt>
                <c:pt idx="60">
                  <c:v>-4914</c:v>
                </c:pt>
                <c:pt idx="61">
                  <c:v>-4777</c:v>
                </c:pt>
                <c:pt idx="62">
                  <c:v>-4767</c:v>
                </c:pt>
                <c:pt idx="63">
                  <c:v>-4739</c:v>
                </c:pt>
                <c:pt idx="64">
                  <c:v>-4596</c:v>
                </c:pt>
                <c:pt idx="65">
                  <c:v>-4574</c:v>
                </c:pt>
                <c:pt idx="66">
                  <c:v>-4444</c:v>
                </c:pt>
                <c:pt idx="67">
                  <c:v>-4437</c:v>
                </c:pt>
                <c:pt idx="68">
                  <c:v>-4423</c:v>
                </c:pt>
                <c:pt idx="69">
                  <c:v>-4416</c:v>
                </c:pt>
                <c:pt idx="70">
                  <c:v>-4408</c:v>
                </c:pt>
                <c:pt idx="71">
                  <c:v>-4395</c:v>
                </c:pt>
                <c:pt idx="72">
                  <c:v>-4215</c:v>
                </c:pt>
                <c:pt idx="73">
                  <c:v>-4211</c:v>
                </c:pt>
                <c:pt idx="74">
                  <c:v>-4099</c:v>
                </c:pt>
                <c:pt idx="75">
                  <c:v>-4092</c:v>
                </c:pt>
                <c:pt idx="76">
                  <c:v>-4087</c:v>
                </c:pt>
                <c:pt idx="77">
                  <c:v>-4087</c:v>
                </c:pt>
                <c:pt idx="78">
                  <c:v>-4087</c:v>
                </c:pt>
                <c:pt idx="79">
                  <c:v>-4085</c:v>
                </c:pt>
                <c:pt idx="80">
                  <c:v>-4059</c:v>
                </c:pt>
                <c:pt idx="81">
                  <c:v>-4057</c:v>
                </c:pt>
                <c:pt idx="82">
                  <c:v>-3922</c:v>
                </c:pt>
                <c:pt idx="83">
                  <c:v>-3908</c:v>
                </c:pt>
                <c:pt idx="84">
                  <c:v>-3892</c:v>
                </c:pt>
                <c:pt idx="85">
                  <c:v>-3735</c:v>
                </c:pt>
                <c:pt idx="86">
                  <c:v>-3547</c:v>
                </c:pt>
                <c:pt idx="87">
                  <c:v>-3403</c:v>
                </c:pt>
                <c:pt idx="88">
                  <c:v>-3391</c:v>
                </c:pt>
                <c:pt idx="89">
                  <c:v>-3382</c:v>
                </c:pt>
                <c:pt idx="90">
                  <c:v>-3245</c:v>
                </c:pt>
                <c:pt idx="91">
                  <c:v>-3231</c:v>
                </c:pt>
                <c:pt idx="92">
                  <c:v>-3219</c:v>
                </c:pt>
                <c:pt idx="93">
                  <c:v>-3081</c:v>
                </c:pt>
                <c:pt idx="94">
                  <c:v>-2392</c:v>
                </c:pt>
                <c:pt idx="95">
                  <c:v>-2033</c:v>
                </c:pt>
                <c:pt idx="96">
                  <c:v>-2033</c:v>
                </c:pt>
                <c:pt idx="97">
                  <c:v>-1867</c:v>
                </c:pt>
                <c:pt idx="98">
                  <c:v>-1723</c:v>
                </c:pt>
                <c:pt idx="99">
                  <c:v>-1717</c:v>
                </c:pt>
                <c:pt idx="100">
                  <c:v>-1688</c:v>
                </c:pt>
                <c:pt idx="101">
                  <c:v>-1364</c:v>
                </c:pt>
                <c:pt idx="102">
                  <c:v>-1357</c:v>
                </c:pt>
                <c:pt idx="103">
                  <c:v>-1330</c:v>
                </c:pt>
                <c:pt idx="104">
                  <c:v>-1004</c:v>
                </c:pt>
                <c:pt idx="105">
                  <c:v>-867</c:v>
                </c:pt>
                <c:pt idx="106">
                  <c:v>-811</c:v>
                </c:pt>
                <c:pt idx="107">
                  <c:v>-659</c:v>
                </c:pt>
                <c:pt idx="108">
                  <c:v>-496</c:v>
                </c:pt>
                <c:pt idx="109">
                  <c:v>-149</c:v>
                </c:pt>
                <c:pt idx="110">
                  <c:v>3</c:v>
                </c:pt>
                <c:pt idx="111">
                  <c:v>189</c:v>
                </c:pt>
              </c:numCache>
            </c:numRef>
          </c:xVal>
          <c:yVal>
            <c:numRef>
              <c:f>'A (5)'!$J$21:$J$980</c:f>
              <c:numCache>
                <c:formatCode>General</c:formatCode>
                <c:ptCount val="960"/>
                <c:pt idx="0">
                  <c:v>-0.18277999999554595</c:v>
                </c:pt>
                <c:pt idx="97">
                  <c:v>-5.1939999997557607E-2</c:v>
                </c:pt>
                <c:pt idx="103">
                  <c:v>-3.3199999998032581E-2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F3D-4E73-AB00-9FAB766D9C72}"/>
            </c:ext>
          </c:extLst>
        </c:ser>
        <c:ser>
          <c:idx val="4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(5)'!$F$21:$F$980</c:f>
              <c:numCache>
                <c:formatCode>General</c:formatCode>
                <c:ptCount val="960"/>
                <c:pt idx="0">
                  <c:v>-10847</c:v>
                </c:pt>
                <c:pt idx="1">
                  <c:v>-10717.5</c:v>
                </c:pt>
                <c:pt idx="2">
                  <c:v>-10090</c:v>
                </c:pt>
                <c:pt idx="3">
                  <c:v>-9539</c:v>
                </c:pt>
                <c:pt idx="4">
                  <c:v>-7176</c:v>
                </c:pt>
                <c:pt idx="5">
                  <c:v>-7167</c:v>
                </c:pt>
                <c:pt idx="6">
                  <c:v>-7162</c:v>
                </c:pt>
                <c:pt idx="7">
                  <c:v>-7162</c:v>
                </c:pt>
                <c:pt idx="8">
                  <c:v>-7155</c:v>
                </c:pt>
                <c:pt idx="9">
                  <c:v>-7155</c:v>
                </c:pt>
                <c:pt idx="10">
                  <c:v>-7141</c:v>
                </c:pt>
                <c:pt idx="11">
                  <c:v>-7141</c:v>
                </c:pt>
                <c:pt idx="12">
                  <c:v>-6845</c:v>
                </c:pt>
                <c:pt idx="13">
                  <c:v>-6822</c:v>
                </c:pt>
                <c:pt idx="14">
                  <c:v>-6817</c:v>
                </c:pt>
                <c:pt idx="15">
                  <c:v>-6817</c:v>
                </c:pt>
                <c:pt idx="16">
                  <c:v>-6817</c:v>
                </c:pt>
                <c:pt idx="17">
                  <c:v>-6810</c:v>
                </c:pt>
                <c:pt idx="18">
                  <c:v>-6810</c:v>
                </c:pt>
                <c:pt idx="19">
                  <c:v>-6803</c:v>
                </c:pt>
                <c:pt idx="20">
                  <c:v>-6794</c:v>
                </c:pt>
                <c:pt idx="21">
                  <c:v>-6659</c:v>
                </c:pt>
                <c:pt idx="22">
                  <c:v>-6659</c:v>
                </c:pt>
                <c:pt idx="23">
                  <c:v>-6603</c:v>
                </c:pt>
                <c:pt idx="24">
                  <c:v>-6491</c:v>
                </c:pt>
                <c:pt idx="25">
                  <c:v>-6463</c:v>
                </c:pt>
                <c:pt idx="26">
                  <c:v>-6340</c:v>
                </c:pt>
                <c:pt idx="27">
                  <c:v>-6340</c:v>
                </c:pt>
                <c:pt idx="28">
                  <c:v>-6291</c:v>
                </c:pt>
                <c:pt idx="29">
                  <c:v>-6140</c:v>
                </c:pt>
                <c:pt idx="30">
                  <c:v>-5953</c:v>
                </c:pt>
                <c:pt idx="31">
                  <c:v>-5941</c:v>
                </c:pt>
                <c:pt idx="32">
                  <c:v>-5795</c:v>
                </c:pt>
                <c:pt idx="33">
                  <c:v>-5783</c:v>
                </c:pt>
                <c:pt idx="34">
                  <c:v>-5776</c:v>
                </c:pt>
                <c:pt idx="35">
                  <c:v>-5773</c:v>
                </c:pt>
                <c:pt idx="36">
                  <c:v>-5695</c:v>
                </c:pt>
                <c:pt idx="37">
                  <c:v>-5624</c:v>
                </c:pt>
                <c:pt idx="38">
                  <c:v>-5624</c:v>
                </c:pt>
                <c:pt idx="39">
                  <c:v>-5624</c:v>
                </c:pt>
                <c:pt idx="40">
                  <c:v>-5624</c:v>
                </c:pt>
                <c:pt idx="41">
                  <c:v>-5623</c:v>
                </c:pt>
                <c:pt idx="42">
                  <c:v>-5466</c:v>
                </c:pt>
                <c:pt idx="43">
                  <c:v>-5445</c:v>
                </c:pt>
                <c:pt idx="44">
                  <c:v>-5315</c:v>
                </c:pt>
                <c:pt idx="45">
                  <c:v>-5287</c:v>
                </c:pt>
                <c:pt idx="46">
                  <c:v>-5280</c:v>
                </c:pt>
                <c:pt idx="47">
                  <c:v>-5121</c:v>
                </c:pt>
                <c:pt idx="48">
                  <c:v>-5107</c:v>
                </c:pt>
                <c:pt idx="49">
                  <c:v>-5107</c:v>
                </c:pt>
                <c:pt idx="50">
                  <c:v>-5107</c:v>
                </c:pt>
                <c:pt idx="51">
                  <c:v>-5107</c:v>
                </c:pt>
                <c:pt idx="52">
                  <c:v>-5107</c:v>
                </c:pt>
                <c:pt idx="53">
                  <c:v>-5086</c:v>
                </c:pt>
                <c:pt idx="54">
                  <c:v>-4970</c:v>
                </c:pt>
                <c:pt idx="55">
                  <c:v>-4954</c:v>
                </c:pt>
                <c:pt idx="56">
                  <c:v>-4949</c:v>
                </c:pt>
                <c:pt idx="57">
                  <c:v>-4942</c:v>
                </c:pt>
                <c:pt idx="58">
                  <c:v>-4928</c:v>
                </c:pt>
                <c:pt idx="59">
                  <c:v>-4926</c:v>
                </c:pt>
                <c:pt idx="60">
                  <c:v>-4914</c:v>
                </c:pt>
                <c:pt idx="61">
                  <c:v>-4777</c:v>
                </c:pt>
                <c:pt idx="62">
                  <c:v>-4767</c:v>
                </c:pt>
                <c:pt idx="63">
                  <c:v>-4739</c:v>
                </c:pt>
                <c:pt idx="64">
                  <c:v>-4596</c:v>
                </c:pt>
                <c:pt idx="65">
                  <c:v>-4574</c:v>
                </c:pt>
                <c:pt idx="66">
                  <c:v>-4444</c:v>
                </c:pt>
                <c:pt idx="67">
                  <c:v>-4437</c:v>
                </c:pt>
                <c:pt idx="68">
                  <c:v>-4423</c:v>
                </c:pt>
                <c:pt idx="69">
                  <c:v>-4416</c:v>
                </c:pt>
                <c:pt idx="70">
                  <c:v>-4408</c:v>
                </c:pt>
                <c:pt idx="71">
                  <c:v>-4395</c:v>
                </c:pt>
                <c:pt idx="72">
                  <c:v>-4215</c:v>
                </c:pt>
                <c:pt idx="73">
                  <c:v>-4211</c:v>
                </c:pt>
                <c:pt idx="74">
                  <c:v>-4099</c:v>
                </c:pt>
                <c:pt idx="75">
                  <c:v>-4092</c:v>
                </c:pt>
                <c:pt idx="76">
                  <c:v>-4087</c:v>
                </c:pt>
                <c:pt idx="77">
                  <c:v>-4087</c:v>
                </c:pt>
                <c:pt idx="78">
                  <c:v>-4087</c:v>
                </c:pt>
                <c:pt idx="79">
                  <c:v>-4085</c:v>
                </c:pt>
                <c:pt idx="80">
                  <c:v>-4059</c:v>
                </c:pt>
                <c:pt idx="81">
                  <c:v>-4057</c:v>
                </c:pt>
                <c:pt idx="82">
                  <c:v>-3922</c:v>
                </c:pt>
                <c:pt idx="83">
                  <c:v>-3908</c:v>
                </c:pt>
                <c:pt idx="84">
                  <c:v>-3892</c:v>
                </c:pt>
                <c:pt idx="85">
                  <c:v>-3735</c:v>
                </c:pt>
                <c:pt idx="86">
                  <c:v>-3547</c:v>
                </c:pt>
                <c:pt idx="87">
                  <c:v>-3403</c:v>
                </c:pt>
                <c:pt idx="88">
                  <c:v>-3391</c:v>
                </c:pt>
                <c:pt idx="89">
                  <c:v>-3382</c:v>
                </c:pt>
                <c:pt idx="90">
                  <c:v>-3245</c:v>
                </c:pt>
                <c:pt idx="91">
                  <c:v>-3231</c:v>
                </c:pt>
                <c:pt idx="92">
                  <c:v>-3219</c:v>
                </c:pt>
                <c:pt idx="93">
                  <c:v>-3081</c:v>
                </c:pt>
                <c:pt idx="94">
                  <c:v>-2392</c:v>
                </c:pt>
                <c:pt idx="95">
                  <c:v>-2033</c:v>
                </c:pt>
                <c:pt idx="96">
                  <c:v>-2033</c:v>
                </c:pt>
                <c:pt idx="97">
                  <c:v>-1867</c:v>
                </c:pt>
                <c:pt idx="98">
                  <c:v>-1723</c:v>
                </c:pt>
                <c:pt idx="99">
                  <c:v>-1717</c:v>
                </c:pt>
                <c:pt idx="100">
                  <c:v>-1688</c:v>
                </c:pt>
                <c:pt idx="101">
                  <c:v>-1364</c:v>
                </c:pt>
                <c:pt idx="102">
                  <c:v>-1357</c:v>
                </c:pt>
                <c:pt idx="103">
                  <c:v>-1330</c:v>
                </c:pt>
                <c:pt idx="104">
                  <c:v>-1004</c:v>
                </c:pt>
                <c:pt idx="105">
                  <c:v>-867</c:v>
                </c:pt>
                <c:pt idx="106">
                  <c:v>-811</c:v>
                </c:pt>
                <c:pt idx="107">
                  <c:v>-659</c:v>
                </c:pt>
                <c:pt idx="108">
                  <c:v>-496</c:v>
                </c:pt>
                <c:pt idx="109">
                  <c:v>-149</c:v>
                </c:pt>
                <c:pt idx="110">
                  <c:v>3</c:v>
                </c:pt>
                <c:pt idx="111">
                  <c:v>189</c:v>
                </c:pt>
              </c:numCache>
            </c:numRef>
          </c:xVal>
          <c:yVal>
            <c:numRef>
              <c:f>'A (5)'!$K$21:$K$980</c:f>
              <c:numCache>
                <c:formatCode>General</c:formatCode>
                <c:ptCount val="960"/>
                <c:pt idx="99">
                  <c:v>-4.6839999995427206E-2</c:v>
                </c:pt>
                <c:pt idx="100">
                  <c:v>-4.1060000003199093E-2</c:v>
                </c:pt>
                <c:pt idx="102">
                  <c:v>-3.583999999682419E-2</c:v>
                </c:pt>
                <c:pt idx="104">
                  <c:v>-2.4579999997513369E-2</c:v>
                </c:pt>
                <c:pt idx="105">
                  <c:v>-2.0539999997708946E-2</c:v>
                </c:pt>
                <c:pt idx="106">
                  <c:v>-2.0019999996293336E-2</c:v>
                </c:pt>
                <c:pt idx="107">
                  <c:v>-1.4979999992647208E-2</c:v>
                </c:pt>
                <c:pt idx="108">
                  <c:v>-1.1019999998097774E-2</c:v>
                </c:pt>
                <c:pt idx="109">
                  <c:v>-2.4799999955575913E-3</c:v>
                </c:pt>
                <c:pt idx="110">
                  <c:v>7.5999999535270035E-4</c:v>
                </c:pt>
                <c:pt idx="111">
                  <c:v>3.2800000044517219E-3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F3D-4E73-AB00-9FAB766D9C72}"/>
            </c:ext>
          </c:extLst>
        </c:ser>
        <c:ser>
          <c:idx val="9"/>
          <c:order val="4"/>
          <c:tx>
            <c:strRef>
              <c:f>'A (5)'!$S$1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(5)'!$AW$2:$AW$122</c:f>
              <c:numCache>
                <c:formatCode>General</c:formatCode>
                <c:ptCount val="121"/>
                <c:pt idx="0">
                  <c:v>-7000</c:v>
                </c:pt>
                <c:pt idx="1">
                  <c:v>-6900</c:v>
                </c:pt>
                <c:pt idx="2">
                  <c:v>-6800</c:v>
                </c:pt>
                <c:pt idx="3">
                  <c:v>-6700</c:v>
                </c:pt>
                <c:pt idx="4">
                  <c:v>-6600</c:v>
                </c:pt>
                <c:pt idx="5">
                  <c:v>-6500</c:v>
                </c:pt>
                <c:pt idx="6">
                  <c:v>-6400</c:v>
                </c:pt>
                <c:pt idx="7">
                  <c:v>-6300</c:v>
                </c:pt>
                <c:pt idx="8">
                  <c:v>-6200</c:v>
                </c:pt>
                <c:pt idx="9">
                  <c:v>-6100</c:v>
                </c:pt>
                <c:pt idx="10">
                  <c:v>-6000</c:v>
                </c:pt>
                <c:pt idx="11">
                  <c:v>-5900</c:v>
                </c:pt>
                <c:pt idx="12">
                  <c:v>-5800</c:v>
                </c:pt>
                <c:pt idx="13">
                  <c:v>-5700</c:v>
                </c:pt>
                <c:pt idx="14">
                  <c:v>-5600</c:v>
                </c:pt>
                <c:pt idx="15">
                  <c:v>-5500</c:v>
                </c:pt>
                <c:pt idx="16">
                  <c:v>-5400</c:v>
                </c:pt>
                <c:pt idx="17">
                  <c:v>-5300</c:v>
                </c:pt>
                <c:pt idx="18">
                  <c:v>-5200</c:v>
                </c:pt>
                <c:pt idx="19">
                  <c:v>-5100</c:v>
                </c:pt>
                <c:pt idx="20">
                  <c:v>-5000</c:v>
                </c:pt>
                <c:pt idx="21">
                  <c:v>-4900</c:v>
                </c:pt>
                <c:pt idx="22">
                  <c:v>-4800</c:v>
                </c:pt>
                <c:pt idx="23">
                  <c:v>-4700</c:v>
                </c:pt>
                <c:pt idx="24">
                  <c:v>-4600</c:v>
                </c:pt>
                <c:pt idx="25">
                  <c:v>-4500</c:v>
                </c:pt>
                <c:pt idx="26">
                  <c:v>-4400</c:v>
                </c:pt>
                <c:pt idx="27">
                  <c:v>-4300</c:v>
                </c:pt>
                <c:pt idx="28">
                  <c:v>-4200</c:v>
                </c:pt>
                <c:pt idx="29">
                  <c:v>-4100</c:v>
                </c:pt>
                <c:pt idx="30">
                  <c:v>-4000</c:v>
                </c:pt>
                <c:pt idx="31">
                  <c:v>-3900</c:v>
                </c:pt>
                <c:pt idx="32">
                  <c:v>-3800</c:v>
                </c:pt>
                <c:pt idx="33">
                  <c:v>-3700</c:v>
                </c:pt>
                <c:pt idx="34">
                  <c:v>-3600</c:v>
                </c:pt>
                <c:pt idx="35">
                  <c:v>-3500</c:v>
                </c:pt>
                <c:pt idx="36">
                  <c:v>-3400</c:v>
                </c:pt>
                <c:pt idx="37">
                  <c:v>-3300</c:v>
                </c:pt>
                <c:pt idx="38">
                  <c:v>-3200</c:v>
                </c:pt>
                <c:pt idx="39">
                  <c:v>-3100</c:v>
                </c:pt>
                <c:pt idx="40">
                  <c:v>-3000</c:v>
                </c:pt>
                <c:pt idx="41">
                  <c:v>-2900</c:v>
                </c:pt>
                <c:pt idx="42">
                  <c:v>-2800</c:v>
                </c:pt>
                <c:pt idx="43">
                  <c:v>-2700</c:v>
                </c:pt>
                <c:pt idx="44">
                  <c:v>-2600</c:v>
                </c:pt>
                <c:pt idx="45">
                  <c:v>-2500</c:v>
                </c:pt>
                <c:pt idx="46">
                  <c:v>-2400</c:v>
                </c:pt>
                <c:pt idx="47">
                  <c:v>-2300</c:v>
                </c:pt>
                <c:pt idx="48">
                  <c:v>-2200</c:v>
                </c:pt>
                <c:pt idx="49">
                  <c:v>-2100</c:v>
                </c:pt>
                <c:pt idx="50">
                  <c:v>-2000</c:v>
                </c:pt>
                <c:pt idx="51">
                  <c:v>-1900</c:v>
                </c:pt>
                <c:pt idx="52">
                  <c:v>-1800</c:v>
                </c:pt>
                <c:pt idx="53">
                  <c:v>-1700</c:v>
                </c:pt>
                <c:pt idx="54">
                  <c:v>-1600</c:v>
                </c:pt>
                <c:pt idx="55">
                  <c:v>-1500</c:v>
                </c:pt>
                <c:pt idx="56">
                  <c:v>-1400</c:v>
                </c:pt>
                <c:pt idx="57">
                  <c:v>-1300</c:v>
                </c:pt>
                <c:pt idx="58">
                  <c:v>-1200</c:v>
                </c:pt>
                <c:pt idx="59">
                  <c:v>-1100</c:v>
                </c:pt>
                <c:pt idx="60">
                  <c:v>-1000</c:v>
                </c:pt>
                <c:pt idx="61">
                  <c:v>-900</c:v>
                </c:pt>
                <c:pt idx="62">
                  <c:v>-800</c:v>
                </c:pt>
                <c:pt idx="63">
                  <c:v>-700</c:v>
                </c:pt>
                <c:pt idx="64">
                  <c:v>-600</c:v>
                </c:pt>
                <c:pt idx="65">
                  <c:v>-500</c:v>
                </c:pt>
                <c:pt idx="66">
                  <c:v>-400</c:v>
                </c:pt>
                <c:pt idx="67">
                  <c:v>-300</c:v>
                </c:pt>
                <c:pt idx="68">
                  <c:v>-200</c:v>
                </c:pt>
                <c:pt idx="69">
                  <c:v>-100</c:v>
                </c:pt>
                <c:pt idx="70">
                  <c:v>0</c:v>
                </c:pt>
                <c:pt idx="71">
                  <c:v>100</c:v>
                </c:pt>
                <c:pt idx="72">
                  <c:v>200</c:v>
                </c:pt>
                <c:pt idx="73">
                  <c:v>300</c:v>
                </c:pt>
                <c:pt idx="74">
                  <c:v>400</c:v>
                </c:pt>
                <c:pt idx="75">
                  <c:v>500</c:v>
                </c:pt>
                <c:pt idx="76">
                  <c:v>600</c:v>
                </c:pt>
                <c:pt idx="77">
                  <c:v>700</c:v>
                </c:pt>
                <c:pt idx="78">
                  <c:v>800</c:v>
                </c:pt>
                <c:pt idx="79">
                  <c:v>900</c:v>
                </c:pt>
                <c:pt idx="80">
                  <c:v>1000</c:v>
                </c:pt>
                <c:pt idx="81">
                  <c:v>1100</c:v>
                </c:pt>
                <c:pt idx="82">
                  <c:v>1200</c:v>
                </c:pt>
                <c:pt idx="83">
                  <c:v>1300</c:v>
                </c:pt>
                <c:pt idx="84">
                  <c:v>1400</c:v>
                </c:pt>
                <c:pt idx="85">
                  <c:v>1500</c:v>
                </c:pt>
                <c:pt idx="86">
                  <c:v>1600</c:v>
                </c:pt>
                <c:pt idx="87">
                  <c:v>1700</c:v>
                </c:pt>
                <c:pt idx="88">
                  <c:v>1800</c:v>
                </c:pt>
                <c:pt idx="89">
                  <c:v>1900</c:v>
                </c:pt>
                <c:pt idx="90">
                  <c:v>2000</c:v>
                </c:pt>
                <c:pt idx="91">
                  <c:v>2100</c:v>
                </c:pt>
                <c:pt idx="92">
                  <c:v>2200</c:v>
                </c:pt>
                <c:pt idx="93">
                  <c:v>2300</c:v>
                </c:pt>
                <c:pt idx="94">
                  <c:v>2400</c:v>
                </c:pt>
                <c:pt idx="95">
                  <c:v>2500</c:v>
                </c:pt>
                <c:pt idx="96">
                  <c:v>2600</c:v>
                </c:pt>
                <c:pt idx="97">
                  <c:v>2700</c:v>
                </c:pt>
                <c:pt idx="98">
                  <c:v>2800</c:v>
                </c:pt>
                <c:pt idx="99">
                  <c:v>2900</c:v>
                </c:pt>
                <c:pt idx="100">
                  <c:v>3000</c:v>
                </c:pt>
                <c:pt idx="101">
                  <c:v>3100</c:v>
                </c:pt>
                <c:pt idx="102">
                  <c:v>3200</c:v>
                </c:pt>
                <c:pt idx="103">
                  <c:v>3300</c:v>
                </c:pt>
                <c:pt idx="104">
                  <c:v>3400</c:v>
                </c:pt>
                <c:pt idx="105">
                  <c:v>3500</c:v>
                </c:pt>
                <c:pt idx="106">
                  <c:v>3600</c:v>
                </c:pt>
                <c:pt idx="107">
                  <c:v>3700</c:v>
                </c:pt>
                <c:pt idx="108">
                  <c:v>3800</c:v>
                </c:pt>
                <c:pt idx="109">
                  <c:v>3900</c:v>
                </c:pt>
                <c:pt idx="110">
                  <c:v>4000</c:v>
                </c:pt>
                <c:pt idx="111">
                  <c:v>4100</c:v>
                </c:pt>
                <c:pt idx="112">
                  <c:v>4200</c:v>
                </c:pt>
                <c:pt idx="113">
                  <c:v>4300</c:v>
                </c:pt>
                <c:pt idx="114">
                  <c:v>4400</c:v>
                </c:pt>
                <c:pt idx="115">
                  <c:v>4500</c:v>
                </c:pt>
                <c:pt idx="116">
                  <c:v>4600</c:v>
                </c:pt>
                <c:pt idx="117">
                  <c:v>4700</c:v>
                </c:pt>
                <c:pt idx="118">
                  <c:v>4800</c:v>
                </c:pt>
                <c:pt idx="119">
                  <c:v>4900</c:v>
                </c:pt>
                <c:pt idx="120">
                  <c:v>5000</c:v>
                </c:pt>
              </c:numCache>
            </c:numRef>
          </c:xVal>
          <c:yVal>
            <c:numRef>
              <c:f>'A (5)'!$AX$2:$AX$122</c:f>
              <c:numCache>
                <c:formatCode>General</c:formatCode>
                <c:ptCount val="121"/>
                <c:pt idx="0">
                  <c:v>0.24296237884934874</c:v>
                </c:pt>
                <c:pt idx="1">
                  <c:v>0.23827635288660065</c:v>
                </c:pt>
                <c:pt idx="2">
                  <c:v>0.23364200622198775</c:v>
                </c:pt>
                <c:pt idx="3">
                  <c:v>0.22906062985142286</c:v>
                </c:pt>
                <c:pt idx="4">
                  <c:v>0.22453364330600178</c:v>
                </c:pt>
                <c:pt idx="5">
                  <c:v>0.2200626149833885</c:v>
                </c:pt>
                <c:pt idx="6">
                  <c:v>0.215649287475353</c:v>
                </c:pt>
                <c:pt idx="7">
                  <c:v>0.21129560929232455</c:v>
                </c:pt>
                <c:pt idx="8">
                  <c:v>0.20700377466743766</c:v>
                </c:pt>
                <c:pt idx="9">
                  <c:v>0.2027762733853159</c:v>
                </c:pt>
                <c:pt idx="10">
                  <c:v>0.1986159527672629</c:v>
                </c:pt>
                <c:pt idx="11">
                  <c:v>0.19452609395860032</c:v>
                </c:pt>
                <c:pt idx="12">
                  <c:v>0.19051050435298836</c:v>
                </c:pt>
                <c:pt idx="13">
                  <c:v>0.18657362712047038</c:v>
                </c:pt>
                <c:pt idx="14">
                  <c:v>0.18272066704291035</c:v>
                </c:pt>
                <c:pt idx="15">
                  <c:v>0.17895772873690033</c:v>
                </c:pt>
                <c:pt idx="16">
                  <c:v>0.17529195826419552</c:v>
                </c:pt>
                <c:pt idx="17">
                  <c:v>0.17173167141544352</c:v>
                </c:pt>
                <c:pt idx="18">
                  <c:v>0.16828644099873732</c:v>
                </c:pt>
                <c:pt idx="19">
                  <c:v>0.16496710107791071</c:v>
                </c:pt>
                <c:pt idx="20">
                  <c:v>0.16178560913031659</c:v>
                </c:pt>
                <c:pt idx="21">
                  <c:v>0.15875469036906251</c:v>
                </c:pt>
                <c:pt idx="22">
                  <c:v>0.15588717801336646</c:v>
                </c:pt>
                <c:pt idx="23">
                  <c:v>0.15319496917231587</c:v>
                </c:pt>
                <c:pt idx="24">
                  <c:v>0.15068755184773139</c:v>
                </c:pt>
                <c:pt idx="25">
                  <c:v>0.14837013781711969</c:v>
                </c:pt>
                <c:pt idx="26">
                  <c:v>0.14624156372697322</c:v>
                </c:pt>
                <c:pt idx="27">
                  <c:v>0.14429228262019006</c:v>
                </c:pt>
                <c:pt idx="28">
                  <c:v>0.14250291305311905</c:v>
                </c:pt>
                <c:pt idx="29">
                  <c:v>0.14084386743310576</c:v>
                </c:pt>
                <c:pt idx="30">
                  <c:v>0.13927646932355545</c:v>
                </c:pt>
                <c:pt idx="31">
                  <c:v>0.13775566469778605</c:v>
                </c:pt>
                <c:pt idx="32">
                  <c:v>0.1362340015512454</c:v>
                </c:pt>
                <c:pt idx="33">
                  <c:v>0.13466615325779724</c:v>
                </c:pt>
                <c:pt idx="34">
                  <c:v>0.1330130706141259</c:v>
                </c:pt>
                <c:pt idx="35">
                  <c:v>0.13124495958507043</c:v>
                </c:pt>
                <c:pt idx="36">
                  <c:v>0.12934264624648734</c:v>
                </c:pt>
                <c:pt idx="37">
                  <c:v>0.12729734355782196</c:v>
                </c:pt>
                <c:pt idx="38">
                  <c:v>0.12510919710027429</c:v>
                </c:pt>
                <c:pt idx="39">
                  <c:v>0.12278515574714907</c:v>
                </c:pt>
                <c:pt idx="40">
                  <c:v>0.12033668993648733</c:v>
                </c:pt>
                <c:pt idx="41">
                  <c:v>0.11777773669517053</c:v>
                </c:pt>
                <c:pt idx="42">
                  <c:v>0.1151230731609464</c:v>
                </c:pt>
                <c:pt idx="43">
                  <c:v>0.1123871704193789</c:v>
                </c:pt>
                <c:pt idx="44">
                  <c:v>0.10958348249706448</c:v>
                </c:pt>
                <c:pt idx="45">
                  <c:v>0.10672407966627265</c:v>
                </c:pt>
                <c:pt idx="46">
                  <c:v>0.10381952634550526</c:v>
                </c:pt>
                <c:pt idx="47">
                  <c:v>0.10087891560082213</c:v>
                </c:pt>
                <c:pt idx="48">
                  <c:v>9.7909992043522104E-2</c:v>
                </c:pt>
                <c:pt idx="49">
                  <c:v>9.491931516362162E-2</c:v>
                </c:pt>
                <c:pt idx="50">
                  <c:v>9.1912432217781309E-2</c:v>
                </c:pt>
                <c:pt idx="51">
                  <c:v>8.8894042642623669E-2</c:v>
                </c:pt>
                <c:pt idx="52">
                  <c:v>8.5868144854285761E-2</c:v>
                </c:pt>
                <c:pt idx="53">
                  <c:v>8.2838162005076071E-2</c:v>
                </c:pt>
                <c:pt idx="54">
                  <c:v>7.980704665785246E-2</c:v>
                </c:pt>
                <c:pt idx="55">
                  <c:v>7.6777366150427073E-2</c:v>
                </c:pt>
                <c:pt idx="56">
                  <c:v>7.3751371224369311E-2</c:v>
                </c:pt>
                <c:pt idx="57">
                  <c:v>7.073105068835521E-2</c:v>
                </c:pt>
                <c:pt idx="58">
                  <c:v>6.7718174746004181E-2</c:v>
                </c:pt>
                <c:pt idx="59">
                  <c:v>6.4714329314380967E-2</c:v>
                </c:pt>
                <c:pt idx="60">
                  <c:v>6.1720943296639498E-2</c:v>
                </c:pt>
                <c:pt idx="61">
                  <c:v>5.8739310410344178E-2</c:v>
                </c:pt>
                <c:pt idx="62">
                  <c:v>5.5770606842919901E-2</c:v>
                </c:pt>
                <c:pt idx="63">
                  <c:v>5.2815905721013023E-2</c:v>
                </c:pt>
                <c:pt idx="64">
                  <c:v>4.9876189144591854E-2</c:v>
                </c:pt>
                <c:pt idx="65">
                  <c:v>4.6952358347040098E-2</c:v>
                </c:pt>
                <c:pt idx="66">
                  <c:v>4.4045242394196119E-2</c:v>
                </c:pt>
                <c:pt idx="67">
                  <c:v>4.1155605722104541E-2</c:v>
                </c:pt>
                <c:pt idx="68">
                  <c:v>3.8284154728944822E-2</c:v>
                </c:pt>
                <c:pt idx="69">
                  <c:v>3.5431543575403762E-2</c:v>
                </c:pt>
                <c:pt idx="70">
                  <c:v>3.2598379304585187E-2</c:v>
                </c:pt>
                <c:pt idx="71">
                  <c:v>2.9785226363094545E-2</c:v>
                </c:pt>
                <c:pt idx="72">
                  <c:v>2.6992610585653699E-2</c:v>
                </c:pt>
                <c:pt idx="73">
                  <c:v>2.4221022693642388E-2</c:v>
                </c:pt>
                <c:pt idx="74">
                  <c:v>2.1470921351086851E-2</c:v>
                </c:pt>
                <c:pt idx="75">
                  <c:v>1.8742735818097774E-2</c:v>
                </c:pt>
                <c:pt idx="76">
                  <c:v>1.6036868240298926E-2</c:v>
                </c:pt>
                <c:pt idx="77">
                  <c:v>1.335369561243344E-2</c:v>
                </c:pt>
                <c:pt idx="78">
                  <c:v>1.0693571454406079E-2</c:v>
                </c:pt>
                <c:pt idx="79">
                  <c:v>8.0568272380598452E-3</c:v>
                </c:pt>
                <c:pt idx="80">
                  <c:v>5.4437736026947126E-3</c:v>
                </c:pt>
                <c:pt idx="81">
                  <c:v>2.854701396551574E-3</c:v>
                </c:pt>
                <c:pt idx="82">
                  <c:v>2.8988258013307872E-4</c:v>
                </c:pt>
                <c:pt idx="83">
                  <c:v>-2.2504289746926344E-3</c:v>
                </c:pt>
                <c:pt idx="84">
                  <c:v>-4.7659967583088027E-3</c:v>
                </c:pt>
                <c:pt idx="85">
                  <c:v>-7.2566009410920292E-3</c:v>
                </c:pt>
                <c:pt idx="86">
                  <c:v>-9.7220377099398979E-3</c:v>
                </c:pt>
                <c:pt idx="87">
                  <c:v>-1.2162118601748803E-2</c:v>
                </c:pt>
                <c:pt idx="88">
                  <c:v>-1.4576669815656192E-2</c:v>
                </c:pt>
                <c:pt idx="89">
                  <c:v>-1.6965531489552252E-2</c:v>
                </c:pt>
                <c:pt idx="90">
                  <c:v>-1.9328556930006742E-2</c:v>
                </c:pt>
                <c:pt idx="91">
                  <c:v>-2.1665611788266606E-2</c:v>
                </c:pt>
                <c:pt idx="92">
                  <c:v>-2.3976573178290318E-2</c:v>
                </c:pt>
                <c:pt idx="93">
                  <c:v>-2.6261328735841426E-2</c:v>
                </c:pt>
                <c:pt idx="94">
                  <c:v>-2.8519775620428706E-2</c:v>
                </c:pt>
                <c:pt idx="95">
                  <c:v>-3.0751819464322976E-2</c:v>
                </c:pt>
                <c:pt idx="96">
                  <c:v>-3.2957373274990431E-2</c:v>
                </c:pt>
                <c:pt idx="97">
                  <c:v>-3.5136356299049334E-2</c:v>
                </c:pt>
                <c:pt idx="98">
                  <c:v>-3.7288692857291382E-2</c:v>
                </c:pt>
                <c:pt idx="99">
                  <c:v>-3.941431116141618E-2</c:v>
                </c:pt>
                <c:pt idx="100">
                  <c:v>-4.1513142123929307E-2</c:v>
                </c:pt>
                <c:pt idx="101">
                  <c:v>-4.3585118173166577E-2</c:v>
                </c:pt>
                <c:pt idx="102">
                  <c:v>-4.5630172085657707E-2</c:v>
                </c:pt>
                <c:pt idx="103">
                  <c:v>-4.7648235848052223E-2</c:v>
                </c:pt>
                <c:pt idx="104">
                  <c:v>-4.9639239560623508E-2</c:v>
                </c:pt>
                <c:pt idx="105">
                  <c:v>-5.1603110393973042E-2</c:v>
                </c:pt>
                <c:pt idx="106">
                  <c:v>-5.3539771609990301E-2</c:v>
                </c:pt>
                <c:pt idx="107">
                  <c:v>-5.544914165741846E-2</c:v>
                </c:pt>
                <c:pt idx="108">
                  <c:v>-5.7331133351538957E-2</c:v>
                </c:pt>
                <c:pt idx="109">
                  <c:v>-5.9185653146552358E-2</c:v>
                </c:pt>
                <c:pt idx="110">
                  <c:v>-6.1012600508205589E-2</c:v>
                </c:pt>
                <c:pt idx="111">
                  <c:v>-6.2811867393119336E-2</c:v>
                </c:pt>
                <c:pt idx="112">
                  <c:v>-6.4583337840117189E-2</c:v>
                </c:pt>
                <c:pt idx="113">
                  <c:v>-6.6326887677665744E-2</c:v>
                </c:pt>
                <c:pt idx="114">
                  <c:v>-6.804238435031329E-2</c:v>
                </c:pt>
                <c:pt idx="115">
                  <c:v>-6.9729686865781848E-2</c:v>
                </c:pt>
                <c:pt idx="116">
                  <c:v>-7.1388645863128528E-2</c:v>
                </c:pt>
                <c:pt idx="117">
                  <c:v>-7.3019103801167454E-2</c:v>
                </c:pt>
                <c:pt idx="118">
                  <c:v>-7.4620895265135295E-2</c:v>
                </c:pt>
                <c:pt idx="119">
                  <c:v>-7.6193847388412436E-2</c:v>
                </c:pt>
                <c:pt idx="120">
                  <c:v>-7.7737780384978569E-2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F3D-4E73-AB00-9FAB766D9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6818504"/>
        <c:axId val="1"/>
      </c:scatterChart>
      <c:valAx>
        <c:axId val="516818504"/>
        <c:scaling>
          <c:orientation val="minMax"/>
        </c:scaling>
        <c:delete val="0"/>
        <c:axPos val="b"/>
        <c:majorGridlines>
          <c:spPr>
            <a:ln w="3175">
              <a:solidFill>
                <a:srgbClr val="424242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9892802450229714"/>
              <c:y val="0.923296647578143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80808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656967840735069E-3"/>
              <c:y val="0.3863642328799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6818504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2052067381316998"/>
          <c:y val="0.93466028394177991"/>
          <c:w val="0.7335375191424196"/>
          <c:h val="0.991478465759961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Aql - residuals from quadratic fit</a:t>
            </a:r>
          </a:p>
        </c:rich>
      </c:tx>
      <c:layout>
        <c:manualLayout>
          <c:xMode val="edge"/>
          <c:yMode val="edge"/>
          <c:x val="0.29555895865237364"/>
          <c:y val="1.42045454545454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009188361408886E-2"/>
          <c:y val="0.11363652126870072"/>
          <c:w val="0.87136294027565087"/>
          <c:h val="0.72159191005624956"/>
        </c:manualLayout>
      </c:layout>
      <c:scatterChart>
        <c:scatterStyle val="lineMarker"/>
        <c:varyColors val="0"/>
        <c:ser>
          <c:idx val="4"/>
          <c:order val="0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(5)'!$F$21:$F$980</c:f>
              <c:numCache>
                <c:formatCode>General</c:formatCode>
                <c:ptCount val="960"/>
                <c:pt idx="0">
                  <c:v>-10847</c:v>
                </c:pt>
                <c:pt idx="1">
                  <c:v>-10717.5</c:v>
                </c:pt>
                <c:pt idx="2">
                  <c:v>-10090</c:v>
                </c:pt>
                <c:pt idx="3">
                  <c:v>-9539</c:v>
                </c:pt>
                <c:pt idx="4">
                  <c:v>-7176</c:v>
                </c:pt>
                <c:pt idx="5">
                  <c:v>-7167</c:v>
                </c:pt>
                <c:pt idx="6">
                  <c:v>-7162</c:v>
                </c:pt>
                <c:pt idx="7">
                  <c:v>-7162</c:v>
                </c:pt>
                <c:pt idx="8">
                  <c:v>-7155</c:v>
                </c:pt>
                <c:pt idx="9">
                  <c:v>-7155</c:v>
                </c:pt>
                <c:pt idx="10">
                  <c:v>-7141</c:v>
                </c:pt>
                <c:pt idx="11">
                  <c:v>-7141</c:v>
                </c:pt>
                <c:pt idx="12">
                  <c:v>-6845</c:v>
                </c:pt>
                <c:pt idx="13">
                  <c:v>-6822</c:v>
                </c:pt>
                <c:pt idx="14">
                  <c:v>-6817</c:v>
                </c:pt>
                <c:pt idx="15">
                  <c:v>-6817</c:v>
                </c:pt>
                <c:pt idx="16">
                  <c:v>-6817</c:v>
                </c:pt>
                <c:pt idx="17">
                  <c:v>-6810</c:v>
                </c:pt>
                <c:pt idx="18">
                  <c:v>-6810</c:v>
                </c:pt>
                <c:pt idx="19">
                  <c:v>-6803</c:v>
                </c:pt>
                <c:pt idx="20">
                  <c:v>-6794</c:v>
                </c:pt>
                <c:pt idx="21">
                  <c:v>-6659</c:v>
                </c:pt>
                <c:pt idx="22">
                  <c:v>-6659</c:v>
                </c:pt>
                <c:pt idx="23">
                  <c:v>-6603</c:v>
                </c:pt>
                <c:pt idx="24">
                  <c:v>-6491</c:v>
                </c:pt>
                <c:pt idx="25">
                  <c:v>-6463</c:v>
                </c:pt>
                <c:pt idx="26">
                  <c:v>-6340</c:v>
                </c:pt>
                <c:pt idx="27">
                  <c:v>-6340</c:v>
                </c:pt>
                <c:pt idx="28">
                  <c:v>-6291</c:v>
                </c:pt>
                <c:pt idx="29">
                  <c:v>-6140</c:v>
                </c:pt>
                <c:pt idx="30">
                  <c:v>-5953</c:v>
                </c:pt>
                <c:pt idx="31">
                  <c:v>-5941</c:v>
                </c:pt>
                <c:pt idx="32">
                  <c:v>-5795</c:v>
                </c:pt>
                <c:pt idx="33">
                  <c:v>-5783</c:v>
                </c:pt>
                <c:pt idx="34">
                  <c:v>-5776</c:v>
                </c:pt>
                <c:pt idx="35">
                  <c:v>-5773</c:v>
                </c:pt>
                <c:pt idx="36">
                  <c:v>-5695</c:v>
                </c:pt>
                <c:pt idx="37">
                  <c:v>-5624</c:v>
                </c:pt>
                <c:pt idx="38">
                  <c:v>-5624</c:v>
                </c:pt>
                <c:pt idx="39">
                  <c:v>-5624</c:v>
                </c:pt>
                <c:pt idx="40">
                  <c:v>-5624</c:v>
                </c:pt>
                <c:pt idx="41">
                  <c:v>-5623</c:v>
                </c:pt>
                <c:pt idx="42">
                  <c:v>-5466</c:v>
                </c:pt>
                <c:pt idx="43">
                  <c:v>-5445</c:v>
                </c:pt>
                <c:pt idx="44">
                  <c:v>-5315</c:v>
                </c:pt>
                <c:pt idx="45">
                  <c:v>-5287</c:v>
                </c:pt>
                <c:pt idx="46">
                  <c:v>-5280</c:v>
                </c:pt>
                <c:pt idx="47">
                  <c:v>-5121</c:v>
                </c:pt>
                <c:pt idx="48">
                  <c:v>-5107</c:v>
                </c:pt>
                <c:pt idx="49">
                  <c:v>-5107</c:v>
                </c:pt>
                <c:pt idx="50">
                  <c:v>-5107</c:v>
                </c:pt>
                <c:pt idx="51">
                  <c:v>-5107</c:v>
                </c:pt>
                <c:pt idx="52">
                  <c:v>-5107</c:v>
                </c:pt>
                <c:pt idx="53">
                  <c:v>-5086</c:v>
                </c:pt>
                <c:pt idx="54">
                  <c:v>-4970</c:v>
                </c:pt>
                <c:pt idx="55">
                  <c:v>-4954</c:v>
                </c:pt>
                <c:pt idx="56">
                  <c:v>-4949</c:v>
                </c:pt>
                <c:pt idx="57">
                  <c:v>-4942</c:v>
                </c:pt>
                <c:pt idx="58">
                  <c:v>-4928</c:v>
                </c:pt>
                <c:pt idx="59">
                  <c:v>-4926</c:v>
                </c:pt>
                <c:pt idx="60">
                  <c:v>-4914</c:v>
                </c:pt>
                <c:pt idx="61">
                  <c:v>-4777</c:v>
                </c:pt>
                <c:pt idx="62">
                  <c:v>-4767</c:v>
                </c:pt>
                <c:pt idx="63">
                  <c:v>-4739</c:v>
                </c:pt>
                <c:pt idx="64">
                  <c:v>-4596</c:v>
                </c:pt>
                <c:pt idx="65">
                  <c:v>-4574</c:v>
                </c:pt>
                <c:pt idx="66">
                  <c:v>-4444</c:v>
                </c:pt>
                <c:pt idx="67">
                  <c:v>-4437</c:v>
                </c:pt>
                <c:pt idx="68">
                  <c:v>-4423</c:v>
                </c:pt>
                <c:pt idx="69">
                  <c:v>-4416</c:v>
                </c:pt>
                <c:pt idx="70">
                  <c:v>-4408</c:v>
                </c:pt>
                <c:pt idx="71">
                  <c:v>-4395</c:v>
                </c:pt>
                <c:pt idx="72">
                  <c:v>-4215</c:v>
                </c:pt>
                <c:pt idx="73">
                  <c:v>-4211</c:v>
                </c:pt>
                <c:pt idx="74">
                  <c:v>-4099</c:v>
                </c:pt>
                <c:pt idx="75">
                  <c:v>-4092</c:v>
                </c:pt>
                <c:pt idx="76">
                  <c:v>-4087</c:v>
                </c:pt>
                <c:pt idx="77">
                  <c:v>-4087</c:v>
                </c:pt>
                <c:pt idx="78">
                  <c:v>-4087</c:v>
                </c:pt>
                <c:pt idx="79">
                  <c:v>-4085</c:v>
                </c:pt>
                <c:pt idx="80">
                  <c:v>-4059</c:v>
                </c:pt>
                <c:pt idx="81">
                  <c:v>-4057</c:v>
                </c:pt>
                <c:pt idx="82">
                  <c:v>-3922</c:v>
                </c:pt>
                <c:pt idx="83">
                  <c:v>-3908</c:v>
                </c:pt>
                <c:pt idx="84">
                  <c:v>-3892</c:v>
                </c:pt>
                <c:pt idx="85">
                  <c:v>-3735</c:v>
                </c:pt>
                <c:pt idx="86">
                  <c:v>-3547</c:v>
                </c:pt>
                <c:pt idx="87">
                  <c:v>-3403</c:v>
                </c:pt>
                <c:pt idx="88">
                  <c:v>-3391</c:v>
                </c:pt>
                <c:pt idx="89">
                  <c:v>-3382</c:v>
                </c:pt>
                <c:pt idx="90">
                  <c:v>-3245</c:v>
                </c:pt>
                <c:pt idx="91">
                  <c:v>-3231</c:v>
                </c:pt>
                <c:pt idx="92">
                  <c:v>-3219</c:v>
                </c:pt>
                <c:pt idx="93">
                  <c:v>-3081</c:v>
                </c:pt>
                <c:pt idx="94">
                  <c:v>-2392</c:v>
                </c:pt>
                <c:pt idx="95">
                  <c:v>-2033</c:v>
                </c:pt>
                <c:pt idx="96">
                  <c:v>-2033</c:v>
                </c:pt>
                <c:pt idx="97">
                  <c:v>-1867</c:v>
                </c:pt>
                <c:pt idx="98">
                  <c:v>-1723</c:v>
                </c:pt>
                <c:pt idx="99">
                  <c:v>-1717</c:v>
                </c:pt>
                <c:pt idx="100">
                  <c:v>-1688</c:v>
                </c:pt>
                <c:pt idx="101">
                  <c:v>-1364</c:v>
                </c:pt>
                <c:pt idx="102">
                  <c:v>-1357</c:v>
                </c:pt>
                <c:pt idx="103">
                  <c:v>-1330</c:v>
                </c:pt>
                <c:pt idx="104">
                  <c:v>-1004</c:v>
                </c:pt>
                <c:pt idx="105">
                  <c:v>-867</c:v>
                </c:pt>
                <c:pt idx="106">
                  <c:v>-811</c:v>
                </c:pt>
                <c:pt idx="107">
                  <c:v>-659</c:v>
                </c:pt>
                <c:pt idx="108">
                  <c:v>-496</c:v>
                </c:pt>
                <c:pt idx="109">
                  <c:v>-149</c:v>
                </c:pt>
                <c:pt idx="110">
                  <c:v>3</c:v>
                </c:pt>
                <c:pt idx="111">
                  <c:v>189</c:v>
                </c:pt>
              </c:numCache>
            </c:numRef>
          </c:xVal>
          <c:yVal>
            <c:numRef>
              <c:f>'A (5)'!$AC$21:$AC$980</c:f>
              <c:numCache>
                <c:formatCode>General</c:formatCode>
                <c:ptCount val="960"/>
                <c:pt idx="0">
                  <c:v>-0.18277999999554595</c:v>
                </c:pt>
                <c:pt idx="1">
                  <c:v>-0.24024999999528518</c:v>
                </c:pt>
                <c:pt idx="2">
                  <c:v>-0.18370000000140863</c:v>
                </c:pt>
                <c:pt idx="3">
                  <c:v>-0.17388000000210013</c:v>
                </c:pt>
                <c:pt idx="4">
                  <c:v>-0.18121999999857508</c:v>
                </c:pt>
                <c:pt idx="5">
                  <c:v>-0.18383999999787193</c:v>
                </c:pt>
                <c:pt idx="6">
                  <c:v>-0.18074000000342494</c:v>
                </c:pt>
                <c:pt idx="7">
                  <c:v>-0.18074000000342494</c:v>
                </c:pt>
                <c:pt idx="8">
                  <c:v>-0.18000000000029104</c:v>
                </c:pt>
                <c:pt idx="9">
                  <c:v>-0.18000000000029104</c:v>
                </c:pt>
                <c:pt idx="10">
                  <c:v>-0.16851999999926193</c:v>
                </c:pt>
                <c:pt idx="11">
                  <c:v>-0.16851999999926193</c:v>
                </c:pt>
                <c:pt idx="12">
                  <c:v>-0.18479999999544816</c:v>
                </c:pt>
                <c:pt idx="13">
                  <c:v>-0.18394000000262167</c:v>
                </c:pt>
                <c:pt idx="14">
                  <c:v>-0.17983999999705702</c:v>
                </c:pt>
                <c:pt idx="15">
                  <c:v>-0.17783999999664957</c:v>
                </c:pt>
                <c:pt idx="16">
                  <c:v>-0.17384000000311062</c:v>
                </c:pt>
                <c:pt idx="17">
                  <c:v>-0.16909999999916181</c:v>
                </c:pt>
                <c:pt idx="18">
                  <c:v>-0.16810000000259606</c:v>
                </c:pt>
                <c:pt idx="19">
                  <c:v>-0.16335999999864725</c:v>
                </c:pt>
                <c:pt idx="20">
                  <c:v>-0.17497999999613967</c:v>
                </c:pt>
                <c:pt idx="21">
                  <c:v>-0.18727999999828171</c:v>
                </c:pt>
                <c:pt idx="22">
                  <c:v>-0.17128000000229804</c:v>
                </c:pt>
                <c:pt idx="23">
                  <c:v>-0.18136000000231434</c:v>
                </c:pt>
                <c:pt idx="24">
                  <c:v>-0.18351999999867985</c:v>
                </c:pt>
                <c:pt idx="25">
                  <c:v>-0.17955999999685446</c:v>
                </c:pt>
                <c:pt idx="26">
                  <c:v>-0.17970000000059372</c:v>
                </c:pt>
                <c:pt idx="27">
                  <c:v>-0.17869999999675201</c:v>
                </c:pt>
                <c:pt idx="28">
                  <c:v>-0.17251999999280088</c:v>
                </c:pt>
                <c:pt idx="29">
                  <c:v>-0.17270000000280561</c:v>
                </c:pt>
                <c:pt idx="30">
                  <c:v>-0.17336000000068452</c:v>
                </c:pt>
                <c:pt idx="31">
                  <c:v>-0.14452000000164844</c:v>
                </c:pt>
                <c:pt idx="32">
                  <c:v>-0.16380000000208383</c:v>
                </c:pt>
                <c:pt idx="33">
                  <c:v>-0.16595999999844935</c:v>
                </c:pt>
                <c:pt idx="34">
                  <c:v>-0.16621999999915715</c:v>
                </c:pt>
                <c:pt idx="35">
                  <c:v>-0.1837599999998929</c:v>
                </c:pt>
                <c:pt idx="36">
                  <c:v>-0.16479999999864958</c:v>
                </c:pt>
                <c:pt idx="37">
                  <c:v>-0.17857999999978347</c:v>
                </c:pt>
                <c:pt idx="38">
                  <c:v>-0.17558000000281027</c:v>
                </c:pt>
                <c:pt idx="39">
                  <c:v>-0.16758000000118045</c:v>
                </c:pt>
                <c:pt idx="40">
                  <c:v>-0.16657999999733875</c:v>
                </c:pt>
                <c:pt idx="41">
                  <c:v>-0.1547599999976228</c:v>
                </c:pt>
                <c:pt idx="42">
                  <c:v>-0.15901999999186955</c:v>
                </c:pt>
                <c:pt idx="43">
                  <c:v>-0.15580000000045402</c:v>
                </c:pt>
                <c:pt idx="44">
                  <c:v>-0.15419999999721767</c:v>
                </c:pt>
                <c:pt idx="45">
                  <c:v>-0.15023999999539228</c:v>
                </c:pt>
                <c:pt idx="46">
                  <c:v>-0.14349999999831198</c:v>
                </c:pt>
                <c:pt idx="47">
                  <c:v>-0.15411999999923864</c:v>
                </c:pt>
                <c:pt idx="48">
                  <c:v>-0.15363999999681255</c:v>
                </c:pt>
                <c:pt idx="49">
                  <c:v>-0.15063999999983935</c:v>
                </c:pt>
                <c:pt idx="50">
                  <c:v>-0.14763999999559019</c:v>
                </c:pt>
                <c:pt idx="51">
                  <c:v>-0.14463999999861699</c:v>
                </c:pt>
                <c:pt idx="52">
                  <c:v>-0.14263999999820953</c:v>
                </c:pt>
                <c:pt idx="53">
                  <c:v>-0.15741999999590917</c:v>
                </c:pt>
                <c:pt idx="54">
                  <c:v>-0.15030000000115251</c:v>
                </c:pt>
                <c:pt idx="55">
                  <c:v>-0.14517999999952735</c:v>
                </c:pt>
                <c:pt idx="56">
                  <c:v>-0.15507999999681488</c:v>
                </c:pt>
                <c:pt idx="57">
                  <c:v>-0.14734000000316883</c:v>
                </c:pt>
                <c:pt idx="58">
                  <c:v>-0.15185999999812339</c:v>
                </c:pt>
                <c:pt idx="59">
                  <c:v>-0.1352199999964796</c:v>
                </c:pt>
                <c:pt idx="60">
                  <c:v>-0.152379999999539</c:v>
                </c:pt>
                <c:pt idx="61">
                  <c:v>-0.13504000000102678</c:v>
                </c:pt>
                <c:pt idx="62">
                  <c:v>-0.13484000000607921</c:v>
                </c:pt>
                <c:pt idx="63">
                  <c:v>-0.14787999999680324</c:v>
                </c:pt>
                <c:pt idx="64">
                  <c:v>-0.1256199999988894</c:v>
                </c:pt>
                <c:pt idx="65">
                  <c:v>-0.1365799999985029</c:v>
                </c:pt>
                <c:pt idx="66">
                  <c:v>-0.13698000000294996</c:v>
                </c:pt>
                <c:pt idx="67">
                  <c:v>-0.1302399999985937</c:v>
                </c:pt>
                <c:pt idx="68">
                  <c:v>-0.13276000000041677</c:v>
                </c:pt>
                <c:pt idx="69">
                  <c:v>-0.13401999999769032</c:v>
                </c:pt>
                <c:pt idx="70">
                  <c:v>-0.13145999999687774</c:v>
                </c:pt>
                <c:pt idx="71">
                  <c:v>-0.13279999999940628</c:v>
                </c:pt>
                <c:pt idx="72">
                  <c:v>-0.1371999999973923</c:v>
                </c:pt>
                <c:pt idx="73">
                  <c:v>-0.12791999999899417</c:v>
                </c:pt>
                <c:pt idx="74">
                  <c:v>-0.12008000000059837</c:v>
                </c:pt>
                <c:pt idx="75">
                  <c:v>-0.11233999999967637</c:v>
                </c:pt>
                <c:pt idx="76">
                  <c:v>-0.12823999999818625</c:v>
                </c:pt>
                <c:pt idx="77">
                  <c:v>-0.11723999999958323</c:v>
                </c:pt>
                <c:pt idx="78">
                  <c:v>-0.11523999999917578</c:v>
                </c:pt>
                <c:pt idx="79">
                  <c:v>-0.12059999999473803</c:v>
                </c:pt>
                <c:pt idx="80">
                  <c:v>-0.12027999999554595</c:v>
                </c:pt>
                <c:pt idx="81">
                  <c:v>-0.12464000000181841</c:v>
                </c:pt>
                <c:pt idx="82">
                  <c:v>-9.4939999995403923E-2</c:v>
                </c:pt>
                <c:pt idx="83">
                  <c:v>-0.11146000000007916</c:v>
                </c:pt>
                <c:pt idx="84">
                  <c:v>-0.11333999999624211</c:v>
                </c:pt>
                <c:pt idx="85">
                  <c:v>-0.10560000000259606</c:v>
                </c:pt>
                <c:pt idx="86">
                  <c:v>-9.6440000001166482E-2</c:v>
                </c:pt>
                <c:pt idx="87">
                  <c:v>-9.2359999995096587E-2</c:v>
                </c:pt>
                <c:pt idx="88">
                  <c:v>-9.2519999998330604E-2</c:v>
                </c:pt>
                <c:pt idx="89">
                  <c:v>-8.7139999995997641E-2</c:v>
                </c:pt>
                <c:pt idx="90">
                  <c:v>-8.0799999996088445E-2</c:v>
                </c:pt>
                <c:pt idx="91">
                  <c:v>-8.6319999994884711E-2</c:v>
                </c:pt>
                <c:pt idx="92">
                  <c:v>-8.6479999998118728E-2</c:v>
                </c:pt>
                <c:pt idx="93">
                  <c:v>-8.3319999997911509E-2</c:v>
                </c:pt>
                <c:pt idx="94">
                  <c:v>-6.1340000000200234E-2</c:v>
                </c:pt>
                <c:pt idx="95">
                  <c:v>-4.6199999997043051E-2</c:v>
                </c:pt>
                <c:pt idx="96">
                  <c:v>-3.9259999997739214E-2</c:v>
                </c:pt>
                <c:pt idx="97">
                  <c:v>-5.1939999997557607E-2</c:v>
                </c:pt>
                <c:pt idx="98">
                  <c:v>-4.0760000003501773E-2</c:v>
                </c:pt>
                <c:pt idx="99">
                  <c:v>-4.6839999995427206E-2</c:v>
                </c:pt>
                <c:pt idx="100">
                  <c:v>-4.1060000003199093E-2</c:v>
                </c:pt>
                <c:pt idx="101">
                  <c:v>-3.8379999998142011E-2</c:v>
                </c:pt>
                <c:pt idx="102">
                  <c:v>-3.583999999682419E-2</c:v>
                </c:pt>
                <c:pt idx="103">
                  <c:v>-3.3199999998032581E-2</c:v>
                </c:pt>
                <c:pt idx="104">
                  <c:v>-2.4579999997513369E-2</c:v>
                </c:pt>
                <c:pt idx="105">
                  <c:v>-2.0539999997708946E-2</c:v>
                </c:pt>
                <c:pt idx="106">
                  <c:v>-2.0019999996293336E-2</c:v>
                </c:pt>
                <c:pt idx="107">
                  <c:v>-1.4979999992647208E-2</c:v>
                </c:pt>
                <c:pt idx="108">
                  <c:v>-1.1019999998097774E-2</c:v>
                </c:pt>
                <c:pt idx="109">
                  <c:v>-2.4799999955575913E-3</c:v>
                </c:pt>
                <c:pt idx="110">
                  <c:v>7.5999999535270035E-4</c:v>
                </c:pt>
                <c:pt idx="111">
                  <c:v>3.2800000044517219E-3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59-4231-A111-E0D391F9CFAE}"/>
            </c:ext>
          </c:extLst>
        </c:ser>
        <c:ser>
          <c:idx val="9"/>
          <c:order val="1"/>
          <c:tx>
            <c:strRef>
              <c:f>'A (5)'!$S$1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(5)'!$AW$2:$AW$122</c:f>
              <c:numCache>
                <c:formatCode>General</c:formatCode>
                <c:ptCount val="121"/>
                <c:pt idx="0">
                  <c:v>-7000</c:v>
                </c:pt>
                <c:pt idx="1">
                  <c:v>-6900</c:v>
                </c:pt>
                <c:pt idx="2">
                  <c:v>-6800</c:v>
                </c:pt>
                <c:pt idx="3">
                  <c:v>-6700</c:v>
                </c:pt>
                <c:pt idx="4">
                  <c:v>-6600</c:v>
                </c:pt>
                <c:pt idx="5">
                  <c:v>-6500</c:v>
                </c:pt>
                <c:pt idx="6">
                  <c:v>-6400</c:v>
                </c:pt>
                <c:pt idx="7">
                  <c:v>-6300</c:v>
                </c:pt>
                <c:pt idx="8">
                  <c:v>-6200</c:v>
                </c:pt>
                <c:pt idx="9">
                  <c:v>-6100</c:v>
                </c:pt>
                <c:pt idx="10">
                  <c:v>-6000</c:v>
                </c:pt>
                <c:pt idx="11">
                  <c:v>-5900</c:v>
                </c:pt>
                <c:pt idx="12">
                  <c:v>-5800</c:v>
                </c:pt>
                <c:pt idx="13">
                  <c:v>-5700</c:v>
                </c:pt>
                <c:pt idx="14">
                  <c:v>-5600</c:v>
                </c:pt>
                <c:pt idx="15">
                  <c:v>-5500</c:v>
                </c:pt>
                <c:pt idx="16">
                  <c:v>-5400</c:v>
                </c:pt>
                <c:pt idx="17">
                  <c:v>-5300</c:v>
                </c:pt>
                <c:pt idx="18">
                  <c:v>-5200</c:v>
                </c:pt>
                <c:pt idx="19">
                  <c:v>-5100</c:v>
                </c:pt>
                <c:pt idx="20">
                  <c:v>-5000</c:v>
                </c:pt>
                <c:pt idx="21">
                  <c:v>-4900</c:v>
                </c:pt>
                <c:pt idx="22">
                  <c:v>-4800</c:v>
                </c:pt>
                <c:pt idx="23">
                  <c:v>-4700</c:v>
                </c:pt>
                <c:pt idx="24">
                  <c:v>-4600</c:v>
                </c:pt>
                <c:pt idx="25">
                  <c:v>-4500</c:v>
                </c:pt>
                <c:pt idx="26">
                  <c:v>-4400</c:v>
                </c:pt>
                <c:pt idx="27">
                  <c:v>-4300</c:v>
                </c:pt>
                <c:pt idx="28">
                  <c:v>-4200</c:v>
                </c:pt>
                <c:pt idx="29">
                  <c:v>-4100</c:v>
                </c:pt>
                <c:pt idx="30">
                  <c:v>-4000</c:v>
                </c:pt>
                <c:pt idx="31">
                  <c:v>-3900</c:v>
                </c:pt>
                <c:pt idx="32">
                  <c:v>-3800</c:v>
                </c:pt>
                <c:pt idx="33">
                  <c:v>-3700</c:v>
                </c:pt>
                <c:pt idx="34">
                  <c:v>-3600</c:v>
                </c:pt>
                <c:pt idx="35">
                  <c:v>-3500</c:v>
                </c:pt>
                <c:pt idx="36">
                  <c:v>-3400</c:v>
                </c:pt>
                <c:pt idx="37">
                  <c:v>-3300</c:v>
                </c:pt>
                <c:pt idx="38">
                  <c:v>-3200</c:v>
                </c:pt>
                <c:pt idx="39">
                  <c:v>-3100</c:v>
                </c:pt>
                <c:pt idx="40">
                  <c:v>-3000</c:v>
                </c:pt>
                <c:pt idx="41">
                  <c:v>-2900</c:v>
                </c:pt>
                <c:pt idx="42">
                  <c:v>-2800</c:v>
                </c:pt>
                <c:pt idx="43">
                  <c:v>-2700</c:v>
                </c:pt>
                <c:pt idx="44">
                  <c:v>-2600</c:v>
                </c:pt>
                <c:pt idx="45">
                  <c:v>-2500</c:v>
                </c:pt>
                <c:pt idx="46">
                  <c:v>-2400</c:v>
                </c:pt>
                <c:pt idx="47">
                  <c:v>-2300</c:v>
                </c:pt>
                <c:pt idx="48">
                  <c:v>-2200</c:v>
                </c:pt>
                <c:pt idx="49">
                  <c:v>-2100</c:v>
                </c:pt>
                <c:pt idx="50">
                  <c:v>-2000</c:v>
                </c:pt>
                <c:pt idx="51">
                  <c:v>-1900</c:v>
                </c:pt>
                <c:pt idx="52">
                  <c:v>-1800</c:v>
                </c:pt>
                <c:pt idx="53">
                  <c:v>-1700</c:v>
                </c:pt>
                <c:pt idx="54">
                  <c:v>-1600</c:v>
                </c:pt>
                <c:pt idx="55">
                  <c:v>-1500</c:v>
                </c:pt>
                <c:pt idx="56">
                  <c:v>-1400</c:v>
                </c:pt>
                <c:pt idx="57">
                  <c:v>-1300</c:v>
                </c:pt>
                <c:pt idx="58">
                  <c:v>-1200</c:v>
                </c:pt>
                <c:pt idx="59">
                  <c:v>-1100</c:v>
                </c:pt>
                <c:pt idx="60">
                  <c:v>-1000</c:v>
                </c:pt>
                <c:pt idx="61">
                  <c:v>-900</c:v>
                </c:pt>
                <c:pt idx="62">
                  <c:v>-800</c:v>
                </c:pt>
                <c:pt idx="63">
                  <c:v>-700</c:v>
                </c:pt>
                <c:pt idx="64">
                  <c:v>-600</c:v>
                </c:pt>
                <c:pt idx="65">
                  <c:v>-500</c:v>
                </c:pt>
                <c:pt idx="66">
                  <c:v>-400</c:v>
                </c:pt>
                <c:pt idx="67">
                  <c:v>-300</c:v>
                </c:pt>
                <c:pt idx="68">
                  <c:v>-200</c:v>
                </c:pt>
                <c:pt idx="69">
                  <c:v>-100</c:v>
                </c:pt>
                <c:pt idx="70">
                  <c:v>0</c:v>
                </c:pt>
                <c:pt idx="71">
                  <c:v>100</c:v>
                </c:pt>
                <c:pt idx="72">
                  <c:v>200</c:v>
                </c:pt>
                <c:pt idx="73">
                  <c:v>300</c:v>
                </c:pt>
                <c:pt idx="74">
                  <c:v>400</c:v>
                </c:pt>
                <c:pt idx="75">
                  <c:v>500</c:v>
                </c:pt>
                <c:pt idx="76">
                  <c:v>600</c:v>
                </c:pt>
                <c:pt idx="77">
                  <c:v>700</c:v>
                </c:pt>
                <c:pt idx="78">
                  <c:v>800</c:v>
                </c:pt>
                <c:pt idx="79">
                  <c:v>900</c:v>
                </c:pt>
                <c:pt idx="80">
                  <c:v>1000</c:v>
                </c:pt>
                <c:pt idx="81">
                  <c:v>1100</c:v>
                </c:pt>
                <c:pt idx="82">
                  <c:v>1200</c:v>
                </c:pt>
                <c:pt idx="83">
                  <c:v>1300</c:v>
                </c:pt>
                <c:pt idx="84">
                  <c:v>1400</c:v>
                </c:pt>
                <c:pt idx="85">
                  <c:v>1500</c:v>
                </c:pt>
                <c:pt idx="86">
                  <c:v>1600</c:v>
                </c:pt>
                <c:pt idx="87">
                  <c:v>1700</c:v>
                </c:pt>
                <c:pt idx="88">
                  <c:v>1800</c:v>
                </c:pt>
                <c:pt idx="89">
                  <c:v>1900</c:v>
                </c:pt>
                <c:pt idx="90">
                  <c:v>2000</c:v>
                </c:pt>
                <c:pt idx="91">
                  <c:v>2100</c:v>
                </c:pt>
                <c:pt idx="92">
                  <c:v>2200</c:v>
                </c:pt>
                <c:pt idx="93">
                  <c:v>2300</c:v>
                </c:pt>
                <c:pt idx="94">
                  <c:v>2400</c:v>
                </c:pt>
                <c:pt idx="95">
                  <c:v>2500</c:v>
                </c:pt>
                <c:pt idx="96">
                  <c:v>2600</c:v>
                </c:pt>
                <c:pt idx="97">
                  <c:v>2700</c:v>
                </c:pt>
                <c:pt idx="98">
                  <c:v>2800</c:v>
                </c:pt>
                <c:pt idx="99">
                  <c:v>2900</c:v>
                </c:pt>
                <c:pt idx="100">
                  <c:v>3000</c:v>
                </c:pt>
                <c:pt idx="101">
                  <c:v>3100</c:v>
                </c:pt>
                <c:pt idx="102">
                  <c:v>3200</c:v>
                </c:pt>
                <c:pt idx="103">
                  <c:v>3300</c:v>
                </c:pt>
                <c:pt idx="104">
                  <c:v>3400</c:v>
                </c:pt>
                <c:pt idx="105">
                  <c:v>3500</c:v>
                </c:pt>
                <c:pt idx="106">
                  <c:v>3600</c:v>
                </c:pt>
                <c:pt idx="107">
                  <c:v>3700</c:v>
                </c:pt>
                <c:pt idx="108">
                  <c:v>3800</c:v>
                </c:pt>
                <c:pt idx="109">
                  <c:v>3900</c:v>
                </c:pt>
                <c:pt idx="110">
                  <c:v>4000</c:v>
                </c:pt>
                <c:pt idx="111">
                  <c:v>4100</c:v>
                </c:pt>
                <c:pt idx="112">
                  <c:v>4200</c:v>
                </c:pt>
                <c:pt idx="113">
                  <c:v>4300</c:v>
                </c:pt>
                <c:pt idx="114">
                  <c:v>4400</c:v>
                </c:pt>
                <c:pt idx="115">
                  <c:v>4500</c:v>
                </c:pt>
                <c:pt idx="116">
                  <c:v>4600</c:v>
                </c:pt>
                <c:pt idx="117">
                  <c:v>4700</c:v>
                </c:pt>
                <c:pt idx="118">
                  <c:v>4800</c:v>
                </c:pt>
                <c:pt idx="119">
                  <c:v>4900</c:v>
                </c:pt>
                <c:pt idx="120">
                  <c:v>5000</c:v>
                </c:pt>
              </c:numCache>
            </c:numRef>
          </c:xVal>
          <c:yVal>
            <c:numRef>
              <c:f>'A (5)'!$AX$2:$AX$122</c:f>
              <c:numCache>
                <c:formatCode>General</c:formatCode>
                <c:ptCount val="121"/>
                <c:pt idx="0">
                  <c:v>0.24296237884934874</c:v>
                </c:pt>
                <c:pt idx="1">
                  <c:v>0.23827635288660065</c:v>
                </c:pt>
                <c:pt idx="2">
                  <c:v>0.23364200622198775</c:v>
                </c:pt>
                <c:pt idx="3">
                  <c:v>0.22906062985142286</c:v>
                </c:pt>
                <c:pt idx="4">
                  <c:v>0.22453364330600178</c:v>
                </c:pt>
                <c:pt idx="5">
                  <c:v>0.2200626149833885</c:v>
                </c:pt>
                <c:pt idx="6">
                  <c:v>0.215649287475353</c:v>
                </c:pt>
                <c:pt idx="7">
                  <c:v>0.21129560929232455</c:v>
                </c:pt>
                <c:pt idx="8">
                  <c:v>0.20700377466743766</c:v>
                </c:pt>
                <c:pt idx="9">
                  <c:v>0.2027762733853159</c:v>
                </c:pt>
                <c:pt idx="10">
                  <c:v>0.1986159527672629</c:v>
                </c:pt>
                <c:pt idx="11">
                  <c:v>0.19452609395860032</c:v>
                </c:pt>
                <c:pt idx="12">
                  <c:v>0.19051050435298836</c:v>
                </c:pt>
                <c:pt idx="13">
                  <c:v>0.18657362712047038</c:v>
                </c:pt>
                <c:pt idx="14">
                  <c:v>0.18272066704291035</c:v>
                </c:pt>
                <c:pt idx="15">
                  <c:v>0.17895772873690033</c:v>
                </c:pt>
                <c:pt idx="16">
                  <c:v>0.17529195826419552</c:v>
                </c:pt>
                <c:pt idx="17">
                  <c:v>0.17173167141544352</c:v>
                </c:pt>
                <c:pt idx="18">
                  <c:v>0.16828644099873732</c:v>
                </c:pt>
                <c:pt idx="19">
                  <c:v>0.16496710107791071</c:v>
                </c:pt>
                <c:pt idx="20">
                  <c:v>0.16178560913031659</c:v>
                </c:pt>
                <c:pt idx="21">
                  <c:v>0.15875469036906251</c:v>
                </c:pt>
                <c:pt idx="22">
                  <c:v>0.15588717801336646</c:v>
                </c:pt>
                <c:pt idx="23">
                  <c:v>0.15319496917231587</c:v>
                </c:pt>
                <c:pt idx="24">
                  <c:v>0.15068755184773139</c:v>
                </c:pt>
                <c:pt idx="25">
                  <c:v>0.14837013781711969</c:v>
                </c:pt>
                <c:pt idx="26">
                  <c:v>0.14624156372697322</c:v>
                </c:pt>
                <c:pt idx="27">
                  <c:v>0.14429228262019006</c:v>
                </c:pt>
                <c:pt idx="28">
                  <c:v>0.14250291305311905</c:v>
                </c:pt>
                <c:pt idx="29">
                  <c:v>0.14084386743310576</c:v>
                </c:pt>
                <c:pt idx="30">
                  <c:v>0.13927646932355545</c:v>
                </c:pt>
                <c:pt idx="31">
                  <c:v>0.13775566469778605</c:v>
                </c:pt>
                <c:pt idx="32">
                  <c:v>0.1362340015512454</c:v>
                </c:pt>
                <c:pt idx="33">
                  <c:v>0.13466615325779724</c:v>
                </c:pt>
                <c:pt idx="34">
                  <c:v>0.1330130706141259</c:v>
                </c:pt>
                <c:pt idx="35">
                  <c:v>0.13124495958507043</c:v>
                </c:pt>
                <c:pt idx="36">
                  <c:v>0.12934264624648734</c:v>
                </c:pt>
                <c:pt idx="37">
                  <c:v>0.12729734355782196</c:v>
                </c:pt>
                <c:pt idx="38">
                  <c:v>0.12510919710027429</c:v>
                </c:pt>
                <c:pt idx="39">
                  <c:v>0.12278515574714907</c:v>
                </c:pt>
                <c:pt idx="40">
                  <c:v>0.12033668993648733</c:v>
                </c:pt>
                <c:pt idx="41">
                  <c:v>0.11777773669517053</c:v>
                </c:pt>
                <c:pt idx="42">
                  <c:v>0.1151230731609464</c:v>
                </c:pt>
                <c:pt idx="43">
                  <c:v>0.1123871704193789</c:v>
                </c:pt>
                <c:pt idx="44">
                  <c:v>0.10958348249706448</c:v>
                </c:pt>
                <c:pt idx="45">
                  <c:v>0.10672407966627265</c:v>
                </c:pt>
                <c:pt idx="46">
                  <c:v>0.10381952634550526</c:v>
                </c:pt>
                <c:pt idx="47">
                  <c:v>0.10087891560082213</c:v>
                </c:pt>
                <c:pt idx="48">
                  <c:v>9.7909992043522104E-2</c:v>
                </c:pt>
                <c:pt idx="49">
                  <c:v>9.491931516362162E-2</c:v>
                </c:pt>
                <c:pt idx="50">
                  <c:v>9.1912432217781309E-2</c:v>
                </c:pt>
                <c:pt idx="51">
                  <c:v>8.8894042642623669E-2</c:v>
                </c:pt>
                <c:pt idx="52">
                  <c:v>8.5868144854285761E-2</c:v>
                </c:pt>
                <c:pt idx="53">
                  <c:v>8.2838162005076071E-2</c:v>
                </c:pt>
                <c:pt idx="54">
                  <c:v>7.980704665785246E-2</c:v>
                </c:pt>
                <c:pt idx="55">
                  <c:v>7.6777366150427073E-2</c:v>
                </c:pt>
                <c:pt idx="56">
                  <c:v>7.3751371224369311E-2</c:v>
                </c:pt>
                <c:pt idx="57">
                  <c:v>7.073105068835521E-2</c:v>
                </c:pt>
                <c:pt idx="58">
                  <c:v>6.7718174746004181E-2</c:v>
                </c:pt>
                <c:pt idx="59">
                  <c:v>6.4714329314380967E-2</c:v>
                </c:pt>
                <c:pt idx="60">
                  <c:v>6.1720943296639498E-2</c:v>
                </c:pt>
                <c:pt idx="61">
                  <c:v>5.8739310410344178E-2</c:v>
                </c:pt>
                <c:pt idx="62">
                  <c:v>5.5770606842919901E-2</c:v>
                </c:pt>
                <c:pt idx="63">
                  <c:v>5.2815905721013023E-2</c:v>
                </c:pt>
                <c:pt idx="64">
                  <c:v>4.9876189144591854E-2</c:v>
                </c:pt>
                <c:pt idx="65">
                  <c:v>4.6952358347040098E-2</c:v>
                </c:pt>
                <c:pt idx="66">
                  <c:v>4.4045242394196119E-2</c:v>
                </c:pt>
                <c:pt idx="67">
                  <c:v>4.1155605722104541E-2</c:v>
                </c:pt>
                <c:pt idx="68">
                  <c:v>3.8284154728944822E-2</c:v>
                </c:pt>
                <c:pt idx="69">
                  <c:v>3.5431543575403762E-2</c:v>
                </c:pt>
                <c:pt idx="70">
                  <c:v>3.2598379304585187E-2</c:v>
                </c:pt>
                <c:pt idx="71">
                  <c:v>2.9785226363094545E-2</c:v>
                </c:pt>
                <c:pt idx="72">
                  <c:v>2.6992610585653699E-2</c:v>
                </c:pt>
                <c:pt idx="73">
                  <c:v>2.4221022693642388E-2</c:v>
                </c:pt>
                <c:pt idx="74">
                  <c:v>2.1470921351086851E-2</c:v>
                </c:pt>
                <c:pt idx="75">
                  <c:v>1.8742735818097774E-2</c:v>
                </c:pt>
                <c:pt idx="76">
                  <c:v>1.6036868240298926E-2</c:v>
                </c:pt>
                <c:pt idx="77">
                  <c:v>1.335369561243344E-2</c:v>
                </c:pt>
                <c:pt idx="78">
                  <c:v>1.0693571454406079E-2</c:v>
                </c:pt>
                <c:pt idx="79">
                  <c:v>8.0568272380598452E-3</c:v>
                </c:pt>
                <c:pt idx="80">
                  <c:v>5.4437736026947126E-3</c:v>
                </c:pt>
                <c:pt idx="81">
                  <c:v>2.854701396551574E-3</c:v>
                </c:pt>
                <c:pt idx="82">
                  <c:v>2.8988258013307872E-4</c:v>
                </c:pt>
                <c:pt idx="83">
                  <c:v>-2.2504289746926344E-3</c:v>
                </c:pt>
                <c:pt idx="84">
                  <c:v>-4.7659967583088027E-3</c:v>
                </c:pt>
                <c:pt idx="85">
                  <c:v>-7.2566009410920292E-3</c:v>
                </c:pt>
                <c:pt idx="86">
                  <c:v>-9.7220377099398979E-3</c:v>
                </c:pt>
                <c:pt idx="87">
                  <c:v>-1.2162118601748803E-2</c:v>
                </c:pt>
                <c:pt idx="88">
                  <c:v>-1.4576669815656192E-2</c:v>
                </c:pt>
                <c:pt idx="89">
                  <c:v>-1.6965531489552252E-2</c:v>
                </c:pt>
                <c:pt idx="90">
                  <c:v>-1.9328556930006742E-2</c:v>
                </c:pt>
                <c:pt idx="91">
                  <c:v>-2.1665611788266606E-2</c:v>
                </c:pt>
                <c:pt idx="92">
                  <c:v>-2.3976573178290318E-2</c:v>
                </c:pt>
                <c:pt idx="93">
                  <c:v>-2.6261328735841426E-2</c:v>
                </c:pt>
                <c:pt idx="94">
                  <c:v>-2.8519775620428706E-2</c:v>
                </c:pt>
                <c:pt idx="95">
                  <c:v>-3.0751819464322976E-2</c:v>
                </c:pt>
                <c:pt idx="96">
                  <c:v>-3.2957373274990431E-2</c:v>
                </c:pt>
                <c:pt idx="97">
                  <c:v>-3.5136356299049334E-2</c:v>
                </c:pt>
                <c:pt idx="98">
                  <c:v>-3.7288692857291382E-2</c:v>
                </c:pt>
                <c:pt idx="99">
                  <c:v>-3.941431116141618E-2</c:v>
                </c:pt>
                <c:pt idx="100">
                  <c:v>-4.1513142123929307E-2</c:v>
                </c:pt>
                <c:pt idx="101">
                  <c:v>-4.3585118173166577E-2</c:v>
                </c:pt>
                <c:pt idx="102">
                  <c:v>-4.5630172085657707E-2</c:v>
                </c:pt>
                <c:pt idx="103">
                  <c:v>-4.7648235848052223E-2</c:v>
                </c:pt>
                <c:pt idx="104">
                  <c:v>-4.9639239560623508E-2</c:v>
                </c:pt>
                <c:pt idx="105">
                  <c:v>-5.1603110393973042E-2</c:v>
                </c:pt>
                <c:pt idx="106">
                  <c:v>-5.3539771609990301E-2</c:v>
                </c:pt>
                <c:pt idx="107">
                  <c:v>-5.544914165741846E-2</c:v>
                </c:pt>
                <c:pt idx="108">
                  <c:v>-5.7331133351538957E-2</c:v>
                </c:pt>
                <c:pt idx="109">
                  <c:v>-5.9185653146552358E-2</c:v>
                </c:pt>
                <c:pt idx="110">
                  <c:v>-6.1012600508205589E-2</c:v>
                </c:pt>
                <c:pt idx="111">
                  <c:v>-6.2811867393119336E-2</c:v>
                </c:pt>
                <c:pt idx="112">
                  <c:v>-6.4583337840117189E-2</c:v>
                </c:pt>
                <c:pt idx="113">
                  <c:v>-6.6326887677665744E-2</c:v>
                </c:pt>
                <c:pt idx="114">
                  <c:v>-6.804238435031329E-2</c:v>
                </c:pt>
                <c:pt idx="115">
                  <c:v>-6.9729686865781848E-2</c:v>
                </c:pt>
                <c:pt idx="116">
                  <c:v>-7.1388645863128528E-2</c:v>
                </c:pt>
                <c:pt idx="117">
                  <c:v>-7.3019103801167454E-2</c:v>
                </c:pt>
                <c:pt idx="118">
                  <c:v>-7.4620895265135295E-2</c:v>
                </c:pt>
                <c:pt idx="119">
                  <c:v>-7.6193847388412436E-2</c:v>
                </c:pt>
                <c:pt idx="120">
                  <c:v>-7.7737780384978569E-2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759-4231-A111-E0D391F9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6055952"/>
        <c:axId val="1"/>
      </c:scatterChart>
      <c:valAx>
        <c:axId val="766055952"/>
        <c:scaling>
          <c:orientation val="minMax"/>
          <c:max val="5000"/>
          <c:min val="-8000"/>
        </c:scaling>
        <c:delete val="0"/>
        <c:axPos val="b"/>
        <c:majorGridlines>
          <c:spPr>
            <a:ln w="3175">
              <a:solidFill>
                <a:srgbClr val="424242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0199081163859107"/>
              <c:y val="0.923296647578143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5"/>
          <c:min val="-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80808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656967840735069E-3"/>
              <c:y val="0.3863642328799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6055952"/>
        <c:crosses val="autoZero"/>
        <c:crossBetween val="midCat"/>
        <c:minorUnit val="0.05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2511485451761101"/>
          <c:y val="0.93466028394177991"/>
          <c:w val="0.73813169984686067"/>
          <c:h val="0.991478465759961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Aql - residuals from LiTE fit</a:t>
            </a:r>
          </a:p>
        </c:rich>
      </c:tx>
      <c:layout>
        <c:manualLayout>
          <c:xMode val="edge"/>
          <c:yMode val="edge"/>
          <c:x val="0.32263045101013749"/>
          <c:y val="1.4164305949008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859473342342407E-2"/>
          <c:y val="0.11331444759206799"/>
          <c:w val="0.87156093445523708"/>
          <c:h val="0.72237960339943341"/>
        </c:manualLayout>
      </c:layout>
      <c:scatterChart>
        <c:scatterStyle val="lineMarker"/>
        <c:varyColors val="0"/>
        <c:ser>
          <c:idx val="4"/>
          <c:order val="0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(5)'!$F$21:$F$980</c:f>
              <c:numCache>
                <c:formatCode>General</c:formatCode>
                <c:ptCount val="960"/>
                <c:pt idx="0">
                  <c:v>-10847</c:v>
                </c:pt>
                <c:pt idx="1">
                  <c:v>-10717.5</c:v>
                </c:pt>
                <c:pt idx="2">
                  <c:v>-10090</c:v>
                </c:pt>
                <c:pt idx="3">
                  <c:v>-9539</c:v>
                </c:pt>
                <c:pt idx="4">
                  <c:v>-7176</c:v>
                </c:pt>
                <c:pt idx="5">
                  <c:v>-7167</c:v>
                </c:pt>
                <c:pt idx="6">
                  <c:v>-7162</c:v>
                </c:pt>
                <c:pt idx="7">
                  <c:v>-7162</c:v>
                </c:pt>
                <c:pt idx="8">
                  <c:v>-7155</c:v>
                </c:pt>
                <c:pt idx="9">
                  <c:v>-7155</c:v>
                </c:pt>
                <c:pt idx="10">
                  <c:v>-7141</c:v>
                </c:pt>
                <c:pt idx="11">
                  <c:v>-7141</c:v>
                </c:pt>
                <c:pt idx="12">
                  <c:v>-6845</c:v>
                </c:pt>
                <c:pt idx="13">
                  <c:v>-6822</c:v>
                </c:pt>
                <c:pt idx="14">
                  <c:v>-6817</c:v>
                </c:pt>
                <c:pt idx="15">
                  <c:v>-6817</c:v>
                </c:pt>
                <c:pt idx="16">
                  <c:v>-6817</c:v>
                </c:pt>
                <c:pt idx="17">
                  <c:v>-6810</c:v>
                </c:pt>
                <c:pt idx="18">
                  <c:v>-6810</c:v>
                </c:pt>
                <c:pt idx="19">
                  <c:v>-6803</c:v>
                </c:pt>
                <c:pt idx="20">
                  <c:v>-6794</c:v>
                </c:pt>
                <c:pt idx="21">
                  <c:v>-6659</c:v>
                </c:pt>
                <c:pt idx="22">
                  <c:v>-6659</c:v>
                </c:pt>
                <c:pt idx="23">
                  <c:v>-6603</c:v>
                </c:pt>
                <c:pt idx="24">
                  <c:v>-6491</c:v>
                </c:pt>
                <c:pt idx="25">
                  <c:v>-6463</c:v>
                </c:pt>
                <c:pt idx="26">
                  <c:v>-6340</c:v>
                </c:pt>
                <c:pt idx="27">
                  <c:v>-6340</c:v>
                </c:pt>
                <c:pt idx="28">
                  <c:v>-6291</c:v>
                </c:pt>
                <c:pt idx="29">
                  <c:v>-6140</c:v>
                </c:pt>
                <c:pt idx="30">
                  <c:v>-5953</c:v>
                </c:pt>
                <c:pt idx="31">
                  <c:v>-5941</c:v>
                </c:pt>
                <c:pt idx="32">
                  <c:v>-5795</c:v>
                </c:pt>
                <c:pt idx="33">
                  <c:v>-5783</c:v>
                </c:pt>
                <c:pt idx="34">
                  <c:v>-5776</c:v>
                </c:pt>
                <c:pt idx="35">
                  <c:v>-5773</c:v>
                </c:pt>
                <c:pt idx="36">
                  <c:v>-5695</c:v>
                </c:pt>
                <c:pt idx="37">
                  <c:v>-5624</c:v>
                </c:pt>
                <c:pt idx="38">
                  <c:v>-5624</c:v>
                </c:pt>
                <c:pt idx="39">
                  <c:v>-5624</c:v>
                </c:pt>
                <c:pt idx="40">
                  <c:v>-5624</c:v>
                </c:pt>
                <c:pt idx="41">
                  <c:v>-5623</c:v>
                </c:pt>
                <c:pt idx="42">
                  <c:v>-5466</c:v>
                </c:pt>
                <c:pt idx="43">
                  <c:v>-5445</c:v>
                </c:pt>
                <c:pt idx="44">
                  <c:v>-5315</c:v>
                </c:pt>
                <c:pt idx="45">
                  <c:v>-5287</c:v>
                </c:pt>
                <c:pt idx="46">
                  <c:v>-5280</c:v>
                </c:pt>
                <c:pt idx="47">
                  <c:v>-5121</c:v>
                </c:pt>
                <c:pt idx="48">
                  <c:v>-5107</c:v>
                </c:pt>
                <c:pt idx="49">
                  <c:v>-5107</c:v>
                </c:pt>
                <c:pt idx="50">
                  <c:v>-5107</c:v>
                </c:pt>
                <c:pt idx="51">
                  <c:v>-5107</c:v>
                </c:pt>
                <c:pt idx="52">
                  <c:v>-5107</c:v>
                </c:pt>
                <c:pt idx="53">
                  <c:v>-5086</c:v>
                </c:pt>
                <c:pt idx="54">
                  <c:v>-4970</c:v>
                </c:pt>
                <c:pt idx="55">
                  <c:v>-4954</c:v>
                </c:pt>
                <c:pt idx="56">
                  <c:v>-4949</c:v>
                </c:pt>
                <c:pt idx="57">
                  <c:v>-4942</c:v>
                </c:pt>
                <c:pt idx="58">
                  <c:v>-4928</c:v>
                </c:pt>
                <c:pt idx="59">
                  <c:v>-4926</c:v>
                </c:pt>
                <c:pt idx="60">
                  <c:v>-4914</c:v>
                </c:pt>
                <c:pt idx="61">
                  <c:v>-4777</c:v>
                </c:pt>
                <c:pt idx="62">
                  <c:v>-4767</c:v>
                </c:pt>
                <c:pt idx="63">
                  <c:v>-4739</c:v>
                </c:pt>
                <c:pt idx="64">
                  <c:v>-4596</c:v>
                </c:pt>
                <c:pt idx="65">
                  <c:v>-4574</c:v>
                </c:pt>
                <c:pt idx="66">
                  <c:v>-4444</c:v>
                </c:pt>
                <c:pt idx="67">
                  <c:v>-4437</c:v>
                </c:pt>
                <c:pt idx="68">
                  <c:v>-4423</c:v>
                </c:pt>
                <c:pt idx="69">
                  <c:v>-4416</c:v>
                </c:pt>
                <c:pt idx="70">
                  <c:v>-4408</c:v>
                </c:pt>
                <c:pt idx="71">
                  <c:v>-4395</c:v>
                </c:pt>
                <c:pt idx="72">
                  <c:v>-4215</c:v>
                </c:pt>
                <c:pt idx="73">
                  <c:v>-4211</c:v>
                </c:pt>
                <c:pt idx="74">
                  <c:v>-4099</c:v>
                </c:pt>
                <c:pt idx="75">
                  <c:v>-4092</c:v>
                </c:pt>
                <c:pt idx="76">
                  <c:v>-4087</c:v>
                </c:pt>
                <c:pt idx="77">
                  <c:v>-4087</c:v>
                </c:pt>
                <c:pt idx="78">
                  <c:v>-4087</c:v>
                </c:pt>
                <c:pt idx="79">
                  <c:v>-4085</c:v>
                </c:pt>
                <c:pt idx="80">
                  <c:v>-4059</c:v>
                </c:pt>
                <c:pt idx="81">
                  <c:v>-4057</c:v>
                </c:pt>
                <c:pt idx="82">
                  <c:v>-3922</c:v>
                </c:pt>
                <c:pt idx="83">
                  <c:v>-3908</c:v>
                </c:pt>
                <c:pt idx="84">
                  <c:v>-3892</c:v>
                </c:pt>
                <c:pt idx="85">
                  <c:v>-3735</c:v>
                </c:pt>
                <c:pt idx="86">
                  <c:v>-3547</c:v>
                </c:pt>
                <c:pt idx="87">
                  <c:v>-3403</c:v>
                </c:pt>
                <c:pt idx="88">
                  <c:v>-3391</c:v>
                </c:pt>
                <c:pt idx="89">
                  <c:v>-3382</c:v>
                </c:pt>
                <c:pt idx="90">
                  <c:v>-3245</c:v>
                </c:pt>
                <c:pt idx="91">
                  <c:v>-3231</c:v>
                </c:pt>
                <c:pt idx="92">
                  <c:v>-3219</c:v>
                </c:pt>
                <c:pt idx="93">
                  <c:v>-3081</c:v>
                </c:pt>
                <c:pt idx="94">
                  <c:v>-2392</c:v>
                </c:pt>
                <c:pt idx="95">
                  <c:v>-2033</c:v>
                </c:pt>
                <c:pt idx="96">
                  <c:v>-2033</c:v>
                </c:pt>
                <c:pt idx="97">
                  <c:v>-1867</c:v>
                </c:pt>
                <c:pt idx="98">
                  <c:v>-1723</c:v>
                </c:pt>
                <c:pt idx="99">
                  <c:v>-1717</c:v>
                </c:pt>
                <c:pt idx="100">
                  <c:v>-1688</c:v>
                </c:pt>
                <c:pt idx="101">
                  <c:v>-1364</c:v>
                </c:pt>
                <c:pt idx="102">
                  <c:v>-1357</c:v>
                </c:pt>
                <c:pt idx="103">
                  <c:v>-1330</c:v>
                </c:pt>
                <c:pt idx="104">
                  <c:v>-1004</c:v>
                </c:pt>
                <c:pt idx="105">
                  <c:v>-867</c:v>
                </c:pt>
                <c:pt idx="106">
                  <c:v>-811</c:v>
                </c:pt>
                <c:pt idx="107">
                  <c:v>-659</c:v>
                </c:pt>
                <c:pt idx="108">
                  <c:v>-496</c:v>
                </c:pt>
                <c:pt idx="109">
                  <c:v>-149</c:v>
                </c:pt>
                <c:pt idx="110">
                  <c:v>3</c:v>
                </c:pt>
                <c:pt idx="111">
                  <c:v>189</c:v>
                </c:pt>
              </c:numCache>
            </c:numRef>
          </c:xVal>
          <c:yVal>
            <c:numRef>
              <c:f>'A (5)'!$AB$21:$AB$980</c:f>
              <c:numCache>
                <c:formatCode>General</c:formatCode>
                <c:ptCount val="960"/>
                <c:pt idx="0">
                  <c:v>-0.15985343595767501</c:v>
                </c:pt>
                <c:pt idx="1">
                  <c:v>-9999</c:v>
                </c:pt>
                <c:pt idx="2">
                  <c:v>-0.15910555435635493</c:v>
                </c:pt>
                <c:pt idx="3">
                  <c:v>-0.14828254838141919</c:v>
                </c:pt>
                <c:pt idx="4">
                  <c:v>-0.1543114926609036</c:v>
                </c:pt>
                <c:pt idx="5">
                  <c:v>-0.15694013736299581</c:v>
                </c:pt>
                <c:pt idx="6">
                  <c:v>-0.15384500308305907</c:v>
                </c:pt>
                <c:pt idx="7">
                  <c:v>-0.15384500308305907</c:v>
                </c:pt>
                <c:pt idx="8">
                  <c:v>-0.15311189109046228</c:v>
                </c:pt>
                <c:pt idx="9">
                  <c:v>-0.15311189109046228</c:v>
                </c:pt>
                <c:pt idx="10">
                  <c:v>-0.14164593440337375</c:v>
                </c:pt>
                <c:pt idx="11">
                  <c:v>-0.14164593440337375</c:v>
                </c:pt>
                <c:pt idx="12">
                  <c:v>-0.15831140137498528</c:v>
                </c:pt>
                <c:pt idx="13">
                  <c:v>-0.15748889736309279</c:v>
                </c:pt>
                <c:pt idx="14">
                  <c:v>-0.15339720188609718</c:v>
                </c:pt>
                <c:pt idx="15">
                  <c:v>-0.15139720188568973</c:v>
                </c:pt>
                <c:pt idx="16">
                  <c:v>-0.14739720189215078</c:v>
                </c:pt>
                <c:pt idx="17">
                  <c:v>-0.14266892081259952</c:v>
                </c:pt>
                <c:pt idx="18">
                  <c:v>-0.14166892081603377</c:v>
                </c:pt>
                <c:pt idx="19">
                  <c:v>-0.13694074816568097</c:v>
                </c:pt>
                <c:pt idx="20">
                  <c:v>-0.1485761148265782</c:v>
                </c:pt>
                <c:pt idx="21">
                  <c:v>-0.16112890635187116</c:v>
                </c:pt>
                <c:pt idx="22">
                  <c:v>-0.14512890635588749</c:v>
                </c:pt>
                <c:pt idx="23">
                  <c:v>-0.15532655649266597</c:v>
                </c:pt>
                <c:pt idx="24">
                  <c:v>-0.15774586432954074</c:v>
                </c:pt>
                <c:pt idx="25">
                  <c:v>-0.15385591480096333</c:v>
                </c:pt>
                <c:pt idx="26">
                  <c:v>-0.1543299274080917</c:v>
                </c:pt>
                <c:pt idx="27">
                  <c:v>-0.15332992740425</c:v>
                </c:pt>
                <c:pt idx="28">
                  <c:v>-0.14729550177990899</c:v>
                </c:pt>
                <c:pt idx="29">
                  <c:v>-0.14797270100978913</c:v>
                </c:pt>
                <c:pt idx="30">
                  <c:v>-0.14936129433243991</c:v>
                </c:pt>
                <c:pt idx="31">
                  <c:v>-0.12057275073813832</c:v>
                </c:pt>
                <c:pt idx="32">
                  <c:v>-0.14052922086248151</c:v>
                </c:pt>
                <c:pt idx="33">
                  <c:v>-0.14274919667414274</c:v>
                </c:pt>
                <c:pt idx="34">
                  <c:v>-0.14304450639809196</c:v>
                </c:pt>
                <c:pt idx="35">
                  <c:v>-0.1605997127244142</c:v>
                </c:pt>
                <c:pt idx="36">
                  <c:v>-0.14205105031867066</c:v>
                </c:pt>
                <c:pt idx="37">
                  <c:v>-0.15623368577381222</c:v>
                </c:pt>
                <c:pt idx="38">
                  <c:v>-0.15323368577683902</c:v>
                </c:pt>
                <c:pt idx="39">
                  <c:v>-0.1452336857752092</c:v>
                </c:pt>
                <c:pt idx="40">
                  <c:v>-0.1442336857713675</c:v>
                </c:pt>
                <c:pt idx="41">
                  <c:v>-0.13241955918174436</c:v>
                </c:pt>
                <c:pt idx="42">
                  <c:v>-0.13767767649813484</c:v>
                </c:pt>
                <c:pt idx="43">
                  <c:v>-0.13460344302717686</c:v>
                </c:pt>
                <c:pt idx="44">
                  <c:v>-0.13397842113815128</c:v>
                </c:pt>
                <c:pt idx="45">
                  <c:v>-0.13024599696303452</c:v>
                </c:pt>
                <c:pt idx="46">
                  <c:v>-0.12356393060331144</c:v>
                </c:pt>
                <c:pt idx="47">
                  <c:v>-0.13562110174397002</c:v>
                </c:pt>
                <c:pt idx="48">
                  <c:v>-0.13527960342920314</c:v>
                </c:pt>
                <c:pt idx="49">
                  <c:v>-0.13227960343222994</c:v>
                </c:pt>
                <c:pt idx="50">
                  <c:v>-0.12927960342798078</c:v>
                </c:pt>
                <c:pt idx="51">
                  <c:v>-0.12627960343100758</c:v>
                </c:pt>
                <c:pt idx="52">
                  <c:v>-0.12427960343060011</c:v>
                </c:pt>
                <c:pt idx="53">
                  <c:v>-0.13927127002708556</c:v>
                </c:pt>
                <c:pt idx="54">
                  <c:v>-0.13341016761253688</c:v>
                </c:pt>
                <c:pt idx="55">
                  <c:v>-0.1284764215641801</c:v>
                </c:pt>
                <c:pt idx="56">
                  <c:v>-0.13843528409122977</c:v>
                </c:pt>
                <c:pt idx="57">
                  <c:v>-0.13077822325971078</c:v>
                </c:pt>
                <c:pt idx="58">
                  <c:v>-0.13546597873565777</c:v>
                </c:pt>
                <c:pt idx="59">
                  <c:v>-0.11885014970294169</c:v>
                </c:pt>
                <c:pt idx="60">
                  <c:v>-0.13615626658504765</c:v>
                </c:pt>
                <c:pt idx="61">
                  <c:v>-0.12062342381628062</c:v>
                </c:pt>
                <c:pt idx="62">
                  <c:v>-0.12056580713388933</c:v>
                </c:pt>
                <c:pt idx="63">
                  <c:v>-0.13401240362197772</c:v>
                </c:pt>
                <c:pt idx="64">
                  <c:v>-0.11401734849647485</c:v>
                </c:pt>
                <c:pt idx="65">
                  <c:v>-0.1253545038106324</c:v>
                </c:pt>
                <c:pt idx="66">
                  <c:v>-0.12814090540619544</c:v>
                </c:pt>
                <c:pt idx="67">
                  <c:v>-0.12153696035134121</c:v>
                </c:pt>
                <c:pt idx="68">
                  <c:v>-0.12433133037579949</c:v>
                </c:pt>
                <c:pt idx="69">
                  <c:v>-0.12572963772417725</c:v>
                </c:pt>
                <c:pt idx="70">
                  <c:v>-0.12332861242786454</c:v>
                </c:pt>
                <c:pt idx="71">
                  <c:v>-0.12492899789644603</c:v>
                </c:pt>
                <c:pt idx="72">
                  <c:v>-0.13317390473746779</c:v>
                </c:pt>
                <c:pt idx="73">
                  <c:v>-0.12398384782612772</c:v>
                </c:pt>
                <c:pt idx="74">
                  <c:v>-0.11872146386795066</c:v>
                </c:pt>
                <c:pt idx="75">
                  <c:v>-0.11114570240306618</c:v>
                </c:pt>
                <c:pt idx="76">
                  <c:v>-0.12716319067285509</c:v>
                </c:pt>
                <c:pt idx="77">
                  <c:v>-0.11616319067425208</c:v>
                </c:pt>
                <c:pt idx="78">
                  <c:v>-0.11416319067384463</c:v>
                </c:pt>
                <c:pt idx="79">
                  <c:v>-0.11957022540315439</c:v>
                </c:pt>
                <c:pt idx="80">
                  <c:v>-0.1198635511532813</c:v>
                </c:pt>
                <c:pt idx="81">
                  <c:v>-0.12427086179259808</c:v>
                </c:pt>
                <c:pt idx="82">
                  <c:v>-9.7784616892780576E-2</c:v>
                </c:pt>
                <c:pt idx="83">
                  <c:v>-0.11463769360296575</c:v>
                </c:pt>
                <c:pt idx="84">
                  <c:v>-0.11689767487469226</c:v>
                </c:pt>
                <c:pt idx="85">
                  <c:v>-0.11280877411381671</c:v>
                </c:pt>
                <c:pt idx="86">
                  <c:v>-0.10767828007683551</c:v>
                </c:pt>
                <c:pt idx="87">
                  <c:v>-0.10631955287626456</c:v>
                </c:pt>
                <c:pt idx="88">
                  <c:v>-0.10669032231316096</c:v>
                </c:pt>
                <c:pt idx="89">
                  <c:v>-0.10146674839397045</c:v>
                </c:pt>
                <c:pt idx="90">
                  <c:v>-9.7333126917738683E-2</c:v>
                </c:pt>
                <c:pt idx="91">
                  <c:v>-0.10306030164872285</c:v>
                </c:pt>
                <c:pt idx="92">
                  <c:v>-0.10339523087852791</c:v>
                </c:pt>
                <c:pt idx="93">
                  <c:v>-0.1020767806836152</c:v>
                </c:pt>
                <c:pt idx="94">
                  <c:v>-8.5682621039335632E-2</c:v>
                </c:pt>
                <c:pt idx="95">
                  <c:v>-7.1962607556385463E-2</c:v>
                </c:pt>
                <c:pt idx="96">
                  <c:v>-6.5022607557081627E-2</c:v>
                </c:pt>
                <c:pt idx="97">
                  <c:v>-7.8153461438136368E-2</c:v>
                </c:pt>
                <c:pt idx="98">
                  <c:v>-6.7281219966662142E-2</c:v>
                </c:pt>
                <c:pt idx="99">
                  <c:v>-7.3372521747259931E-2</c:v>
                </c:pt>
                <c:pt idx="100">
                  <c:v>-6.7645520222923944E-2</c:v>
                </c:pt>
                <c:pt idx="101">
                  <c:v>-6.5391307481873245E-2</c:v>
                </c:pt>
                <c:pt idx="102">
                  <c:v>-6.285744379173705E-2</c:v>
                </c:pt>
                <c:pt idx="103">
                  <c:v>-6.0240006132989493E-2</c:v>
                </c:pt>
                <c:pt idx="104">
                  <c:v>-5.1764875013578446E-2</c:v>
                </c:pt>
                <c:pt idx="105">
                  <c:v>-4.772280775623431E-2</c:v>
                </c:pt>
                <c:pt idx="106">
                  <c:v>-4.7192397510955802E-2</c:v>
                </c:pt>
                <c:pt idx="107">
                  <c:v>-4.2098086273915605E-2</c:v>
                </c:pt>
                <c:pt idx="108">
                  <c:v>-3.8040540658140214E-2</c:v>
                </c:pt>
                <c:pt idx="109">
                  <c:v>-2.9173389273637367E-2</c:v>
                </c:pt>
                <c:pt idx="110">
                  <c:v>-2.5744696138718166E-2</c:v>
                </c:pt>
                <c:pt idx="111">
                  <c:v>-2.2960432050386954E-2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F9-4A0C-939B-D00D5DE6D64D}"/>
            </c:ext>
          </c:extLst>
        </c:ser>
        <c:ser>
          <c:idx val="9"/>
          <c:order val="1"/>
          <c:tx>
            <c:strRef>
              <c:f>'A (5)'!$S$1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(5)'!$AW$2:$AW$122</c:f>
              <c:numCache>
                <c:formatCode>General</c:formatCode>
                <c:ptCount val="121"/>
                <c:pt idx="0">
                  <c:v>-7000</c:v>
                </c:pt>
                <c:pt idx="1">
                  <c:v>-6900</c:v>
                </c:pt>
                <c:pt idx="2">
                  <c:v>-6800</c:v>
                </c:pt>
                <c:pt idx="3">
                  <c:v>-6700</c:v>
                </c:pt>
                <c:pt idx="4">
                  <c:v>-6600</c:v>
                </c:pt>
                <c:pt idx="5">
                  <c:v>-6500</c:v>
                </c:pt>
                <c:pt idx="6">
                  <c:v>-6400</c:v>
                </c:pt>
                <c:pt idx="7">
                  <c:v>-6300</c:v>
                </c:pt>
                <c:pt idx="8">
                  <c:v>-6200</c:v>
                </c:pt>
                <c:pt idx="9">
                  <c:v>-6100</c:v>
                </c:pt>
                <c:pt idx="10">
                  <c:v>-6000</c:v>
                </c:pt>
                <c:pt idx="11">
                  <c:v>-5900</c:v>
                </c:pt>
                <c:pt idx="12">
                  <c:v>-5800</c:v>
                </c:pt>
                <c:pt idx="13">
                  <c:v>-5700</c:v>
                </c:pt>
                <c:pt idx="14">
                  <c:v>-5600</c:v>
                </c:pt>
                <c:pt idx="15">
                  <c:v>-5500</c:v>
                </c:pt>
                <c:pt idx="16">
                  <c:v>-5400</c:v>
                </c:pt>
                <c:pt idx="17">
                  <c:v>-5300</c:v>
                </c:pt>
                <c:pt idx="18">
                  <c:v>-5200</c:v>
                </c:pt>
                <c:pt idx="19">
                  <c:v>-5100</c:v>
                </c:pt>
                <c:pt idx="20">
                  <c:v>-5000</c:v>
                </c:pt>
                <c:pt idx="21">
                  <c:v>-4900</c:v>
                </c:pt>
                <c:pt idx="22">
                  <c:v>-4800</c:v>
                </c:pt>
                <c:pt idx="23">
                  <c:v>-4700</c:v>
                </c:pt>
                <c:pt idx="24">
                  <c:v>-4600</c:v>
                </c:pt>
                <c:pt idx="25">
                  <c:v>-4500</c:v>
                </c:pt>
                <c:pt idx="26">
                  <c:v>-4400</c:v>
                </c:pt>
                <c:pt idx="27">
                  <c:v>-4300</c:v>
                </c:pt>
                <c:pt idx="28">
                  <c:v>-4200</c:v>
                </c:pt>
                <c:pt idx="29">
                  <c:v>-4100</c:v>
                </c:pt>
                <c:pt idx="30">
                  <c:v>-4000</c:v>
                </c:pt>
                <c:pt idx="31">
                  <c:v>-3900</c:v>
                </c:pt>
                <c:pt idx="32">
                  <c:v>-3800</c:v>
                </c:pt>
                <c:pt idx="33">
                  <c:v>-3700</c:v>
                </c:pt>
                <c:pt idx="34">
                  <c:v>-3600</c:v>
                </c:pt>
                <c:pt idx="35">
                  <c:v>-3500</c:v>
                </c:pt>
                <c:pt idx="36">
                  <c:v>-3400</c:v>
                </c:pt>
                <c:pt idx="37">
                  <c:v>-3300</c:v>
                </c:pt>
                <c:pt idx="38">
                  <c:v>-3200</c:v>
                </c:pt>
                <c:pt idx="39">
                  <c:v>-3100</c:v>
                </c:pt>
                <c:pt idx="40">
                  <c:v>-3000</c:v>
                </c:pt>
                <c:pt idx="41">
                  <c:v>-2900</c:v>
                </c:pt>
                <c:pt idx="42">
                  <c:v>-2800</c:v>
                </c:pt>
                <c:pt idx="43">
                  <c:v>-2700</c:v>
                </c:pt>
                <c:pt idx="44">
                  <c:v>-2600</c:v>
                </c:pt>
                <c:pt idx="45">
                  <c:v>-2500</c:v>
                </c:pt>
                <c:pt idx="46">
                  <c:v>-2400</c:v>
                </c:pt>
                <c:pt idx="47">
                  <c:v>-2300</c:v>
                </c:pt>
                <c:pt idx="48">
                  <c:v>-2200</c:v>
                </c:pt>
                <c:pt idx="49">
                  <c:v>-2100</c:v>
                </c:pt>
                <c:pt idx="50">
                  <c:v>-2000</c:v>
                </c:pt>
                <c:pt idx="51">
                  <c:v>-1900</c:v>
                </c:pt>
                <c:pt idx="52">
                  <c:v>-1800</c:v>
                </c:pt>
                <c:pt idx="53">
                  <c:v>-1700</c:v>
                </c:pt>
                <c:pt idx="54">
                  <c:v>-1600</c:v>
                </c:pt>
                <c:pt idx="55">
                  <c:v>-1500</c:v>
                </c:pt>
                <c:pt idx="56">
                  <c:v>-1400</c:v>
                </c:pt>
                <c:pt idx="57">
                  <c:v>-1300</c:v>
                </c:pt>
                <c:pt idx="58">
                  <c:v>-1200</c:v>
                </c:pt>
                <c:pt idx="59">
                  <c:v>-1100</c:v>
                </c:pt>
                <c:pt idx="60">
                  <c:v>-1000</c:v>
                </c:pt>
                <c:pt idx="61">
                  <c:v>-900</c:v>
                </c:pt>
                <c:pt idx="62">
                  <c:v>-800</c:v>
                </c:pt>
                <c:pt idx="63">
                  <c:v>-700</c:v>
                </c:pt>
                <c:pt idx="64">
                  <c:v>-600</c:v>
                </c:pt>
                <c:pt idx="65">
                  <c:v>-500</c:v>
                </c:pt>
                <c:pt idx="66">
                  <c:v>-400</c:v>
                </c:pt>
                <c:pt idx="67">
                  <c:v>-300</c:v>
                </c:pt>
                <c:pt idx="68">
                  <c:v>-200</c:v>
                </c:pt>
                <c:pt idx="69">
                  <c:v>-100</c:v>
                </c:pt>
                <c:pt idx="70">
                  <c:v>0</c:v>
                </c:pt>
                <c:pt idx="71">
                  <c:v>100</c:v>
                </c:pt>
                <c:pt idx="72">
                  <c:v>200</c:v>
                </c:pt>
                <c:pt idx="73">
                  <c:v>300</c:v>
                </c:pt>
                <c:pt idx="74">
                  <c:v>400</c:v>
                </c:pt>
                <c:pt idx="75">
                  <c:v>500</c:v>
                </c:pt>
                <c:pt idx="76">
                  <c:v>600</c:v>
                </c:pt>
                <c:pt idx="77">
                  <c:v>700</c:v>
                </c:pt>
                <c:pt idx="78">
                  <c:v>800</c:v>
                </c:pt>
                <c:pt idx="79">
                  <c:v>900</c:v>
                </c:pt>
                <c:pt idx="80">
                  <c:v>1000</c:v>
                </c:pt>
                <c:pt idx="81">
                  <c:v>1100</c:v>
                </c:pt>
                <c:pt idx="82">
                  <c:v>1200</c:v>
                </c:pt>
                <c:pt idx="83">
                  <c:v>1300</c:v>
                </c:pt>
                <c:pt idx="84">
                  <c:v>1400</c:v>
                </c:pt>
                <c:pt idx="85">
                  <c:v>1500</c:v>
                </c:pt>
                <c:pt idx="86">
                  <c:v>1600</c:v>
                </c:pt>
                <c:pt idx="87">
                  <c:v>1700</c:v>
                </c:pt>
                <c:pt idx="88">
                  <c:v>1800</c:v>
                </c:pt>
                <c:pt idx="89">
                  <c:v>1900</c:v>
                </c:pt>
                <c:pt idx="90">
                  <c:v>2000</c:v>
                </c:pt>
                <c:pt idx="91">
                  <c:v>2100</c:v>
                </c:pt>
                <c:pt idx="92">
                  <c:v>2200</c:v>
                </c:pt>
                <c:pt idx="93">
                  <c:v>2300</c:v>
                </c:pt>
                <c:pt idx="94">
                  <c:v>2400</c:v>
                </c:pt>
                <c:pt idx="95">
                  <c:v>2500</c:v>
                </c:pt>
                <c:pt idx="96">
                  <c:v>2600</c:v>
                </c:pt>
                <c:pt idx="97">
                  <c:v>2700</c:v>
                </c:pt>
                <c:pt idx="98">
                  <c:v>2800</c:v>
                </c:pt>
                <c:pt idx="99">
                  <c:v>2900</c:v>
                </c:pt>
                <c:pt idx="100">
                  <c:v>3000</c:v>
                </c:pt>
                <c:pt idx="101">
                  <c:v>3100</c:v>
                </c:pt>
                <c:pt idx="102">
                  <c:v>3200</c:v>
                </c:pt>
                <c:pt idx="103">
                  <c:v>3300</c:v>
                </c:pt>
                <c:pt idx="104">
                  <c:v>3400</c:v>
                </c:pt>
                <c:pt idx="105">
                  <c:v>3500</c:v>
                </c:pt>
                <c:pt idx="106">
                  <c:v>3600</c:v>
                </c:pt>
                <c:pt idx="107">
                  <c:v>3700</c:v>
                </c:pt>
                <c:pt idx="108">
                  <c:v>3800</c:v>
                </c:pt>
                <c:pt idx="109">
                  <c:v>3900</c:v>
                </c:pt>
                <c:pt idx="110">
                  <c:v>4000</c:v>
                </c:pt>
                <c:pt idx="111">
                  <c:v>4100</c:v>
                </c:pt>
                <c:pt idx="112">
                  <c:v>4200</c:v>
                </c:pt>
                <c:pt idx="113">
                  <c:v>4300</c:v>
                </c:pt>
                <c:pt idx="114">
                  <c:v>4400</c:v>
                </c:pt>
                <c:pt idx="115">
                  <c:v>4500</c:v>
                </c:pt>
                <c:pt idx="116">
                  <c:v>4600</c:v>
                </c:pt>
                <c:pt idx="117">
                  <c:v>4700</c:v>
                </c:pt>
                <c:pt idx="118">
                  <c:v>4800</c:v>
                </c:pt>
                <c:pt idx="119">
                  <c:v>4900</c:v>
                </c:pt>
                <c:pt idx="120">
                  <c:v>5000</c:v>
                </c:pt>
              </c:numCache>
            </c:numRef>
          </c:xVal>
          <c:yVal>
            <c:numRef>
              <c:f>'A (5)'!$AY$2:$AY$122</c:f>
              <c:numCache>
                <c:formatCode>General</c:formatCode>
                <c:ptCount val="121"/>
                <c:pt idx="0">
                  <c:v>0.26967453543446224</c:v>
                </c:pt>
                <c:pt idx="1">
                  <c:v>0.2648499972418879</c:v>
                </c:pt>
                <c:pt idx="2">
                  <c:v>0.26005615588251441</c:v>
                </c:pt>
                <c:pt idx="3">
                  <c:v>0.25529301135634175</c:v>
                </c:pt>
                <c:pt idx="4">
                  <c:v>0.25056056366336993</c:v>
                </c:pt>
                <c:pt idx="5">
                  <c:v>0.245858812803599</c:v>
                </c:pt>
                <c:pt idx="6">
                  <c:v>0.24118775877702894</c:v>
                </c:pt>
                <c:pt idx="7">
                  <c:v>0.23654740158365972</c:v>
                </c:pt>
                <c:pt idx="8">
                  <c:v>0.23193774122349137</c:v>
                </c:pt>
                <c:pt idx="9">
                  <c:v>0.22735877769652385</c:v>
                </c:pt>
                <c:pt idx="10">
                  <c:v>0.2228105110027572</c:v>
                </c:pt>
                <c:pt idx="11">
                  <c:v>0.21829294114219142</c:v>
                </c:pt>
                <c:pt idx="12">
                  <c:v>0.21380606811482647</c:v>
                </c:pt>
                <c:pt idx="13">
                  <c:v>0.20934989192066239</c:v>
                </c:pt>
                <c:pt idx="14">
                  <c:v>0.2049244125596992</c:v>
                </c:pt>
                <c:pt idx="15">
                  <c:v>0.20052963003193686</c:v>
                </c:pt>
                <c:pt idx="16">
                  <c:v>0.19616554433737535</c:v>
                </c:pt>
                <c:pt idx="17">
                  <c:v>0.1918321554760147</c:v>
                </c:pt>
                <c:pt idx="18">
                  <c:v>0.18752946344785493</c:v>
                </c:pt>
                <c:pt idx="19">
                  <c:v>0.18325746825289599</c:v>
                </c:pt>
                <c:pt idx="20">
                  <c:v>0.17901616989113792</c:v>
                </c:pt>
                <c:pt idx="21">
                  <c:v>0.17480556836258071</c:v>
                </c:pt>
                <c:pt idx="22">
                  <c:v>0.17062566366722437</c:v>
                </c:pt>
                <c:pt idx="23">
                  <c:v>0.16647645580506887</c:v>
                </c:pt>
                <c:pt idx="24">
                  <c:v>0.1623579447761142</c:v>
                </c:pt>
                <c:pt idx="25">
                  <c:v>0.15827013058036044</c:v>
                </c:pt>
                <c:pt idx="26">
                  <c:v>0.1542130132178075</c:v>
                </c:pt>
                <c:pt idx="27">
                  <c:v>0.15018659268845547</c:v>
                </c:pt>
                <c:pt idx="28">
                  <c:v>0.14619086899230424</c:v>
                </c:pt>
                <c:pt idx="29">
                  <c:v>0.14222584212935388</c:v>
                </c:pt>
                <c:pt idx="30">
                  <c:v>0.13829151209960439</c:v>
                </c:pt>
                <c:pt idx="31">
                  <c:v>0.13438787890305576</c:v>
                </c:pt>
                <c:pt idx="32">
                  <c:v>0.130514942539708</c:v>
                </c:pt>
                <c:pt idx="33">
                  <c:v>0.12667270300956107</c:v>
                </c:pt>
                <c:pt idx="34">
                  <c:v>0.12286116031261499</c:v>
                </c:pt>
                <c:pt idx="35">
                  <c:v>0.1190803144488698</c:v>
                </c:pt>
                <c:pt idx="36">
                  <c:v>0.11533016541832544</c:v>
                </c:pt>
                <c:pt idx="37">
                  <c:v>0.11161071322098196</c:v>
                </c:pt>
                <c:pt idx="38">
                  <c:v>0.10792195785683933</c:v>
                </c:pt>
                <c:pt idx="39">
                  <c:v>0.10426389932589755</c:v>
                </c:pt>
                <c:pt idx="40">
                  <c:v>0.10063653762815664</c:v>
                </c:pt>
                <c:pt idx="41">
                  <c:v>9.7039872763616572E-2</c:v>
                </c:pt>
                <c:pt idx="42">
                  <c:v>9.3473904732277388E-2</c:v>
                </c:pt>
                <c:pt idx="43">
                  <c:v>8.9938633534139029E-2</c:v>
                </c:pt>
                <c:pt idx="44">
                  <c:v>8.6434059169201549E-2</c:v>
                </c:pt>
                <c:pt idx="45">
                  <c:v>8.2960181637464908E-2</c:v>
                </c:pt>
                <c:pt idx="46">
                  <c:v>7.9517000938929147E-2</c:v>
                </c:pt>
                <c:pt idx="47">
                  <c:v>7.6104517073594238E-2</c:v>
                </c:pt>
                <c:pt idx="48">
                  <c:v>7.2722730041460182E-2</c:v>
                </c:pt>
                <c:pt idx="49">
                  <c:v>6.9371639842526991E-2</c:v>
                </c:pt>
                <c:pt idx="50">
                  <c:v>6.6051246476794639E-2</c:v>
                </c:pt>
                <c:pt idx="51">
                  <c:v>6.2761549944263154E-2</c:v>
                </c:pt>
                <c:pt idx="52">
                  <c:v>5.9502550244932527E-2</c:v>
                </c:pt>
                <c:pt idx="53">
                  <c:v>5.6274247378802766E-2</c:v>
                </c:pt>
                <c:pt idx="54">
                  <c:v>5.3076641345873858E-2</c:v>
                </c:pt>
                <c:pt idx="55">
                  <c:v>4.9909732146145802E-2</c:v>
                </c:pt>
                <c:pt idx="56">
                  <c:v>4.6773519779618612E-2</c:v>
                </c:pt>
                <c:pt idx="57">
                  <c:v>4.3668004246292268E-2</c:v>
                </c:pt>
                <c:pt idx="58">
                  <c:v>4.0593185546166796E-2</c:v>
                </c:pt>
                <c:pt idx="59">
                  <c:v>3.754906367924217E-2</c:v>
                </c:pt>
                <c:pt idx="60">
                  <c:v>3.453563864551841E-2</c:v>
                </c:pt>
                <c:pt idx="61">
                  <c:v>3.1552910444995495E-2</c:v>
                </c:pt>
                <c:pt idx="62">
                  <c:v>2.8600879077673454E-2</c:v>
                </c:pt>
                <c:pt idx="63">
                  <c:v>2.5679544543552261E-2</c:v>
                </c:pt>
                <c:pt idx="64">
                  <c:v>2.2788906842631927E-2</c:v>
                </c:pt>
                <c:pt idx="65">
                  <c:v>1.9928965974912449E-2</c:v>
                </c:pt>
                <c:pt idx="66">
                  <c:v>1.7099721940393831E-2</c:v>
                </c:pt>
                <c:pt idx="67">
                  <c:v>1.4301174739076071E-2</c:v>
                </c:pt>
                <c:pt idx="68">
                  <c:v>1.1533324370959167E-2</c:v>
                </c:pt>
                <c:pt idx="69">
                  <c:v>8.7961708360431226E-3</c:v>
                </c:pt>
                <c:pt idx="70">
                  <c:v>6.0897141343279346E-3</c:v>
                </c:pt>
                <c:pt idx="71">
                  <c:v>3.4139542658136041E-3</c:v>
                </c:pt>
                <c:pt idx="72">
                  <c:v>7.6889123050013131E-4</c:v>
                </c:pt>
                <c:pt idx="73">
                  <c:v>-1.845474971612484E-3</c:v>
                </c:pt>
                <c:pt idx="74">
                  <c:v>-4.4291443405242419E-3</c:v>
                </c:pt>
                <c:pt idx="75">
                  <c:v>-6.98211687623514E-3</c:v>
                </c:pt>
                <c:pt idx="76">
                  <c:v>-9.5043925787451841E-3</c:v>
                </c:pt>
                <c:pt idx="77">
                  <c:v>-1.1995971448054369E-2</c:v>
                </c:pt>
                <c:pt idx="78">
                  <c:v>-1.4456853484162696E-2</c:v>
                </c:pt>
                <c:pt idx="79">
                  <c:v>-1.6887038687070161E-2</c:v>
                </c:pt>
                <c:pt idx="80">
                  <c:v>-1.9286527056776775E-2</c:v>
                </c:pt>
                <c:pt idx="81">
                  <c:v>-2.1655318593282527E-2</c:v>
                </c:pt>
                <c:pt idx="82">
                  <c:v>-2.399341329658743E-2</c:v>
                </c:pt>
                <c:pt idx="83">
                  <c:v>-2.6300811166691463E-2</c:v>
                </c:pt>
                <c:pt idx="84">
                  <c:v>-2.8577512203594647E-2</c:v>
                </c:pt>
                <c:pt idx="85">
                  <c:v>-3.0823516407296969E-2</c:v>
                </c:pt>
                <c:pt idx="86">
                  <c:v>-3.3038823777798439E-2</c:v>
                </c:pt>
                <c:pt idx="87">
                  <c:v>-3.5223434315099042E-2</c:v>
                </c:pt>
                <c:pt idx="88">
                  <c:v>-3.7377348019198793E-2</c:v>
                </c:pt>
                <c:pt idx="89">
                  <c:v>-3.9500564890097685E-2</c:v>
                </c:pt>
                <c:pt idx="90">
                  <c:v>-4.1593084927795718E-2</c:v>
                </c:pt>
                <c:pt idx="91">
                  <c:v>-4.3654908132292905E-2</c:v>
                </c:pt>
                <c:pt idx="92">
                  <c:v>-4.5686034503589219E-2</c:v>
                </c:pt>
                <c:pt idx="93">
                  <c:v>-4.7686464041684681E-2</c:v>
                </c:pt>
                <c:pt idx="94">
                  <c:v>-4.9656196746579291E-2</c:v>
                </c:pt>
                <c:pt idx="95">
                  <c:v>-5.1595232618273028E-2</c:v>
                </c:pt>
                <c:pt idx="96">
                  <c:v>-5.3503571656765919E-2</c:v>
                </c:pt>
                <c:pt idx="97">
                  <c:v>-5.5381213862057958E-2</c:v>
                </c:pt>
                <c:pt idx="98">
                  <c:v>-5.7228159234149138E-2</c:v>
                </c:pt>
                <c:pt idx="99">
                  <c:v>-5.9044407773039445E-2</c:v>
                </c:pt>
                <c:pt idx="100">
                  <c:v>-6.0829959478728907E-2</c:v>
                </c:pt>
                <c:pt idx="101">
                  <c:v>-6.2584814351217516E-2</c:v>
                </c:pt>
                <c:pt idx="102">
                  <c:v>-6.4308972390505259E-2</c:v>
                </c:pt>
                <c:pt idx="103">
                  <c:v>-6.6002433596592136E-2</c:v>
                </c:pt>
                <c:pt idx="104">
                  <c:v>-6.7665197969478175E-2</c:v>
                </c:pt>
                <c:pt idx="105">
                  <c:v>-6.9297265509163347E-2</c:v>
                </c:pt>
                <c:pt idx="106">
                  <c:v>-7.0898636215647654E-2</c:v>
                </c:pt>
                <c:pt idx="107">
                  <c:v>-7.2469310088931108E-2</c:v>
                </c:pt>
                <c:pt idx="108">
                  <c:v>-7.4009287129013709E-2</c:v>
                </c:pt>
                <c:pt idx="109">
                  <c:v>-7.5518567335895459E-2</c:v>
                </c:pt>
                <c:pt idx="110">
                  <c:v>-7.6997150709576329E-2</c:v>
                </c:pt>
                <c:pt idx="111">
                  <c:v>-7.844503725005636E-2</c:v>
                </c:pt>
                <c:pt idx="112">
                  <c:v>-7.9862226957335525E-2</c:v>
                </c:pt>
                <c:pt idx="113">
                  <c:v>-8.1248719831413838E-2</c:v>
                </c:pt>
                <c:pt idx="114">
                  <c:v>-8.2604515872291284E-2</c:v>
                </c:pt>
                <c:pt idx="115">
                  <c:v>-8.3929615079967879E-2</c:v>
                </c:pt>
                <c:pt idx="116">
                  <c:v>-8.5224017454443621E-2</c:v>
                </c:pt>
                <c:pt idx="117">
                  <c:v>-8.6487722995718497E-2</c:v>
                </c:pt>
                <c:pt idx="118">
                  <c:v>-8.772073170379252E-2</c:v>
                </c:pt>
                <c:pt idx="119">
                  <c:v>-8.8923043578665692E-2</c:v>
                </c:pt>
                <c:pt idx="120">
                  <c:v>-9.009465862033797E-2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2F9-4A0C-939B-D00D5DE6D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6057032"/>
        <c:axId val="1"/>
      </c:scatterChart>
      <c:valAx>
        <c:axId val="766057032"/>
        <c:scaling>
          <c:orientation val="minMax"/>
          <c:max val="5000"/>
          <c:min val="-8000"/>
        </c:scaling>
        <c:delete val="0"/>
        <c:axPos val="b"/>
        <c:majorGridlines>
          <c:spPr>
            <a:ln w="3175">
              <a:solidFill>
                <a:srgbClr val="424242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036710090137815"/>
              <c:y val="0.923512747875354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5"/>
          <c:min val="-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80808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6452599388379203E-3"/>
              <c:y val="0.385269121813031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6057032"/>
        <c:crosses val="autoZero"/>
        <c:crossBetween val="midCat"/>
        <c:minorUnit val="0.05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2630001525038726"/>
          <c:y val="0.93484419263456087"/>
          <c:w val="0.73853323380448999"/>
          <c:h val="0.9915014164305948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Aql - O-C Diagr.</a:t>
            </a:r>
          </a:p>
        </c:rich>
      </c:tx>
      <c:layout>
        <c:manualLayout>
          <c:xMode val="edge"/>
          <c:yMode val="edge"/>
          <c:x val="0.38957087419287312"/>
          <c:y val="1.4245014245014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59582713932131E-2"/>
          <c:y val="0.11396043102416929"/>
          <c:w val="0.87116629658614764"/>
          <c:h val="0.7207997262278708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1'!$F$21:$F$977</c:f>
              <c:numCache>
                <c:formatCode>General</c:formatCode>
                <c:ptCount val="957"/>
                <c:pt idx="0">
                  <c:v>-13146</c:v>
                </c:pt>
                <c:pt idx="1">
                  <c:v>-13124</c:v>
                </c:pt>
                <c:pt idx="2">
                  <c:v>-13119</c:v>
                </c:pt>
                <c:pt idx="3">
                  <c:v>-13118</c:v>
                </c:pt>
                <c:pt idx="4">
                  <c:v>-13117</c:v>
                </c:pt>
                <c:pt idx="5">
                  <c:v>-13112</c:v>
                </c:pt>
                <c:pt idx="6">
                  <c:v>-13111</c:v>
                </c:pt>
                <c:pt idx="7">
                  <c:v>-12988</c:v>
                </c:pt>
                <c:pt idx="8">
                  <c:v>-12083</c:v>
                </c:pt>
                <c:pt idx="9">
                  <c:v>-11816</c:v>
                </c:pt>
                <c:pt idx="10">
                  <c:v>-11815</c:v>
                </c:pt>
                <c:pt idx="11">
                  <c:v>-11794</c:v>
                </c:pt>
                <c:pt idx="12">
                  <c:v>-11794</c:v>
                </c:pt>
                <c:pt idx="13">
                  <c:v>-11766</c:v>
                </c:pt>
                <c:pt idx="14">
                  <c:v>-11760</c:v>
                </c:pt>
                <c:pt idx="15">
                  <c:v>-11760</c:v>
                </c:pt>
                <c:pt idx="16">
                  <c:v>-11629</c:v>
                </c:pt>
                <c:pt idx="17">
                  <c:v>-11622</c:v>
                </c:pt>
                <c:pt idx="18">
                  <c:v>-11614</c:v>
                </c:pt>
                <c:pt idx="19">
                  <c:v>-11609</c:v>
                </c:pt>
                <c:pt idx="20">
                  <c:v>-11608</c:v>
                </c:pt>
                <c:pt idx="21">
                  <c:v>-11601</c:v>
                </c:pt>
                <c:pt idx="22">
                  <c:v>-11573</c:v>
                </c:pt>
                <c:pt idx="23">
                  <c:v>-11263</c:v>
                </c:pt>
                <c:pt idx="24">
                  <c:v>-11126</c:v>
                </c:pt>
                <c:pt idx="25">
                  <c:v>-11111</c:v>
                </c:pt>
                <c:pt idx="26">
                  <c:v>-11062</c:v>
                </c:pt>
                <c:pt idx="27">
                  <c:v>-10933</c:v>
                </c:pt>
                <c:pt idx="28">
                  <c:v>-10933</c:v>
                </c:pt>
                <c:pt idx="29">
                  <c:v>-10925</c:v>
                </c:pt>
                <c:pt idx="30">
                  <c:v>-10781</c:v>
                </c:pt>
                <c:pt idx="31">
                  <c:v>-10409</c:v>
                </c:pt>
                <c:pt idx="32">
                  <c:v>-10374</c:v>
                </c:pt>
                <c:pt idx="33">
                  <c:v>-9099</c:v>
                </c:pt>
                <c:pt idx="34">
                  <c:v>-9035</c:v>
                </c:pt>
                <c:pt idx="35">
                  <c:v>-9029</c:v>
                </c:pt>
                <c:pt idx="36">
                  <c:v>-8984</c:v>
                </c:pt>
                <c:pt idx="37">
                  <c:v>-8849</c:v>
                </c:pt>
                <c:pt idx="38">
                  <c:v>-8705</c:v>
                </c:pt>
                <c:pt idx="39">
                  <c:v>-8574</c:v>
                </c:pt>
                <c:pt idx="40">
                  <c:v>-8519</c:v>
                </c:pt>
                <c:pt idx="41">
                  <c:v>-8368</c:v>
                </c:pt>
                <c:pt idx="42">
                  <c:v>-8347</c:v>
                </c:pt>
                <c:pt idx="43">
                  <c:v>-8227</c:v>
                </c:pt>
                <c:pt idx="44">
                  <c:v>-8181</c:v>
                </c:pt>
                <c:pt idx="45">
                  <c:v>-8173</c:v>
                </c:pt>
                <c:pt idx="46">
                  <c:v>-8008</c:v>
                </c:pt>
                <c:pt idx="47">
                  <c:v>-7874</c:v>
                </c:pt>
                <c:pt idx="48">
                  <c:v>-7843</c:v>
                </c:pt>
                <c:pt idx="49">
                  <c:v>-7840</c:v>
                </c:pt>
                <c:pt idx="50">
                  <c:v>-7820</c:v>
                </c:pt>
                <c:pt idx="51">
                  <c:v>-7806</c:v>
                </c:pt>
                <c:pt idx="52">
                  <c:v>-7704</c:v>
                </c:pt>
                <c:pt idx="53">
                  <c:v>-7676</c:v>
                </c:pt>
                <c:pt idx="54">
                  <c:v>-6643</c:v>
                </c:pt>
                <c:pt idx="55">
                  <c:v>-6285</c:v>
                </c:pt>
                <c:pt idx="56">
                  <c:v>-5469</c:v>
                </c:pt>
                <c:pt idx="57">
                  <c:v>-5462</c:v>
                </c:pt>
                <c:pt idx="58">
                  <c:v>-5313</c:v>
                </c:pt>
                <c:pt idx="59">
                  <c:v>-5304</c:v>
                </c:pt>
                <c:pt idx="60">
                  <c:v>-5299</c:v>
                </c:pt>
                <c:pt idx="61">
                  <c:v>-5299</c:v>
                </c:pt>
                <c:pt idx="62">
                  <c:v>-5292</c:v>
                </c:pt>
                <c:pt idx="63">
                  <c:v>-5292</c:v>
                </c:pt>
                <c:pt idx="64">
                  <c:v>-5278</c:v>
                </c:pt>
                <c:pt idx="65">
                  <c:v>-5278</c:v>
                </c:pt>
                <c:pt idx="66">
                  <c:v>-4982</c:v>
                </c:pt>
                <c:pt idx="67">
                  <c:v>-4959</c:v>
                </c:pt>
                <c:pt idx="68">
                  <c:v>-4954</c:v>
                </c:pt>
                <c:pt idx="69">
                  <c:v>-4954</c:v>
                </c:pt>
                <c:pt idx="70">
                  <c:v>-4954</c:v>
                </c:pt>
                <c:pt idx="71">
                  <c:v>-4947</c:v>
                </c:pt>
                <c:pt idx="72">
                  <c:v>-4947</c:v>
                </c:pt>
                <c:pt idx="73">
                  <c:v>-4940</c:v>
                </c:pt>
                <c:pt idx="74">
                  <c:v>-4931</c:v>
                </c:pt>
                <c:pt idx="75">
                  <c:v>-4796</c:v>
                </c:pt>
                <c:pt idx="76">
                  <c:v>-4796</c:v>
                </c:pt>
                <c:pt idx="77">
                  <c:v>-4740</c:v>
                </c:pt>
                <c:pt idx="78">
                  <c:v>-4628</c:v>
                </c:pt>
                <c:pt idx="79">
                  <c:v>-4600</c:v>
                </c:pt>
                <c:pt idx="80">
                  <c:v>-4477</c:v>
                </c:pt>
                <c:pt idx="81">
                  <c:v>-4477</c:v>
                </c:pt>
                <c:pt idx="82">
                  <c:v>-4428</c:v>
                </c:pt>
                <c:pt idx="83">
                  <c:v>-4277</c:v>
                </c:pt>
                <c:pt idx="84">
                  <c:v>-4090</c:v>
                </c:pt>
                <c:pt idx="85">
                  <c:v>-4078</c:v>
                </c:pt>
                <c:pt idx="86">
                  <c:v>-3932</c:v>
                </c:pt>
                <c:pt idx="87">
                  <c:v>-3920</c:v>
                </c:pt>
                <c:pt idx="88">
                  <c:v>-3913</c:v>
                </c:pt>
                <c:pt idx="89">
                  <c:v>-3910</c:v>
                </c:pt>
                <c:pt idx="90">
                  <c:v>-3832</c:v>
                </c:pt>
                <c:pt idx="91">
                  <c:v>-3761</c:v>
                </c:pt>
                <c:pt idx="92">
                  <c:v>-3761</c:v>
                </c:pt>
                <c:pt idx="93">
                  <c:v>-3761</c:v>
                </c:pt>
                <c:pt idx="94">
                  <c:v>-3761</c:v>
                </c:pt>
                <c:pt idx="95">
                  <c:v>-3761</c:v>
                </c:pt>
                <c:pt idx="96">
                  <c:v>-3760</c:v>
                </c:pt>
                <c:pt idx="97">
                  <c:v>-3603</c:v>
                </c:pt>
                <c:pt idx="98">
                  <c:v>-3589</c:v>
                </c:pt>
                <c:pt idx="99">
                  <c:v>-3589</c:v>
                </c:pt>
                <c:pt idx="100">
                  <c:v>-3589</c:v>
                </c:pt>
                <c:pt idx="101">
                  <c:v>-3589</c:v>
                </c:pt>
                <c:pt idx="102">
                  <c:v>-3589</c:v>
                </c:pt>
                <c:pt idx="103">
                  <c:v>-3589</c:v>
                </c:pt>
                <c:pt idx="104">
                  <c:v>-3582</c:v>
                </c:pt>
                <c:pt idx="105">
                  <c:v>-3452</c:v>
                </c:pt>
                <c:pt idx="106">
                  <c:v>-3424</c:v>
                </c:pt>
                <c:pt idx="107">
                  <c:v>-3417</c:v>
                </c:pt>
                <c:pt idx="108">
                  <c:v>-3258</c:v>
                </c:pt>
                <c:pt idx="109">
                  <c:v>-3244</c:v>
                </c:pt>
                <c:pt idx="110">
                  <c:v>-3244</c:v>
                </c:pt>
                <c:pt idx="111">
                  <c:v>-3244</c:v>
                </c:pt>
                <c:pt idx="112">
                  <c:v>-3244</c:v>
                </c:pt>
                <c:pt idx="113">
                  <c:v>-3244</c:v>
                </c:pt>
                <c:pt idx="114">
                  <c:v>-3223</c:v>
                </c:pt>
                <c:pt idx="115">
                  <c:v>-3107</c:v>
                </c:pt>
                <c:pt idx="116">
                  <c:v>-3091</c:v>
                </c:pt>
                <c:pt idx="117">
                  <c:v>-3086</c:v>
                </c:pt>
                <c:pt idx="118">
                  <c:v>-3079</c:v>
                </c:pt>
                <c:pt idx="119">
                  <c:v>-3065</c:v>
                </c:pt>
                <c:pt idx="120">
                  <c:v>-3063</c:v>
                </c:pt>
                <c:pt idx="121">
                  <c:v>-3051</c:v>
                </c:pt>
                <c:pt idx="122">
                  <c:v>-2914</c:v>
                </c:pt>
                <c:pt idx="123">
                  <c:v>-2904</c:v>
                </c:pt>
                <c:pt idx="124">
                  <c:v>-2876</c:v>
                </c:pt>
                <c:pt idx="125">
                  <c:v>-2733</c:v>
                </c:pt>
                <c:pt idx="126">
                  <c:v>-2711</c:v>
                </c:pt>
                <c:pt idx="127">
                  <c:v>-2581</c:v>
                </c:pt>
                <c:pt idx="128">
                  <c:v>-2574</c:v>
                </c:pt>
                <c:pt idx="129">
                  <c:v>-2560</c:v>
                </c:pt>
                <c:pt idx="130">
                  <c:v>-2553</c:v>
                </c:pt>
                <c:pt idx="131">
                  <c:v>-2545</c:v>
                </c:pt>
                <c:pt idx="132">
                  <c:v>-2532</c:v>
                </c:pt>
                <c:pt idx="133">
                  <c:v>-2352</c:v>
                </c:pt>
                <c:pt idx="134">
                  <c:v>-2348</c:v>
                </c:pt>
                <c:pt idx="135">
                  <c:v>-2236</c:v>
                </c:pt>
                <c:pt idx="136">
                  <c:v>-2229</c:v>
                </c:pt>
                <c:pt idx="137">
                  <c:v>-2224</c:v>
                </c:pt>
                <c:pt idx="138">
                  <c:v>-2224</c:v>
                </c:pt>
                <c:pt idx="139">
                  <c:v>-2224</c:v>
                </c:pt>
                <c:pt idx="140">
                  <c:v>-2222</c:v>
                </c:pt>
                <c:pt idx="141">
                  <c:v>-2196</c:v>
                </c:pt>
                <c:pt idx="142">
                  <c:v>-2194</c:v>
                </c:pt>
                <c:pt idx="143">
                  <c:v>-2059</c:v>
                </c:pt>
                <c:pt idx="144">
                  <c:v>-2045</c:v>
                </c:pt>
                <c:pt idx="145">
                  <c:v>-2029</c:v>
                </c:pt>
                <c:pt idx="146">
                  <c:v>-1872</c:v>
                </c:pt>
                <c:pt idx="147">
                  <c:v>-1684</c:v>
                </c:pt>
                <c:pt idx="148">
                  <c:v>-1540</c:v>
                </c:pt>
                <c:pt idx="149">
                  <c:v>-1528</c:v>
                </c:pt>
                <c:pt idx="150">
                  <c:v>-1519</c:v>
                </c:pt>
                <c:pt idx="151">
                  <c:v>-1382</c:v>
                </c:pt>
                <c:pt idx="152">
                  <c:v>-1368</c:v>
                </c:pt>
                <c:pt idx="153">
                  <c:v>-1356</c:v>
                </c:pt>
                <c:pt idx="154">
                  <c:v>-1218</c:v>
                </c:pt>
                <c:pt idx="155">
                  <c:v>-1204</c:v>
                </c:pt>
                <c:pt idx="156">
                  <c:v>-1202</c:v>
                </c:pt>
                <c:pt idx="157">
                  <c:v>-1192</c:v>
                </c:pt>
                <c:pt idx="158">
                  <c:v>-1174</c:v>
                </c:pt>
                <c:pt idx="159">
                  <c:v>-692</c:v>
                </c:pt>
                <c:pt idx="160">
                  <c:v>-529</c:v>
                </c:pt>
                <c:pt idx="161">
                  <c:v>-505</c:v>
                </c:pt>
                <c:pt idx="162">
                  <c:v>-363</c:v>
                </c:pt>
                <c:pt idx="163">
                  <c:v>-341</c:v>
                </c:pt>
                <c:pt idx="164">
                  <c:v>-243</c:v>
                </c:pt>
                <c:pt idx="165">
                  <c:v>-170</c:v>
                </c:pt>
                <c:pt idx="166">
                  <c:v>-170</c:v>
                </c:pt>
                <c:pt idx="167">
                  <c:v>-4</c:v>
                </c:pt>
                <c:pt idx="168">
                  <c:v>0</c:v>
                </c:pt>
                <c:pt idx="169">
                  <c:v>140</c:v>
                </c:pt>
                <c:pt idx="170">
                  <c:v>146</c:v>
                </c:pt>
                <c:pt idx="171">
                  <c:v>175</c:v>
                </c:pt>
                <c:pt idx="172">
                  <c:v>342</c:v>
                </c:pt>
                <c:pt idx="173">
                  <c:v>380</c:v>
                </c:pt>
                <c:pt idx="174">
                  <c:v>499</c:v>
                </c:pt>
                <c:pt idx="175">
                  <c:v>506</c:v>
                </c:pt>
                <c:pt idx="176">
                  <c:v>533</c:v>
                </c:pt>
                <c:pt idx="177">
                  <c:v>535</c:v>
                </c:pt>
                <c:pt idx="178">
                  <c:v>859</c:v>
                </c:pt>
                <c:pt idx="179">
                  <c:v>996</c:v>
                </c:pt>
                <c:pt idx="180">
                  <c:v>1052</c:v>
                </c:pt>
                <c:pt idx="181">
                  <c:v>1204</c:v>
                </c:pt>
                <c:pt idx="182">
                  <c:v>1367</c:v>
                </c:pt>
                <c:pt idx="183">
                  <c:v>1714</c:v>
                </c:pt>
                <c:pt idx="184">
                  <c:v>1863</c:v>
                </c:pt>
                <c:pt idx="185">
                  <c:v>1863.5</c:v>
                </c:pt>
                <c:pt idx="186">
                  <c:v>1866</c:v>
                </c:pt>
                <c:pt idx="187">
                  <c:v>1877</c:v>
                </c:pt>
                <c:pt idx="188">
                  <c:v>1877.5</c:v>
                </c:pt>
                <c:pt idx="189">
                  <c:v>1884</c:v>
                </c:pt>
                <c:pt idx="190">
                  <c:v>1884.5</c:v>
                </c:pt>
                <c:pt idx="191">
                  <c:v>2040</c:v>
                </c:pt>
                <c:pt idx="192">
                  <c:v>2040</c:v>
                </c:pt>
                <c:pt idx="193">
                  <c:v>2040</c:v>
                </c:pt>
                <c:pt idx="194">
                  <c:v>2052</c:v>
                </c:pt>
                <c:pt idx="195">
                  <c:v>2224</c:v>
                </c:pt>
                <c:pt idx="196">
                  <c:v>2404</c:v>
                </c:pt>
                <c:pt idx="197">
                  <c:v>2541</c:v>
                </c:pt>
                <c:pt idx="198">
                  <c:v>2567</c:v>
                </c:pt>
                <c:pt idx="199">
                  <c:v>2583</c:v>
                </c:pt>
                <c:pt idx="200">
                  <c:v>2762</c:v>
                </c:pt>
                <c:pt idx="201">
                  <c:v>2900</c:v>
                </c:pt>
                <c:pt idx="202">
                  <c:v>3079</c:v>
                </c:pt>
                <c:pt idx="203">
                  <c:v>3114</c:v>
                </c:pt>
                <c:pt idx="204">
                  <c:v>2900</c:v>
                </c:pt>
                <c:pt idx="205">
                  <c:v>3079</c:v>
                </c:pt>
                <c:pt idx="206">
                  <c:v>3114</c:v>
                </c:pt>
                <c:pt idx="207">
                  <c:v>3271</c:v>
                </c:pt>
                <c:pt idx="208">
                  <c:v>3279</c:v>
                </c:pt>
                <c:pt idx="209">
                  <c:v>3410</c:v>
                </c:pt>
                <c:pt idx="210">
                  <c:v>3417</c:v>
                </c:pt>
                <c:pt idx="211">
                  <c:v>3575</c:v>
                </c:pt>
                <c:pt idx="212">
                  <c:v>3588</c:v>
                </c:pt>
                <c:pt idx="213">
                  <c:v>3617</c:v>
                </c:pt>
              </c:numCache>
            </c:numRef>
          </c:xVal>
          <c:yVal>
            <c:numRef>
              <c:f>'Active 1'!$H$21:$H$977</c:f>
              <c:numCache>
                <c:formatCode>General</c:formatCode>
                <c:ptCount val="957"/>
                <c:pt idx="27">
                  <c:v>0.18203099999664119</c:v>
                </c:pt>
                <c:pt idx="34">
                  <c:v>0.1081449999983306</c:v>
                </c:pt>
                <c:pt idx="39">
                  <c:v>0.10071799999423092</c:v>
                </c:pt>
                <c:pt idx="42">
                  <c:v>8.9728999992075842E-2</c:v>
                </c:pt>
                <c:pt idx="43">
                  <c:v>8.6888999998336658E-2</c:v>
                </c:pt>
                <c:pt idx="44">
                  <c:v>9.2366999997466337E-2</c:v>
                </c:pt>
                <c:pt idx="47">
                  <c:v>8.2818000002589542E-2</c:v>
                </c:pt>
                <c:pt idx="49">
                  <c:v>8.977999999478925E-2</c:v>
                </c:pt>
                <c:pt idx="50">
                  <c:v>8.8639999994484242E-2</c:v>
                </c:pt>
                <c:pt idx="51">
                  <c:v>8.3741999995254446E-2</c:v>
                </c:pt>
                <c:pt idx="52">
                  <c:v>8.1627999999909662E-2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B9-4F53-AC47-FF7AA5E6A6DC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1'!$D$22:$D$45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1'!$F$21:$F$977</c:f>
              <c:numCache>
                <c:formatCode>General</c:formatCode>
                <c:ptCount val="957"/>
                <c:pt idx="0">
                  <c:v>-13146</c:v>
                </c:pt>
                <c:pt idx="1">
                  <c:v>-13124</c:v>
                </c:pt>
                <c:pt idx="2">
                  <c:v>-13119</c:v>
                </c:pt>
                <c:pt idx="3">
                  <c:v>-13118</c:v>
                </c:pt>
                <c:pt idx="4">
                  <c:v>-13117</c:v>
                </c:pt>
                <c:pt idx="5">
                  <c:v>-13112</c:v>
                </c:pt>
                <c:pt idx="6">
                  <c:v>-13111</c:v>
                </c:pt>
                <c:pt idx="7">
                  <c:v>-12988</c:v>
                </c:pt>
                <c:pt idx="8">
                  <c:v>-12083</c:v>
                </c:pt>
                <c:pt idx="9">
                  <c:v>-11816</c:v>
                </c:pt>
                <c:pt idx="10">
                  <c:v>-11815</c:v>
                </c:pt>
                <c:pt idx="11">
                  <c:v>-11794</c:v>
                </c:pt>
                <c:pt idx="12">
                  <c:v>-11794</c:v>
                </c:pt>
                <c:pt idx="13">
                  <c:v>-11766</c:v>
                </c:pt>
                <c:pt idx="14">
                  <c:v>-11760</c:v>
                </c:pt>
                <c:pt idx="15">
                  <c:v>-11760</c:v>
                </c:pt>
                <c:pt idx="16">
                  <c:v>-11629</c:v>
                </c:pt>
                <c:pt idx="17">
                  <c:v>-11622</c:v>
                </c:pt>
                <c:pt idx="18">
                  <c:v>-11614</c:v>
                </c:pt>
                <c:pt idx="19">
                  <c:v>-11609</c:v>
                </c:pt>
                <c:pt idx="20">
                  <c:v>-11608</c:v>
                </c:pt>
                <c:pt idx="21">
                  <c:v>-11601</c:v>
                </c:pt>
                <c:pt idx="22">
                  <c:v>-11573</c:v>
                </c:pt>
                <c:pt idx="23">
                  <c:v>-11263</c:v>
                </c:pt>
                <c:pt idx="24">
                  <c:v>-11126</c:v>
                </c:pt>
                <c:pt idx="25">
                  <c:v>-11111</c:v>
                </c:pt>
                <c:pt idx="26">
                  <c:v>-11062</c:v>
                </c:pt>
                <c:pt idx="27">
                  <c:v>-10933</c:v>
                </c:pt>
                <c:pt idx="28">
                  <c:v>-10933</c:v>
                </c:pt>
                <c:pt idx="29">
                  <c:v>-10925</c:v>
                </c:pt>
                <c:pt idx="30">
                  <c:v>-10781</c:v>
                </c:pt>
                <c:pt idx="31">
                  <c:v>-10409</c:v>
                </c:pt>
                <c:pt idx="32">
                  <c:v>-10374</c:v>
                </c:pt>
                <c:pt idx="33">
                  <c:v>-9099</c:v>
                </c:pt>
                <c:pt idx="34">
                  <c:v>-9035</c:v>
                </c:pt>
                <c:pt idx="35">
                  <c:v>-9029</c:v>
                </c:pt>
                <c:pt idx="36">
                  <c:v>-8984</c:v>
                </c:pt>
                <c:pt idx="37">
                  <c:v>-8849</c:v>
                </c:pt>
                <c:pt idx="38">
                  <c:v>-8705</c:v>
                </c:pt>
                <c:pt idx="39">
                  <c:v>-8574</c:v>
                </c:pt>
                <c:pt idx="40">
                  <c:v>-8519</c:v>
                </c:pt>
                <c:pt idx="41">
                  <c:v>-8368</c:v>
                </c:pt>
                <c:pt idx="42">
                  <c:v>-8347</c:v>
                </c:pt>
                <c:pt idx="43">
                  <c:v>-8227</c:v>
                </c:pt>
                <c:pt idx="44">
                  <c:v>-8181</c:v>
                </c:pt>
                <c:pt idx="45">
                  <c:v>-8173</c:v>
                </c:pt>
                <c:pt idx="46">
                  <c:v>-8008</c:v>
                </c:pt>
                <c:pt idx="47">
                  <c:v>-7874</c:v>
                </c:pt>
                <c:pt idx="48">
                  <c:v>-7843</c:v>
                </c:pt>
                <c:pt idx="49">
                  <c:v>-7840</c:v>
                </c:pt>
                <c:pt idx="50">
                  <c:v>-7820</c:v>
                </c:pt>
                <c:pt idx="51">
                  <c:v>-7806</c:v>
                </c:pt>
                <c:pt idx="52">
                  <c:v>-7704</c:v>
                </c:pt>
                <c:pt idx="53">
                  <c:v>-7676</c:v>
                </c:pt>
                <c:pt idx="54">
                  <c:v>-6643</c:v>
                </c:pt>
                <c:pt idx="55">
                  <c:v>-6285</c:v>
                </c:pt>
                <c:pt idx="56">
                  <c:v>-5469</c:v>
                </c:pt>
                <c:pt idx="57">
                  <c:v>-5462</c:v>
                </c:pt>
                <c:pt idx="58">
                  <c:v>-5313</c:v>
                </c:pt>
                <c:pt idx="59">
                  <c:v>-5304</c:v>
                </c:pt>
                <c:pt idx="60">
                  <c:v>-5299</c:v>
                </c:pt>
                <c:pt idx="61">
                  <c:v>-5299</c:v>
                </c:pt>
                <c:pt idx="62">
                  <c:v>-5292</c:v>
                </c:pt>
                <c:pt idx="63">
                  <c:v>-5292</c:v>
                </c:pt>
                <c:pt idx="64">
                  <c:v>-5278</c:v>
                </c:pt>
                <c:pt idx="65">
                  <c:v>-5278</c:v>
                </c:pt>
                <c:pt idx="66">
                  <c:v>-4982</c:v>
                </c:pt>
                <c:pt idx="67">
                  <c:v>-4959</c:v>
                </c:pt>
                <c:pt idx="68">
                  <c:v>-4954</c:v>
                </c:pt>
                <c:pt idx="69">
                  <c:v>-4954</c:v>
                </c:pt>
                <c:pt idx="70">
                  <c:v>-4954</c:v>
                </c:pt>
                <c:pt idx="71">
                  <c:v>-4947</c:v>
                </c:pt>
                <c:pt idx="72">
                  <c:v>-4947</c:v>
                </c:pt>
                <c:pt idx="73">
                  <c:v>-4940</c:v>
                </c:pt>
                <c:pt idx="74">
                  <c:v>-4931</c:v>
                </c:pt>
                <c:pt idx="75">
                  <c:v>-4796</c:v>
                </c:pt>
                <c:pt idx="76">
                  <c:v>-4796</c:v>
                </c:pt>
                <c:pt idx="77">
                  <c:v>-4740</c:v>
                </c:pt>
                <c:pt idx="78">
                  <c:v>-4628</c:v>
                </c:pt>
                <c:pt idx="79">
                  <c:v>-4600</c:v>
                </c:pt>
                <c:pt idx="80">
                  <c:v>-4477</c:v>
                </c:pt>
                <c:pt idx="81">
                  <c:v>-4477</c:v>
                </c:pt>
                <c:pt idx="82">
                  <c:v>-4428</c:v>
                </c:pt>
                <c:pt idx="83">
                  <c:v>-4277</c:v>
                </c:pt>
                <c:pt idx="84">
                  <c:v>-4090</c:v>
                </c:pt>
                <c:pt idx="85">
                  <c:v>-4078</c:v>
                </c:pt>
                <c:pt idx="86">
                  <c:v>-3932</c:v>
                </c:pt>
                <c:pt idx="87">
                  <c:v>-3920</c:v>
                </c:pt>
                <c:pt idx="88">
                  <c:v>-3913</c:v>
                </c:pt>
                <c:pt idx="89">
                  <c:v>-3910</c:v>
                </c:pt>
                <c:pt idx="90">
                  <c:v>-3832</c:v>
                </c:pt>
                <c:pt idx="91">
                  <c:v>-3761</c:v>
                </c:pt>
                <c:pt idx="92">
                  <c:v>-3761</c:v>
                </c:pt>
                <c:pt idx="93">
                  <c:v>-3761</c:v>
                </c:pt>
                <c:pt idx="94">
                  <c:v>-3761</c:v>
                </c:pt>
                <c:pt idx="95">
                  <c:v>-3761</c:v>
                </c:pt>
                <c:pt idx="96">
                  <c:v>-3760</c:v>
                </c:pt>
                <c:pt idx="97">
                  <c:v>-3603</c:v>
                </c:pt>
                <c:pt idx="98">
                  <c:v>-3589</c:v>
                </c:pt>
                <c:pt idx="99">
                  <c:v>-3589</c:v>
                </c:pt>
                <c:pt idx="100">
                  <c:v>-3589</c:v>
                </c:pt>
                <c:pt idx="101">
                  <c:v>-3589</c:v>
                </c:pt>
                <c:pt idx="102">
                  <c:v>-3589</c:v>
                </c:pt>
                <c:pt idx="103">
                  <c:v>-3589</c:v>
                </c:pt>
                <c:pt idx="104">
                  <c:v>-3582</c:v>
                </c:pt>
                <c:pt idx="105">
                  <c:v>-3452</c:v>
                </c:pt>
                <c:pt idx="106">
                  <c:v>-3424</c:v>
                </c:pt>
                <c:pt idx="107">
                  <c:v>-3417</c:v>
                </c:pt>
                <c:pt idx="108">
                  <c:v>-3258</c:v>
                </c:pt>
                <c:pt idx="109">
                  <c:v>-3244</c:v>
                </c:pt>
                <c:pt idx="110">
                  <c:v>-3244</c:v>
                </c:pt>
                <c:pt idx="111">
                  <c:v>-3244</c:v>
                </c:pt>
                <c:pt idx="112">
                  <c:v>-3244</c:v>
                </c:pt>
                <c:pt idx="113">
                  <c:v>-3244</c:v>
                </c:pt>
                <c:pt idx="114">
                  <c:v>-3223</c:v>
                </c:pt>
                <c:pt idx="115">
                  <c:v>-3107</c:v>
                </c:pt>
                <c:pt idx="116">
                  <c:v>-3091</c:v>
                </c:pt>
                <c:pt idx="117">
                  <c:v>-3086</c:v>
                </c:pt>
                <c:pt idx="118">
                  <c:v>-3079</c:v>
                </c:pt>
                <c:pt idx="119">
                  <c:v>-3065</c:v>
                </c:pt>
                <c:pt idx="120">
                  <c:v>-3063</c:v>
                </c:pt>
                <c:pt idx="121">
                  <c:v>-3051</c:v>
                </c:pt>
                <c:pt idx="122">
                  <c:v>-2914</c:v>
                </c:pt>
                <c:pt idx="123">
                  <c:v>-2904</c:v>
                </c:pt>
                <c:pt idx="124">
                  <c:v>-2876</c:v>
                </c:pt>
                <c:pt idx="125">
                  <c:v>-2733</c:v>
                </c:pt>
                <c:pt idx="126">
                  <c:v>-2711</c:v>
                </c:pt>
                <c:pt idx="127">
                  <c:v>-2581</c:v>
                </c:pt>
                <c:pt idx="128">
                  <c:v>-2574</c:v>
                </c:pt>
                <c:pt idx="129">
                  <c:v>-2560</c:v>
                </c:pt>
                <c:pt idx="130">
                  <c:v>-2553</c:v>
                </c:pt>
                <c:pt idx="131">
                  <c:v>-2545</c:v>
                </c:pt>
                <c:pt idx="132">
                  <c:v>-2532</c:v>
                </c:pt>
                <c:pt idx="133">
                  <c:v>-2352</c:v>
                </c:pt>
                <c:pt idx="134">
                  <c:v>-2348</c:v>
                </c:pt>
                <c:pt idx="135">
                  <c:v>-2236</c:v>
                </c:pt>
                <c:pt idx="136">
                  <c:v>-2229</c:v>
                </c:pt>
                <c:pt idx="137">
                  <c:v>-2224</c:v>
                </c:pt>
                <c:pt idx="138">
                  <c:v>-2224</c:v>
                </c:pt>
                <c:pt idx="139">
                  <c:v>-2224</c:v>
                </c:pt>
                <c:pt idx="140">
                  <c:v>-2222</c:v>
                </c:pt>
                <c:pt idx="141">
                  <c:v>-2196</c:v>
                </c:pt>
                <c:pt idx="142">
                  <c:v>-2194</c:v>
                </c:pt>
                <c:pt idx="143">
                  <c:v>-2059</c:v>
                </c:pt>
                <c:pt idx="144">
                  <c:v>-2045</c:v>
                </c:pt>
                <c:pt idx="145">
                  <c:v>-2029</c:v>
                </c:pt>
                <c:pt idx="146">
                  <c:v>-1872</c:v>
                </c:pt>
                <c:pt idx="147">
                  <c:v>-1684</c:v>
                </c:pt>
                <c:pt idx="148">
                  <c:v>-1540</c:v>
                </c:pt>
                <c:pt idx="149">
                  <c:v>-1528</c:v>
                </c:pt>
                <c:pt idx="150">
                  <c:v>-1519</c:v>
                </c:pt>
                <c:pt idx="151">
                  <c:v>-1382</c:v>
                </c:pt>
                <c:pt idx="152">
                  <c:v>-1368</c:v>
                </c:pt>
                <c:pt idx="153">
                  <c:v>-1356</c:v>
                </c:pt>
                <c:pt idx="154">
                  <c:v>-1218</c:v>
                </c:pt>
                <c:pt idx="155">
                  <c:v>-1204</c:v>
                </c:pt>
                <c:pt idx="156">
                  <c:v>-1202</c:v>
                </c:pt>
                <c:pt idx="157">
                  <c:v>-1192</c:v>
                </c:pt>
                <c:pt idx="158">
                  <c:v>-1174</c:v>
                </c:pt>
                <c:pt idx="159">
                  <c:v>-692</c:v>
                </c:pt>
                <c:pt idx="160">
                  <c:v>-529</c:v>
                </c:pt>
                <c:pt idx="161">
                  <c:v>-505</c:v>
                </c:pt>
                <c:pt idx="162">
                  <c:v>-363</c:v>
                </c:pt>
                <c:pt idx="163">
                  <c:v>-341</c:v>
                </c:pt>
                <c:pt idx="164">
                  <c:v>-243</c:v>
                </c:pt>
                <c:pt idx="165">
                  <c:v>-170</c:v>
                </c:pt>
                <c:pt idx="166">
                  <c:v>-170</c:v>
                </c:pt>
                <c:pt idx="167">
                  <c:v>-4</c:v>
                </c:pt>
                <c:pt idx="168">
                  <c:v>0</c:v>
                </c:pt>
                <c:pt idx="169">
                  <c:v>140</c:v>
                </c:pt>
                <c:pt idx="170">
                  <c:v>146</c:v>
                </c:pt>
                <c:pt idx="171">
                  <c:v>175</c:v>
                </c:pt>
                <c:pt idx="172">
                  <c:v>342</c:v>
                </c:pt>
                <c:pt idx="173">
                  <c:v>380</c:v>
                </c:pt>
                <c:pt idx="174">
                  <c:v>499</c:v>
                </c:pt>
                <c:pt idx="175">
                  <c:v>506</c:v>
                </c:pt>
                <c:pt idx="176">
                  <c:v>533</c:v>
                </c:pt>
                <c:pt idx="177">
                  <c:v>535</c:v>
                </c:pt>
                <c:pt idx="178">
                  <c:v>859</c:v>
                </c:pt>
                <c:pt idx="179">
                  <c:v>996</c:v>
                </c:pt>
                <c:pt idx="180">
                  <c:v>1052</c:v>
                </c:pt>
                <c:pt idx="181">
                  <c:v>1204</c:v>
                </c:pt>
                <c:pt idx="182">
                  <c:v>1367</c:v>
                </c:pt>
                <c:pt idx="183">
                  <c:v>1714</c:v>
                </c:pt>
                <c:pt idx="184">
                  <c:v>1863</c:v>
                </c:pt>
                <c:pt idx="185">
                  <c:v>1863.5</c:v>
                </c:pt>
                <c:pt idx="186">
                  <c:v>1866</c:v>
                </c:pt>
                <c:pt idx="187">
                  <c:v>1877</c:v>
                </c:pt>
                <c:pt idx="188">
                  <c:v>1877.5</c:v>
                </c:pt>
                <c:pt idx="189">
                  <c:v>1884</c:v>
                </c:pt>
                <c:pt idx="190">
                  <c:v>1884.5</c:v>
                </c:pt>
                <c:pt idx="191">
                  <c:v>2040</c:v>
                </c:pt>
                <c:pt idx="192">
                  <c:v>2040</c:v>
                </c:pt>
                <c:pt idx="193">
                  <c:v>2040</c:v>
                </c:pt>
                <c:pt idx="194">
                  <c:v>2052</c:v>
                </c:pt>
                <c:pt idx="195">
                  <c:v>2224</c:v>
                </c:pt>
                <c:pt idx="196">
                  <c:v>2404</c:v>
                </c:pt>
                <c:pt idx="197">
                  <c:v>2541</c:v>
                </c:pt>
                <c:pt idx="198">
                  <c:v>2567</c:v>
                </c:pt>
                <c:pt idx="199">
                  <c:v>2583</c:v>
                </c:pt>
                <c:pt idx="200">
                  <c:v>2762</c:v>
                </c:pt>
                <c:pt idx="201">
                  <c:v>2900</c:v>
                </c:pt>
                <c:pt idx="202">
                  <c:v>3079</c:v>
                </c:pt>
                <c:pt idx="203">
                  <c:v>3114</c:v>
                </c:pt>
                <c:pt idx="204">
                  <c:v>2900</c:v>
                </c:pt>
                <c:pt idx="205">
                  <c:v>3079</c:v>
                </c:pt>
                <c:pt idx="206">
                  <c:v>3114</c:v>
                </c:pt>
                <c:pt idx="207">
                  <c:v>3271</c:v>
                </c:pt>
                <c:pt idx="208">
                  <c:v>3279</c:v>
                </c:pt>
                <c:pt idx="209">
                  <c:v>3410</c:v>
                </c:pt>
                <c:pt idx="210">
                  <c:v>3417</c:v>
                </c:pt>
                <c:pt idx="211">
                  <c:v>3575</c:v>
                </c:pt>
                <c:pt idx="212">
                  <c:v>3588</c:v>
                </c:pt>
                <c:pt idx="213">
                  <c:v>3617</c:v>
                </c:pt>
              </c:numCache>
            </c:numRef>
          </c:xVal>
          <c:yVal>
            <c:numRef>
              <c:f>'Active 1'!$I$21:$I$977</c:f>
              <c:numCache>
                <c:formatCode>General</c:formatCode>
                <c:ptCount val="957"/>
                <c:pt idx="0">
                  <c:v>0.31312199999592849</c:v>
                </c:pt>
                <c:pt idx="1">
                  <c:v>0.31656799999836949</c:v>
                </c:pt>
                <c:pt idx="2">
                  <c:v>0.3205329999946116</c:v>
                </c:pt>
                <c:pt idx="3">
                  <c:v>0.29832599999645026</c:v>
                </c:pt>
                <c:pt idx="4">
                  <c:v>0.30211899999630987</c:v>
                </c:pt>
                <c:pt idx="5">
                  <c:v>0.29508399999758694</c:v>
                </c:pt>
                <c:pt idx="6">
                  <c:v>0.29887699999744655</c:v>
                </c:pt>
                <c:pt idx="7">
                  <c:v>0.28841599999577738</c:v>
                </c:pt>
                <c:pt idx="8">
                  <c:v>0.23508099999889964</c:v>
                </c:pt>
                <c:pt idx="9">
                  <c:v>0.22681199999715318</c:v>
                </c:pt>
                <c:pt idx="10">
                  <c:v>0.22260499999902095</c:v>
                </c:pt>
                <c:pt idx="11">
                  <c:v>0.216257999996742</c:v>
                </c:pt>
                <c:pt idx="12">
                  <c:v>0.22525799999857554</c:v>
                </c:pt>
                <c:pt idx="13">
                  <c:v>0.21946199999729288</c:v>
                </c:pt>
                <c:pt idx="14">
                  <c:v>0.22221999999965192</c:v>
                </c:pt>
                <c:pt idx="15">
                  <c:v>0.22321999999985565</c:v>
                </c:pt>
                <c:pt idx="16">
                  <c:v>0.20910299999741255</c:v>
                </c:pt>
                <c:pt idx="17">
                  <c:v>0.21765399999640067</c:v>
                </c:pt>
                <c:pt idx="18">
                  <c:v>0.21799799999644165</c:v>
                </c:pt>
                <c:pt idx="19">
                  <c:v>0.21396299999832991</c:v>
                </c:pt>
                <c:pt idx="20">
                  <c:v>0.20975600000019767</c:v>
                </c:pt>
                <c:pt idx="21">
                  <c:v>0.23230699999839999</c:v>
                </c:pt>
                <c:pt idx="22">
                  <c:v>0.2145109999946726</c:v>
                </c:pt>
                <c:pt idx="23">
                  <c:v>0.20134099999995669</c:v>
                </c:pt>
                <c:pt idx="24">
                  <c:v>0.18598199999541976</c:v>
                </c:pt>
                <c:pt idx="25">
                  <c:v>0.18087699999887263</c:v>
                </c:pt>
                <c:pt idx="26">
                  <c:v>0.18173399999795947</c:v>
                </c:pt>
                <c:pt idx="28">
                  <c:v>0.19903099999646656</c:v>
                </c:pt>
                <c:pt idx="29">
                  <c:v>0.17837499999950523</c:v>
                </c:pt>
                <c:pt idx="30">
                  <c:v>0.16256699999576085</c:v>
                </c:pt>
                <c:pt idx="31">
                  <c:v>0.13956300000063493</c:v>
                </c:pt>
                <c:pt idx="32">
                  <c:v>0.14431799999510986</c:v>
                </c:pt>
                <c:pt idx="33">
                  <c:v>0.10939299999881769</c:v>
                </c:pt>
                <c:pt idx="35">
                  <c:v>0.10490299999219133</c:v>
                </c:pt>
                <c:pt idx="37">
                  <c:v>0.11264299999311334</c:v>
                </c:pt>
                <c:pt idx="38">
                  <c:v>0.11183499999606283</c:v>
                </c:pt>
                <c:pt idx="40">
                  <c:v>0.10033299999486189</c:v>
                </c:pt>
                <c:pt idx="41">
                  <c:v>9.3075999997381587E-2</c:v>
                </c:pt>
                <c:pt idx="45">
                  <c:v>8.4710999995877501E-2</c:v>
                </c:pt>
                <c:pt idx="46">
                  <c:v>8.6555999994743615E-2</c:v>
                </c:pt>
                <c:pt idx="48">
                  <c:v>8.3400999996229075E-2</c:v>
                </c:pt>
                <c:pt idx="53">
                  <c:v>8.183199999621138E-2</c:v>
                </c:pt>
                <c:pt idx="54">
                  <c:v>5.300100000022212E-2</c:v>
                </c:pt>
                <c:pt idx="55">
                  <c:v>1.7894999997224659E-2</c:v>
                </c:pt>
                <c:pt idx="56">
                  <c:v>-1.2017000000923872E-2</c:v>
                </c:pt>
                <c:pt idx="57">
                  <c:v>1.3533999997889623E-2</c:v>
                </c:pt>
                <c:pt idx="58">
                  <c:v>1.0690999995858874E-2</c:v>
                </c:pt>
                <c:pt idx="59">
                  <c:v>7.8279999943333678E-3</c:v>
                </c:pt>
                <c:pt idx="60">
                  <c:v>1.0793000001285691E-2</c:v>
                </c:pt>
                <c:pt idx="61">
                  <c:v>1.0793000001285691E-2</c:v>
                </c:pt>
                <c:pt idx="62">
                  <c:v>1.1343999998643994E-2</c:v>
                </c:pt>
                <c:pt idx="63">
                  <c:v>1.1343999998643994E-2</c:v>
                </c:pt>
                <c:pt idx="64">
                  <c:v>2.2445999995397869E-2</c:v>
                </c:pt>
                <c:pt idx="65">
                  <c:v>2.2445999995397869E-2</c:v>
                </c:pt>
                <c:pt idx="66">
                  <c:v>-1.825999999709893E-3</c:v>
                </c:pt>
                <c:pt idx="67">
                  <c:v>-1.5869999988353811E-3</c:v>
                </c:pt>
                <c:pt idx="68">
                  <c:v>2.3780000046826899E-3</c:v>
                </c:pt>
                <c:pt idx="69">
                  <c:v>4.3780000050901435E-3</c:v>
                </c:pt>
                <c:pt idx="70">
                  <c:v>8.3779999986290932E-3</c:v>
                </c:pt>
                <c:pt idx="71">
                  <c:v>1.2929000004078262E-2</c:v>
                </c:pt>
                <c:pt idx="72">
                  <c:v>1.392900000064401E-2</c:v>
                </c:pt>
                <c:pt idx="73">
                  <c:v>1.847999999881722E-2</c:v>
                </c:pt>
                <c:pt idx="74">
                  <c:v>6.6169999990961514E-3</c:v>
                </c:pt>
                <c:pt idx="75">
                  <c:v>-9.3280000000959262E-3</c:v>
                </c:pt>
                <c:pt idx="76">
                  <c:v>6.6719999958877452E-3</c:v>
                </c:pt>
                <c:pt idx="77">
                  <c:v>-4.9200000066775829E-3</c:v>
                </c:pt>
                <c:pt idx="78">
                  <c:v>-1.0104000000865199E-2</c:v>
                </c:pt>
                <c:pt idx="79">
                  <c:v>-6.9000000003143214E-3</c:v>
                </c:pt>
                <c:pt idx="80">
                  <c:v>-1.0361000007833354E-2</c:v>
                </c:pt>
                <c:pt idx="81">
                  <c:v>-9.3610000039916486E-3</c:v>
                </c:pt>
                <c:pt idx="82">
                  <c:v>-4.5039999968139455E-3</c:v>
                </c:pt>
                <c:pt idx="83">
                  <c:v>-8.7610000045970082E-3</c:v>
                </c:pt>
                <c:pt idx="84">
                  <c:v>-1.4470000001892913E-2</c:v>
                </c:pt>
                <c:pt idx="85">
                  <c:v>1.4045999996596947E-2</c:v>
                </c:pt>
                <c:pt idx="86">
                  <c:v>-9.1760000068461522E-3</c:v>
                </c:pt>
                <c:pt idx="87">
                  <c:v>-1.1659999996481929E-2</c:v>
                </c:pt>
                <c:pt idx="88">
                  <c:v>-1.2109000002965331E-2</c:v>
                </c:pt>
                <c:pt idx="89">
                  <c:v>-2.9730000002018642E-2</c:v>
                </c:pt>
                <c:pt idx="90">
                  <c:v>-1.2876000000687782E-2</c:v>
                </c:pt>
                <c:pt idx="91">
                  <c:v>-2.8573000003234483E-2</c:v>
                </c:pt>
                <c:pt idx="92">
                  <c:v>-2.5573000006261282E-2</c:v>
                </c:pt>
                <c:pt idx="93">
                  <c:v>-2.1573000005446374E-2</c:v>
                </c:pt>
                <c:pt idx="94">
                  <c:v>-1.7573000004631467E-2</c:v>
                </c:pt>
                <c:pt idx="95">
                  <c:v>-1.6573000000789762E-2</c:v>
                </c:pt>
                <c:pt idx="96">
                  <c:v>-4.7800000029383227E-3</c:v>
                </c:pt>
                <c:pt idx="97">
                  <c:v>-1.3278999998874497E-2</c:v>
                </c:pt>
                <c:pt idx="98">
                  <c:v>-1.3177000000723638E-2</c:v>
                </c:pt>
                <c:pt idx="99">
                  <c:v>-9.177000007184688E-3</c:v>
                </c:pt>
                <c:pt idx="100">
                  <c:v>-8.1770000033429824E-3</c:v>
                </c:pt>
                <c:pt idx="101">
                  <c:v>-6.1770000029355288E-3</c:v>
                </c:pt>
                <c:pt idx="102">
                  <c:v>-1.7700000171316788E-4</c:v>
                </c:pt>
                <c:pt idx="103">
                  <c:v>7.8229999999166466E-3</c:v>
                </c:pt>
                <c:pt idx="104">
                  <c:v>-1.0625999995681923E-2</c:v>
                </c:pt>
                <c:pt idx="105">
                  <c:v>-1.2536000002000947E-2</c:v>
                </c:pt>
                <c:pt idx="106">
                  <c:v>-9.3320000014500692E-3</c:v>
                </c:pt>
                <c:pt idx="107">
                  <c:v>-2.7810000028694049E-3</c:v>
                </c:pt>
                <c:pt idx="108">
                  <c:v>-1.7694000001938548E-2</c:v>
                </c:pt>
                <c:pt idx="109">
                  <c:v>-1.7592000003787689E-2</c:v>
                </c:pt>
                <c:pt idx="110">
                  <c:v>-1.4592000006814487E-2</c:v>
                </c:pt>
                <c:pt idx="111">
                  <c:v>-1.1592000002565328E-2</c:v>
                </c:pt>
                <c:pt idx="112">
                  <c:v>-8.5920000055921264E-3</c:v>
                </c:pt>
                <c:pt idx="113">
                  <c:v>-6.5920000051846728E-3</c:v>
                </c:pt>
                <c:pt idx="114">
                  <c:v>-2.1938999998383224E-2</c:v>
                </c:pt>
                <c:pt idx="115">
                  <c:v>-1.7951000008906703E-2</c:v>
                </c:pt>
                <c:pt idx="116">
                  <c:v>-1.3263000000733882E-2</c:v>
                </c:pt>
                <c:pt idx="117">
                  <c:v>-2.3298000000067987E-2</c:v>
                </c:pt>
                <c:pt idx="118">
                  <c:v>-1.5747000004921574E-2</c:v>
                </c:pt>
                <c:pt idx="119">
                  <c:v>-2.0644999996875413E-2</c:v>
                </c:pt>
                <c:pt idx="120">
                  <c:v>-4.058999998960644E-3</c:v>
                </c:pt>
                <c:pt idx="121">
                  <c:v>-2.1543000002566259E-2</c:v>
                </c:pt>
                <c:pt idx="122">
                  <c:v>-7.9020000048330985E-3</c:v>
                </c:pt>
                <c:pt idx="123">
                  <c:v>-7.9720000067027286E-3</c:v>
                </c:pt>
                <c:pt idx="124">
                  <c:v>-2.1767999998701271E-2</c:v>
                </c:pt>
                <c:pt idx="125">
                  <c:v>-3.3690000054775737E-3</c:v>
                </c:pt>
                <c:pt idx="126">
                  <c:v>-1.4923000002454501E-2</c:v>
                </c:pt>
                <c:pt idx="127">
                  <c:v>-1.883300000190502E-2</c:v>
                </c:pt>
                <c:pt idx="128">
                  <c:v>-1.2282000003324356E-2</c:v>
                </c:pt>
                <c:pt idx="129">
                  <c:v>-1.5180000002146699E-2</c:v>
                </c:pt>
                <c:pt idx="130">
                  <c:v>-1.6628999997919891E-2</c:v>
                </c:pt>
                <c:pt idx="131">
                  <c:v>-1.4284999997471459E-2</c:v>
                </c:pt>
                <c:pt idx="132">
                  <c:v>-1.5976000002410728E-2</c:v>
                </c:pt>
                <c:pt idx="133">
                  <c:v>-2.5236000001314096E-2</c:v>
                </c:pt>
                <c:pt idx="134">
                  <c:v>-1.6064000003098045E-2</c:v>
                </c:pt>
                <c:pt idx="135">
                  <c:v>-1.124800000252435E-2</c:v>
                </c:pt>
                <c:pt idx="136">
                  <c:v>-3.6970000001019798E-3</c:v>
                </c:pt>
                <c:pt idx="137">
                  <c:v>-1.9732000000658445E-2</c:v>
                </c:pt>
                <c:pt idx="138">
                  <c:v>-8.7320000020554289E-3</c:v>
                </c:pt>
                <c:pt idx="139">
                  <c:v>-6.7320000016479753E-3</c:v>
                </c:pt>
                <c:pt idx="140">
                  <c:v>-1.2146000000939239E-2</c:v>
                </c:pt>
                <c:pt idx="141">
                  <c:v>-1.2527999999292661E-2</c:v>
                </c:pt>
                <c:pt idx="142">
                  <c:v>-1.6942000002018176E-2</c:v>
                </c:pt>
                <c:pt idx="143">
                  <c:v>9.1130000000703149E-3</c:v>
                </c:pt>
                <c:pt idx="144">
                  <c:v>-7.7850000016042031E-3</c:v>
                </c:pt>
                <c:pt idx="145">
                  <c:v>-1.0096999998495448E-2</c:v>
                </c:pt>
                <c:pt idx="146">
                  <c:v>-6.5960000065388158E-3</c:v>
                </c:pt>
                <c:pt idx="147">
                  <c:v>-2.5119999991147779E-3</c:v>
                </c:pt>
                <c:pt idx="148">
                  <c:v>-2.3199999995995313E-3</c:v>
                </c:pt>
                <c:pt idx="149">
                  <c:v>-2.8040000033797696E-3</c:v>
                </c:pt>
                <c:pt idx="150">
                  <c:v>2.3330000040004961E-3</c:v>
                </c:pt>
                <c:pt idx="151">
                  <c:v>4.9740000031306408E-3</c:v>
                </c:pt>
                <c:pt idx="152">
                  <c:v>-9.2399999994086102E-4</c:v>
                </c:pt>
                <c:pt idx="153">
                  <c:v>-1.4080000037210993E-3</c:v>
                </c:pt>
                <c:pt idx="154">
                  <c:v>-1.9739999988814816E-3</c:v>
                </c:pt>
                <c:pt idx="156">
                  <c:v>7.7139999993960373E-3</c:v>
                </c:pt>
                <c:pt idx="158">
                  <c:v>2.9179999983171001E-3</c:v>
                </c:pt>
                <c:pt idx="159">
                  <c:v>1.6144000001077075E-2</c:v>
                </c:pt>
                <c:pt idx="160">
                  <c:v>1.4030000020284206E-3</c:v>
                </c:pt>
                <c:pt idx="162">
                  <c:v>-8.9589999988675117E-3</c:v>
                </c:pt>
                <c:pt idx="165">
                  <c:v>6.8499999979394488E-3</c:v>
                </c:pt>
                <c:pt idx="166">
                  <c:v>1.3789999997243285E-2</c:v>
                </c:pt>
                <c:pt idx="169">
                  <c:v>3.9199999955599196E-3</c:v>
                </c:pt>
                <c:pt idx="172">
                  <c:v>1.1105999998108018E-2</c:v>
                </c:pt>
                <c:pt idx="173">
                  <c:v>-2.7600000030361116E-3</c:v>
                </c:pt>
                <c:pt idx="174">
                  <c:v>-3.3929999990505166E-3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6B9-4F53-AC47-FF7AA5E6A6DC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1'!$D$21:$D$45</c:f>
                <c:numCache>
                  <c:formatCode>General</c:formatCode>
                  <c:ptCount val="2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</c:numCache>
              </c:numRef>
            </c:plus>
            <c:minus>
              <c:numRef>
                <c:f>'Active 1'!$D$21:$D$45</c:f>
                <c:numCache>
                  <c:formatCode>General</c:formatCode>
                  <c:ptCount val="2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1'!$F$21:$F$977</c:f>
              <c:numCache>
                <c:formatCode>General</c:formatCode>
                <c:ptCount val="957"/>
                <c:pt idx="0">
                  <c:v>-13146</c:v>
                </c:pt>
                <c:pt idx="1">
                  <c:v>-13124</c:v>
                </c:pt>
                <c:pt idx="2">
                  <c:v>-13119</c:v>
                </c:pt>
                <c:pt idx="3">
                  <c:v>-13118</c:v>
                </c:pt>
                <c:pt idx="4">
                  <c:v>-13117</c:v>
                </c:pt>
                <c:pt idx="5">
                  <c:v>-13112</c:v>
                </c:pt>
                <c:pt idx="6">
                  <c:v>-13111</c:v>
                </c:pt>
                <c:pt idx="7">
                  <c:v>-12988</c:v>
                </c:pt>
                <c:pt idx="8">
                  <c:v>-12083</c:v>
                </c:pt>
                <c:pt idx="9">
                  <c:v>-11816</c:v>
                </c:pt>
                <c:pt idx="10">
                  <c:v>-11815</c:v>
                </c:pt>
                <c:pt idx="11">
                  <c:v>-11794</c:v>
                </c:pt>
                <c:pt idx="12">
                  <c:v>-11794</c:v>
                </c:pt>
                <c:pt idx="13">
                  <c:v>-11766</c:v>
                </c:pt>
                <c:pt idx="14">
                  <c:v>-11760</c:v>
                </c:pt>
                <c:pt idx="15">
                  <c:v>-11760</c:v>
                </c:pt>
                <c:pt idx="16">
                  <c:v>-11629</c:v>
                </c:pt>
                <c:pt idx="17">
                  <c:v>-11622</c:v>
                </c:pt>
                <c:pt idx="18">
                  <c:v>-11614</c:v>
                </c:pt>
                <c:pt idx="19">
                  <c:v>-11609</c:v>
                </c:pt>
                <c:pt idx="20">
                  <c:v>-11608</c:v>
                </c:pt>
                <c:pt idx="21">
                  <c:v>-11601</c:v>
                </c:pt>
                <c:pt idx="22">
                  <c:v>-11573</c:v>
                </c:pt>
                <c:pt idx="23">
                  <c:v>-11263</c:v>
                </c:pt>
                <c:pt idx="24">
                  <c:v>-11126</c:v>
                </c:pt>
                <c:pt idx="25">
                  <c:v>-11111</c:v>
                </c:pt>
                <c:pt idx="26">
                  <c:v>-11062</c:v>
                </c:pt>
                <c:pt idx="27">
                  <c:v>-10933</c:v>
                </c:pt>
                <c:pt idx="28">
                  <c:v>-10933</c:v>
                </c:pt>
                <c:pt idx="29">
                  <c:v>-10925</c:v>
                </c:pt>
                <c:pt idx="30">
                  <c:v>-10781</c:v>
                </c:pt>
                <c:pt idx="31">
                  <c:v>-10409</c:v>
                </c:pt>
                <c:pt idx="32">
                  <c:v>-10374</c:v>
                </c:pt>
                <c:pt idx="33">
                  <c:v>-9099</c:v>
                </c:pt>
                <c:pt idx="34">
                  <c:v>-9035</c:v>
                </c:pt>
                <c:pt idx="35">
                  <c:v>-9029</c:v>
                </c:pt>
                <c:pt idx="36">
                  <c:v>-8984</c:v>
                </c:pt>
                <c:pt idx="37">
                  <c:v>-8849</c:v>
                </c:pt>
                <c:pt idx="38">
                  <c:v>-8705</c:v>
                </c:pt>
                <c:pt idx="39">
                  <c:v>-8574</c:v>
                </c:pt>
                <c:pt idx="40">
                  <c:v>-8519</c:v>
                </c:pt>
                <c:pt idx="41">
                  <c:v>-8368</c:v>
                </c:pt>
                <c:pt idx="42">
                  <c:v>-8347</c:v>
                </c:pt>
                <c:pt idx="43">
                  <c:v>-8227</c:v>
                </c:pt>
                <c:pt idx="44">
                  <c:v>-8181</c:v>
                </c:pt>
                <c:pt idx="45">
                  <c:v>-8173</c:v>
                </c:pt>
                <c:pt idx="46">
                  <c:v>-8008</c:v>
                </c:pt>
                <c:pt idx="47">
                  <c:v>-7874</c:v>
                </c:pt>
                <c:pt idx="48">
                  <c:v>-7843</c:v>
                </c:pt>
                <c:pt idx="49">
                  <c:v>-7840</c:v>
                </c:pt>
                <c:pt idx="50">
                  <c:v>-7820</c:v>
                </c:pt>
                <c:pt idx="51">
                  <c:v>-7806</c:v>
                </c:pt>
                <c:pt idx="52">
                  <c:v>-7704</c:v>
                </c:pt>
                <c:pt idx="53">
                  <c:v>-7676</c:v>
                </c:pt>
                <c:pt idx="54">
                  <c:v>-6643</c:v>
                </c:pt>
                <c:pt idx="55">
                  <c:v>-6285</c:v>
                </c:pt>
                <c:pt idx="56">
                  <c:v>-5469</c:v>
                </c:pt>
                <c:pt idx="57">
                  <c:v>-5462</c:v>
                </c:pt>
                <c:pt idx="58">
                  <c:v>-5313</c:v>
                </c:pt>
                <c:pt idx="59">
                  <c:v>-5304</c:v>
                </c:pt>
                <c:pt idx="60">
                  <c:v>-5299</c:v>
                </c:pt>
                <c:pt idx="61">
                  <c:v>-5299</c:v>
                </c:pt>
                <c:pt idx="62">
                  <c:v>-5292</c:v>
                </c:pt>
                <c:pt idx="63">
                  <c:v>-5292</c:v>
                </c:pt>
                <c:pt idx="64">
                  <c:v>-5278</c:v>
                </c:pt>
                <c:pt idx="65">
                  <c:v>-5278</c:v>
                </c:pt>
                <c:pt idx="66">
                  <c:v>-4982</c:v>
                </c:pt>
                <c:pt idx="67">
                  <c:v>-4959</c:v>
                </c:pt>
                <c:pt idx="68">
                  <c:v>-4954</c:v>
                </c:pt>
                <c:pt idx="69">
                  <c:v>-4954</c:v>
                </c:pt>
                <c:pt idx="70">
                  <c:v>-4954</c:v>
                </c:pt>
                <c:pt idx="71">
                  <c:v>-4947</c:v>
                </c:pt>
                <c:pt idx="72">
                  <c:v>-4947</c:v>
                </c:pt>
                <c:pt idx="73">
                  <c:v>-4940</c:v>
                </c:pt>
                <c:pt idx="74">
                  <c:v>-4931</c:v>
                </c:pt>
                <c:pt idx="75">
                  <c:v>-4796</c:v>
                </c:pt>
                <c:pt idx="76">
                  <c:v>-4796</c:v>
                </c:pt>
                <c:pt idx="77">
                  <c:v>-4740</c:v>
                </c:pt>
                <c:pt idx="78">
                  <c:v>-4628</c:v>
                </c:pt>
                <c:pt idx="79">
                  <c:v>-4600</c:v>
                </c:pt>
                <c:pt idx="80">
                  <c:v>-4477</c:v>
                </c:pt>
                <c:pt idx="81">
                  <c:v>-4477</c:v>
                </c:pt>
                <c:pt idx="82">
                  <c:v>-4428</c:v>
                </c:pt>
                <c:pt idx="83">
                  <c:v>-4277</c:v>
                </c:pt>
                <c:pt idx="84">
                  <c:v>-4090</c:v>
                </c:pt>
                <c:pt idx="85">
                  <c:v>-4078</c:v>
                </c:pt>
                <c:pt idx="86">
                  <c:v>-3932</c:v>
                </c:pt>
                <c:pt idx="87">
                  <c:v>-3920</c:v>
                </c:pt>
                <c:pt idx="88">
                  <c:v>-3913</c:v>
                </c:pt>
                <c:pt idx="89">
                  <c:v>-3910</c:v>
                </c:pt>
                <c:pt idx="90">
                  <c:v>-3832</c:v>
                </c:pt>
                <c:pt idx="91">
                  <c:v>-3761</c:v>
                </c:pt>
                <c:pt idx="92">
                  <c:v>-3761</c:v>
                </c:pt>
                <c:pt idx="93">
                  <c:v>-3761</c:v>
                </c:pt>
                <c:pt idx="94">
                  <c:v>-3761</c:v>
                </c:pt>
                <c:pt idx="95">
                  <c:v>-3761</c:v>
                </c:pt>
                <c:pt idx="96">
                  <c:v>-3760</c:v>
                </c:pt>
                <c:pt idx="97">
                  <c:v>-3603</c:v>
                </c:pt>
                <c:pt idx="98">
                  <c:v>-3589</c:v>
                </c:pt>
                <c:pt idx="99">
                  <c:v>-3589</c:v>
                </c:pt>
                <c:pt idx="100">
                  <c:v>-3589</c:v>
                </c:pt>
                <c:pt idx="101">
                  <c:v>-3589</c:v>
                </c:pt>
                <c:pt idx="102">
                  <c:v>-3589</c:v>
                </c:pt>
                <c:pt idx="103">
                  <c:v>-3589</c:v>
                </c:pt>
                <c:pt idx="104">
                  <c:v>-3582</c:v>
                </c:pt>
                <c:pt idx="105">
                  <c:v>-3452</c:v>
                </c:pt>
                <c:pt idx="106">
                  <c:v>-3424</c:v>
                </c:pt>
                <c:pt idx="107">
                  <c:v>-3417</c:v>
                </c:pt>
                <c:pt idx="108">
                  <c:v>-3258</c:v>
                </c:pt>
                <c:pt idx="109">
                  <c:v>-3244</c:v>
                </c:pt>
                <c:pt idx="110">
                  <c:v>-3244</c:v>
                </c:pt>
                <c:pt idx="111">
                  <c:v>-3244</c:v>
                </c:pt>
                <c:pt idx="112">
                  <c:v>-3244</c:v>
                </c:pt>
                <c:pt idx="113">
                  <c:v>-3244</c:v>
                </c:pt>
                <c:pt idx="114">
                  <c:v>-3223</c:v>
                </c:pt>
                <c:pt idx="115">
                  <c:v>-3107</c:v>
                </c:pt>
                <c:pt idx="116">
                  <c:v>-3091</c:v>
                </c:pt>
                <c:pt idx="117">
                  <c:v>-3086</c:v>
                </c:pt>
                <c:pt idx="118">
                  <c:v>-3079</c:v>
                </c:pt>
                <c:pt idx="119">
                  <c:v>-3065</c:v>
                </c:pt>
                <c:pt idx="120">
                  <c:v>-3063</c:v>
                </c:pt>
                <c:pt idx="121">
                  <c:v>-3051</c:v>
                </c:pt>
                <c:pt idx="122">
                  <c:v>-2914</c:v>
                </c:pt>
                <c:pt idx="123">
                  <c:v>-2904</c:v>
                </c:pt>
                <c:pt idx="124">
                  <c:v>-2876</c:v>
                </c:pt>
                <c:pt idx="125">
                  <c:v>-2733</c:v>
                </c:pt>
                <c:pt idx="126">
                  <c:v>-2711</c:v>
                </c:pt>
                <c:pt idx="127">
                  <c:v>-2581</c:v>
                </c:pt>
                <c:pt idx="128">
                  <c:v>-2574</c:v>
                </c:pt>
                <c:pt idx="129">
                  <c:v>-2560</c:v>
                </c:pt>
                <c:pt idx="130">
                  <c:v>-2553</c:v>
                </c:pt>
                <c:pt idx="131">
                  <c:v>-2545</c:v>
                </c:pt>
                <c:pt idx="132">
                  <c:v>-2532</c:v>
                </c:pt>
                <c:pt idx="133">
                  <c:v>-2352</c:v>
                </c:pt>
                <c:pt idx="134">
                  <c:v>-2348</c:v>
                </c:pt>
                <c:pt idx="135">
                  <c:v>-2236</c:v>
                </c:pt>
                <c:pt idx="136">
                  <c:v>-2229</c:v>
                </c:pt>
                <c:pt idx="137">
                  <c:v>-2224</c:v>
                </c:pt>
                <c:pt idx="138">
                  <c:v>-2224</c:v>
                </c:pt>
                <c:pt idx="139">
                  <c:v>-2224</c:v>
                </c:pt>
                <c:pt idx="140">
                  <c:v>-2222</c:v>
                </c:pt>
                <c:pt idx="141">
                  <c:v>-2196</c:v>
                </c:pt>
                <c:pt idx="142">
                  <c:v>-2194</c:v>
                </c:pt>
                <c:pt idx="143">
                  <c:v>-2059</c:v>
                </c:pt>
                <c:pt idx="144">
                  <c:v>-2045</c:v>
                </c:pt>
                <c:pt idx="145">
                  <c:v>-2029</c:v>
                </c:pt>
                <c:pt idx="146">
                  <c:v>-1872</c:v>
                </c:pt>
                <c:pt idx="147">
                  <c:v>-1684</c:v>
                </c:pt>
                <c:pt idx="148">
                  <c:v>-1540</c:v>
                </c:pt>
                <c:pt idx="149">
                  <c:v>-1528</c:v>
                </c:pt>
                <c:pt idx="150">
                  <c:v>-1519</c:v>
                </c:pt>
                <c:pt idx="151">
                  <c:v>-1382</c:v>
                </c:pt>
                <c:pt idx="152">
                  <c:v>-1368</c:v>
                </c:pt>
                <c:pt idx="153">
                  <c:v>-1356</c:v>
                </c:pt>
                <c:pt idx="154">
                  <c:v>-1218</c:v>
                </c:pt>
                <c:pt idx="155">
                  <c:v>-1204</c:v>
                </c:pt>
                <c:pt idx="156">
                  <c:v>-1202</c:v>
                </c:pt>
                <c:pt idx="157">
                  <c:v>-1192</c:v>
                </c:pt>
                <c:pt idx="158">
                  <c:v>-1174</c:v>
                </c:pt>
                <c:pt idx="159">
                  <c:v>-692</c:v>
                </c:pt>
                <c:pt idx="160">
                  <c:v>-529</c:v>
                </c:pt>
                <c:pt idx="161">
                  <c:v>-505</c:v>
                </c:pt>
                <c:pt idx="162">
                  <c:v>-363</c:v>
                </c:pt>
                <c:pt idx="163">
                  <c:v>-341</c:v>
                </c:pt>
                <c:pt idx="164">
                  <c:v>-243</c:v>
                </c:pt>
                <c:pt idx="165">
                  <c:v>-170</c:v>
                </c:pt>
                <c:pt idx="166">
                  <c:v>-170</c:v>
                </c:pt>
                <c:pt idx="167">
                  <c:v>-4</c:v>
                </c:pt>
                <c:pt idx="168">
                  <c:v>0</c:v>
                </c:pt>
                <c:pt idx="169">
                  <c:v>140</c:v>
                </c:pt>
                <c:pt idx="170">
                  <c:v>146</c:v>
                </c:pt>
                <c:pt idx="171">
                  <c:v>175</c:v>
                </c:pt>
                <c:pt idx="172">
                  <c:v>342</c:v>
                </c:pt>
                <c:pt idx="173">
                  <c:v>380</c:v>
                </c:pt>
                <c:pt idx="174">
                  <c:v>499</c:v>
                </c:pt>
                <c:pt idx="175">
                  <c:v>506</c:v>
                </c:pt>
                <c:pt idx="176">
                  <c:v>533</c:v>
                </c:pt>
                <c:pt idx="177">
                  <c:v>535</c:v>
                </c:pt>
                <c:pt idx="178">
                  <c:v>859</c:v>
                </c:pt>
                <c:pt idx="179">
                  <c:v>996</c:v>
                </c:pt>
                <c:pt idx="180">
                  <c:v>1052</c:v>
                </c:pt>
                <c:pt idx="181">
                  <c:v>1204</c:v>
                </c:pt>
                <c:pt idx="182">
                  <c:v>1367</c:v>
                </c:pt>
                <c:pt idx="183">
                  <c:v>1714</c:v>
                </c:pt>
                <c:pt idx="184">
                  <c:v>1863</c:v>
                </c:pt>
                <c:pt idx="185">
                  <c:v>1863.5</c:v>
                </c:pt>
                <c:pt idx="186">
                  <c:v>1866</c:v>
                </c:pt>
                <c:pt idx="187">
                  <c:v>1877</c:v>
                </c:pt>
                <c:pt idx="188">
                  <c:v>1877.5</c:v>
                </c:pt>
                <c:pt idx="189">
                  <c:v>1884</c:v>
                </c:pt>
                <c:pt idx="190">
                  <c:v>1884.5</c:v>
                </c:pt>
                <c:pt idx="191">
                  <c:v>2040</c:v>
                </c:pt>
                <c:pt idx="192">
                  <c:v>2040</c:v>
                </c:pt>
                <c:pt idx="193">
                  <c:v>2040</c:v>
                </c:pt>
                <c:pt idx="194">
                  <c:v>2052</c:v>
                </c:pt>
                <c:pt idx="195">
                  <c:v>2224</c:v>
                </c:pt>
                <c:pt idx="196">
                  <c:v>2404</c:v>
                </c:pt>
                <c:pt idx="197">
                  <c:v>2541</c:v>
                </c:pt>
                <c:pt idx="198">
                  <c:v>2567</c:v>
                </c:pt>
                <c:pt idx="199">
                  <c:v>2583</c:v>
                </c:pt>
                <c:pt idx="200">
                  <c:v>2762</c:v>
                </c:pt>
                <c:pt idx="201">
                  <c:v>2900</c:v>
                </c:pt>
                <c:pt idx="202">
                  <c:v>3079</c:v>
                </c:pt>
                <c:pt idx="203">
                  <c:v>3114</c:v>
                </c:pt>
                <c:pt idx="204">
                  <c:v>2900</c:v>
                </c:pt>
                <c:pt idx="205">
                  <c:v>3079</c:v>
                </c:pt>
                <c:pt idx="206">
                  <c:v>3114</c:v>
                </c:pt>
                <c:pt idx="207">
                  <c:v>3271</c:v>
                </c:pt>
                <c:pt idx="208">
                  <c:v>3279</c:v>
                </c:pt>
                <c:pt idx="209">
                  <c:v>3410</c:v>
                </c:pt>
                <c:pt idx="210">
                  <c:v>3417</c:v>
                </c:pt>
                <c:pt idx="211">
                  <c:v>3575</c:v>
                </c:pt>
                <c:pt idx="212">
                  <c:v>3588</c:v>
                </c:pt>
                <c:pt idx="213">
                  <c:v>3617</c:v>
                </c:pt>
              </c:numCache>
            </c:numRef>
          </c:xVal>
          <c:yVal>
            <c:numRef>
              <c:f>'Active 1'!$J$21:$J$977</c:f>
              <c:numCache>
                <c:formatCode>General</c:formatCode>
                <c:ptCount val="957"/>
                <c:pt idx="36">
                  <c:v>0.10824800000409596</c:v>
                </c:pt>
                <c:pt idx="155">
                  <c:v>-2.2719999979017302E-3</c:v>
                </c:pt>
                <c:pt idx="167">
                  <c:v>-3.3719999992172234E-3</c:v>
                </c:pt>
                <c:pt idx="176">
                  <c:v>8.6899999587330967E-4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6B9-4F53-AC47-FF7AA5E6A6DC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1'!$F$21:$F$977</c:f>
              <c:numCache>
                <c:formatCode>General</c:formatCode>
                <c:ptCount val="957"/>
                <c:pt idx="0">
                  <c:v>-13146</c:v>
                </c:pt>
                <c:pt idx="1">
                  <c:v>-13124</c:v>
                </c:pt>
                <c:pt idx="2">
                  <c:v>-13119</c:v>
                </c:pt>
                <c:pt idx="3">
                  <c:v>-13118</c:v>
                </c:pt>
                <c:pt idx="4">
                  <c:v>-13117</c:v>
                </c:pt>
                <c:pt idx="5">
                  <c:v>-13112</c:v>
                </c:pt>
                <c:pt idx="6">
                  <c:v>-13111</c:v>
                </c:pt>
                <c:pt idx="7">
                  <c:v>-12988</c:v>
                </c:pt>
                <c:pt idx="8">
                  <c:v>-12083</c:v>
                </c:pt>
                <c:pt idx="9">
                  <c:v>-11816</c:v>
                </c:pt>
                <c:pt idx="10">
                  <c:v>-11815</c:v>
                </c:pt>
                <c:pt idx="11">
                  <c:v>-11794</c:v>
                </c:pt>
                <c:pt idx="12">
                  <c:v>-11794</c:v>
                </c:pt>
                <c:pt idx="13">
                  <c:v>-11766</c:v>
                </c:pt>
                <c:pt idx="14">
                  <c:v>-11760</c:v>
                </c:pt>
                <c:pt idx="15">
                  <c:v>-11760</c:v>
                </c:pt>
                <c:pt idx="16">
                  <c:v>-11629</c:v>
                </c:pt>
                <c:pt idx="17">
                  <c:v>-11622</c:v>
                </c:pt>
                <c:pt idx="18">
                  <c:v>-11614</c:v>
                </c:pt>
                <c:pt idx="19">
                  <c:v>-11609</c:v>
                </c:pt>
                <c:pt idx="20">
                  <c:v>-11608</c:v>
                </c:pt>
                <c:pt idx="21">
                  <c:v>-11601</c:v>
                </c:pt>
                <c:pt idx="22">
                  <c:v>-11573</c:v>
                </c:pt>
                <c:pt idx="23">
                  <c:v>-11263</c:v>
                </c:pt>
                <c:pt idx="24">
                  <c:v>-11126</c:v>
                </c:pt>
                <c:pt idx="25">
                  <c:v>-11111</c:v>
                </c:pt>
                <c:pt idx="26">
                  <c:v>-11062</c:v>
                </c:pt>
                <c:pt idx="27">
                  <c:v>-10933</c:v>
                </c:pt>
                <c:pt idx="28">
                  <c:v>-10933</c:v>
                </c:pt>
                <c:pt idx="29">
                  <c:v>-10925</c:v>
                </c:pt>
                <c:pt idx="30">
                  <c:v>-10781</c:v>
                </c:pt>
                <c:pt idx="31">
                  <c:v>-10409</c:v>
                </c:pt>
                <c:pt idx="32">
                  <c:v>-10374</c:v>
                </c:pt>
                <c:pt idx="33">
                  <c:v>-9099</c:v>
                </c:pt>
                <c:pt idx="34">
                  <c:v>-9035</c:v>
                </c:pt>
                <c:pt idx="35">
                  <c:v>-9029</c:v>
                </c:pt>
                <c:pt idx="36">
                  <c:v>-8984</c:v>
                </c:pt>
                <c:pt idx="37">
                  <c:v>-8849</c:v>
                </c:pt>
                <c:pt idx="38">
                  <c:v>-8705</c:v>
                </c:pt>
                <c:pt idx="39">
                  <c:v>-8574</c:v>
                </c:pt>
                <c:pt idx="40">
                  <c:v>-8519</c:v>
                </c:pt>
                <c:pt idx="41">
                  <c:v>-8368</c:v>
                </c:pt>
                <c:pt idx="42">
                  <c:v>-8347</c:v>
                </c:pt>
                <c:pt idx="43">
                  <c:v>-8227</c:v>
                </c:pt>
                <c:pt idx="44">
                  <c:v>-8181</c:v>
                </c:pt>
                <c:pt idx="45">
                  <c:v>-8173</c:v>
                </c:pt>
                <c:pt idx="46">
                  <c:v>-8008</c:v>
                </c:pt>
                <c:pt idx="47">
                  <c:v>-7874</c:v>
                </c:pt>
                <c:pt idx="48">
                  <c:v>-7843</c:v>
                </c:pt>
                <c:pt idx="49">
                  <c:v>-7840</c:v>
                </c:pt>
                <c:pt idx="50">
                  <c:v>-7820</c:v>
                </c:pt>
                <c:pt idx="51">
                  <c:v>-7806</c:v>
                </c:pt>
                <c:pt idx="52">
                  <c:v>-7704</c:v>
                </c:pt>
                <c:pt idx="53">
                  <c:v>-7676</c:v>
                </c:pt>
                <c:pt idx="54">
                  <c:v>-6643</c:v>
                </c:pt>
                <c:pt idx="55">
                  <c:v>-6285</c:v>
                </c:pt>
                <c:pt idx="56">
                  <c:v>-5469</c:v>
                </c:pt>
                <c:pt idx="57">
                  <c:v>-5462</c:v>
                </c:pt>
                <c:pt idx="58">
                  <c:v>-5313</c:v>
                </c:pt>
                <c:pt idx="59">
                  <c:v>-5304</c:v>
                </c:pt>
                <c:pt idx="60">
                  <c:v>-5299</c:v>
                </c:pt>
                <c:pt idx="61">
                  <c:v>-5299</c:v>
                </c:pt>
                <c:pt idx="62">
                  <c:v>-5292</c:v>
                </c:pt>
                <c:pt idx="63">
                  <c:v>-5292</c:v>
                </c:pt>
                <c:pt idx="64">
                  <c:v>-5278</c:v>
                </c:pt>
                <c:pt idx="65">
                  <c:v>-5278</c:v>
                </c:pt>
                <c:pt idx="66">
                  <c:v>-4982</c:v>
                </c:pt>
                <c:pt idx="67">
                  <c:v>-4959</c:v>
                </c:pt>
                <c:pt idx="68">
                  <c:v>-4954</c:v>
                </c:pt>
                <c:pt idx="69">
                  <c:v>-4954</c:v>
                </c:pt>
                <c:pt idx="70">
                  <c:v>-4954</c:v>
                </c:pt>
                <c:pt idx="71">
                  <c:v>-4947</c:v>
                </c:pt>
                <c:pt idx="72">
                  <c:v>-4947</c:v>
                </c:pt>
                <c:pt idx="73">
                  <c:v>-4940</c:v>
                </c:pt>
                <c:pt idx="74">
                  <c:v>-4931</c:v>
                </c:pt>
                <c:pt idx="75">
                  <c:v>-4796</c:v>
                </c:pt>
                <c:pt idx="76">
                  <c:v>-4796</c:v>
                </c:pt>
                <c:pt idx="77">
                  <c:v>-4740</c:v>
                </c:pt>
                <c:pt idx="78">
                  <c:v>-4628</c:v>
                </c:pt>
                <c:pt idx="79">
                  <c:v>-4600</c:v>
                </c:pt>
                <c:pt idx="80">
                  <c:v>-4477</c:v>
                </c:pt>
                <c:pt idx="81">
                  <c:v>-4477</c:v>
                </c:pt>
                <c:pt idx="82">
                  <c:v>-4428</c:v>
                </c:pt>
                <c:pt idx="83">
                  <c:v>-4277</c:v>
                </c:pt>
                <c:pt idx="84">
                  <c:v>-4090</c:v>
                </c:pt>
                <c:pt idx="85">
                  <c:v>-4078</c:v>
                </c:pt>
                <c:pt idx="86">
                  <c:v>-3932</c:v>
                </c:pt>
                <c:pt idx="87">
                  <c:v>-3920</c:v>
                </c:pt>
                <c:pt idx="88">
                  <c:v>-3913</c:v>
                </c:pt>
                <c:pt idx="89">
                  <c:v>-3910</c:v>
                </c:pt>
                <c:pt idx="90">
                  <c:v>-3832</c:v>
                </c:pt>
                <c:pt idx="91">
                  <c:v>-3761</c:v>
                </c:pt>
                <c:pt idx="92">
                  <c:v>-3761</c:v>
                </c:pt>
                <c:pt idx="93">
                  <c:v>-3761</c:v>
                </c:pt>
                <c:pt idx="94">
                  <c:v>-3761</c:v>
                </c:pt>
                <c:pt idx="95">
                  <c:v>-3761</c:v>
                </c:pt>
                <c:pt idx="96">
                  <c:v>-3760</c:v>
                </c:pt>
                <c:pt idx="97">
                  <c:v>-3603</c:v>
                </c:pt>
                <c:pt idx="98">
                  <c:v>-3589</c:v>
                </c:pt>
                <c:pt idx="99">
                  <c:v>-3589</c:v>
                </c:pt>
                <c:pt idx="100">
                  <c:v>-3589</c:v>
                </c:pt>
                <c:pt idx="101">
                  <c:v>-3589</c:v>
                </c:pt>
                <c:pt idx="102">
                  <c:v>-3589</c:v>
                </c:pt>
                <c:pt idx="103">
                  <c:v>-3589</c:v>
                </c:pt>
                <c:pt idx="104">
                  <c:v>-3582</c:v>
                </c:pt>
                <c:pt idx="105">
                  <c:v>-3452</c:v>
                </c:pt>
                <c:pt idx="106">
                  <c:v>-3424</c:v>
                </c:pt>
                <c:pt idx="107">
                  <c:v>-3417</c:v>
                </c:pt>
                <c:pt idx="108">
                  <c:v>-3258</c:v>
                </c:pt>
                <c:pt idx="109">
                  <c:v>-3244</c:v>
                </c:pt>
                <c:pt idx="110">
                  <c:v>-3244</c:v>
                </c:pt>
                <c:pt idx="111">
                  <c:v>-3244</c:v>
                </c:pt>
                <c:pt idx="112">
                  <c:v>-3244</c:v>
                </c:pt>
                <c:pt idx="113">
                  <c:v>-3244</c:v>
                </c:pt>
                <c:pt idx="114">
                  <c:v>-3223</c:v>
                </c:pt>
                <c:pt idx="115">
                  <c:v>-3107</c:v>
                </c:pt>
                <c:pt idx="116">
                  <c:v>-3091</c:v>
                </c:pt>
                <c:pt idx="117">
                  <c:v>-3086</c:v>
                </c:pt>
                <c:pt idx="118">
                  <c:v>-3079</c:v>
                </c:pt>
                <c:pt idx="119">
                  <c:v>-3065</c:v>
                </c:pt>
                <c:pt idx="120">
                  <c:v>-3063</c:v>
                </c:pt>
                <c:pt idx="121">
                  <c:v>-3051</c:v>
                </c:pt>
                <c:pt idx="122">
                  <c:v>-2914</c:v>
                </c:pt>
                <c:pt idx="123">
                  <c:v>-2904</c:v>
                </c:pt>
                <c:pt idx="124">
                  <c:v>-2876</c:v>
                </c:pt>
                <c:pt idx="125">
                  <c:v>-2733</c:v>
                </c:pt>
                <c:pt idx="126">
                  <c:v>-2711</c:v>
                </c:pt>
                <c:pt idx="127">
                  <c:v>-2581</c:v>
                </c:pt>
                <c:pt idx="128">
                  <c:v>-2574</c:v>
                </c:pt>
                <c:pt idx="129">
                  <c:v>-2560</c:v>
                </c:pt>
                <c:pt idx="130">
                  <c:v>-2553</c:v>
                </c:pt>
                <c:pt idx="131">
                  <c:v>-2545</c:v>
                </c:pt>
                <c:pt idx="132">
                  <c:v>-2532</c:v>
                </c:pt>
                <c:pt idx="133">
                  <c:v>-2352</c:v>
                </c:pt>
                <c:pt idx="134">
                  <c:v>-2348</c:v>
                </c:pt>
                <c:pt idx="135">
                  <c:v>-2236</c:v>
                </c:pt>
                <c:pt idx="136">
                  <c:v>-2229</c:v>
                </c:pt>
                <c:pt idx="137">
                  <c:v>-2224</c:v>
                </c:pt>
                <c:pt idx="138">
                  <c:v>-2224</c:v>
                </c:pt>
                <c:pt idx="139">
                  <c:v>-2224</c:v>
                </c:pt>
                <c:pt idx="140">
                  <c:v>-2222</c:v>
                </c:pt>
                <c:pt idx="141">
                  <c:v>-2196</c:v>
                </c:pt>
                <c:pt idx="142">
                  <c:v>-2194</c:v>
                </c:pt>
                <c:pt idx="143">
                  <c:v>-2059</c:v>
                </c:pt>
                <c:pt idx="144">
                  <c:v>-2045</c:v>
                </c:pt>
                <c:pt idx="145">
                  <c:v>-2029</c:v>
                </c:pt>
                <c:pt idx="146">
                  <c:v>-1872</c:v>
                </c:pt>
                <c:pt idx="147">
                  <c:v>-1684</c:v>
                </c:pt>
                <c:pt idx="148">
                  <c:v>-1540</c:v>
                </c:pt>
                <c:pt idx="149">
                  <c:v>-1528</c:v>
                </c:pt>
                <c:pt idx="150">
                  <c:v>-1519</c:v>
                </c:pt>
                <c:pt idx="151">
                  <c:v>-1382</c:v>
                </c:pt>
                <c:pt idx="152">
                  <c:v>-1368</c:v>
                </c:pt>
                <c:pt idx="153">
                  <c:v>-1356</c:v>
                </c:pt>
                <c:pt idx="154">
                  <c:v>-1218</c:v>
                </c:pt>
                <c:pt idx="155">
                  <c:v>-1204</c:v>
                </c:pt>
                <c:pt idx="156">
                  <c:v>-1202</c:v>
                </c:pt>
                <c:pt idx="157">
                  <c:v>-1192</c:v>
                </c:pt>
                <c:pt idx="158">
                  <c:v>-1174</c:v>
                </c:pt>
                <c:pt idx="159">
                  <c:v>-692</c:v>
                </c:pt>
                <c:pt idx="160">
                  <c:v>-529</c:v>
                </c:pt>
                <c:pt idx="161">
                  <c:v>-505</c:v>
                </c:pt>
                <c:pt idx="162">
                  <c:v>-363</c:v>
                </c:pt>
                <c:pt idx="163">
                  <c:v>-341</c:v>
                </c:pt>
                <c:pt idx="164">
                  <c:v>-243</c:v>
                </c:pt>
                <c:pt idx="165">
                  <c:v>-170</c:v>
                </c:pt>
                <c:pt idx="166">
                  <c:v>-170</c:v>
                </c:pt>
                <c:pt idx="167">
                  <c:v>-4</c:v>
                </c:pt>
                <c:pt idx="168">
                  <c:v>0</c:v>
                </c:pt>
                <c:pt idx="169">
                  <c:v>140</c:v>
                </c:pt>
                <c:pt idx="170">
                  <c:v>146</c:v>
                </c:pt>
                <c:pt idx="171">
                  <c:v>175</c:v>
                </c:pt>
                <c:pt idx="172">
                  <c:v>342</c:v>
                </c:pt>
                <c:pt idx="173">
                  <c:v>380</c:v>
                </c:pt>
                <c:pt idx="174">
                  <c:v>499</c:v>
                </c:pt>
                <c:pt idx="175">
                  <c:v>506</c:v>
                </c:pt>
                <c:pt idx="176">
                  <c:v>533</c:v>
                </c:pt>
                <c:pt idx="177">
                  <c:v>535</c:v>
                </c:pt>
                <c:pt idx="178">
                  <c:v>859</c:v>
                </c:pt>
                <c:pt idx="179">
                  <c:v>996</c:v>
                </c:pt>
                <c:pt idx="180">
                  <c:v>1052</c:v>
                </c:pt>
                <c:pt idx="181">
                  <c:v>1204</c:v>
                </c:pt>
                <c:pt idx="182">
                  <c:v>1367</c:v>
                </c:pt>
                <c:pt idx="183">
                  <c:v>1714</c:v>
                </c:pt>
                <c:pt idx="184">
                  <c:v>1863</c:v>
                </c:pt>
                <c:pt idx="185">
                  <c:v>1863.5</c:v>
                </c:pt>
                <c:pt idx="186">
                  <c:v>1866</c:v>
                </c:pt>
                <c:pt idx="187">
                  <c:v>1877</c:v>
                </c:pt>
                <c:pt idx="188">
                  <c:v>1877.5</c:v>
                </c:pt>
                <c:pt idx="189">
                  <c:v>1884</c:v>
                </c:pt>
                <c:pt idx="190">
                  <c:v>1884.5</c:v>
                </c:pt>
                <c:pt idx="191">
                  <c:v>2040</c:v>
                </c:pt>
                <c:pt idx="192">
                  <c:v>2040</c:v>
                </c:pt>
                <c:pt idx="193">
                  <c:v>2040</c:v>
                </c:pt>
                <c:pt idx="194">
                  <c:v>2052</c:v>
                </c:pt>
                <c:pt idx="195">
                  <c:v>2224</c:v>
                </c:pt>
                <c:pt idx="196">
                  <c:v>2404</c:v>
                </c:pt>
                <c:pt idx="197">
                  <c:v>2541</c:v>
                </c:pt>
                <c:pt idx="198">
                  <c:v>2567</c:v>
                </c:pt>
                <c:pt idx="199">
                  <c:v>2583</c:v>
                </c:pt>
                <c:pt idx="200">
                  <c:v>2762</c:v>
                </c:pt>
                <c:pt idx="201">
                  <c:v>2900</c:v>
                </c:pt>
                <c:pt idx="202">
                  <c:v>3079</c:v>
                </c:pt>
                <c:pt idx="203">
                  <c:v>3114</c:v>
                </c:pt>
                <c:pt idx="204">
                  <c:v>2900</c:v>
                </c:pt>
                <c:pt idx="205">
                  <c:v>3079</c:v>
                </c:pt>
                <c:pt idx="206">
                  <c:v>3114</c:v>
                </c:pt>
                <c:pt idx="207">
                  <c:v>3271</c:v>
                </c:pt>
                <c:pt idx="208">
                  <c:v>3279</c:v>
                </c:pt>
                <c:pt idx="209">
                  <c:v>3410</c:v>
                </c:pt>
                <c:pt idx="210">
                  <c:v>3417</c:v>
                </c:pt>
                <c:pt idx="211">
                  <c:v>3575</c:v>
                </c:pt>
                <c:pt idx="212">
                  <c:v>3588</c:v>
                </c:pt>
                <c:pt idx="213">
                  <c:v>3617</c:v>
                </c:pt>
              </c:numCache>
            </c:numRef>
          </c:xVal>
          <c:yVal>
            <c:numRef>
              <c:f>'Active 1'!$K$21:$K$977</c:f>
              <c:numCache>
                <c:formatCode>General</c:formatCode>
                <c:ptCount val="957"/>
                <c:pt idx="157">
                  <c:v>-3.5600000410340726E-4</c:v>
                </c:pt>
                <c:pt idx="161">
                  <c:v>-6.565000003320165E-3</c:v>
                </c:pt>
                <c:pt idx="163">
                  <c:v>4.5869999958085828E-3</c:v>
                </c:pt>
                <c:pt idx="164">
                  <c:v>1.0200999997323379E-2</c:v>
                </c:pt>
                <c:pt idx="168">
                  <c:v>8.0000000161817297E-4</c:v>
                </c:pt>
                <c:pt idx="170">
                  <c:v>-2.3220000002766028E-3</c:v>
                </c:pt>
                <c:pt idx="171">
                  <c:v>2.6749999960884452E-3</c:v>
                </c:pt>
                <c:pt idx="175">
                  <c:v>-1.0419999962323345E-3</c:v>
                </c:pt>
                <c:pt idx="177">
                  <c:v>-1.1450000019976869E-3</c:v>
                </c:pt>
                <c:pt idx="178">
                  <c:v>6.8699999974342063E-4</c:v>
                </c:pt>
                <c:pt idx="179">
                  <c:v>1.0279999987687916E-3</c:v>
                </c:pt>
                <c:pt idx="180">
                  <c:v>3.6000004911329597E-5</c:v>
                </c:pt>
                <c:pt idx="181">
                  <c:v>9.7200000163866207E-4</c:v>
                </c:pt>
                <c:pt idx="182">
                  <c:v>5.3099999786354601E-4</c:v>
                </c:pt>
                <c:pt idx="183">
                  <c:v>-2.9799999902024865E-4</c:v>
                </c:pt>
                <c:pt idx="184">
                  <c:v>-1.6410000025643967E-3</c:v>
                </c:pt>
                <c:pt idx="185">
                  <c:v>-1.6445000073872507E-3</c:v>
                </c:pt>
                <c:pt idx="186">
                  <c:v>-1.1620000077527948E-3</c:v>
                </c:pt>
                <c:pt idx="187">
                  <c:v>-1.5389999971375801E-3</c:v>
                </c:pt>
                <c:pt idx="188">
                  <c:v>-1.8425000016577542E-3</c:v>
                </c:pt>
                <c:pt idx="189">
                  <c:v>-1.4880000017001294E-3</c:v>
                </c:pt>
                <c:pt idx="190">
                  <c:v>-2.9150000045774505E-4</c:v>
                </c:pt>
                <c:pt idx="191">
                  <c:v>-2.2800001970608719E-3</c:v>
                </c:pt>
                <c:pt idx="192">
                  <c:v>-1.2800000331480987E-3</c:v>
                </c:pt>
                <c:pt idx="193">
                  <c:v>-9.8000007710652426E-4</c:v>
                </c:pt>
                <c:pt idx="194">
                  <c:v>-3.6639999962062575E-3</c:v>
                </c:pt>
                <c:pt idx="195">
                  <c:v>-6.0680000024149194E-3</c:v>
                </c:pt>
                <c:pt idx="196">
                  <c:v>-7.5280000019120052E-3</c:v>
                </c:pt>
                <c:pt idx="197">
                  <c:v>-9.3870000055176206E-3</c:v>
                </c:pt>
                <c:pt idx="198">
                  <c:v>-1.0068999996292405E-2</c:v>
                </c:pt>
                <c:pt idx="199">
                  <c:v>-1.0980999999446794E-2</c:v>
                </c:pt>
                <c:pt idx="200">
                  <c:v>-1.5934000002744142E-2</c:v>
                </c:pt>
                <c:pt idx="201">
                  <c:v>-1.8799999998009298E-2</c:v>
                </c:pt>
                <c:pt idx="202">
                  <c:v>-2.3952999996254221E-2</c:v>
                </c:pt>
                <c:pt idx="203">
                  <c:v>-2.9697999998461455E-2</c:v>
                </c:pt>
                <c:pt idx="204">
                  <c:v>-1.8799999998009298E-2</c:v>
                </c:pt>
                <c:pt idx="205">
                  <c:v>-2.3952999996254221E-2</c:v>
                </c:pt>
                <c:pt idx="206">
                  <c:v>-2.9697999998461455E-2</c:v>
                </c:pt>
                <c:pt idx="207">
                  <c:v>-2.8997000001254492E-2</c:v>
                </c:pt>
                <c:pt idx="208">
                  <c:v>-3.0252999997173902E-2</c:v>
                </c:pt>
                <c:pt idx="209">
                  <c:v>-3.3070000004954636E-2</c:v>
                </c:pt>
                <c:pt idx="210">
                  <c:v>-3.3218999997188803E-2</c:v>
                </c:pt>
                <c:pt idx="211">
                  <c:v>-4.4825000004493631E-2</c:v>
                </c:pt>
                <c:pt idx="212">
                  <c:v>-3.8115999996080063E-2</c:v>
                </c:pt>
                <c:pt idx="213">
                  <c:v>-3.9319000003160909E-2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6B9-4F53-AC47-FF7AA5E6A6DC}"/>
            </c:ext>
          </c:extLst>
        </c:ser>
        <c:ser>
          <c:idx val="9"/>
          <c:order val="4"/>
          <c:tx>
            <c:strRef>
              <c:f>'Active 1'!$S$1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1'!$AW$2:$AW$121</c:f>
              <c:numCache>
                <c:formatCode>General</c:formatCode>
                <c:ptCount val="120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</c:numCache>
            </c:numRef>
          </c:xVal>
          <c:yVal>
            <c:numRef>
              <c:f>'Active 1'!$AX$2:$AX$121</c:f>
              <c:numCache>
                <c:formatCode>General</c:formatCode>
                <c:ptCount val="120"/>
                <c:pt idx="0">
                  <c:v>0.11726353494833903</c:v>
                </c:pt>
                <c:pt idx="1">
                  <c:v>0.11470108172930626</c:v>
                </c:pt>
                <c:pt idx="2">
                  <c:v>0.1117004772074177</c:v>
                </c:pt>
                <c:pt idx="3">
                  <c:v>0.10838679277283976</c:v>
                </c:pt>
                <c:pt idx="4">
                  <c:v>0.10484370862155823</c:v>
                </c:pt>
                <c:pt idx="5">
                  <c:v>0.10114279393812745</c:v>
                </c:pt>
                <c:pt idx="6">
                  <c:v>9.734299150860877E-2</c:v>
                </c:pt>
                <c:pt idx="7">
                  <c:v>9.347051095877984E-2</c:v>
                </c:pt>
                <c:pt idx="8">
                  <c:v>8.9512067029162035E-2</c:v>
                </c:pt>
                <c:pt idx="9">
                  <c:v>8.5434707902323298E-2</c:v>
                </c:pt>
                <c:pt idx="10">
                  <c:v>8.1218719482427218E-2</c:v>
                </c:pt>
                <c:pt idx="11">
                  <c:v>7.6880350018646237E-2</c:v>
                </c:pt>
                <c:pt idx="12">
                  <c:v>7.2470152963621984E-2</c:v>
                </c:pt>
                <c:pt idx="13">
                  <c:v>6.8050245042782148E-2</c:v>
                </c:pt>
                <c:pt idx="14">
                  <c:v>6.3665807128391649E-2</c:v>
                </c:pt>
                <c:pt idx="15">
                  <c:v>5.9325577244533856E-2</c:v>
                </c:pt>
                <c:pt idx="16">
                  <c:v>5.4998233660287388E-2</c:v>
                </c:pt>
                <c:pt idx="17">
                  <c:v>5.0625588269090027E-2</c:v>
                </c:pt>
                <c:pt idx="18">
                  <c:v>4.6148699468158277E-2</c:v>
                </c:pt>
                <c:pt idx="19">
                  <c:v>4.1535166115216168E-2</c:v>
                </c:pt>
                <c:pt idx="20">
                  <c:v>3.6790981845775866E-2</c:v>
                </c:pt>
                <c:pt idx="21">
                  <c:v>3.1947270255409388E-2</c:v>
                </c:pt>
                <c:pt idx="22">
                  <c:v>2.7028995117800408E-2</c:v>
                </c:pt>
                <c:pt idx="23">
                  <c:v>2.2027005115856407E-2</c:v>
                </c:pt>
                <c:pt idx="24">
                  <c:v>1.6893522757728246E-2</c:v>
                </c:pt>
                <c:pt idx="25">
                  <c:v>1.1560143116315794E-2</c:v>
                </c:pt>
                <c:pt idx="26">
                  <c:v>5.9500458355122299E-3</c:v>
                </c:pt>
                <c:pt idx="27">
                  <c:v>-4.0421286674487654E-5</c:v>
                </c:pt>
                <c:pt idx="28">
                  <c:v>-6.5934338826502872E-3</c:v>
                </c:pt>
                <c:pt idx="29">
                  <c:v>-1.4245536064483992E-2</c:v>
                </c:pt>
                <c:pt idx="30">
                  <c:v>-2.2081459608100568E-2</c:v>
                </c:pt>
                <c:pt idx="31">
                  <c:v>-2.0128639301076886E-2</c:v>
                </c:pt>
                <c:pt idx="32">
                  <c:v>-1.4844038710905182E-2</c:v>
                </c:pt>
                <c:pt idx="33">
                  <c:v>-1.0931881072928227E-2</c:v>
                </c:pt>
                <c:pt idx="34">
                  <c:v>-7.7185815405179832E-3</c:v>
                </c:pt>
                <c:pt idx="35">
                  <c:v>-4.9407007171483729E-3</c:v>
                </c:pt>
                <c:pt idx="36">
                  <c:v>-2.4742471058827337E-3</c:v>
                </c:pt>
                <c:pt idx="37">
                  <c:v>-2.3592834248685642E-4</c:v>
                </c:pt>
                <c:pt idx="38">
                  <c:v>1.8457113062953483E-3</c:v>
                </c:pt>
                <c:pt idx="39">
                  <c:v>3.8292337145308889E-3</c:v>
                </c:pt>
                <c:pt idx="40">
                  <c:v>5.7401615320431532E-3</c:v>
                </c:pt>
                <c:pt idx="41">
                  <c:v>7.5646440250720665E-3</c:v>
                </c:pt>
                <c:pt idx="42">
                  <c:v>9.2696764011619848E-3</c:v>
                </c:pt>
                <c:pt idx="43">
                  <c:v>1.0836022669172586E-2</c:v>
                </c:pt>
                <c:pt idx="44">
                  <c:v>1.2280599916894926E-2</c:v>
                </c:pt>
                <c:pt idx="45">
                  <c:v>1.3654387803703089E-2</c:v>
                </c:pt>
                <c:pt idx="46">
                  <c:v>1.5019444991107227E-2</c:v>
                </c:pt>
                <c:pt idx="47">
                  <c:v>1.6420457690223329E-2</c:v>
                </c:pt>
                <c:pt idx="48">
                  <c:v>1.7865467150407568E-2</c:v>
                </c:pt>
                <c:pt idx="49">
                  <c:v>1.932254129835749E-2</c:v>
                </c:pt>
                <c:pt idx="50">
                  <c:v>2.0733237122536385E-2</c:v>
                </c:pt>
                <c:pt idx="51">
                  <c:v>2.2038855623276513E-2</c:v>
                </c:pt>
                <c:pt idx="52">
                  <c:v>2.3207612420941322E-2</c:v>
                </c:pt>
                <c:pt idx="53">
                  <c:v>2.4246108605468795E-2</c:v>
                </c:pt>
                <c:pt idx="54">
                  <c:v>2.5185649309685865E-2</c:v>
                </c:pt>
                <c:pt idx="55">
                  <c:v>2.605080860564812E-2</c:v>
                </c:pt>
                <c:pt idx="56">
                  <c:v>2.6831736867547345E-2</c:v>
                </c:pt>
                <c:pt idx="57">
                  <c:v>2.7480121795569256E-2</c:v>
                </c:pt>
                <c:pt idx="58">
                  <c:v>2.792738377843863E-2</c:v>
                </c:pt>
                <c:pt idx="59">
                  <c:v>2.8096487932268002E-2</c:v>
                </c:pt>
                <c:pt idx="60">
                  <c:v>2.7883028798277341E-2</c:v>
                </c:pt>
                <c:pt idx="61">
                  <c:v>2.7102346002348007E-2</c:v>
                </c:pt>
                <c:pt idx="62">
                  <c:v>2.5208342815587655E-2</c:v>
                </c:pt>
                <c:pt idx="63">
                  <c:v>2.3228728168007237E-2</c:v>
                </c:pt>
                <c:pt idx="64">
                  <c:v>3.1136921921221163E-2</c:v>
                </c:pt>
                <c:pt idx="65">
                  <c:v>4.2183716707082361E-2</c:v>
                </c:pt>
                <c:pt idx="66">
                  <c:v>5.1864171767943001E-2</c:v>
                </c:pt>
                <c:pt idx="67">
                  <c:v>6.0853288297106289E-2</c:v>
                </c:pt>
                <c:pt idx="68">
                  <c:v>6.9409688908148456E-2</c:v>
                </c:pt>
                <c:pt idx="69">
                  <c:v>7.7656303662384588E-2</c:v>
                </c:pt>
                <c:pt idx="70">
                  <c:v>8.5676045916302582E-2</c:v>
                </c:pt>
                <c:pt idx="71">
                  <c:v>9.3540257312401592E-2</c:v>
                </c:pt>
                <c:pt idx="72">
                  <c:v>0.10130711207247906</c:v>
                </c:pt>
                <c:pt idx="73">
                  <c:v>0.10900144374570811</c:v>
                </c:pt>
                <c:pt idx="74">
                  <c:v>0.11660884232128398</c:v>
                </c:pt>
                <c:pt idx="75">
                  <c:v>0.12409626009783266</c:v>
                </c:pt>
                <c:pt idx="76">
                  <c:v>0.1314449459719545</c:v>
                </c:pt>
                <c:pt idx="77">
                  <c:v>0.13867248516278086</c:v>
                </c:pt>
                <c:pt idx="78">
                  <c:v>0.14583027652588559</c:v>
                </c:pt>
                <c:pt idx="79">
                  <c:v>0.15298031212094534</c:v>
                </c:pt>
                <c:pt idx="80">
                  <c:v>0.16016677782164548</c:v>
                </c:pt>
                <c:pt idx="81">
                  <c:v>0.16739701713375577</c:v>
                </c:pt>
                <c:pt idx="82">
                  <c:v>0.17463849158091718</c:v>
                </c:pt>
                <c:pt idx="83">
                  <c:v>0.18183251107088669</c:v>
                </c:pt>
                <c:pt idx="84">
                  <c:v>0.18892062744458321</c:v>
                </c:pt>
                <c:pt idx="85">
                  <c:v>0.19587167663855379</c:v>
                </c:pt>
                <c:pt idx="86">
                  <c:v>0.20269286308668838</c:v>
                </c:pt>
                <c:pt idx="87">
                  <c:v>0.20941566387222191</c:v>
                </c:pt>
                <c:pt idx="88">
                  <c:v>0.21606425487409978</c:v>
                </c:pt>
                <c:pt idx="89">
                  <c:v>0.2226280869974154</c:v>
                </c:pt>
                <c:pt idx="90">
                  <c:v>0.22905831914162689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6B9-4F53-AC47-FF7AA5E6A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4619392"/>
        <c:axId val="1"/>
      </c:scatterChart>
      <c:valAx>
        <c:axId val="454619392"/>
        <c:scaling>
          <c:orientation val="minMax"/>
          <c:max val="5000"/>
          <c:min val="-8000"/>
        </c:scaling>
        <c:delete val="0"/>
        <c:axPos val="b"/>
        <c:majorGridlines>
          <c:spPr>
            <a:ln w="3175">
              <a:solidFill>
                <a:srgbClr val="424242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0337487722010201"/>
              <c:y val="0.923079615048118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5"/>
          <c:min val="-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80808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6687116564417178E-3"/>
              <c:y val="0.384616581047027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4619392"/>
        <c:crosses val="autoZero"/>
        <c:crossBetween val="midCat"/>
        <c:minorUnit val="0.05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2546028372220342"/>
          <c:y val="0.9344756264441304"/>
          <c:w val="0.73926428674943234"/>
          <c:h val="0.991455982532097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Aql - O-C Diagr.</a:t>
            </a:r>
          </a:p>
        </c:rich>
      </c:tx>
      <c:layout>
        <c:manualLayout>
          <c:xMode val="edge"/>
          <c:yMode val="edge"/>
          <c:x val="0.39050535987748852"/>
          <c:y val="1.42045454545454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009188361408886E-2"/>
          <c:y val="0.11363652126870072"/>
          <c:w val="0.8667687595712098"/>
          <c:h val="0.721591910056249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1'!$F$21:$F$977</c:f>
              <c:numCache>
                <c:formatCode>General</c:formatCode>
                <c:ptCount val="957"/>
                <c:pt idx="0">
                  <c:v>-13146</c:v>
                </c:pt>
                <c:pt idx="1">
                  <c:v>-13124</c:v>
                </c:pt>
                <c:pt idx="2">
                  <c:v>-13119</c:v>
                </c:pt>
                <c:pt idx="3">
                  <c:v>-13118</c:v>
                </c:pt>
                <c:pt idx="4">
                  <c:v>-13117</c:v>
                </c:pt>
                <c:pt idx="5">
                  <c:v>-13112</c:v>
                </c:pt>
                <c:pt idx="6">
                  <c:v>-13111</c:v>
                </c:pt>
                <c:pt idx="7">
                  <c:v>-12988</c:v>
                </c:pt>
                <c:pt idx="8">
                  <c:v>-12083</c:v>
                </c:pt>
                <c:pt idx="9">
                  <c:v>-11816</c:v>
                </c:pt>
                <c:pt idx="10">
                  <c:v>-11815</c:v>
                </c:pt>
                <c:pt idx="11">
                  <c:v>-11794</c:v>
                </c:pt>
                <c:pt idx="12">
                  <c:v>-11794</c:v>
                </c:pt>
                <c:pt idx="13">
                  <c:v>-11766</c:v>
                </c:pt>
                <c:pt idx="14">
                  <c:v>-11760</c:v>
                </c:pt>
                <c:pt idx="15">
                  <c:v>-11760</c:v>
                </c:pt>
                <c:pt idx="16">
                  <c:v>-11629</c:v>
                </c:pt>
                <c:pt idx="17">
                  <c:v>-11622</c:v>
                </c:pt>
                <c:pt idx="18">
                  <c:v>-11614</c:v>
                </c:pt>
                <c:pt idx="19">
                  <c:v>-11609</c:v>
                </c:pt>
                <c:pt idx="20">
                  <c:v>-11608</c:v>
                </c:pt>
                <c:pt idx="21">
                  <c:v>-11601</c:v>
                </c:pt>
                <c:pt idx="22">
                  <c:v>-11573</c:v>
                </c:pt>
                <c:pt idx="23">
                  <c:v>-11263</c:v>
                </c:pt>
                <c:pt idx="24">
                  <c:v>-11126</c:v>
                </c:pt>
                <c:pt idx="25">
                  <c:v>-11111</c:v>
                </c:pt>
                <c:pt idx="26">
                  <c:v>-11062</c:v>
                </c:pt>
                <c:pt idx="27">
                  <c:v>-10933</c:v>
                </c:pt>
                <c:pt idx="28">
                  <c:v>-10933</c:v>
                </c:pt>
                <c:pt idx="29">
                  <c:v>-10925</c:v>
                </c:pt>
                <c:pt idx="30">
                  <c:v>-10781</c:v>
                </c:pt>
                <c:pt idx="31">
                  <c:v>-10409</c:v>
                </c:pt>
                <c:pt idx="32">
                  <c:v>-10374</c:v>
                </c:pt>
                <c:pt idx="33">
                  <c:v>-9099</c:v>
                </c:pt>
                <c:pt idx="34">
                  <c:v>-9035</c:v>
                </c:pt>
                <c:pt idx="35">
                  <c:v>-9029</c:v>
                </c:pt>
                <c:pt idx="36">
                  <c:v>-8984</c:v>
                </c:pt>
                <c:pt idx="37">
                  <c:v>-8849</c:v>
                </c:pt>
                <c:pt idx="38">
                  <c:v>-8705</c:v>
                </c:pt>
                <c:pt idx="39">
                  <c:v>-8574</c:v>
                </c:pt>
                <c:pt idx="40">
                  <c:v>-8519</c:v>
                </c:pt>
                <c:pt idx="41">
                  <c:v>-8368</c:v>
                </c:pt>
                <c:pt idx="42">
                  <c:v>-8347</c:v>
                </c:pt>
                <c:pt idx="43">
                  <c:v>-8227</c:v>
                </c:pt>
                <c:pt idx="44">
                  <c:v>-8181</c:v>
                </c:pt>
                <c:pt idx="45">
                  <c:v>-8173</c:v>
                </c:pt>
                <c:pt idx="46">
                  <c:v>-8008</c:v>
                </c:pt>
                <c:pt idx="47">
                  <c:v>-7874</c:v>
                </c:pt>
                <c:pt idx="48">
                  <c:v>-7843</c:v>
                </c:pt>
                <c:pt idx="49">
                  <c:v>-7840</c:v>
                </c:pt>
                <c:pt idx="50">
                  <c:v>-7820</c:v>
                </c:pt>
                <c:pt idx="51">
                  <c:v>-7806</c:v>
                </c:pt>
                <c:pt idx="52">
                  <c:v>-7704</c:v>
                </c:pt>
                <c:pt idx="53">
                  <c:v>-7676</c:v>
                </c:pt>
                <c:pt idx="54">
                  <c:v>-6643</c:v>
                </c:pt>
                <c:pt idx="55">
                  <c:v>-6285</c:v>
                </c:pt>
                <c:pt idx="56">
                  <c:v>-5469</c:v>
                </c:pt>
                <c:pt idx="57">
                  <c:v>-5462</c:v>
                </c:pt>
                <c:pt idx="58">
                  <c:v>-5313</c:v>
                </c:pt>
                <c:pt idx="59">
                  <c:v>-5304</c:v>
                </c:pt>
                <c:pt idx="60">
                  <c:v>-5299</c:v>
                </c:pt>
                <c:pt idx="61">
                  <c:v>-5299</c:v>
                </c:pt>
                <c:pt idx="62">
                  <c:v>-5292</c:v>
                </c:pt>
                <c:pt idx="63">
                  <c:v>-5292</c:v>
                </c:pt>
                <c:pt idx="64">
                  <c:v>-5278</c:v>
                </c:pt>
                <c:pt idx="65">
                  <c:v>-5278</c:v>
                </c:pt>
                <c:pt idx="66">
                  <c:v>-4982</c:v>
                </c:pt>
                <c:pt idx="67">
                  <c:v>-4959</c:v>
                </c:pt>
                <c:pt idx="68">
                  <c:v>-4954</c:v>
                </c:pt>
                <c:pt idx="69">
                  <c:v>-4954</c:v>
                </c:pt>
                <c:pt idx="70">
                  <c:v>-4954</c:v>
                </c:pt>
                <c:pt idx="71">
                  <c:v>-4947</c:v>
                </c:pt>
                <c:pt idx="72">
                  <c:v>-4947</c:v>
                </c:pt>
                <c:pt idx="73">
                  <c:v>-4940</c:v>
                </c:pt>
                <c:pt idx="74">
                  <c:v>-4931</c:v>
                </c:pt>
                <c:pt idx="75">
                  <c:v>-4796</c:v>
                </c:pt>
                <c:pt idx="76">
                  <c:v>-4796</c:v>
                </c:pt>
                <c:pt idx="77">
                  <c:v>-4740</c:v>
                </c:pt>
                <c:pt idx="78">
                  <c:v>-4628</c:v>
                </c:pt>
                <c:pt idx="79">
                  <c:v>-4600</c:v>
                </c:pt>
                <c:pt idx="80">
                  <c:v>-4477</c:v>
                </c:pt>
                <c:pt idx="81">
                  <c:v>-4477</c:v>
                </c:pt>
                <c:pt idx="82">
                  <c:v>-4428</c:v>
                </c:pt>
                <c:pt idx="83">
                  <c:v>-4277</c:v>
                </c:pt>
                <c:pt idx="84">
                  <c:v>-4090</c:v>
                </c:pt>
                <c:pt idx="85">
                  <c:v>-4078</c:v>
                </c:pt>
                <c:pt idx="86">
                  <c:v>-3932</c:v>
                </c:pt>
                <c:pt idx="87">
                  <c:v>-3920</c:v>
                </c:pt>
                <c:pt idx="88">
                  <c:v>-3913</c:v>
                </c:pt>
                <c:pt idx="89">
                  <c:v>-3910</c:v>
                </c:pt>
                <c:pt idx="90">
                  <c:v>-3832</c:v>
                </c:pt>
                <c:pt idx="91">
                  <c:v>-3761</c:v>
                </c:pt>
                <c:pt idx="92">
                  <c:v>-3761</c:v>
                </c:pt>
                <c:pt idx="93">
                  <c:v>-3761</c:v>
                </c:pt>
                <c:pt idx="94">
                  <c:v>-3761</c:v>
                </c:pt>
                <c:pt idx="95">
                  <c:v>-3761</c:v>
                </c:pt>
                <c:pt idx="96">
                  <c:v>-3760</c:v>
                </c:pt>
                <c:pt idx="97">
                  <c:v>-3603</c:v>
                </c:pt>
                <c:pt idx="98">
                  <c:v>-3589</c:v>
                </c:pt>
                <c:pt idx="99">
                  <c:v>-3589</c:v>
                </c:pt>
                <c:pt idx="100">
                  <c:v>-3589</c:v>
                </c:pt>
                <c:pt idx="101">
                  <c:v>-3589</c:v>
                </c:pt>
                <c:pt idx="102">
                  <c:v>-3589</c:v>
                </c:pt>
                <c:pt idx="103">
                  <c:v>-3589</c:v>
                </c:pt>
                <c:pt idx="104">
                  <c:v>-3582</c:v>
                </c:pt>
                <c:pt idx="105">
                  <c:v>-3452</c:v>
                </c:pt>
                <c:pt idx="106">
                  <c:v>-3424</c:v>
                </c:pt>
                <c:pt idx="107">
                  <c:v>-3417</c:v>
                </c:pt>
                <c:pt idx="108">
                  <c:v>-3258</c:v>
                </c:pt>
                <c:pt idx="109">
                  <c:v>-3244</c:v>
                </c:pt>
                <c:pt idx="110">
                  <c:v>-3244</c:v>
                </c:pt>
                <c:pt idx="111">
                  <c:v>-3244</c:v>
                </c:pt>
                <c:pt idx="112">
                  <c:v>-3244</c:v>
                </c:pt>
                <c:pt idx="113">
                  <c:v>-3244</c:v>
                </c:pt>
                <c:pt idx="114">
                  <c:v>-3223</c:v>
                </c:pt>
                <c:pt idx="115">
                  <c:v>-3107</c:v>
                </c:pt>
                <c:pt idx="116">
                  <c:v>-3091</c:v>
                </c:pt>
                <c:pt idx="117">
                  <c:v>-3086</c:v>
                </c:pt>
                <c:pt idx="118">
                  <c:v>-3079</c:v>
                </c:pt>
                <c:pt idx="119">
                  <c:v>-3065</c:v>
                </c:pt>
                <c:pt idx="120">
                  <c:v>-3063</c:v>
                </c:pt>
                <c:pt idx="121">
                  <c:v>-3051</c:v>
                </c:pt>
                <c:pt idx="122">
                  <c:v>-2914</c:v>
                </c:pt>
                <c:pt idx="123">
                  <c:v>-2904</c:v>
                </c:pt>
                <c:pt idx="124">
                  <c:v>-2876</c:v>
                </c:pt>
                <c:pt idx="125">
                  <c:v>-2733</c:v>
                </c:pt>
                <c:pt idx="126">
                  <c:v>-2711</c:v>
                </c:pt>
                <c:pt idx="127">
                  <c:v>-2581</c:v>
                </c:pt>
                <c:pt idx="128">
                  <c:v>-2574</c:v>
                </c:pt>
                <c:pt idx="129">
                  <c:v>-2560</c:v>
                </c:pt>
                <c:pt idx="130">
                  <c:v>-2553</c:v>
                </c:pt>
                <c:pt idx="131">
                  <c:v>-2545</c:v>
                </c:pt>
                <c:pt idx="132">
                  <c:v>-2532</c:v>
                </c:pt>
                <c:pt idx="133">
                  <c:v>-2352</c:v>
                </c:pt>
                <c:pt idx="134">
                  <c:v>-2348</c:v>
                </c:pt>
                <c:pt idx="135">
                  <c:v>-2236</c:v>
                </c:pt>
                <c:pt idx="136">
                  <c:v>-2229</c:v>
                </c:pt>
                <c:pt idx="137">
                  <c:v>-2224</c:v>
                </c:pt>
                <c:pt idx="138">
                  <c:v>-2224</c:v>
                </c:pt>
                <c:pt idx="139">
                  <c:v>-2224</c:v>
                </c:pt>
                <c:pt idx="140">
                  <c:v>-2222</c:v>
                </c:pt>
                <c:pt idx="141">
                  <c:v>-2196</c:v>
                </c:pt>
                <c:pt idx="142">
                  <c:v>-2194</c:v>
                </c:pt>
                <c:pt idx="143">
                  <c:v>-2059</c:v>
                </c:pt>
                <c:pt idx="144">
                  <c:v>-2045</c:v>
                </c:pt>
                <c:pt idx="145">
                  <c:v>-2029</c:v>
                </c:pt>
                <c:pt idx="146">
                  <c:v>-1872</c:v>
                </c:pt>
                <c:pt idx="147">
                  <c:v>-1684</c:v>
                </c:pt>
                <c:pt idx="148">
                  <c:v>-1540</c:v>
                </c:pt>
                <c:pt idx="149">
                  <c:v>-1528</c:v>
                </c:pt>
                <c:pt idx="150">
                  <c:v>-1519</c:v>
                </c:pt>
                <c:pt idx="151">
                  <c:v>-1382</c:v>
                </c:pt>
                <c:pt idx="152">
                  <c:v>-1368</c:v>
                </c:pt>
                <c:pt idx="153">
                  <c:v>-1356</c:v>
                </c:pt>
                <c:pt idx="154">
                  <c:v>-1218</c:v>
                </c:pt>
                <c:pt idx="155">
                  <c:v>-1204</c:v>
                </c:pt>
                <c:pt idx="156">
                  <c:v>-1202</c:v>
                </c:pt>
                <c:pt idx="157">
                  <c:v>-1192</c:v>
                </c:pt>
                <c:pt idx="158">
                  <c:v>-1174</c:v>
                </c:pt>
                <c:pt idx="159">
                  <c:v>-692</c:v>
                </c:pt>
                <c:pt idx="160">
                  <c:v>-529</c:v>
                </c:pt>
                <c:pt idx="161">
                  <c:v>-505</c:v>
                </c:pt>
                <c:pt idx="162">
                  <c:v>-363</c:v>
                </c:pt>
                <c:pt idx="163">
                  <c:v>-341</c:v>
                </c:pt>
                <c:pt idx="164">
                  <c:v>-243</c:v>
                </c:pt>
                <c:pt idx="165">
                  <c:v>-170</c:v>
                </c:pt>
                <c:pt idx="166">
                  <c:v>-170</c:v>
                </c:pt>
                <c:pt idx="167">
                  <c:v>-4</c:v>
                </c:pt>
                <c:pt idx="168">
                  <c:v>0</c:v>
                </c:pt>
                <c:pt idx="169">
                  <c:v>140</c:v>
                </c:pt>
                <c:pt idx="170">
                  <c:v>146</c:v>
                </c:pt>
                <c:pt idx="171">
                  <c:v>175</c:v>
                </c:pt>
                <c:pt idx="172">
                  <c:v>342</c:v>
                </c:pt>
                <c:pt idx="173">
                  <c:v>380</c:v>
                </c:pt>
                <c:pt idx="174">
                  <c:v>499</c:v>
                </c:pt>
                <c:pt idx="175">
                  <c:v>506</c:v>
                </c:pt>
                <c:pt idx="176">
                  <c:v>533</c:v>
                </c:pt>
                <c:pt idx="177">
                  <c:v>535</c:v>
                </c:pt>
                <c:pt idx="178">
                  <c:v>859</c:v>
                </c:pt>
                <c:pt idx="179">
                  <c:v>996</c:v>
                </c:pt>
                <c:pt idx="180">
                  <c:v>1052</c:v>
                </c:pt>
                <c:pt idx="181">
                  <c:v>1204</c:v>
                </c:pt>
                <c:pt idx="182">
                  <c:v>1367</c:v>
                </c:pt>
                <c:pt idx="183">
                  <c:v>1714</c:v>
                </c:pt>
                <c:pt idx="184">
                  <c:v>1863</c:v>
                </c:pt>
                <c:pt idx="185">
                  <c:v>1863.5</c:v>
                </c:pt>
                <c:pt idx="186">
                  <c:v>1866</c:v>
                </c:pt>
                <c:pt idx="187">
                  <c:v>1877</c:v>
                </c:pt>
                <c:pt idx="188">
                  <c:v>1877.5</c:v>
                </c:pt>
                <c:pt idx="189">
                  <c:v>1884</c:v>
                </c:pt>
                <c:pt idx="190">
                  <c:v>1884.5</c:v>
                </c:pt>
                <c:pt idx="191">
                  <c:v>2040</c:v>
                </c:pt>
                <c:pt idx="192">
                  <c:v>2040</c:v>
                </c:pt>
                <c:pt idx="193">
                  <c:v>2040</c:v>
                </c:pt>
                <c:pt idx="194">
                  <c:v>2052</c:v>
                </c:pt>
                <c:pt idx="195">
                  <c:v>2224</c:v>
                </c:pt>
                <c:pt idx="196">
                  <c:v>2404</c:v>
                </c:pt>
                <c:pt idx="197">
                  <c:v>2541</c:v>
                </c:pt>
                <c:pt idx="198">
                  <c:v>2567</c:v>
                </c:pt>
                <c:pt idx="199">
                  <c:v>2583</c:v>
                </c:pt>
                <c:pt idx="200">
                  <c:v>2762</c:v>
                </c:pt>
                <c:pt idx="201">
                  <c:v>2900</c:v>
                </c:pt>
                <c:pt idx="202">
                  <c:v>3079</c:v>
                </c:pt>
                <c:pt idx="203">
                  <c:v>3114</c:v>
                </c:pt>
                <c:pt idx="204">
                  <c:v>2900</c:v>
                </c:pt>
                <c:pt idx="205">
                  <c:v>3079</c:v>
                </c:pt>
                <c:pt idx="206">
                  <c:v>3114</c:v>
                </c:pt>
                <c:pt idx="207">
                  <c:v>3271</c:v>
                </c:pt>
                <c:pt idx="208">
                  <c:v>3279</c:v>
                </c:pt>
                <c:pt idx="209">
                  <c:v>3410</c:v>
                </c:pt>
                <c:pt idx="210">
                  <c:v>3417</c:v>
                </c:pt>
                <c:pt idx="211">
                  <c:v>3575</c:v>
                </c:pt>
                <c:pt idx="212">
                  <c:v>3588</c:v>
                </c:pt>
                <c:pt idx="213">
                  <c:v>3617</c:v>
                </c:pt>
              </c:numCache>
            </c:numRef>
          </c:xVal>
          <c:yVal>
            <c:numRef>
              <c:f>'Active 1'!$H$21:$H$977</c:f>
              <c:numCache>
                <c:formatCode>General</c:formatCode>
                <c:ptCount val="957"/>
                <c:pt idx="27">
                  <c:v>0.18203099999664119</c:v>
                </c:pt>
                <c:pt idx="34">
                  <c:v>0.1081449999983306</c:v>
                </c:pt>
                <c:pt idx="39">
                  <c:v>0.10071799999423092</c:v>
                </c:pt>
                <c:pt idx="42">
                  <c:v>8.9728999992075842E-2</c:v>
                </c:pt>
                <c:pt idx="43">
                  <c:v>8.6888999998336658E-2</c:v>
                </c:pt>
                <c:pt idx="44">
                  <c:v>9.2366999997466337E-2</c:v>
                </c:pt>
                <c:pt idx="47">
                  <c:v>8.2818000002589542E-2</c:v>
                </c:pt>
                <c:pt idx="49">
                  <c:v>8.977999999478925E-2</c:v>
                </c:pt>
                <c:pt idx="50">
                  <c:v>8.8639999994484242E-2</c:v>
                </c:pt>
                <c:pt idx="51">
                  <c:v>8.3741999995254446E-2</c:v>
                </c:pt>
                <c:pt idx="52">
                  <c:v>8.1627999999909662E-2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B2-406B-AE03-2E9BBB6F4797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1'!$D$22:$D$45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1'!$F$21:$F$977</c:f>
              <c:numCache>
                <c:formatCode>General</c:formatCode>
                <c:ptCount val="957"/>
                <c:pt idx="0">
                  <c:v>-13146</c:v>
                </c:pt>
                <c:pt idx="1">
                  <c:v>-13124</c:v>
                </c:pt>
                <c:pt idx="2">
                  <c:v>-13119</c:v>
                </c:pt>
                <c:pt idx="3">
                  <c:v>-13118</c:v>
                </c:pt>
                <c:pt idx="4">
                  <c:v>-13117</c:v>
                </c:pt>
                <c:pt idx="5">
                  <c:v>-13112</c:v>
                </c:pt>
                <c:pt idx="6">
                  <c:v>-13111</c:v>
                </c:pt>
                <c:pt idx="7">
                  <c:v>-12988</c:v>
                </c:pt>
                <c:pt idx="8">
                  <c:v>-12083</c:v>
                </c:pt>
                <c:pt idx="9">
                  <c:v>-11816</c:v>
                </c:pt>
                <c:pt idx="10">
                  <c:v>-11815</c:v>
                </c:pt>
                <c:pt idx="11">
                  <c:v>-11794</c:v>
                </c:pt>
                <c:pt idx="12">
                  <c:v>-11794</c:v>
                </c:pt>
                <c:pt idx="13">
                  <c:v>-11766</c:v>
                </c:pt>
                <c:pt idx="14">
                  <c:v>-11760</c:v>
                </c:pt>
                <c:pt idx="15">
                  <c:v>-11760</c:v>
                </c:pt>
                <c:pt idx="16">
                  <c:v>-11629</c:v>
                </c:pt>
                <c:pt idx="17">
                  <c:v>-11622</c:v>
                </c:pt>
                <c:pt idx="18">
                  <c:v>-11614</c:v>
                </c:pt>
                <c:pt idx="19">
                  <c:v>-11609</c:v>
                </c:pt>
                <c:pt idx="20">
                  <c:v>-11608</c:v>
                </c:pt>
                <c:pt idx="21">
                  <c:v>-11601</c:v>
                </c:pt>
                <c:pt idx="22">
                  <c:v>-11573</c:v>
                </c:pt>
                <c:pt idx="23">
                  <c:v>-11263</c:v>
                </c:pt>
                <c:pt idx="24">
                  <c:v>-11126</c:v>
                </c:pt>
                <c:pt idx="25">
                  <c:v>-11111</c:v>
                </c:pt>
                <c:pt idx="26">
                  <c:v>-11062</c:v>
                </c:pt>
                <c:pt idx="27">
                  <c:v>-10933</c:v>
                </c:pt>
                <c:pt idx="28">
                  <c:v>-10933</c:v>
                </c:pt>
                <c:pt idx="29">
                  <c:v>-10925</c:v>
                </c:pt>
                <c:pt idx="30">
                  <c:v>-10781</c:v>
                </c:pt>
                <c:pt idx="31">
                  <c:v>-10409</c:v>
                </c:pt>
                <c:pt idx="32">
                  <c:v>-10374</c:v>
                </c:pt>
                <c:pt idx="33">
                  <c:v>-9099</c:v>
                </c:pt>
                <c:pt idx="34">
                  <c:v>-9035</c:v>
                </c:pt>
                <c:pt idx="35">
                  <c:v>-9029</c:v>
                </c:pt>
                <c:pt idx="36">
                  <c:v>-8984</c:v>
                </c:pt>
                <c:pt idx="37">
                  <c:v>-8849</c:v>
                </c:pt>
                <c:pt idx="38">
                  <c:v>-8705</c:v>
                </c:pt>
                <c:pt idx="39">
                  <c:v>-8574</c:v>
                </c:pt>
                <c:pt idx="40">
                  <c:v>-8519</c:v>
                </c:pt>
                <c:pt idx="41">
                  <c:v>-8368</c:v>
                </c:pt>
                <c:pt idx="42">
                  <c:v>-8347</c:v>
                </c:pt>
                <c:pt idx="43">
                  <c:v>-8227</c:v>
                </c:pt>
                <c:pt idx="44">
                  <c:v>-8181</c:v>
                </c:pt>
                <c:pt idx="45">
                  <c:v>-8173</c:v>
                </c:pt>
                <c:pt idx="46">
                  <c:v>-8008</c:v>
                </c:pt>
                <c:pt idx="47">
                  <c:v>-7874</c:v>
                </c:pt>
                <c:pt idx="48">
                  <c:v>-7843</c:v>
                </c:pt>
                <c:pt idx="49">
                  <c:v>-7840</c:v>
                </c:pt>
                <c:pt idx="50">
                  <c:v>-7820</c:v>
                </c:pt>
                <c:pt idx="51">
                  <c:v>-7806</c:v>
                </c:pt>
                <c:pt idx="52">
                  <c:v>-7704</c:v>
                </c:pt>
                <c:pt idx="53">
                  <c:v>-7676</c:v>
                </c:pt>
                <c:pt idx="54">
                  <c:v>-6643</c:v>
                </c:pt>
                <c:pt idx="55">
                  <c:v>-6285</c:v>
                </c:pt>
                <c:pt idx="56">
                  <c:v>-5469</c:v>
                </c:pt>
                <c:pt idx="57">
                  <c:v>-5462</c:v>
                </c:pt>
                <c:pt idx="58">
                  <c:v>-5313</c:v>
                </c:pt>
                <c:pt idx="59">
                  <c:v>-5304</c:v>
                </c:pt>
                <c:pt idx="60">
                  <c:v>-5299</c:v>
                </c:pt>
                <c:pt idx="61">
                  <c:v>-5299</c:v>
                </c:pt>
                <c:pt idx="62">
                  <c:v>-5292</c:v>
                </c:pt>
                <c:pt idx="63">
                  <c:v>-5292</c:v>
                </c:pt>
                <c:pt idx="64">
                  <c:v>-5278</c:v>
                </c:pt>
                <c:pt idx="65">
                  <c:v>-5278</c:v>
                </c:pt>
                <c:pt idx="66">
                  <c:v>-4982</c:v>
                </c:pt>
                <c:pt idx="67">
                  <c:v>-4959</c:v>
                </c:pt>
                <c:pt idx="68">
                  <c:v>-4954</c:v>
                </c:pt>
                <c:pt idx="69">
                  <c:v>-4954</c:v>
                </c:pt>
                <c:pt idx="70">
                  <c:v>-4954</c:v>
                </c:pt>
                <c:pt idx="71">
                  <c:v>-4947</c:v>
                </c:pt>
                <c:pt idx="72">
                  <c:v>-4947</c:v>
                </c:pt>
                <c:pt idx="73">
                  <c:v>-4940</c:v>
                </c:pt>
                <c:pt idx="74">
                  <c:v>-4931</c:v>
                </c:pt>
                <c:pt idx="75">
                  <c:v>-4796</c:v>
                </c:pt>
                <c:pt idx="76">
                  <c:v>-4796</c:v>
                </c:pt>
                <c:pt idx="77">
                  <c:v>-4740</c:v>
                </c:pt>
                <c:pt idx="78">
                  <c:v>-4628</c:v>
                </c:pt>
                <c:pt idx="79">
                  <c:v>-4600</c:v>
                </c:pt>
                <c:pt idx="80">
                  <c:v>-4477</c:v>
                </c:pt>
                <c:pt idx="81">
                  <c:v>-4477</c:v>
                </c:pt>
                <c:pt idx="82">
                  <c:v>-4428</c:v>
                </c:pt>
                <c:pt idx="83">
                  <c:v>-4277</c:v>
                </c:pt>
                <c:pt idx="84">
                  <c:v>-4090</c:v>
                </c:pt>
                <c:pt idx="85">
                  <c:v>-4078</c:v>
                </c:pt>
                <c:pt idx="86">
                  <c:v>-3932</c:v>
                </c:pt>
                <c:pt idx="87">
                  <c:v>-3920</c:v>
                </c:pt>
                <c:pt idx="88">
                  <c:v>-3913</c:v>
                </c:pt>
                <c:pt idx="89">
                  <c:v>-3910</c:v>
                </c:pt>
                <c:pt idx="90">
                  <c:v>-3832</c:v>
                </c:pt>
                <c:pt idx="91">
                  <c:v>-3761</c:v>
                </c:pt>
                <c:pt idx="92">
                  <c:v>-3761</c:v>
                </c:pt>
                <c:pt idx="93">
                  <c:v>-3761</c:v>
                </c:pt>
                <c:pt idx="94">
                  <c:v>-3761</c:v>
                </c:pt>
                <c:pt idx="95">
                  <c:v>-3761</c:v>
                </c:pt>
                <c:pt idx="96">
                  <c:v>-3760</c:v>
                </c:pt>
                <c:pt idx="97">
                  <c:v>-3603</c:v>
                </c:pt>
                <c:pt idx="98">
                  <c:v>-3589</c:v>
                </c:pt>
                <c:pt idx="99">
                  <c:v>-3589</c:v>
                </c:pt>
                <c:pt idx="100">
                  <c:v>-3589</c:v>
                </c:pt>
                <c:pt idx="101">
                  <c:v>-3589</c:v>
                </c:pt>
                <c:pt idx="102">
                  <c:v>-3589</c:v>
                </c:pt>
                <c:pt idx="103">
                  <c:v>-3589</c:v>
                </c:pt>
                <c:pt idx="104">
                  <c:v>-3582</c:v>
                </c:pt>
                <c:pt idx="105">
                  <c:v>-3452</c:v>
                </c:pt>
                <c:pt idx="106">
                  <c:v>-3424</c:v>
                </c:pt>
                <c:pt idx="107">
                  <c:v>-3417</c:v>
                </c:pt>
                <c:pt idx="108">
                  <c:v>-3258</c:v>
                </c:pt>
                <c:pt idx="109">
                  <c:v>-3244</c:v>
                </c:pt>
                <c:pt idx="110">
                  <c:v>-3244</c:v>
                </c:pt>
                <c:pt idx="111">
                  <c:v>-3244</c:v>
                </c:pt>
                <c:pt idx="112">
                  <c:v>-3244</c:v>
                </c:pt>
                <c:pt idx="113">
                  <c:v>-3244</c:v>
                </c:pt>
                <c:pt idx="114">
                  <c:v>-3223</c:v>
                </c:pt>
                <c:pt idx="115">
                  <c:v>-3107</c:v>
                </c:pt>
                <c:pt idx="116">
                  <c:v>-3091</c:v>
                </c:pt>
                <c:pt idx="117">
                  <c:v>-3086</c:v>
                </c:pt>
                <c:pt idx="118">
                  <c:v>-3079</c:v>
                </c:pt>
                <c:pt idx="119">
                  <c:v>-3065</c:v>
                </c:pt>
                <c:pt idx="120">
                  <c:v>-3063</c:v>
                </c:pt>
                <c:pt idx="121">
                  <c:v>-3051</c:v>
                </c:pt>
                <c:pt idx="122">
                  <c:v>-2914</c:v>
                </c:pt>
                <c:pt idx="123">
                  <c:v>-2904</c:v>
                </c:pt>
                <c:pt idx="124">
                  <c:v>-2876</c:v>
                </c:pt>
                <c:pt idx="125">
                  <c:v>-2733</c:v>
                </c:pt>
                <c:pt idx="126">
                  <c:v>-2711</c:v>
                </c:pt>
                <c:pt idx="127">
                  <c:v>-2581</c:v>
                </c:pt>
                <c:pt idx="128">
                  <c:v>-2574</c:v>
                </c:pt>
                <c:pt idx="129">
                  <c:v>-2560</c:v>
                </c:pt>
                <c:pt idx="130">
                  <c:v>-2553</c:v>
                </c:pt>
                <c:pt idx="131">
                  <c:v>-2545</c:v>
                </c:pt>
                <c:pt idx="132">
                  <c:v>-2532</c:v>
                </c:pt>
                <c:pt idx="133">
                  <c:v>-2352</c:v>
                </c:pt>
                <c:pt idx="134">
                  <c:v>-2348</c:v>
                </c:pt>
                <c:pt idx="135">
                  <c:v>-2236</c:v>
                </c:pt>
                <c:pt idx="136">
                  <c:v>-2229</c:v>
                </c:pt>
                <c:pt idx="137">
                  <c:v>-2224</c:v>
                </c:pt>
                <c:pt idx="138">
                  <c:v>-2224</c:v>
                </c:pt>
                <c:pt idx="139">
                  <c:v>-2224</c:v>
                </c:pt>
                <c:pt idx="140">
                  <c:v>-2222</c:v>
                </c:pt>
                <c:pt idx="141">
                  <c:v>-2196</c:v>
                </c:pt>
                <c:pt idx="142">
                  <c:v>-2194</c:v>
                </c:pt>
                <c:pt idx="143">
                  <c:v>-2059</c:v>
                </c:pt>
                <c:pt idx="144">
                  <c:v>-2045</c:v>
                </c:pt>
                <c:pt idx="145">
                  <c:v>-2029</c:v>
                </c:pt>
                <c:pt idx="146">
                  <c:v>-1872</c:v>
                </c:pt>
                <c:pt idx="147">
                  <c:v>-1684</c:v>
                </c:pt>
                <c:pt idx="148">
                  <c:v>-1540</c:v>
                </c:pt>
                <c:pt idx="149">
                  <c:v>-1528</c:v>
                </c:pt>
                <c:pt idx="150">
                  <c:v>-1519</c:v>
                </c:pt>
                <c:pt idx="151">
                  <c:v>-1382</c:v>
                </c:pt>
                <c:pt idx="152">
                  <c:v>-1368</c:v>
                </c:pt>
                <c:pt idx="153">
                  <c:v>-1356</c:v>
                </c:pt>
                <c:pt idx="154">
                  <c:v>-1218</c:v>
                </c:pt>
                <c:pt idx="155">
                  <c:v>-1204</c:v>
                </c:pt>
                <c:pt idx="156">
                  <c:v>-1202</c:v>
                </c:pt>
                <c:pt idx="157">
                  <c:v>-1192</c:v>
                </c:pt>
                <c:pt idx="158">
                  <c:v>-1174</c:v>
                </c:pt>
                <c:pt idx="159">
                  <c:v>-692</c:v>
                </c:pt>
                <c:pt idx="160">
                  <c:v>-529</c:v>
                </c:pt>
                <c:pt idx="161">
                  <c:v>-505</c:v>
                </c:pt>
                <c:pt idx="162">
                  <c:v>-363</c:v>
                </c:pt>
                <c:pt idx="163">
                  <c:v>-341</c:v>
                </c:pt>
                <c:pt idx="164">
                  <c:v>-243</c:v>
                </c:pt>
                <c:pt idx="165">
                  <c:v>-170</c:v>
                </c:pt>
                <c:pt idx="166">
                  <c:v>-170</c:v>
                </c:pt>
                <c:pt idx="167">
                  <c:v>-4</c:v>
                </c:pt>
                <c:pt idx="168">
                  <c:v>0</c:v>
                </c:pt>
                <c:pt idx="169">
                  <c:v>140</c:v>
                </c:pt>
                <c:pt idx="170">
                  <c:v>146</c:v>
                </c:pt>
                <c:pt idx="171">
                  <c:v>175</c:v>
                </c:pt>
                <c:pt idx="172">
                  <c:v>342</c:v>
                </c:pt>
                <c:pt idx="173">
                  <c:v>380</c:v>
                </c:pt>
                <c:pt idx="174">
                  <c:v>499</c:v>
                </c:pt>
                <c:pt idx="175">
                  <c:v>506</c:v>
                </c:pt>
                <c:pt idx="176">
                  <c:v>533</c:v>
                </c:pt>
                <c:pt idx="177">
                  <c:v>535</c:v>
                </c:pt>
                <c:pt idx="178">
                  <c:v>859</c:v>
                </c:pt>
                <c:pt idx="179">
                  <c:v>996</c:v>
                </c:pt>
                <c:pt idx="180">
                  <c:v>1052</c:v>
                </c:pt>
                <c:pt idx="181">
                  <c:v>1204</c:v>
                </c:pt>
                <c:pt idx="182">
                  <c:v>1367</c:v>
                </c:pt>
                <c:pt idx="183">
                  <c:v>1714</c:v>
                </c:pt>
                <c:pt idx="184">
                  <c:v>1863</c:v>
                </c:pt>
                <c:pt idx="185">
                  <c:v>1863.5</c:v>
                </c:pt>
                <c:pt idx="186">
                  <c:v>1866</c:v>
                </c:pt>
                <c:pt idx="187">
                  <c:v>1877</c:v>
                </c:pt>
                <c:pt idx="188">
                  <c:v>1877.5</c:v>
                </c:pt>
                <c:pt idx="189">
                  <c:v>1884</c:v>
                </c:pt>
                <c:pt idx="190">
                  <c:v>1884.5</c:v>
                </c:pt>
                <c:pt idx="191">
                  <c:v>2040</c:v>
                </c:pt>
                <c:pt idx="192">
                  <c:v>2040</c:v>
                </c:pt>
                <c:pt idx="193">
                  <c:v>2040</c:v>
                </c:pt>
                <c:pt idx="194">
                  <c:v>2052</c:v>
                </c:pt>
                <c:pt idx="195">
                  <c:v>2224</c:v>
                </c:pt>
                <c:pt idx="196">
                  <c:v>2404</c:v>
                </c:pt>
                <c:pt idx="197">
                  <c:v>2541</c:v>
                </c:pt>
                <c:pt idx="198">
                  <c:v>2567</c:v>
                </c:pt>
                <c:pt idx="199">
                  <c:v>2583</c:v>
                </c:pt>
                <c:pt idx="200">
                  <c:v>2762</c:v>
                </c:pt>
                <c:pt idx="201">
                  <c:v>2900</c:v>
                </c:pt>
                <c:pt idx="202">
                  <c:v>3079</c:v>
                </c:pt>
                <c:pt idx="203">
                  <c:v>3114</c:v>
                </c:pt>
                <c:pt idx="204">
                  <c:v>2900</c:v>
                </c:pt>
                <c:pt idx="205">
                  <c:v>3079</c:v>
                </c:pt>
                <c:pt idx="206">
                  <c:v>3114</c:v>
                </c:pt>
                <c:pt idx="207">
                  <c:v>3271</c:v>
                </c:pt>
                <c:pt idx="208">
                  <c:v>3279</c:v>
                </c:pt>
                <c:pt idx="209">
                  <c:v>3410</c:v>
                </c:pt>
                <c:pt idx="210">
                  <c:v>3417</c:v>
                </c:pt>
                <c:pt idx="211">
                  <c:v>3575</c:v>
                </c:pt>
                <c:pt idx="212">
                  <c:v>3588</c:v>
                </c:pt>
                <c:pt idx="213">
                  <c:v>3617</c:v>
                </c:pt>
              </c:numCache>
            </c:numRef>
          </c:xVal>
          <c:yVal>
            <c:numRef>
              <c:f>'Active 1'!$I$21:$I$977</c:f>
              <c:numCache>
                <c:formatCode>General</c:formatCode>
                <c:ptCount val="957"/>
                <c:pt idx="0">
                  <c:v>0.31312199999592849</c:v>
                </c:pt>
                <c:pt idx="1">
                  <c:v>0.31656799999836949</c:v>
                </c:pt>
                <c:pt idx="2">
                  <c:v>0.3205329999946116</c:v>
                </c:pt>
                <c:pt idx="3">
                  <c:v>0.29832599999645026</c:v>
                </c:pt>
                <c:pt idx="4">
                  <c:v>0.30211899999630987</c:v>
                </c:pt>
                <c:pt idx="5">
                  <c:v>0.29508399999758694</c:v>
                </c:pt>
                <c:pt idx="6">
                  <c:v>0.29887699999744655</c:v>
                </c:pt>
                <c:pt idx="7">
                  <c:v>0.28841599999577738</c:v>
                </c:pt>
                <c:pt idx="8">
                  <c:v>0.23508099999889964</c:v>
                </c:pt>
                <c:pt idx="9">
                  <c:v>0.22681199999715318</c:v>
                </c:pt>
                <c:pt idx="10">
                  <c:v>0.22260499999902095</c:v>
                </c:pt>
                <c:pt idx="11">
                  <c:v>0.216257999996742</c:v>
                </c:pt>
                <c:pt idx="12">
                  <c:v>0.22525799999857554</c:v>
                </c:pt>
                <c:pt idx="13">
                  <c:v>0.21946199999729288</c:v>
                </c:pt>
                <c:pt idx="14">
                  <c:v>0.22221999999965192</c:v>
                </c:pt>
                <c:pt idx="15">
                  <c:v>0.22321999999985565</c:v>
                </c:pt>
                <c:pt idx="16">
                  <c:v>0.20910299999741255</c:v>
                </c:pt>
                <c:pt idx="17">
                  <c:v>0.21765399999640067</c:v>
                </c:pt>
                <c:pt idx="18">
                  <c:v>0.21799799999644165</c:v>
                </c:pt>
                <c:pt idx="19">
                  <c:v>0.21396299999832991</c:v>
                </c:pt>
                <c:pt idx="20">
                  <c:v>0.20975600000019767</c:v>
                </c:pt>
                <c:pt idx="21">
                  <c:v>0.23230699999839999</c:v>
                </c:pt>
                <c:pt idx="22">
                  <c:v>0.2145109999946726</c:v>
                </c:pt>
                <c:pt idx="23">
                  <c:v>0.20134099999995669</c:v>
                </c:pt>
                <c:pt idx="24">
                  <c:v>0.18598199999541976</c:v>
                </c:pt>
                <c:pt idx="25">
                  <c:v>0.18087699999887263</c:v>
                </c:pt>
                <c:pt idx="26">
                  <c:v>0.18173399999795947</c:v>
                </c:pt>
                <c:pt idx="28">
                  <c:v>0.19903099999646656</c:v>
                </c:pt>
                <c:pt idx="29">
                  <c:v>0.17837499999950523</c:v>
                </c:pt>
                <c:pt idx="30">
                  <c:v>0.16256699999576085</c:v>
                </c:pt>
                <c:pt idx="31">
                  <c:v>0.13956300000063493</c:v>
                </c:pt>
                <c:pt idx="32">
                  <c:v>0.14431799999510986</c:v>
                </c:pt>
                <c:pt idx="33">
                  <c:v>0.10939299999881769</c:v>
                </c:pt>
                <c:pt idx="35">
                  <c:v>0.10490299999219133</c:v>
                </c:pt>
                <c:pt idx="37">
                  <c:v>0.11264299999311334</c:v>
                </c:pt>
                <c:pt idx="38">
                  <c:v>0.11183499999606283</c:v>
                </c:pt>
                <c:pt idx="40">
                  <c:v>0.10033299999486189</c:v>
                </c:pt>
                <c:pt idx="41">
                  <c:v>9.3075999997381587E-2</c:v>
                </c:pt>
                <c:pt idx="45">
                  <c:v>8.4710999995877501E-2</c:v>
                </c:pt>
                <c:pt idx="46">
                  <c:v>8.6555999994743615E-2</c:v>
                </c:pt>
                <c:pt idx="48">
                  <c:v>8.3400999996229075E-2</c:v>
                </c:pt>
                <c:pt idx="53">
                  <c:v>8.183199999621138E-2</c:v>
                </c:pt>
                <c:pt idx="54">
                  <c:v>5.300100000022212E-2</c:v>
                </c:pt>
                <c:pt idx="55">
                  <c:v>1.7894999997224659E-2</c:v>
                </c:pt>
                <c:pt idx="56">
                  <c:v>-1.2017000000923872E-2</c:v>
                </c:pt>
                <c:pt idx="57">
                  <c:v>1.3533999997889623E-2</c:v>
                </c:pt>
                <c:pt idx="58">
                  <c:v>1.0690999995858874E-2</c:v>
                </c:pt>
                <c:pt idx="59">
                  <c:v>7.8279999943333678E-3</c:v>
                </c:pt>
                <c:pt idx="60">
                  <c:v>1.0793000001285691E-2</c:v>
                </c:pt>
                <c:pt idx="61">
                  <c:v>1.0793000001285691E-2</c:v>
                </c:pt>
                <c:pt idx="62">
                  <c:v>1.1343999998643994E-2</c:v>
                </c:pt>
                <c:pt idx="63">
                  <c:v>1.1343999998643994E-2</c:v>
                </c:pt>
                <c:pt idx="64">
                  <c:v>2.2445999995397869E-2</c:v>
                </c:pt>
                <c:pt idx="65">
                  <c:v>2.2445999995397869E-2</c:v>
                </c:pt>
                <c:pt idx="66">
                  <c:v>-1.825999999709893E-3</c:v>
                </c:pt>
                <c:pt idx="67">
                  <c:v>-1.5869999988353811E-3</c:v>
                </c:pt>
                <c:pt idx="68">
                  <c:v>2.3780000046826899E-3</c:v>
                </c:pt>
                <c:pt idx="69">
                  <c:v>4.3780000050901435E-3</c:v>
                </c:pt>
                <c:pt idx="70">
                  <c:v>8.3779999986290932E-3</c:v>
                </c:pt>
                <c:pt idx="71">
                  <c:v>1.2929000004078262E-2</c:v>
                </c:pt>
                <c:pt idx="72">
                  <c:v>1.392900000064401E-2</c:v>
                </c:pt>
                <c:pt idx="73">
                  <c:v>1.847999999881722E-2</c:v>
                </c:pt>
                <c:pt idx="74">
                  <c:v>6.6169999990961514E-3</c:v>
                </c:pt>
                <c:pt idx="75">
                  <c:v>-9.3280000000959262E-3</c:v>
                </c:pt>
                <c:pt idx="76">
                  <c:v>6.6719999958877452E-3</c:v>
                </c:pt>
                <c:pt idx="77">
                  <c:v>-4.9200000066775829E-3</c:v>
                </c:pt>
                <c:pt idx="78">
                  <c:v>-1.0104000000865199E-2</c:v>
                </c:pt>
                <c:pt idx="79">
                  <c:v>-6.9000000003143214E-3</c:v>
                </c:pt>
                <c:pt idx="80">
                  <c:v>-1.0361000007833354E-2</c:v>
                </c:pt>
                <c:pt idx="81">
                  <c:v>-9.3610000039916486E-3</c:v>
                </c:pt>
                <c:pt idx="82">
                  <c:v>-4.5039999968139455E-3</c:v>
                </c:pt>
                <c:pt idx="83">
                  <c:v>-8.7610000045970082E-3</c:v>
                </c:pt>
                <c:pt idx="84">
                  <c:v>-1.4470000001892913E-2</c:v>
                </c:pt>
                <c:pt idx="85">
                  <c:v>1.4045999996596947E-2</c:v>
                </c:pt>
                <c:pt idx="86">
                  <c:v>-9.1760000068461522E-3</c:v>
                </c:pt>
                <c:pt idx="87">
                  <c:v>-1.1659999996481929E-2</c:v>
                </c:pt>
                <c:pt idx="88">
                  <c:v>-1.2109000002965331E-2</c:v>
                </c:pt>
                <c:pt idx="89">
                  <c:v>-2.9730000002018642E-2</c:v>
                </c:pt>
                <c:pt idx="90">
                  <c:v>-1.2876000000687782E-2</c:v>
                </c:pt>
                <c:pt idx="91">
                  <c:v>-2.8573000003234483E-2</c:v>
                </c:pt>
                <c:pt idx="92">
                  <c:v>-2.5573000006261282E-2</c:v>
                </c:pt>
                <c:pt idx="93">
                  <c:v>-2.1573000005446374E-2</c:v>
                </c:pt>
                <c:pt idx="94">
                  <c:v>-1.7573000004631467E-2</c:v>
                </c:pt>
                <c:pt idx="95">
                  <c:v>-1.6573000000789762E-2</c:v>
                </c:pt>
                <c:pt idx="96">
                  <c:v>-4.7800000029383227E-3</c:v>
                </c:pt>
                <c:pt idx="97">
                  <c:v>-1.3278999998874497E-2</c:v>
                </c:pt>
                <c:pt idx="98">
                  <c:v>-1.3177000000723638E-2</c:v>
                </c:pt>
                <c:pt idx="99">
                  <c:v>-9.177000007184688E-3</c:v>
                </c:pt>
                <c:pt idx="100">
                  <c:v>-8.1770000033429824E-3</c:v>
                </c:pt>
                <c:pt idx="101">
                  <c:v>-6.1770000029355288E-3</c:v>
                </c:pt>
                <c:pt idx="102">
                  <c:v>-1.7700000171316788E-4</c:v>
                </c:pt>
                <c:pt idx="103">
                  <c:v>7.8229999999166466E-3</c:v>
                </c:pt>
                <c:pt idx="104">
                  <c:v>-1.0625999995681923E-2</c:v>
                </c:pt>
                <c:pt idx="105">
                  <c:v>-1.2536000002000947E-2</c:v>
                </c:pt>
                <c:pt idx="106">
                  <c:v>-9.3320000014500692E-3</c:v>
                </c:pt>
                <c:pt idx="107">
                  <c:v>-2.7810000028694049E-3</c:v>
                </c:pt>
                <c:pt idx="108">
                  <c:v>-1.7694000001938548E-2</c:v>
                </c:pt>
                <c:pt idx="109">
                  <c:v>-1.7592000003787689E-2</c:v>
                </c:pt>
                <c:pt idx="110">
                  <c:v>-1.4592000006814487E-2</c:v>
                </c:pt>
                <c:pt idx="111">
                  <c:v>-1.1592000002565328E-2</c:v>
                </c:pt>
                <c:pt idx="112">
                  <c:v>-8.5920000055921264E-3</c:v>
                </c:pt>
                <c:pt idx="113">
                  <c:v>-6.5920000051846728E-3</c:v>
                </c:pt>
                <c:pt idx="114">
                  <c:v>-2.1938999998383224E-2</c:v>
                </c:pt>
                <c:pt idx="115">
                  <c:v>-1.7951000008906703E-2</c:v>
                </c:pt>
                <c:pt idx="116">
                  <c:v>-1.3263000000733882E-2</c:v>
                </c:pt>
                <c:pt idx="117">
                  <c:v>-2.3298000000067987E-2</c:v>
                </c:pt>
                <c:pt idx="118">
                  <c:v>-1.5747000004921574E-2</c:v>
                </c:pt>
                <c:pt idx="119">
                  <c:v>-2.0644999996875413E-2</c:v>
                </c:pt>
                <c:pt idx="120">
                  <c:v>-4.058999998960644E-3</c:v>
                </c:pt>
                <c:pt idx="121">
                  <c:v>-2.1543000002566259E-2</c:v>
                </c:pt>
                <c:pt idx="122">
                  <c:v>-7.9020000048330985E-3</c:v>
                </c:pt>
                <c:pt idx="123">
                  <c:v>-7.9720000067027286E-3</c:v>
                </c:pt>
                <c:pt idx="124">
                  <c:v>-2.1767999998701271E-2</c:v>
                </c:pt>
                <c:pt idx="125">
                  <c:v>-3.3690000054775737E-3</c:v>
                </c:pt>
                <c:pt idx="126">
                  <c:v>-1.4923000002454501E-2</c:v>
                </c:pt>
                <c:pt idx="127">
                  <c:v>-1.883300000190502E-2</c:v>
                </c:pt>
                <c:pt idx="128">
                  <c:v>-1.2282000003324356E-2</c:v>
                </c:pt>
                <c:pt idx="129">
                  <c:v>-1.5180000002146699E-2</c:v>
                </c:pt>
                <c:pt idx="130">
                  <c:v>-1.6628999997919891E-2</c:v>
                </c:pt>
                <c:pt idx="131">
                  <c:v>-1.4284999997471459E-2</c:v>
                </c:pt>
                <c:pt idx="132">
                  <c:v>-1.5976000002410728E-2</c:v>
                </c:pt>
                <c:pt idx="133">
                  <c:v>-2.5236000001314096E-2</c:v>
                </c:pt>
                <c:pt idx="134">
                  <c:v>-1.6064000003098045E-2</c:v>
                </c:pt>
                <c:pt idx="135">
                  <c:v>-1.124800000252435E-2</c:v>
                </c:pt>
                <c:pt idx="136">
                  <c:v>-3.6970000001019798E-3</c:v>
                </c:pt>
                <c:pt idx="137">
                  <c:v>-1.9732000000658445E-2</c:v>
                </c:pt>
                <c:pt idx="138">
                  <c:v>-8.7320000020554289E-3</c:v>
                </c:pt>
                <c:pt idx="139">
                  <c:v>-6.7320000016479753E-3</c:v>
                </c:pt>
                <c:pt idx="140">
                  <c:v>-1.2146000000939239E-2</c:v>
                </c:pt>
                <c:pt idx="141">
                  <c:v>-1.2527999999292661E-2</c:v>
                </c:pt>
                <c:pt idx="142">
                  <c:v>-1.6942000002018176E-2</c:v>
                </c:pt>
                <c:pt idx="143">
                  <c:v>9.1130000000703149E-3</c:v>
                </c:pt>
                <c:pt idx="144">
                  <c:v>-7.7850000016042031E-3</c:v>
                </c:pt>
                <c:pt idx="145">
                  <c:v>-1.0096999998495448E-2</c:v>
                </c:pt>
                <c:pt idx="146">
                  <c:v>-6.5960000065388158E-3</c:v>
                </c:pt>
                <c:pt idx="147">
                  <c:v>-2.5119999991147779E-3</c:v>
                </c:pt>
                <c:pt idx="148">
                  <c:v>-2.3199999995995313E-3</c:v>
                </c:pt>
                <c:pt idx="149">
                  <c:v>-2.8040000033797696E-3</c:v>
                </c:pt>
                <c:pt idx="150">
                  <c:v>2.3330000040004961E-3</c:v>
                </c:pt>
                <c:pt idx="151">
                  <c:v>4.9740000031306408E-3</c:v>
                </c:pt>
                <c:pt idx="152">
                  <c:v>-9.2399999994086102E-4</c:v>
                </c:pt>
                <c:pt idx="153">
                  <c:v>-1.4080000037210993E-3</c:v>
                </c:pt>
                <c:pt idx="154">
                  <c:v>-1.9739999988814816E-3</c:v>
                </c:pt>
                <c:pt idx="156">
                  <c:v>7.7139999993960373E-3</c:v>
                </c:pt>
                <c:pt idx="158">
                  <c:v>2.9179999983171001E-3</c:v>
                </c:pt>
                <c:pt idx="159">
                  <c:v>1.6144000001077075E-2</c:v>
                </c:pt>
                <c:pt idx="160">
                  <c:v>1.4030000020284206E-3</c:v>
                </c:pt>
                <c:pt idx="162">
                  <c:v>-8.9589999988675117E-3</c:v>
                </c:pt>
                <c:pt idx="165">
                  <c:v>6.8499999979394488E-3</c:v>
                </c:pt>
                <c:pt idx="166">
                  <c:v>1.3789999997243285E-2</c:v>
                </c:pt>
                <c:pt idx="169">
                  <c:v>3.9199999955599196E-3</c:v>
                </c:pt>
                <c:pt idx="172">
                  <c:v>1.1105999998108018E-2</c:v>
                </c:pt>
                <c:pt idx="173">
                  <c:v>-2.7600000030361116E-3</c:v>
                </c:pt>
                <c:pt idx="174">
                  <c:v>-3.3929999990505166E-3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FB2-406B-AE03-2E9BBB6F4797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1'!$D$21:$D$45</c:f>
                <c:numCache>
                  <c:formatCode>General</c:formatCode>
                  <c:ptCount val="2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</c:numCache>
              </c:numRef>
            </c:plus>
            <c:minus>
              <c:numRef>
                <c:f>'Active 1'!$D$21:$D$45</c:f>
                <c:numCache>
                  <c:formatCode>General</c:formatCode>
                  <c:ptCount val="2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1'!$F$21:$F$977</c:f>
              <c:numCache>
                <c:formatCode>General</c:formatCode>
                <c:ptCount val="957"/>
                <c:pt idx="0">
                  <c:v>-13146</c:v>
                </c:pt>
                <c:pt idx="1">
                  <c:v>-13124</c:v>
                </c:pt>
                <c:pt idx="2">
                  <c:v>-13119</c:v>
                </c:pt>
                <c:pt idx="3">
                  <c:v>-13118</c:v>
                </c:pt>
                <c:pt idx="4">
                  <c:v>-13117</c:v>
                </c:pt>
                <c:pt idx="5">
                  <c:v>-13112</c:v>
                </c:pt>
                <c:pt idx="6">
                  <c:v>-13111</c:v>
                </c:pt>
                <c:pt idx="7">
                  <c:v>-12988</c:v>
                </c:pt>
                <c:pt idx="8">
                  <c:v>-12083</c:v>
                </c:pt>
                <c:pt idx="9">
                  <c:v>-11816</c:v>
                </c:pt>
                <c:pt idx="10">
                  <c:v>-11815</c:v>
                </c:pt>
                <c:pt idx="11">
                  <c:v>-11794</c:v>
                </c:pt>
                <c:pt idx="12">
                  <c:v>-11794</c:v>
                </c:pt>
                <c:pt idx="13">
                  <c:v>-11766</c:v>
                </c:pt>
                <c:pt idx="14">
                  <c:v>-11760</c:v>
                </c:pt>
                <c:pt idx="15">
                  <c:v>-11760</c:v>
                </c:pt>
                <c:pt idx="16">
                  <c:v>-11629</c:v>
                </c:pt>
                <c:pt idx="17">
                  <c:v>-11622</c:v>
                </c:pt>
                <c:pt idx="18">
                  <c:v>-11614</c:v>
                </c:pt>
                <c:pt idx="19">
                  <c:v>-11609</c:v>
                </c:pt>
                <c:pt idx="20">
                  <c:v>-11608</c:v>
                </c:pt>
                <c:pt idx="21">
                  <c:v>-11601</c:v>
                </c:pt>
                <c:pt idx="22">
                  <c:v>-11573</c:v>
                </c:pt>
                <c:pt idx="23">
                  <c:v>-11263</c:v>
                </c:pt>
                <c:pt idx="24">
                  <c:v>-11126</c:v>
                </c:pt>
                <c:pt idx="25">
                  <c:v>-11111</c:v>
                </c:pt>
                <c:pt idx="26">
                  <c:v>-11062</c:v>
                </c:pt>
                <c:pt idx="27">
                  <c:v>-10933</c:v>
                </c:pt>
                <c:pt idx="28">
                  <c:v>-10933</c:v>
                </c:pt>
                <c:pt idx="29">
                  <c:v>-10925</c:v>
                </c:pt>
                <c:pt idx="30">
                  <c:v>-10781</c:v>
                </c:pt>
                <c:pt idx="31">
                  <c:v>-10409</c:v>
                </c:pt>
                <c:pt idx="32">
                  <c:v>-10374</c:v>
                </c:pt>
                <c:pt idx="33">
                  <c:v>-9099</c:v>
                </c:pt>
                <c:pt idx="34">
                  <c:v>-9035</c:v>
                </c:pt>
                <c:pt idx="35">
                  <c:v>-9029</c:v>
                </c:pt>
                <c:pt idx="36">
                  <c:v>-8984</c:v>
                </c:pt>
                <c:pt idx="37">
                  <c:v>-8849</c:v>
                </c:pt>
                <c:pt idx="38">
                  <c:v>-8705</c:v>
                </c:pt>
                <c:pt idx="39">
                  <c:v>-8574</c:v>
                </c:pt>
                <c:pt idx="40">
                  <c:v>-8519</c:v>
                </c:pt>
                <c:pt idx="41">
                  <c:v>-8368</c:v>
                </c:pt>
                <c:pt idx="42">
                  <c:v>-8347</c:v>
                </c:pt>
                <c:pt idx="43">
                  <c:v>-8227</c:v>
                </c:pt>
                <c:pt idx="44">
                  <c:v>-8181</c:v>
                </c:pt>
                <c:pt idx="45">
                  <c:v>-8173</c:v>
                </c:pt>
                <c:pt idx="46">
                  <c:v>-8008</c:v>
                </c:pt>
                <c:pt idx="47">
                  <c:v>-7874</c:v>
                </c:pt>
                <c:pt idx="48">
                  <c:v>-7843</c:v>
                </c:pt>
                <c:pt idx="49">
                  <c:v>-7840</c:v>
                </c:pt>
                <c:pt idx="50">
                  <c:v>-7820</c:v>
                </c:pt>
                <c:pt idx="51">
                  <c:v>-7806</c:v>
                </c:pt>
                <c:pt idx="52">
                  <c:v>-7704</c:v>
                </c:pt>
                <c:pt idx="53">
                  <c:v>-7676</c:v>
                </c:pt>
                <c:pt idx="54">
                  <c:v>-6643</c:v>
                </c:pt>
                <c:pt idx="55">
                  <c:v>-6285</c:v>
                </c:pt>
                <c:pt idx="56">
                  <c:v>-5469</c:v>
                </c:pt>
                <c:pt idx="57">
                  <c:v>-5462</c:v>
                </c:pt>
                <c:pt idx="58">
                  <c:v>-5313</c:v>
                </c:pt>
                <c:pt idx="59">
                  <c:v>-5304</c:v>
                </c:pt>
                <c:pt idx="60">
                  <c:v>-5299</c:v>
                </c:pt>
                <c:pt idx="61">
                  <c:v>-5299</c:v>
                </c:pt>
                <c:pt idx="62">
                  <c:v>-5292</c:v>
                </c:pt>
                <c:pt idx="63">
                  <c:v>-5292</c:v>
                </c:pt>
                <c:pt idx="64">
                  <c:v>-5278</c:v>
                </c:pt>
                <c:pt idx="65">
                  <c:v>-5278</c:v>
                </c:pt>
                <c:pt idx="66">
                  <c:v>-4982</c:v>
                </c:pt>
                <c:pt idx="67">
                  <c:v>-4959</c:v>
                </c:pt>
                <c:pt idx="68">
                  <c:v>-4954</c:v>
                </c:pt>
                <c:pt idx="69">
                  <c:v>-4954</c:v>
                </c:pt>
                <c:pt idx="70">
                  <c:v>-4954</c:v>
                </c:pt>
                <c:pt idx="71">
                  <c:v>-4947</c:v>
                </c:pt>
                <c:pt idx="72">
                  <c:v>-4947</c:v>
                </c:pt>
                <c:pt idx="73">
                  <c:v>-4940</c:v>
                </c:pt>
                <c:pt idx="74">
                  <c:v>-4931</c:v>
                </c:pt>
                <c:pt idx="75">
                  <c:v>-4796</c:v>
                </c:pt>
                <c:pt idx="76">
                  <c:v>-4796</c:v>
                </c:pt>
                <c:pt idx="77">
                  <c:v>-4740</c:v>
                </c:pt>
                <c:pt idx="78">
                  <c:v>-4628</c:v>
                </c:pt>
                <c:pt idx="79">
                  <c:v>-4600</c:v>
                </c:pt>
                <c:pt idx="80">
                  <c:v>-4477</c:v>
                </c:pt>
                <c:pt idx="81">
                  <c:v>-4477</c:v>
                </c:pt>
                <c:pt idx="82">
                  <c:v>-4428</c:v>
                </c:pt>
                <c:pt idx="83">
                  <c:v>-4277</c:v>
                </c:pt>
                <c:pt idx="84">
                  <c:v>-4090</c:v>
                </c:pt>
                <c:pt idx="85">
                  <c:v>-4078</c:v>
                </c:pt>
                <c:pt idx="86">
                  <c:v>-3932</c:v>
                </c:pt>
                <c:pt idx="87">
                  <c:v>-3920</c:v>
                </c:pt>
                <c:pt idx="88">
                  <c:v>-3913</c:v>
                </c:pt>
                <c:pt idx="89">
                  <c:v>-3910</c:v>
                </c:pt>
                <c:pt idx="90">
                  <c:v>-3832</c:v>
                </c:pt>
                <c:pt idx="91">
                  <c:v>-3761</c:v>
                </c:pt>
                <c:pt idx="92">
                  <c:v>-3761</c:v>
                </c:pt>
                <c:pt idx="93">
                  <c:v>-3761</c:v>
                </c:pt>
                <c:pt idx="94">
                  <c:v>-3761</c:v>
                </c:pt>
                <c:pt idx="95">
                  <c:v>-3761</c:v>
                </c:pt>
                <c:pt idx="96">
                  <c:v>-3760</c:v>
                </c:pt>
                <c:pt idx="97">
                  <c:v>-3603</c:v>
                </c:pt>
                <c:pt idx="98">
                  <c:v>-3589</c:v>
                </c:pt>
                <c:pt idx="99">
                  <c:v>-3589</c:v>
                </c:pt>
                <c:pt idx="100">
                  <c:v>-3589</c:v>
                </c:pt>
                <c:pt idx="101">
                  <c:v>-3589</c:v>
                </c:pt>
                <c:pt idx="102">
                  <c:v>-3589</c:v>
                </c:pt>
                <c:pt idx="103">
                  <c:v>-3589</c:v>
                </c:pt>
                <c:pt idx="104">
                  <c:v>-3582</c:v>
                </c:pt>
                <c:pt idx="105">
                  <c:v>-3452</c:v>
                </c:pt>
                <c:pt idx="106">
                  <c:v>-3424</c:v>
                </c:pt>
                <c:pt idx="107">
                  <c:v>-3417</c:v>
                </c:pt>
                <c:pt idx="108">
                  <c:v>-3258</c:v>
                </c:pt>
                <c:pt idx="109">
                  <c:v>-3244</c:v>
                </c:pt>
                <c:pt idx="110">
                  <c:v>-3244</c:v>
                </c:pt>
                <c:pt idx="111">
                  <c:v>-3244</c:v>
                </c:pt>
                <c:pt idx="112">
                  <c:v>-3244</c:v>
                </c:pt>
                <c:pt idx="113">
                  <c:v>-3244</c:v>
                </c:pt>
                <c:pt idx="114">
                  <c:v>-3223</c:v>
                </c:pt>
                <c:pt idx="115">
                  <c:v>-3107</c:v>
                </c:pt>
                <c:pt idx="116">
                  <c:v>-3091</c:v>
                </c:pt>
                <c:pt idx="117">
                  <c:v>-3086</c:v>
                </c:pt>
                <c:pt idx="118">
                  <c:v>-3079</c:v>
                </c:pt>
                <c:pt idx="119">
                  <c:v>-3065</c:v>
                </c:pt>
                <c:pt idx="120">
                  <c:v>-3063</c:v>
                </c:pt>
                <c:pt idx="121">
                  <c:v>-3051</c:v>
                </c:pt>
                <c:pt idx="122">
                  <c:v>-2914</c:v>
                </c:pt>
                <c:pt idx="123">
                  <c:v>-2904</c:v>
                </c:pt>
                <c:pt idx="124">
                  <c:v>-2876</c:v>
                </c:pt>
                <c:pt idx="125">
                  <c:v>-2733</c:v>
                </c:pt>
                <c:pt idx="126">
                  <c:v>-2711</c:v>
                </c:pt>
                <c:pt idx="127">
                  <c:v>-2581</c:v>
                </c:pt>
                <c:pt idx="128">
                  <c:v>-2574</c:v>
                </c:pt>
                <c:pt idx="129">
                  <c:v>-2560</c:v>
                </c:pt>
                <c:pt idx="130">
                  <c:v>-2553</c:v>
                </c:pt>
                <c:pt idx="131">
                  <c:v>-2545</c:v>
                </c:pt>
                <c:pt idx="132">
                  <c:v>-2532</c:v>
                </c:pt>
                <c:pt idx="133">
                  <c:v>-2352</c:v>
                </c:pt>
                <c:pt idx="134">
                  <c:v>-2348</c:v>
                </c:pt>
                <c:pt idx="135">
                  <c:v>-2236</c:v>
                </c:pt>
                <c:pt idx="136">
                  <c:v>-2229</c:v>
                </c:pt>
                <c:pt idx="137">
                  <c:v>-2224</c:v>
                </c:pt>
                <c:pt idx="138">
                  <c:v>-2224</c:v>
                </c:pt>
                <c:pt idx="139">
                  <c:v>-2224</c:v>
                </c:pt>
                <c:pt idx="140">
                  <c:v>-2222</c:v>
                </c:pt>
                <c:pt idx="141">
                  <c:v>-2196</c:v>
                </c:pt>
                <c:pt idx="142">
                  <c:v>-2194</c:v>
                </c:pt>
                <c:pt idx="143">
                  <c:v>-2059</c:v>
                </c:pt>
                <c:pt idx="144">
                  <c:v>-2045</c:v>
                </c:pt>
                <c:pt idx="145">
                  <c:v>-2029</c:v>
                </c:pt>
                <c:pt idx="146">
                  <c:v>-1872</c:v>
                </c:pt>
                <c:pt idx="147">
                  <c:v>-1684</c:v>
                </c:pt>
                <c:pt idx="148">
                  <c:v>-1540</c:v>
                </c:pt>
                <c:pt idx="149">
                  <c:v>-1528</c:v>
                </c:pt>
                <c:pt idx="150">
                  <c:v>-1519</c:v>
                </c:pt>
                <c:pt idx="151">
                  <c:v>-1382</c:v>
                </c:pt>
                <c:pt idx="152">
                  <c:v>-1368</c:v>
                </c:pt>
                <c:pt idx="153">
                  <c:v>-1356</c:v>
                </c:pt>
                <c:pt idx="154">
                  <c:v>-1218</c:v>
                </c:pt>
                <c:pt idx="155">
                  <c:v>-1204</c:v>
                </c:pt>
                <c:pt idx="156">
                  <c:v>-1202</c:v>
                </c:pt>
                <c:pt idx="157">
                  <c:v>-1192</c:v>
                </c:pt>
                <c:pt idx="158">
                  <c:v>-1174</c:v>
                </c:pt>
                <c:pt idx="159">
                  <c:v>-692</c:v>
                </c:pt>
                <c:pt idx="160">
                  <c:v>-529</c:v>
                </c:pt>
                <c:pt idx="161">
                  <c:v>-505</c:v>
                </c:pt>
                <c:pt idx="162">
                  <c:v>-363</c:v>
                </c:pt>
                <c:pt idx="163">
                  <c:v>-341</c:v>
                </c:pt>
                <c:pt idx="164">
                  <c:v>-243</c:v>
                </c:pt>
                <c:pt idx="165">
                  <c:v>-170</c:v>
                </c:pt>
                <c:pt idx="166">
                  <c:v>-170</c:v>
                </c:pt>
                <c:pt idx="167">
                  <c:v>-4</c:v>
                </c:pt>
                <c:pt idx="168">
                  <c:v>0</c:v>
                </c:pt>
                <c:pt idx="169">
                  <c:v>140</c:v>
                </c:pt>
                <c:pt idx="170">
                  <c:v>146</c:v>
                </c:pt>
                <c:pt idx="171">
                  <c:v>175</c:v>
                </c:pt>
                <c:pt idx="172">
                  <c:v>342</c:v>
                </c:pt>
                <c:pt idx="173">
                  <c:v>380</c:v>
                </c:pt>
                <c:pt idx="174">
                  <c:v>499</c:v>
                </c:pt>
                <c:pt idx="175">
                  <c:v>506</c:v>
                </c:pt>
                <c:pt idx="176">
                  <c:v>533</c:v>
                </c:pt>
                <c:pt idx="177">
                  <c:v>535</c:v>
                </c:pt>
                <c:pt idx="178">
                  <c:v>859</c:v>
                </c:pt>
                <c:pt idx="179">
                  <c:v>996</c:v>
                </c:pt>
                <c:pt idx="180">
                  <c:v>1052</c:v>
                </c:pt>
                <c:pt idx="181">
                  <c:v>1204</c:v>
                </c:pt>
                <c:pt idx="182">
                  <c:v>1367</c:v>
                </c:pt>
                <c:pt idx="183">
                  <c:v>1714</c:v>
                </c:pt>
                <c:pt idx="184">
                  <c:v>1863</c:v>
                </c:pt>
                <c:pt idx="185">
                  <c:v>1863.5</c:v>
                </c:pt>
                <c:pt idx="186">
                  <c:v>1866</c:v>
                </c:pt>
                <c:pt idx="187">
                  <c:v>1877</c:v>
                </c:pt>
                <c:pt idx="188">
                  <c:v>1877.5</c:v>
                </c:pt>
                <c:pt idx="189">
                  <c:v>1884</c:v>
                </c:pt>
                <c:pt idx="190">
                  <c:v>1884.5</c:v>
                </c:pt>
                <c:pt idx="191">
                  <c:v>2040</c:v>
                </c:pt>
                <c:pt idx="192">
                  <c:v>2040</c:v>
                </c:pt>
                <c:pt idx="193">
                  <c:v>2040</c:v>
                </c:pt>
                <c:pt idx="194">
                  <c:v>2052</c:v>
                </c:pt>
                <c:pt idx="195">
                  <c:v>2224</c:v>
                </c:pt>
                <c:pt idx="196">
                  <c:v>2404</c:v>
                </c:pt>
                <c:pt idx="197">
                  <c:v>2541</c:v>
                </c:pt>
                <c:pt idx="198">
                  <c:v>2567</c:v>
                </c:pt>
                <c:pt idx="199">
                  <c:v>2583</c:v>
                </c:pt>
                <c:pt idx="200">
                  <c:v>2762</c:v>
                </c:pt>
                <c:pt idx="201">
                  <c:v>2900</c:v>
                </c:pt>
                <c:pt idx="202">
                  <c:v>3079</c:v>
                </c:pt>
                <c:pt idx="203">
                  <c:v>3114</c:v>
                </c:pt>
                <c:pt idx="204">
                  <c:v>2900</c:v>
                </c:pt>
                <c:pt idx="205">
                  <c:v>3079</c:v>
                </c:pt>
                <c:pt idx="206">
                  <c:v>3114</c:v>
                </c:pt>
                <c:pt idx="207">
                  <c:v>3271</c:v>
                </c:pt>
                <c:pt idx="208">
                  <c:v>3279</c:v>
                </c:pt>
                <c:pt idx="209">
                  <c:v>3410</c:v>
                </c:pt>
                <c:pt idx="210">
                  <c:v>3417</c:v>
                </c:pt>
                <c:pt idx="211">
                  <c:v>3575</c:v>
                </c:pt>
                <c:pt idx="212">
                  <c:v>3588</c:v>
                </c:pt>
                <c:pt idx="213">
                  <c:v>3617</c:v>
                </c:pt>
              </c:numCache>
            </c:numRef>
          </c:xVal>
          <c:yVal>
            <c:numRef>
              <c:f>'Active 1'!$J$21:$J$977</c:f>
              <c:numCache>
                <c:formatCode>General</c:formatCode>
                <c:ptCount val="957"/>
                <c:pt idx="36">
                  <c:v>0.10824800000409596</c:v>
                </c:pt>
                <c:pt idx="155">
                  <c:v>-2.2719999979017302E-3</c:v>
                </c:pt>
                <c:pt idx="167">
                  <c:v>-3.3719999992172234E-3</c:v>
                </c:pt>
                <c:pt idx="176">
                  <c:v>8.6899999587330967E-4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FB2-406B-AE03-2E9BBB6F4797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1'!$F$21:$F$977</c:f>
              <c:numCache>
                <c:formatCode>General</c:formatCode>
                <c:ptCount val="957"/>
                <c:pt idx="0">
                  <c:v>-13146</c:v>
                </c:pt>
                <c:pt idx="1">
                  <c:v>-13124</c:v>
                </c:pt>
                <c:pt idx="2">
                  <c:v>-13119</c:v>
                </c:pt>
                <c:pt idx="3">
                  <c:v>-13118</c:v>
                </c:pt>
                <c:pt idx="4">
                  <c:v>-13117</c:v>
                </c:pt>
                <c:pt idx="5">
                  <c:v>-13112</c:v>
                </c:pt>
                <c:pt idx="6">
                  <c:v>-13111</c:v>
                </c:pt>
                <c:pt idx="7">
                  <c:v>-12988</c:v>
                </c:pt>
                <c:pt idx="8">
                  <c:v>-12083</c:v>
                </c:pt>
                <c:pt idx="9">
                  <c:v>-11816</c:v>
                </c:pt>
                <c:pt idx="10">
                  <c:v>-11815</c:v>
                </c:pt>
                <c:pt idx="11">
                  <c:v>-11794</c:v>
                </c:pt>
                <c:pt idx="12">
                  <c:v>-11794</c:v>
                </c:pt>
                <c:pt idx="13">
                  <c:v>-11766</c:v>
                </c:pt>
                <c:pt idx="14">
                  <c:v>-11760</c:v>
                </c:pt>
                <c:pt idx="15">
                  <c:v>-11760</c:v>
                </c:pt>
                <c:pt idx="16">
                  <c:v>-11629</c:v>
                </c:pt>
                <c:pt idx="17">
                  <c:v>-11622</c:v>
                </c:pt>
                <c:pt idx="18">
                  <c:v>-11614</c:v>
                </c:pt>
                <c:pt idx="19">
                  <c:v>-11609</c:v>
                </c:pt>
                <c:pt idx="20">
                  <c:v>-11608</c:v>
                </c:pt>
                <c:pt idx="21">
                  <c:v>-11601</c:v>
                </c:pt>
                <c:pt idx="22">
                  <c:v>-11573</c:v>
                </c:pt>
                <c:pt idx="23">
                  <c:v>-11263</c:v>
                </c:pt>
                <c:pt idx="24">
                  <c:v>-11126</c:v>
                </c:pt>
                <c:pt idx="25">
                  <c:v>-11111</c:v>
                </c:pt>
                <c:pt idx="26">
                  <c:v>-11062</c:v>
                </c:pt>
                <c:pt idx="27">
                  <c:v>-10933</c:v>
                </c:pt>
                <c:pt idx="28">
                  <c:v>-10933</c:v>
                </c:pt>
                <c:pt idx="29">
                  <c:v>-10925</c:v>
                </c:pt>
                <c:pt idx="30">
                  <c:v>-10781</c:v>
                </c:pt>
                <c:pt idx="31">
                  <c:v>-10409</c:v>
                </c:pt>
                <c:pt idx="32">
                  <c:v>-10374</c:v>
                </c:pt>
                <c:pt idx="33">
                  <c:v>-9099</c:v>
                </c:pt>
                <c:pt idx="34">
                  <c:v>-9035</c:v>
                </c:pt>
                <c:pt idx="35">
                  <c:v>-9029</c:v>
                </c:pt>
                <c:pt idx="36">
                  <c:v>-8984</c:v>
                </c:pt>
                <c:pt idx="37">
                  <c:v>-8849</c:v>
                </c:pt>
                <c:pt idx="38">
                  <c:v>-8705</c:v>
                </c:pt>
                <c:pt idx="39">
                  <c:v>-8574</c:v>
                </c:pt>
                <c:pt idx="40">
                  <c:v>-8519</c:v>
                </c:pt>
                <c:pt idx="41">
                  <c:v>-8368</c:v>
                </c:pt>
                <c:pt idx="42">
                  <c:v>-8347</c:v>
                </c:pt>
                <c:pt idx="43">
                  <c:v>-8227</c:v>
                </c:pt>
                <c:pt idx="44">
                  <c:v>-8181</c:v>
                </c:pt>
                <c:pt idx="45">
                  <c:v>-8173</c:v>
                </c:pt>
                <c:pt idx="46">
                  <c:v>-8008</c:v>
                </c:pt>
                <c:pt idx="47">
                  <c:v>-7874</c:v>
                </c:pt>
                <c:pt idx="48">
                  <c:v>-7843</c:v>
                </c:pt>
                <c:pt idx="49">
                  <c:v>-7840</c:v>
                </c:pt>
                <c:pt idx="50">
                  <c:v>-7820</c:v>
                </c:pt>
                <c:pt idx="51">
                  <c:v>-7806</c:v>
                </c:pt>
                <c:pt idx="52">
                  <c:v>-7704</c:v>
                </c:pt>
                <c:pt idx="53">
                  <c:v>-7676</c:v>
                </c:pt>
                <c:pt idx="54">
                  <c:v>-6643</c:v>
                </c:pt>
                <c:pt idx="55">
                  <c:v>-6285</c:v>
                </c:pt>
                <c:pt idx="56">
                  <c:v>-5469</c:v>
                </c:pt>
                <c:pt idx="57">
                  <c:v>-5462</c:v>
                </c:pt>
                <c:pt idx="58">
                  <c:v>-5313</c:v>
                </c:pt>
                <c:pt idx="59">
                  <c:v>-5304</c:v>
                </c:pt>
                <c:pt idx="60">
                  <c:v>-5299</c:v>
                </c:pt>
                <c:pt idx="61">
                  <c:v>-5299</c:v>
                </c:pt>
                <c:pt idx="62">
                  <c:v>-5292</c:v>
                </c:pt>
                <c:pt idx="63">
                  <c:v>-5292</c:v>
                </c:pt>
                <c:pt idx="64">
                  <c:v>-5278</c:v>
                </c:pt>
                <c:pt idx="65">
                  <c:v>-5278</c:v>
                </c:pt>
                <c:pt idx="66">
                  <c:v>-4982</c:v>
                </c:pt>
                <c:pt idx="67">
                  <c:v>-4959</c:v>
                </c:pt>
                <c:pt idx="68">
                  <c:v>-4954</c:v>
                </c:pt>
                <c:pt idx="69">
                  <c:v>-4954</c:v>
                </c:pt>
                <c:pt idx="70">
                  <c:v>-4954</c:v>
                </c:pt>
                <c:pt idx="71">
                  <c:v>-4947</c:v>
                </c:pt>
                <c:pt idx="72">
                  <c:v>-4947</c:v>
                </c:pt>
                <c:pt idx="73">
                  <c:v>-4940</c:v>
                </c:pt>
                <c:pt idx="74">
                  <c:v>-4931</c:v>
                </c:pt>
                <c:pt idx="75">
                  <c:v>-4796</c:v>
                </c:pt>
                <c:pt idx="76">
                  <c:v>-4796</c:v>
                </c:pt>
                <c:pt idx="77">
                  <c:v>-4740</c:v>
                </c:pt>
                <c:pt idx="78">
                  <c:v>-4628</c:v>
                </c:pt>
                <c:pt idx="79">
                  <c:v>-4600</c:v>
                </c:pt>
                <c:pt idx="80">
                  <c:v>-4477</c:v>
                </c:pt>
                <c:pt idx="81">
                  <c:v>-4477</c:v>
                </c:pt>
                <c:pt idx="82">
                  <c:v>-4428</c:v>
                </c:pt>
                <c:pt idx="83">
                  <c:v>-4277</c:v>
                </c:pt>
                <c:pt idx="84">
                  <c:v>-4090</c:v>
                </c:pt>
                <c:pt idx="85">
                  <c:v>-4078</c:v>
                </c:pt>
                <c:pt idx="86">
                  <c:v>-3932</c:v>
                </c:pt>
                <c:pt idx="87">
                  <c:v>-3920</c:v>
                </c:pt>
                <c:pt idx="88">
                  <c:v>-3913</c:v>
                </c:pt>
                <c:pt idx="89">
                  <c:v>-3910</c:v>
                </c:pt>
                <c:pt idx="90">
                  <c:v>-3832</c:v>
                </c:pt>
                <c:pt idx="91">
                  <c:v>-3761</c:v>
                </c:pt>
                <c:pt idx="92">
                  <c:v>-3761</c:v>
                </c:pt>
                <c:pt idx="93">
                  <c:v>-3761</c:v>
                </c:pt>
                <c:pt idx="94">
                  <c:v>-3761</c:v>
                </c:pt>
                <c:pt idx="95">
                  <c:v>-3761</c:v>
                </c:pt>
                <c:pt idx="96">
                  <c:v>-3760</c:v>
                </c:pt>
                <c:pt idx="97">
                  <c:v>-3603</c:v>
                </c:pt>
                <c:pt idx="98">
                  <c:v>-3589</c:v>
                </c:pt>
                <c:pt idx="99">
                  <c:v>-3589</c:v>
                </c:pt>
                <c:pt idx="100">
                  <c:v>-3589</c:v>
                </c:pt>
                <c:pt idx="101">
                  <c:v>-3589</c:v>
                </c:pt>
                <c:pt idx="102">
                  <c:v>-3589</c:v>
                </c:pt>
                <c:pt idx="103">
                  <c:v>-3589</c:v>
                </c:pt>
                <c:pt idx="104">
                  <c:v>-3582</c:v>
                </c:pt>
                <c:pt idx="105">
                  <c:v>-3452</c:v>
                </c:pt>
                <c:pt idx="106">
                  <c:v>-3424</c:v>
                </c:pt>
                <c:pt idx="107">
                  <c:v>-3417</c:v>
                </c:pt>
                <c:pt idx="108">
                  <c:v>-3258</c:v>
                </c:pt>
                <c:pt idx="109">
                  <c:v>-3244</c:v>
                </c:pt>
                <c:pt idx="110">
                  <c:v>-3244</c:v>
                </c:pt>
                <c:pt idx="111">
                  <c:v>-3244</c:v>
                </c:pt>
                <c:pt idx="112">
                  <c:v>-3244</c:v>
                </c:pt>
                <c:pt idx="113">
                  <c:v>-3244</c:v>
                </c:pt>
                <c:pt idx="114">
                  <c:v>-3223</c:v>
                </c:pt>
                <c:pt idx="115">
                  <c:v>-3107</c:v>
                </c:pt>
                <c:pt idx="116">
                  <c:v>-3091</c:v>
                </c:pt>
                <c:pt idx="117">
                  <c:v>-3086</c:v>
                </c:pt>
                <c:pt idx="118">
                  <c:v>-3079</c:v>
                </c:pt>
                <c:pt idx="119">
                  <c:v>-3065</c:v>
                </c:pt>
                <c:pt idx="120">
                  <c:v>-3063</c:v>
                </c:pt>
                <c:pt idx="121">
                  <c:v>-3051</c:v>
                </c:pt>
                <c:pt idx="122">
                  <c:v>-2914</c:v>
                </c:pt>
                <c:pt idx="123">
                  <c:v>-2904</c:v>
                </c:pt>
                <c:pt idx="124">
                  <c:v>-2876</c:v>
                </c:pt>
                <c:pt idx="125">
                  <c:v>-2733</c:v>
                </c:pt>
                <c:pt idx="126">
                  <c:v>-2711</c:v>
                </c:pt>
                <c:pt idx="127">
                  <c:v>-2581</c:v>
                </c:pt>
                <c:pt idx="128">
                  <c:v>-2574</c:v>
                </c:pt>
                <c:pt idx="129">
                  <c:v>-2560</c:v>
                </c:pt>
                <c:pt idx="130">
                  <c:v>-2553</c:v>
                </c:pt>
                <c:pt idx="131">
                  <c:v>-2545</c:v>
                </c:pt>
                <c:pt idx="132">
                  <c:v>-2532</c:v>
                </c:pt>
                <c:pt idx="133">
                  <c:v>-2352</c:v>
                </c:pt>
                <c:pt idx="134">
                  <c:v>-2348</c:v>
                </c:pt>
                <c:pt idx="135">
                  <c:v>-2236</c:v>
                </c:pt>
                <c:pt idx="136">
                  <c:v>-2229</c:v>
                </c:pt>
                <c:pt idx="137">
                  <c:v>-2224</c:v>
                </c:pt>
                <c:pt idx="138">
                  <c:v>-2224</c:v>
                </c:pt>
                <c:pt idx="139">
                  <c:v>-2224</c:v>
                </c:pt>
                <c:pt idx="140">
                  <c:v>-2222</c:v>
                </c:pt>
                <c:pt idx="141">
                  <c:v>-2196</c:v>
                </c:pt>
                <c:pt idx="142">
                  <c:v>-2194</c:v>
                </c:pt>
                <c:pt idx="143">
                  <c:v>-2059</c:v>
                </c:pt>
                <c:pt idx="144">
                  <c:v>-2045</c:v>
                </c:pt>
                <c:pt idx="145">
                  <c:v>-2029</c:v>
                </c:pt>
                <c:pt idx="146">
                  <c:v>-1872</c:v>
                </c:pt>
                <c:pt idx="147">
                  <c:v>-1684</c:v>
                </c:pt>
                <c:pt idx="148">
                  <c:v>-1540</c:v>
                </c:pt>
                <c:pt idx="149">
                  <c:v>-1528</c:v>
                </c:pt>
                <c:pt idx="150">
                  <c:v>-1519</c:v>
                </c:pt>
                <c:pt idx="151">
                  <c:v>-1382</c:v>
                </c:pt>
                <c:pt idx="152">
                  <c:v>-1368</c:v>
                </c:pt>
                <c:pt idx="153">
                  <c:v>-1356</c:v>
                </c:pt>
                <c:pt idx="154">
                  <c:v>-1218</c:v>
                </c:pt>
                <c:pt idx="155">
                  <c:v>-1204</c:v>
                </c:pt>
                <c:pt idx="156">
                  <c:v>-1202</c:v>
                </c:pt>
                <c:pt idx="157">
                  <c:v>-1192</c:v>
                </c:pt>
                <c:pt idx="158">
                  <c:v>-1174</c:v>
                </c:pt>
                <c:pt idx="159">
                  <c:v>-692</c:v>
                </c:pt>
                <c:pt idx="160">
                  <c:v>-529</c:v>
                </c:pt>
                <c:pt idx="161">
                  <c:v>-505</c:v>
                </c:pt>
                <c:pt idx="162">
                  <c:v>-363</c:v>
                </c:pt>
                <c:pt idx="163">
                  <c:v>-341</c:v>
                </c:pt>
                <c:pt idx="164">
                  <c:v>-243</c:v>
                </c:pt>
                <c:pt idx="165">
                  <c:v>-170</c:v>
                </c:pt>
                <c:pt idx="166">
                  <c:v>-170</c:v>
                </c:pt>
                <c:pt idx="167">
                  <c:v>-4</c:v>
                </c:pt>
                <c:pt idx="168">
                  <c:v>0</c:v>
                </c:pt>
                <c:pt idx="169">
                  <c:v>140</c:v>
                </c:pt>
                <c:pt idx="170">
                  <c:v>146</c:v>
                </c:pt>
                <c:pt idx="171">
                  <c:v>175</c:v>
                </c:pt>
                <c:pt idx="172">
                  <c:v>342</c:v>
                </c:pt>
                <c:pt idx="173">
                  <c:v>380</c:v>
                </c:pt>
                <c:pt idx="174">
                  <c:v>499</c:v>
                </c:pt>
                <c:pt idx="175">
                  <c:v>506</c:v>
                </c:pt>
                <c:pt idx="176">
                  <c:v>533</c:v>
                </c:pt>
                <c:pt idx="177">
                  <c:v>535</c:v>
                </c:pt>
                <c:pt idx="178">
                  <c:v>859</c:v>
                </c:pt>
                <c:pt idx="179">
                  <c:v>996</c:v>
                </c:pt>
                <c:pt idx="180">
                  <c:v>1052</c:v>
                </c:pt>
                <c:pt idx="181">
                  <c:v>1204</c:v>
                </c:pt>
                <c:pt idx="182">
                  <c:v>1367</c:v>
                </c:pt>
                <c:pt idx="183">
                  <c:v>1714</c:v>
                </c:pt>
                <c:pt idx="184">
                  <c:v>1863</c:v>
                </c:pt>
                <c:pt idx="185">
                  <c:v>1863.5</c:v>
                </c:pt>
                <c:pt idx="186">
                  <c:v>1866</c:v>
                </c:pt>
                <c:pt idx="187">
                  <c:v>1877</c:v>
                </c:pt>
                <c:pt idx="188">
                  <c:v>1877.5</c:v>
                </c:pt>
                <c:pt idx="189">
                  <c:v>1884</c:v>
                </c:pt>
                <c:pt idx="190">
                  <c:v>1884.5</c:v>
                </c:pt>
                <c:pt idx="191">
                  <c:v>2040</c:v>
                </c:pt>
                <c:pt idx="192">
                  <c:v>2040</c:v>
                </c:pt>
                <c:pt idx="193">
                  <c:v>2040</c:v>
                </c:pt>
                <c:pt idx="194">
                  <c:v>2052</c:v>
                </c:pt>
                <c:pt idx="195">
                  <c:v>2224</c:v>
                </c:pt>
                <c:pt idx="196">
                  <c:v>2404</c:v>
                </c:pt>
                <c:pt idx="197">
                  <c:v>2541</c:v>
                </c:pt>
                <c:pt idx="198">
                  <c:v>2567</c:v>
                </c:pt>
                <c:pt idx="199">
                  <c:v>2583</c:v>
                </c:pt>
                <c:pt idx="200">
                  <c:v>2762</c:v>
                </c:pt>
                <c:pt idx="201">
                  <c:v>2900</c:v>
                </c:pt>
                <c:pt idx="202">
                  <c:v>3079</c:v>
                </c:pt>
                <c:pt idx="203">
                  <c:v>3114</c:v>
                </c:pt>
                <c:pt idx="204">
                  <c:v>2900</c:v>
                </c:pt>
                <c:pt idx="205">
                  <c:v>3079</c:v>
                </c:pt>
                <c:pt idx="206">
                  <c:v>3114</c:v>
                </c:pt>
                <c:pt idx="207">
                  <c:v>3271</c:v>
                </c:pt>
                <c:pt idx="208">
                  <c:v>3279</c:v>
                </c:pt>
                <c:pt idx="209">
                  <c:v>3410</c:v>
                </c:pt>
                <c:pt idx="210">
                  <c:v>3417</c:v>
                </c:pt>
                <c:pt idx="211">
                  <c:v>3575</c:v>
                </c:pt>
                <c:pt idx="212">
                  <c:v>3588</c:v>
                </c:pt>
                <c:pt idx="213">
                  <c:v>3617</c:v>
                </c:pt>
              </c:numCache>
            </c:numRef>
          </c:xVal>
          <c:yVal>
            <c:numRef>
              <c:f>'Active 1'!$K$21:$K$977</c:f>
              <c:numCache>
                <c:formatCode>General</c:formatCode>
                <c:ptCount val="957"/>
                <c:pt idx="157">
                  <c:v>-3.5600000410340726E-4</c:v>
                </c:pt>
                <c:pt idx="161">
                  <c:v>-6.565000003320165E-3</c:v>
                </c:pt>
                <c:pt idx="163">
                  <c:v>4.5869999958085828E-3</c:v>
                </c:pt>
                <c:pt idx="164">
                  <c:v>1.0200999997323379E-2</c:v>
                </c:pt>
                <c:pt idx="168">
                  <c:v>8.0000000161817297E-4</c:v>
                </c:pt>
                <c:pt idx="170">
                  <c:v>-2.3220000002766028E-3</c:v>
                </c:pt>
                <c:pt idx="171">
                  <c:v>2.6749999960884452E-3</c:v>
                </c:pt>
                <c:pt idx="175">
                  <c:v>-1.0419999962323345E-3</c:v>
                </c:pt>
                <c:pt idx="177">
                  <c:v>-1.1450000019976869E-3</c:v>
                </c:pt>
                <c:pt idx="178">
                  <c:v>6.8699999974342063E-4</c:v>
                </c:pt>
                <c:pt idx="179">
                  <c:v>1.0279999987687916E-3</c:v>
                </c:pt>
                <c:pt idx="180">
                  <c:v>3.6000004911329597E-5</c:v>
                </c:pt>
                <c:pt idx="181">
                  <c:v>9.7200000163866207E-4</c:v>
                </c:pt>
                <c:pt idx="182">
                  <c:v>5.3099999786354601E-4</c:v>
                </c:pt>
                <c:pt idx="183">
                  <c:v>-2.9799999902024865E-4</c:v>
                </c:pt>
                <c:pt idx="184">
                  <c:v>-1.6410000025643967E-3</c:v>
                </c:pt>
                <c:pt idx="185">
                  <c:v>-1.6445000073872507E-3</c:v>
                </c:pt>
                <c:pt idx="186">
                  <c:v>-1.1620000077527948E-3</c:v>
                </c:pt>
                <c:pt idx="187">
                  <c:v>-1.5389999971375801E-3</c:v>
                </c:pt>
                <c:pt idx="188">
                  <c:v>-1.8425000016577542E-3</c:v>
                </c:pt>
                <c:pt idx="189">
                  <c:v>-1.4880000017001294E-3</c:v>
                </c:pt>
                <c:pt idx="190">
                  <c:v>-2.9150000045774505E-4</c:v>
                </c:pt>
                <c:pt idx="191">
                  <c:v>-2.2800001970608719E-3</c:v>
                </c:pt>
                <c:pt idx="192">
                  <c:v>-1.2800000331480987E-3</c:v>
                </c:pt>
                <c:pt idx="193">
                  <c:v>-9.8000007710652426E-4</c:v>
                </c:pt>
                <c:pt idx="194">
                  <c:v>-3.6639999962062575E-3</c:v>
                </c:pt>
                <c:pt idx="195">
                  <c:v>-6.0680000024149194E-3</c:v>
                </c:pt>
                <c:pt idx="196">
                  <c:v>-7.5280000019120052E-3</c:v>
                </c:pt>
                <c:pt idx="197">
                  <c:v>-9.3870000055176206E-3</c:v>
                </c:pt>
                <c:pt idx="198">
                  <c:v>-1.0068999996292405E-2</c:v>
                </c:pt>
                <c:pt idx="199">
                  <c:v>-1.0980999999446794E-2</c:v>
                </c:pt>
                <c:pt idx="200">
                  <c:v>-1.5934000002744142E-2</c:v>
                </c:pt>
                <c:pt idx="201">
                  <c:v>-1.8799999998009298E-2</c:v>
                </c:pt>
                <c:pt idx="202">
                  <c:v>-2.3952999996254221E-2</c:v>
                </c:pt>
                <c:pt idx="203">
                  <c:v>-2.9697999998461455E-2</c:v>
                </c:pt>
                <c:pt idx="204">
                  <c:v>-1.8799999998009298E-2</c:v>
                </c:pt>
                <c:pt idx="205">
                  <c:v>-2.3952999996254221E-2</c:v>
                </c:pt>
                <c:pt idx="206">
                  <c:v>-2.9697999998461455E-2</c:v>
                </c:pt>
                <c:pt idx="207">
                  <c:v>-2.8997000001254492E-2</c:v>
                </c:pt>
                <c:pt idx="208">
                  <c:v>-3.0252999997173902E-2</c:v>
                </c:pt>
                <c:pt idx="209">
                  <c:v>-3.3070000004954636E-2</c:v>
                </c:pt>
                <c:pt idx="210">
                  <c:v>-3.3218999997188803E-2</c:v>
                </c:pt>
                <c:pt idx="211">
                  <c:v>-4.4825000004493631E-2</c:v>
                </c:pt>
                <c:pt idx="212">
                  <c:v>-3.8115999996080063E-2</c:v>
                </c:pt>
                <c:pt idx="213">
                  <c:v>-3.9319000003160909E-2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FB2-406B-AE03-2E9BBB6F4797}"/>
            </c:ext>
          </c:extLst>
        </c:ser>
        <c:ser>
          <c:idx val="9"/>
          <c:order val="4"/>
          <c:tx>
            <c:strRef>
              <c:f>'Active 1'!$S$1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1'!$AW$2:$AW$121</c:f>
              <c:numCache>
                <c:formatCode>General</c:formatCode>
                <c:ptCount val="120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</c:numCache>
            </c:numRef>
          </c:xVal>
          <c:yVal>
            <c:numRef>
              <c:f>'Active 1'!$AX$2:$AX$121</c:f>
              <c:numCache>
                <c:formatCode>General</c:formatCode>
                <c:ptCount val="120"/>
                <c:pt idx="0">
                  <c:v>0.11726353494833903</c:v>
                </c:pt>
                <c:pt idx="1">
                  <c:v>0.11470108172930626</c:v>
                </c:pt>
                <c:pt idx="2">
                  <c:v>0.1117004772074177</c:v>
                </c:pt>
                <c:pt idx="3">
                  <c:v>0.10838679277283976</c:v>
                </c:pt>
                <c:pt idx="4">
                  <c:v>0.10484370862155823</c:v>
                </c:pt>
                <c:pt idx="5">
                  <c:v>0.10114279393812745</c:v>
                </c:pt>
                <c:pt idx="6">
                  <c:v>9.734299150860877E-2</c:v>
                </c:pt>
                <c:pt idx="7">
                  <c:v>9.347051095877984E-2</c:v>
                </c:pt>
                <c:pt idx="8">
                  <c:v>8.9512067029162035E-2</c:v>
                </c:pt>
                <c:pt idx="9">
                  <c:v>8.5434707902323298E-2</c:v>
                </c:pt>
                <c:pt idx="10">
                  <c:v>8.1218719482427218E-2</c:v>
                </c:pt>
                <c:pt idx="11">
                  <c:v>7.6880350018646237E-2</c:v>
                </c:pt>
                <c:pt idx="12">
                  <c:v>7.2470152963621984E-2</c:v>
                </c:pt>
                <c:pt idx="13">
                  <c:v>6.8050245042782148E-2</c:v>
                </c:pt>
                <c:pt idx="14">
                  <c:v>6.3665807128391649E-2</c:v>
                </c:pt>
                <c:pt idx="15">
                  <c:v>5.9325577244533856E-2</c:v>
                </c:pt>
                <c:pt idx="16">
                  <c:v>5.4998233660287388E-2</c:v>
                </c:pt>
                <c:pt idx="17">
                  <c:v>5.0625588269090027E-2</c:v>
                </c:pt>
                <c:pt idx="18">
                  <c:v>4.6148699468158277E-2</c:v>
                </c:pt>
                <c:pt idx="19">
                  <c:v>4.1535166115216168E-2</c:v>
                </c:pt>
                <c:pt idx="20">
                  <c:v>3.6790981845775866E-2</c:v>
                </c:pt>
                <c:pt idx="21">
                  <c:v>3.1947270255409388E-2</c:v>
                </c:pt>
                <c:pt idx="22">
                  <c:v>2.7028995117800408E-2</c:v>
                </c:pt>
                <c:pt idx="23">
                  <c:v>2.2027005115856407E-2</c:v>
                </c:pt>
                <c:pt idx="24">
                  <c:v>1.6893522757728246E-2</c:v>
                </c:pt>
                <c:pt idx="25">
                  <c:v>1.1560143116315794E-2</c:v>
                </c:pt>
                <c:pt idx="26">
                  <c:v>5.9500458355122299E-3</c:v>
                </c:pt>
                <c:pt idx="27">
                  <c:v>-4.0421286674487654E-5</c:v>
                </c:pt>
                <c:pt idx="28">
                  <c:v>-6.5934338826502872E-3</c:v>
                </c:pt>
                <c:pt idx="29">
                  <c:v>-1.4245536064483992E-2</c:v>
                </c:pt>
                <c:pt idx="30">
                  <c:v>-2.2081459608100568E-2</c:v>
                </c:pt>
                <c:pt idx="31">
                  <c:v>-2.0128639301076886E-2</c:v>
                </c:pt>
                <c:pt idx="32">
                  <c:v>-1.4844038710905182E-2</c:v>
                </c:pt>
                <c:pt idx="33">
                  <c:v>-1.0931881072928227E-2</c:v>
                </c:pt>
                <c:pt idx="34">
                  <c:v>-7.7185815405179832E-3</c:v>
                </c:pt>
                <c:pt idx="35">
                  <c:v>-4.9407007171483729E-3</c:v>
                </c:pt>
                <c:pt idx="36">
                  <c:v>-2.4742471058827337E-3</c:v>
                </c:pt>
                <c:pt idx="37">
                  <c:v>-2.3592834248685642E-4</c:v>
                </c:pt>
                <c:pt idx="38">
                  <c:v>1.8457113062953483E-3</c:v>
                </c:pt>
                <c:pt idx="39">
                  <c:v>3.8292337145308889E-3</c:v>
                </c:pt>
                <c:pt idx="40">
                  <c:v>5.7401615320431532E-3</c:v>
                </c:pt>
                <c:pt idx="41">
                  <c:v>7.5646440250720665E-3</c:v>
                </c:pt>
                <c:pt idx="42">
                  <c:v>9.2696764011619848E-3</c:v>
                </c:pt>
                <c:pt idx="43">
                  <c:v>1.0836022669172586E-2</c:v>
                </c:pt>
                <c:pt idx="44">
                  <c:v>1.2280599916894926E-2</c:v>
                </c:pt>
                <c:pt idx="45">
                  <c:v>1.3654387803703089E-2</c:v>
                </c:pt>
                <c:pt idx="46">
                  <c:v>1.5019444991107227E-2</c:v>
                </c:pt>
                <c:pt idx="47">
                  <c:v>1.6420457690223329E-2</c:v>
                </c:pt>
                <c:pt idx="48">
                  <c:v>1.7865467150407568E-2</c:v>
                </c:pt>
                <c:pt idx="49">
                  <c:v>1.932254129835749E-2</c:v>
                </c:pt>
                <c:pt idx="50">
                  <c:v>2.0733237122536385E-2</c:v>
                </c:pt>
                <c:pt idx="51">
                  <c:v>2.2038855623276513E-2</c:v>
                </c:pt>
                <c:pt idx="52">
                  <c:v>2.3207612420941322E-2</c:v>
                </c:pt>
                <c:pt idx="53">
                  <c:v>2.4246108605468795E-2</c:v>
                </c:pt>
                <c:pt idx="54">
                  <c:v>2.5185649309685865E-2</c:v>
                </c:pt>
                <c:pt idx="55">
                  <c:v>2.605080860564812E-2</c:v>
                </c:pt>
                <c:pt idx="56">
                  <c:v>2.6831736867547345E-2</c:v>
                </c:pt>
                <c:pt idx="57">
                  <c:v>2.7480121795569256E-2</c:v>
                </c:pt>
                <c:pt idx="58">
                  <c:v>2.792738377843863E-2</c:v>
                </c:pt>
                <c:pt idx="59">
                  <c:v>2.8096487932268002E-2</c:v>
                </c:pt>
                <c:pt idx="60">
                  <c:v>2.7883028798277341E-2</c:v>
                </c:pt>
                <c:pt idx="61">
                  <c:v>2.7102346002348007E-2</c:v>
                </c:pt>
                <c:pt idx="62">
                  <c:v>2.5208342815587655E-2</c:v>
                </c:pt>
                <c:pt idx="63">
                  <c:v>2.3228728168007237E-2</c:v>
                </c:pt>
                <c:pt idx="64">
                  <c:v>3.1136921921221163E-2</c:v>
                </c:pt>
                <c:pt idx="65">
                  <c:v>4.2183716707082361E-2</c:v>
                </c:pt>
                <c:pt idx="66">
                  <c:v>5.1864171767943001E-2</c:v>
                </c:pt>
                <c:pt idx="67">
                  <c:v>6.0853288297106289E-2</c:v>
                </c:pt>
                <c:pt idx="68">
                  <c:v>6.9409688908148456E-2</c:v>
                </c:pt>
                <c:pt idx="69">
                  <c:v>7.7656303662384588E-2</c:v>
                </c:pt>
                <c:pt idx="70">
                  <c:v>8.5676045916302582E-2</c:v>
                </c:pt>
                <c:pt idx="71">
                  <c:v>9.3540257312401592E-2</c:v>
                </c:pt>
                <c:pt idx="72">
                  <c:v>0.10130711207247906</c:v>
                </c:pt>
                <c:pt idx="73">
                  <c:v>0.10900144374570811</c:v>
                </c:pt>
                <c:pt idx="74">
                  <c:v>0.11660884232128398</c:v>
                </c:pt>
                <c:pt idx="75">
                  <c:v>0.12409626009783266</c:v>
                </c:pt>
                <c:pt idx="76">
                  <c:v>0.1314449459719545</c:v>
                </c:pt>
                <c:pt idx="77">
                  <c:v>0.13867248516278086</c:v>
                </c:pt>
                <c:pt idx="78">
                  <c:v>0.14583027652588559</c:v>
                </c:pt>
                <c:pt idx="79">
                  <c:v>0.15298031212094534</c:v>
                </c:pt>
                <c:pt idx="80">
                  <c:v>0.16016677782164548</c:v>
                </c:pt>
                <c:pt idx="81">
                  <c:v>0.16739701713375577</c:v>
                </c:pt>
                <c:pt idx="82">
                  <c:v>0.17463849158091718</c:v>
                </c:pt>
                <c:pt idx="83">
                  <c:v>0.18183251107088669</c:v>
                </c:pt>
                <c:pt idx="84">
                  <c:v>0.18892062744458321</c:v>
                </c:pt>
                <c:pt idx="85">
                  <c:v>0.19587167663855379</c:v>
                </c:pt>
                <c:pt idx="86">
                  <c:v>0.20269286308668838</c:v>
                </c:pt>
                <c:pt idx="87">
                  <c:v>0.20941566387222191</c:v>
                </c:pt>
                <c:pt idx="88">
                  <c:v>0.21606425487409978</c:v>
                </c:pt>
                <c:pt idx="89">
                  <c:v>0.2226280869974154</c:v>
                </c:pt>
                <c:pt idx="90">
                  <c:v>0.22905831914162689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FB2-406B-AE03-2E9BBB6F4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4616512"/>
        <c:axId val="1"/>
      </c:scatterChart>
      <c:valAx>
        <c:axId val="454616512"/>
        <c:scaling>
          <c:orientation val="minMax"/>
          <c:max val="5000"/>
          <c:min val="-10000"/>
        </c:scaling>
        <c:delete val="0"/>
        <c:axPos val="b"/>
        <c:majorGridlines>
          <c:spPr>
            <a:ln w="3175">
              <a:solidFill>
                <a:srgbClr val="424242"/>
              </a:solidFill>
              <a:prstDash val="solid"/>
            </a:ln>
          </c:spPr>
        </c:majorGridlines>
        <c:minorGridlines>
          <c:spPr>
            <a:ln w="3175">
              <a:solidFill>
                <a:srgbClr val="969696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9892802450229714"/>
              <c:y val="0.923296647578143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2000"/>
        <c:minorUnit val="1000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656967840735069E-3"/>
              <c:y val="0.3863642328799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4616512"/>
        <c:crosses val="autoZero"/>
        <c:crossBetween val="midCat"/>
        <c:minorUnit val="0.01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2358346094946402"/>
          <c:y val="0.93466028394177991"/>
          <c:w val="0.73660030627871365"/>
          <c:h val="0.991478465759961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Aql - O-C Diagr.</a:t>
            </a:r>
          </a:p>
        </c:rich>
      </c:tx>
      <c:layout>
        <c:manualLayout>
          <c:xMode val="edge"/>
          <c:yMode val="edge"/>
          <c:x val="0.38449145391559497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39265021759692"/>
          <c:y val="0.11494285128987992"/>
          <c:w val="0.85945140493377437"/>
          <c:h val="0.718392820561749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1'!$F$21:$F$977</c:f>
              <c:numCache>
                <c:formatCode>General</c:formatCode>
                <c:ptCount val="957"/>
                <c:pt idx="0">
                  <c:v>-13146</c:v>
                </c:pt>
                <c:pt idx="1">
                  <c:v>-13124</c:v>
                </c:pt>
                <c:pt idx="2">
                  <c:v>-13119</c:v>
                </c:pt>
                <c:pt idx="3">
                  <c:v>-13118</c:v>
                </c:pt>
                <c:pt idx="4">
                  <c:v>-13117</c:v>
                </c:pt>
                <c:pt idx="5">
                  <c:v>-13112</c:v>
                </c:pt>
                <c:pt idx="6">
                  <c:v>-13111</c:v>
                </c:pt>
                <c:pt idx="7">
                  <c:v>-12988</c:v>
                </c:pt>
                <c:pt idx="8">
                  <c:v>-12083</c:v>
                </c:pt>
                <c:pt idx="9">
                  <c:v>-11816</c:v>
                </c:pt>
                <c:pt idx="10">
                  <c:v>-11815</c:v>
                </c:pt>
                <c:pt idx="11">
                  <c:v>-11794</c:v>
                </c:pt>
                <c:pt idx="12">
                  <c:v>-11794</c:v>
                </c:pt>
                <c:pt idx="13">
                  <c:v>-11766</c:v>
                </c:pt>
                <c:pt idx="14">
                  <c:v>-11760</c:v>
                </c:pt>
                <c:pt idx="15">
                  <c:v>-11760</c:v>
                </c:pt>
                <c:pt idx="16">
                  <c:v>-11629</c:v>
                </c:pt>
                <c:pt idx="17">
                  <c:v>-11622</c:v>
                </c:pt>
                <c:pt idx="18">
                  <c:v>-11614</c:v>
                </c:pt>
                <c:pt idx="19">
                  <c:v>-11609</c:v>
                </c:pt>
                <c:pt idx="20">
                  <c:v>-11608</c:v>
                </c:pt>
                <c:pt idx="21">
                  <c:v>-11601</c:v>
                </c:pt>
                <c:pt idx="22">
                  <c:v>-11573</c:v>
                </c:pt>
                <c:pt idx="23">
                  <c:v>-11263</c:v>
                </c:pt>
                <c:pt idx="24">
                  <c:v>-11126</c:v>
                </c:pt>
                <c:pt idx="25">
                  <c:v>-11111</c:v>
                </c:pt>
                <c:pt idx="26">
                  <c:v>-11062</c:v>
                </c:pt>
                <c:pt idx="27">
                  <c:v>-10933</c:v>
                </c:pt>
                <c:pt idx="28">
                  <c:v>-10933</c:v>
                </c:pt>
                <c:pt idx="29">
                  <c:v>-10925</c:v>
                </c:pt>
                <c:pt idx="30">
                  <c:v>-10781</c:v>
                </c:pt>
                <c:pt idx="31">
                  <c:v>-10409</c:v>
                </c:pt>
                <c:pt idx="32">
                  <c:v>-10374</c:v>
                </c:pt>
                <c:pt idx="33">
                  <c:v>-9099</c:v>
                </c:pt>
                <c:pt idx="34">
                  <c:v>-9035</c:v>
                </c:pt>
                <c:pt idx="35">
                  <c:v>-9029</c:v>
                </c:pt>
                <c:pt idx="36">
                  <c:v>-8984</c:v>
                </c:pt>
                <c:pt idx="37">
                  <c:v>-8849</c:v>
                </c:pt>
                <c:pt idx="38">
                  <c:v>-8705</c:v>
                </c:pt>
                <c:pt idx="39">
                  <c:v>-8574</c:v>
                </c:pt>
                <c:pt idx="40">
                  <c:v>-8519</c:v>
                </c:pt>
                <c:pt idx="41">
                  <c:v>-8368</c:v>
                </c:pt>
                <c:pt idx="42">
                  <c:v>-8347</c:v>
                </c:pt>
                <c:pt idx="43">
                  <c:v>-8227</c:v>
                </c:pt>
                <c:pt idx="44">
                  <c:v>-8181</c:v>
                </c:pt>
                <c:pt idx="45">
                  <c:v>-8173</c:v>
                </c:pt>
                <c:pt idx="46">
                  <c:v>-8008</c:v>
                </c:pt>
                <c:pt idx="47">
                  <c:v>-7874</c:v>
                </c:pt>
                <c:pt idx="48">
                  <c:v>-7843</c:v>
                </c:pt>
                <c:pt idx="49">
                  <c:v>-7840</c:v>
                </c:pt>
                <c:pt idx="50">
                  <c:v>-7820</c:v>
                </c:pt>
                <c:pt idx="51">
                  <c:v>-7806</c:v>
                </c:pt>
                <c:pt idx="52">
                  <c:v>-7704</c:v>
                </c:pt>
                <c:pt idx="53">
                  <c:v>-7676</c:v>
                </c:pt>
                <c:pt idx="54">
                  <c:v>-6643</c:v>
                </c:pt>
                <c:pt idx="55">
                  <c:v>-6285</c:v>
                </c:pt>
                <c:pt idx="56">
                  <c:v>-5469</c:v>
                </c:pt>
                <c:pt idx="57">
                  <c:v>-5462</c:v>
                </c:pt>
                <c:pt idx="58">
                  <c:v>-5313</c:v>
                </c:pt>
                <c:pt idx="59">
                  <c:v>-5304</c:v>
                </c:pt>
                <c:pt idx="60">
                  <c:v>-5299</c:v>
                </c:pt>
                <c:pt idx="61">
                  <c:v>-5299</c:v>
                </c:pt>
                <c:pt idx="62">
                  <c:v>-5292</c:v>
                </c:pt>
                <c:pt idx="63">
                  <c:v>-5292</c:v>
                </c:pt>
                <c:pt idx="64">
                  <c:v>-5278</c:v>
                </c:pt>
                <c:pt idx="65">
                  <c:v>-5278</c:v>
                </c:pt>
                <c:pt idx="66">
                  <c:v>-4982</c:v>
                </c:pt>
                <c:pt idx="67">
                  <c:v>-4959</c:v>
                </c:pt>
                <c:pt idx="68">
                  <c:v>-4954</c:v>
                </c:pt>
                <c:pt idx="69">
                  <c:v>-4954</c:v>
                </c:pt>
                <c:pt idx="70">
                  <c:v>-4954</c:v>
                </c:pt>
                <c:pt idx="71">
                  <c:v>-4947</c:v>
                </c:pt>
                <c:pt idx="72">
                  <c:v>-4947</c:v>
                </c:pt>
                <c:pt idx="73">
                  <c:v>-4940</c:v>
                </c:pt>
                <c:pt idx="74">
                  <c:v>-4931</c:v>
                </c:pt>
                <c:pt idx="75">
                  <c:v>-4796</c:v>
                </c:pt>
                <c:pt idx="76">
                  <c:v>-4796</c:v>
                </c:pt>
                <c:pt idx="77">
                  <c:v>-4740</c:v>
                </c:pt>
                <c:pt idx="78">
                  <c:v>-4628</c:v>
                </c:pt>
                <c:pt idx="79">
                  <c:v>-4600</c:v>
                </c:pt>
                <c:pt idx="80">
                  <c:v>-4477</c:v>
                </c:pt>
                <c:pt idx="81">
                  <c:v>-4477</c:v>
                </c:pt>
                <c:pt idx="82">
                  <c:v>-4428</c:v>
                </c:pt>
                <c:pt idx="83">
                  <c:v>-4277</c:v>
                </c:pt>
                <c:pt idx="84">
                  <c:v>-4090</c:v>
                </c:pt>
                <c:pt idx="85">
                  <c:v>-4078</c:v>
                </c:pt>
                <c:pt idx="86">
                  <c:v>-3932</c:v>
                </c:pt>
                <c:pt idx="87">
                  <c:v>-3920</c:v>
                </c:pt>
                <c:pt idx="88">
                  <c:v>-3913</c:v>
                </c:pt>
                <c:pt idx="89">
                  <c:v>-3910</c:v>
                </c:pt>
                <c:pt idx="90">
                  <c:v>-3832</c:v>
                </c:pt>
                <c:pt idx="91">
                  <c:v>-3761</c:v>
                </c:pt>
                <c:pt idx="92">
                  <c:v>-3761</c:v>
                </c:pt>
                <c:pt idx="93">
                  <c:v>-3761</c:v>
                </c:pt>
                <c:pt idx="94">
                  <c:v>-3761</c:v>
                </c:pt>
                <c:pt idx="95">
                  <c:v>-3761</c:v>
                </c:pt>
                <c:pt idx="96">
                  <c:v>-3760</c:v>
                </c:pt>
                <c:pt idx="97">
                  <c:v>-3603</c:v>
                </c:pt>
                <c:pt idx="98">
                  <c:v>-3589</c:v>
                </c:pt>
                <c:pt idx="99">
                  <c:v>-3589</c:v>
                </c:pt>
                <c:pt idx="100">
                  <c:v>-3589</c:v>
                </c:pt>
                <c:pt idx="101">
                  <c:v>-3589</c:v>
                </c:pt>
                <c:pt idx="102">
                  <c:v>-3589</c:v>
                </c:pt>
                <c:pt idx="103">
                  <c:v>-3589</c:v>
                </c:pt>
                <c:pt idx="104">
                  <c:v>-3582</c:v>
                </c:pt>
                <c:pt idx="105">
                  <c:v>-3452</c:v>
                </c:pt>
                <c:pt idx="106">
                  <c:v>-3424</c:v>
                </c:pt>
                <c:pt idx="107">
                  <c:v>-3417</c:v>
                </c:pt>
                <c:pt idx="108">
                  <c:v>-3258</c:v>
                </c:pt>
                <c:pt idx="109">
                  <c:v>-3244</c:v>
                </c:pt>
                <c:pt idx="110">
                  <c:v>-3244</c:v>
                </c:pt>
                <c:pt idx="111">
                  <c:v>-3244</c:v>
                </c:pt>
                <c:pt idx="112">
                  <c:v>-3244</c:v>
                </c:pt>
                <c:pt idx="113">
                  <c:v>-3244</c:v>
                </c:pt>
                <c:pt idx="114">
                  <c:v>-3223</c:v>
                </c:pt>
                <c:pt idx="115">
                  <c:v>-3107</c:v>
                </c:pt>
                <c:pt idx="116">
                  <c:v>-3091</c:v>
                </c:pt>
                <c:pt idx="117">
                  <c:v>-3086</c:v>
                </c:pt>
                <c:pt idx="118">
                  <c:v>-3079</c:v>
                </c:pt>
                <c:pt idx="119">
                  <c:v>-3065</c:v>
                </c:pt>
                <c:pt idx="120">
                  <c:v>-3063</c:v>
                </c:pt>
                <c:pt idx="121">
                  <c:v>-3051</c:v>
                </c:pt>
                <c:pt idx="122">
                  <c:v>-2914</c:v>
                </c:pt>
                <c:pt idx="123">
                  <c:v>-2904</c:v>
                </c:pt>
                <c:pt idx="124">
                  <c:v>-2876</c:v>
                </c:pt>
                <c:pt idx="125">
                  <c:v>-2733</c:v>
                </c:pt>
                <c:pt idx="126">
                  <c:v>-2711</c:v>
                </c:pt>
                <c:pt idx="127">
                  <c:v>-2581</c:v>
                </c:pt>
                <c:pt idx="128">
                  <c:v>-2574</c:v>
                </c:pt>
                <c:pt idx="129">
                  <c:v>-2560</c:v>
                </c:pt>
                <c:pt idx="130">
                  <c:v>-2553</c:v>
                </c:pt>
                <c:pt idx="131">
                  <c:v>-2545</c:v>
                </c:pt>
                <c:pt idx="132">
                  <c:v>-2532</c:v>
                </c:pt>
                <c:pt idx="133">
                  <c:v>-2352</c:v>
                </c:pt>
                <c:pt idx="134">
                  <c:v>-2348</c:v>
                </c:pt>
                <c:pt idx="135">
                  <c:v>-2236</c:v>
                </c:pt>
                <c:pt idx="136">
                  <c:v>-2229</c:v>
                </c:pt>
                <c:pt idx="137">
                  <c:v>-2224</c:v>
                </c:pt>
                <c:pt idx="138">
                  <c:v>-2224</c:v>
                </c:pt>
                <c:pt idx="139">
                  <c:v>-2224</c:v>
                </c:pt>
                <c:pt idx="140">
                  <c:v>-2222</c:v>
                </c:pt>
                <c:pt idx="141">
                  <c:v>-2196</c:v>
                </c:pt>
                <c:pt idx="142">
                  <c:v>-2194</c:v>
                </c:pt>
                <c:pt idx="143">
                  <c:v>-2059</c:v>
                </c:pt>
                <c:pt idx="144">
                  <c:v>-2045</c:v>
                </c:pt>
                <c:pt idx="145">
                  <c:v>-2029</c:v>
                </c:pt>
                <c:pt idx="146">
                  <c:v>-1872</c:v>
                </c:pt>
                <c:pt idx="147">
                  <c:v>-1684</c:v>
                </c:pt>
                <c:pt idx="148">
                  <c:v>-1540</c:v>
                </c:pt>
                <c:pt idx="149">
                  <c:v>-1528</c:v>
                </c:pt>
                <c:pt idx="150">
                  <c:v>-1519</c:v>
                </c:pt>
                <c:pt idx="151">
                  <c:v>-1382</c:v>
                </c:pt>
                <c:pt idx="152">
                  <c:v>-1368</c:v>
                </c:pt>
                <c:pt idx="153">
                  <c:v>-1356</c:v>
                </c:pt>
                <c:pt idx="154">
                  <c:v>-1218</c:v>
                </c:pt>
                <c:pt idx="155">
                  <c:v>-1204</c:v>
                </c:pt>
                <c:pt idx="156">
                  <c:v>-1202</c:v>
                </c:pt>
                <c:pt idx="157">
                  <c:v>-1192</c:v>
                </c:pt>
                <c:pt idx="158">
                  <c:v>-1174</c:v>
                </c:pt>
                <c:pt idx="159">
                  <c:v>-692</c:v>
                </c:pt>
                <c:pt idx="160">
                  <c:v>-529</c:v>
                </c:pt>
                <c:pt idx="161">
                  <c:v>-505</c:v>
                </c:pt>
                <c:pt idx="162">
                  <c:v>-363</c:v>
                </c:pt>
                <c:pt idx="163">
                  <c:v>-341</c:v>
                </c:pt>
                <c:pt idx="164">
                  <c:v>-243</c:v>
                </c:pt>
                <c:pt idx="165">
                  <c:v>-170</c:v>
                </c:pt>
                <c:pt idx="166">
                  <c:v>-170</c:v>
                </c:pt>
                <c:pt idx="167">
                  <c:v>-4</c:v>
                </c:pt>
                <c:pt idx="168">
                  <c:v>0</c:v>
                </c:pt>
                <c:pt idx="169">
                  <c:v>140</c:v>
                </c:pt>
                <c:pt idx="170">
                  <c:v>146</c:v>
                </c:pt>
                <c:pt idx="171">
                  <c:v>175</c:v>
                </c:pt>
                <c:pt idx="172">
                  <c:v>342</c:v>
                </c:pt>
                <c:pt idx="173">
                  <c:v>380</c:v>
                </c:pt>
                <c:pt idx="174">
                  <c:v>499</c:v>
                </c:pt>
                <c:pt idx="175">
                  <c:v>506</c:v>
                </c:pt>
                <c:pt idx="176">
                  <c:v>533</c:v>
                </c:pt>
                <c:pt idx="177">
                  <c:v>535</c:v>
                </c:pt>
                <c:pt idx="178">
                  <c:v>859</c:v>
                </c:pt>
                <c:pt idx="179">
                  <c:v>996</c:v>
                </c:pt>
                <c:pt idx="180">
                  <c:v>1052</c:v>
                </c:pt>
                <c:pt idx="181">
                  <c:v>1204</c:v>
                </c:pt>
                <c:pt idx="182">
                  <c:v>1367</c:v>
                </c:pt>
                <c:pt idx="183">
                  <c:v>1714</c:v>
                </c:pt>
                <c:pt idx="184">
                  <c:v>1863</c:v>
                </c:pt>
                <c:pt idx="185">
                  <c:v>1863.5</c:v>
                </c:pt>
                <c:pt idx="186">
                  <c:v>1866</c:v>
                </c:pt>
                <c:pt idx="187">
                  <c:v>1877</c:v>
                </c:pt>
                <c:pt idx="188">
                  <c:v>1877.5</c:v>
                </c:pt>
                <c:pt idx="189">
                  <c:v>1884</c:v>
                </c:pt>
                <c:pt idx="190">
                  <c:v>1884.5</c:v>
                </c:pt>
                <c:pt idx="191">
                  <c:v>2040</c:v>
                </c:pt>
                <c:pt idx="192">
                  <c:v>2040</c:v>
                </c:pt>
                <c:pt idx="193">
                  <c:v>2040</c:v>
                </c:pt>
                <c:pt idx="194">
                  <c:v>2052</c:v>
                </c:pt>
                <c:pt idx="195">
                  <c:v>2224</c:v>
                </c:pt>
                <c:pt idx="196">
                  <c:v>2404</c:v>
                </c:pt>
                <c:pt idx="197">
                  <c:v>2541</c:v>
                </c:pt>
                <c:pt idx="198">
                  <c:v>2567</c:v>
                </c:pt>
                <c:pt idx="199">
                  <c:v>2583</c:v>
                </c:pt>
                <c:pt idx="200">
                  <c:v>2762</c:v>
                </c:pt>
                <c:pt idx="201">
                  <c:v>2900</c:v>
                </c:pt>
                <c:pt idx="202">
                  <c:v>3079</c:v>
                </c:pt>
                <c:pt idx="203">
                  <c:v>3114</c:v>
                </c:pt>
                <c:pt idx="204">
                  <c:v>2900</c:v>
                </c:pt>
                <c:pt idx="205">
                  <c:v>3079</c:v>
                </c:pt>
                <c:pt idx="206">
                  <c:v>3114</c:v>
                </c:pt>
                <c:pt idx="207">
                  <c:v>3271</c:v>
                </c:pt>
                <c:pt idx="208">
                  <c:v>3279</c:v>
                </c:pt>
                <c:pt idx="209">
                  <c:v>3410</c:v>
                </c:pt>
                <c:pt idx="210">
                  <c:v>3417</c:v>
                </c:pt>
                <c:pt idx="211">
                  <c:v>3575</c:v>
                </c:pt>
                <c:pt idx="212">
                  <c:v>3588</c:v>
                </c:pt>
                <c:pt idx="213">
                  <c:v>3617</c:v>
                </c:pt>
              </c:numCache>
            </c:numRef>
          </c:xVal>
          <c:yVal>
            <c:numRef>
              <c:f>'Active 1'!$H$21:$H$977</c:f>
              <c:numCache>
                <c:formatCode>General</c:formatCode>
                <c:ptCount val="957"/>
                <c:pt idx="27">
                  <c:v>0.18203099999664119</c:v>
                </c:pt>
                <c:pt idx="34">
                  <c:v>0.1081449999983306</c:v>
                </c:pt>
                <c:pt idx="39">
                  <c:v>0.10071799999423092</c:v>
                </c:pt>
                <c:pt idx="42">
                  <c:v>8.9728999992075842E-2</c:v>
                </c:pt>
                <c:pt idx="43">
                  <c:v>8.6888999998336658E-2</c:v>
                </c:pt>
                <c:pt idx="44">
                  <c:v>9.2366999997466337E-2</c:v>
                </c:pt>
                <c:pt idx="47">
                  <c:v>8.2818000002589542E-2</c:v>
                </c:pt>
                <c:pt idx="49">
                  <c:v>8.977999999478925E-2</c:v>
                </c:pt>
                <c:pt idx="50">
                  <c:v>8.8639999994484242E-2</c:v>
                </c:pt>
                <c:pt idx="51">
                  <c:v>8.3741999995254446E-2</c:v>
                </c:pt>
                <c:pt idx="52">
                  <c:v>8.1627999999909662E-2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60-4803-B455-9E6DD5C7591B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1'!$D$22:$D$45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1'!$F$21:$F$977</c:f>
              <c:numCache>
                <c:formatCode>General</c:formatCode>
                <c:ptCount val="957"/>
                <c:pt idx="0">
                  <c:v>-13146</c:v>
                </c:pt>
                <c:pt idx="1">
                  <c:v>-13124</c:v>
                </c:pt>
                <c:pt idx="2">
                  <c:v>-13119</c:v>
                </c:pt>
                <c:pt idx="3">
                  <c:v>-13118</c:v>
                </c:pt>
                <c:pt idx="4">
                  <c:v>-13117</c:v>
                </c:pt>
                <c:pt idx="5">
                  <c:v>-13112</c:v>
                </c:pt>
                <c:pt idx="6">
                  <c:v>-13111</c:v>
                </c:pt>
                <c:pt idx="7">
                  <c:v>-12988</c:v>
                </c:pt>
                <c:pt idx="8">
                  <c:v>-12083</c:v>
                </c:pt>
                <c:pt idx="9">
                  <c:v>-11816</c:v>
                </c:pt>
                <c:pt idx="10">
                  <c:v>-11815</c:v>
                </c:pt>
                <c:pt idx="11">
                  <c:v>-11794</c:v>
                </c:pt>
                <c:pt idx="12">
                  <c:v>-11794</c:v>
                </c:pt>
                <c:pt idx="13">
                  <c:v>-11766</c:v>
                </c:pt>
                <c:pt idx="14">
                  <c:v>-11760</c:v>
                </c:pt>
                <c:pt idx="15">
                  <c:v>-11760</c:v>
                </c:pt>
                <c:pt idx="16">
                  <c:v>-11629</c:v>
                </c:pt>
                <c:pt idx="17">
                  <c:v>-11622</c:v>
                </c:pt>
                <c:pt idx="18">
                  <c:v>-11614</c:v>
                </c:pt>
                <c:pt idx="19">
                  <c:v>-11609</c:v>
                </c:pt>
                <c:pt idx="20">
                  <c:v>-11608</c:v>
                </c:pt>
                <c:pt idx="21">
                  <c:v>-11601</c:v>
                </c:pt>
                <c:pt idx="22">
                  <c:v>-11573</c:v>
                </c:pt>
                <c:pt idx="23">
                  <c:v>-11263</c:v>
                </c:pt>
                <c:pt idx="24">
                  <c:v>-11126</c:v>
                </c:pt>
                <c:pt idx="25">
                  <c:v>-11111</c:v>
                </c:pt>
                <c:pt idx="26">
                  <c:v>-11062</c:v>
                </c:pt>
                <c:pt idx="27">
                  <c:v>-10933</c:v>
                </c:pt>
                <c:pt idx="28">
                  <c:v>-10933</c:v>
                </c:pt>
                <c:pt idx="29">
                  <c:v>-10925</c:v>
                </c:pt>
                <c:pt idx="30">
                  <c:v>-10781</c:v>
                </c:pt>
                <c:pt idx="31">
                  <c:v>-10409</c:v>
                </c:pt>
                <c:pt idx="32">
                  <c:v>-10374</c:v>
                </c:pt>
                <c:pt idx="33">
                  <c:v>-9099</c:v>
                </c:pt>
                <c:pt idx="34">
                  <c:v>-9035</c:v>
                </c:pt>
                <c:pt idx="35">
                  <c:v>-9029</c:v>
                </c:pt>
                <c:pt idx="36">
                  <c:v>-8984</c:v>
                </c:pt>
                <c:pt idx="37">
                  <c:v>-8849</c:v>
                </c:pt>
                <c:pt idx="38">
                  <c:v>-8705</c:v>
                </c:pt>
                <c:pt idx="39">
                  <c:v>-8574</c:v>
                </c:pt>
                <c:pt idx="40">
                  <c:v>-8519</c:v>
                </c:pt>
                <c:pt idx="41">
                  <c:v>-8368</c:v>
                </c:pt>
                <c:pt idx="42">
                  <c:v>-8347</c:v>
                </c:pt>
                <c:pt idx="43">
                  <c:v>-8227</c:v>
                </c:pt>
                <c:pt idx="44">
                  <c:v>-8181</c:v>
                </c:pt>
                <c:pt idx="45">
                  <c:v>-8173</c:v>
                </c:pt>
                <c:pt idx="46">
                  <c:v>-8008</c:v>
                </c:pt>
                <c:pt idx="47">
                  <c:v>-7874</c:v>
                </c:pt>
                <c:pt idx="48">
                  <c:v>-7843</c:v>
                </c:pt>
                <c:pt idx="49">
                  <c:v>-7840</c:v>
                </c:pt>
                <c:pt idx="50">
                  <c:v>-7820</c:v>
                </c:pt>
                <c:pt idx="51">
                  <c:v>-7806</c:v>
                </c:pt>
                <c:pt idx="52">
                  <c:v>-7704</c:v>
                </c:pt>
                <c:pt idx="53">
                  <c:v>-7676</c:v>
                </c:pt>
                <c:pt idx="54">
                  <c:v>-6643</c:v>
                </c:pt>
                <c:pt idx="55">
                  <c:v>-6285</c:v>
                </c:pt>
                <c:pt idx="56">
                  <c:v>-5469</c:v>
                </c:pt>
                <c:pt idx="57">
                  <c:v>-5462</c:v>
                </c:pt>
                <c:pt idx="58">
                  <c:v>-5313</c:v>
                </c:pt>
                <c:pt idx="59">
                  <c:v>-5304</c:v>
                </c:pt>
                <c:pt idx="60">
                  <c:v>-5299</c:v>
                </c:pt>
                <c:pt idx="61">
                  <c:v>-5299</c:v>
                </c:pt>
                <c:pt idx="62">
                  <c:v>-5292</c:v>
                </c:pt>
                <c:pt idx="63">
                  <c:v>-5292</c:v>
                </c:pt>
                <c:pt idx="64">
                  <c:v>-5278</c:v>
                </c:pt>
                <c:pt idx="65">
                  <c:v>-5278</c:v>
                </c:pt>
                <c:pt idx="66">
                  <c:v>-4982</c:v>
                </c:pt>
                <c:pt idx="67">
                  <c:v>-4959</c:v>
                </c:pt>
                <c:pt idx="68">
                  <c:v>-4954</c:v>
                </c:pt>
                <c:pt idx="69">
                  <c:v>-4954</c:v>
                </c:pt>
                <c:pt idx="70">
                  <c:v>-4954</c:v>
                </c:pt>
                <c:pt idx="71">
                  <c:v>-4947</c:v>
                </c:pt>
                <c:pt idx="72">
                  <c:v>-4947</c:v>
                </c:pt>
                <c:pt idx="73">
                  <c:v>-4940</c:v>
                </c:pt>
                <c:pt idx="74">
                  <c:v>-4931</c:v>
                </c:pt>
                <c:pt idx="75">
                  <c:v>-4796</c:v>
                </c:pt>
                <c:pt idx="76">
                  <c:v>-4796</c:v>
                </c:pt>
                <c:pt idx="77">
                  <c:v>-4740</c:v>
                </c:pt>
                <c:pt idx="78">
                  <c:v>-4628</c:v>
                </c:pt>
                <c:pt idx="79">
                  <c:v>-4600</c:v>
                </c:pt>
                <c:pt idx="80">
                  <c:v>-4477</c:v>
                </c:pt>
                <c:pt idx="81">
                  <c:v>-4477</c:v>
                </c:pt>
                <c:pt idx="82">
                  <c:v>-4428</c:v>
                </c:pt>
                <c:pt idx="83">
                  <c:v>-4277</c:v>
                </c:pt>
                <c:pt idx="84">
                  <c:v>-4090</c:v>
                </c:pt>
                <c:pt idx="85">
                  <c:v>-4078</c:v>
                </c:pt>
                <c:pt idx="86">
                  <c:v>-3932</c:v>
                </c:pt>
                <c:pt idx="87">
                  <c:v>-3920</c:v>
                </c:pt>
                <c:pt idx="88">
                  <c:v>-3913</c:v>
                </c:pt>
                <c:pt idx="89">
                  <c:v>-3910</c:v>
                </c:pt>
                <c:pt idx="90">
                  <c:v>-3832</c:v>
                </c:pt>
                <c:pt idx="91">
                  <c:v>-3761</c:v>
                </c:pt>
                <c:pt idx="92">
                  <c:v>-3761</c:v>
                </c:pt>
                <c:pt idx="93">
                  <c:v>-3761</c:v>
                </c:pt>
                <c:pt idx="94">
                  <c:v>-3761</c:v>
                </c:pt>
                <c:pt idx="95">
                  <c:v>-3761</c:v>
                </c:pt>
                <c:pt idx="96">
                  <c:v>-3760</c:v>
                </c:pt>
                <c:pt idx="97">
                  <c:v>-3603</c:v>
                </c:pt>
                <c:pt idx="98">
                  <c:v>-3589</c:v>
                </c:pt>
                <c:pt idx="99">
                  <c:v>-3589</c:v>
                </c:pt>
                <c:pt idx="100">
                  <c:v>-3589</c:v>
                </c:pt>
                <c:pt idx="101">
                  <c:v>-3589</c:v>
                </c:pt>
                <c:pt idx="102">
                  <c:v>-3589</c:v>
                </c:pt>
                <c:pt idx="103">
                  <c:v>-3589</c:v>
                </c:pt>
                <c:pt idx="104">
                  <c:v>-3582</c:v>
                </c:pt>
                <c:pt idx="105">
                  <c:v>-3452</c:v>
                </c:pt>
                <c:pt idx="106">
                  <c:v>-3424</c:v>
                </c:pt>
                <c:pt idx="107">
                  <c:v>-3417</c:v>
                </c:pt>
                <c:pt idx="108">
                  <c:v>-3258</c:v>
                </c:pt>
                <c:pt idx="109">
                  <c:v>-3244</c:v>
                </c:pt>
                <c:pt idx="110">
                  <c:v>-3244</c:v>
                </c:pt>
                <c:pt idx="111">
                  <c:v>-3244</c:v>
                </c:pt>
                <c:pt idx="112">
                  <c:v>-3244</c:v>
                </c:pt>
                <c:pt idx="113">
                  <c:v>-3244</c:v>
                </c:pt>
                <c:pt idx="114">
                  <c:v>-3223</c:v>
                </c:pt>
                <c:pt idx="115">
                  <c:v>-3107</c:v>
                </c:pt>
                <c:pt idx="116">
                  <c:v>-3091</c:v>
                </c:pt>
                <c:pt idx="117">
                  <c:v>-3086</c:v>
                </c:pt>
                <c:pt idx="118">
                  <c:v>-3079</c:v>
                </c:pt>
                <c:pt idx="119">
                  <c:v>-3065</c:v>
                </c:pt>
                <c:pt idx="120">
                  <c:v>-3063</c:v>
                </c:pt>
                <c:pt idx="121">
                  <c:v>-3051</c:v>
                </c:pt>
                <c:pt idx="122">
                  <c:v>-2914</c:v>
                </c:pt>
                <c:pt idx="123">
                  <c:v>-2904</c:v>
                </c:pt>
                <c:pt idx="124">
                  <c:v>-2876</c:v>
                </c:pt>
                <c:pt idx="125">
                  <c:v>-2733</c:v>
                </c:pt>
                <c:pt idx="126">
                  <c:v>-2711</c:v>
                </c:pt>
                <c:pt idx="127">
                  <c:v>-2581</c:v>
                </c:pt>
                <c:pt idx="128">
                  <c:v>-2574</c:v>
                </c:pt>
                <c:pt idx="129">
                  <c:v>-2560</c:v>
                </c:pt>
                <c:pt idx="130">
                  <c:v>-2553</c:v>
                </c:pt>
                <c:pt idx="131">
                  <c:v>-2545</c:v>
                </c:pt>
                <c:pt idx="132">
                  <c:v>-2532</c:v>
                </c:pt>
                <c:pt idx="133">
                  <c:v>-2352</c:v>
                </c:pt>
                <c:pt idx="134">
                  <c:v>-2348</c:v>
                </c:pt>
                <c:pt idx="135">
                  <c:v>-2236</c:v>
                </c:pt>
                <c:pt idx="136">
                  <c:v>-2229</c:v>
                </c:pt>
                <c:pt idx="137">
                  <c:v>-2224</c:v>
                </c:pt>
                <c:pt idx="138">
                  <c:v>-2224</c:v>
                </c:pt>
                <c:pt idx="139">
                  <c:v>-2224</c:v>
                </c:pt>
                <c:pt idx="140">
                  <c:v>-2222</c:v>
                </c:pt>
                <c:pt idx="141">
                  <c:v>-2196</c:v>
                </c:pt>
                <c:pt idx="142">
                  <c:v>-2194</c:v>
                </c:pt>
                <c:pt idx="143">
                  <c:v>-2059</c:v>
                </c:pt>
                <c:pt idx="144">
                  <c:v>-2045</c:v>
                </c:pt>
                <c:pt idx="145">
                  <c:v>-2029</c:v>
                </c:pt>
                <c:pt idx="146">
                  <c:v>-1872</c:v>
                </c:pt>
                <c:pt idx="147">
                  <c:v>-1684</c:v>
                </c:pt>
                <c:pt idx="148">
                  <c:v>-1540</c:v>
                </c:pt>
                <c:pt idx="149">
                  <c:v>-1528</c:v>
                </c:pt>
                <c:pt idx="150">
                  <c:v>-1519</c:v>
                </c:pt>
                <c:pt idx="151">
                  <c:v>-1382</c:v>
                </c:pt>
                <c:pt idx="152">
                  <c:v>-1368</c:v>
                </c:pt>
                <c:pt idx="153">
                  <c:v>-1356</c:v>
                </c:pt>
                <c:pt idx="154">
                  <c:v>-1218</c:v>
                </c:pt>
                <c:pt idx="155">
                  <c:v>-1204</c:v>
                </c:pt>
                <c:pt idx="156">
                  <c:v>-1202</c:v>
                </c:pt>
                <c:pt idx="157">
                  <c:v>-1192</c:v>
                </c:pt>
                <c:pt idx="158">
                  <c:v>-1174</c:v>
                </c:pt>
                <c:pt idx="159">
                  <c:v>-692</c:v>
                </c:pt>
                <c:pt idx="160">
                  <c:v>-529</c:v>
                </c:pt>
                <c:pt idx="161">
                  <c:v>-505</c:v>
                </c:pt>
                <c:pt idx="162">
                  <c:v>-363</c:v>
                </c:pt>
                <c:pt idx="163">
                  <c:v>-341</c:v>
                </c:pt>
                <c:pt idx="164">
                  <c:v>-243</c:v>
                </c:pt>
                <c:pt idx="165">
                  <c:v>-170</c:v>
                </c:pt>
                <c:pt idx="166">
                  <c:v>-170</c:v>
                </c:pt>
                <c:pt idx="167">
                  <c:v>-4</c:v>
                </c:pt>
                <c:pt idx="168">
                  <c:v>0</c:v>
                </c:pt>
                <c:pt idx="169">
                  <c:v>140</c:v>
                </c:pt>
                <c:pt idx="170">
                  <c:v>146</c:v>
                </c:pt>
                <c:pt idx="171">
                  <c:v>175</c:v>
                </c:pt>
                <c:pt idx="172">
                  <c:v>342</c:v>
                </c:pt>
                <c:pt idx="173">
                  <c:v>380</c:v>
                </c:pt>
                <c:pt idx="174">
                  <c:v>499</c:v>
                </c:pt>
                <c:pt idx="175">
                  <c:v>506</c:v>
                </c:pt>
                <c:pt idx="176">
                  <c:v>533</c:v>
                </c:pt>
                <c:pt idx="177">
                  <c:v>535</c:v>
                </c:pt>
                <c:pt idx="178">
                  <c:v>859</c:v>
                </c:pt>
                <c:pt idx="179">
                  <c:v>996</c:v>
                </c:pt>
                <c:pt idx="180">
                  <c:v>1052</c:v>
                </c:pt>
                <c:pt idx="181">
                  <c:v>1204</c:v>
                </c:pt>
                <c:pt idx="182">
                  <c:v>1367</c:v>
                </c:pt>
                <c:pt idx="183">
                  <c:v>1714</c:v>
                </c:pt>
                <c:pt idx="184">
                  <c:v>1863</c:v>
                </c:pt>
                <c:pt idx="185">
                  <c:v>1863.5</c:v>
                </c:pt>
                <c:pt idx="186">
                  <c:v>1866</c:v>
                </c:pt>
                <c:pt idx="187">
                  <c:v>1877</c:v>
                </c:pt>
                <c:pt idx="188">
                  <c:v>1877.5</c:v>
                </c:pt>
                <c:pt idx="189">
                  <c:v>1884</c:v>
                </c:pt>
                <c:pt idx="190">
                  <c:v>1884.5</c:v>
                </c:pt>
                <c:pt idx="191">
                  <c:v>2040</c:v>
                </c:pt>
                <c:pt idx="192">
                  <c:v>2040</c:v>
                </c:pt>
                <c:pt idx="193">
                  <c:v>2040</c:v>
                </c:pt>
                <c:pt idx="194">
                  <c:v>2052</c:v>
                </c:pt>
                <c:pt idx="195">
                  <c:v>2224</c:v>
                </c:pt>
                <c:pt idx="196">
                  <c:v>2404</c:v>
                </c:pt>
                <c:pt idx="197">
                  <c:v>2541</c:v>
                </c:pt>
                <c:pt idx="198">
                  <c:v>2567</c:v>
                </c:pt>
                <c:pt idx="199">
                  <c:v>2583</c:v>
                </c:pt>
                <c:pt idx="200">
                  <c:v>2762</c:v>
                </c:pt>
                <c:pt idx="201">
                  <c:v>2900</c:v>
                </c:pt>
                <c:pt idx="202">
                  <c:v>3079</c:v>
                </c:pt>
                <c:pt idx="203">
                  <c:v>3114</c:v>
                </c:pt>
                <c:pt idx="204">
                  <c:v>2900</c:v>
                </c:pt>
                <c:pt idx="205">
                  <c:v>3079</c:v>
                </c:pt>
                <c:pt idx="206">
                  <c:v>3114</c:v>
                </c:pt>
                <c:pt idx="207">
                  <c:v>3271</c:v>
                </c:pt>
                <c:pt idx="208">
                  <c:v>3279</c:v>
                </c:pt>
                <c:pt idx="209">
                  <c:v>3410</c:v>
                </c:pt>
                <c:pt idx="210">
                  <c:v>3417</c:v>
                </c:pt>
                <c:pt idx="211">
                  <c:v>3575</c:v>
                </c:pt>
                <c:pt idx="212">
                  <c:v>3588</c:v>
                </c:pt>
                <c:pt idx="213">
                  <c:v>3617</c:v>
                </c:pt>
              </c:numCache>
            </c:numRef>
          </c:xVal>
          <c:yVal>
            <c:numRef>
              <c:f>'Active 1'!$I$21:$I$977</c:f>
              <c:numCache>
                <c:formatCode>General</c:formatCode>
                <c:ptCount val="957"/>
                <c:pt idx="0">
                  <c:v>0.31312199999592849</c:v>
                </c:pt>
                <c:pt idx="1">
                  <c:v>0.31656799999836949</c:v>
                </c:pt>
                <c:pt idx="2">
                  <c:v>0.3205329999946116</c:v>
                </c:pt>
                <c:pt idx="3">
                  <c:v>0.29832599999645026</c:v>
                </c:pt>
                <c:pt idx="4">
                  <c:v>0.30211899999630987</c:v>
                </c:pt>
                <c:pt idx="5">
                  <c:v>0.29508399999758694</c:v>
                </c:pt>
                <c:pt idx="6">
                  <c:v>0.29887699999744655</c:v>
                </c:pt>
                <c:pt idx="7">
                  <c:v>0.28841599999577738</c:v>
                </c:pt>
                <c:pt idx="8">
                  <c:v>0.23508099999889964</c:v>
                </c:pt>
                <c:pt idx="9">
                  <c:v>0.22681199999715318</c:v>
                </c:pt>
                <c:pt idx="10">
                  <c:v>0.22260499999902095</c:v>
                </c:pt>
                <c:pt idx="11">
                  <c:v>0.216257999996742</c:v>
                </c:pt>
                <c:pt idx="12">
                  <c:v>0.22525799999857554</c:v>
                </c:pt>
                <c:pt idx="13">
                  <c:v>0.21946199999729288</c:v>
                </c:pt>
                <c:pt idx="14">
                  <c:v>0.22221999999965192</c:v>
                </c:pt>
                <c:pt idx="15">
                  <c:v>0.22321999999985565</c:v>
                </c:pt>
                <c:pt idx="16">
                  <c:v>0.20910299999741255</c:v>
                </c:pt>
                <c:pt idx="17">
                  <c:v>0.21765399999640067</c:v>
                </c:pt>
                <c:pt idx="18">
                  <c:v>0.21799799999644165</c:v>
                </c:pt>
                <c:pt idx="19">
                  <c:v>0.21396299999832991</c:v>
                </c:pt>
                <c:pt idx="20">
                  <c:v>0.20975600000019767</c:v>
                </c:pt>
                <c:pt idx="21">
                  <c:v>0.23230699999839999</c:v>
                </c:pt>
                <c:pt idx="22">
                  <c:v>0.2145109999946726</c:v>
                </c:pt>
                <c:pt idx="23">
                  <c:v>0.20134099999995669</c:v>
                </c:pt>
                <c:pt idx="24">
                  <c:v>0.18598199999541976</c:v>
                </c:pt>
                <c:pt idx="25">
                  <c:v>0.18087699999887263</c:v>
                </c:pt>
                <c:pt idx="26">
                  <c:v>0.18173399999795947</c:v>
                </c:pt>
                <c:pt idx="28">
                  <c:v>0.19903099999646656</c:v>
                </c:pt>
                <c:pt idx="29">
                  <c:v>0.17837499999950523</c:v>
                </c:pt>
                <c:pt idx="30">
                  <c:v>0.16256699999576085</c:v>
                </c:pt>
                <c:pt idx="31">
                  <c:v>0.13956300000063493</c:v>
                </c:pt>
                <c:pt idx="32">
                  <c:v>0.14431799999510986</c:v>
                </c:pt>
                <c:pt idx="33">
                  <c:v>0.10939299999881769</c:v>
                </c:pt>
                <c:pt idx="35">
                  <c:v>0.10490299999219133</c:v>
                </c:pt>
                <c:pt idx="37">
                  <c:v>0.11264299999311334</c:v>
                </c:pt>
                <c:pt idx="38">
                  <c:v>0.11183499999606283</c:v>
                </c:pt>
                <c:pt idx="40">
                  <c:v>0.10033299999486189</c:v>
                </c:pt>
                <c:pt idx="41">
                  <c:v>9.3075999997381587E-2</c:v>
                </c:pt>
                <c:pt idx="45">
                  <c:v>8.4710999995877501E-2</c:v>
                </c:pt>
                <c:pt idx="46">
                  <c:v>8.6555999994743615E-2</c:v>
                </c:pt>
                <c:pt idx="48">
                  <c:v>8.3400999996229075E-2</c:v>
                </c:pt>
                <c:pt idx="53">
                  <c:v>8.183199999621138E-2</c:v>
                </c:pt>
                <c:pt idx="54">
                  <c:v>5.300100000022212E-2</c:v>
                </c:pt>
                <c:pt idx="55">
                  <c:v>1.7894999997224659E-2</c:v>
                </c:pt>
                <c:pt idx="56">
                  <c:v>-1.2017000000923872E-2</c:v>
                </c:pt>
                <c:pt idx="57">
                  <c:v>1.3533999997889623E-2</c:v>
                </c:pt>
                <c:pt idx="58">
                  <c:v>1.0690999995858874E-2</c:v>
                </c:pt>
                <c:pt idx="59">
                  <c:v>7.8279999943333678E-3</c:v>
                </c:pt>
                <c:pt idx="60">
                  <c:v>1.0793000001285691E-2</c:v>
                </c:pt>
                <c:pt idx="61">
                  <c:v>1.0793000001285691E-2</c:v>
                </c:pt>
                <c:pt idx="62">
                  <c:v>1.1343999998643994E-2</c:v>
                </c:pt>
                <c:pt idx="63">
                  <c:v>1.1343999998643994E-2</c:v>
                </c:pt>
                <c:pt idx="64">
                  <c:v>2.2445999995397869E-2</c:v>
                </c:pt>
                <c:pt idx="65">
                  <c:v>2.2445999995397869E-2</c:v>
                </c:pt>
                <c:pt idx="66">
                  <c:v>-1.825999999709893E-3</c:v>
                </c:pt>
                <c:pt idx="67">
                  <c:v>-1.5869999988353811E-3</c:v>
                </c:pt>
                <c:pt idx="68">
                  <c:v>2.3780000046826899E-3</c:v>
                </c:pt>
                <c:pt idx="69">
                  <c:v>4.3780000050901435E-3</c:v>
                </c:pt>
                <c:pt idx="70">
                  <c:v>8.3779999986290932E-3</c:v>
                </c:pt>
                <c:pt idx="71">
                  <c:v>1.2929000004078262E-2</c:v>
                </c:pt>
                <c:pt idx="72">
                  <c:v>1.392900000064401E-2</c:v>
                </c:pt>
                <c:pt idx="73">
                  <c:v>1.847999999881722E-2</c:v>
                </c:pt>
                <c:pt idx="74">
                  <c:v>6.6169999990961514E-3</c:v>
                </c:pt>
                <c:pt idx="75">
                  <c:v>-9.3280000000959262E-3</c:v>
                </c:pt>
                <c:pt idx="76">
                  <c:v>6.6719999958877452E-3</c:v>
                </c:pt>
                <c:pt idx="77">
                  <c:v>-4.9200000066775829E-3</c:v>
                </c:pt>
                <c:pt idx="78">
                  <c:v>-1.0104000000865199E-2</c:v>
                </c:pt>
                <c:pt idx="79">
                  <c:v>-6.9000000003143214E-3</c:v>
                </c:pt>
                <c:pt idx="80">
                  <c:v>-1.0361000007833354E-2</c:v>
                </c:pt>
                <c:pt idx="81">
                  <c:v>-9.3610000039916486E-3</c:v>
                </c:pt>
                <c:pt idx="82">
                  <c:v>-4.5039999968139455E-3</c:v>
                </c:pt>
                <c:pt idx="83">
                  <c:v>-8.7610000045970082E-3</c:v>
                </c:pt>
                <c:pt idx="84">
                  <c:v>-1.4470000001892913E-2</c:v>
                </c:pt>
                <c:pt idx="85">
                  <c:v>1.4045999996596947E-2</c:v>
                </c:pt>
                <c:pt idx="86">
                  <c:v>-9.1760000068461522E-3</c:v>
                </c:pt>
                <c:pt idx="87">
                  <c:v>-1.1659999996481929E-2</c:v>
                </c:pt>
                <c:pt idx="88">
                  <c:v>-1.2109000002965331E-2</c:v>
                </c:pt>
                <c:pt idx="89">
                  <c:v>-2.9730000002018642E-2</c:v>
                </c:pt>
                <c:pt idx="90">
                  <c:v>-1.2876000000687782E-2</c:v>
                </c:pt>
                <c:pt idx="91">
                  <c:v>-2.8573000003234483E-2</c:v>
                </c:pt>
                <c:pt idx="92">
                  <c:v>-2.5573000006261282E-2</c:v>
                </c:pt>
                <c:pt idx="93">
                  <c:v>-2.1573000005446374E-2</c:v>
                </c:pt>
                <c:pt idx="94">
                  <c:v>-1.7573000004631467E-2</c:v>
                </c:pt>
                <c:pt idx="95">
                  <c:v>-1.6573000000789762E-2</c:v>
                </c:pt>
                <c:pt idx="96">
                  <c:v>-4.7800000029383227E-3</c:v>
                </c:pt>
                <c:pt idx="97">
                  <c:v>-1.3278999998874497E-2</c:v>
                </c:pt>
                <c:pt idx="98">
                  <c:v>-1.3177000000723638E-2</c:v>
                </c:pt>
                <c:pt idx="99">
                  <c:v>-9.177000007184688E-3</c:v>
                </c:pt>
                <c:pt idx="100">
                  <c:v>-8.1770000033429824E-3</c:v>
                </c:pt>
                <c:pt idx="101">
                  <c:v>-6.1770000029355288E-3</c:v>
                </c:pt>
                <c:pt idx="102">
                  <c:v>-1.7700000171316788E-4</c:v>
                </c:pt>
                <c:pt idx="103">
                  <c:v>7.8229999999166466E-3</c:v>
                </c:pt>
                <c:pt idx="104">
                  <c:v>-1.0625999995681923E-2</c:v>
                </c:pt>
                <c:pt idx="105">
                  <c:v>-1.2536000002000947E-2</c:v>
                </c:pt>
                <c:pt idx="106">
                  <c:v>-9.3320000014500692E-3</c:v>
                </c:pt>
                <c:pt idx="107">
                  <c:v>-2.7810000028694049E-3</c:v>
                </c:pt>
                <c:pt idx="108">
                  <c:v>-1.7694000001938548E-2</c:v>
                </c:pt>
                <c:pt idx="109">
                  <c:v>-1.7592000003787689E-2</c:v>
                </c:pt>
                <c:pt idx="110">
                  <c:v>-1.4592000006814487E-2</c:v>
                </c:pt>
                <c:pt idx="111">
                  <c:v>-1.1592000002565328E-2</c:v>
                </c:pt>
                <c:pt idx="112">
                  <c:v>-8.5920000055921264E-3</c:v>
                </c:pt>
                <c:pt idx="113">
                  <c:v>-6.5920000051846728E-3</c:v>
                </c:pt>
                <c:pt idx="114">
                  <c:v>-2.1938999998383224E-2</c:v>
                </c:pt>
                <c:pt idx="115">
                  <c:v>-1.7951000008906703E-2</c:v>
                </c:pt>
                <c:pt idx="116">
                  <c:v>-1.3263000000733882E-2</c:v>
                </c:pt>
                <c:pt idx="117">
                  <c:v>-2.3298000000067987E-2</c:v>
                </c:pt>
                <c:pt idx="118">
                  <c:v>-1.5747000004921574E-2</c:v>
                </c:pt>
                <c:pt idx="119">
                  <c:v>-2.0644999996875413E-2</c:v>
                </c:pt>
                <c:pt idx="120">
                  <c:v>-4.058999998960644E-3</c:v>
                </c:pt>
                <c:pt idx="121">
                  <c:v>-2.1543000002566259E-2</c:v>
                </c:pt>
                <c:pt idx="122">
                  <c:v>-7.9020000048330985E-3</c:v>
                </c:pt>
                <c:pt idx="123">
                  <c:v>-7.9720000067027286E-3</c:v>
                </c:pt>
                <c:pt idx="124">
                  <c:v>-2.1767999998701271E-2</c:v>
                </c:pt>
                <c:pt idx="125">
                  <c:v>-3.3690000054775737E-3</c:v>
                </c:pt>
                <c:pt idx="126">
                  <c:v>-1.4923000002454501E-2</c:v>
                </c:pt>
                <c:pt idx="127">
                  <c:v>-1.883300000190502E-2</c:v>
                </c:pt>
                <c:pt idx="128">
                  <c:v>-1.2282000003324356E-2</c:v>
                </c:pt>
                <c:pt idx="129">
                  <c:v>-1.5180000002146699E-2</c:v>
                </c:pt>
                <c:pt idx="130">
                  <c:v>-1.6628999997919891E-2</c:v>
                </c:pt>
                <c:pt idx="131">
                  <c:v>-1.4284999997471459E-2</c:v>
                </c:pt>
                <c:pt idx="132">
                  <c:v>-1.5976000002410728E-2</c:v>
                </c:pt>
                <c:pt idx="133">
                  <c:v>-2.5236000001314096E-2</c:v>
                </c:pt>
                <c:pt idx="134">
                  <c:v>-1.6064000003098045E-2</c:v>
                </c:pt>
                <c:pt idx="135">
                  <c:v>-1.124800000252435E-2</c:v>
                </c:pt>
                <c:pt idx="136">
                  <c:v>-3.6970000001019798E-3</c:v>
                </c:pt>
                <c:pt idx="137">
                  <c:v>-1.9732000000658445E-2</c:v>
                </c:pt>
                <c:pt idx="138">
                  <c:v>-8.7320000020554289E-3</c:v>
                </c:pt>
                <c:pt idx="139">
                  <c:v>-6.7320000016479753E-3</c:v>
                </c:pt>
                <c:pt idx="140">
                  <c:v>-1.2146000000939239E-2</c:v>
                </c:pt>
                <c:pt idx="141">
                  <c:v>-1.2527999999292661E-2</c:v>
                </c:pt>
                <c:pt idx="142">
                  <c:v>-1.6942000002018176E-2</c:v>
                </c:pt>
                <c:pt idx="143">
                  <c:v>9.1130000000703149E-3</c:v>
                </c:pt>
                <c:pt idx="144">
                  <c:v>-7.7850000016042031E-3</c:v>
                </c:pt>
                <c:pt idx="145">
                  <c:v>-1.0096999998495448E-2</c:v>
                </c:pt>
                <c:pt idx="146">
                  <c:v>-6.5960000065388158E-3</c:v>
                </c:pt>
                <c:pt idx="147">
                  <c:v>-2.5119999991147779E-3</c:v>
                </c:pt>
                <c:pt idx="148">
                  <c:v>-2.3199999995995313E-3</c:v>
                </c:pt>
                <c:pt idx="149">
                  <c:v>-2.8040000033797696E-3</c:v>
                </c:pt>
                <c:pt idx="150">
                  <c:v>2.3330000040004961E-3</c:v>
                </c:pt>
                <c:pt idx="151">
                  <c:v>4.9740000031306408E-3</c:v>
                </c:pt>
                <c:pt idx="152">
                  <c:v>-9.2399999994086102E-4</c:v>
                </c:pt>
                <c:pt idx="153">
                  <c:v>-1.4080000037210993E-3</c:v>
                </c:pt>
                <c:pt idx="154">
                  <c:v>-1.9739999988814816E-3</c:v>
                </c:pt>
                <c:pt idx="156">
                  <c:v>7.7139999993960373E-3</c:v>
                </c:pt>
                <c:pt idx="158">
                  <c:v>2.9179999983171001E-3</c:v>
                </c:pt>
                <c:pt idx="159">
                  <c:v>1.6144000001077075E-2</c:v>
                </c:pt>
                <c:pt idx="160">
                  <c:v>1.4030000020284206E-3</c:v>
                </c:pt>
                <c:pt idx="162">
                  <c:v>-8.9589999988675117E-3</c:v>
                </c:pt>
                <c:pt idx="165">
                  <c:v>6.8499999979394488E-3</c:v>
                </c:pt>
                <c:pt idx="166">
                  <c:v>1.3789999997243285E-2</c:v>
                </c:pt>
                <c:pt idx="169">
                  <c:v>3.9199999955599196E-3</c:v>
                </c:pt>
                <c:pt idx="172">
                  <c:v>1.1105999998108018E-2</c:v>
                </c:pt>
                <c:pt idx="173">
                  <c:v>-2.7600000030361116E-3</c:v>
                </c:pt>
                <c:pt idx="174">
                  <c:v>-3.3929999990505166E-3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60-4803-B455-9E6DD5C7591B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1'!$D$21:$D$45</c:f>
                <c:numCache>
                  <c:formatCode>General</c:formatCode>
                  <c:ptCount val="2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</c:numCache>
              </c:numRef>
            </c:plus>
            <c:minus>
              <c:numRef>
                <c:f>'Active 1'!$D$21:$D$45</c:f>
                <c:numCache>
                  <c:formatCode>General</c:formatCode>
                  <c:ptCount val="2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1'!$F$21:$F$977</c:f>
              <c:numCache>
                <c:formatCode>General</c:formatCode>
                <c:ptCount val="957"/>
                <c:pt idx="0">
                  <c:v>-13146</c:v>
                </c:pt>
                <c:pt idx="1">
                  <c:v>-13124</c:v>
                </c:pt>
                <c:pt idx="2">
                  <c:v>-13119</c:v>
                </c:pt>
                <c:pt idx="3">
                  <c:v>-13118</c:v>
                </c:pt>
                <c:pt idx="4">
                  <c:v>-13117</c:v>
                </c:pt>
                <c:pt idx="5">
                  <c:v>-13112</c:v>
                </c:pt>
                <c:pt idx="6">
                  <c:v>-13111</c:v>
                </c:pt>
                <c:pt idx="7">
                  <c:v>-12988</c:v>
                </c:pt>
                <c:pt idx="8">
                  <c:v>-12083</c:v>
                </c:pt>
                <c:pt idx="9">
                  <c:v>-11816</c:v>
                </c:pt>
                <c:pt idx="10">
                  <c:v>-11815</c:v>
                </c:pt>
                <c:pt idx="11">
                  <c:v>-11794</c:v>
                </c:pt>
                <c:pt idx="12">
                  <c:v>-11794</c:v>
                </c:pt>
                <c:pt idx="13">
                  <c:v>-11766</c:v>
                </c:pt>
                <c:pt idx="14">
                  <c:v>-11760</c:v>
                </c:pt>
                <c:pt idx="15">
                  <c:v>-11760</c:v>
                </c:pt>
                <c:pt idx="16">
                  <c:v>-11629</c:v>
                </c:pt>
                <c:pt idx="17">
                  <c:v>-11622</c:v>
                </c:pt>
                <c:pt idx="18">
                  <c:v>-11614</c:v>
                </c:pt>
                <c:pt idx="19">
                  <c:v>-11609</c:v>
                </c:pt>
                <c:pt idx="20">
                  <c:v>-11608</c:v>
                </c:pt>
                <c:pt idx="21">
                  <c:v>-11601</c:v>
                </c:pt>
                <c:pt idx="22">
                  <c:v>-11573</c:v>
                </c:pt>
                <c:pt idx="23">
                  <c:v>-11263</c:v>
                </c:pt>
                <c:pt idx="24">
                  <c:v>-11126</c:v>
                </c:pt>
                <c:pt idx="25">
                  <c:v>-11111</c:v>
                </c:pt>
                <c:pt idx="26">
                  <c:v>-11062</c:v>
                </c:pt>
                <c:pt idx="27">
                  <c:v>-10933</c:v>
                </c:pt>
                <c:pt idx="28">
                  <c:v>-10933</c:v>
                </c:pt>
                <c:pt idx="29">
                  <c:v>-10925</c:v>
                </c:pt>
                <c:pt idx="30">
                  <c:v>-10781</c:v>
                </c:pt>
                <c:pt idx="31">
                  <c:v>-10409</c:v>
                </c:pt>
                <c:pt idx="32">
                  <c:v>-10374</c:v>
                </c:pt>
                <c:pt idx="33">
                  <c:v>-9099</c:v>
                </c:pt>
                <c:pt idx="34">
                  <c:v>-9035</c:v>
                </c:pt>
                <c:pt idx="35">
                  <c:v>-9029</c:v>
                </c:pt>
                <c:pt idx="36">
                  <c:v>-8984</c:v>
                </c:pt>
                <c:pt idx="37">
                  <c:v>-8849</c:v>
                </c:pt>
                <c:pt idx="38">
                  <c:v>-8705</c:v>
                </c:pt>
                <c:pt idx="39">
                  <c:v>-8574</c:v>
                </c:pt>
                <c:pt idx="40">
                  <c:v>-8519</c:v>
                </c:pt>
                <c:pt idx="41">
                  <c:v>-8368</c:v>
                </c:pt>
                <c:pt idx="42">
                  <c:v>-8347</c:v>
                </c:pt>
                <c:pt idx="43">
                  <c:v>-8227</c:v>
                </c:pt>
                <c:pt idx="44">
                  <c:v>-8181</c:v>
                </c:pt>
                <c:pt idx="45">
                  <c:v>-8173</c:v>
                </c:pt>
                <c:pt idx="46">
                  <c:v>-8008</c:v>
                </c:pt>
                <c:pt idx="47">
                  <c:v>-7874</c:v>
                </c:pt>
                <c:pt idx="48">
                  <c:v>-7843</c:v>
                </c:pt>
                <c:pt idx="49">
                  <c:v>-7840</c:v>
                </c:pt>
                <c:pt idx="50">
                  <c:v>-7820</c:v>
                </c:pt>
                <c:pt idx="51">
                  <c:v>-7806</c:v>
                </c:pt>
                <c:pt idx="52">
                  <c:v>-7704</c:v>
                </c:pt>
                <c:pt idx="53">
                  <c:v>-7676</c:v>
                </c:pt>
                <c:pt idx="54">
                  <c:v>-6643</c:v>
                </c:pt>
                <c:pt idx="55">
                  <c:v>-6285</c:v>
                </c:pt>
                <c:pt idx="56">
                  <c:v>-5469</c:v>
                </c:pt>
                <c:pt idx="57">
                  <c:v>-5462</c:v>
                </c:pt>
                <c:pt idx="58">
                  <c:v>-5313</c:v>
                </c:pt>
                <c:pt idx="59">
                  <c:v>-5304</c:v>
                </c:pt>
                <c:pt idx="60">
                  <c:v>-5299</c:v>
                </c:pt>
                <c:pt idx="61">
                  <c:v>-5299</c:v>
                </c:pt>
                <c:pt idx="62">
                  <c:v>-5292</c:v>
                </c:pt>
                <c:pt idx="63">
                  <c:v>-5292</c:v>
                </c:pt>
                <c:pt idx="64">
                  <c:v>-5278</c:v>
                </c:pt>
                <c:pt idx="65">
                  <c:v>-5278</c:v>
                </c:pt>
                <c:pt idx="66">
                  <c:v>-4982</c:v>
                </c:pt>
                <c:pt idx="67">
                  <c:v>-4959</c:v>
                </c:pt>
                <c:pt idx="68">
                  <c:v>-4954</c:v>
                </c:pt>
                <c:pt idx="69">
                  <c:v>-4954</c:v>
                </c:pt>
                <c:pt idx="70">
                  <c:v>-4954</c:v>
                </c:pt>
                <c:pt idx="71">
                  <c:v>-4947</c:v>
                </c:pt>
                <c:pt idx="72">
                  <c:v>-4947</c:v>
                </c:pt>
                <c:pt idx="73">
                  <c:v>-4940</c:v>
                </c:pt>
                <c:pt idx="74">
                  <c:v>-4931</c:v>
                </c:pt>
                <c:pt idx="75">
                  <c:v>-4796</c:v>
                </c:pt>
                <c:pt idx="76">
                  <c:v>-4796</c:v>
                </c:pt>
                <c:pt idx="77">
                  <c:v>-4740</c:v>
                </c:pt>
                <c:pt idx="78">
                  <c:v>-4628</c:v>
                </c:pt>
                <c:pt idx="79">
                  <c:v>-4600</c:v>
                </c:pt>
                <c:pt idx="80">
                  <c:v>-4477</c:v>
                </c:pt>
                <c:pt idx="81">
                  <c:v>-4477</c:v>
                </c:pt>
                <c:pt idx="82">
                  <c:v>-4428</c:v>
                </c:pt>
                <c:pt idx="83">
                  <c:v>-4277</c:v>
                </c:pt>
                <c:pt idx="84">
                  <c:v>-4090</c:v>
                </c:pt>
                <c:pt idx="85">
                  <c:v>-4078</c:v>
                </c:pt>
                <c:pt idx="86">
                  <c:v>-3932</c:v>
                </c:pt>
                <c:pt idx="87">
                  <c:v>-3920</c:v>
                </c:pt>
                <c:pt idx="88">
                  <c:v>-3913</c:v>
                </c:pt>
                <c:pt idx="89">
                  <c:v>-3910</c:v>
                </c:pt>
                <c:pt idx="90">
                  <c:v>-3832</c:v>
                </c:pt>
                <c:pt idx="91">
                  <c:v>-3761</c:v>
                </c:pt>
                <c:pt idx="92">
                  <c:v>-3761</c:v>
                </c:pt>
                <c:pt idx="93">
                  <c:v>-3761</c:v>
                </c:pt>
                <c:pt idx="94">
                  <c:v>-3761</c:v>
                </c:pt>
                <c:pt idx="95">
                  <c:v>-3761</c:v>
                </c:pt>
                <c:pt idx="96">
                  <c:v>-3760</c:v>
                </c:pt>
                <c:pt idx="97">
                  <c:v>-3603</c:v>
                </c:pt>
                <c:pt idx="98">
                  <c:v>-3589</c:v>
                </c:pt>
                <c:pt idx="99">
                  <c:v>-3589</c:v>
                </c:pt>
                <c:pt idx="100">
                  <c:v>-3589</c:v>
                </c:pt>
                <c:pt idx="101">
                  <c:v>-3589</c:v>
                </c:pt>
                <c:pt idx="102">
                  <c:v>-3589</c:v>
                </c:pt>
                <c:pt idx="103">
                  <c:v>-3589</c:v>
                </c:pt>
                <c:pt idx="104">
                  <c:v>-3582</c:v>
                </c:pt>
                <c:pt idx="105">
                  <c:v>-3452</c:v>
                </c:pt>
                <c:pt idx="106">
                  <c:v>-3424</c:v>
                </c:pt>
                <c:pt idx="107">
                  <c:v>-3417</c:v>
                </c:pt>
                <c:pt idx="108">
                  <c:v>-3258</c:v>
                </c:pt>
                <c:pt idx="109">
                  <c:v>-3244</c:v>
                </c:pt>
                <c:pt idx="110">
                  <c:v>-3244</c:v>
                </c:pt>
                <c:pt idx="111">
                  <c:v>-3244</c:v>
                </c:pt>
                <c:pt idx="112">
                  <c:v>-3244</c:v>
                </c:pt>
                <c:pt idx="113">
                  <c:v>-3244</c:v>
                </c:pt>
                <c:pt idx="114">
                  <c:v>-3223</c:v>
                </c:pt>
                <c:pt idx="115">
                  <c:v>-3107</c:v>
                </c:pt>
                <c:pt idx="116">
                  <c:v>-3091</c:v>
                </c:pt>
                <c:pt idx="117">
                  <c:v>-3086</c:v>
                </c:pt>
                <c:pt idx="118">
                  <c:v>-3079</c:v>
                </c:pt>
                <c:pt idx="119">
                  <c:v>-3065</c:v>
                </c:pt>
                <c:pt idx="120">
                  <c:v>-3063</c:v>
                </c:pt>
                <c:pt idx="121">
                  <c:v>-3051</c:v>
                </c:pt>
                <c:pt idx="122">
                  <c:v>-2914</c:v>
                </c:pt>
                <c:pt idx="123">
                  <c:v>-2904</c:v>
                </c:pt>
                <c:pt idx="124">
                  <c:v>-2876</c:v>
                </c:pt>
                <c:pt idx="125">
                  <c:v>-2733</c:v>
                </c:pt>
                <c:pt idx="126">
                  <c:v>-2711</c:v>
                </c:pt>
                <c:pt idx="127">
                  <c:v>-2581</c:v>
                </c:pt>
                <c:pt idx="128">
                  <c:v>-2574</c:v>
                </c:pt>
                <c:pt idx="129">
                  <c:v>-2560</c:v>
                </c:pt>
                <c:pt idx="130">
                  <c:v>-2553</c:v>
                </c:pt>
                <c:pt idx="131">
                  <c:v>-2545</c:v>
                </c:pt>
                <c:pt idx="132">
                  <c:v>-2532</c:v>
                </c:pt>
                <c:pt idx="133">
                  <c:v>-2352</c:v>
                </c:pt>
                <c:pt idx="134">
                  <c:v>-2348</c:v>
                </c:pt>
                <c:pt idx="135">
                  <c:v>-2236</c:v>
                </c:pt>
                <c:pt idx="136">
                  <c:v>-2229</c:v>
                </c:pt>
                <c:pt idx="137">
                  <c:v>-2224</c:v>
                </c:pt>
                <c:pt idx="138">
                  <c:v>-2224</c:v>
                </c:pt>
                <c:pt idx="139">
                  <c:v>-2224</c:v>
                </c:pt>
                <c:pt idx="140">
                  <c:v>-2222</c:v>
                </c:pt>
                <c:pt idx="141">
                  <c:v>-2196</c:v>
                </c:pt>
                <c:pt idx="142">
                  <c:v>-2194</c:v>
                </c:pt>
                <c:pt idx="143">
                  <c:v>-2059</c:v>
                </c:pt>
                <c:pt idx="144">
                  <c:v>-2045</c:v>
                </c:pt>
                <c:pt idx="145">
                  <c:v>-2029</c:v>
                </c:pt>
                <c:pt idx="146">
                  <c:v>-1872</c:v>
                </c:pt>
                <c:pt idx="147">
                  <c:v>-1684</c:v>
                </c:pt>
                <c:pt idx="148">
                  <c:v>-1540</c:v>
                </c:pt>
                <c:pt idx="149">
                  <c:v>-1528</c:v>
                </c:pt>
                <c:pt idx="150">
                  <c:v>-1519</c:v>
                </c:pt>
                <c:pt idx="151">
                  <c:v>-1382</c:v>
                </c:pt>
                <c:pt idx="152">
                  <c:v>-1368</c:v>
                </c:pt>
                <c:pt idx="153">
                  <c:v>-1356</c:v>
                </c:pt>
                <c:pt idx="154">
                  <c:v>-1218</c:v>
                </c:pt>
                <c:pt idx="155">
                  <c:v>-1204</c:v>
                </c:pt>
                <c:pt idx="156">
                  <c:v>-1202</c:v>
                </c:pt>
                <c:pt idx="157">
                  <c:v>-1192</c:v>
                </c:pt>
                <c:pt idx="158">
                  <c:v>-1174</c:v>
                </c:pt>
                <c:pt idx="159">
                  <c:v>-692</c:v>
                </c:pt>
                <c:pt idx="160">
                  <c:v>-529</c:v>
                </c:pt>
                <c:pt idx="161">
                  <c:v>-505</c:v>
                </c:pt>
                <c:pt idx="162">
                  <c:v>-363</c:v>
                </c:pt>
                <c:pt idx="163">
                  <c:v>-341</c:v>
                </c:pt>
                <c:pt idx="164">
                  <c:v>-243</c:v>
                </c:pt>
                <c:pt idx="165">
                  <c:v>-170</c:v>
                </c:pt>
                <c:pt idx="166">
                  <c:v>-170</c:v>
                </c:pt>
                <c:pt idx="167">
                  <c:v>-4</c:v>
                </c:pt>
                <c:pt idx="168">
                  <c:v>0</c:v>
                </c:pt>
                <c:pt idx="169">
                  <c:v>140</c:v>
                </c:pt>
                <c:pt idx="170">
                  <c:v>146</c:v>
                </c:pt>
                <c:pt idx="171">
                  <c:v>175</c:v>
                </c:pt>
                <c:pt idx="172">
                  <c:v>342</c:v>
                </c:pt>
                <c:pt idx="173">
                  <c:v>380</c:v>
                </c:pt>
                <c:pt idx="174">
                  <c:v>499</c:v>
                </c:pt>
                <c:pt idx="175">
                  <c:v>506</c:v>
                </c:pt>
                <c:pt idx="176">
                  <c:v>533</c:v>
                </c:pt>
                <c:pt idx="177">
                  <c:v>535</c:v>
                </c:pt>
                <c:pt idx="178">
                  <c:v>859</c:v>
                </c:pt>
                <c:pt idx="179">
                  <c:v>996</c:v>
                </c:pt>
                <c:pt idx="180">
                  <c:v>1052</c:v>
                </c:pt>
                <c:pt idx="181">
                  <c:v>1204</c:v>
                </c:pt>
                <c:pt idx="182">
                  <c:v>1367</c:v>
                </c:pt>
                <c:pt idx="183">
                  <c:v>1714</c:v>
                </c:pt>
                <c:pt idx="184">
                  <c:v>1863</c:v>
                </c:pt>
                <c:pt idx="185">
                  <c:v>1863.5</c:v>
                </c:pt>
                <c:pt idx="186">
                  <c:v>1866</c:v>
                </c:pt>
                <c:pt idx="187">
                  <c:v>1877</c:v>
                </c:pt>
                <c:pt idx="188">
                  <c:v>1877.5</c:v>
                </c:pt>
                <c:pt idx="189">
                  <c:v>1884</c:v>
                </c:pt>
                <c:pt idx="190">
                  <c:v>1884.5</c:v>
                </c:pt>
                <c:pt idx="191">
                  <c:v>2040</c:v>
                </c:pt>
                <c:pt idx="192">
                  <c:v>2040</c:v>
                </c:pt>
                <c:pt idx="193">
                  <c:v>2040</c:v>
                </c:pt>
                <c:pt idx="194">
                  <c:v>2052</c:v>
                </c:pt>
                <c:pt idx="195">
                  <c:v>2224</c:v>
                </c:pt>
                <c:pt idx="196">
                  <c:v>2404</c:v>
                </c:pt>
                <c:pt idx="197">
                  <c:v>2541</c:v>
                </c:pt>
                <c:pt idx="198">
                  <c:v>2567</c:v>
                </c:pt>
                <c:pt idx="199">
                  <c:v>2583</c:v>
                </c:pt>
                <c:pt idx="200">
                  <c:v>2762</c:v>
                </c:pt>
                <c:pt idx="201">
                  <c:v>2900</c:v>
                </c:pt>
                <c:pt idx="202">
                  <c:v>3079</c:v>
                </c:pt>
                <c:pt idx="203">
                  <c:v>3114</c:v>
                </c:pt>
                <c:pt idx="204">
                  <c:v>2900</c:v>
                </c:pt>
                <c:pt idx="205">
                  <c:v>3079</c:v>
                </c:pt>
                <c:pt idx="206">
                  <c:v>3114</c:v>
                </c:pt>
                <c:pt idx="207">
                  <c:v>3271</c:v>
                </c:pt>
                <c:pt idx="208">
                  <c:v>3279</c:v>
                </c:pt>
                <c:pt idx="209">
                  <c:v>3410</c:v>
                </c:pt>
                <c:pt idx="210">
                  <c:v>3417</c:v>
                </c:pt>
                <c:pt idx="211">
                  <c:v>3575</c:v>
                </c:pt>
                <c:pt idx="212">
                  <c:v>3588</c:v>
                </c:pt>
                <c:pt idx="213">
                  <c:v>3617</c:v>
                </c:pt>
              </c:numCache>
            </c:numRef>
          </c:xVal>
          <c:yVal>
            <c:numRef>
              <c:f>'Active 1'!$J$21:$J$977</c:f>
              <c:numCache>
                <c:formatCode>General</c:formatCode>
                <c:ptCount val="957"/>
                <c:pt idx="36">
                  <c:v>0.10824800000409596</c:v>
                </c:pt>
                <c:pt idx="155">
                  <c:v>-2.2719999979017302E-3</c:v>
                </c:pt>
                <c:pt idx="167">
                  <c:v>-3.3719999992172234E-3</c:v>
                </c:pt>
                <c:pt idx="176">
                  <c:v>8.6899999587330967E-4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360-4803-B455-9E6DD5C7591B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1'!$F$21:$F$977</c:f>
              <c:numCache>
                <c:formatCode>General</c:formatCode>
                <c:ptCount val="957"/>
                <c:pt idx="0">
                  <c:v>-13146</c:v>
                </c:pt>
                <c:pt idx="1">
                  <c:v>-13124</c:v>
                </c:pt>
                <c:pt idx="2">
                  <c:v>-13119</c:v>
                </c:pt>
                <c:pt idx="3">
                  <c:v>-13118</c:v>
                </c:pt>
                <c:pt idx="4">
                  <c:v>-13117</c:v>
                </c:pt>
                <c:pt idx="5">
                  <c:v>-13112</c:v>
                </c:pt>
                <c:pt idx="6">
                  <c:v>-13111</c:v>
                </c:pt>
                <c:pt idx="7">
                  <c:v>-12988</c:v>
                </c:pt>
                <c:pt idx="8">
                  <c:v>-12083</c:v>
                </c:pt>
                <c:pt idx="9">
                  <c:v>-11816</c:v>
                </c:pt>
                <c:pt idx="10">
                  <c:v>-11815</c:v>
                </c:pt>
                <c:pt idx="11">
                  <c:v>-11794</c:v>
                </c:pt>
                <c:pt idx="12">
                  <c:v>-11794</c:v>
                </c:pt>
                <c:pt idx="13">
                  <c:v>-11766</c:v>
                </c:pt>
                <c:pt idx="14">
                  <c:v>-11760</c:v>
                </c:pt>
                <c:pt idx="15">
                  <c:v>-11760</c:v>
                </c:pt>
                <c:pt idx="16">
                  <c:v>-11629</c:v>
                </c:pt>
                <c:pt idx="17">
                  <c:v>-11622</c:v>
                </c:pt>
                <c:pt idx="18">
                  <c:v>-11614</c:v>
                </c:pt>
                <c:pt idx="19">
                  <c:v>-11609</c:v>
                </c:pt>
                <c:pt idx="20">
                  <c:v>-11608</c:v>
                </c:pt>
                <c:pt idx="21">
                  <c:v>-11601</c:v>
                </c:pt>
                <c:pt idx="22">
                  <c:v>-11573</c:v>
                </c:pt>
                <c:pt idx="23">
                  <c:v>-11263</c:v>
                </c:pt>
                <c:pt idx="24">
                  <c:v>-11126</c:v>
                </c:pt>
                <c:pt idx="25">
                  <c:v>-11111</c:v>
                </c:pt>
                <c:pt idx="26">
                  <c:v>-11062</c:v>
                </c:pt>
                <c:pt idx="27">
                  <c:v>-10933</c:v>
                </c:pt>
                <c:pt idx="28">
                  <c:v>-10933</c:v>
                </c:pt>
                <c:pt idx="29">
                  <c:v>-10925</c:v>
                </c:pt>
                <c:pt idx="30">
                  <c:v>-10781</c:v>
                </c:pt>
                <c:pt idx="31">
                  <c:v>-10409</c:v>
                </c:pt>
                <c:pt idx="32">
                  <c:v>-10374</c:v>
                </c:pt>
                <c:pt idx="33">
                  <c:v>-9099</c:v>
                </c:pt>
                <c:pt idx="34">
                  <c:v>-9035</c:v>
                </c:pt>
                <c:pt idx="35">
                  <c:v>-9029</c:v>
                </c:pt>
                <c:pt idx="36">
                  <c:v>-8984</c:v>
                </c:pt>
                <c:pt idx="37">
                  <c:v>-8849</c:v>
                </c:pt>
                <c:pt idx="38">
                  <c:v>-8705</c:v>
                </c:pt>
                <c:pt idx="39">
                  <c:v>-8574</c:v>
                </c:pt>
                <c:pt idx="40">
                  <c:v>-8519</c:v>
                </c:pt>
                <c:pt idx="41">
                  <c:v>-8368</c:v>
                </c:pt>
                <c:pt idx="42">
                  <c:v>-8347</c:v>
                </c:pt>
                <c:pt idx="43">
                  <c:v>-8227</c:v>
                </c:pt>
                <c:pt idx="44">
                  <c:v>-8181</c:v>
                </c:pt>
                <c:pt idx="45">
                  <c:v>-8173</c:v>
                </c:pt>
                <c:pt idx="46">
                  <c:v>-8008</c:v>
                </c:pt>
                <c:pt idx="47">
                  <c:v>-7874</c:v>
                </c:pt>
                <c:pt idx="48">
                  <c:v>-7843</c:v>
                </c:pt>
                <c:pt idx="49">
                  <c:v>-7840</c:v>
                </c:pt>
                <c:pt idx="50">
                  <c:v>-7820</c:v>
                </c:pt>
                <c:pt idx="51">
                  <c:v>-7806</c:v>
                </c:pt>
                <c:pt idx="52">
                  <c:v>-7704</c:v>
                </c:pt>
                <c:pt idx="53">
                  <c:v>-7676</c:v>
                </c:pt>
                <c:pt idx="54">
                  <c:v>-6643</c:v>
                </c:pt>
                <c:pt idx="55">
                  <c:v>-6285</c:v>
                </c:pt>
                <c:pt idx="56">
                  <c:v>-5469</c:v>
                </c:pt>
                <c:pt idx="57">
                  <c:v>-5462</c:v>
                </c:pt>
                <c:pt idx="58">
                  <c:v>-5313</c:v>
                </c:pt>
                <c:pt idx="59">
                  <c:v>-5304</c:v>
                </c:pt>
                <c:pt idx="60">
                  <c:v>-5299</c:v>
                </c:pt>
                <c:pt idx="61">
                  <c:v>-5299</c:v>
                </c:pt>
                <c:pt idx="62">
                  <c:v>-5292</c:v>
                </c:pt>
                <c:pt idx="63">
                  <c:v>-5292</c:v>
                </c:pt>
                <c:pt idx="64">
                  <c:v>-5278</c:v>
                </c:pt>
                <c:pt idx="65">
                  <c:v>-5278</c:v>
                </c:pt>
                <c:pt idx="66">
                  <c:v>-4982</c:v>
                </c:pt>
                <c:pt idx="67">
                  <c:v>-4959</c:v>
                </c:pt>
                <c:pt idx="68">
                  <c:v>-4954</c:v>
                </c:pt>
                <c:pt idx="69">
                  <c:v>-4954</c:v>
                </c:pt>
                <c:pt idx="70">
                  <c:v>-4954</c:v>
                </c:pt>
                <c:pt idx="71">
                  <c:v>-4947</c:v>
                </c:pt>
                <c:pt idx="72">
                  <c:v>-4947</c:v>
                </c:pt>
                <c:pt idx="73">
                  <c:v>-4940</c:v>
                </c:pt>
                <c:pt idx="74">
                  <c:v>-4931</c:v>
                </c:pt>
                <c:pt idx="75">
                  <c:v>-4796</c:v>
                </c:pt>
                <c:pt idx="76">
                  <c:v>-4796</c:v>
                </c:pt>
                <c:pt idx="77">
                  <c:v>-4740</c:v>
                </c:pt>
                <c:pt idx="78">
                  <c:v>-4628</c:v>
                </c:pt>
                <c:pt idx="79">
                  <c:v>-4600</c:v>
                </c:pt>
                <c:pt idx="80">
                  <c:v>-4477</c:v>
                </c:pt>
                <c:pt idx="81">
                  <c:v>-4477</c:v>
                </c:pt>
                <c:pt idx="82">
                  <c:v>-4428</c:v>
                </c:pt>
                <c:pt idx="83">
                  <c:v>-4277</c:v>
                </c:pt>
                <c:pt idx="84">
                  <c:v>-4090</c:v>
                </c:pt>
                <c:pt idx="85">
                  <c:v>-4078</c:v>
                </c:pt>
                <c:pt idx="86">
                  <c:v>-3932</c:v>
                </c:pt>
                <c:pt idx="87">
                  <c:v>-3920</c:v>
                </c:pt>
                <c:pt idx="88">
                  <c:v>-3913</c:v>
                </c:pt>
                <c:pt idx="89">
                  <c:v>-3910</c:v>
                </c:pt>
                <c:pt idx="90">
                  <c:v>-3832</c:v>
                </c:pt>
                <c:pt idx="91">
                  <c:v>-3761</c:v>
                </c:pt>
                <c:pt idx="92">
                  <c:v>-3761</c:v>
                </c:pt>
                <c:pt idx="93">
                  <c:v>-3761</c:v>
                </c:pt>
                <c:pt idx="94">
                  <c:v>-3761</c:v>
                </c:pt>
                <c:pt idx="95">
                  <c:v>-3761</c:v>
                </c:pt>
                <c:pt idx="96">
                  <c:v>-3760</c:v>
                </c:pt>
                <c:pt idx="97">
                  <c:v>-3603</c:v>
                </c:pt>
                <c:pt idx="98">
                  <c:v>-3589</c:v>
                </c:pt>
                <c:pt idx="99">
                  <c:v>-3589</c:v>
                </c:pt>
                <c:pt idx="100">
                  <c:v>-3589</c:v>
                </c:pt>
                <c:pt idx="101">
                  <c:v>-3589</c:v>
                </c:pt>
                <c:pt idx="102">
                  <c:v>-3589</c:v>
                </c:pt>
                <c:pt idx="103">
                  <c:v>-3589</c:v>
                </c:pt>
                <c:pt idx="104">
                  <c:v>-3582</c:v>
                </c:pt>
                <c:pt idx="105">
                  <c:v>-3452</c:v>
                </c:pt>
                <c:pt idx="106">
                  <c:v>-3424</c:v>
                </c:pt>
                <c:pt idx="107">
                  <c:v>-3417</c:v>
                </c:pt>
                <c:pt idx="108">
                  <c:v>-3258</c:v>
                </c:pt>
                <c:pt idx="109">
                  <c:v>-3244</c:v>
                </c:pt>
                <c:pt idx="110">
                  <c:v>-3244</c:v>
                </c:pt>
                <c:pt idx="111">
                  <c:v>-3244</c:v>
                </c:pt>
                <c:pt idx="112">
                  <c:v>-3244</c:v>
                </c:pt>
                <c:pt idx="113">
                  <c:v>-3244</c:v>
                </c:pt>
                <c:pt idx="114">
                  <c:v>-3223</c:v>
                </c:pt>
                <c:pt idx="115">
                  <c:v>-3107</c:v>
                </c:pt>
                <c:pt idx="116">
                  <c:v>-3091</c:v>
                </c:pt>
                <c:pt idx="117">
                  <c:v>-3086</c:v>
                </c:pt>
                <c:pt idx="118">
                  <c:v>-3079</c:v>
                </c:pt>
                <c:pt idx="119">
                  <c:v>-3065</c:v>
                </c:pt>
                <c:pt idx="120">
                  <c:v>-3063</c:v>
                </c:pt>
                <c:pt idx="121">
                  <c:v>-3051</c:v>
                </c:pt>
                <c:pt idx="122">
                  <c:v>-2914</c:v>
                </c:pt>
                <c:pt idx="123">
                  <c:v>-2904</c:v>
                </c:pt>
                <c:pt idx="124">
                  <c:v>-2876</c:v>
                </c:pt>
                <c:pt idx="125">
                  <c:v>-2733</c:v>
                </c:pt>
                <c:pt idx="126">
                  <c:v>-2711</c:v>
                </c:pt>
                <c:pt idx="127">
                  <c:v>-2581</c:v>
                </c:pt>
                <c:pt idx="128">
                  <c:v>-2574</c:v>
                </c:pt>
                <c:pt idx="129">
                  <c:v>-2560</c:v>
                </c:pt>
                <c:pt idx="130">
                  <c:v>-2553</c:v>
                </c:pt>
                <c:pt idx="131">
                  <c:v>-2545</c:v>
                </c:pt>
                <c:pt idx="132">
                  <c:v>-2532</c:v>
                </c:pt>
                <c:pt idx="133">
                  <c:v>-2352</c:v>
                </c:pt>
                <c:pt idx="134">
                  <c:v>-2348</c:v>
                </c:pt>
                <c:pt idx="135">
                  <c:v>-2236</c:v>
                </c:pt>
                <c:pt idx="136">
                  <c:v>-2229</c:v>
                </c:pt>
                <c:pt idx="137">
                  <c:v>-2224</c:v>
                </c:pt>
                <c:pt idx="138">
                  <c:v>-2224</c:v>
                </c:pt>
                <c:pt idx="139">
                  <c:v>-2224</c:v>
                </c:pt>
                <c:pt idx="140">
                  <c:v>-2222</c:v>
                </c:pt>
                <c:pt idx="141">
                  <c:v>-2196</c:v>
                </c:pt>
                <c:pt idx="142">
                  <c:v>-2194</c:v>
                </c:pt>
                <c:pt idx="143">
                  <c:v>-2059</c:v>
                </c:pt>
                <c:pt idx="144">
                  <c:v>-2045</c:v>
                </c:pt>
                <c:pt idx="145">
                  <c:v>-2029</c:v>
                </c:pt>
                <c:pt idx="146">
                  <c:v>-1872</c:v>
                </c:pt>
                <c:pt idx="147">
                  <c:v>-1684</c:v>
                </c:pt>
                <c:pt idx="148">
                  <c:v>-1540</c:v>
                </c:pt>
                <c:pt idx="149">
                  <c:v>-1528</c:v>
                </c:pt>
                <c:pt idx="150">
                  <c:v>-1519</c:v>
                </c:pt>
                <c:pt idx="151">
                  <c:v>-1382</c:v>
                </c:pt>
                <c:pt idx="152">
                  <c:v>-1368</c:v>
                </c:pt>
                <c:pt idx="153">
                  <c:v>-1356</c:v>
                </c:pt>
                <c:pt idx="154">
                  <c:v>-1218</c:v>
                </c:pt>
                <c:pt idx="155">
                  <c:v>-1204</c:v>
                </c:pt>
                <c:pt idx="156">
                  <c:v>-1202</c:v>
                </c:pt>
                <c:pt idx="157">
                  <c:v>-1192</c:v>
                </c:pt>
                <c:pt idx="158">
                  <c:v>-1174</c:v>
                </c:pt>
                <c:pt idx="159">
                  <c:v>-692</c:v>
                </c:pt>
                <c:pt idx="160">
                  <c:v>-529</c:v>
                </c:pt>
                <c:pt idx="161">
                  <c:v>-505</c:v>
                </c:pt>
                <c:pt idx="162">
                  <c:v>-363</c:v>
                </c:pt>
                <c:pt idx="163">
                  <c:v>-341</c:v>
                </c:pt>
                <c:pt idx="164">
                  <c:v>-243</c:v>
                </c:pt>
                <c:pt idx="165">
                  <c:v>-170</c:v>
                </c:pt>
                <c:pt idx="166">
                  <c:v>-170</c:v>
                </c:pt>
                <c:pt idx="167">
                  <c:v>-4</c:v>
                </c:pt>
                <c:pt idx="168">
                  <c:v>0</c:v>
                </c:pt>
                <c:pt idx="169">
                  <c:v>140</c:v>
                </c:pt>
                <c:pt idx="170">
                  <c:v>146</c:v>
                </c:pt>
                <c:pt idx="171">
                  <c:v>175</c:v>
                </c:pt>
                <c:pt idx="172">
                  <c:v>342</c:v>
                </c:pt>
                <c:pt idx="173">
                  <c:v>380</c:v>
                </c:pt>
                <c:pt idx="174">
                  <c:v>499</c:v>
                </c:pt>
                <c:pt idx="175">
                  <c:v>506</c:v>
                </c:pt>
                <c:pt idx="176">
                  <c:v>533</c:v>
                </c:pt>
                <c:pt idx="177">
                  <c:v>535</c:v>
                </c:pt>
                <c:pt idx="178">
                  <c:v>859</c:v>
                </c:pt>
                <c:pt idx="179">
                  <c:v>996</c:v>
                </c:pt>
                <c:pt idx="180">
                  <c:v>1052</c:v>
                </c:pt>
                <c:pt idx="181">
                  <c:v>1204</c:v>
                </c:pt>
                <c:pt idx="182">
                  <c:v>1367</c:v>
                </c:pt>
                <c:pt idx="183">
                  <c:v>1714</c:v>
                </c:pt>
                <c:pt idx="184">
                  <c:v>1863</c:v>
                </c:pt>
                <c:pt idx="185">
                  <c:v>1863.5</c:v>
                </c:pt>
                <c:pt idx="186">
                  <c:v>1866</c:v>
                </c:pt>
                <c:pt idx="187">
                  <c:v>1877</c:v>
                </c:pt>
                <c:pt idx="188">
                  <c:v>1877.5</c:v>
                </c:pt>
                <c:pt idx="189">
                  <c:v>1884</c:v>
                </c:pt>
                <c:pt idx="190">
                  <c:v>1884.5</c:v>
                </c:pt>
                <c:pt idx="191">
                  <c:v>2040</c:v>
                </c:pt>
                <c:pt idx="192">
                  <c:v>2040</c:v>
                </c:pt>
                <c:pt idx="193">
                  <c:v>2040</c:v>
                </c:pt>
                <c:pt idx="194">
                  <c:v>2052</c:v>
                </c:pt>
                <c:pt idx="195">
                  <c:v>2224</c:v>
                </c:pt>
                <c:pt idx="196">
                  <c:v>2404</c:v>
                </c:pt>
                <c:pt idx="197">
                  <c:v>2541</c:v>
                </c:pt>
                <c:pt idx="198">
                  <c:v>2567</c:v>
                </c:pt>
                <c:pt idx="199">
                  <c:v>2583</c:v>
                </c:pt>
                <c:pt idx="200">
                  <c:v>2762</c:v>
                </c:pt>
                <c:pt idx="201">
                  <c:v>2900</c:v>
                </c:pt>
                <c:pt idx="202">
                  <c:v>3079</c:v>
                </c:pt>
                <c:pt idx="203">
                  <c:v>3114</c:v>
                </c:pt>
                <c:pt idx="204">
                  <c:v>2900</c:v>
                </c:pt>
                <c:pt idx="205">
                  <c:v>3079</c:v>
                </c:pt>
                <c:pt idx="206">
                  <c:v>3114</c:v>
                </c:pt>
                <c:pt idx="207">
                  <c:v>3271</c:v>
                </c:pt>
                <c:pt idx="208">
                  <c:v>3279</c:v>
                </c:pt>
                <c:pt idx="209">
                  <c:v>3410</c:v>
                </c:pt>
                <c:pt idx="210">
                  <c:v>3417</c:v>
                </c:pt>
                <c:pt idx="211">
                  <c:v>3575</c:v>
                </c:pt>
                <c:pt idx="212">
                  <c:v>3588</c:v>
                </c:pt>
                <c:pt idx="213">
                  <c:v>3617</c:v>
                </c:pt>
              </c:numCache>
            </c:numRef>
          </c:xVal>
          <c:yVal>
            <c:numRef>
              <c:f>'Active 1'!$K$21:$K$977</c:f>
              <c:numCache>
                <c:formatCode>General</c:formatCode>
                <c:ptCount val="957"/>
                <c:pt idx="157">
                  <c:v>-3.5600000410340726E-4</c:v>
                </c:pt>
                <c:pt idx="161">
                  <c:v>-6.565000003320165E-3</c:v>
                </c:pt>
                <c:pt idx="163">
                  <c:v>4.5869999958085828E-3</c:v>
                </c:pt>
                <c:pt idx="164">
                  <c:v>1.0200999997323379E-2</c:v>
                </c:pt>
                <c:pt idx="168">
                  <c:v>8.0000000161817297E-4</c:v>
                </c:pt>
                <c:pt idx="170">
                  <c:v>-2.3220000002766028E-3</c:v>
                </c:pt>
                <c:pt idx="171">
                  <c:v>2.6749999960884452E-3</c:v>
                </c:pt>
                <c:pt idx="175">
                  <c:v>-1.0419999962323345E-3</c:v>
                </c:pt>
                <c:pt idx="177">
                  <c:v>-1.1450000019976869E-3</c:v>
                </c:pt>
                <c:pt idx="178">
                  <c:v>6.8699999974342063E-4</c:v>
                </c:pt>
                <c:pt idx="179">
                  <c:v>1.0279999987687916E-3</c:v>
                </c:pt>
                <c:pt idx="180">
                  <c:v>3.6000004911329597E-5</c:v>
                </c:pt>
                <c:pt idx="181">
                  <c:v>9.7200000163866207E-4</c:v>
                </c:pt>
                <c:pt idx="182">
                  <c:v>5.3099999786354601E-4</c:v>
                </c:pt>
                <c:pt idx="183">
                  <c:v>-2.9799999902024865E-4</c:v>
                </c:pt>
                <c:pt idx="184">
                  <c:v>-1.6410000025643967E-3</c:v>
                </c:pt>
                <c:pt idx="185">
                  <c:v>-1.6445000073872507E-3</c:v>
                </c:pt>
                <c:pt idx="186">
                  <c:v>-1.1620000077527948E-3</c:v>
                </c:pt>
                <c:pt idx="187">
                  <c:v>-1.5389999971375801E-3</c:v>
                </c:pt>
                <c:pt idx="188">
                  <c:v>-1.8425000016577542E-3</c:v>
                </c:pt>
                <c:pt idx="189">
                  <c:v>-1.4880000017001294E-3</c:v>
                </c:pt>
                <c:pt idx="190">
                  <c:v>-2.9150000045774505E-4</c:v>
                </c:pt>
                <c:pt idx="191">
                  <c:v>-2.2800001970608719E-3</c:v>
                </c:pt>
                <c:pt idx="192">
                  <c:v>-1.2800000331480987E-3</c:v>
                </c:pt>
                <c:pt idx="193">
                  <c:v>-9.8000007710652426E-4</c:v>
                </c:pt>
                <c:pt idx="194">
                  <c:v>-3.6639999962062575E-3</c:v>
                </c:pt>
                <c:pt idx="195">
                  <c:v>-6.0680000024149194E-3</c:v>
                </c:pt>
                <c:pt idx="196">
                  <c:v>-7.5280000019120052E-3</c:v>
                </c:pt>
                <c:pt idx="197">
                  <c:v>-9.3870000055176206E-3</c:v>
                </c:pt>
                <c:pt idx="198">
                  <c:v>-1.0068999996292405E-2</c:v>
                </c:pt>
                <c:pt idx="199">
                  <c:v>-1.0980999999446794E-2</c:v>
                </c:pt>
                <c:pt idx="200">
                  <c:v>-1.5934000002744142E-2</c:v>
                </c:pt>
                <c:pt idx="201">
                  <c:v>-1.8799999998009298E-2</c:v>
                </c:pt>
                <c:pt idx="202">
                  <c:v>-2.3952999996254221E-2</c:v>
                </c:pt>
                <c:pt idx="203">
                  <c:v>-2.9697999998461455E-2</c:v>
                </c:pt>
                <c:pt idx="204">
                  <c:v>-1.8799999998009298E-2</c:v>
                </c:pt>
                <c:pt idx="205">
                  <c:v>-2.3952999996254221E-2</c:v>
                </c:pt>
                <c:pt idx="206">
                  <c:v>-2.9697999998461455E-2</c:v>
                </c:pt>
                <c:pt idx="207">
                  <c:v>-2.8997000001254492E-2</c:v>
                </c:pt>
                <c:pt idx="208">
                  <c:v>-3.0252999997173902E-2</c:v>
                </c:pt>
                <c:pt idx="209">
                  <c:v>-3.3070000004954636E-2</c:v>
                </c:pt>
                <c:pt idx="210">
                  <c:v>-3.3218999997188803E-2</c:v>
                </c:pt>
                <c:pt idx="211">
                  <c:v>-4.4825000004493631E-2</c:v>
                </c:pt>
                <c:pt idx="212">
                  <c:v>-3.8115999996080063E-2</c:v>
                </c:pt>
                <c:pt idx="213">
                  <c:v>-3.9319000003160909E-2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60-4803-B455-9E6DD5C7591B}"/>
            </c:ext>
          </c:extLst>
        </c:ser>
        <c:ser>
          <c:idx val="9"/>
          <c:order val="4"/>
          <c:tx>
            <c:strRef>
              <c:f>'Active 1'!$S$1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1'!$AW$2:$AW$73</c:f>
              <c:numCache>
                <c:formatCode>General</c:formatCode>
                <c:ptCount val="72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</c:numCache>
            </c:numRef>
          </c:xVal>
          <c:yVal>
            <c:numRef>
              <c:f>'Active 1'!$AX$2:$AX$73</c:f>
              <c:numCache>
                <c:formatCode>General</c:formatCode>
                <c:ptCount val="72"/>
                <c:pt idx="0">
                  <c:v>0.11726353494833903</c:v>
                </c:pt>
                <c:pt idx="1">
                  <c:v>0.11470108172930626</c:v>
                </c:pt>
                <c:pt idx="2">
                  <c:v>0.1117004772074177</c:v>
                </c:pt>
                <c:pt idx="3">
                  <c:v>0.10838679277283976</c:v>
                </c:pt>
                <c:pt idx="4">
                  <c:v>0.10484370862155823</c:v>
                </c:pt>
                <c:pt idx="5">
                  <c:v>0.10114279393812745</c:v>
                </c:pt>
                <c:pt idx="6">
                  <c:v>9.734299150860877E-2</c:v>
                </c:pt>
                <c:pt idx="7">
                  <c:v>9.347051095877984E-2</c:v>
                </c:pt>
                <c:pt idx="8">
                  <c:v>8.9512067029162035E-2</c:v>
                </c:pt>
                <c:pt idx="9">
                  <c:v>8.5434707902323298E-2</c:v>
                </c:pt>
                <c:pt idx="10">
                  <c:v>8.1218719482427218E-2</c:v>
                </c:pt>
                <c:pt idx="11">
                  <c:v>7.6880350018646237E-2</c:v>
                </c:pt>
                <c:pt idx="12">
                  <c:v>7.2470152963621984E-2</c:v>
                </c:pt>
                <c:pt idx="13">
                  <c:v>6.8050245042782148E-2</c:v>
                </c:pt>
                <c:pt idx="14">
                  <c:v>6.3665807128391649E-2</c:v>
                </c:pt>
                <c:pt idx="15">
                  <c:v>5.9325577244533856E-2</c:v>
                </c:pt>
                <c:pt idx="16">
                  <c:v>5.4998233660287388E-2</c:v>
                </c:pt>
                <c:pt idx="17">
                  <c:v>5.0625588269090027E-2</c:v>
                </c:pt>
                <c:pt idx="18">
                  <c:v>4.6148699468158277E-2</c:v>
                </c:pt>
                <c:pt idx="19">
                  <c:v>4.1535166115216168E-2</c:v>
                </c:pt>
                <c:pt idx="20">
                  <c:v>3.6790981845775866E-2</c:v>
                </c:pt>
                <c:pt idx="21">
                  <c:v>3.1947270255409388E-2</c:v>
                </c:pt>
                <c:pt idx="22">
                  <c:v>2.7028995117800408E-2</c:v>
                </c:pt>
                <c:pt idx="23">
                  <c:v>2.2027005115856407E-2</c:v>
                </c:pt>
                <c:pt idx="24">
                  <c:v>1.6893522757728246E-2</c:v>
                </c:pt>
                <c:pt idx="25">
                  <c:v>1.1560143116315794E-2</c:v>
                </c:pt>
                <c:pt idx="26">
                  <c:v>5.9500458355122299E-3</c:v>
                </c:pt>
                <c:pt idx="27">
                  <c:v>-4.0421286674487654E-5</c:v>
                </c:pt>
                <c:pt idx="28">
                  <c:v>-6.5934338826502872E-3</c:v>
                </c:pt>
                <c:pt idx="29">
                  <c:v>-1.4245536064483992E-2</c:v>
                </c:pt>
                <c:pt idx="30">
                  <c:v>-2.2081459608100568E-2</c:v>
                </c:pt>
                <c:pt idx="31">
                  <c:v>-2.0128639301076886E-2</c:v>
                </c:pt>
                <c:pt idx="32">
                  <c:v>-1.4844038710905182E-2</c:v>
                </c:pt>
                <c:pt idx="33">
                  <c:v>-1.0931881072928227E-2</c:v>
                </c:pt>
                <c:pt idx="34">
                  <c:v>-7.7185815405179832E-3</c:v>
                </c:pt>
                <c:pt idx="35">
                  <c:v>-4.9407007171483729E-3</c:v>
                </c:pt>
                <c:pt idx="36">
                  <c:v>-2.4742471058827337E-3</c:v>
                </c:pt>
                <c:pt idx="37">
                  <c:v>-2.3592834248685642E-4</c:v>
                </c:pt>
                <c:pt idx="38">
                  <c:v>1.8457113062953483E-3</c:v>
                </c:pt>
                <c:pt idx="39">
                  <c:v>3.8292337145308889E-3</c:v>
                </c:pt>
                <c:pt idx="40">
                  <c:v>5.7401615320431532E-3</c:v>
                </c:pt>
                <c:pt idx="41">
                  <c:v>7.5646440250720665E-3</c:v>
                </c:pt>
                <c:pt idx="42">
                  <c:v>9.2696764011619848E-3</c:v>
                </c:pt>
                <c:pt idx="43">
                  <c:v>1.0836022669172586E-2</c:v>
                </c:pt>
                <c:pt idx="44">
                  <c:v>1.2280599916894926E-2</c:v>
                </c:pt>
                <c:pt idx="45">
                  <c:v>1.3654387803703089E-2</c:v>
                </c:pt>
                <c:pt idx="46">
                  <c:v>1.5019444991107227E-2</c:v>
                </c:pt>
                <c:pt idx="47">
                  <c:v>1.6420457690223329E-2</c:v>
                </c:pt>
                <c:pt idx="48">
                  <c:v>1.7865467150407568E-2</c:v>
                </c:pt>
                <c:pt idx="49">
                  <c:v>1.932254129835749E-2</c:v>
                </c:pt>
                <c:pt idx="50">
                  <c:v>2.0733237122536385E-2</c:v>
                </c:pt>
                <c:pt idx="51">
                  <c:v>2.2038855623276513E-2</c:v>
                </c:pt>
                <c:pt idx="52">
                  <c:v>2.3207612420941322E-2</c:v>
                </c:pt>
                <c:pt idx="53">
                  <c:v>2.4246108605468795E-2</c:v>
                </c:pt>
                <c:pt idx="54">
                  <c:v>2.5185649309685865E-2</c:v>
                </c:pt>
                <c:pt idx="55">
                  <c:v>2.605080860564812E-2</c:v>
                </c:pt>
                <c:pt idx="56">
                  <c:v>2.6831736867547345E-2</c:v>
                </c:pt>
                <c:pt idx="57">
                  <c:v>2.7480121795569256E-2</c:v>
                </c:pt>
                <c:pt idx="58">
                  <c:v>2.792738377843863E-2</c:v>
                </c:pt>
                <c:pt idx="59">
                  <c:v>2.8096487932268002E-2</c:v>
                </c:pt>
                <c:pt idx="60">
                  <c:v>2.7883028798277341E-2</c:v>
                </c:pt>
                <c:pt idx="61">
                  <c:v>2.7102346002348007E-2</c:v>
                </c:pt>
                <c:pt idx="62">
                  <c:v>2.5208342815587655E-2</c:v>
                </c:pt>
                <c:pt idx="63">
                  <c:v>2.3228728168007237E-2</c:v>
                </c:pt>
                <c:pt idx="64">
                  <c:v>3.1136921921221163E-2</c:v>
                </c:pt>
                <c:pt idx="65">
                  <c:v>4.2183716707082361E-2</c:v>
                </c:pt>
                <c:pt idx="66">
                  <c:v>5.1864171767943001E-2</c:v>
                </c:pt>
                <c:pt idx="67">
                  <c:v>6.0853288297106289E-2</c:v>
                </c:pt>
                <c:pt idx="68">
                  <c:v>6.9409688908148456E-2</c:v>
                </c:pt>
                <c:pt idx="69">
                  <c:v>7.7656303662384588E-2</c:v>
                </c:pt>
                <c:pt idx="70">
                  <c:v>8.5676045916302582E-2</c:v>
                </c:pt>
                <c:pt idx="71">
                  <c:v>9.3540257312401592E-2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360-4803-B455-9E6DD5C75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1832792"/>
        <c:axId val="1"/>
      </c:scatterChart>
      <c:valAx>
        <c:axId val="621832792"/>
        <c:scaling>
          <c:orientation val="minMax"/>
        </c:scaling>
        <c:delete val="0"/>
        <c:axPos val="b"/>
        <c:majorGridlines>
          <c:spPr>
            <a:ln w="3175">
              <a:solidFill>
                <a:srgbClr val="424242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9660810976980054"/>
              <c:y val="0.9224165082812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80808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8.0775444264943458E-3"/>
              <c:y val="0.385058678010076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1832792"/>
        <c:crosses val="autoZero"/>
        <c:crossBetween val="midCat"/>
        <c:minorUnit val="0.05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16318335813839"/>
          <c:y val="0.93391076115485561"/>
          <c:w val="0.54119598539681735"/>
          <c:h val="5.747156605424319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Aql - residuals from quadratic fit</a:t>
            </a:r>
          </a:p>
        </c:rich>
      </c:tx>
      <c:layout>
        <c:manualLayout>
          <c:xMode val="edge"/>
          <c:yMode val="edge"/>
          <c:x val="0.29555895865237364"/>
          <c:y val="1.42045454545454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69984686064318"/>
          <c:y val="0.11363652126870072"/>
          <c:w val="0.83767228177641651"/>
          <c:h val="0.72159191005624956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1'!$F$21:$F$977</c:f>
              <c:numCache>
                <c:formatCode>General</c:formatCode>
                <c:ptCount val="957"/>
                <c:pt idx="0">
                  <c:v>-13146</c:v>
                </c:pt>
                <c:pt idx="1">
                  <c:v>-13124</c:v>
                </c:pt>
                <c:pt idx="2">
                  <c:v>-13119</c:v>
                </c:pt>
                <c:pt idx="3">
                  <c:v>-13118</c:v>
                </c:pt>
                <c:pt idx="4">
                  <c:v>-13117</c:v>
                </c:pt>
                <c:pt idx="5">
                  <c:v>-13112</c:v>
                </c:pt>
                <c:pt idx="6">
                  <c:v>-13111</c:v>
                </c:pt>
                <c:pt idx="7">
                  <c:v>-12988</c:v>
                </c:pt>
                <c:pt idx="8">
                  <c:v>-12083</c:v>
                </c:pt>
                <c:pt idx="9">
                  <c:v>-11816</c:v>
                </c:pt>
                <c:pt idx="10">
                  <c:v>-11815</c:v>
                </c:pt>
                <c:pt idx="11">
                  <c:v>-11794</c:v>
                </c:pt>
                <c:pt idx="12">
                  <c:v>-11794</c:v>
                </c:pt>
                <c:pt idx="13">
                  <c:v>-11766</c:v>
                </c:pt>
                <c:pt idx="14">
                  <c:v>-11760</c:v>
                </c:pt>
                <c:pt idx="15">
                  <c:v>-11760</c:v>
                </c:pt>
                <c:pt idx="16">
                  <c:v>-11629</c:v>
                </c:pt>
                <c:pt idx="17">
                  <c:v>-11622</c:v>
                </c:pt>
                <c:pt idx="18">
                  <c:v>-11614</c:v>
                </c:pt>
                <c:pt idx="19">
                  <c:v>-11609</c:v>
                </c:pt>
                <c:pt idx="20">
                  <c:v>-11608</c:v>
                </c:pt>
                <c:pt idx="21">
                  <c:v>-11601</c:v>
                </c:pt>
                <c:pt idx="22">
                  <c:v>-11573</c:v>
                </c:pt>
                <c:pt idx="23">
                  <c:v>-11263</c:v>
                </c:pt>
                <c:pt idx="24">
                  <c:v>-11126</c:v>
                </c:pt>
                <c:pt idx="25">
                  <c:v>-11111</c:v>
                </c:pt>
                <c:pt idx="26">
                  <c:v>-11062</c:v>
                </c:pt>
                <c:pt idx="27">
                  <c:v>-10933</c:v>
                </c:pt>
                <c:pt idx="28">
                  <c:v>-10933</c:v>
                </c:pt>
                <c:pt idx="29">
                  <c:v>-10925</c:v>
                </c:pt>
                <c:pt idx="30">
                  <c:v>-10781</c:v>
                </c:pt>
                <c:pt idx="31">
                  <c:v>-10409</c:v>
                </c:pt>
                <c:pt idx="32">
                  <c:v>-10374</c:v>
                </c:pt>
                <c:pt idx="33">
                  <c:v>-9099</c:v>
                </c:pt>
                <c:pt idx="34">
                  <c:v>-9035</c:v>
                </c:pt>
                <c:pt idx="35">
                  <c:v>-9029</c:v>
                </c:pt>
                <c:pt idx="36">
                  <c:v>-8984</c:v>
                </c:pt>
                <c:pt idx="37">
                  <c:v>-8849</c:v>
                </c:pt>
                <c:pt idx="38">
                  <c:v>-8705</c:v>
                </c:pt>
                <c:pt idx="39">
                  <c:v>-8574</c:v>
                </c:pt>
                <c:pt idx="40">
                  <c:v>-8519</c:v>
                </c:pt>
                <c:pt idx="41">
                  <c:v>-8368</c:v>
                </c:pt>
                <c:pt idx="42">
                  <c:v>-8347</c:v>
                </c:pt>
                <c:pt idx="43">
                  <c:v>-8227</c:v>
                </c:pt>
                <c:pt idx="44">
                  <c:v>-8181</c:v>
                </c:pt>
                <c:pt idx="45">
                  <c:v>-8173</c:v>
                </c:pt>
                <c:pt idx="46">
                  <c:v>-8008</c:v>
                </c:pt>
                <c:pt idx="47">
                  <c:v>-7874</c:v>
                </c:pt>
                <c:pt idx="48">
                  <c:v>-7843</c:v>
                </c:pt>
                <c:pt idx="49">
                  <c:v>-7840</c:v>
                </c:pt>
                <c:pt idx="50">
                  <c:v>-7820</c:v>
                </c:pt>
                <c:pt idx="51">
                  <c:v>-7806</c:v>
                </c:pt>
                <c:pt idx="52">
                  <c:v>-7704</c:v>
                </c:pt>
                <c:pt idx="53">
                  <c:v>-7676</c:v>
                </c:pt>
                <c:pt idx="54">
                  <c:v>-6643</c:v>
                </c:pt>
                <c:pt idx="55">
                  <c:v>-6285</c:v>
                </c:pt>
                <c:pt idx="56">
                  <c:v>-5469</c:v>
                </c:pt>
                <c:pt idx="57">
                  <c:v>-5462</c:v>
                </c:pt>
                <c:pt idx="58">
                  <c:v>-5313</c:v>
                </c:pt>
                <c:pt idx="59">
                  <c:v>-5304</c:v>
                </c:pt>
                <c:pt idx="60">
                  <c:v>-5299</c:v>
                </c:pt>
                <c:pt idx="61">
                  <c:v>-5299</c:v>
                </c:pt>
                <c:pt idx="62">
                  <c:v>-5292</c:v>
                </c:pt>
                <c:pt idx="63">
                  <c:v>-5292</c:v>
                </c:pt>
                <c:pt idx="64">
                  <c:v>-5278</c:v>
                </c:pt>
                <c:pt idx="65">
                  <c:v>-5278</c:v>
                </c:pt>
                <c:pt idx="66">
                  <c:v>-4982</c:v>
                </c:pt>
                <c:pt idx="67">
                  <c:v>-4959</c:v>
                </c:pt>
                <c:pt idx="68">
                  <c:v>-4954</c:v>
                </c:pt>
                <c:pt idx="69">
                  <c:v>-4954</c:v>
                </c:pt>
                <c:pt idx="70">
                  <c:v>-4954</c:v>
                </c:pt>
                <c:pt idx="71">
                  <c:v>-4947</c:v>
                </c:pt>
                <c:pt idx="72">
                  <c:v>-4947</c:v>
                </c:pt>
                <c:pt idx="73">
                  <c:v>-4940</c:v>
                </c:pt>
                <c:pt idx="74">
                  <c:v>-4931</c:v>
                </c:pt>
                <c:pt idx="75">
                  <c:v>-4796</c:v>
                </c:pt>
                <c:pt idx="76">
                  <c:v>-4796</c:v>
                </c:pt>
                <c:pt idx="77">
                  <c:v>-4740</c:v>
                </c:pt>
                <c:pt idx="78">
                  <c:v>-4628</c:v>
                </c:pt>
                <c:pt idx="79">
                  <c:v>-4600</c:v>
                </c:pt>
                <c:pt idx="80">
                  <c:v>-4477</c:v>
                </c:pt>
                <c:pt idx="81">
                  <c:v>-4477</c:v>
                </c:pt>
                <c:pt idx="82">
                  <c:v>-4428</c:v>
                </c:pt>
                <c:pt idx="83">
                  <c:v>-4277</c:v>
                </c:pt>
                <c:pt idx="84">
                  <c:v>-4090</c:v>
                </c:pt>
                <c:pt idx="85">
                  <c:v>-4078</c:v>
                </c:pt>
                <c:pt idx="86">
                  <c:v>-3932</c:v>
                </c:pt>
                <c:pt idx="87">
                  <c:v>-3920</c:v>
                </c:pt>
                <c:pt idx="88">
                  <c:v>-3913</c:v>
                </c:pt>
                <c:pt idx="89">
                  <c:v>-3910</c:v>
                </c:pt>
                <c:pt idx="90">
                  <c:v>-3832</c:v>
                </c:pt>
                <c:pt idx="91">
                  <c:v>-3761</c:v>
                </c:pt>
                <c:pt idx="92">
                  <c:v>-3761</c:v>
                </c:pt>
                <c:pt idx="93">
                  <c:v>-3761</c:v>
                </c:pt>
                <c:pt idx="94">
                  <c:v>-3761</c:v>
                </c:pt>
                <c:pt idx="95">
                  <c:v>-3761</c:v>
                </c:pt>
                <c:pt idx="96">
                  <c:v>-3760</c:v>
                </c:pt>
                <c:pt idx="97">
                  <c:v>-3603</c:v>
                </c:pt>
                <c:pt idx="98">
                  <c:v>-3589</c:v>
                </c:pt>
                <c:pt idx="99">
                  <c:v>-3589</c:v>
                </c:pt>
                <c:pt idx="100">
                  <c:v>-3589</c:v>
                </c:pt>
                <c:pt idx="101">
                  <c:v>-3589</c:v>
                </c:pt>
                <c:pt idx="102">
                  <c:v>-3589</c:v>
                </c:pt>
                <c:pt idx="103">
                  <c:v>-3589</c:v>
                </c:pt>
                <c:pt idx="104">
                  <c:v>-3582</c:v>
                </c:pt>
                <c:pt idx="105">
                  <c:v>-3452</c:v>
                </c:pt>
                <c:pt idx="106">
                  <c:v>-3424</c:v>
                </c:pt>
                <c:pt idx="107">
                  <c:v>-3417</c:v>
                </c:pt>
                <c:pt idx="108">
                  <c:v>-3258</c:v>
                </c:pt>
                <c:pt idx="109">
                  <c:v>-3244</c:v>
                </c:pt>
                <c:pt idx="110">
                  <c:v>-3244</c:v>
                </c:pt>
                <c:pt idx="111">
                  <c:v>-3244</c:v>
                </c:pt>
                <c:pt idx="112">
                  <c:v>-3244</c:v>
                </c:pt>
                <c:pt idx="113">
                  <c:v>-3244</c:v>
                </c:pt>
                <c:pt idx="114">
                  <c:v>-3223</c:v>
                </c:pt>
                <c:pt idx="115">
                  <c:v>-3107</c:v>
                </c:pt>
                <c:pt idx="116">
                  <c:v>-3091</c:v>
                </c:pt>
                <c:pt idx="117">
                  <c:v>-3086</c:v>
                </c:pt>
                <c:pt idx="118">
                  <c:v>-3079</c:v>
                </c:pt>
                <c:pt idx="119">
                  <c:v>-3065</c:v>
                </c:pt>
                <c:pt idx="120">
                  <c:v>-3063</c:v>
                </c:pt>
                <c:pt idx="121">
                  <c:v>-3051</c:v>
                </c:pt>
                <c:pt idx="122">
                  <c:v>-2914</c:v>
                </c:pt>
                <c:pt idx="123">
                  <c:v>-2904</c:v>
                </c:pt>
                <c:pt idx="124">
                  <c:v>-2876</c:v>
                </c:pt>
                <c:pt idx="125">
                  <c:v>-2733</c:v>
                </c:pt>
                <c:pt idx="126">
                  <c:v>-2711</c:v>
                </c:pt>
                <c:pt idx="127">
                  <c:v>-2581</c:v>
                </c:pt>
                <c:pt idx="128">
                  <c:v>-2574</c:v>
                </c:pt>
                <c:pt idx="129">
                  <c:v>-2560</c:v>
                </c:pt>
                <c:pt idx="130">
                  <c:v>-2553</c:v>
                </c:pt>
                <c:pt idx="131">
                  <c:v>-2545</c:v>
                </c:pt>
                <c:pt idx="132">
                  <c:v>-2532</c:v>
                </c:pt>
                <c:pt idx="133">
                  <c:v>-2352</c:v>
                </c:pt>
                <c:pt idx="134">
                  <c:v>-2348</c:v>
                </c:pt>
                <c:pt idx="135">
                  <c:v>-2236</c:v>
                </c:pt>
                <c:pt idx="136">
                  <c:v>-2229</c:v>
                </c:pt>
                <c:pt idx="137">
                  <c:v>-2224</c:v>
                </c:pt>
                <c:pt idx="138">
                  <c:v>-2224</c:v>
                </c:pt>
                <c:pt idx="139">
                  <c:v>-2224</c:v>
                </c:pt>
                <c:pt idx="140">
                  <c:v>-2222</c:v>
                </c:pt>
                <c:pt idx="141">
                  <c:v>-2196</c:v>
                </c:pt>
                <c:pt idx="142">
                  <c:v>-2194</c:v>
                </c:pt>
                <c:pt idx="143">
                  <c:v>-2059</c:v>
                </c:pt>
                <c:pt idx="144">
                  <c:v>-2045</c:v>
                </c:pt>
                <c:pt idx="145">
                  <c:v>-2029</c:v>
                </c:pt>
                <c:pt idx="146">
                  <c:v>-1872</c:v>
                </c:pt>
                <c:pt idx="147">
                  <c:v>-1684</c:v>
                </c:pt>
                <c:pt idx="148">
                  <c:v>-1540</c:v>
                </c:pt>
                <c:pt idx="149">
                  <c:v>-1528</c:v>
                </c:pt>
                <c:pt idx="150">
                  <c:v>-1519</c:v>
                </c:pt>
                <c:pt idx="151">
                  <c:v>-1382</c:v>
                </c:pt>
                <c:pt idx="152">
                  <c:v>-1368</c:v>
                </c:pt>
                <c:pt idx="153">
                  <c:v>-1356</c:v>
                </c:pt>
                <c:pt idx="154">
                  <c:v>-1218</c:v>
                </c:pt>
                <c:pt idx="155">
                  <c:v>-1204</c:v>
                </c:pt>
                <c:pt idx="156">
                  <c:v>-1202</c:v>
                </c:pt>
                <c:pt idx="157">
                  <c:v>-1192</c:v>
                </c:pt>
                <c:pt idx="158">
                  <c:v>-1174</c:v>
                </c:pt>
                <c:pt idx="159">
                  <c:v>-692</c:v>
                </c:pt>
                <c:pt idx="160">
                  <c:v>-529</c:v>
                </c:pt>
                <c:pt idx="161">
                  <c:v>-505</c:v>
                </c:pt>
                <c:pt idx="162">
                  <c:v>-363</c:v>
                </c:pt>
                <c:pt idx="163">
                  <c:v>-341</c:v>
                </c:pt>
                <c:pt idx="164">
                  <c:v>-243</c:v>
                </c:pt>
                <c:pt idx="165">
                  <c:v>-170</c:v>
                </c:pt>
                <c:pt idx="166">
                  <c:v>-170</c:v>
                </c:pt>
                <c:pt idx="167">
                  <c:v>-4</c:v>
                </c:pt>
                <c:pt idx="168">
                  <c:v>0</c:v>
                </c:pt>
                <c:pt idx="169">
                  <c:v>140</c:v>
                </c:pt>
                <c:pt idx="170">
                  <c:v>146</c:v>
                </c:pt>
                <c:pt idx="171">
                  <c:v>175</c:v>
                </c:pt>
                <c:pt idx="172">
                  <c:v>342</c:v>
                </c:pt>
                <c:pt idx="173">
                  <c:v>380</c:v>
                </c:pt>
                <c:pt idx="174">
                  <c:v>499</c:v>
                </c:pt>
                <c:pt idx="175">
                  <c:v>506</c:v>
                </c:pt>
                <c:pt idx="176">
                  <c:v>533</c:v>
                </c:pt>
                <c:pt idx="177">
                  <c:v>535</c:v>
                </c:pt>
                <c:pt idx="178">
                  <c:v>859</c:v>
                </c:pt>
                <c:pt idx="179">
                  <c:v>996</c:v>
                </c:pt>
                <c:pt idx="180">
                  <c:v>1052</c:v>
                </c:pt>
                <c:pt idx="181">
                  <c:v>1204</c:v>
                </c:pt>
                <c:pt idx="182">
                  <c:v>1367</c:v>
                </c:pt>
                <c:pt idx="183">
                  <c:v>1714</c:v>
                </c:pt>
                <c:pt idx="184">
                  <c:v>1863</c:v>
                </c:pt>
                <c:pt idx="185">
                  <c:v>1863.5</c:v>
                </c:pt>
                <c:pt idx="186">
                  <c:v>1866</c:v>
                </c:pt>
                <c:pt idx="187">
                  <c:v>1877</c:v>
                </c:pt>
                <c:pt idx="188">
                  <c:v>1877.5</c:v>
                </c:pt>
                <c:pt idx="189">
                  <c:v>1884</c:v>
                </c:pt>
                <c:pt idx="190">
                  <c:v>1884.5</c:v>
                </c:pt>
                <c:pt idx="191">
                  <c:v>2040</c:v>
                </c:pt>
                <c:pt idx="192">
                  <c:v>2040</c:v>
                </c:pt>
                <c:pt idx="193">
                  <c:v>2040</c:v>
                </c:pt>
                <c:pt idx="194">
                  <c:v>2052</c:v>
                </c:pt>
                <c:pt idx="195">
                  <c:v>2224</c:v>
                </c:pt>
                <c:pt idx="196">
                  <c:v>2404</c:v>
                </c:pt>
                <c:pt idx="197">
                  <c:v>2541</c:v>
                </c:pt>
                <c:pt idx="198">
                  <c:v>2567</c:v>
                </c:pt>
                <c:pt idx="199">
                  <c:v>2583</c:v>
                </c:pt>
                <c:pt idx="200">
                  <c:v>2762</c:v>
                </c:pt>
                <c:pt idx="201">
                  <c:v>2900</c:v>
                </c:pt>
                <c:pt idx="202">
                  <c:v>3079</c:v>
                </c:pt>
                <c:pt idx="203">
                  <c:v>3114</c:v>
                </c:pt>
                <c:pt idx="204">
                  <c:v>2900</c:v>
                </c:pt>
                <c:pt idx="205">
                  <c:v>3079</c:v>
                </c:pt>
                <c:pt idx="206">
                  <c:v>3114</c:v>
                </c:pt>
                <c:pt idx="207">
                  <c:v>3271</c:v>
                </c:pt>
                <c:pt idx="208">
                  <c:v>3279</c:v>
                </c:pt>
                <c:pt idx="209">
                  <c:v>3410</c:v>
                </c:pt>
                <c:pt idx="210">
                  <c:v>3417</c:v>
                </c:pt>
                <c:pt idx="211">
                  <c:v>3575</c:v>
                </c:pt>
                <c:pt idx="212">
                  <c:v>3588</c:v>
                </c:pt>
                <c:pt idx="213">
                  <c:v>3617</c:v>
                </c:pt>
              </c:numCache>
            </c:numRef>
          </c:xVal>
          <c:yVal>
            <c:numRef>
              <c:f>'Active 1'!$AC$21:$AC$977</c:f>
              <c:numCache>
                <c:formatCode>0.00E+00</c:formatCode>
                <c:ptCount val="957"/>
                <c:pt idx="0">
                  <c:v>6.2991600354441846E-2</c:v>
                </c:pt>
                <c:pt idx="1">
                  <c:v>6.7485895155326103E-2</c:v>
                </c:pt>
                <c:pt idx="2">
                  <c:v>7.16888480111737E-2</c:v>
                </c:pt>
                <c:pt idx="3">
                  <c:v>4.9529425431234703E-2</c:v>
                </c:pt>
                <c:pt idx="4">
                  <c:v>5.3369998464750407E-2</c:v>
                </c:pt>
                <c:pt idx="5">
                  <c:v>4.6572797865813892E-2</c:v>
                </c:pt>
                <c:pt idx="6">
                  <c:v>5.041334459193203E-2</c:v>
                </c:pt>
                <c:pt idx="7">
                  <c:v>4.5767155217766947E-2</c:v>
                </c:pt>
                <c:pt idx="8">
                  <c:v>3.3176355785237532E-2</c:v>
                </c:pt>
                <c:pt idx="9">
                  <c:v>3.6242002474326573E-2</c:v>
                </c:pt>
                <c:pt idx="10">
                  <c:v>3.2076866804580939E-2</c:v>
                </c:pt>
                <c:pt idx="11">
                  <c:v>2.6608004863614004E-2</c:v>
                </c:pt>
                <c:pt idx="12">
                  <c:v>3.5608004865447546E-2</c:v>
                </c:pt>
                <c:pt idx="13">
                  <c:v>3.0979847800127081E-2</c:v>
                </c:pt>
                <c:pt idx="14">
                  <c:v>3.3987652634433874E-2</c:v>
                </c:pt>
                <c:pt idx="15">
                  <c:v>3.49876526346376E-2</c:v>
                </c:pt>
                <c:pt idx="16">
                  <c:v>2.628537989105989E-2</c:v>
                </c:pt>
                <c:pt idx="17">
                  <c:v>3.5123598715629173E-2</c:v>
                </c:pt>
                <c:pt idx="18">
                  <c:v>3.579558572807312E-2</c:v>
                </c:pt>
                <c:pt idx="19">
                  <c:v>3.1965435114309826E-2</c:v>
                </c:pt>
                <c:pt idx="20">
                  <c:v>2.7799391839348486E-2</c:v>
                </c:pt>
                <c:pt idx="21">
                  <c:v>5.0636966131891947E-2</c:v>
                </c:pt>
                <c:pt idx="22">
                  <c:v>3.3985114868061911E-2</c:v>
                </c:pt>
                <c:pt idx="23">
                  <c:v>3.3252768495889679E-2</c:v>
                </c:pt>
                <c:pt idx="24">
                  <c:v>2.3256155736676942E-2</c:v>
                </c:pt>
                <c:pt idx="25">
                  <c:v>1.8733280025688248E-2</c:v>
                </c:pt>
                <c:pt idx="26">
                  <c:v>2.1485011024371337E-2</c:v>
                </c:pt>
                <c:pt idx="27">
                  <c:v>2.6719841184115106E-2</c:v>
                </c:pt>
                <c:pt idx="28">
                  <c:v>4.3719841183940483E-2</c:v>
                </c:pt>
                <c:pt idx="29">
                  <c:v>2.3367660470161311E-2</c:v>
                </c:pt>
                <c:pt idx="30">
                  <c:v>1.2980422870555064E-2</c:v>
                </c:pt>
                <c:pt idx="31">
                  <c:v>3.5592459548247635E-3</c:v>
                </c:pt>
                <c:pt idx="32">
                  <c:v>9.5609706604701528E-3</c:v>
                </c:pt>
                <c:pt idx="33">
                  <c:v>1.6390709959588079E-2</c:v>
                </c:pt>
                <c:pt idx="34">
                  <c:v>1.7050764232580007E-2</c:v>
                </c:pt>
                <c:pt idx="35">
                  <c:v>1.3986723555664951E-2</c:v>
                </c:pt>
                <c:pt idx="36">
                  <c:v>1.8661387246968794E-2</c:v>
                </c:pt>
                <c:pt idx="37">
                  <c:v>2.6992105794134288E-2</c:v>
                </c:pt>
                <c:pt idx="38">
                  <c:v>3.0294128425426642E-2</c:v>
                </c:pt>
                <c:pt idx="39">
                  <c:v>2.2837130342690304E-2</c:v>
                </c:pt>
                <c:pt idx="40">
                  <c:v>2.3966345314006571E-2</c:v>
                </c:pt>
                <c:pt idx="41">
                  <c:v>2.0798360531559895E-2</c:v>
                </c:pt>
                <c:pt idx="42">
                  <c:v>1.8012112989760257E-2</c:v>
                </c:pt>
                <c:pt idx="43">
                  <c:v>1.8339319356931505E-2</c:v>
                </c:pt>
                <c:pt idx="44">
                  <c:v>2.501467485376585E-2</c:v>
                </c:pt>
                <c:pt idx="45">
                  <c:v>1.7565963524596245E-2</c:v>
                </c:pt>
                <c:pt idx="46">
                  <c:v>2.3623713670174767E-2</c:v>
                </c:pt>
                <c:pt idx="47">
                  <c:v>2.3219141417661709E-2</c:v>
                </c:pt>
                <c:pt idx="48">
                  <c:v>2.4562094001965462E-2</c:v>
                </c:pt>
                <c:pt idx="49">
                  <c:v>3.1014414186742958E-2</c:v>
                </c:pt>
                <c:pt idx="50">
                  <c:v>3.0362206977647105E-2</c:v>
                </c:pt>
                <c:pt idx="51">
                  <c:v>2.5804618405494043E-2</c:v>
                </c:pt>
                <c:pt idx="52">
                  <c:v>2.6144819713432993E-2</c:v>
                </c:pt>
                <c:pt idx="53">
                  <c:v>2.7014542117691429E-2</c:v>
                </c:pt>
                <c:pt idx="54">
                  <c:v>2.0341173005516244E-2</c:v>
                </c:pt>
                <c:pt idx="55">
                  <c:v>-8.1775117034493736E-3</c:v>
                </c:pt>
                <c:pt idx="56">
                  <c:v>-2.5175021070132107E-2</c:v>
                </c:pt>
                <c:pt idx="57">
                  <c:v>4.7413525716517163E-4</c:v>
                </c:pt>
                <c:pt idx="58">
                  <c:v>-3.3049461048967332E-4</c:v>
                </c:pt>
                <c:pt idx="59">
                  <c:v>-3.0734890103745888E-3</c:v>
                </c:pt>
                <c:pt idx="60">
                  <c:v>-4.1972684552124551E-5</c:v>
                </c:pt>
                <c:pt idx="61">
                  <c:v>-4.1972684552124551E-5</c:v>
                </c:pt>
                <c:pt idx="62">
                  <c:v>6.0196600744149426E-4</c:v>
                </c:pt>
                <c:pt idx="63">
                  <c:v>6.0196600744149426E-4</c:v>
                </c:pt>
                <c:pt idx="64">
                  <c:v>1.1889198862225898E-2</c:v>
                </c:pt>
                <c:pt idx="65">
                  <c:v>1.1889198862225898E-2</c:v>
                </c:pt>
                <c:pt idx="66">
                  <c:v>-8.6676131773522E-3</c:v>
                </c:pt>
                <c:pt idx="67">
                  <c:v>-8.156017812606442E-3</c:v>
                </c:pt>
                <c:pt idx="68">
                  <c:v>-4.1320648670153809E-3</c:v>
                </c:pt>
                <c:pt idx="69">
                  <c:v>-2.1320648666079273E-3</c:v>
                </c:pt>
                <c:pt idx="70">
                  <c:v>1.8679351269310224E-3</c:v>
                </c:pt>
                <c:pt idx="71">
                  <c:v>6.5012850994995014E-3</c:v>
                </c:pt>
                <c:pt idx="72">
                  <c:v>7.5012850960652494E-3</c:v>
                </c:pt>
                <c:pt idx="73">
                  <c:v>1.2134420217611061E-2</c:v>
                </c:pt>
                <c:pt idx="74">
                  <c:v>3.7670683059840004E-4</c:v>
                </c:pt>
                <c:pt idx="75">
                  <c:v>-1.4031611962007265E-2</c:v>
                </c:pt>
                <c:pt idx="76">
                  <c:v>1.9683880339764065E-3</c:v>
                </c:pt>
                <c:pt idx="77">
                  <c:v>-9.0096224988036738E-3</c:v>
                </c:pt>
                <c:pt idx="78">
                  <c:v>-1.3006893552787474E-2</c:v>
                </c:pt>
                <c:pt idx="79">
                  <c:v>-9.514805067053711E-3</c:v>
                </c:pt>
                <c:pt idx="80">
                  <c:v>-1.1750990789228422E-2</c:v>
                </c:pt>
                <c:pt idx="81">
                  <c:v>-1.0750990785386716E-2</c:v>
                </c:pt>
                <c:pt idx="82">
                  <c:v>-5.4245331942312791E-3</c:v>
                </c:pt>
                <c:pt idx="83">
                  <c:v>-8.301044332515474E-3</c:v>
                </c:pt>
                <c:pt idx="84">
                  <c:v>-1.2438997733617389E-2</c:v>
                </c:pt>
                <c:pt idx="85">
                  <c:v>1.6172582917113661E-2</c:v>
                </c:pt>
                <c:pt idx="86">
                  <c:v>-5.9370907379620932E-3</c:v>
                </c:pt>
                <c:pt idx="87">
                  <c:v>-8.3338232129841552E-3</c:v>
                </c:pt>
                <c:pt idx="88">
                  <c:v>-8.7322087429324638E-3</c:v>
                </c:pt>
                <c:pt idx="89">
                  <c:v>-2.6331582591964622E-2</c:v>
                </c:pt>
                <c:pt idx="90">
                  <c:v>-8.92915353489665E-3</c:v>
                </c:pt>
                <c:pt idx="91">
                  <c:v>-2.4150134637115905E-2</c:v>
                </c:pt>
                <c:pt idx="92">
                  <c:v>-2.1150134640142704E-2</c:v>
                </c:pt>
                <c:pt idx="93">
                  <c:v>-1.7150134639327796E-2</c:v>
                </c:pt>
                <c:pt idx="94">
                  <c:v>-1.3150134638512889E-2</c:v>
                </c:pt>
                <c:pt idx="95">
                  <c:v>-1.2150134634671184E-2</c:v>
                </c:pt>
                <c:pt idx="96">
                  <c:v>-3.5058798965116947E-4</c:v>
                </c:pt>
                <c:pt idx="97">
                  <c:v>-7.8761461554339857E-3</c:v>
                </c:pt>
                <c:pt idx="98">
                  <c:v>-7.6925907530180429E-3</c:v>
                </c:pt>
                <c:pt idx="99">
                  <c:v>-3.6925907594790933E-3</c:v>
                </c:pt>
                <c:pt idx="100">
                  <c:v>-2.6925907556373876E-3</c:v>
                </c:pt>
                <c:pt idx="101">
                  <c:v>-6.9259075522993402E-4</c:v>
                </c:pt>
                <c:pt idx="102">
                  <c:v>5.3074092459924269E-3</c:v>
                </c:pt>
                <c:pt idx="103">
                  <c:v>1.3307409247622241E-2</c:v>
                </c:pt>
                <c:pt idx="104">
                  <c:v>-5.1011353114638405E-3</c:v>
                </c:pt>
                <c:pt idx="105">
                  <c:v>-6.298864630803494E-3</c:v>
                </c:pt>
                <c:pt idx="106">
                  <c:v>-2.9511511428532214E-3</c:v>
                </c:pt>
                <c:pt idx="107">
                  <c:v>3.635240118210533E-3</c:v>
                </c:pt>
                <c:pt idx="108">
                  <c:v>-1.0531735753951173E-2</c:v>
                </c:pt>
                <c:pt idx="109">
                  <c:v>-1.0369357806567243E-2</c:v>
                </c:pt>
                <c:pt idx="110">
                  <c:v>-7.3693578095940411E-3</c:v>
                </c:pt>
                <c:pt idx="111">
                  <c:v>-4.3693578053448819E-3</c:v>
                </c:pt>
                <c:pt idx="112">
                  <c:v>-1.3693578083716802E-3</c:v>
                </c:pt>
                <c:pt idx="113">
                  <c:v>6.306421920357734E-4</c:v>
                </c:pt>
                <c:pt idx="114">
                  <c:v>-1.4627402205413441E-2</c:v>
                </c:pt>
                <c:pt idx="115">
                  <c:v>-1.0182868212436282E-2</c:v>
                </c:pt>
                <c:pt idx="116">
                  <c:v>-5.4365280988537962E-3</c:v>
                </c:pt>
                <c:pt idx="117">
                  <c:v>-1.5453527004975987E-2</c:v>
                </c:pt>
                <c:pt idx="118">
                  <c:v>-7.8775096311157894E-3</c:v>
                </c:pt>
                <c:pt idx="119">
                  <c:v>-1.2726119396882157E-2</c:v>
                </c:pt>
                <c:pt idx="120">
                  <c:v>3.8668661945706756E-3</c:v>
                </c:pt>
                <c:pt idx="121">
                  <c:v>-1.3575588551372336E-2</c:v>
                </c:pt>
                <c:pt idx="122">
                  <c:v>4.9496872915085269E-4</c:v>
                </c:pt>
                <c:pt idx="123">
                  <c:v>4.5310061726975062E-4</c:v>
                </c:pt>
                <c:pt idx="124">
                  <c:v>-1.3266462672010811E-2</c:v>
                </c:pt>
                <c:pt idx="125">
                  <c:v>5.4693025821542438E-3</c:v>
                </c:pt>
                <c:pt idx="126">
                  <c:v>-6.0408453624383393E-3</c:v>
                </c:pt>
                <c:pt idx="127">
                  <c:v>-9.7350391124406063E-3</c:v>
                </c:pt>
                <c:pt idx="128">
                  <c:v>-3.1745211768724815E-3</c:v>
                </c:pt>
                <c:pt idx="129">
                  <c:v>-6.0541298329600153E-3</c:v>
                </c:pt>
                <c:pt idx="130">
                  <c:v>-7.4942564229858524E-3</c:v>
                </c:pt>
                <c:pt idx="131">
                  <c:v>-5.1403784613731421E-3</c:v>
                </c:pt>
                <c:pt idx="132">
                  <c:v>-6.8159252727148442E-3</c:v>
                </c:pt>
                <c:pt idx="133">
                  <c:v>-1.5938117891574451E-2</c:v>
                </c:pt>
                <c:pt idx="134">
                  <c:v>-6.764669027518596E-3</c:v>
                </c:pt>
                <c:pt idx="135">
                  <c:v>-1.9365829258502915E-3</c:v>
                </c:pt>
                <c:pt idx="136">
                  <c:v>5.6133462860435308E-3</c:v>
                </c:pt>
                <c:pt idx="137">
                  <c:v>-1.0422550101878252E-2</c:v>
                </c:pt>
                <c:pt idx="138">
                  <c:v>5.774498967247646E-4</c:v>
                </c:pt>
                <c:pt idx="139">
                  <c:v>2.5774498971322182E-3</c:v>
                </c:pt>
                <c:pt idx="140">
                  <c:v>-2.8369393490689839E-3</c:v>
                </c:pt>
                <c:pt idx="141">
                  <c:v>-3.2255955393699701E-3</c:v>
                </c:pt>
                <c:pt idx="142">
                  <c:v>-7.6402303247159412E-3</c:v>
                </c:pt>
                <c:pt idx="143">
                  <c:v>1.8331375574009684E-2</c:v>
                </c:pt>
                <c:pt idx="144">
                  <c:v>1.4201541923410214E-3</c:v>
                </c:pt>
                <c:pt idx="145">
                  <c:v>-9.0800824901716981E-4</c:v>
                </c:pt>
                <c:pt idx="146">
                  <c:v>2.3748531545242663E-3</c:v>
                </c:pt>
                <c:pt idx="147">
                  <c:v>6.0554511391679132E-3</c:v>
                </c:pt>
                <c:pt idx="148">
                  <c:v>5.8336536834165884E-3</c:v>
                </c:pt>
                <c:pt idx="149">
                  <c:v>5.3110666043455074E-3</c:v>
                </c:pt>
                <c:pt idx="150">
                  <c:v>1.0418711963746148E-2</c:v>
                </c:pt>
                <c:pt idx="151">
                  <c:v>1.2569018940916877E-2</c:v>
                </c:pt>
                <c:pt idx="152">
                  <c:v>6.6162406388463792E-3</c:v>
                </c:pt>
                <c:pt idx="153">
                  <c:v>6.084603815016275E-3</c:v>
                </c:pt>
                <c:pt idx="154">
                  <c:v>4.925400128499559E-3</c:v>
                </c:pt>
                <c:pt idx="155">
                  <c:v>4.5625548663491521E-3</c:v>
                </c:pt>
                <c:pt idx="156">
                  <c:v>1.4539221101568177E-2</c:v>
                </c:pt>
                <c:pt idx="157">
                  <c:v>6.4222892136994707E-3</c:v>
                </c:pt>
                <c:pt idx="158">
                  <c:v>9.6107069135579863E-3</c:v>
                </c:pt>
                <c:pt idx="159">
                  <c:v>2.0016662802366754E-2</c:v>
                </c:pt>
                <c:pt idx="160">
                  <c:v>4.0915107460011528E-3</c:v>
                </c:pt>
                <c:pt idx="161">
                  <c:v>-4.0606819031840762E-3</c:v>
                </c:pt>
                <c:pt idx="162">
                  <c:v>-7.596164872696029E-3</c:v>
                </c:pt>
                <c:pt idx="163">
                  <c:v>5.7650758896088516E-3</c:v>
                </c:pt>
                <c:pt idx="164">
                  <c:v>1.0530276242774956E-2</c:v>
                </c:pt>
                <c:pt idx="165">
                  <c:v>6.5196408472733653E-3</c:v>
                </c:pt>
                <c:pt idx="166">
                  <c:v>1.3459640846577203E-2</c:v>
                </c:pt>
                <c:pt idx="167">
                  <c:v>-5.289328609336316E-3</c:v>
                </c:pt>
                <c:pt idx="168">
                  <c:v>-1.1570595889676804E-3</c:v>
                </c:pt>
                <c:pt idx="169">
                  <c:v>5.2815966074454702E-4</c:v>
                </c:pt>
                <c:pt idx="170">
                  <c:v>-5.7772513784376343E-3</c:v>
                </c:pt>
                <c:pt idx="171">
                  <c:v>-1.0889632589531589E-3</c:v>
                </c:pt>
                <c:pt idx="172">
                  <c:v>5.4925243303213323E-3</c:v>
                </c:pt>
                <c:pt idx="173">
                  <c:v>-8.8114006922366574E-3</c:v>
                </c:pt>
                <c:pt idx="174">
                  <c:v>-1.085675589154704E-2</c:v>
                </c:pt>
                <c:pt idx="175">
                  <c:v>-8.5907692002901125E-3</c:v>
                </c:pt>
                <c:pt idx="176">
                  <c:v>-7.0096902115480038E-3</c:v>
                </c:pt>
                <c:pt idx="177">
                  <c:v>-9.0482559546822602E-3</c:v>
                </c:pt>
                <c:pt idx="178">
                  <c:v>-1.1427464398871112E-2</c:v>
                </c:pt>
                <c:pt idx="179">
                  <c:v>-1.300558772513033E-2</c:v>
                </c:pt>
                <c:pt idx="180">
                  <c:v>-1.4805741084511994E-2</c:v>
                </c:pt>
                <c:pt idx="181">
                  <c:v>-1.613261144620462E-2</c:v>
                </c:pt>
                <c:pt idx="182">
                  <c:v>-1.9112804940575091E-2</c:v>
                </c:pt>
                <c:pt idx="183">
                  <c:v>-2.5735295621780448E-2</c:v>
                </c:pt>
                <c:pt idx="184">
                  <c:v>-2.9728008964893422E-2</c:v>
                </c:pt>
                <c:pt idx="185">
                  <c:v>-2.9740564498382124E-2</c:v>
                </c:pt>
                <c:pt idx="186">
                  <c:v>-2.9303358584200381E-2</c:v>
                </c:pt>
                <c:pt idx="187">
                  <c:v>-2.9879978103621821E-2</c:v>
                </c:pt>
                <c:pt idx="188">
                  <c:v>-3.0192564328771657E-2</c:v>
                </c:pt>
                <c:pt idx="189">
                  <c:v>-2.9956284945882025E-2</c:v>
                </c:pt>
                <c:pt idx="190">
                  <c:v>-2.8768886511251212E-2</c:v>
                </c:pt>
                <c:pt idx="191">
                  <c:v>-3.3641154328210285E-2</c:v>
                </c:pt>
                <c:pt idx="192">
                  <c:v>-3.2641154164297512E-2</c:v>
                </c:pt>
                <c:pt idx="193">
                  <c:v>-3.2341154208255937E-2</c:v>
                </c:pt>
                <c:pt idx="194">
                  <c:v>-3.5252102169142457E-2</c:v>
                </c:pt>
                <c:pt idx="195">
                  <c:v>-4.0978405484114307E-2</c:v>
                </c:pt>
                <c:pt idx="196">
                  <c:v>-4.6054137586757873E-2</c:v>
                </c:pt>
                <c:pt idx="197">
                  <c:v>-5.0760320132905185E-2</c:v>
                </c:pt>
                <c:pt idx="198">
                  <c:v>-5.1991952232036419E-2</c:v>
                </c:pt>
                <c:pt idx="199">
                  <c:v>-5.3243660593057872E-2</c:v>
                </c:pt>
                <c:pt idx="200">
                  <c:v>-6.2073669492631989E-2</c:v>
                </c:pt>
                <c:pt idx="201">
                  <c:v>-6.8024552031306196E-2</c:v>
                </c:pt>
                <c:pt idx="202">
                  <c:v>-7.7303354369074623E-2</c:v>
                </c:pt>
                <c:pt idx="203">
                  <c:v>-8.3871495699762419E-2</c:v>
                </c:pt>
                <c:pt idx="204">
                  <c:v>-6.8024552031306196E-2</c:v>
                </c:pt>
                <c:pt idx="205">
                  <c:v>-7.7303354369074623E-2</c:v>
                </c:pt>
                <c:pt idx="206">
                  <c:v>-8.3871495699762419E-2</c:v>
                </c:pt>
                <c:pt idx="207">
                  <c:v>-8.6928956701541438E-2</c:v>
                </c:pt>
                <c:pt idx="208">
                  <c:v>-8.8379364447445999E-2</c:v>
                </c:pt>
                <c:pt idx="209">
                  <c:v>-9.4419710644740543E-2</c:v>
                </c:pt>
                <c:pt idx="210">
                  <c:v>-9.4743068255200014E-2</c:v>
                </c:pt>
                <c:pt idx="211">
                  <c:v>-0.11034172160935082</c:v>
                </c:pt>
                <c:pt idx="212">
                  <c:v>-0.10396610449892296</c:v>
                </c:pt>
                <c:pt idx="213">
                  <c:v>-0.10591547501774687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92-4DE4-8192-B8503567D821}"/>
            </c:ext>
          </c:extLst>
        </c:ser>
        <c:ser>
          <c:idx val="9"/>
          <c:order val="1"/>
          <c:tx>
            <c:strRef>
              <c:f>'Active 1'!$S$1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1'!$AW$2:$AW$121</c:f>
              <c:numCache>
                <c:formatCode>General</c:formatCode>
                <c:ptCount val="120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</c:numCache>
            </c:numRef>
          </c:xVal>
          <c:yVal>
            <c:numRef>
              <c:f>'Active 1'!$AX$2:$AX$121</c:f>
              <c:numCache>
                <c:formatCode>General</c:formatCode>
                <c:ptCount val="120"/>
                <c:pt idx="0">
                  <c:v>0.11726353494833903</c:v>
                </c:pt>
                <c:pt idx="1">
                  <c:v>0.11470108172930626</c:v>
                </c:pt>
                <c:pt idx="2">
                  <c:v>0.1117004772074177</c:v>
                </c:pt>
                <c:pt idx="3">
                  <c:v>0.10838679277283976</c:v>
                </c:pt>
                <c:pt idx="4">
                  <c:v>0.10484370862155823</c:v>
                </c:pt>
                <c:pt idx="5">
                  <c:v>0.10114279393812745</c:v>
                </c:pt>
                <c:pt idx="6">
                  <c:v>9.734299150860877E-2</c:v>
                </c:pt>
                <c:pt idx="7">
                  <c:v>9.347051095877984E-2</c:v>
                </c:pt>
                <c:pt idx="8">
                  <c:v>8.9512067029162035E-2</c:v>
                </c:pt>
                <c:pt idx="9">
                  <c:v>8.5434707902323298E-2</c:v>
                </c:pt>
                <c:pt idx="10">
                  <c:v>8.1218719482427218E-2</c:v>
                </c:pt>
                <c:pt idx="11">
                  <c:v>7.6880350018646237E-2</c:v>
                </c:pt>
                <c:pt idx="12">
                  <c:v>7.2470152963621984E-2</c:v>
                </c:pt>
                <c:pt idx="13">
                  <c:v>6.8050245042782148E-2</c:v>
                </c:pt>
                <c:pt idx="14">
                  <c:v>6.3665807128391649E-2</c:v>
                </c:pt>
                <c:pt idx="15">
                  <c:v>5.9325577244533856E-2</c:v>
                </c:pt>
                <c:pt idx="16">
                  <c:v>5.4998233660287388E-2</c:v>
                </c:pt>
                <c:pt idx="17">
                  <c:v>5.0625588269090027E-2</c:v>
                </c:pt>
                <c:pt idx="18">
                  <c:v>4.6148699468158277E-2</c:v>
                </c:pt>
                <c:pt idx="19">
                  <c:v>4.1535166115216168E-2</c:v>
                </c:pt>
                <c:pt idx="20">
                  <c:v>3.6790981845775866E-2</c:v>
                </c:pt>
                <c:pt idx="21">
                  <c:v>3.1947270255409388E-2</c:v>
                </c:pt>
                <c:pt idx="22">
                  <c:v>2.7028995117800408E-2</c:v>
                </c:pt>
                <c:pt idx="23">
                  <c:v>2.2027005115856407E-2</c:v>
                </c:pt>
                <c:pt idx="24">
                  <c:v>1.6893522757728246E-2</c:v>
                </c:pt>
                <c:pt idx="25">
                  <c:v>1.1560143116315794E-2</c:v>
                </c:pt>
                <c:pt idx="26">
                  <c:v>5.9500458355122299E-3</c:v>
                </c:pt>
                <c:pt idx="27">
                  <c:v>-4.0421286674487654E-5</c:v>
                </c:pt>
                <c:pt idx="28">
                  <c:v>-6.5934338826502872E-3</c:v>
                </c:pt>
                <c:pt idx="29">
                  <c:v>-1.4245536064483992E-2</c:v>
                </c:pt>
                <c:pt idx="30">
                  <c:v>-2.2081459608100568E-2</c:v>
                </c:pt>
                <c:pt idx="31">
                  <c:v>-2.0128639301076886E-2</c:v>
                </c:pt>
                <c:pt idx="32">
                  <c:v>-1.4844038710905182E-2</c:v>
                </c:pt>
                <c:pt idx="33">
                  <c:v>-1.0931881072928227E-2</c:v>
                </c:pt>
                <c:pt idx="34">
                  <c:v>-7.7185815405179832E-3</c:v>
                </c:pt>
                <c:pt idx="35">
                  <c:v>-4.9407007171483729E-3</c:v>
                </c:pt>
                <c:pt idx="36">
                  <c:v>-2.4742471058827337E-3</c:v>
                </c:pt>
                <c:pt idx="37">
                  <c:v>-2.3592834248685642E-4</c:v>
                </c:pt>
                <c:pt idx="38">
                  <c:v>1.8457113062953483E-3</c:v>
                </c:pt>
                <c:pt idx="39">
                  <c:v>3.8292337145308889E-3</c:v>
                </c:pt>
                <c:pt idx="40">
                  <c:v>5.7401615320431532E-3</c:v>
                </c:pt>
                <c:pt idx="41">
                  <c:v>7.5646440250720665E-3</c:v>
                </c:pt>
                <c:pt idx="42">
                  <c:v>9.2696764011619848E-3</c:v>
                </c:pt>
                <c:pt idx="43">
                  <c:v>1.0836022669172586E-2</c:v>
                </c:pt>
                <c:pt idx="44">
                  <c:v>1.2280599916894926E-2</c:v>
                </c:pt>
                <c:pt idx="45">
                  <c:v>1.3654387803703089E-2</c:v>
                </c:pt>
                <c:pt idx="46">
                  <c:v>1.5019444991107227E-2</c:v>
                </c:pt>
                <c:pt idx="47">
                  <c:v>1.6420457690223329E-2</c:v>
                </c:pt>
                <c:pt idx="48">
                  <c:v>1.7865467150407568E-2</c:v>
                </c:pt>
                <c:pt idx="49">
                  <c:v>1.932254129835749E-2</c:v>
                </c:pt>
                <c:pt idx="50">
                  <c:v>2.0733237122536385E-2</c:v>
                </c:pt>
                <c:pt idx="51">
                  <c:v>2.2038855623276513E-2</c:v>
                </c:pt>
                <c:pt idx="52">
                  <c:v>2.3207612420941322E-2</c:v>
                </c:pt>
                <c:pt idx="53">
                  <c:v>2.4246108605468795E-2</c:v>
                </c:pt>
                <c:pt idx="54">
                  <c:v>2.5185649309685865E-2</c:v>
                </c:pt>
                <c:pt idx="55">
                  <c:v>2.605080860564812E-2</c:v>
                </c:pt>
                <c:pt idx="56">
                  <c:v>2.6831736867547345E-2</c:v>
                </c:pt>
                <c:pt idx="57">
                  <c:v>2.7480121795569256E-2</c:v>
                </c:pt>
                <c:pt idx="58">
                  <c:v>2.792738377843863E-2</c:v>
                </c:pt>
                <c:pt idx="59">
                  <c:v>2.8096487932268002E-2</c:v>
                </c:pt>
                <c:pt idx="60">
                  <c:v>2.7883028798277341E-2</c:v>
                </c:pt>
                <c:pt idx="61">
                  <c:v>2.7102346002348007E-2</c:v>
                </c:pt>
                <c:pt idx="62">
                  <c:v>2.5208342815587655E-2</c:v>
                </c:pt>
                <c:pt idx="63">
                  <c:v>2.3228728168007237E-2</c:v>
                </c:pt>
                <c:pt idx="64">
                  <c:v>3.1136921921221163E-2</c:v>
                </c:pt>
                <c:pt idx="65">
                  <c:v>4.2183716707082361E-2</c:v>
                </c:pt>
                <c:pt idx="66">
                  <c:v>5.1864171767943001E-2</c:v>
                </c:pt>
                <c:pt idx="67">
                  <c:v>6.0853288297106289E-2</c:v>
                </c:pt>
                <c:pt idx="68">
                  <c:v>6.9409688908148456E-2</c:v>
                </c:pt>
                <c:pt idx="69">
                  <c:v>7.7656303662384588E-2</c:v>
                </c:pt>
                <c:pt idx="70">
                  <c:v>8.5676045916302582E-2</c:v>
                </c:pt>
                <c:pt idx="71">
                  <c:v>9.3540257312401592E-2</c:v>
                </c:pt>
                <c:pt idx="72">
                  <c:v>0.10130711207247906</c:v>
                </c:pt>
                <c:pt idx="73">
                  <c:v>0.10900144374570811</c:v>
                </c:pt>
                <c:pt idx="74">
                  <c:v>0.11660884232128398</c:v>
                </c:pt>
                <c:pt idx="75">
                  <c:v>0.12409626009783266</c:v>
                </c:pt>
                <c:pt idx="76">
                  <c:v>0.1314449459719545</c:v>
                </c:pt>
                <c:pt idx="77">
                  <c:v>0.13867248516278086</c:v>
                </c:pt>
                <c:pt idx="78">
                  <c:v>0.14583027652588559</c:v>
                </c:pt>
                <c:pt idx="79">
                  <c:v>0.15298031212094534</c:v>
                </c:pt>
                <c:pt idx="80">
                  <c:v>0.16016677782164548</c:v>
                </c:pt>
                <c:pt idx="81">
                  <c:v>0.16739701713375577</c:v>
                </c:pt>
                <c:pt idx="82">
                  <c:v>0.17463849158091718</c:v>
                </c:pt>
                <c:pt idx="83">
                  <c:v>0.18183251107088669</c:v>
                </c:pt>
                <c:pt idx="84">
                  <c:v>0.18892062744458321</c:v>
                </c:pt>
                <c:pt idx="85">
                  <c:v>0.19587167663855379</c:v>
                </c:pt>
                <c:pt idx="86">
                  <c:v>0.20269286308668838</c:v>
                </c:pt>
                <c:pt idx="87">
                  <c:v>0.20941566387222191</c:v>
                </c:pt>
                <c:pt idx="88">
                  <c:v>0.21606425487409978</c:v>
                </c:pt>
                <c:pt idx="89">
                  <c:v>0.2226280869974154</c:v>
                </c:pt>
                <c:pt idx="90">
                  <c:v>0.22905831914162689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92-4DE4-8192-B8503567D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746584"/>
        <c:axId val="1"/>
      </c:scatterChart>
      <c:valAx>
        <c:axId val="466746584"/>
        <c:scaling>
          <c:orientation val="minMax"/>
          <c:max val="5000"/>
          <c:min val="-8000"/>
        </c:scaling>
        <c:delete val="0"/>
        <c:axPos val="b"/>
        <c:majorGridlines>
          <c:spPr>
            <a:ln w="3175">
              <a:solidFill>
                <a:srgbClr val="424242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0352220520673809"/>
              <c:y val="0.923296647578143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5"/>
          <c:min val="-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80808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656967840735069E-3"/>
              <c:y val="0.3863642328799809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6746584"/>
        <c:crosses val="autoZero"/>
        <c:crossBetween val="midCat"/>
        <c:minorUnit val="0.05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4502297090352221"/>
          <c:y val="0.93466028394177991"/>
          <c:w val="0.75803981623277183"/>
          <c:h val="0.991478465759961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Aql - residuals from LiTE fit</a:t>
            </a:r>
          </a:p>
        </c:rich>
      </c:tx>
      <c:layout>
        <c:manualLayout>
          <c:xMode val="edge"/>
          <c:yMode val="edge"/>
          <c:x val="0.32263045101013749"/>
          <c:y val="1.4164305949008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859473342342407E-2"/>
          <c:y val="0.11331444759206799"/>
          <c:w val="0.87156093445523708"/>
          <c:h val="0.72237960339943341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1'!$F$21:$F$977</c:f>
              <c:numCache>
                <c:formatCode>General</c:formatCode>
                <c:ptCount val="957"/>
                <c:pt idx="0">
                  <c:v>-13146</c:v>
                </c:pt>
                <c:pt idx="1">
                  <c:v>-13124</c:v>
                </c:pt>
                <c:pt idx="2">
                  <c:v>-13119</c:v>
                </c:pt>
                <c:pt idx="3">
                  <c:v>-13118</c:v>
                </c:pt>
                <c:pt idx="4">
                  <c:v>-13117</c:v>
                </c:pt>
                <c:pt idx="5">
                  <c:v>-13112</c:v>
                </c:pt>
                <c:pt idx="6">
                  <c:v>-13111</c:v>
                </c:pt>
                <c:pt idx="7">
                  <c:v>-12988</c:v>
                </c:pt>
                <c:pt idx="8">
                  <c:v>-12083</c:v>
                </c:pt>
                <c:pt idx="9">
                  <c:v>-11816</c:v>
                </c:pt>
                <c:pt idx="10">
                  <c:v>-11815</c:v>
                </c:pt>
                <c:pt idx="11">
                  <c:v>-11794</c:v>
                </c:pt>
                <c:pt idx="12">
                  <c:v>-11794</c:v>
                </c:pt>
                <c:pt idx="13">
                  <c:v>-11766</c:v>
                </c:pt>
                <c:pt idx="14">
                  <c:v>-11760</c:v>
                </c:pt>
                <c:pt idx="15">
                  <c:v>-11760</c:v>
                </c:pt>
                <c:pt idx="16">
                  <c:v>-11629</c:v>
                </c:pt>
                <c:pt idx="17">
                  <c:v>-11622</c:v>
                </c:pt>
                <c:pt idx="18">
                  <c:v>-11614</c:v>
                </c:pt>
                <c:pt idx="19">
                  <c:v>-11609</c:v>
                </c:pt>
                <c:pt idx="20">
                  <c:v>-11608</c:v>
                </c:pt>
                <c:pt idx="21">
                  <c:v>-11601</c:v>
                </c:pt>
                <c:pt idx="22">
                  <c:v>-11573</c:v>
                </c:pt>
                <c:pt idx="23">
                  <c:v>-11263</c:v>
                </c:pt>
                <c:pt idx="24">
                  <c:v>-11126</c:v>
                </c:pt>
                <c:pt idx="25">
                  <c:v>-11111</c:v>
                </c:pt>
                <c:pt idx="26">
                  <c:v>-11062</c:v>
                </c:pt>
                <c:pt idx="27">
                  <c:v>-10933</c:v>
                </c:pt>
                <c:pt idx="28">
                  <c:v>-10933</c:v>
                </c:pt>
                <c:pt idx="29">
                  <c:v>-10925</c:v>
                </c:pt>
                <c:pt idx="30">
                  <c:v>-10781</c:v>
                </c:pt>
                <c:pt idx="31">
                  <c:v>-10409</c:v>
                </c:pt>
                <c:pt idx="32">
                  <c:v>-10374</c:v>
                </c:pt>
                <c:pt idx="33">
                  <c:v>-9099</c:v>
                </c:pt>
                <c:pt idx="34">
                  <c:v>-9035</c:v>
                </c:pt>
                <c:pt idx="35">
                  <c:v>-9029</c:v>
                </c:pt>
                <c:pt idx="36">
                  <c:v>-8984</c:v>
                </c:pt>
                <c:pt idx="37">
                  <c:v>-8849</c:v>
                </c:pt>
                <c:pt idx="38">
                  <c:v>-8705</c:v>
                </c:pt>
                <c:pt idx="39">
                  <c:v>-8574</c:v>
                </c:pt>
                <c:pt idx="40">
                  <c:v>-8519</c:v>
                </c:pt>
                <c:pt idx="41">
                  <c:v>-8368</c:v>
                </c:pt>
                <c:pt idx="42">
                  <c:v>-8347</c:v>
                </c:pt>
                <c:pt idx="43">
                  <c:v>-8227</c:v>
                </c:pt>
                <c:pt idx="44">
                  <c:v>-8181</c:v>
                </c:pt>
                <c:pt idx="45">
                  <c:v>-8173</c:v>
                </c:pt>
                <c:pt idx="46">
                  <c:v>-8008</c:v>
                </c:pt>
                <c:pt idx="47">
                  <c:v>-7874</c:v>
                </c:pt>
                <c:pt idx="48">
                  <c:v>-7843</c:v>
                </c:pt>
                <c:pt idx="49">
                  <c:v>-7840</c:v>
                </c:pt>
                <c:pt idx="50">
                  <c:v>-7820</c:v>
                </c:pt>
                <c:pt idx="51">
                  <c:v>-7806</c:v>
                </c:pt>
                <c:pt idx="52">
                  <c:v>-7704</c:v>
                </c:pt>
                <c:pt idx="53">
                  <c:v>-7676</c:v>
                </c:pt>
                <c:pt idx="54">
                  <c:v>-6643</c:v>
                </c:pt>
                <c:pt idx="55">
                  <c:v>-6285</c:v>
                </c:pt>
                <c:pt idx="56">
                  <c:v>-5469</c:v>
                </c:pt>
                <c:pt idx="57">
                  <c:v>-5462</c:v>
                </c:pt>
                <c:pt idx="58">
                  <c:v>-5313</c:v>
                </c:pt>
                <c:pt idx="59">
                  <c:v>-5304</c:v>
                </c:pt>
                <c:pt idx="60">
                  <c:v>-5299</c:v>
                </c:pt>
                <c:pt idx="61">
                  <c:v>-5299</c:v>
                </c:pt>
                <c:pt idx="62">
                  <c:v>-5292</c:v>
                </c:pt>
                <c:pt idx="63">
                  <c:v>-5292</c:v>
                </c:pt>
                <c:pt idx="64">
                  <c:v>-5278</c:v>
                </c:pt>
                <c:pt idx="65">
                  <c:v>-5278</c:v>
                </c:pt>
                <c:pt idx="66">
                  <c:v>-4982</c:v>
                </c:pt>
                <c:pt idx="67">
                  <c:v>-4959</c:v>
                </c:pt>
                <c:pt idx="68">
                  <c:v>-4954</c:v>
                </c:pt>
                <c:pt idx="69">
                  <c:v>-4954</c:v>
                </c:pt>
                <c:pt idx="70">
                  <c:v>-4954</c:v>
                </c:pt>
                <c:pt idx="71">
                  <c:v>-4947</c:v>
                </c:pt>
                <c:pt idx="72">
                  <c:v>-4947</c:v>
                </c:pt>
                <c:pt idx="73">
                  <c:v>-4940</c:v>
                </c:pt>
                <c:pt idx="74">
                  <c:v>-4931</c:v>
                </c:pt>
                <c:pt idx="75">
                  <c:v>-4796</c:v>
                </c:pt>
                <c:pt idx="76">
                  <c:v>-4796</c:v>
                </c:pt>
                <c:pt idx="77">
                  <c:v>-4740</c:v>
                </c:pt>
                <c:pt idx="78">
                  <c:v>-4628</c:v>
                </c:pt>
                <c:pt idx="79">
                  <c:v>-4600</c:v>
                </c:pt>
                <c:pt idx="80">
                  <c:v>-4477</c:v>
                </c:pt>
                <c:pt idx="81">
                  <c:v>-4477</c:v>
                </c:pt>
                <c:pt idx="82">
                  <c:v>-4428</c:v>
                </c:pt>
                <c:pt idx="83">
                  <c:v>-4277</c:v>
                </c:pt>
                <c:pt idx="84">
                  <c:v>-4090</c:v>
                </c:pt>
                <c:pt idx="85">
                  <c:v>-4078</c:v>
                </c:pt>
                <c:pt idx="86">
                  <c:v>-3932</c:v>
                </c:pt>
                <c:pt idx="87">
                  <c:v>-3920</c:v>
                </c:pt>
                <c:pt idx="88">
                  <c:v>-3913</c:v>
                </c:pt>
                <c:pt idx="89">
                  <c:v>-3910</c:v>
                </c:pt>
                <c:pt idx="90">
                  <c:v>-3832</c:v>
                </c:pt>
                <c:pt idx="91">
                  <c:v>-3761</c:v>
                </c:pt>
                <c:pt idx="92">
                  <c:v>-3761</c:v>
                </c:pt>
                <c:pt idx="93">
                  <c:v>-3761</c:v>
                </c:pt>
                <c:pt idx="94">
                  <c:v>-3761</c:v>
                </c:pt>
                <c:pt idx="95">
                  <c:v>-3761</c:v>
                </c:pt>
                <c:pt idx="96">
                  <c:v>-3760</c:v>
                </c:pt>
                <c:pt idx="97">
                  <c:v>-3603</c:v>
                </c:pt>
                <c:pt idx="98">
                  <c:v>-3589</c:v>
                </c:pt>
                <c:pt idx="99">
                  <c:v>-3589</c:v>
                </c:pt>
                <c:pt idx="100">
                  <c:v>-3589</c:v>
                </c:pt>
                <c:pt idx="101">
                  <c:v>-3589</c:v>
                </c:pt>
                <c:pt idx="102">
                  <c:v>-3589</c:v>
                </c:pt>
                <c:pt idx="103">
                  <c:v>-3589</c:v>
                </c:pt>
                <c:pt idx="104">
                  <c:v>-3582</c:v>
                </c:pt>
                <c:pt idx="105">
                  <c:v>-3452</c:v>
                </c:pt>
                <c:pt idx="106">
                  <c:v>-3424</c:v>
                </c:pt>
                <c:pt idx="107">
                  <c:v>-3417</c:v>
                </c:pt>
                <c:pt idx="108">
                  <c:v>-3258</c:v>
                </c:pt>
                <c:pt idx="109">
                  <c:v>-3244</c:v>
                </c:pt>
                <c:pt idx="110">
                  <c:v>-3244</c:v>
                </c:pt>
                <c:pt idx="111">
                  <c:v>-3244</c:v>
                </c:pt>
                <c:pt idx="112">
                  <c:v>-3244</c:v>
                </c:pt>
                <c:pt idx="113">
                  <c:v>-3244</c:v>
                </c:pt>
                <c:pt idx="114">
                  <c:v>-3223</c:v>
                </c:pt>
                <c:pt idx="115">
                  <c:v>-3107</c:v>
                </c:pt>
                <c:pt idx="116">
                  <c:v>-3091</c:v>
                </c:pt>
                <c:pt idx="117">
                  <c:v>-3086</c:v>
                </c:pt>
                <c:pt idx="118">
                  <c:v>-3079</c:v>
                </c:pt>
                <c:pt idx="119">
                  <c:v>-3065</c:v>
                </c:pt>
                <c:pt idx="120">
                  <c:v>-3063</c:v>
                </c:pt>
                <c:pt idx="121">
                  <c:v>-3051</c:v>
                </c:pt>
                <c:pt idx="122">
                  <c:v>-2914</c:v>
                </c:pt>
                <c:pt idx="123">
                  <c:v>-2904</c:v>
                </c:pt>
                <c:pt idx="124">
                  <c:v>-2876</c:v>
                </c:pt>
                <c:pt idx="125">
                  <c:v>-2733</c:v>
                </c:pt>
                <c:pt idx="126">
                  <c:v>-2711</c:v>
                </c:pt>
                <c:pt idx="127">
                  <c:v>-2581</c:v>
                </c:pt>
                <c:pt idx="128">
                  <c:v>-2574</c:v>
                </c:pt>
                <c:pt idx="129">
                  <c:v>-2560</c:v>
                </c:pt>
                <c:pt idx="130">
                  <c:v>-2553</c:v>
                </c:pt>
                <c:pt idx="131">
                  <c:v>-2545</c:v>
                </c:pt>
                <c:pt idx="132">
                  <c:v>-2532</c:v>
                </c:pt>
                <c:pt idx="133">
                  <c:v>-2352</c:v>
                </c:pt>
                <c:pt idx="134">
                  <c:v>-2348</c:v>
                </c:pt>
                <c:pt idx="135">
                  <c:v>-2236</c:v>
                </c:pt>
                <c:pt idx="136">
                  <c:v>-2229</c:v>
                </c:pt>
                <c:pt idx="137">
                  <c:v>-2224</c:v>
                </c:pt>
                <c:pt idx="138">
                  <c:v>-2224</c:v>
                </c:pt>
                <c:pt idx="139">
                  <c:v>-2224</c:v>
                </c:pt>
                <c:pt idx="140">
                  <c:v>-2222</c:v>
                </c:pt>
                <c:pt idx="141">
                  <c:v>-2196</c:v>
                </c:pt>
                <c:pt idx="142">
                  <c:v>-2194</c:v>
                </c:pt>
                <c:pt idx="143">
                  <c:v>-2059</c:v>
                </c:pt>
                <c:pt idx="144">
                  <c:v>-2045</c:v>
                </c:pt>
                <c:pt idx="145">
                  <c:v>-2029</c:v>
                </c:pt>
                <c:pt idx="146">
                  <c:v>-1872</c:v>
                </c:pt>
                <c:pt idx="147">
                  <c:v>-1684</c:v>
                </c:pt>
                <c:pt idx="148">
                  <c:v>-1540</c:v>
                </c:pt>
                <c:pt idx="149">
                  <c:v>-1528</c:v>
                </c:pt>
                <c:pt idx="150">
                  <c:v>-1519</c:v>
                </c:pt>
                <c:pt idx="151">
                  <c:v>-1382</c:v>
                </c:pt>
                <c:pt idx="152">
                  <c:v>-1368</c:v>
                </c:pt>
                <c:pt idx="153">
                  <c:v>-1356</c:v>
                </c:pt>
                <c:pt idx="154">
                  <c:v>-1218</c:v>
                </c:pt>
                <c:pt idx="155">
                  <c:v>-1204</c:v>
                </c:pt>
                <c:pt idx="156">
                  <c:v>-1202</c:v>
                </c:pt>
                <c:pt idx="157">
                  <c:v>-1192</c:v>
                </c:pt>
                <c:pt idx="158">
                  <c:v>-1174</c:v>
                </c:pt>
                <c:pt idx="159">
                  <c:v>-692</c:v>
                </c:pt>
                <c:pt idx="160">
                  <c:v>-529</c:v>
                </c:pt>
                <c:pt idx="161">
                  <c:v>-505</c:v>
                </c:pt>
                <c:pt idx="162">
                  <c:v>-363</c:v>
                </c:pt>
                <c:pt idx="163">
                  <c:v>-341</c:v>
                </c:pt>
                <c:pt idx="164">
                  <c:v>-243</c:v>
                </c:pt>
                <c:pt idx="165">
                  <c:v>-170</c:v>
                </c:pt>
                <c:pt idx="166">
                  <c:v>-170</c:v>
                </c:pt>
                <c:pt idx="167">
                  <c:v>-4</c:v>
                </c:pt>
                <c:pt idx="168">
                  <c:v>0</c:v>
                </c:pt>
                <c:pt idx="169">
                  <c:v>140</c:v>
                </c:pt>
                <c:pt idx="170">
                  <c:v>146</c:v>
                </c:pt>
                <c:pt idx="171">
                  <c:v>175</c:v>
                </c:pt>
                <c:pt idx="172">
                  <c:v>342</c:v>
                </c:pt>
                <c:pt idx="173">
                  <c:v>380</c:v>
                </c:pt>
                <c:pt idx="174">
                  <c:v>499</c:v>
                </c:pt>
                <c:pt idx="175">
                  <c:v>506</c:v>
                </c:pt>
                <c:pt idx="176">
                  <c:v>533</c:v>
                </c:pt>
                <c:pt idx="177">
                  <c:v>535</c:v>
                </c:pt>
                <c:pt idx="178">
                  <c:v>859</c:v>
                </c:pt>
                <c:pt idx="179">
                  <c:v>996</c:v>
                </c:pt>
                <c:pt idx="180">
                  <c:v>1052</c:v>
                </c:pt>
                <c:pt idx="181">
                  <c:v>1204</c:v>
                </c:pt>
                <c:pt idx="182">
                  <c:v>1367</c:v>
                </c:pt>
                <c:pt idx="183">
                  <c:v>1714</c:v>
                </c:pt>
                <c:pt idx="184">
                  <c:v>1863</c:v>
                </c:pt>
                <c:pt idx="185">
                  <c:v>1863.5</c:v>
                </c:pt>
                <c:pt idx="186">
                  <c:v>1866</c:v>
                </c:pt>
                <c:pt idx="187">
                  <c:v>1877</c:v>
                </c:pt>
                <c:pt idx="188">
                  <c:v>1877.5</c:v>
                </c:pt>
                <c:pt idx="189">
                  <c:v>1884</c:v>
                </c:pt>
                <c:pt idx="190">
                  <c:v>1884.5</c:v>
                </c:pt>
                <c:pt idx="191">
                  <c:v>2040</c:v>
                </c:pt>
                <c:pt idx="192">
                  <c:v>2040</c:v>
                </c:pt>
                <c:pt idx="193">
                  <c:v>2040</c:v>
                </c:pt>
                <c:pt idx="194">
                  <c:v>2052</c:v>
                </c:pt>
                <c:pt idx="195">
                  <c:v>2224</c:v>
                </c:pt>
                <c:pt idx="196">
                  <c:v>2404</c:v>
                </c:pt>
                <c:pt idx="197">
                  <c:v>2541</c:v>
                </c:pt>
                <c:pt idx="198">
                  <c:v>2567</c:v>
                </c:pt>
                <c:pt idx="199">
                  <c:v>2583</c:v>
                </c:pt>
                <c:pt idx="200">
                  <c:v>2762</c:v>
                </c:pt>
                <c:pt idx="201">
                  <c:v>2900</c:v>
                </c:pt>
                <c:pt idx="202">
                  <c:v>3079</c:v>
                </c:pt>
                <c:pt idx="203">
                  <c:v>3114</c:v>
                </c:pt>
                <c:pt idx="204">
                  <c:v>2900</c:v>
                </c:pt>
                <c:pt idx="205">
                  <c:v>3079</c:v>
                </c:pt>
                <c:pt idx="206">
                  <c:v>3114</c:v>
                </c:pt>
                <c:pt idx="207">
                  <c:v>3271</c:v>
                </c:pt>
                <c:pt idx="208">
                  <c:v>3279</c:v>
                </c:pt>
                <c:pt idx="209">
                  <c:v>3410</c:v>
                </c:pt>
                <c:pt idx="210">
                  <c:v>3417</c:v>
                </c:pt>
                <c:pt idx="211">
                  <c:v>3575</c:v>
                </c:pt>
                <c:pt idx="212">
                  <c:v>3588</c:v>
                </c:pt>
                <c:pt idx="213">
                  <c:v>3617</c:v>
                </c:pt>
              </c:numCache>
            </c:numRef>
          </c:xVal>
          <c:yVal>
            <c:numRef>
              <c:f>'Active 1'!$AB$21:$AB$977</c:f>
              <c:numCache>
                <c:formatCode>General</c:formatCode>
                <c:ptCount val="957"/>
                <c:pt idx="0">
                  <c:v>0.29450064992156627</c:v>
                </c:pt>
                <c:pt idx="1">
                  <c:v>0.29802433810330392</c:v>
                </c:pt>
                <c:pt idx="2">
                  <c:v>0.30200749647109426</c:v>
                </c:pt>
                <c:pt idx="3">
                  <c:v>0.27980415059642449</c:v>
                </c:pt>
                <c:pt idx="4">
                  <c:v>0.28360081221407119</c:v>
                </c:pt>
                <c:pt idx="5">
                  <c:v>0.27658423288476347</c:v>
                </c:pt>
                <c:pt idx="6">
                  <c:v>0.28038093956747939</c:v>
                </c:pt>
                <c:pt idx="7">
                  <c:v>0.27043445617398482</c:v>
                </c:pt>
                <c:pt idx="8">
                  <c:v>0.22428361382078951</c:v>
                </c:pt>
                <c:pt idx="9">
                  <c:v>0.21920389056509212</c:v>
                </c:pt>
                <c:pt idx="10">
                  <c:v>0.21500996376842973</c:v>
                </c:pt>
                <c:pt idx="11">
                  <c:v>0.20893964239041396</c:v>
                </c:pt>
                <c:pt idx="12">
                  <c:v>0.2179396423922475</c:v>
                </c:pt>
                <c:pt idx="13">
                  <c:v>0.21251900980092697</c:v>
                </c:pt>
                <c:pt idx="14">
                  <c:v>0.21535842350160866</c:v>
                </c:pt>
                <c:pt idx="15">
                  <c:v>0.21635842350181239</c:v>
                </c:pt>
                <c:pt idx="16">
                  <c:v>0.20410948763855954</c:v>
                </c:pt>
                <c:pt idx="17">
                  <c:v>0.21276539624921856</c:v>
                </c:pt>
                <c:pt idx="18">
                  <c:v>0.2132299517682566</c:v>
                </c:pt>
                <c:pt idx="19">
                  <c:v>0.20927065859467972</c:v>
                </c:pt>
                <c:pt idx="20">
                  <c:v>0.20507883329718812</c:v>
                </c:pt>
                <c:pt idx="21">
                  <c:v>0.22773636855157539</c:v>
                </c:pt>
                <c:pt idx="22">
                  <c:v>0.21037203565215537</c:v>
                </c:pt>
                <c:pt idx="23">
                  <c:v>0.20264567244058476</c:v>
                </c:pt>
                <c:pt idx="24">
                  <c:v>0.19016085965854196</c:v>
                </c:pt>
                <c:pt idx="25">
                  <c:v>0.18539215329530428</c:v>
                </c:pt>
                <c:pt idx="26">
                  <c:v>0.18738168948206008</c:v>
                </c:pt>
                <c:pt idx="27">
                  <c:v>0.19096397253036612</c:v>
                </c:pt>
                <c:pt idx="28">
                  <c:v>0.2079639725301915</c:v>
                </c:pt>
                <c:pt idx="29">
                  <c:v>0.18752987445023916</c:v>
                </c:pt>
                <c:pt idx="30">
                  <c:v>0.17622512048600608</c:v>
                </c:pt>
                <c:pt idx="31">
                  <c:v>0.15596538770063048</c:v>
                </c:pt>
                <c:pt idx="32">
                  <c:v>0.15947426579708962</c:v>
                </c:pt>
                <c:pt idx="33">
                  <c:v>9.9405034096354691E-2</c:v>
                </c:pt>
                <c:pt idx="34">
                  <c:v>9.744028574972885E-2</c:v>
                </c:pt>
                <c:pt idx="35">
                  <c:v>9.413259006255123E-2</c:v>
                </c:pt>
                <c:pt idx="36">
                  <c:v>9.6992770742368395E-2</c:v>
                </c:pt>
                <c:pt idx="37">
                  <c:v>0.10001293240705317</c:v>
                </c:pt>
                <c:pt idx="38">
                  <c:v>9.786324417657298E-2</c:v>
                </c:pt>
                <c:pt idx="39">
                  <c:v>8.5637454910484551E-2</c:v>
                </c:pt>
                <c:pt idx="40">
                  <c:v>8.482019043300619E-2</c:v>
                </c:pt>
                <c:pt idx="41">
                  <c:v>7.648512187559689E-2</c:v>
                </c:pt>
                <c:pt idx="42">
                  <c:v>7.3001435734669801E-2</c:v>
                </c:pt>
                <c:pt idx="43">
                  <c:v>6.9445554559384601E-2</c:v>
                </c:pt>
                <c:pt idx="44">
                  <c:v>7.4679127586294608E-2</c:v>
                </c:pt>
                <c:pt idx="45">
                  <c:v>6.6982332355825319E-2</c:v>
                </c:pt>
                <c:pt idx="46">
                  <c:v>6.8098338124732899E-2</c:v>
                </c:pt>
                <c:pt idx="47">
                  <c:v>6.3919700252042175E-2</c:v>
                </c:pt>
                <c:pt idx="48">
                  <c:v>6.4418643563561473E-2</c:v>
                </c:pt>
                <c:pt idx="49">
                  <c:v>7.0789846142689489E-2</c:v>
                </c:pt>
                <c:pt idx="50">
                  <c:v>6.9599352419880953E-2</c:v>
                </c:pt>
                <c:pt idx="51">
                  <c:v>6.466752501349006E-2</c:v>
                </c:pt>
                <c:pt idx="52">
                  <c:v>6.2342660209300078E-2</c:v>
                </c:pt>
                <c:pt idx="53">
                  <c:v>6.2499009443957428E-2</c:v>
                </c:pt>
                <c:pt idx="54">
                  <c:v>3.4088092488189864E-2</c:v>
                </c:pt>
                <c:pt idx="55">
                  <c:v>4.5443889193703263E-4</c:v>
                </c:pt>
                <c:pt idx="56">
                  <c:v>-2.2623443528339501E-2</c:v>
                </c:pt>
                <c:pt idx="57">
                  <c:v>3.0050325593541476E-3</c:v>
                </c:pt>
                <c:pt idx="58">
                  <c:v>1.8985936093712606E-3</c:v>
                </c:pt>
                <c:pt idx="59">
                  <c:v>-8.5384742855479888E-4</c:v>
                </c:pt>
                <c:pt idx="60">
                  <c:v>2.1728693683338244E-3</c:v>
                </c:pt>
                <c:pt idx="61">
                  <c:v>2.1728693683338244E-3</c:v>
                </c:pt>
                <c:pt idx="62">
                  <c:v>2.8106296375457335E-3</c:v>
                </c:pt>
                <c:pt idx="63">
                  <c:v>2.8106296375457335E-3</c:v>
                </c:pt>
                <c:pt idx="64">
                  <c:v>1.408741014439658E-2</c:v>
                </c:pt>
                <c:pt idx="65">
                  <c:v>1.408741014439658E-2</c:v>
                </c:pt>
                <c:pt idx="66">
                  <c:v>-6.0522049131717147E-3</c:v>
                </c:pt>
                <c:pt idx="67">
                  <c:v>-5.4533845828426148E-3</c:v>
                </c:pt>
                <c:pt idx="68">
                  <c:v>-1.4093494795593105E-3</c:v>
                </c:pt>
                <c:pt idx="69">
                  <c:v>5.9065052084814312E-4</c:v>
                </c:pt>
                <c:pt idx="70">
                  <c:v>4.5906505143870928E-3</c:v>
                </c:pt>
                <c:pt idx="71">
                  <c:v>9.2527929804888786E-3</c:v>
                </c:pt>
                <c:pt idx="72">
                  <c:v>1.0252792977054627E-2</c:v>
                </c:pt>
                <c:pt idx="73">
                  <c:v>1.4915514432093368E-2</c:v>
                </c:pt>
                <c:pt idx="74">
                  <c:v>3.1970133071287082E-3</c:v>
                </c:pt>
                <c:pt idx="75">
                  <c:v>-1.0458777755130396E-2</c:v>
                </c:pt>
                <c:pt idx="76">
                  <c:v>5.5412222408532741E-3</c:v>
                </c:pt>
                <c:pt idx="77">
                  <c:v>-5.0292394333523891E-3</c:v>
                </c:pt>
                <c:pt idx="78">
                  <c:v>-8.0275732419351521E-3</c:v>
                </c:pt>
                <c:pt idx="79">
                  <c:v>-4.2447736469004441E-3</c:v>
                </c:pt>
                <c:pt idx="80">
                  <c:v>-4.9866215142442705E-3</c:v>
                </c:pt>
                <c:pt idx="81">
                  <c:v>-3.9866215104025649E-3</c:v>
                </c:pt>
                <c:pt idx="82">
                  <c:v>2.046133815136463E-3</c:v>
                </c:pt>
                <c:pt idx="83">
                  <c:v>1.8842313961025935E-3</c:v>
                </c:pt>
                <c:pt idx="84">
                  <c:v>2.5308239049423933E-3</c:v>
                </c:pt>
                <c:pt idx="85">
                  <c:v>3.1446785682306438E-2</c:v>
                </c:pt>
                <c:pt idx="86">
                  <c:v>1.032328065312792E-2</c:v>
                </c:pt>
                <c:pt idx="87">
                  <c:v>7.6907364411567779E-3</c:v>
                </c:pt>
                <c:pt idx="88">
                  <c:v>7.1327099153384657E-3</c:v>
                </c:pt>
                <c:pt idx="89">
                  <c:v>-1.0539840547387373E-2</c:v>
                </c:pt>
                <c:pt idx="90">
                  <c:v>4.2016976796213149E-3</c:v>
                </c:pt>
                <c:pt idx="91">
                  <c:v>-1.4001567392942373E-2</c:v>
                </c:pt>
                <c:pt idx="92">
                  <c:v>-1.1001567395969171E-2</c:v>
                </c:pt>
                <c:pt idx="93">
                  <c:v>-7.0015673951542637E-3</c:v>
                </c:pt>
                <c:pt idx="94">
                  <c:v>-3.0015673943393564E-3</c:v>
                </c:pt>
                <c:pt idx="95">
                  <c:v>-2.0015673904976508E-3</c:v>
                </c:pt>
                <c:pt idx="96">
                  <c:v>9.7559080238021831E-3</c:v>
                </c:pt>
                <c:pt idx="97">
                  <c:v>-3.7706572543871643E-3</c:v>
                </c:pt>
                <c:pt idx="98">
                  <c:v>-4.0608135077074177E-3</c:v>
                </c:pt>
                <c:pt idx="99">
                  <c:v>-6.0813514168468058E-5</c:v>
                </c:pt>
                <c:pt idx="100">
                  <c:v>9.3918648967323756E-4</c:v>
                </c:pt>
                <c:pt idx="101">
                  <c:v>2.9391864900806912E-3</c:v>
                </c:pt>
                <c:pt idx="102">
                  <c:v>8.9391864913030521E-3</c:v>
                </c:pt>
                <c:pt idx="103">
                  <c:v>1.6939186492932867E-2</c:v>
                </c:pt>
                <c:pt idx="104">
                  <c:v>-1.7029677221974595E-3</c:v>
                </c:pt>
                <c:pt idx="105">
                  <c:v>-6.9097769269924119E-3</c:v>
                </c:pt>
                <c:pt idx="106">
                  <c:v>-4.3569659636108118E-3</c:v>
                </c:pt>
                <c:pt idx="107">
                  <c:v>2.0339664343012294E-3</c:v>
                </c:pt>
                <c:pt idx="108">
                  <c:v>-1.6257878807421484E-2</c:v>
                </c:pt>
                <c:pt idx="109">
                  <c:v>-1.6432128985504557E-2</c:v>
                </c:pt>
                <c:pt idx="110">
                  <c:v>-1.3432128988531356E-2</c:v>
                </c:pt>
                <c:pt idx="111">
                  <c:v>-1.0432128984282196E-2</c:v>
                </c:pt>
                <c:pt idx="112">
                  <c:v>-7.4321289873089946E-3</c:v>
                </c:pt>
                <c:pt idx="113">
                  <c:v>-5.432128986901541E-3</c:v>
                </c:pt>
                <c:pt idx="114">
                  <c:v>-2.1187651791377979E-2</c:v>
                </c:pt>
                <c:pt idx="115">
                  <c:v>-1.9337486397177736E-2</c:v>
                </c:pt>
                <c:pt idx="116">
                  <c:v>-1.492951809411849E-2</c:v>
                </c:pt>
                <c:pt idx="117">
                  <c:v>-2.5051328153584754E-2</c:v>
                </c:pt>
                <c:pt idx="118">
                  <c:v>-1.7621308056438099E-2</c:v>
                </c:pt>
                <c:pt idx="119">
                  <c:v>-2.2759346231289425E-2</c:v>
                </c:pt>
                <c:pt idx="120">
                  <c:v>-6.2074299551695203E-3</c:v>
                </c:pt>
                <c:pt idx="121">
                  <c:v>-2.3894853882641467E-2</c:v>
                </c:pt>
                <c:pt idx="122">
                  <c:v>-1.2451630564832349E-2</c:v>
                </c:pt>
                <c:pt idx="123">
                  <c:v>-1.2673520940020822E-2</c:v>
                </c:pt>
                <c:pt idx="124">
                  <c:v>-2.688896373795896E-2</c:v>
                </c:pt>
                <c:pt idx="125">
                  <c:v>-1.0504659378988198E-2</c:v>
                </c:pt>
                <c:pt idx="126">
                  <c:v>-2.2350765268032806E-2</c:v>
                </c:pt>
                <c:pt idx="127">
                  <c:v>-2.7898451211897726E-2</c:v>
                </c:pt>
                <c:pt idx="128">
                  <c:v>-2.1431570103825445E-2</c:v>
                </c:pt>
                <c:pt idx="129">
                  <c:v>-2.449662646064299E-2</c:v>
                </c:pt>
                <c:pt idx="130">
                  <c:v>-2.6028569743677524E-2</c:v>
                </c:pt>
                <c:pt idx="131">
                  <c:v>-2.3778889484578611E-2</c:v>
                </c:pt>
                <c:pt idx="132">
                  <c:v>-2.562209451751675E-2</c:v>
                </c:pt>
                <c:pt idx="133">
                  <c:v>-3.6862938771006937E-2</c:v>
                </c:pt>
                <c:pt idx="134">
                  <c:v>-2.7732437861982574E-2</c:v>
                </c:pt>
                <c:pt idx="135">
                  <c:v>-2.4037156588867646E-2</c:v>
                </c:pt>
                <c:pt idx="136">
                  <c:v>-1.6553608718135816E-2</c:v>
                </c:pt>
                <c:pt idx="137">
                  <c:v>-3.2636604744078618E-2</c:v>
                </c:pt>
                <c:pt idx="138">
                  <c:v>-2.1636604745475602E-2</c:v>
                </c:pt>
                <c:pt idx="139">
                  <c:v>-1.9636604745068148E-2</c:v>
                </c:pt>
                <c:pt idx="140">
                  <c:v>-2.506976024667543E-2</c:v>
                </c:pt>
                <c:pt idx="141">
                  <c:v>-2.5698554521509584E-2</c:v>
                </c:pt>
                <c:pt idx="142">
                  <c:v>-3.0131367579535343E-2</c:v>
                </c:pt>
                <c:pt idx="143">
                  <c:v>-5.2895437700461144E-3</c:v>
                </c:pt>
                <c:pt idx="144">
                  <c:v>-2.2306880237237516E-2</c:v>
                </c:pt>
                <c:pt idx="145">
                  <c:v>-2.47537425194106E-2</c:v>
                </c:pt>
                <c:pt idx="146">
                  <c:v>-2.2486681466222097E-2</c:v>
                </c:pt>
                <c:pt idx="147">
                  <c:v>-1.9649474575722789E-2</c:v>
                </c:pt>
                <c:pt idx="148">
                  <c:v>-2.02278134617047E-2</c:v>
                </c:pt>
                <c:pt idx="149">
                  <c:v>-2.076859215605838E-2</c:v>
                </c:pt>
                <c:pt idx="150">
                  <c:v>-1.5673429235354919E-2</c:v>
                </c:pt>
                <c:pt idx="151">
                  <c:v>-1.359147751476773E-2</c:v>
                </c:pt>
                <c:pt idx="152">
                  <c:v>-1.9538579724396841E-2</c:v>
                </c:pt>
                <c:pt idx="153">
                  <c:v>-2.0063521288504152E-2</c:v>
                </c:pt>
                <c:pt idx="154">
                  <c:v>-2.10278116126391E-2</c:v>
                </c:pt>
                <c:pt idx="155">
                  <c:v>-2.1359164779451337E-2</c:v>
                </c:pt>
                <c:pt idx="156">
                  <c:v>-1.1377829640318648E-2</c:v>
                </c:pt>
                <c:pt idx="157">
                  <c:v>-1.9470783527822357E-2</c:v>
                </c:pt>
                <c:pt idx="158">
                  <c:v>-1.6236565089170662E-2</c:v>
                </c:pt>
                <c:pt idx="159">
                  <c:v>-3.4987008386530918E-3</c:v>
                </c:pt>
                <c:pt idx="160">
                  <c:v>-1.8214774005578128E-2</c:v>
                </c:pt>
                <c:pt idx="161">
                  <c:v>-2.6171769681616205E-2</c:v>
                </c:pt>
                <c:pt idx="162">
                  <c:v>-2.8457462701285283E-2</c:v>
                </c:pt>
                <c:pt idx="163">
                  <c:v>-1.4887435765480517E-2</c:v>
                </c:pt>
                <c:pt idx="164">
                  <c:v>-9.1392556347710575E-3</c:v>
                </c:pt>
                <c:pt idx="165">
                  <c:v>-1.2358321670914958E-2</c:v>
                </c:pt>
                <c:pt idx="166">
                  <c:v>-5.4183216716111211E-3</c:v>
                </c:pt>
                <c:pt idx="167">
                  <c:v>-2.2160557942056937E-2</c:v>
                </c:pt>
                <c:pt idx="168">
                  <c:v>-1.7976177530332361E-2</c:v>
                </c:pt>
                <c:pt idx="169">
                  <c:v>-1.4348989629305992E-2</c:v>
                </c:pt>
                <c:pt idx="170">
                  <c:v>-2.0565936549476211E-2</c:v>
                </c:pt>
                <c:pt idx="171">
                  <c:v>-1.5443892130750161E-2</c:v>
                </c:pt>
                <c:pt idx="172">
                  <c:v>-6.1635851161160951E-3</c:v>
                </c:pt>
                <c:pt idx="173">
                  <c:v>-1.9805585252378518E-2</c:v>
                </c:pt>
                <c:pt idx="174">
                  <c:v>-1.9665497996806988E-2</c:v>
                </c:pt>
                <c:pt idx="175">
                  <c:v>-1.7265729667138317E-2</c:v>
                </c:pt>
                <c:pt idx="176">
                  <c:v>-1.5163295815127292E-2</c:v>
                </c:pt>
                <c:pt idx="177">
                  <c:v>-1.7162906887503819E-2</c:v>
                </c:pt>
                <c:pt idx="178">
                  <c:v>-1.2646772867070839E-2</c:v>
                </c:pt>
                <c:pt idx="179">
                  <c:v>-1.0972639851827568E-2</c:v>
                </c:pt>
                <c:pt idx="180">
                  <c:v>-1.1385582060053938E-2</c:v>
                </c:pt>
                <c:pt idx="181">
                  <c:v>-8.7696026270307047E-3</c:v>
                </c:pt>
                <c:pt idx="182">
                  <c:v>-7.2102557779657791E-3</c:v>
                </c:pt>
                <c:pt idx="183">
                  <c:v>-2.92422873410719E-3</c:v>
                </c:pt>
                <c:pt idx="184">
                  <c:v>-1.6308329541830713E-3</c:v>
                </c:pt>
                <c:pt idx="185">
                  <c:v>-1.6249605270768823E-3</c:v>
                </c:pt>
                <c:pt idx="186">
                  <c:v>-1.0955424302228141E-3</c:v>
                </c:pt>
                <c:pt idx="187">
                  <c:v>-1.2649887629235094E-3</c:v>
                </c:pt>
                <c:pt idx="188">
                  <c:v>-1.5590111218814113E-3</c:v>
                </c:pt>
                <c:pt idx="189">
                  <c:v>-1.0809557907242662E-3</c:v>
                </c:pt>
                <c:pt idx="190">
                  <c:v>1.2507516191967373E-4</c:v>
                </c:pt>
                <c:pt idx="191">
                  <c:v>1.300111292215439E-3</c:v>
                </c:pt>
                <c:pt idx="192">
                  <c:v>2.3001114561282121E-3</c:v>
                </c:pt>
                <c:pt idx="193">
                  <c:v>2.6001114121697866E-3</c:v>
                </c:pt>
                <c:pt idx="194">
                  <c:v>1.7821369341392088E-4</c:v>
                </c:pt>
                <c:pt idx="195">
                  <c:v>1.8900687192483587E-3</c:v>
                </c:pt>
                <c:pt idx="196">
                  <c:v>5.8453171047353619E-3</c:v>
                </c:pt>
                <c:pt idx="197">
                  <c:v>8.7088357017547184E-3</c:v>
                </c:pt>
                <c:pt idx="198">
                  <c:v>8.7144277054809691E-3</c:v>
                </c:pt>
                <c:pt idx="199">
                  <c:v>8.1408512788104202E-3</c:v>
                </c:pt>
                <c:pt idx="200">
                  <c:v>1.2312431155468671E-3</c:v>
                </c:pt>
                <c:pt idx="201">
                  <c:v>-6.4386086971395078E-3</c:v>
                </c:pt>
                <c:pt idx="202">
                  <c:v>-1.6725353990925271E-2</c:v>
                </c:pt>
                <c:pt idx="203">
                  <c:v>-2.3338591694048252E-2</c:v>
                </c:pt>
                <c:pt idx="204">
                  <c:v>-6.4386086971395078E-3</c:v>
                </c:pt>
                <c:pt idx="205">
                  <c:v>-1.6725353990925271E-2</c:v>
                </c:pt>
                <c:pt idx="206">
                  <c:v>-2.3338591694048252E-2</c:v>
                </c:pt>
                <c:pt idx="207">
                  <c:v>-2.6180653174253391E-2</c:v>
                </c:pt>
                <c:pt idx="208">
                  <c:v>-2.7604091150368115E-2</c:v>
                </c:pt>
                <c:pt idx="209">
                  <c:v>-3.3010395907297499E-2</c:v>
                </c:pt>
                <c:pt idx="210">
                  <c:v>-3.3290187912533617E-2</c:v>
                </c:pt>
                <c:pt idx="211">
                  <c:v>-4.7667339621630882E-2</c:v>
                </c:pt>
                <c:pt idx="212">
                  <c:v>-4.1171892209666112E-2</c:v>
                </c:pt>
                <c:pt idx="213">
                  <c:v>-4.284389367841724E-2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DE-4E48-AB33-5C915F7556B6}"/>
            </c:ext>
          </c:extLst>
        </c:ser>
        <c:ser>
          <c:idx val="9"/>
          <c:order val="1"/>
          <c:tx>
            <c:strRef>
              <c:f>'Active 1'!$S$1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1'!$AW$2:$AW$121</c:f>
              <c:numCache>
                <c:formatCode>General</c:formatCode>
                <c:ptCount val="120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</c:numCache>
            </c:numRef>
          </c:xVal>
          <c:yVal>
            <c:numRef>
              <c:f>'Active 1'!$AY$2:$AY$121</c:f>
              <c:numCache>
                <c:formatCode>General</c:formatCode>
                <c:ptCount val="120"/>
                <c:pt idx="0">
                  <c:v>0.1217702300593361</c:v>
                </c:pt>
                <c:pt idx="1">
                  <c:v>0.11507709171592871</c:v>
                </c:pt>
                <c:pt idx="2">
                  <c:v>0.10855933602289</c:v>
                </c:pt>
                <c:pt idx="3">
                  <c:v>0.10221696298021994</c:v>
                </c:pt>
                <c:pt idx="4">
                  <c:v>9.6049972587918558E-2</c:v>
                </c:pt>
                <c:pt idx="5">
                  <c:v>9.0058364845985853E-2</c:v>
                </c:pt>
                <c:pt idx="6">
                  <c:v>8.4242139754421824E-2</c:v>
                </c:pt>
                <c:pt idx="7">
                  <c:v>7.8601297313226445E-2</c:v>
                </c:pt>
                <c:pt idx="8">
                  <c:v>7.3135837522399744E-2</c:v>
                </c:pt>
                <c:pt idx="9">
                  <c:v>6.7845760381941719E-2</c:v>
                </c:pt>
                <c:pt idx="10">
                  <c:v>6.2731065891852344E-2</c:v>
                </c:pt>
                <c:pt idx="11">
                  <c:v>5.7791754052131647E-2</c:v>
                </c:pt>
                <c:pt idx="12">
                  <c:v>5.3027824862779627E-2</c:v>
                </c:pt>
                <c:pt idx="13">
                  <c:v>4.8439278323796256E-2</c:v>
                </c:pt>
                <c:pt idx="14">
                  <c:v>4.4026114435181563E-2</c:v>
                </c:pt>
                <c:pt idx="15">
                  <c:v>3.9788333196935546E-2</c:v>
                </c:pt>
                <c:pt idx="16">
                  <c:v>3.572593460905818E-2</c:v>
                </c:pt>
                <c:pt idx="17">
                  <c:v>3.1838918671549504E-2</c:v>
                </c:pt>
                <c:pt idx="18">
                  <c:v>2.8127285384409478E-2</c:v>
                </c:pt>
                <c:pt idx="19">
                  <c:v>2.459103474763813E-2</c:v>
                </c:pt>
                <c:pt idx="20">
                  <c:v>2.1230166761235444E-2</c:v>
                </c:pt>
                <c:pt idx="21">
                  <c:v>1.804468142520143E-2</c:v>
                </c:pt>
                <c:pt idx="22">
                  <c:v>1.5034578739536085E-2</c:v>
                </c:pt>
                <c:pt idx="23">
                  <c:v>1.2199858704239404E-2</c:v>
                </c:pt>
                <c:pt idx="24">
                  <c:v>9.5405213193114E-3</c:v>
                </c:pt>
                <c:pt idx="25">
                  <c:v>7.0565665847520664E-3</c:v>
                </c:pt>
                <c:pt idx="26">
                  <c:v>4.7479945005613963E-3</c:v>
                </c:pt>
                <c:pt idx="27">
                  <c:v>2.6148050667393896E-3</c:v>
                </c:pt>
                <c:pt idx="28">
                  <c:v>6.5699828328606019E-4</c:v>
                </c:pt>
                <c:pt idx="29">
                  <c:v>-1.1254258497986058E-3</c:v>
                </c:pt>
                <c:pt idx="30">
                  <c:v>-2.7324673325146015E-3</c:v>
                </c:pt>
                <c:pt idx="31">
                  <c:v>-4.1641261648619268E-3</c:v>
                </c:pt>
                <c:pt idx="32">
                  <c:v>-5.4204023468405887E-3</c:v>
                </c:pt>
                <c:pt idx="33">
                  <c:v>-6.5012958784505803E-3</c:v>
                </c:pt>
                <c:pt idx="34">
                  <c:v>-7.4068067596919016E-3</c:v>
                </c:pt>
                <c:pt idx="35">
                  <c:v>-8.1369349905645559E-3</c:v>
                </c:pt>
                <c:pt idx="36">
                  <c:v>-8.6916805710685469E-3</c:v>
                </c:pt>
                <c:pt idx="37">
                  <c:v>-9.071043501203864E-3</c:v>
                </c:pt>
                <c:pt idx="38">
                  <c:v>-9.2750237809705108E-3</c:v>
                </c:pt>
                <c:pt idx="39">
                  <c:v>-9.3036214103684907E-3</c:v>
                </c:pt>
                <c:pt idx="40">
                  <c:v>-9.156836389397802E-3</c:v>
                </c:pt>
                <c:pt idx="41">
                  <c:v>-8.8346687180584447E-3</c:v>
                </c:pt>
                <c:pt idx="42">
                  <c:v>-8.337118396350417E-3</c:v>
                </c:pt>
                <c:pt idx="43">
                  <c:v>-7.6641854242737242E-3</c:v>
                </c:pt>
                <c:pt idx="44">
                  <c:v>-6.8158698018283611E-3</c:v>
                </c:pt>
                <c:pt idx="45">
                  <c:v>-5.7921715290143293E-3</c:v>
                </c:pt>
                <c:pt idx="46">
                  <c:v>-4.5930906058316298E-3</c:v>
                </c:pt>
                <c:pt idx="47">
                  <c:v>-3.2186270322802622E-3</c:v>
                </c:pt>
                <c:pt idx="48">
                  <c:v>-1.6687808083602252E-3</c:v>
                </c:pt>
                <c:pt idx="49">
                  <c:v>5.644806592847981E-5</c:v>
                </c:pt>
                <c:pt idx="50">
                  <c:v>1.9570595905858534E-3</c:v>
                </c:pt>
                <c:pt idx="51">
                  <c:v>4.0330537656118959E-3</c:v>
                </c:pt>
                <c:pt idx="52">
                  <c:v>6.2844305910066062E-3</c:v>
                </c:pt>
                <c:pt idx="53">
                  <c:v>8.7111900667699842E-3</c:v>
                </c:pt>
                <c:pt idx="54">
                  <c:v>1.1313332192902033E-2</c:v>
                </c:pt>
                <c:pt idx="55">
                  <c:v>1.409085696940275E-2</c:v>
                </c:pt>
                <c:pt idx="56">
                  <c:v>1.7043764396272136E-2</c:v>
                </c:pt>
                <c:pt idx="57">
                  <c:v>2.0172054473510188E-2</c:v>
                </c:pt>
                <c:pt idx="58">
                  <c:v>2.3475727201116906E-2</c:v>
                </c:pt>
                <c:pt idx="59">
                  <c:v>2.6954782579092298E-2</c:v>
                </c:pt>
                <c:pt idx="60">
                  <c:v>3.0609220607436358E-2</c:v>
                </c:pt>
                <c:pt idx="61">
                  <c:v>3.443904128614908E-2</c:v>
                </c:pt>
                <c:pt idx="62">
                  <c:v>3.844424461523048E-2</c:v>
                </c:pt>
                <c:pt idx="63">
                  <c:v>4.2624830594680543E-2</c:v>
                </c:pt>
                <c:pt idx="64">
                  <c:v>4.6980799224499277E-2</c:v>
                </c:pt>
                <c:pt idx="65">
                  <c:v>5.1512150504686674E-2</c:v>
                </c:pt>
                <c:pt idx="66">
                  <c:v>5.6218884435242748E-2</c:v>
                </c:pt>
                <c:pt idx="67">
                  <c:v>6.1101001016167486E-2</c:v>
                </c:pt>
                <c:pt idx="68">
                  <c:v>6.6158500247460894E-2</c:v>
                </c:pt>
                <c:pt idx="69">
                  <c:v>7.1391382129122966E-2</c:v>
                </c:pt>
                <c:pt idx="70">
                  <c:v>7.6799646661153714E-2</c:v>
                </c:pt>
                <c:pt idx="71">
                  <c:v>8.2383293843553126E-2</c:v>
                </c:pt>
                <c:pt idx="72">
                  <c:v>8.8142323676321216E-2</c:v>
                </c:pt>
                <c:pt idx="73">
                  <c:v>9.4076736159457955E-2</c:v>
                </c:pt>
                <c:pt idx="74">
                  <c:v>0.10018653129296337</c:v>
                </c:pt>
                <c:pt idx="75">
                  <c:v>0.10647170907683746</c:v>
                </c:pt>
                <c:pt idx="76">
                  <c:v>0.11293226951108021</c:v>
                </c:pt>
                <c:pt idx="77">
                  <c:v>0.11956821259569164</c:v>
                </c:pt>
                <c:pt idx="78">
                  <c:v>0.12637953833067173</c:v>
                </c:pt>
                <c:pt idx="79">
                  <c:v>0.13336624671602049</c:v>
                </c:pt>
                <c:pt idx="80">
                  <c:v>0.1405283377517379</c:v>
                </c:pt>
                <c:pt idx="81">
                  <c:v>0.14786581143782401</c:v>
                </c:pt>
                <c:pt idx="82">
                  <c:v>0.15537866777427878</c:v>
                </c:pt>
                <c:pt idx="83">
                  <c:v>0.16306690676110222</c:v>
                </c:pt>
                <c:pt idx="84">
                  <c:v>0.17093052839829431</c:v>
                </c:pt>
                <c:pt idx="85">
                  <c:v>0.17896953268585508</c:v>
                </c:pt>
                <c:pt idx="86">
                  <c:v>0.18718391962378453</c:v>
                </c:pt>
                <c:pt idx="87">
                  <c:v>0.19557368921208262</c:v>
                </c:pt>
                <c:pt idx="88">
                  <c:v>0.20413884145074943</c:v>
                </c:pt>
                <c:pt idx="89">
                  <c:v>0.21287937633978488</c:v>
                </c:pt>
                <c:pt idx="90">
                  <c:v>0.22179529387918898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CDE-4E48-AB33-5C915F755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749104"/>
        <c:axId val="1"/>
      </c:scatterChart>
      <c:valAx>
        <c:axId val="466749104"/>
        <c:scaling>
          <c:orientation val="minMax"/>
          <c:max val="5000"/>
          <c:min val="-8000"/>
        </c:scaling>
        <c:delete val="0"/>
        <c:axPos val="b"/>
        <c:majorGridlines>
          <c:spPr>
            <a:ln w="3175">
              <a:solidFill>
                <a:srgbClr val="424242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036710090137815"/>
              <c:y val="0.923512747875354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5"/>
          <c:min val="-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80808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6452599388379203E-3"/>
              <c:y val="0.385269121813031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6749104"/>
        <c:crosses val="autoZero"/>
        <c:crossBetween val="midCat"/>
        <c:minorUnit val="0.05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2630001525038726"/>
          <c:y val="0.93484419263456087"/>
          <c:w val="0.73853323380448999"/>
          <c:h val="0.9915014164305948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Aql - residuals from LiTE fit</a:t>
            </a:r>
          </a:p>
        </c:rich>
      </c:tx>
      <c:layout>
        <c:manualLayout>
          <c:xMode val="edge"/>
          <c:yMode val="edge"/>
          <c:x val="0.32263045101013749"/>
          <c:y val="1.4164305949008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859473342342407E-2"/>
          <c:y val="0.11331444759206799"/>
          <c:w val="0.87156093445523708"/>
          <c:h val="0.72237960339943341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1'!$F$21:$F$977</c:f>
              <c:numCache>
                <c:formatCode>General</c:formatCode>
                <c:ptCount val="957"/>
                <c:pt idx="0">
                  <c:v>-13146</c:v>
                </c:pt>
                <c:pt idx="1">
                  <c:v>-13124</c:v>
                </c:pt>
                <c:pt idx="2">
                  <c:v>-13119</c:v>
                </c:pt>
                <c:pt idx="3">
                  <c:v>-13118</c:v>
                </c:pt>
                <c:pt idx="4">
                  <c:v>-13117</c:v>
                </c:pt>
                <c:pt idx="5">
                  <c:v>-13112</c:v>
                </c:pt>
                <c:pt idx="6">
                  <c:v>-13111</c:v>
                </c:pt>
                <c:pt idx="7">
                  <c:v>-12988</c:v>
                </c:pt>
                <c:pt idx="8">
                  <c:v>-12083</c:v>
                </c:pt>
                <c:pt idx="9">
                  <c:v>-11816</c:v>
                </c:pt>
                <c:pt idx="10">
                  <c:v>-11815</c:v>
                </c:pt>
                <c:pt idx="11">
                  <c:v>-11794</c:v>
                </c:pt>
                <c:pt idx="12">
                  <c:v>-11794</c:v>
                </c:pt>
                <c:pt idx="13">
                  <c:v>-11766</c:v>
                </c:pt>
                <c:pt idx="14">
                  <c:v>-11760</c:v>
                </c:pt>
                <c:pt idx="15">
                  <c:v>-11760</c:v>
                </c:pt>
                <c:pt idx="16">
                  <c:v>-11629</c:v>
                </c:pt>
                <c:pt idx="17">
                  <c:v>-11622</c:v>
                </c:pt>
                <c:pt idx="18">
                  <c:v>-11614</c:v>
                </c:pt>
                <c:pt idx="19">
                  <c:v>-11609</c:v>
                </c:pt>
                <c:pt idx="20">
                  <c:v>-11608</c:v>
                </c:pt>
                <c:pt idx="21">
                  <c:v>-11601</c:v>
                </c:pt>
                <c:pt idx="22">
                  <c:v>-11573</c:v>
                </c:pt>
                <c:pt idx="23">
                  <c:v>-11263</c:v>
                </c:pt>
                <c:pt idx="24">
                  <c:v>-11126</c:v>
                </c:pt>
                <c:pt idx="25">
                  <c:v>-11111</c:v>
                </c:pt>
                <c:pt idx="26">
                  <c:v>-11062</c:v>
                </c:pt>
                <c:pt idx="27">
                  <c:v>-10933</c:v>
                </c:pt>
                <c:pt idx="28">
                  <c:v>-10933</c:v>
                </c:pt>
                <c:pt idx="29">
                  <c:v>-10925</c:v>
                </c:pt>
                <c:pt idx="30">
                  <c:v>-10781</c:v>
                </c:pt>
                <c:pt idx="31">
                  <c:v>-10409</c:v>
                </c:pt>
                <c:pt idx="32">
                  <c:v>-10374</c:v>
                </c:pt>
                <c:pt idx="33">
                  <c:v>-9099</c:v>
                </c:pt>
                <c:pt idx="34">
                  <c:v>-9035</c:v>
                </c:pt>
                <c:pt idx="35">
                  <c:v>-9029</c:v>
                </c:pt>
                <c:pt idx="36">
                  <c:v>-8984</c:v>
                </c:pt>
                <c:pt idx="37">
                  <c:v>-8849</c:v>
                </c:pt>
                <c:pt idx="38">
                  <c:v>-8705</c:v>
                </c:pt>
                <c:pt idx="39">
                  <c:v>-8574</c:v>
                </c:pt>
                <c:pt idx="40">
                  <c:v>-8519</c:v>
                </c:pt>
                <c:pt idx="41">
                  <c:v>-8368</c:v>
                </c:pt>
                <c:pt idx="42">
                  <c:v>-8347</c:v>
                </c:pt>
                <c:pt idx="43">
                  <c:v>-8227</c:v>
                </c:pt>
                <c:pt idx="44">
                  <c:v>-8181</c:v>
                </c:pt>
                <c:pt idx="45">
                  <c:v>-8173</c:v>
                </c:pt>
                <c:pt idx="46">
                  <c:v>-8008</c:v>
                </c:pt>
                <c:pt idx="47">
                  <c:v>-7874</c:v>
                </c:pt>
                <c:pt idx="48">
                  <c:v>-7843</c:v>
                </c:pt>
                <c:pt idx="49">
                  <c:v>-7840</c:v>
                </c:pt>
                <c:pt idx="50">
                  <c:v>-7820</c:v>
                </c:pt>
                <c:pt idx="51">
                  <c:v>-7806</c:v>
                </c:pt>
                <c:pt idx="52">
                  <c:v>-7704</c:v>
                </c:pt>
                <c:pt idx="53">
                  <c:v>-7676</c:v>
                </c:pt>
                <c:pt idx="54">
                  <c:v>-6643</c:v>
                </c:pt>
                <c:pt idx="55">
                  <c:v>-6285</c:v>
                </c:pt>
                <c:pt idx="56">
                  <c:v>-5469</c:v>
                </c:pt>
                <c:pt idx="57">
                  <c:v>-5462</c:v>
                </c:pt>
                <c:pt idx="58">
                  <c:v>-5313</c:v>
                </c:pt>
                <c:pt idx="59">
                  <c:v>-5304</c:v>
                </c:pt>
                <c:pt idx="60">
                  <c:v>-5299</c:v>
                </c:pt>
                <c:pt idx="61">
                  <c:v>-5299</c:v>
                </c:pt>
                <c:pt idx="62">
                  <c:v>-5292</c:v>
                </c:pt>
                <c:pt idx="63">
                  <c:v>-5292</c:v>
                </c:pt>
                <c:pt idx="64">
                  <c:v>-5278</c:v>
                </c:pt>
                <c:pt idx="65">
                  <c:v>-5278</c:v>
                </c:pt>
                <c:pt idx="66">
                  <c:v>-4982</c:v>
                </c:pt>
                <c:pt idx="67">
                  <c:v>-4959</c:v>
                </c:pt>
                <c:pt idx="68">
                  <c:v>-4954</c:v>
                </c:pt>
                <c:pt idx="69">
                  <c:v>-4954</c:v>
                </c:pt>
                <c:pt idx="70">
                  <c:v>-4954</c:v>
                </c:pt>
                <c:pt idx="71">
                  <c:v>-4947</c:v>
                </c:pt>
                <c:pt idx="72">
                  <c:v>-4947</c:v>
                </c:pt>
                <c:pt idx="73">
                  <c:v>-4940</c:v>
                </c:pt>
                <c:pt idx="74">
                  <c:v>-4931</c:v>
                </c:pt>
                <c:pt idx="75">
                  <c:v>-4796</c:v>
                </c:pt>
                <c:pt idx="76">
                  <c:v>-4796</c:v>
                </c:pt>
                <c:pt idx="77">
                  <c:v>-4740</c:v>
                </c:pt>
                <c:pt idx="78">
                  <c:v>-4628</c:v>
                </c:pt>
                <c:pt idx="79">
                  <c:v>-4600</c:v>
                </c:pt>
                <c:pt idx="80">
                  <c:v>-4477</c:v>
                </c:pt>
                <c:pt idx="81">
                  <c:v>-4477</c:v>
                </c:pt>
                <c:pt idx="82">
                  <c:v>-4428</c:v>
                </c:pt>
                <c:pt idx="83">
                  <c:v>-4277</c:v>
                </c:pt>
                <c:pt idx="84">
                  <c:v>-4090</c:v>
                </c:pt>
                <c:pt idx="85">
                  <c:v>-4078</c:v>
                </c:pt>
                <c:pt idx="86">
                  <c:v>-3932</c:v>
                </c:pt>
                <c:pt idx="87">
                  <c:v>-3920</c:v>
                </c:pt>
                <c:pt idx="88">
                  <c:v>-3913</c:v>
                </c:pt>
                <c:pt idx="89">
                  <c:v>-3910</c:v>
                </c:pt>
                <c:pt idx="90">
                  <c:v>-3832</c:v>
                </c:pt>
                <c:pt idx="91">
                  <c:v>-3761</c:v>
                </c:pt>
                <c:pt idx="92">
                  <c:v>-3761</c:v>
                </c:pt>
                <c:pt idx="93">
                  <c:v>-3761</c:v>
                </c:pt>
                <c:pt idx="94">
                  <c:v>-3761</c:v>
                </c:pt>
                <c:pt idx="95">
                  <c:v>-3761</c:v>
                </c:pt>
                <c:pt idx="96">
                  <c:v>-3760</c:v>
                </c:pt>
                <c:pt idx="97">
                  <c:v>-3603</c:v>
                </c:pt>
                <c:pt idx="98">
                  <c:v>-3589</c:v>
                </c:pt>
                <c:pt idx="99">
                  <c:v>-3589</c:v>
                </c:pt>
                <c:pt idx="100">
                  <c:v>-3589</c:v>
                </c:pt>
                <c:pt idx="101">
                  <c:v>-3589</c:v>
                </c:pt>
                <c:pt idx="102">
                  <c:v>-3589</c:v>
                </c:pt>
                <c:pt idx="103">
                  <c:v>-3589</c:v>
                </c:pt>
                <c:pt idx="104">
                  <c:v>-3582</c:v>
                </c:pt>
                <c:pt idx="105">
                  <c:v>-3452</c:v>
                </c:pt>
                <c:pt idx="106">
                  <c:v>-3424</c:v>
                </c:pt>
                <c:pt idx="107">
                  <c:v>-3417</c:v>
                </c:pt>
                <c:pt idx="108">
                  <c:v>-3258</c:v>
                </c:pt>
                <c:pt idx="109">
                  <c:v>-3244</c:v>
                </c:pt>
                <c:pt idx="110">
                  <c:v>-3244</c:v>
                </c:pt>
                <c:pt idx="111">
                  <c:v>-3244</c:v>
                </c:pt>
                <c:pt idx="112">
                  <c:v>-3244</c:v>
                </c:pt>
                <c:pt idx="113">
                  <c:v>-3244</c:v>
                </c:pt>
                <c:pt idx="114">
                  <c:v>-3223</c:v>
                </c:pt>
                <c:pt idx="115">
                  <c:v>-3107</c:v>
                </c:pt>
                <c:pt idx="116">
                  <c:v>-3091</c:v>
                </c:pt>
                <c:pt idx="117">
                  <c:v>-3086</c:v>
                </c:pt>
                <c:pt idx="118">
                  <c:v>-3079</c:v>
                </c:pt>
                <c:pt idx="119">
                  <c:v>-3065</c:v>
                </c:pt>
                <c:pt idx="120">
                  <c:v>-3063</c:v>
                </c:pt>
                <c:pt idx="121">
                  <c:v>-3051</c:v>
                </c:pt>
                <c:pt idx="122">
                  <c:v>-2914</c:v>
                </c:pt>
                <c:pt idx="123">
                  <c:v>-2904</c:v>
                </c:pt>
                <c:pt idx="124">
                  <c:v>-2876</c:v>
                </c:pt>
                <c:pt idx="125">
                  <c:v>-2733</c:v>
                </c:pt>
                <c:pt idx="126">
                  <c:v>-2711</c:v>
                </c:pt>
                <c:pt idx="127">
                  <c:v>-2581</c:v>
                </c:pt>
                <c:pt idx="128">
                  <c:v>-2574</c:v>
                </c:pt>
                <c:pt idx="129">
                  <c:v>-2560</c:v>
                </c:pt>
                <c:pt idx="130">
                  <c:v>-2553</c:v>
                </c:pt>
                <c:pt idx="131">
                  <c:v>-2545</c:v>
                </c:pt>
                <c:pt idx="132">
                  <c:v>-2532</c:v>
                </c:pt>
                <c:pt idx="133">
                  <c:v>-2352</c:v>
                </c:pt>
                <c:pt idx="134">
                  <c:v>-2348</c:v>
                </c:pt>
                <c:pt idx="135">
                  <c:v>-2236</c:v>
                </c:pt>
                <c:pt idx="136">
                  <c:v>-2229</c:v>
                </c:pt>
                <c:pt idx="137">
                  <c:v>-2224</c:v>
                </c:pt>
                <c:pt idx="138">
                  <c:v>-2224</c:v>
                </c:pt>
                <c:pt idx="139">
                  <c:v>-2224</c:v>
                </c:pt>
                <c:pt idx="140">
                  <c:v>-2222</c:v>
                </c:pt>
                <c:pt idx="141">
                  <c:v>-2196</c:v>
                </c:pt>
                <c:pt idx="142">
                  <c:v>-2194</c:v>
                </c:pt>
                <c:pt idx="143">
                  <c:v>-2059</c:v>
                </c:pt>
                <c:pt idx="144">
                  <c:v>-2045</c:v>
                </c:pt>
                <c:pt idx="145">
                  <c:v>-2029</c:v>
                </c:pt>
                <c:pt idx="146">
                  <c:v>-1872</c:v>
                </c:pt>
                <c:pt idx="147">
                  <c:v>-1684</c:v>
                </c:pt>
                <c:pt idx="148">
                  <c:v>-1540</c:v>
                </c:pt>
                <c:pt idx="149">
                  <c:v>-1528</c:v>
                </c:pt>
                <c:pt idx="150">
                  <c:v>-1519</c:v>
                </c:pt>
                <c:pt idx="151">
                  <c:v>-1382</c:v>
                </c:pt>
                <c:pt idx="152">
                  <c:v>-1368</c:v>
                </c:pt>
                <c:pt idx="153">
                  <c:v>-1356</c:v>
                </c:pt>
                <c:pt idx="154">
                  <c:v>-1218</c:v>
                </c:pt>
                <c:pt idx="155">
                  <c:v>-1204</c:v>
                </c:pt>
                <c:pt idx="156">
                  <c:v>-1202</c:v>
                </c:pt>
                <c:pt idx="157">
                  <c:v>-1192</c:v>
                </c:pt>
                <c:pt idx="158">
                  <c:v>-1174</c:v>
                </c:pt>
                <c:pt idx="159">
                  <c:v>-692</c:v>
                </c:pt>
                <c:pt idx="160">
                  <c:v>-529</c:v>
                </c:pt>
                <c:pt idx="161">
                  <c:v>-505</c:v>
                </c:pt>
                <c:pt idx="162">
                  <c:v>-363</c:v>
                </c:pt>
                <c:pt idx="163">
                  <c:v>-341</c:v>
                </c:pt>
                <c:pt idx="164">
                  <c:v>-243</c:v>
                </c:pt>
                <c:pt idx="165">
                  <c:v>-170</c:v>
                </c:pt>
                <c:pt idx="166">
                  <c:v>-170</c:v>
                </c:pt>
                <c:pt idx="167">
                  <c:v>-4</c:v>
                </c:pt>
                <c:pt idx="168">
                  <c:v>0</c:v>
                </c:pt>
                <c:pt idx="169">
                  <c:v>140</c:v>
                </c:pt>
                <c:pt idx="170">
                  <c:v>146</c:v>
                </c:pt>
                <c:pt idx="171">
                  <c:v>175</c:v>
                </c:pt>
                <c:pt idx="172">
                  <c:v>342</c:v>
                </c:pt>
                <c:pt idx="173">
                  <c:v>380</c:v>
                </c:pt>
                <c:pt idx="174">
                  <c:v>499</c:v>
                </c:pt>
                <c:pt idx="175">
                  <c:v>506</c:v>
                </c:pt>
                <c:pt idx="176">
                  <c:v>533</c:v>
                </c:pt>
                <c:pt idx="177">
                  <c:v>535</c:v>
                </c:pt>
                <c:pt idx="178">
                  <c:v>859</c:v>
                </c:pt>
                <c:pt idx="179">
                  <c:v>996</c:v>
                </c:pt>
                <c:pt idx="180">
                  <c:v>1052</c:v>
                </c:pt>
                <c:pt idx="181">
                  <c:v>1204</c:v>
                </c:pt>
                <c:pt idx="182">
                  <c:v>1367</c:v>
                </c:pt>
                <c:pt idx="183">
                  <c:v>1714</c:v>
                </c:pt>
                <c:pt idx="184">
                  <c:v>1863</c:v>
                </c:pt>
                <c:pt idx="185">
                  <c:v>1863.5</c:v>
                </c:pt>
                <c:pt idx="186">
                  <c:v>1866</c:v>
                </c:pt>
                <c:pt idx="187">
                  <c:v>1877</c:v>
                </c:pt>
                <c:pt idx="188">
                  <c:v>1877.5</c:v>
                </c:pt>
                <c:pt idx="189">
                  <c:v>1884</c:v>
                </c:pt>
                <c:pt idx="190">
                  <c:v>1884.5</c:v>
                </c:pt>
                <c:pt idx="191">
                  <c:v>2040</c:v>
                </c:pt>
                <c:pt idx="192">
                  <c:v>2040</c:v>
                </c:pt>
                <c:pt idx="193">
                  <c:v>2040</c:v>
                </c:pt>
                <c:pt idx="194">
                  <c:v>2052</c:v>
                </c:pt>
                <c:pt idx="195">
                  <c:v>2224</c:v>
                </c:pt>
                <c:pt idx="196">
                  <c:v>2404</c:v>
                </c:pt>
                <c:pt idx="197">
                  <c:v>2541</c:v>
                </c:pt>
                <c:pt idx="198">
                  <c:v>2567</c:v>
                </c:pt>
                <c:pt idx="199">
                  <c:v>2583</c:v>
                </c:pt>
                <c:pt idx="200">
                  <c:v>2762</c:v>
                </c:pt>
                <c:pt idx="201">
                  <c:v>2900</c:v>
                </c:pt>
                <c:pt idx="202">
                  <c:v>3079</c:v>
                </c:pt>
                <c:pt idx="203">
                  <c:v>3114</c:v>
                </c:pt>
                <c:pt idx="204">
                  <c:v>2900</c:v>
                </c:pt>
                <c:pt idx="205">
                  <c:v>3079</c:v>
                </c:pt>
                <c:pt idx="206">
                  <c:v>3114</c:v>
                </c:pt>
                <c:pt idx="207">
                  <c:v>3271</c:v>
                </c:pt>
                <c:pt idx="208">
                  <c:v>3279</c:v>
                </c:pt>
                <c:pt idx="209">
                  <c:v>3410</c:v>
                </c:pt>
                <c:pt idx="210">
                  <c:v>3417</c:v>
                </c:pt>
                <c:pt idx="211">
                  <c:v>3575</c:v>
                </c:pt>
                <c:pt idx="212">
                  <c:v>3588</c:v>
                </c:pt>
                <c:pt idx="213">
                  <c:v>3617</c:v>
                </c:pt>
              </c:numCache>
            </c:numRef>
          </c:xVal>
          <c:yVal>
            <c:numRef>
              <c:f>'Active 1'!$AB$21:$AB$977</c:f>
              <c:numCache>
                <c:formatCode>General</c:formatCode>
                <c:ptCount val="957"/>
                <c:pt idx="0">
                  <c:v>0.29450064992156627</c:v>
                </c:pt>
                <c:pt idx="1">
                  <c:v>0.29802433810330392</c:v>
                </c:pt>
                <c:pt idx="2">
                  <c:v>0.30200749647109426</c:v>
                </c:pt>
                <c:pt idx="3">
                  <c:v>0.27980415059642449</c:v>
                </c:pt>
                <c:pt idx="4">
                  <c:v>0.28360081221407119</c:v>
                </c:pt>
                <c:pt idx="5">
                  <c:v>0.27658423288476347</c:v>
                </c:pt>
                <c:pt idx="6">
                  <c:v>0.28038093956747939</c:v>
                </c:pt>
                <c:pt idx="7">
                  <c:v>0.27043445617398482</c:v>
                </c:pt>
                <c:pt idx="8">
                  <c:v>0.22428361382078951</c:v>
                </c:pt>
                <c:pt idx="9">
                  <c:v>0.21920389056509212</c:v>
                </c:pt>
                <c:pt idx="10">
                  <c:v>0.21500996376842973</c:v>
                </c:pt>
                <c:pt idx="11">
                  <c:v>0.20893964239041396</c:v>
                </c:pt>
                <c:pt idx="12">
                  <c:v>0.2179396423922475</c:v>
                </c:pt>
                <c:pt idx="13">
                  <c:v>0.21251900980092697</c:v>
                </c:pt>
                <c:pt idx="14">
                  <c:v>0.21535842350160866</c:v>
                </c:pt>
                <c:pt idx="15">
                  <c:v>0.21635842350181239</c:v>
                </c:pt>
                <c:pt idx="16">
                  <c:v>0.20410948763855954</c:v>
                </c:pt>
                <c:pt idx="17">
                  <c:v>0.21276539624921856</c:v>
                </c:pt>
                <c:pt idx="18">
                  <c:v>0.2132299517682566</c:v>
                </c:pt>
                <c:pt idx="19">
                  <c:v>0.20927065859467972</c:v>
                </c:pt>
                <c:pt idx="20">
                  <c:v>0.20507883329718812</c:v>
                </c:pt>
                <c:pt idx="21">
                  <c:v>0.22773636855157539</c:v>
                </c:pt>
                <c:pt idx="22">
                  <c:v>0.21037203565215537</c:v>
                </c:pt>
                <c:pt idx="23">
                  <c:v>0.20264567244058476</c:v>
                </c:pt>
                <c:pt idx="24">
                  <c:v>0.19016085965854196</c:v>
                </c:pt>
                <c:pt idx="25">
                  <c:v>0.18539215329530428</c:v>
                </c:pt>
                <c:pt idx="26">
                  <c:v>0.18738168948206008</c:v>
                </c:pt>
                <c:pt idx="27">
                  <c:v>0.19096397253036612</c:v>
                </c:pt>
                <c:pt idx="28">
                  <c:v>0.2079639725301915</c:v>
                </c:pt>
                <c:pt idx="29">
                  <c:v>0.18752987445023916</c:v>
                </c:pt>
                <c:pt idx="30">
                  <c:v>0.17622512048600608</c:v>
                </c:pt>
                <c:pt idx="31">
                  <c:v>0.15596538770063048</c:v>
                </c:pt>
                <c:pt idx="32">
                  <c:v>0.15947426579708962</c:v>
                </c:pt>
                <c:pt idx="33">
                  <c:v>9.9405034096354691E-2</c:v>
                </c:pt>
                <c:pt idx="34">
                  <c:v>9.744028574972885E-2</c:v>
                </c:pt>
                <c:pt idx="35">
                  <c:v>9.413259006255123E-2</c:v>
                </c:pt>
                <c:pt idx="36">
                  <c:v>9.6992770742368395E-2</c:v>
                </c:pt>
                <c:pt idx="37">
                  <c:v>0.10001293240705317</c:v>
                </c:pt>
                <c:pt idx="38">
                  <c:v>9.786324417657298E-2</c:v>
                </c:pt>
                <c:pt idx="39">
                  <c:v>8.5637454910484551E-2</c:v>
                </c:pt>
                <c:pt idx="40">
                  <c:v>8.482019043300619E-2</c:v>
                </c:pt>
                <c:pt idx="41">
                  <c:v>7.648512187559689E-2</c:v>
                </c:pt>
                <c:pt idx="42">
                  <c:v>7.3001435734669801E-2</c:v>
                </c:pt>
                <c:pt idx="43">
                  <c:v>6.9445554559384601E-2</c:v>
                </c:pt>
                <c:pt idx="44">
                  <c:v>7.4679127586294608E-2</c:v>
                </c:pt>
                <c:pt idx="45">
                  <c:v>6.6982332355825319E-2</c:v>
                </c:pt>
                <c:pt idx="46">
                  <c:v>6.8098338124732899E-2</c:v>
                </c:pt>
                <c:pt idx="47">
                  <c:v>6.3919700252042175E-2</c:v>
                </c:pt>
                <c:pt idx="48">
                  <c:v>6.4418643563561473E-2</c:v>
                </c:pt>
                <c:pt idx="49">
                  <c:v>7.0789846142689489E-2</c:v>
                </c:pt>
                <c:pt idx="50">
                  <c:v>6.9599352419880953E-2</c:v>
                </c:pt>
                <c:pt idx="51">
                  <c:v>6.466752501349006E-2</c:v>
                </c:pt>
                <c:pt idx="52">
                  <c:v>6.2342660209300078E-2</c:v>
                </c:pt>
                <c:pt idx="53">
                  <c:v>6.2499009443957428E-2</c:v>
                </c:pt>
                <c:pt idx="54">
                  <c:v>3.4088092488189864E-2</c:v>
                </c:pt>
                <c:pt idx="55">
                  <c:v>4.5443889193703263E-4</c:v>
                </c:pt>
                <c:pt idx="56">
                  <c:v>-2.2623443528339501E-2</c:v>
                </c:pt>
                <c:pt idx="57">
                  <c:v>3.0050325593541476E-3</c:v>
                </c:pt>
                <c:pt idx="58">
                  <c:v>1.8985936093712606E-3</c:v>
                </c:pt>
                <c:pt idx="59">
                  <c:v>-8.5384742855479888E-4</c:v>
                </c:pt>
                <c:pt idx="60">
                  <c:v>2.1728693683338244E-3</c:v>
                </c:pt>
                <c:pt idx="61">
                  <c:v>2.1728693683338244E-3</c:v>
                </c:pt>
                <c:pt idx="62">
                  <c:v>2.8106296375457335E-3</c:v>
                </c:pt>
                <c:pt idx="63">
                  <c:v>2.8106296375457335E-3</c:v>
                </c:pt>
                <c:pt idx="64">
                  <c:v>1.408741014439658E-2</c:v>
                </c:pt>
                <c:pt idx="65">
                  <c:v>1.408741014439658E-2</c:v>
                </c:pt>
                <c:pt idx="66">
                  <c:v>-6.0522049131717147E-3</c:v>
                </c:pt>
                <c:pt idx="67">
                  <c:v>-5.4533845828426148E-3</c:v>
                </c:pt>
                <c:pt idx="68">
                  <c:v>-1.4093494795593105E-3</c:v>
                </c:pt>
                <c:pt idx="69">
                  <c:v>5.9065052084814312E-4</c:v>
                </c:pt>
                <c:pt idx="70">
                  <c:v>4.5906505143870928E-3</c:v>
                </c:pt>
                <c:pt idx="71">
                  <c:v>9.2527929804888786E-3</c:v>
                </c:pt>
                <c:pt idx="72">
                  <c:v>1.0252792977054627E-2</c:v>
                </c:pt>
                <c:pt idx="73">
                  <c:v>1.4915514432093368E-2</c:v>
                </c:pt>
                <c:pt idx="74">
                  <c:v>3.1970133071287082E-3</c:v>
                </c:pt>
                <c:pt idx="75">
                  <c:v>-1.0458777755130396E-2</c:v>
                </c:pt>
                <c:pt idx="76">
                  <c:v>5.5412222408532741E-3</c:v>
                </c:pt>
                <c:pt idx="77">
                  <c:v>-5.0292394333523891E-3</c:v>
                </c:pt>
                <c:pt idx="78">
                  <c:v>-8.0275732419351521E-3</c:v>
                </c:pt>
                <c:pt idx="79">
                  <c:v>-4.2447736469004441E-3</c:v>
                </c:pt>
                <c:pt idx="80">
                  <c:v>-4.9866215142442705E-3</c:v>
                </c:pt>
                <c:pt idx="81">
                  <c:v>-3.9866215104025649E-3</c:v>
                </c:pt>
                <c:pt idx="82">
                  <c:v>2.046133815136463E-3</c:v>
                </c:pt>
                <c:pt idx="83">
                  <c:v>1.8842313961025935E-3</c:v>
                </c:pt>
                <c:pt idx="84">
                  <c:v>2.5308239049423933E-3</c:v>
                </c:pt>
                <c:pt idx="85">
                  <c:v>3.1446785682306438E-2</c:v>
                </c:pt>
                <c:pt idx="86">
                  <c:v>1.032328065312792E-2</c:v>
                </c:pt>
                <c:pt idx="87">
                  <c:v>7.6907364411567779E-3</c:v>
                </c:pt>
                <c:pt idx="88">
                  <c:v>7.1327099153384657E-3</c:v>
                </c:pt>
                <c:pt idx="89">
                  <c:v>-1.0539840547387373E-2</c:v>
                </c:pt>
                <c:pt idx="90">
                  <c:v>4.2016976796213149E-3</c:v>
                </c:pt>
                <c:pt idx="91">
                  <c:v>-1.4001567392942373E-2</c:v>
                </c:pt>
                <c:pt idx="92">
                  <c:v>-1.1001567395969171E-2</c:v>
                </c:pt>
                <c:pt idx="93">
                  <c:v>-7.0015673951542637E-3</c:v>
                </c:pt>
                <c:pt idx="94">
                  <c:v>-3.0015673943393564E-3</c:v>
                </c:pt>
                <c:pt idx="95">
                  <c:v>-2.0015673904976508E-3</c:v>
                </c:pt>
                <c:pt idx="96">
                  <c:v>9.7559080238021831E-3</c:v>
                </c:pt>
                <c:pt idx="97">
                  <c:v>-3.7706572543871643E-3</c:v>
                </c:pt>
                <c:pt idx="98">
                  <c:v>-4.0608135077074177E-3</c:v>
                </c:pt>
                <c:pt idx="99">
                  <c:v>-6.0813514168468058E-5</c:v>
                </c:pt>
                <c:pt idx="100">
                  <c:v>9.3918648967323756E-4</c:v>
                </c:pt>
                <c:pt idx="101">
                  <c:v>2.9391864900806912E-3</c:v>
                </c:pt>
                <c:pt idx="102">
                  <c:v>8.9391864913030521E-3</c:v>
                </c:pt>
                <c:pt idx="103">
                  <c:v>1.6939186492932867E-2</c:v>
                </c:pt>
                <c:pt idx="104">
                  <c:v>-1.7029677221974595E-3</c:v>
                </c:pt>
                <c:pt idx="105">
                  <c:v>-6.9097769269924119E-3</c:v>
                </c:pt>
                <c:pt idx="106">
                  <c:v>-4.3569659636108118E-3</c:v>
                </c:pt>
                <c:pt idx="107">
                  <c:v>2.0339664343012294E-3</c:v>
                </c:pt>
                <c:pt idx="108">
                  <c:v>-1.6257878807421484E-2</c:v>
                </c:pt>
                <c:pt idx="109">
                  <c:v>-1.6432128985504557E-2</c:v>
                </c:pt>
                <c:pt idx="110">
                  <c:v>-1.3432128988531356E-2</c:v>
                </c:pt>
                <c:pt idx="111">
                  <c:v>-1.0432128984282196E-2</c:v>
                </c:pt>
                <c:pt idx="112">
                  <c:v>-7.4321289873089946E-3</c:v>
                </c:pt>
                <c:pt idx="113">
                  <c:v>-5.432128986901541E-3</c:v>
                </c:pt>
                <c:pt idx="114">
                  <c:v>-2.1187651791377979E-2</c:v>
                </c:pt>
                <c:pt idx="115">
                  <c:v>-1.9337486397177736E-2</c:v>
                </c:pt>
                <c:pt idx="116">
                  <c:v>-1.492951809411849E-2</c:v>
                </c:pt>
                <c:pt idx="117">
                  <c:v>-2.5051328153584754E-2</c:v>
                </c:pt>
                <c:pt idx="118">
                  <c:v>-1.7621308056438099E-2</c:v>
                </c:pt>
                <c:pt idx="119">
                  <c:v>-2.2759346231289425E-2</c:v>
                </c:pt>
                <c:pt idx="120">
                  <c:v>-6.2074299551695203E-3</c:v>
                </c:pt>
                <c:pt idx="121">
                  <c:v>-2.3894853882641467E-2</c:v>
                </c:pt>
                <c:pt idx="122">
                  <c:v>-1.2451630564832349E-2</c:v>
                </c:pt>
                <c:pt idx="123">
                  <c:v>-1.2673520940020822E-2</c:v>
                </c:pt>
                <c:pt idx="124">
                  <c:v>-2.688896373795896E-2</c:v>
                </c:pt>
                <c:pt idx="125">
                  <c:v>-1.0504659378988198E-2</c:v>
                </c:pt>
                <c:pt idx="126">
                  <c:v>-2.2350765268032806E-2</c:v>
                </c:pt>
                <c:pt idx="127">
                  <c:v>-2.7898451211897726E-2</c:v>
                </c:pt>
                <c:pt idx="128">
                  <c:v>-2.1431570103825445E-2</c:v>
                </c:pt>
                <c:pt idx="129">
                  <c:v>-2.449662646064299E-2</c:v>
                </c:pt>
                <c:pt idx="130">
                  <c:v>-2.6028569743677524E-2</c:v>
                </c:pt>
                <c:pt idx="131">
                  <c:v>-2.3778889484578611E-2</c:v>
                </c:pt>
                <c:pt idx="132">
                  <c:v>-2.562209451751675E-2</c:v>
                </c:pt>
                <c:pt idx="133">
                  <c:v>-3.6862938771006937E-2</c:v>
                </c:pt>
                <c:pt idx="134">
                  <c:v>-2.7732437861982574E-2</c:v>
                </c:pt>
                <c:pt idx="135">
                  <c:v>-2.4037156588867646E-2</c:v>
                </c:pt>
                <c:pt idx="136">
                  <c:v>-1.6553608718135816E-2</c:v>
                </c:pt>
                <c:pt idx="137">
                  <c:v>-3.2636604744078618E-2</c:v>
                </c:pt>
                <c:pt idx="138">
                  <c:v>-2.1636604745475602E-2</c:v>
                </c:pt>
                <c:pt idx="139">
                  <c:v>-1.9636604745068148E-2</c:v>
                </c:pt>
                <c:pt idx="140">
                  <c:v>-2.506976024667543E-2</c:v>
                </c:pt>
                <c:pt idx="141">
                  <c:v>-2.5698554521509584E-2</c:v>
                </c:pt>
                <c:pt idx="142">
                  <c:v>-3.0131367579535343E-2</c:v>
                </c:pt>
                <c:pt idx="143">
                  <c:v>-5.2895437700461144E-3</c:v>
                </c:pt>
                <c:pt idx="144">
                  <c:v>-2.2306880237237516E-2</c:v>
                </c:pt>
                <c:pt idx="145">
                  <c:v>-2.47537425194106E-2</c:v>
                </c:pt>
                <c:pt idx="146">
                  <c:v>-2.2486681466222097E-2</c:v>
                </c:pt>
                <c:pt idx="147">
                  <c:v>-1.9649474575722789E-2</c:v>
                </c:pt>
                <c:pt idx="148">
                  <c:v>-2.02278134617047E-2</c:v>
                </c:pt>
                <c:pt idx="149">
                  <c:v>-2.076859215605838E-2</c:v>
                </c:pt>
                <c:pt idx="150">
                  <c:v>-1.5673429235354919E-2</c:v>
                </c:pt>
                <c:pt idx="151">
                  <c:v>-1.359147751476773E-2</c:v>
                </c:pt>
                <c:pt idx="152">
                  <c:v>-1.9538579724396841E-2</c:v>
                </c:pt>
                <c:pt idx="153">
                  <c:v>-2.0063521288504152E-2</c:v>
                </c:pt>
                <c:pt idx="154">
                  <c:v>-2.10278116126391E-2</c:v>
                </c:pt>
                <c:pt idx="155">
                  <c:v>-2.1359164779451337E-2</c:v>
                </c:pt>
                <c:pt idx="156">
                  <c:v>-1.1377829640318648E-2</c:v>
                </c:pt>
                <c:pt idx="157">
                  <c:v>-1.9470783527822357E-2</c:v>
                </c:pt>
                <c:pt idx="158">
                  <c:v>-1.6236565089170662E-2</c:v>
                </c:pt>
                <c:pt idx="159">
                  <c:v>-3.4987008386530918E-3</c:v>
                </c:pt>
                <c:pt idx="160">
                  <c:v>-1.8214774005578128E-2</c:v>
                </c:pt>
                <c:pt idx="161">
                  <c:v>-2.6171769681616205E-2</c:v>
                </c:pt>
                <c:pt idx="162">
                  <c:v>-2.8457462701285283E-2</c:v>
                </c:pt>
                <c:pt idx="163">
                  <c:v>-1.4887435765480517E-2</c:v>
                </c:pt>
                <c:pt idx="164">
                  <c:v>-9.1392556347710575E-3</c:v>
                </c:pt>
                <c:pt idx="165">
                  <c:v>-1.2358321670914958E-2</c:v>
                </c:pt>
                <c:pt idx="166">
                  <c:v>-5.4183216716111211E-3</c:v>
                </c:pt>
                <c:pt idx="167">
                  <c:v>-2.2160557942056937E-2</c:v>
                </c:pt>
                <c:pt idx="168">
                  <c:v>-1.7976177530332361E-2</c:v>
                </c:pt>
                <c:pt idx="169">
                  <c:v>-1.4348989629305992E-2</c:v>
                </c:pt>
                <c:pt idx="170">
                  <c:v>-2.0565936549476211E-2</c:v>
                </c:pt>
                <c:pt idx="171">
                  <c:v>-1.5443892130750161E-2</c:v>
                </c:pt>
                <c:pt idx="172">
                  <c:v>-6.1635851161160951E-3</c:v>
                </c:pt>
                <c:pt idx="173">
                  <c:v>-1.9805585252378518E-2</c:v>
                </c:pt>
                <c:pt idx="174">
                  <c:v>-1.9665497996806988E-2</c:v>
                </c:pt>
                <c:pt idx="175">
                  <c:v>-1.7265729667138317E-2</c:v>
                </c:pt>
                <c:pt idx="176">
                  <c:v>-1.5163295815127292E-2</c:v>
                </c:pt>
                <c:pt idx="177">
                  <c:v>-1.7162906887503819E-2</c:v>
                </c:pt>
                <c:pt idx="178">
                  <c:v>-1.2646772867070839E-2</c:v>
                </c:pt>
                <c:pt idx="179">
                  <c:v>-1.0972639851827568E-2</c:v>
                </c:pt>
                <c:pt idx="180">
                  <c:v>-1.1385582060053938E-2</c:v>
                </c:pt>
                <c:pt idx="181">
                  <c:v>-8.7696026270307047E-3</c:v>
                </c:pt>
                <c:pt idx="182">
                  <c:v>-7.2102557779657791E-3</c:v>
                </c:pt>
                <c:pt idx="183">
                  <c:v>-2.92422873410719E-3</c:v>
                </c:pt>
                <c:pt idx="184">
                  <c:v>-1.6308329541830713E-3</c:v>
                </c:pt>
                <c:pt idx="185">
                  <c:v>-1.6249605270768823E-3</c:v>
                </c:pt>
                <c:pt idx="186">
                  <c:v>-1.0955424302228141E-3</c:v>
                </c:pt>
                <c:pt idx="187">
                  <c:v>-1.2649887629235094E-3</c:v>
                </c:pt>
                <c:pt idx="188">
                  <c:v>-1.5590111218814113E-3</c:v>
                </c:pt>
                <c:pt idx="189">
                  <c:v>-1.0809557907242662E-3</c:v>
                </c:pt>
                <c:pt idx="190">
                  <c:v>1.2507516191967373E-4</c:v>
                </c:pt>
                <c:pt idx="191">
                  <c:v>1.300111292215439E-3</c:v>
                </c:pt>
                <c:pt idx="192">
                  <c:v>2.3001114561282121E-3</c:v>
                </c:pt>
                <c:pt idx="193">
                  <c:v>2.6001114121697866E-3</c:v>
                </c:pt>
                <c:pt idx="194">
                  <c:v>1.7821369341392088E-4</c:v>
                </c:pt>
                <c:pt idx="195">
                  <c:v>1.8900687192483587E-3</c:v>
                </c:pt>
                <c:pt idx="196">
                  <c:v>5.8453171047353619E-3</c:v>
                </c:pt>
                <c:pt idx="197">
                  <c:v>8.7088357017547184E-3</c:v>
                </c:pt>
                <c:pt idx="198">
                  <c:v>8.7144277054809691E-3</c:v>
                </c:pt>
                <c:pt idx="199">
                  <c:v>8.1408512788104202E-3</c:v>
                </c:pt>
                <c:pt idx="200">
                  <c:v>1.2312431155468671E-3</c:v>
                </c:pt>
                <c:pt idx="201">
                  <c:v>-6.4386086971395078E-3</c:v>
                </c:pt>
                <c:pt idx="202">
                  <c:v>-1.6725353990925271E-2</c:v>
                </c:pt>
                <c:pt idx="203">
                  <c:v>-2.3338591694048252E-2</c:v>
                </c:pt>
                <c:pt idx="204">
                  <c:v>-6.4386086971395078E-3</c:v>
                </c:pt>
                <c:pt idx="205">
                  <c:v>-1.6725353990925271E-2</c:v>
                </c:pt>
                <c:pt idx="206">
                  <c:v>-2.3338591694048252E-2</c:v>
                </c:pt>
                <c:pt idx="207">
                  <c:v>-2.6180653174253391E-2</c:v>
                </c:pt>
                <c:pt idx="208">
                  <c:v>-2.7604091150368115E-2</c:v>
                </c:pt>
                <c:pt idx="209">
                  <c:v>-3.3010395907297499E-2</c:v>
                </c:pt>
                <c:pt idx="210">
                  <c:v>-3.3290187912533617E-2</c:v>
                </c:pt>
                <c:pt idx="211">
                  <c:v>-4.7667339621630882E-2</c:v>
                </c:pt>
                <c:pt idx="212">
                  <c:v>-4.1171892209666112E-2</c:v>
                </c:pt>
                <c:pt idx="213">
                  <c:v>-4.284389367841724E-2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FE-477B-91F2-0F215A0B1F69}"/>
            </c:ext>
          </c:extLst>
        </c:ser>
        <c:ser>
          <c:idx val="9"/>
          <c:order val="1"/>
          <c:tx>
            <c:strRef>
              <c:f>'Active 1'!$S$1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1'!$AW$2:$AW$121</c:f>
              <c:numCache>
                <c:formatCode>General</c:formatCode>
                <c:ptCount val="120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</c:numCache>
            </c:numRef>
          </c:xVal>
          <c:yVal>
            <c:numRef>
              <c:f>'Active 1'!$AY$2:$AY$121</c:f>
              <c:numCache>
                <c:formatCode>General</c:formatCode>
                <c:ptCount val="120"/>
                <c:pt idx="0">
                  <c:v>0.1217702300593361</c:v>
                </c:pt>
                <c:pt idx="1">
                  <c:v>0.11507709171592871</c:v>
                </c:pt>
                <c:pt idx="2">
                  <c:v>0.10855933602289</c:v>
                </c:pt>
                <c:pt idx="3">
                  <c:v>0.10221696298021994</c:v>
                </c:pt>
                <c:pt idx="4">
                  <c:v>9.6049972587918558E-2</c:v>
                </c:pt>
                <c:pt idx="5">
                  <c:v>9.0058364845985853E-2</c:v>
                </c:pt>
                <c:pt idx="6">
                  <c:v>8.4242139754421824E-2</c:v>
                </c:pt>
                <c:pt idx="7">
                  <c:v>7.8601297313226445E-2</c:v>
                </c:pt>
                <c:pt idx="8">
                  <c:v>7.3135837522399744E-2</c:v>
                </c:pt>
                <c:pt idx="9">
                  <c:v>6.7845760381941719E-2</c:v>
                </c:pt>
                <c:pt idx="10">
                  <c:v>6.2731065891852344E-2</c:v>
                </c:pt>
                <c:pt idx="11">
                  <c:v>5.7791754052131647E-2</c:v>
                </c:pt>
                <c:pt idx="12">
                  <c:v>5.3027824862779627E-2</c:v>
                </c:pt>
                <c:pt idx="13">
                  <c:v>4.8439278323796256E-2</c:v>
                </c:pt>
                <c:pt idx="14">
                  <c:v>4.4026114435181563E-2</c:v>
                </c:pt>
                <c:pt idx="15">
                  <c:v>3.9788333196935546E-2</c:v>
                </c:pt>
                <c:pt idx="16">
                  <c:v>3.572593460905818E-2</c:v>
                </c:pt>
                <c:pt idx="17">
                  <c:v>3.1838918671549504E-2</c:v>
                </c:pt>
                <c:pt idx="18">
                  <c:v>2.8127285384409478E-2</c:v>
                </c:pt>
                <c:pt idx="19">
                  <c:v>2.459103474763813E-2</c:v>
                </c:pt>
                <c:pt idx="20">
                  <c:v>2.1230166761235444E-2</c:v>
                </c:pt>
                <c:pt idx="21">
                  <c:v>1.804468142520143E-2</c:v>
                </c:pt>
                <c:pt idx="22">
                  <c:v>1.5034578739536085E-2</c:v>
                </c:pt>
                <c:pt idx="23">
                  <c:v>1.2199858704239404E-2</c:v>
                </c:pt>
                <c:pt idx="24">
                  <c:v>9.5405213193114E-3</c:v>
                </c:pt>
                <c:pt idx="25">
                  <c:v>7.0565665847520664E-3</c:v>
                </c:pt>
                <c:pt idx="26">
                  <c:v>4.7479945005613963E-3</c:v>
                </c:pt>
                <c:pt idx="27">
                  <c:v>2.6148050667393896E-3</c:v>
                </c:pt>
                <c:pt idx="28">
                  <c:v>6.5699828328606019E-4</c:v>
                </c:pt>
                <c:pt idx="29">
                  <c:v>-1.1254258497986058E-3</c:v>
                </c:pt>
                <c:pt idx="30">
                  <c:v>-2.7324673325146015E-3</c:v>
                </c:pt>
                <c:pt idx="31">
                  <c:v>-4.1641261648619268E-3</c:v>
                </c:pt>
                <c:pt idx="32">
                  <c:v>-5.4204023468405887E-3</c:v>
                </c:pt>
                <c:pt idx="33">
                  <c:v>-6.5012958784505803E-3</c:v>
                </c:pt>
                <c:pt idx="34">
                  <c:v>-7.4068067596919016E-3</c:v>
                </c:pt>
                <c:pt idx="35">
                  <c:v>-8.1369349905645559E-3</c:v>
                </c:pt>
                <c:pt idx="36">
                  <c:v>-8.6916805710685469E-3</c:v>
                </c:pt>
                <c:pt idx="37">
                  <c:v>-9.071043501203864E-3</c:v>
                </c:pt>
                <c:pt idx="38">
                  <c:v>-9.2750237809705108E-3</c:v>
                </c:pt>
                <c:pt idx="39">
                  <c:v>-9.3036214103684907E-3</c:v>
                </c:pt>
                <c:pt idx="40">
                  <c:v>-9.156836389397802E-3</c:v>
                </c:pt>
                <c:pt idx="41">
                  <c:v>-8.8346687180584447E-3</c:v>
                </c:pt>
                <c:pt idx="42">
                  <c:v>-8.337118396350417E-3</c:v>
                </c:pt>
                <c:pt idx="43">
                  <c:v>-7.6641854242737242E-3</c:v>
                </c:pt>
                <c:pt idx="44">
                  <c:v>-6.8158698018283611E-3</c:v>
                </c:pt>
                <c:pt idx="45">
                  <c:v>-5.7921715290143293E-3</c:v>
                </c:pt>
                <c:pt idx="46">
                  <c:v>-4.5930906058316298E-3</c:v>
                </c:pt>
                <c:pt idx="47">
                  <c:v>-3.2186270322802622E-3</c:v>
                </c:pt>
                <c:pt idx="48">
                  <c:v>-1.6687808083602252E-3</c:v>
                </c:pt>
                <c:pt idx="49">
                  <c:v>5.644806592847981E-5</c:v>
                </c:pt>
                <c:pt idx="50">
                  <c:v>1.9570595905858534E-3</c:v>
                </c:pt>
                <c:pt idx="51">
                  <c:v>4.0330537656118959E-3</c:v>
                </c:pt>
                <c:pt idx="52">
                  <c:v>6.2844305910066062E-3</c:v>
                </c:pt>
                <c:pt idx="53">
                  <c:v>8.7111900667699842E-3</c:v>
                </c:pt>
                <c:pt idx="54">
                  <c:v>1.1313332192902033E-2</c:v>
                </c:pt>
                <c:pt idx="55">
                  <c:v>1.409085696940275E-2</c:v>
                </c:pt>
                <c:pt idx="56">
                  <c:v>1.7043764396272136E-2</c:v>
                </c:pt>
                <c:pt idx="57">
                  <c:v>2.0172054473510188E-2</c:v>
                </c:pt>
                <c:pt idx="58">
                  <c:v>2.3475727201116906E-2</c:v>
                </c:pt>
                <c:pt idx="59">
                  <c:v>2.6954782579092298E-2</c:v>
                </c:pt>
                <c:pt idx="60">
                  <c:v>3.0609220607436358E-2</c:v>
                </c:pt>
                <c:pt idx="61">
                  <c:v>3.443904128614908E-2</c:v>
                </c:pt>
                <c:pt idx="62">
                  <c:v>3.844424461523048E-2</c:v>
                </c:pt>
                <c:pt idx="63">
                  <c:v>4.2624830594680543E-2</c:v>
                </c:pt>
                <c:pt idx="64">
                  <c:v>4.6980799224499277E-2</c:v>
                </c:pt>
                <c:pt idx="65">
                  <c:v>5.1512150504686674E-2</c:v>
                </c:pt>
                <c:pt idx="66">
                  <c:v>5.6218884435242748E-2</c:v>
                </c:pt>
                <c:pt idx="67">
                  <c:v>6.1101001016167486E-2</c:v>
                </c:pt>
                <c:pt idx="68">
                  <c:v>6.6158500247460894E-2</c:v>
                </c:pt>
                <c:pt idx="69">
                  <c:v>7.1391382129122966E-2</c:v>
                </c:pt>
                <c:pt idx="70">
                  <c:v>7.6799646661153714E-2</c:v>
                </c:pt>
                <c:pt idx="71">
                  <c:v>8.2383293843553126E-2</c:v>
                </c:pt>
                <c:pt idx="72">
                  <c:v>8.8142323676321216E-2</c:v>
                </c:pt>
                <c:pt idx="73">
                  <c:v>9.4076736159457955E-2</c:v>
                </c:pt>
                <c:pt idx="74">
                  <c:v>0.10018653129296337</c:v>
                </c:pt>
                <c:pt idx="75">
                  <c:v>0.10647170907683746</c:v>
                </c:pt>
                <c:pt idx="76">
                  <c:v>0.11293226951108021</c:v>
                </c:pt>
                <c:pt idx="77">
                  <c:v>0.11956821259569164</c:v>
                </c:pt>
                <c:pt idx="78">
                  <c:v>0.12637953833067173</c:v>
                </c:pt>
                <c:pt idx="79">
                  <c:v>0.13336624671602049</c:v>
                </c:pt>
                <c:pt idx="80">
                  <c:v>0.1405283377517379</c:v>
                </c:pt>
                <c:pt idx="81">
                  <c:v>0.14786581143782401</c:v>
                </c:pt>
                <c:pt idx="82">
                  <c:v>0.15537866777427878</c:v>
                </c:pt>
                <c:pt idx="83">
                  <c:v>0.16306690676110222</c:v>
                </c:pt>
                <c:pt idx="84">
                  <c:v>0.17093052839829431</c:v>
                </c:pt>
                <c:pt idx="85">
                  <c:v>0.17896953268585508</c:v>
                </c:pt>
                <c:pt idx="86">
                  <c:v>0.18718391962378453</c:v>
                </c:pt>
                <c:pt idx="87">
                  <c:v>0.19557368921208262</c:v>
                </c:pt>
                <c:pt idx="88">
                  <c:v>0.20413884145074943</c:v>
                </c:pt>
                <c:pt idx="89">
                  <c:v>0.21287937633978488</c:v>
                </c:pt>
                <c:pt idx="90">
                  <c:v>0.22179529387918898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FE-477B-91F2-0F215A0B1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1838552"/>
        <c:axId val="1"/>
      </c:scatterChart>
      <c:valAx>
        <c:axId val="621838552"/>
        <c:scaling>
          <c:orientation val="minMax"/>
          <c:max val="5000"/>
          <c:min val="-8000"/>
        </c:scaling>
        <c:delete val="0"/>
        <c:axPos val="b"/>
        <c:majorGridlines>
          <c:spPr>
            <a:ln w="3175">
              <a:solidFill>
                <a:srgbClr val="424242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036710090137815"/>
              <c:y val="0.923512747875354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5"/>
          <c:min val="-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80808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6452599388379203E-3"/>
              <c:y val="0.385269121813031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1838552"/>
        <c:crosses val="autoZero"/>
        <c:crossBetween val="midCat"/>
        <c:minorUnit val="0.05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630001525038726"/>
          <c:y val="0.93484419263456087"/>
          <c:w val="0.51223321855410275"/>
          <c:h val="5.665722379603399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Aql - residuals from quadratic fit</a:t>
            </a:r>
          </a:p>
        </c:rich>
      </c:tx>
      <c:layout>
        <c:manualLayout>
          <c:xMode val="edge"/>
          <c:yMode val="edge"/>
          <c:x val="0.29555895865237364"/>
          <c:y val="1.968503937007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009188361408886E-2"/>
          <c:y val="0.14960629921259844"/>
          <c:w val="0.8667687595712098"/>
          <c:h val="0.62204724409448819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1'!$AC$20</c:f>
              <c:strCache>
                <c:ptCount val="1"/>
                <c:pt idx="0">
                  <c:v>Q. resid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1'!$F$21:$F$977</c:f>
              <c:numCache>
                <c:formatCode>General</c:formatCode>
                <c:ptCount val="957"/>
                <c:pt idx="0">
                  <c:v>-13146</c:v>
                </c:pt>
                <c:pt idx="1">
                  <c:v>-13124</c:v>
                </c:pt>
                <c:pt idx="2">
                  <c:v>-13119</c:v>
                </c:pt>
                <c:pt idx="3">
                  <c:v>-13118</c:v>
                </c:pt>
                <c:pt idx="4">
                  <c:v>-13117</c:v>
                </c:pt>
                <c:pt idx="5">
                  <c:v>-13112</c:v>
                </c:pt>
                <c:pt idx="6">
                  <c:v>-13111</c:v>
                </c:pt>
                <c:pt idx="7">
                  <c:v>-12988</c:v>
                </c:pt>
                <c:pt idx="8">
                  <c:v>-12083</c:v>
                </c:pt>
                <c:pt idx="9">
                  <c:v>-11816</c:v>
                </c:pt>
                <c:pt idx="10">
                  <c:v>-11815</c:v>
                </c:pt>
                <c:pt idx="11">
                  <c:v>-11794</c:v>
                </c:pt>
                <c:pt idx="12">
                  <c:v>-11794</c:v>
                </c:pt>
                <c:pt idx="13">
                  <c:v>-11766</c:v>
                </c:pt>
                <c:pt idx="14">
                  <c:v>-11760</c:v>
                </c:pt>
                <c:pt idx="15">
                  <c:v>-11760</c:v>
                </c:pt>
                <c:pt idx="16">
                  <c:v>-11629</c:v>
                </c:pt>
                <c:pt idx="17">
                  <c:v>-11622</c:v>
                </c:pt>
                <c:pt idx="18">
                  <c:v>-11614</c:v>
                </c:pt>
                <c:pt idx="19">
                  <c:v>-11609</c:v>
                </c:pt>
                <c:pt idx="20">
                  <c:v>-11608</c:v>
                </c:pt>
                <c:pt idx="21">
                  <c:v>-11601</c:v>
                </c:pt>
                <c:pt idx="22">
                  <c:v>-11573</c:v>
                </c:pt>
                <c:pt idx="23">
                  <c:v>-11263</c:v>
                </c:pt>
                <c:pt idx="24">
                  <c:v>-11126</c:v>
                </c:pt>
                <c:pt idx="25">
                  <c:v>-11111</c:v>
                </c:pt>
                <c:pt idx="26">
                  <c:v>-11062</c:v>
                </c:pt>
                <c:pt idx="27">
                  <c:v>-10933</c:v>
                </c:pt>
                <c:pt idx="28">
                  <c:v>-10933</c:v>
                </c:pt>
                <c:pt idx="29">
                  <c:v>-10925</c:v>
                </c:pt>
                <c:pt idx="30">
                  <c:v>-10781</c:v>
                </c:pt>
                <c:pt idx="31">
                  <c:v>-10409</c:v>
                </c:pt>
                <c:pt idx="32">
                  <c:v>-10374</c:v>
                </c:pt>
                <c:pt idx="33">
                  <c:v>-9099</c:v>
                </c:pt>
                <c:pt idx="34">
                  <c:v>-9035</c:v>
                </c:pt>
                <c:pt idx="35">
                  <c:v>-9029</c:v>
                </c:pt>
                <c:pt idx="36">
                  <c:v>-8984</c:v>
                </c:pt>
                <c:pt idx="37">
                  <c:v>-8849</c:v>
                </c:pt>
                <c:pt idx="38">
                  <c:v>-8705</c:v>
                </c:pt>
                <c:pt idx="39">
                  <c:v>-8574</c:v>
                </c:pt>
                <c:pt idx="40">
                  <c:v>-8519</c:v>
                </c:pt>
                <c:pt idx="41">
                  <c:v>-8368</c:v>
                </c:pt>
                <c:pt idx="42">
                  <c:v>-8347</c:v>
                </c:pt>
                <c:pt idx="43">
                  <c:v>-8227</c:v>
                </c:pt>
                <c:pt idx="44">
                  <c:v>-8181</c:v>
                </c:pt>
                <c:pt idx="45">
                  <c:v>-8173</c:v>
                </c:pt>
                <c:pt idx="46">
                  <c:v>-8008</c:v>
                </c:pt>
                <c:pt idx="47">
                  <c:v>-7874</c:v>
                </c:pt>
                <c:pt idx="48">
                  <c:v>-7843</c:v>
                </c:pt>
                <c:pt idx="49">
                  <c:v>-7840</c:v>
                </c:pt>
                <c:pt idx="50">
                  <c:v>-7820</c:v>
                </c:pt>
                <c:pt idx="51">
                  <c:v>-7806</c:v>
                </c:pt>
                <c:pt idx="52">
                  <c:v>-7704</c:v>
                </c:pt>
                <c:pt idx="53">
                  <c:v>-7676</c:v>
                </c:pt>
                <c:pt idx="54">
                  <c:v>-6643</c:v>
                </c:pt>
                <c:pt idx="55">
                  <c:v>-6285</c:v>
                </c:pt>
                <c:pt idx="56">
                  <c:v>-5469</c:v>
                </c:pt>
                <c:pt idx="57">
                  <c:v>-5462</c:v>
                </c:pt>
                <c:pt idx="58">
                  <c:v>-5313</c:v>
                </c:pt>
                <c:pt idx="59">
                  <c:v>-5304</c:v>
                </c:pt>
                <c:pt idx="60">
                  <c:v>-5299</c:v>
                </c:pt>
                <c:pt idx="61">
                  <c:v>-5299</c:v>
                </c:pt>
                <c:pt idx="62">
                  <c:v>-5292</c:v>
                </c:pt>
                <c:pt idx="63">
                  <c:v>-5292</c:v>
                </c:pt>
                <c:pt idx="64">
                  <c:v>-5278</c:v>
                </c:pt>
                <c:pt idx="65">
                  <c:v>-5278</c:v>
                </c:pt>
                <c:pt idx="66">
                  <c:v>-4982</c:v>
                </c:pt>
                <c:pt idx="67">
                  <c:v>-4959</c:v>
                </c:pt>
                <c:pt idx="68">
                  <c:v>-4954</c:v>
                </c:pt>
                <c:pt idx="69">
                  <c:v>-4954</c:v>
                </c:pt>
                <c:pt idx="70">
                  <c:v>-4954</c:v>
                </c:pt>
                <c:pt idx="71">
                  <c:v>-4947</c:v>
                </c:pt>
                <c:pt idx="72">
                  <c:v>-4947</c:v>
                </c:pt>
                <c:pt idx="73">
                  <c:v>-4940</c:v>
                </c:pt>
                <c:pt idx="74">
                  <c:v>-4931</c:v>
                </c:pt>
                <c:pt idx="75">
                  <c:v>-4796</c:v>
                </c:pt>
                <c:pt idx="76">
                  <c:v>-4796</c:v>
                </c:pt>
                <c:pt idx="77">
                  <c:v>-4740</c:v>
                </c:pt>
                <c:pt idx="78">
                  <c:v>-4628</c:v>
                </c:pt>
                <c:pt idx="79">
                  <c:v>-4600</c:v>
                </c:pt>
                <c:pt idx="80">
                  <c:v>-4477</c:v>
                </c:pt>
                <c:pt idx="81">
                  <c:v>-4477</c:v>
                </c:pt>
                <c:pt idx="82">
                  <c:v>-4428</c:v>
                </c:pt>
                <c:pt idx="83">
                  <c:v>-4277</c:v>
                </c:pt>
                <c:pt idx="84">
                  <c:v>-4090</c:v>
                </c:pt>
                <c:pt idx="85">
                  <c:v>-4078</c:v>
                </c:pt>
                <c:pt idx="86">
                  <c:v>-3932</c:v>
                </c:pt>
                <c:pt idx="87">
                  <c:v>-3920</c:v>
                </c:pt>
                <c:pt idx="88">
                  <c:v>-3913</c:v>
                </c:pt>
                <c:pt idx="89">
                  <c:v>-3910</c:v>
                </c:pt>
                <c:pt idx="90">
                  <c:v>-3832</c:v>
                </c:pt>
                <c:pt idx="91">
                  <c:v>-3761</c:v>
                </c:pt>
                <c:pt idx="92">
                  <c:v>-3761</c:v>
                </c:pt>
                <c:pt idx="93">
                  <c:v>-3761</c:v>
                </c:pt>
                <c:pt idx="94">
                  <c:v>-3761</c:v>
                </c:pt>
                <c:pt idx="95">
                  <c:v>-3761</c:v>
                </c:pt>
                <c:pt idx="96">
                  <c:v>-3760</c:v>
                </c:pt>
                <c:pt idx="97">
                  <c:v>-3603</c:v>
                </c:pt>
                <c:pt idx="98">
                  <c:v>-3589</c:v>
                </c:pt>
                <c:pt idx="99">
                  <c:v>-3589</c:v>
                </c:pt>
                <c:pt idx="100">
                  <c:v>-3589</c:v>
                </c:pt>
                <c:pt idx="101">
                  <c:v>-3589</c:v>
                </c:pt>
                <c:pt idx="102">
                  <c:v>-3589</c:v>
                </c:pt>
                <c:pt idx="103">
                  <c:v>-3589</c:v>
                </c:pt>
                <c:pt idx="104">
                  <c:v>-3582</c:v>
                </c:pt>
                <c:pt idx="105">
                  <c:v>-3452</c:v>
                </c:pt>
                <c:pt idx="106">
                  <c:v>-3424</c:v>
                </c:pt>
                <c:pt idx="107">
                  <c:v>-3417</c:v>
                </c:pt>
                <c:pt idx="108">
                  <c:v>-3258</c:v>
                </c:pt>
                <c:pt idx="109">
                  <c:v>-3244</c:v>
                </c:pt>
                <c:pt idx="110">
                  <c:v>-3244</c:v>
                </c:pt>
                <c:pt idx="111">
                  <c:v>-3244</c:v>
                </c:pt>
                <c:pt idx="112">
                  <c:v>-3244</c:v>
                </c:pt>
                <c:pt idx="113">
                  <c:v>-3244</c:v>
                </c:pt>
                <c:pt idx="114">
                  <c:v>-3223</c:v>
                </c:pt>
                <c:pt idx="115">
                  <c:v>-3107</c:v>
                </c:pt>
                <c:pt idx="116">
                  <c:v>-3091</c:v>
                </c:pt>
                <c:pt idx="117">
                  <c:v>-3086</c:v>
                </c:pt>
                <c:pt idx="118">
                  <c:v>-3079</c:v>
                </c:pt>
                <c:pt idx="119">
                  <c:v>-3065</c:v>
                </c:pt>
                <c:pt idx="120">
                  <c:v>-3063</c:v>
                </c:pt>
                <c:pt idx="121">
                  <c:v>-3051</c:v>
                </c:pt>
                <c:pt idx="122">
                  <c:v>-2914</c:v>
                </c:pt>
                <c:pt idx="123">
                  <c:v>-2904</c:v>
                </c:pt>
                <c:pt idx="124">
                  <c:v>-2876</c:v>
                </c:pt>
                <c:pt idx="125">
                  <c:v>-2733</c:v>
                </c:pt>
                <c:pt idx="126">
                  <c:v>-2711</c:v>
                </c:pt>
                <c:pt idx="127">
                  <c:v>-2581</c:v>
                </c:pt>
                <c:pt idx="128">
                  <c:v>-2574</c:v>
                </c:pt>
                <c:pt idx="129">
                  <c:v>-2560</c:v>
                </c:pt>
                <c:pt idx="130">
                  <c:v>-2553</c:v>
                </c:pt>
                <c:pt idx="131">
                  <c:v>-2545</c:v>
                </c:pt>
                <c:pt idx="132">
                  <c:v>-2532</c:v>
                </c:pt>
                <c:pt idx="133">
                  <c:v>-2352</c:v>
                </c:pt>
                <c:pt idx="134">
                  <c:v>-2348</c:v>
                </c:pt>
                <c:pt idx="135">
                  <c:v>-2236</c:v>
                </c:pt>
                <c:pt idx="136">
                  <c:v>-2229</c:v>
                </c:pt>
                <c:pt idx="137">
                  <c:v>-2224</c:v>
                </c:pt>
                <c:pt idx="138">
                  <c:v>-2224</c:v>
                </c:pt>
                <c:pt idx="139">
                  <c:v>-2224</c:v>
                </c:pt>
                <c:pt idx="140">
                  <c:v>-2222</c:v>
                </c:pt>
                <c:pt idx="141">
                  <c:v>-2196</c:v>
                </c:pt>
                <c:pt idx="142">
                  <c:v>-2194</c:v>
                </c:pt>
                <c:pt idx="143">
                  <c:v>-2059</c:v>
                </c:pt>
                <c:pt idx="144">
                  <c:v>-2045</c:v>
                </c:pt>
                <c:pt idx="145">
                  <c:v>-2029</c:v>
                </c:pt>
                <c:pt idx="146">
                  <c:v>-1872</c:v>
                </c:pt>
                <c:pt idx="147">
                  <c:v>-1684</c:v>
                </c:pt>
                <c:pt idx="148">
                  <c:v>-1540</c:v>
                </c:pt>
                <c:pt idx="149">
                  <c:v>-1528</c:v>
                </c:pt>
                <c:pt idx="150">
                  <c:v>-1519</c:v>
                </c:pt>
                <c:pt idx="151">
                  <c:v>-1382</c:v>
                </c:pt>
                <c:pt idx="152">
                  <c:v>-1368</c:v>
                </c:pt>
                <c:pt idx="153">
                  <c:v>-1356</c:v>
                </c:pt>
                <c:pt idx="154">
                  <c:v>-1218</c:v>
                </c:pt>
                <c:pt idx="155">
                  <c:v>-1204</c:v>
                </c:pt>
                <c:pt idx="156">
                  <c:v>-1202</c:v>
                </c:pt>
                <c:pt idx="157">
                  <c:v>-1192</c:v>
                </c:pt>
                <c:pt idx="158">
                  <c:v>-1174</c:v>
                </c:pt>
                <c:pt idx="159">
                  <c:v>-692</c:v>
                </c:pt>
                <c:pt idx="160">
                  <c:v>-529</c:v>
                </c:pt>
                <c:pt idx="161">
                  <c:v>-505</c:v>
                </c:pt>
                <c:pt idx="162">
                  <c:v>-363</c:v>
                </c:pt>
                <c:pt idx="163">
                  <c:v>-341</c:v>
                </c:pt>
                <c:pt idx="164">
                  <c:v>-243</c:v>
                </c:pt>
                <c:pt idx="165">
                  <c:v>-170</c:v>
                </c:pt>
                <c:pt idx="166">
                  <c:v>-170</c:v>
                </c:pt>
                <c:pt idx="167">
                  <c:v>-4</c:v>
                </c:pt>
                <c:pt idx="168">
                  <c:v>0</c:v>
                </c:pt>
                <c:pt idx="169">
                  <c:v>140</c:v>
                </c:pt>
                <c:pt idx="170">
                  <c:v>146</c:v>
                </c:pt>
                <c:pt idx="171">
                  <c:v>175</c:v>
                </c:pt>
                <c:pt idx="172">
                  <c:v>342</c:v>
                </c:pt>
                <c:pt idx="173">
                  <c:v>380</c:v>
                </c:pt>
                <c:pt idx="174">
                  <c:v>499</c:v>
                </c:pt>
                <c:pt idx="175">
                  <c:v>506</c:v>
                </c:pt>
                <c:pt idx="176">
                  <c:v>533</c:v>
                </c:pt>
                <c:pt idx="177">
                  <c:v>535</c:v>
                </c:pt>
                <c:pt idx="178">
                  <c:v>859</c:v>
                </c:pt>
                <c:pt idx="179">
                  <c:v>996</c:v>
                </c:pt>
                <c:pt idx="180">
                  <c:v>1052</c:v>
                </c:pt>
                <c:pt idx="181">
                  <c:v>1204</c:v>
                </c:pt>
                <c:pt idx="182">
                  <c:v>1367</c:v>
                </c:pt>
                <c:pt idx="183">
                  <c:v>1714</c:v>
                </c:pt>
                <c:pt idx="184">
                  <c:v>1863</c:v>
                </c:pt>
                <c:pt idx="185">
                  <c:v>1863.5</c:v>
                </c:pt>
                <c:pt idx="186">
                  <c:v>1866</c:v>
                </c:pt>
                <c:pt idx="187">
                  <c:v>1877</c:v>
                </c:pt>
                <c:pt idx="188">
                  <c:v>1877.5</c:v>
                </c:pt>
                <c:pt idx="189">
                  <c:v>1884</c:v>
                </c:pt>
                <c:pt idx="190">
                  <c:v>1884.5</c:v>
                </c:pt>
                <c:pt idx="191">
                  <c:v>2040</c:v>
                </c:pt>
                <c:pt idx="192">
                  <c:v>2040</c:v>
                </c:pt>
                <c:pt idx="193">
                  <c:v>2040</c:v>
                </c:pt>
                <c:pt idx="194">
                  <c:v>2052</c:v>
                </c:pt>
                <c:pt idx="195">
                  <c:v>2224</c:v>
                </c:pt>
                <c:pt idx="196">
                  <c:v>2404</c:v>
                </c:pt>
                <c:pt idx="197">
                  <c:v>2541</c:v>
                </c:pt>
                <c:pt idx="198">
                  <c:v>2567</c:v>
                </c:pt>
                <c:pt idx="199">
                  <c:v>2583</c:v>
                </c:pt>
                <c:pt idx="200">
                  <c:v>2762</c:v>
                </c:pt>
                <c:pt idx="201">
                  <c:v>2900</c:v>
                </c:pt>
                <c:pt idx="202">
                  <c:v>3079</c:v>
                </c:pt>
                <c:pt idx="203">
                  <c:v>3114</c:v>
                </c:pt>
                <c:pt idx="204">
                  <c:v>2900</c:v>
                </c:pt>
                <c:pt idx="205">
                  <c:v>3079</c:v>
                </c:pt>
                <c:pt idx="206">
                  <c:v>3114</c:v>
                </c:pt>
                <c:pt idx="207">
                  <c:v>3271</c:v>
                </c:pt>
                <c:pt idx="208">
                  <c:v>3279</c:v>
                </c:pt>
                <c:pt idx="209">
                  <c:v>3410</c:v>
                </c:pt>
                <c:pt idx="210">
                  <c:v>3417</c:v>
                </c:pt>
                <c:pt idx="211">
                  <c:v>3575</c:v>
                </c:pt>
                <c:pt idx="212">
                  <c:v>3588</c:v>
                </c:pt>
                <c:pt idx="213">
                  <c:v>3617</c:v>
                </c:pt>
              </c:numCache>
            </c:numRef>
          </c:xVal>
          <c:yVal>
            <c:numRef>
              <c:f>'Active 1'!$AC$21:$AC$977</c:f>
              <c:numCache>
                <c:formatCode>0.00E+00</c:formatCode>
                <c:ptCount val="957"/>
                <c:pt idx="0">
                  <c:v>6.2991600354441846E-2</c:v>
                </c:pt>
                <c:pt idx="1">
                  <c:v>6.7485895155326103E-2</c:v>
                </c:pt>
                <c:pt idx="2">
                  <c:v>7.16888480111737E-2</c:v>
                </c:pt>
                <c:pt idx="3">
                  <c:v>4.9529425431234703E-2</c:v>
                </c:pt>
                <c:pt idx="4">
                  <c:v>5.3369998464750407E-2</c:v>
                </c:pt>
                <c:pt idx="5">
                  <c:v>4.6572797865813892E-2</c:v>
                </c:pt>
                <c:pt idx="6">
                  <c:v>5.041334459193203E-2</c:v>
                </c:pt>
                <c:pt idx="7">
                  <c:v>4.5767155217766947E-2</c:v>
                </c:pt>
                <c:pt idx="8">
                  <c:v>3.3176355785237532E-2</c:v>
                </c:pt>
                <c:pt idx="9">
                  <c:v>3.6242002474326573E-2</c:v>
                </c:pt>
                <c:pt idx="10">
                  <c:v>3.2076866804580939E-2</c:v>
                </c:pt>
                <c:pt idx="11">
                  <c:v>2.6608004863614004E-2</c:v>
                </c:pt>
                <c:pt idx="12">
                  <c:v>3.5608004865447546E-2</c:v>
                </c:pt>
                <c:pt idx="13">
                  <c:v>3.0979847800127081E-2</c:v>
                </c:pt>
                <c:pt idx="14">
                  <c:v>3.3987652634433874E-2</c:v>
                </c:pt>
                <c:pt idx="15">
                  <c:v>3.49876526346376E-2</c:v>
                </c:pt>
                <c:pt idx="16">
                  <c:v>2.628537989105989E-2</c:v>
                </c:pt>
                <c:pt idx="17">
                  <c:v>3.5123598715629173E-2</c:v>
                </c:pt>
                <c:pt idx="18">
                  <c:v>3.579558572807312E-2</c:v>
                </c:pt>
                <c:pt idx="19">
                  <c:v>3.1965435114309826E-2</c:v>
                </c:pt>
                <c:pt idx="20">
                  <c:v>2.7799391839348486E-2</c:v>
                </c:pt>
                <c:pt idx="21">
                  <c:v>5.0636966131891947E-2</c:v>
                </c:pt>
                <c:pt idx="22">
                  <c:v>3.3985114868061911E-2</c:v>
                </c:pt>
                <c:pt idx="23">
                  <c:v>3.3252768495889679E-2</c:v>
                </c:pt>
                <c:pt idx="24">
                  <c:v>2.3256155736676942E-2</c:v>
                </c:pt>
                <c:pt idx="25">
                  <c:v>1.8733280025688248E-2</c:v>
                </c:pt>
                <c:pt idx="26">
                  <c:v>2.1485011024371337E-2</c:v>
                </c:pt>
                <c:pt idx="27">
                  <c:v>2.6719841184115106E-2</c:v>
                </c:pt>
                <c:pt idx="28">
                  <c:v>4.3719841183940483E-2</c:v>
                </c:pt>
                <c:pt idx="29">
                  <c:v>2.3367660470161311E-2</c:v>
                </c:pt>
                <c:pt idx="30">
                  <c:v>1.2980422870555064E-2</c:v>
                </c:pt>
                <c:pt idx="31">
                  <c:v>3.5592459548247635E-3</c:v>
                </c:pt>
                <c:pt idx="32">
                  <c:v>9.5609706604701528E-3</c:v>
                </c:pt>
                <c:pt idx="33">
                  <c:v>1.6390709959588079E-2</c:v>
                </c:pt>
                <c:pt idx="34">
                  <c:v>1.7050764232580007E-2</c:v>
                </c:pt>
                <c:pt idx="35">
                  <c:v>1.3986723555664951E-2</c:v>
                </c:pt>
                <c:pt idx="36">
                  <c:v>1.8661387246968794E-2</c:v>
                </c:pt>
                <c:pt idx="37">
                  <c:v>2.6992105794134288E-2</c:v>
                </c:pt>
                <c:pt idx="38">
                  <c:v>3.0294128425426642E-2</c:v>
                </c:pt>
                <c:pt idx="39">
                  <c:v>2.2837130342690304E-2</c:v>
                </c:pt>
                <c:pt idx="40">
                  <c:v>2.3966345314006571E-2</c:v>
                </c:pt>
                <c:pt idx="41">
                  <c:v>2.0798360531559895E-2</c:v>
                </c:pt>
                <c:pt idx="42">
                  <c:v>1.8012112989760257E-2</c:v>
                </c:pt>
                <c:pt idx="43">
                  <c:v>1.8339319356931505E-2</c:v>
                </c:pt>
                <c:pt idx="44">
                  <c:v>2.501467485376585E-2</c:v>
                </c:pt>
                <c:pt idx="45">
                  <c:v>1.7565963524596245E-2</c:v>
                </c:pt>
                <c:pt idx="46">
                  <c:v>2.3623713670174767E-2</c:v>
                </c:pt>
                <c:pt idx="47">
                  <c:v>2.3219141417661709E-2</c:v>
                </c:pt>
                <c:pt idx="48">
                  <c:v>2.4562094001965462E-2</c:v>
                </c:pt>
                <c:pt idx="49">
                  <c:v>3.1014414186742958E-2</c:v>
                </c:pt>
                <c:pt idx="50">
                  <c:v>3.0362206977647105E-2</c:v>
                </c:pt>
                <c:pt idx="51">
                  <c:v>2.5804618405494043E-2</c:v>
                </c:pt>
                <c:pt idx="52">
                  <c:v>2.6144819713432993E-2</c:v>
                </c:pt>
                <c:pt idx="53">
                  <c:v>2.7014542117691429E-2</c:v>
                </c:pt>
                <c:pt idx="54">
                  <c:v>2.0341173005516244E-2</c:v>
                </c:pt>
                <c:pt idx="55">
                  <c:v>-8.1775117034493736E-3</c:v>
                </c:pt>
                <c:pt idx="56">
                  <c:v>-2.5175021070132107E-2</c:v>
                </c:pt>
                <c:pt idx="57">
                  <c:v>4.7413525716517163E-4</c:v>
                </c:pt>
                <c:pt idx="58">
                  <c:v>-3.3049461048967332E-4</c:v>
                </c:pt>
                <c:pt idx="59">
                  <c:v>-3.0734890103745888E-3</c:v>
                </c:pt>
                <c:pt idx="60">
                  <c:v>-4.1972684552124551E-5</c:v>
                </c:pt>
                <c:pt idx="61">
                  <c:v>-4.1972684552124551E-5</c:v>
                </c:pt>
                <c:pt idx="62">
                  <c:v>6.0196600744149426E-4</c:v>
                </c:pt>
                <c:pt idx="63">
                  <c:v>6.0196600744149426E-4</c:v>
                </c:pt>
                <c:pt idx="64">
                  <c:v>1.1889198862225898E-2</c:v>
                </c:pt>
                <c:pt idx="65">
                  <c:v>1.1889198862225898E-2</c:v>
                </c:pt>
                <c:pt idx="66">
                  <c:v>-8.6676131773522E-3</c:v>
                </c:pt>
                <c:pt idx="67">
                  <c:v>-8.156017812606442E-3</c:v>
                </c:pt>
                <c:pt idx="68">
                  <c:v>-4.1320648670153809E-3</c:v>
                </c:pt>
                <c:pt idx="69">
                  <c:v>-2.1320648666079273E-3</c:v>
                </c:pt>
                <c:pt idx="70">
                  <c:v>1.8679351269310224E-3</c:v>
                </c:pt>
                <c:pt idx="71">
                  <c:v>6.5012850994995014E-3</c:v>
                </c:pt>
                <c:pt idx="72">
                  <c:v>7.5012850960652494E-3</c:v>
                </c:pt>
                <c:pt idx="73">
                  <c:v>1.2134420217611061E-2</c:v>
                </c:pt>
                <c:pt idx="74">
                  <c:v>3.7670683059840004E-4</c:v>
                </c:pt>
                <c:pt idx="75">
                  <c:v>-1.4031611962007265E-2</c:v>
                </c:pt>
                <c:pt idx="76">
                  <c:v>1.9683880339764065E-3</c:v>
                </c:pt>
                <c:pt idx="77">
                  <c:v>-9.0096224988036738E-3</c:v>
                </c:pt>
                <c:pt idx="78">
                  <c:v>-1.3006893552787474E-2</c:v>
                </c:pt>
                <c:pt idx="79">
                  <c:v>-9.514805067053711E-3</c:v>
                </c:pt>
                <c:pt idx="80">
                  <c:v>-1.1750990789228422E-2</c:v>
                </c:pt>
                <c:pt idx="81">
                  <c:v>-1.0750990785386716E-2</c:v>
                </c:pt>
                <c:pt idx="82">
                  <c:v>-5.4245331942312791E-3</c:v>
                </c:pt>
                <c:pt idx="83">
                  <c:v>-8.301044332515474E-3</c:v>
                </c:pt>
                <c:pt idx="84">
                  <c:v>-1.2438997733617389E-2</c:v>
                </c:pt>
                <c:pt idx="85">
                  <c:v>1.6172582917113661E-2</c:v>
                </c:pt>
                <c:pt idx="86">
                  <c:v>-5.9370907379620932E-3</c:v>
                </c:pt>
                <c:pt idx="87">
                  <c:v>-8.3338232129841552E-3</c:v>
                </c:pt>
                <c:pt idx="88">
                  <c:v>-8.7322087429324638E-3</c:v>
                </c:pt>
                <c:pt idx="89">
                  <c:v>-2.6331582591964622E-2</c:v>
                </c:pt>
                <c:pt idx="90">
                  <c:v>-8.92915353489665E-3</c:v>
                </c:pt>
                <c:pt idx="91">
                  <c:v>-2.4150134637115905E-2</c:v>
                </c:pt>
                <c:pt idx="92">
                  <c:v>-2.1150134640142704E-2</c:v>
                </c:pt>
                <c:pt idx="93">
                  <c:v>-1.7150134639327796E-2</c:v>
                </c:pt>
                <c:pt idx="94">
                  <c:v>-1.3150134638512889E-2</c:v>
                </c:pt>
                <c:pt idx="95">
                  <c:v>-1.2150134634671184E-2</c:v>
                </c:pt>
                <c:pt idx="96">
                  <c:v>-3.5058798965116947E-4</c:v>
                </c:pt>
                <c:pt idx="97">
                  <c:v>-7.8761461554339857E-3</c:v>
                </c:pt>
                <c:pt idx="98">
                  <c:v>-7.6925907530180429E-3</c:v>
                </c:pt>
                <c:pt idx="99">
                  <c:v>-3.6925907594790933E-3</c:v>
                </c:pt>
                <c:pt idx="100">
                  <c:v>-2.6925907556373876E-3</c:v>
                </c:pt>
                <c:pt idx="101">
                  <c:v>-6.9259075522993402E-4</c:v>
                </c:pt>
                <c:pt idx="102">
                  <c:v>5.3074092459924269E-3</c:v>
                </c:pt>
                <c:pt idx="103">
                  <c:v>1.3307409247622241E-2</c:v>
                </c:pt>
                <c:pt idx="104">
                  <c:v>-5.1011353114638405E-3</c:v>
                </c:pt>
                <c:pt idx="105">
                  <c:v>-6.298864630803494E-3</c:v>
                </c:pt>
                <c:pt idx="106">
                  <c:v>-2.9511511428532214E-3</c:v>
                </c:pt>
                <c:pt idx="107">
                  <c:v>3.635240118210533E-3</c:v>
                </c:pt>
                <c:pt idx="108">
                  <c:v>-1.0531735753951173E-2</c:v>
                </c:pt>
                <c:pt idx="109">
                  <c:v>-1.0369357806567243E-2</c:v>
                </c:pt>
                <c:pt idx="110">
                  <c:v>-7.3693578095940411E-3</c:v>
                </c:pt>
                <c:pt idx="111">
                  <c:v>-4.3693578053448819E-3</c:v>
                </c:pt>
                <c:pt idx="112">
                  <c:v>-1.3693578083716802E-3</c:v>
                </c:pt>
                <c:pt idx="113">
                  <c:v>6.306421920357734E-4</c:v>
                </c:pt>
                <c:pt idx="114">
                  <c:v>-1.4627402205413441E-2</c:v>
                </c:pt>
                <c:pt idx="115">
                  <c:v>-1.0182868212436282E-2</c:v>
                </c:pt>
                <c:pt idx="116">
                  <c:v>-5.4365280988537962E-3</c:v>
                </c:pt>
                <c:pt idx="117">
                  <c:v>-1.5453527004975987E-2</c:v>
                </c:pt>
                <c:pt idx="118">
                  <c:v>-7.8775096311157894E-3</c:v>
                </c:pt>
                <c:pt idx="119">
                  <c:v>-1.2726119396882157E-2</c:v>
                </c:pt>
                <c:pt idx="120">
                  <c:v>3.8668661945706756E-3</c:v>
                </c:pt>
                <c:pt idx="121">
                  <c:v>-1.3575588551372336E-2</c:v>
                </c:pt>
                <c:pt idx="122">
                  <c:v>4.9496872915085269E-4</c:v>
                </c:pt>
                <c:pt idx="123">
                  <c:v>4.5310061726975062E-4</c:v>
                </c:pt>
                <c:pt idx="124">
                  <c:v>-1.3266462672010811E-2</c:v>
                </c:pt>
                <c:pt idx="125">
                  <c:v>5.4693025821542438E-3</c:v>
                </c:pt>
                <c:pt idx="126">
                  <c:v>-6.0408453624383393E-3</c:v>
                </c:pt>
                <c:pt idx="127">
                  <c:v>-9.7350391124406063E-3</c:v>
                </c:pt>
                <c:pt idx="128">
                  <c:v>-3.1745211768724815E-3</c:v>
                </c:pt>
                <c:pt idx="129">
                  <c:v>-6.0541298329600153E-3</c:v>
                </c:pt>
                <c:pt idx="130">
                  <c:v>-7.4942564229858524E-3</c:v>
                </c:pt>
                <c:pt idx="131">
                  <c:v>-5.1403784613731421E-3</c:v>
                </c:pt>
                <c:pt idx="132">
                  <c:v>-6.8159252727148442E-3</c:v>
                </c:pt>
                <c:pt idx="133">
                  <c:v>-1.5938117891574451E-2</c:v>
                </c:pt>
                <c:pt idx="134">
                  <c:v>-6.764669027518596E-3</c:v>
                </c:pt>
                <c:pt idx="135">
                  <c:v>-1.9365829258502915E-3</c:v>
                </c:pt>
                <c:pt idx="136">
                  <c:v>5.6133462860435308E-3</c:v>
                </c:pt>
                <c:pt idx="137">
                  <c:v>-1.0422550101878252E-2</c:v>
                </c:pt>
                <c:pt idx="138">
                  <c:v>5.774498967247646E-4</c:v>
                </c:pt>
                <c:pt idx="139">
                  <c:v>2.5774498971322182E-3</c:v>
                </c:pt>
                <c:pt idx="140">
                  <c:v>-2.8369393490689839E-3</c:v>
                </c:pt>
                <c:pt idx="141">
                  <c:v>-3.2255955393699701E-3</c:v>
                </c:pt>
                <c:pt idx="142">
                  <c:v>-7.6402303247159412E-3</c:v>
                </c:pt>
                <c:pt idx="143">
                  <c:v>1.8331375574009684E-2</c:v>
                </c:pt>
                <c:pt idx="144">
                  <c:v>1.4201541923410214E-3</c:v>
                </c:pt>
                <c:pt idx="145">
                  <c:v>-9.0800824901716981E-4</c:v>
                </c:pt>
                <c:pt idx="146">
                  <c:v>2.3748531545242663E-3</c:v>
                </c:pt>
                <c:pt idx="147">
                  <c:v>6.0554511391679132E-3</c:v>
                </c:pt>
                <c:pt idx="148">
                  <c:v>5.8336536834165884E-3</c:v>
                </c:pt>
                <c:pt idx="149">
                  <c:v>5.3110666043455074E-3</c:v>
                </c:pt>
                <c:pt idx="150">
                  <c:v>1.0418711963746148E-2</c:v>
                </c:pt>
                <c:pt idx="151">
                  <c:v>1.2569018940916877E-2</c:v>
                </c:pt>
                <c:pt idx="152">
                  <c:v>6.6162406388463792E-3</c:v>
                </c:pt>
                <c:pt idx="153">
                  <c:v>6.084603815016275E-3</c:v>
                </c:pt>
                <c:pt idx="154">
                  <c:v>4.925400128499559E-3</c:v>
                </c:pt>
                <c:pt idx="155">
                  <c:v>4.5625548663491521E-3</c:v>
                </c:pt>
                <c:pt idx="156">
                  <c:v>1.4539221101568177E-2</c:v>
                </c:pt>
                <c:pt idx="157">
                  <c:v>6.4222892136994707E-3</c:v>
                </c:pt>
                <c:pt idx="158">
                  <c:v>9.6107069135579863E-3</c:v>
                </c:pt>
                <c:pt idx="159">
                  <c:v>2.0016662802366754E-2</c:v>
                </c:pt>
                <c:pt idx="160">
                  <c:v>4.0915107460011528E-3</c:v>
                </c:pt>
                <c:pt idx="161">
                  <c:v>-4.0606819031840762E-3</c:v>
                </c:pt>
                <c:pt idx="162">
                  <c:v>-7.596164872696029E-3</c:v>
                </c:pt>
                <c:pt idx="163">
                  <c:v>5.7650758896088516E-3</c:v>
                </c:pt>
                <c:pt idx="164">
                  <c:v>1.0530276242774956E-2</c:v>
                </c:pt>
                <c:pt idx="165">
                  <c:v>6.5196408472733653E-3</c:v>
                </c:pt>
                <c:pt idx="166">
                  <c:v>1.3459640846577203E-2</c:v>
                </c:pt>
                <c:pt idx="167">
                  <c:v>-5.289328609336316E-3</c:v>
                </c:pt>
                <c:pt idx="168">
                  <c:v>-1.1570595889676804E-3</c:v>
                </c:pt>
                <c:pt idx="169">
                  <c:v>5.2815966074454702E-4</c:v>
                </c:pt>
                <c:pt idx="170">
                  <c:v>-5.7772513784376343E-3</c:v>
                </c:pt>
                <c:pt idx="171">
                  <c:v>-1.0889632589531589E-3</c:v>
                </c:pt>
                <c:pt idx="172">
                  <c:v>5.4925243303213323E-3</c:v>
                </c:pt>
                <c:pt idx="173">
                  <c:v>-8.8114006922366574E-3</c:v>
                </c:pt>
                <c:pt idx="174">
                  <c:v>-1.085675589154704E-2</c:v>
                </c:pt>
                <c:pt idx="175">
                  <c:v>-8.5907692002901125E-3</c:v>
                </c:pt>
                <c:pt idx="176">
                  <c:v>-7.0096902115480038E-3</c:v>
                </c:pt>
                <c:pt idx="177">
                  <c:v>-9.0482559546822602E-3</c:v>
                </c:pt>
                <c:pt idx="178">
                  <c:v>-1.1427464398871112E-2</c:v>
                </c:pt>
                <c:pt idx="179">
                  <c:v>-1.300558772513033E-2</c:v>
                </c:pt>
                <c:pt idx="180">
                  <c:v>-1.4805741084511994E-2</c:v>
                </c:pt>
                <c:pt idx="181">
                  <c:v>-1.613261144620462E-2</c:v>
                </c:pt>
                <c:pt idx="182">
                  <c:v>-1.9112804940575091E-2</c:v>
                </c:pt>
                <c:pt idx="183">
                  <c:v>-2.5735295621780448E-2</c:v>
                </c:pt>
                <c:pt idx="184">
                  <c:v>-2.9728008964893422E-2</c:v>
                </c:pt>
                <c:pt idx="185">
                  <c:v>-2.9740564498382124E-2</c:v>
                </c:pt>
                <c:pt idx="186">
                  <c:v>-2.9303358584200381E-2</c:v>
                </c:pt>
                <c:pt idx="187">
                  <c:v>-2.9879978103621821E-2</c:v>
                </c:pt>
                <c:pt idx="188">
                  <c:v>-3.0192564328771657E-2</c:v>
                </c:pt>
                <c:pt idx="189">
                  <c:v>-2.9956284945882025E-2</c:v>
                </c:pt>
                <c:pt idx="190">
                  <c:v>-2.8768886511251212E-2</c:v>
                </c:pt>
                <c:pt idx="191">
                  <c:v>-3.3641154328210285E-2</c:v>
                </c:pt>
                <c:pt idx="192">
                  <c:v>-3.2641154164297512E-2</c:v>
                </c:pt>
                <c:pt idx="193">
                  <c:v>-3.2341154208255937E-2</c:v>
                </c:pt>
                <c:pt idx="194">
                  <c:v>-3.5252102169142457E-2</c:v>
                </c:pt>
                <c:pt idx="195">
                  <c:v>-4.0978405484114307E-2</c:v>
                </c:pt>
                <c:pt idx="196">
                  <c:v>-4.6054137586757873E-2</c:v>
                </c:pt>
                <c:pt idx="197">
                  <c:v>-5.0760320132905185E-2</c:v>
                </c:pt>
                <c:pt idx="198">
                  <c:v>-5.1991952232036419E-2</c:v>
                </c:pt>
                <c:pt idx="199">
                  <c:v>-5.3243660593057872E-2</c:v>
                </c:pt>
                <c:pt idx="200">
                  <c:v>-6.2073669492631989E-2</c:v>
                </c:pt>
                <c:pt idx="201">
                  <c:v>-6.8024552031306196E-2</c:v>
                </c:pt>
                <c:pt idx="202">
                  <c:v>-7.7303354369074623E-2</c:v>
                </c:pt>
                <c:pt idx="203">
                  <c:v>-8.3871495699762419E-2</c:v>
                </c:pt>
                <c:pt idx="204">
                  <c:v>-6.8024552031306196E-2</c:v>
                </c:pt>
                <c:pt idx="205">
                  <c:v>-7.7303354369074623E-2</c:v>
                </c:pt>
                <c:pt idx="206">
                  <c:v>-8.3871495699762419E-2</c:v>
                </c:pt>
                <c:pt idx="207">
                  <c:v>-8.6928956701541438E-2</c:v>
                </c:pt>
                <c:pt idx="208">
                  <c:v>-8.8379364447445999E-2</c:v>
                </c:pt>
                <c:pt idx="209">
                  <c:v>-9.4419710644740543E-2</c:v>
                </c:pt>
                <c:pt idx="210">
                  <c:v>-9.4743068255200014E-2</c:v>
                </c:pt>
                <c:pt idx="211">
                  <c:v>-0.11034172160935082</c:v>
                </c:pt>
                <c:pt idx="212">
                  <c:v>-0.10396610449892296</c:v>
                </c:pt>
                <c:pt idx="213">
                  <c:v>-0.10591547501774687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CD-43E4-8211-D5EBAFA0E1D4}"/>
            </c:ext>
          </c:extLst>
        </c:ser>
        <c:ser>
          <c:idx val="9"/>
          <c:order val="1"/>
          <c:tx>
            <c:strRef>
              <c:f>'Active 1'!$AZ$1</c:f>
              <c:strCache>
                <c:ptCount val="1"/>
                <c:pt idx="0">
                  <c:v>A.BOX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1'!$AW$2:$AW$121</c:f>
              <c:numCache>
                <c:formatCode>General</c:formatCode>
                <c:ptCount val="120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</c:numCache>
            </c:numRef>
          </c:xVal>
          <c:yVal>
            <c:numRef>
              <c:f>'Active 1'!$AZ$2:$AZ$121</c:f>
              <c:numCache>
                <c:formatCode>General</c:formatCode>
                <c:ptCount val="120"/>
                <c:pt idx="0">
                  <c:v>-4.5066951109970681E-3</c:v>
                </c:pt>
                <c:pt idx="1">
                  <c:v>-3.7600998662244402E-4</c:v>
                </c:pt>
                <c:pt idx="2">
                  <c:v>3.1411411845276966E-3</c:v>
                </c:pt>
                <c:pt idx="3">
                  <c:v>6.1698297926198204E-3</c:v>
                </c:pt>
                <c:pt idx="4">
                  <c:v>8.7937360336396674E-3</c:v>
                </c:pt>
                <c:pt idx="5">
                  <c:v>1.1084429092141591E-2</c:v>
                </c:pt>
                <c:pt idx="6">
                  <c:v>1.3100851754186946E-2</c:v>
                </c:pt>
                <c:pt idx="7">
                  <c:v>1.4869213645553402E-2</c:v>
                </c:pt>
                <c:pt idx="8">
                  <c:v>1.6376229506762291E-2</c:v>
                </c:pt>
                <c:pt idx="9">
                  <c:v>1.7588947520381579E-2</c:v>
                </c:pt>
                <c:pt idx="10">
                  <c:v>1.8487653590574873E-2</c:v>
                </c:pt>
                <c:pt idx="11">
                  <c:v>1.9088595966514584E-2</c:v>
                </c:pt>
                <c:pt idx="12">
                  <c:v>1.9442328100842354E-2</c:v>
                </c:pt>
                <c:pt idx="13">
                  <c:v>1.9610966718985896E-2</c:v>
                </c:pt>
                <c:pt idx="14">
                  <c:v>1.963969269321008E-2</c:v>
                </c:pt>
                <c:pt idx="15">
                  <c:v>1.9537244047598313E-2</c:v>
                </c:pt>
                <c:pt idx="16">
                  <c:v>1.9272299051229208E-2</c:v>
                </c:pt>
                <c:pt idx="17">
                  <c:v>1.8786669597540519E-2</c:v>
                </c:pt>
                <c:pt idx="18">
                  <c:v>1.8021414083748799E-2</c:v>
                </c:pt>
                <c:pt idx="19">
                  <c:v>1.6944131367578035E-2</c:v>
                </c:pt>
                <c:pt idx="20">
                  <c:v>1.5560815084540424E-2</c:v>
                </c:pt>
                <c:pt idx="21">
                  <c:v>1.3902588830207957E-2</c:v>
                </c:pt>
                <c:pt idx="22">
                  <c:v>1.1994416378264322E-2</c:v>
                </c:pt>
                <c:pt idx="23">
                  <c:v>9.8271464116170028E-3</c:v>
                </c:pt>
                <c:pt idx="24">
                  <c:v>7.3530014384168459E-3</c:v>
                </c:pt>
                <c:pt idx="25">
                  <c:v>4.5035765315637275E-3</c:v>
                </c:pt>
                <c:pt idx="26">
                  <c:v>1.202051334950834E-3</c:v>
                </c:pt>
                <c:pt idx="27">
                  <c:v>-2.6552263534138773E-3</c:v>
                </c:pt>
                <c:pt idx="28">
                  <c:v>-7.2504321659363474E-3</c:v>
                </c:pt>
                <c:pt idx="29">
                  <c:v>-1.3120110214685387E-2</c:v>
                </c:pt>
                <c:pt idx="30">
                  <c:v>-1.9348992275585966E-2</c:v>
                </c:pt>
                <c:pt idx="31">
                  <c:v>-1.5964513136214959E-2</c:v>
                </c:pt>
                <c:pt idx="32">
                  <c:v>-9.4236363640645936E-3</c:v>
                </c:pt>
                <c:pt idx="33">
                  <c:v>-4.4305851944776474E-3</c:v>
                </c:pt>
                <c:pt idx="34">
                  <c:v>-3.1177478082608138E-4</c:v>
                </c:pt>
                <c:pt idx="35">
                  <c:v>3.196234273416183E-3</c:v>
                </c:pt>
                <c:pt idx="36">
                  <c:v>6.2174334651858131E-3</c:v>
                </c:pt>
                <c:pt idx="37">
                  <c:v>8.8351151587170076E-3</c:v>
                </c:pt>
                <c:pt idx="38">
                  <c:v>1.1120735087265859E-2</c:v>
                </c:pt>
                <c:pt idx="39">
                  <c:v>1.313285512489938E-2</c:v>
                </c:pt>
                <c:pt idx="40">
                  <c:v>1.4896997921440955E-2</c:v>
                </c:pt>
                <c:pt idx="41">
                  <c:v>1.6399312743130511E-2</c:v>
                </c:pt>
                <c:pt idx="42">
                  <c:v>1.7606794797512402E-2</c:v>
                </c:pt>
                <c:pt idx="43">
                  <c:v>1.850020809344631E-2</c:v>
                </c:pt>
                <c:pt idx="44">
                  <c:v>1.9096469718723287E-2</c:v>
                </c:pt>
                <c:pt idx="45">
                  <c:v>1.9446559332717418E-2</c:v>
                </c:pt>
                <c:pt idx="46">
                  <c:v>1.9612535596938856E-2</c:v>
                </c:pt>
                <c:pt idx="47">
                  <c:v>1.9639084722503593E-2</c:v>
                </c:pt>
                <c:pt idx="48">
                  <c:v>1.9534247958767792E-2</c:v>
                </c:pt>
                <c:pt idx="49">
                  <c:v>1.9266093232429012E-2</c:v>
                </c:pt>
                <c:pt idx="50">
                  <c:v>1.8776177531950534E-2</c:v>
                </c:pt>
                <c:pt idx="51">
                  <c:v>1.8005801857664618E-2</c:v>
                </c:pt>
                <c:pt idx="52">
                  <c:v>1.6923181829934717E-2</c:v>
                </c:pt>
                <c:pt idx="53">
                  <c:v>1.5534918538698813E-2</c:v>
                </c:pt>
                <c:pt idx="54">
                  <c:v>1.3872317116783829E-2</c:v>
                </c:pt>
                <c:pt idx="55">
                  <c:v>1.1959951636245371E-2</c:v>
                </c:pt>
                <c:pt idx="56">
                  <c:v>9.7879724712752088E-3</c:v>
                </c:pt>
                <c:pt idx="57">
                  <c:v>7.3080673220590692E-3</c:v>
                </c:pt>
                <c:pt idx="58">
                  <c:v>4.4516565773217234E-3</c:v>
                </c:pt>
                <c:pt idx="59">
                  <c:v>1.1417053531757022E-3</c:v>
                </c:pt>
                <c:pt idx="60">
                  <c:v>-2.7261918091590173E-3</c:v>
                </c:pt>
                <c:pt idx="61">
                  <c:v>-7.3366952838010745E-3</c:v>
                </c:pt>
                <c:pt idx="62">
                  <c:v>-1.3235901799642827E-2</c:v>
                </c:pt>
                <c:pt idx="63">
                  <c:v>-1.9396102426673306E-2</c:v>
                </c:pt>
                <c:pt idx="64">
                  <c:v>-1.5843877303278114E-2</c:v>
                </c:pt>
                <c:pt idx="65">
                  <c:v>-9.3284337976043113E-3</c:v>
                </c:pt>
                <c:pt idx="66">
                  <c:v>-4.3547126672997477E-3</c:v>
                </c:pt>
                <c:pt idx="67">
                  <c:v>-2.477127190611975E-4</c:v>
                </c:pt>
                <c:pt idx="68">
                  <c:v>3.2511886606875584E-3</c:v>
                </c:pt>
                <c:pt idx="69">
                  <c:v>6.2649215332616238E-3</c:v>
                </c:pt>
                <c:pt idx="70">
                  <c:v>8.8763992551488657E-3</c:v>
                </c:pt>
                <c:pt idx="71">
                  <c:v>1.1156963468848466E-2</c:v>
                </c:pt>
                <c:pt idx="72">
                  <c:v>1.3164788396157836E-2</c:v>
                </c:pt>
                <c:pt idx="73">
                  <c:v>1.492470758625016E-2</c:v>
                </c:pt>
                <c:pt idx="74">
                  <c:v>1.6422311028320608E-2</c:v>
                </c:pt>
                <c:pt idx="75">
                  <c:v>1.7624551020995194E-2</c:v>
                </c:pt>
                <c:pt idx="76">
                  <c:v>1.8512676460874282E-2</c:v>
                </c:pt>
                <c:pt idx="77">
                  <c:v>1.9104272567089204E-2</c:v>
                </c:pt>
                <c:pt idx="78">
                  <c:v>1.9450738195213875E-2</c:v>
                </c:pt>
                <c:pt idx="79">
                  <c:v>1.9614065404924858E-2</c:v>
                </c:pt>
                <c:pt idx="80">
                  <c:v>1.963844006990758E-2</c:v>
                </c:pt>
                <c:pt idx="81">
                  <c:v>1.9531205695931739E-2</c:v>
                </c:pt>
                <c:pt idx="82">
                  <c:v>1.9259823806638394E-2</c:v>
                </c:pt>
                <c:pt idx="83">
                  <c:v>1.8765604309784467E-2</c:v>
                </c:pt>
                <c:pt idx="84">
                  <c:v>1.7990099046288885E-2</c:v>
                </c:pt>
                <c:pt idx="85">
                  <c:v>1.6902143952698696E-2</c:v>
                </c:pt>
                <c:pt idx="86">
                  <c:v>1.5508943462903865E-2</c:v>
                </c:pt>
                <c:pt idx="87">
                  <c:v>1.3841974660139273E-2</c:v>
                </c:pt>
                <c:pt idx="88">
                  <c:v>1.1925413423350347E-2</c:v>
                </c:pt>
                <c:pt idx="89">
                  <c:v>9.7487106576305254E-3</c:v>
                </c:pt>
                <c:pt idx="90">
                  <c:v>7.2630252624379006E-3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4CD-43E4-8211-D5EBAFA0E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1835672"/>
        <c:axId val="1"/>
      </c:scatterChart>
      <c:valAx>
        <c:axId val="621835672"/>
        <c:scaling>
          <c:orientation val="minMax"/>
          <c:max val="8000"/>
          <c:min val="-10000"/>
        </c:scaling>
        <c:delete val="0"/>
        <c:axPos val="b"/>
        <c:majorGridlines>
          <c:spPr>
            <a:ln w="3175">
              <a:solidFill>
                <a:srgbClr val="424242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9892802450229714"/>
              <c:y val="0.893700787401574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80808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656967840735069E-3"/>
              <c:y val="0.338582677165354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1835672"/>
        <c:crosses val="autoZero"/>
        <c:crossBetween val="midCat"/>
        <c:minorUnit val="0.05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58346094946402"/>
          <c:y val="0.90944881889763785"/>
          <c:w val="0.51301684532924963"/>
          <c:h val="7.87401574803149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Aql - O-C Diagram  [41903.461, 2.139181]</a:t>
            </a:r>
          </a:p>
        </c:rich>
      </c:tx>
      <c:layout>
        <c:manualLayout>
          <c:xMode val="edge"/>
          <c:yMode val="edge"/>
          <c:x val="0.24655436447166923"/>
          <c:y val="1.42045454545454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009188361408886E-2"/>
          <c:y val="0.11363652126870072"/>
          <c:w val="0.8667687595712098"/>
          <c:h val="0.721591910056249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1'!$F$21:$F$977</c:f>
              <c:numCache>
                <c:formatCode>General</c:formatCode>
                <c:ptCount val="957"/>
                <c:pt idx="0">
                  <c:v>-13146</c:v>
                </c:pt>
                <c:pt idx="1">
                  <c:v>-13124</c:v>
                </c:pt>
                <c:pt idx="2">
                  <c:v>-13119</c:v>
                </c:pt>
                <c:pt idx="3">
                  <c:v>-13118</c:v>
                </c:pt>
                <c:pt idx="4">
                  <c:v>-13117</c:v>
                </c:pt>
                <c:pt idx="5">
                  <c:v>-13112</c:v>
                </c:pt>
                <c:pt idx="6">
                  <c:v>-13111</c:v>
                </c:pt>
                <c:pt idx="7">
                  <c:v>-12988</c:v>
                </c:pt>
                <c:pt idx="8">
                  <c:v>-12083</c:v>
                </c:pt>
                <c:pt idx="9">
                  <c:v>-11816</c:v>
                </c:pt>
                <c:pt idx="10">
                  <c:v>-11815</c:v>
                </c:pt>
                <c:pt idx="11">
                  <c:v>-11794</c:v>
                </c:pt>
                <c:pt idx="12">
                  <c:v>-11794</c:v>
                </c:pt>
                <c:pt idx="13">
                  <c:v>-11766</c:v>
                </c:pt>
                <c:pt idx="14">
                  <c:v>-11760</c:v>
                </c:pt>
                <c:pt idx="15">
                  <c:v>-11760</c:v>
                </c:pt>
                <c:pt idx="16">
                  <c:v>-11629</c:v>
                </c:pt>
                <c:pt idx="17">
                  <c:v>-11622</c:v>
                </c:pt>
                <c:pt idx="18">
                  <c:v>-11614</c:v>
                </c:pt>
                <c:pt idx="19">
                  <c:v>-11609</c:v>
                </c:pt>
                <c:pt idx="20">
                  <c:v>-11608</c:v>
                </c:pt>
                <c:pt idx="21">
                  <c:v>-11601</c:v>
                </c:pt>
                <c:pt idx="22">
                  <c:v>-11573</c:v>
                </c:pt>
                <c:pt idx="23">
                  <c:v>-11263</c:v>
                </c:pt>
                <c:pt idx="24">
                  <c:v>-11126</c:v>
                </c:pt>
                <c:pt idx="25">
                  <c:v>-11111</c:v>
                </c:pt>
                <c:pt idx="26">
                  <c:v>-11062</c:v>
                </c:pt>
                <c:pt idx="27">
                  <c:v>-10933</c:v>
                </c:pt>
                <c:pt idx="28">
                  <c:v>-10933</c:v>
                </c:pt>
                <c:pt idx="29">
                  <c:v>-10925</c:v>
                </c:pt>
                <c:pt idx="30">
                  <c:v>-10781</c:v>
                </c:pt>
                <c:pt idx="31">
                  <c:v>-10409</c:v>
                </c:pt>
                <c:pt idx="32">
                  <c:v>-10374</c:v>
                </c:pt>
                <c:pt idx="33">
                  <c:v>-9099</c:v>
                </c:pt>
                <c:pt idx="34">
                  <c:v>-9035</c:v>
                </c:pt>
                <c:pt idx="35">
                  <c:v>-9029</c:v>
                </c:pt>
                <c:pt idx="36">
                  <c:v>-8984</c:v>
                </c:pt>
                <c:pt idx="37">
                  <c:v>-8849</c:v>
                </c:pt>
                <c:pt idx="38">
                  <c:v>-8705</c:v>
                </c:pt>
                <c:pt idx="39">
                  <c:v>-8574</c:v>
                </c:pt>
                <c:pt idx="40">
                  <c:v>-8519</c:v>
                </c:pt>
                <c:pt idx="41">
                  <c:v>-8368</c:v>
                </c:pt>
                <c:pt idx="42">
                  <c:v>-8347</c:v>
                </c:pt>
                <c:pt idx="43">
                  <c:v>-8227</c:v>
                </c:pt>
                <c:pt idx="44">
                  <c:v>-8181</c:v>
                </c:pt>
                <c:pt idx="45">
                  <c:v>-8173</c:v>
                </c:pt>
                <c:pt idx="46">
                  <c:v>-8008</c:v>
                </c:pt>
                <c:pt idx="47">
                  <c:v>-7874</c:v>
                </c:pt>
                <c:pt idx="48">
                  <c:v>-7843</c:v>
                </c:pt>
                <c:pt idx="49">
                  <c:v>-7840</c:v>
                </c:pt>
                <c:pt idx="50">
                  <c:v>-7820</c:v>
                </c:pt>
                <c:pt idx="51">
                  <c:v>-7806</c:v>
                </c:pt>
                <c:pt idx="52">
                  <c:v>-7704</c:v>
                </c:pt>
                <c:pt idx="53">
                  <c:v>-7676</c:v>
                </c:pt>
                <c:pt idx="54">
                  <c:v>-6643</c:v>
                </c:pt>
                <c:pt idx="55">
                  <c:v>-6285</c:v>
                </c:pt>
                <c:pt idx="56">
                  <c:v>-5469</c:v>
                </c:pt>
                <c:pt idx="57">
                  <c:v>-5462</c:v>
                </c:pt>
                <c:pt idx="58">
                  <c:v>-5313</c:v>
                </c:pt>
                <c:pt idx="59">
                  <c:v>-5304</c:v>
                </c:pt>
                <c:pt idx="60">
                  <c:v>-5299</c:v>
                </c:pt>
                <c:pt idx="61">
                  <c:v>-5299</c:v>
                </c:pt>
                <c:pt idx="62">
                  <c:v>-5292</c:v>
                </c:pt>
                <c:pt idx="63">
                  <c:v>-5292</c:v>
                </c:pt>
                <c:pt idx="64">
                  <c:v>-5278</c:v>
                </c:pt>
                <c:pt idx="65">
                  <c:v>-5278</c:v>
                </c:pt>
                <c:pt idx="66">
                  <c:v>-4982</c:v>
                </c:pt>
                <c:pt idx="67">
                  <c:v>-4959</c:v>
                </c:pt>
                <c:pt idx="68">
                  <c:v>-4954</c:v>
                </c:pt>
                <c:pt idx="69">
                  <c:v>-4954</c:v>
                </c:pt>
                <c:pt idx="70">
                  <c:v>-4954</c:v>
                </c:pt>
                <c:pt idx="71">
                  <c:v>-4947</c:v>
                </c:pt>
                <c:pt idx="72">
                  <c:v>-4947</c:v>
                </c:pt>
                <c:pt idx="73">
                  <c:v>-4940</c:v>
                </c:pt>
                <c:pt idx="74">
                  <c:v>-4931</c:v>
                </c:pt>
                <c:pt idx="75">
                  <c:v>-4796</c:v>
                </c:pt>
                <c:pt idx="76">
                  <c:v>-4796</c:v>
                </c:pt>
                <c:pt idx="77">
                  <c:v>-4740</c:v>
                </c:pt>
                <c:pt idx="78">
                  <c:v>-4628</c:v>
                </c:pt>
                <c:pt idx="79">
                  <c:v>-4600</c:v>
                </c:pt>
                <c:pt idx="80">
                  <c:v>-4477</c:v>
                </c:pt>
                <c:pt idx="81">
                  <c:v>-4477</c:v>
                </c:pt>
                <c:pt idx="82">
                  <c:v>-4428</c:v>
                </c:pt>
                <c:pt idx="83">
                  <c:v>-4277</c:v>
                </c:pt>
                <c:pt idx="84">
                  <c:v>-4090</c:v>
                </c:pt>
                <c:pt idx="85">
                  <c:v>-4078</c:v>
                </c:pt>
                <c:pt idx="86">
                  <c:v>-3932</c:v>
                </c:pt>
                <c:pt idx="87">
                  <c:v>-3920</c:v>
                </c:pt>
                <c:pt idx="88">
                  <c:v>-3913</c:v>
                </c:pt>
                <c:pt idx="89">
                  <c:v>-3910</c:v>
                </c:pt>
                <c:pt idx="90">
                  <c:v>-3832</c:v>
                </c:pt>
                <c:pt idx="91">
                  <c:v>-3761</c:v>
                </c:pt>
                <c:pt idx="92">
                  <c:v>-3761</c:v>
                </c:pt>
                <c:pt idx="93">
                  <c:v>-3761</c:v>
                </c:pt>
                <c:pt idx="94">
                  <c:v>-3761</c:v>
                </c:pt>
                <c:pt idx="95">
                  <c:v>-3761</c:v>
                </c:pt>
                <c:pt idx="96">
                  <c:v>-3760</c:v>
                </c:pt>
                <c:pt idx="97">
                  <c:v>-3603</c:v>
                </c:pt>
                <c:pt idx="98">
                  <c:v>-3589</c:v>
                </c:pt>
                <c:pt idx="99">
                  <c:v>-3589</c:v>
                </c:pt>
                <c:pt idx="100">
                  <c:v>-3589</c:v>
                </c:pt>
                <c:pt idx="101">
                  <c:v>-3589</c:v>
                </c:pt>
                <c:pt idx="102">
                  <c:v>-3589</c:v>
                </c:pt>
                <c:pt idx="103">
                  <c:v>-3589</c:v>
                </c:pt>
                <c:pt idx="104">
                  <c:v>-3582</c:v>
                </c:pt>
                <c:pt idx="105">
                  <c:v>-3452</c:v>
                </c:pt>
                <c:pt idx="106">
                  <c:v>-3424</c:v>
                </c:pt>
                <c:pt idx="107">
                  <c:v>-3417</c:v>
                </c:pt>
                <c:pt idx="108">
                  <c:v>-3258</c:v>
                </c:pt>
                <c:pt idx="109">
                  <c:v>-3244</c:v>
                </c:pt>
                <c:pt idx="110">
                  <c:v>-3244</c:v>
                </c:pt>
                <c:pt idx="111">
                  <c:v>-3244</c:v>
                </c:pt>
                <c:pt idx="112">
                  <c:v>-3244</c:v>
                </c:pt>
                <c:pt idx="113">
                  <c:v>-3244</c:v>
                </c:pt>
                <c:pt idx="114">
                  <c:v>-3223</c:v>
                </c:pt>
                <c:pt idx="115">
                  <c:v>-3107</c:v>
                </c:pt>
                <c:pt idx="116">
                  <c:v>-3091</c:v>
                </c:pt>
                <c:pt idx="117">
                  <c:v>-3086</c:v>
                </c:pt>
                <c:pt idx="118">
                  <c:v>-3079</c:v>
                </c:pt>
                <c:pt idx="119">
                  <c:v>-3065</c:v>
                </c:pt>
                <c:pt idx="120">
                  <c:v>-3063</c:v>
                </c:pt>
                <c:pt idx="121">
                  <c:v>-3051</c:v>
                </c:pt>
                <c:pt idx="122">
                  <c:v>-2914</c:v>
                </c:pt>
                <c:pt idx="123">
                  <c:v>-2904</c:v>
                </c:pt>
                <c:pt idx="124">
                  <c:v>-2876</c:v>
                </c:pt>
                <c:pt idx="125">
                  <c:v>-2733</c:v>
                </c:pt>
                <c:pt idx="126">
                  <c:v>-2711</c:v>
                </c:pt>
                <c:pt idx="127">
                  <c:v>-2581</c:v>
                </c:pt>
                <c:pt idx="128">
                  <c:v>-2574</c:v>
                </c:pt>
                <c:pt idx="129">
                  <c:v>-2560</c:v>
                </c:pt>
                <c:pt idx="130">
                  <c:v>-2553</c:v>
                </c:pt>
                <c:pt idx="131">
                  <c:v>-2545</c:v>
                </c:pt>
                <c:pt idx="132">
                  <c:v>-2532</c:v>
                </c:pt>
                <c:pt idx="133">
                  <c:v>-2352</c:v>
                </c:pt>
                <c:pt idx="134">
                  <c:v>-2348</c:v>
                </c:pt>
                <c:pt idx="135">
                  <c:v>-2236</c:v>
                </c:pt>
                <c:pt idx="136">
                  <c:v>-2229</c:v>
                </c:pt>
                <c:pt idx="137">
                  <c:v>-2224</c:v>
                </c:pt>
                <c:pt idx="138">
                  <c:v>-2224</c:v>
                </c:pt>
                <c:pt idx="139">
                  <c:v>-2224</c:v>
                </c:pt>
                <c:pt idx="140">
                  <c:v>-2222</c:v>
                </c:pt>
                <c:pt idx="141">
                  <c:v>-2196</c:v>
                </c:pt>
                <c:pt idx="142">
                  <c:v>-2194</c:v>
                </c:pt>
                <c:pt idx="143">
                  <c:v>-2059</c:v>
                </c:pt>
                <c:pt idx="144">
                  <c:v>-2045</c:v>
                </c:pt>
                <c:pt idx="145">
                  <c:v>-2029</c:v>
                </c:pt>
                <c:pt idx="146">
                  <c:v>-1872</c:v>
                </c:pt>
                <c:pt idx="147">
                  <c:v>-1684</c:v>
                </c:pt>
                <c:pt idx="148">
                  <c:v>-1540</c:v>
                </c:pt>
                <c:pt idx="149">
                  <c:v>-1528</c:v>
                </c:pt>
                <c:pt idx="150">
                  <c:v>-1519</c:v>
                </c:pt>
                <c:pt idx="151">
                  <c:v>-1382</c:v>
                </c:pt>
                <c:pt idx="152">
                  <c:v>-1368</c:v>
                </c:pt>
                <c:pt idx="153">
                  <c:v>-1356</c:v>
                </c:pt>
                <c:pt idx="154">
                  <c:v>-1218</c:v>
                </c:pt>
                <c:pt idx="155">
                  <c:v>-1204</c:v>
                </c:pt>
                <c:pt idx="156">
                  <c:v>-1202</c:v>
                </c:pt>
                <c:pt idx="157">
                  <c:v>-1192</c:v>
                </c:pt>
                <c:pt idx="158">
                  <c:v>-1174</c:v>
                </c:pt>
                <c:pt idx="159">
                  <c:v>-692</c:v>
                </c:pt>
                <c:pt idx="160">
                  <c:v>-529</c:v>
                </c:pt>
                <c:pt idx="161">
                  <c:v>-505</c:v>
                </c:pt>
                <c:pt idx="162">
                  <c:v>-363</c:v>
                </c:pt>
                <c:pt idx="163">
                  <c:v>-341</c:v>
                </c:pt>
                <c:pt idx="164">
                  <c:v>-243</c:v>
                </c:pt>
                <c:pt idx="165">
                  <c:v>-170</c:v>
                </c:pt>
                <c:pt idx="166">
                  <c:v>-170</c:v>
                </c:pt>
                <c:pt idx="167">
                  <c:v>-4</c:v>
                </c:pt>
                <c:pt idx="168">
                  <c:v>0</c:v>
                </c:pt>
                <c:pt idx="169">
                  <c:v>140</c:v>
                </c:pt>
                <c:pt idx="170">
                  <c:v>146</c:v>
                </c:pt>
                <c:pt idx="171">
                  <c:v>175</c:v>
                </c:pt>
                <c:pt idx="172">
                  <c:v>342</c:v>
                </c:pt>
                <c:pt idx="173">
                  <c:v>380</c:v>
                </c:pt>
                <c:pt idx="174">
                  <c:v>499</c:v>
                </c:pt>
                <c:pt idx="175">
                  <c:v>506</c:v>
                </c:pt>
                <c:pt idx="176">
                  <c:v>533</c:v>
                </c:pt>
                <c:pt idx="177">
                  <c:v>535</c:v>
                </c:pt>
                <c:pt idx="178">
                  <c:v>859</c:v>
                </c:pt>
                <c:pt idx="179">
                  <c:v>996</c:v>
                </c:pt>
                <c:pt idx="180">
                  <c:v>1052</c:v>
                </c:pt>
                <c:pt idx="181">
                  <c:v>1204</c:v>
                </c:pt>
                <c:pt idx="182">
                  <c:v>1367</c:v>
                </c:pt>
                <c:pt idx="183">
                  <c:v>1714</c:v>
                </c:pt>
                <c:pt idx="184">
                  <c:v>1863</c:v>
                </c:pt>
                <c:pt idx="185">
                  <c:v>1863.5</c:v>
                </c:pt>
                <c:pt idx="186">
                  <c:v>1866</c:v>
                </c:pt>
                <c:pt idx="187">
                  <c:v>1877</c:v>
                </c:pt>
                <c:pt idx="188">
                  <c:v>1877.5</c:v>
                </c:pt>
                <c:pt idx="189">
                  <c:v>1884</c:v>
                </c:pt>
                <c:pt idx="190">
                  <c:v>1884.5</c:v>
                </c:pt>
                <c:pt idx="191">
                  <c:v>2040</c:v>
                </c:pt>
                <c:pt idx="192">
                  <c:v>2040</c:v>
                </c:pt>
                <c:pt idx="193">
                  <c:v>2040</c:v>
                </c:pt>
                <c:pt idx="194">
                  <c:v>2052</c:v>
                </c:pt>
                <c:pt idx="195">
                  <c:v>2224</c:v>
                </c:pt>
                <c:pt idx="196">
                  <c:v>2404</c:v>
                </c:pt>
                <c:pt idx="197">
                  <c:v>2541</c:v>
                </c:pt>
                <c:pt idx="198">
                  <c:v>2567</c:v>
                </c:pt>
                <c:pt idx="199">
                  <c:v>2583</c:v>
                </c:pt>
                <c:pt idx="200">
                  <c:v>2762</c:v>
                </c:pt>
                <c:pt idx="201">
                  <c:v>2900</c:v>
                </c:pt>
                <c:pt idx="202">
                  <c:v>3079</c:v>
                </c:pt>
                <c:pt idx="203">
                  <c:v>3114</c:v>
                </c:pt>
                <c:pt idx="204">
                  <c:v>2900</c:v>
                </c:pt>
                <c:pt idx="205">
                  <c:v>3079</c:v>
                </c:pt>
                <c:pt idx="206">
                  <c:v>3114</c:v>
                </c:pt>
                <c:pt idx="207">
                  <c:v>3271</c:v>
                </c:pt>
                <c:pt idx="208">
                  <c:v>3279</c:v>
                </c:pt>
                <c:pt idx="209">
                  <c:v>3410</c:v>
                </c:pt>
                <c:pt idx="210">
                  <c:v>3417</c:v>
                </c:pt>
                <c:pt idx="211">
                  <c:v>3575</c:v>
                </c:pt>
                <c:pt idx="212">
                  <c:v>3588</c:v>
                </c:pt>
                <c:pt idx="213">
                  <c:v>3617</c:v>
                </c:pt>
              </c:numCache>
            </c:numRef>
          </c:xVal>
          <c:yVal>
            <c:numRef>
              <c:f>'Active 1'!$H$21:$H$977</c:f>
              <c:numCache>
                <c:formatCode>General</c:formatCode>
                <c:ptCount val="957"/>
                <c:pt idx="27">
                  <c:v>0.18203099999664119</c:v>
                </c:pt>
                <c:pt idx="34">
                  <c:v>0.1081449999983306</c:v>
                </c:pt>
                <c:pt idx="39">
                  <c:v>0.10071799999423092</c:v>
                </c:pt>
                <c:pt idx="42">
                  <c:v>8.9728999992075842E-2</c:v>
                </c:pt>
                <c:pt idx="43">
                  <c:v>8.6888999998336658E-2</c:v>
                </c:pt>
                <c:pt idx="44">
                  <c:v>9.2366999997466337E-2</c:v>
                </c:pt>
                <c:pt idx="47">
                  <c:v>8.2818000002589542E-2</c:v>
                </c:pt>
                <c:pt idx="49">
                  <c:v>8.977999999478925E-2</c:v>
                </c:pt>
                <c:pt idx="50">
                  <c:v>8.8639999994484242E-2</c:v>
                </c:pt>
                <c:pt idx="51">
                  <c:v>8.3741999995254446E-2</c:v>
                </c:pt>
                <c:pt idx="52">
                  <c:v>8.1627999999909662E-2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73-4A6F-B457-326612D1CE05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1'!$D$22:$D$45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1'!$F$21:$F$977</c:f>
              <c:numCache>
                <c:formatCode>General</c:formatCode>
                <c:ptCount val="957"/>
                <c:pt idx="0">
                  <c:v>-13146</c:v>
                </c:pt>
                <c:pt idx="1">
                  <c:v>-13124</c:v>
                </c:pt>
                <c:pt idx="2">
                  <c:v>-13119</c:v>
                </c:pt>
                <c:pt idx="3">
                  <c:v>-13118</c:v>
                </c:pt>
                <c:pt idx="4">
                  <c:v>-13117</c:v>
                </c:pt>
                <c:pt idx="5">
                  <c:v>-13112</c:v>
                </c:pt>
                <c:pt idx="6">
                  <c:v>-13111</c:v>
                </c:pt>
                <c:pt idx="7">
                  <c:v>-12988</c:v>
                </c:pt>
                <c:pt idx="8">
                  <c:v>-12083</c:v>
                </c:pt>
                <c:pt idx="9">
                  <c:v>-11816</c:v>
                </c:pt>
                <c:pt idx="10">
                  <c:v>-11815</c:v>
                </c:pt>
                <c:pt idx="11">
                  <c:v>-11794</c:v>
                </c:pt>
                <c:pt idx="12">
                  <c:v>-11794</c:v>
                </c:pt>
                <c:pt idx="13">
                  <c:v>-11766</c:v>
                </c:pt>
                <c:pt idx="14">
                  <c:v>-11760</c:v>
                </c:pt>
                <c:pt idx="15">
                  <c:v>-11760</c:v>
                </c:pt>
                <c:pt idx="16">
                  <c:v>-11629</c:v>
                </c:pt>
                <c:pt idx="17">
                  <c:v>-11622</c:v>
                </c:pt>
                <c:pt idx="18">
                  <c:v>-11614</c:v>
                </c:pt>
                <c:pt idx="19">
                  <c:v>-11609</c:v>
                </c:pt>
                <c:pt idx="20">
                  <c:v>-11608</c:v>
                </c:pt>
                <c:pt idx="21">
                  <c:v>-11601</c:v>
                </c:pt>
                <c:pt idx="22">
                  <c:v>-11573</c:v>
                </c:pt>
                <c:pt idx="23">
                  <c:v>-11263</c:v>
                </c:pt>
                <c:pt idx="24">
                  <c:v>-11126</c:v>
                </c:pt>
                <c:pt idx="25">
                  <c:v>-11111</c:v>
                </c:pt>
                <c:pt idx="26">
                  <c:v>-11062</c:v>
                </c:pt>
                <c:pt idx="27">
                  <c:v>-10933</c:v>
                </c:pt>
                <c:pt idx="28">
                  <c:v>-10933</c:v>
                </c:pt>
                <c:pt idx="29">
                  <c:v>-10925</c:v>
                </c:pt>
                <c:pt idx="30">
                  <c:v>-10781</c:v>
                </c:pt>
                <c:pt idx="31">
                  <c:v>-10409</c:v>
                </c:pt>
                <c:pt idx="32">
                  <c:v>-10374</c:v>
                </c:pt>
                <c:pt idx="33">
                  <c:v>-9099</c:v>
                </c:pt>
                <c:pt idx="34">
                  <c:v>-9035</c:v>
                </c:pt>
                <c:pt idx="35">
                  <c:v>-9029</c:v>
                </c:pt>
                <c:pt idx="36">
                  <c:v>-8984</c:v>
                </c:pt>
                <c:pt idx="37">
                  <c:v>-8849</c:v>
                </c:pt>
                <c:pt idx="38">
                  <c:v>-8705</c:v>
                </c:pt>
                <c:pt idx="39">
                  <c:v>-8574</c:v>
                </c:pt>
                <c:pt idx="40">
                  <c:v>-8519</c:v>
                </c:pt>
                <c:pt idx="41">
                  <c:v>-8368</c:v>
                </c:pt>
                <c:pt idx="42">
                  <c:v>-8347</c:v>
                </c:pt>
                <c:pt idx="43">
                  <c:v>-8227</c:v>
                </c:pt>
                <c:pt idx="44">
                  <c:v>-8181</c:v>
                </c:pt>
                <c:pt idx="45">
                  <c:v>-8173</c:v>
                </c:pt>
                <c:pt idx="46">
                  <c:v>-8008</c:v>
                </c:pt>
                <c:pt idx="47">
                  <c:v>-7874</c:v>
                </c:pt>
                <c:pt idx="48">
                  <c:v>-7843</c:v>
                </c:pt>
                <c:pt idx="49">
                  <c:v>-7840</c:v>
                </c:pt>
                <c:pt idx="50">
                  <c:v>-7820</c:v>
                </c:pt>
                <c:pt idx="51">
                  <c:v>-7806</c:v>
                </c:pt>
                <c:pt idx="52">
                  <c:v>-7704</c:v>
                </c:pt>
                <c:pt idx="53">
                  <c:v>-7676</c:v>
                </c:pt>
                <c:pt idx="54">
                  <c:v>-6643</c:v>
                </c:pt>
                <c:pt idx="55">
                  <c:v>-6285</c:v>
                </c:pt>
                <c:pt idx="56">
                  <c:v>-5469</c:v>
                </c:pt>
                <c:pt idx="57">
                  <c:v>-5462</c:v>
                </c:pt>
                <c:pt idx="58">
                  <c:v>-5313</c:v>
                </c:pt>
                <c:pt idx="59">
                  <c:v>-5304</c:v>
                </c:pt>
                <c:pt idx="60">
                  <c:v>-5299</c:v>
                </c:pt>
                <c:pt idx="61">
                  <c:v>-5299</c:v>
                </c:pt>
                <c:pt idx="62">
                  <c:v>-5292</c:v>
                </c:pt>
                <c:pt idx="63">
                  <c:v>-5292</c:v>
                </c:pt>
                <c:pt idx="64">
                  <c:v>-5278</c:v>
                </c:pt>
                <c:pt idx="65">
                  <c:v>-5278</c:v>
                </c:pt>
                <c:pt idx="66">
                  <c:v>-4982</c:v>
                </c:pt>
                <c:pt idx="67">
                  <c:v>-4959</c:v>
                </c:pt>
                <c:pt idx="68">
                  <c:v>-4954</c:v>
                </c:pt>
                <c:pt idx="69">
                  <c:v>-4954</c:v>
                </c:pt>
                <c:pt idx="70">
                  <c:v>-4954</c:v>
                </c:pt>
                <c:pt idx="71">
                  <c:v>-4947</c:v>
                </c:pt>
                <c:pt idx="72">
                  <c:v>-4947</c:v>
                </c:pt>
                <c:pt idx="73">
                  <c:v>-4940</c:v>
                </c:pt>
                <c:pt idx="74">
                  <c:v>-4931</c:v>
                </c:pt>
                <c:pt idx="75">
                  <c:v>-4796</c:v>
                </c:pt>
                <c:pt idx="76">
                  <c:v>-4796</c:v>
                </c:pt>
                <c:pt idx="77">
                  <c:v>-4740</c:v>
                </c:pt>
                <c:pt idx="78">
                  <c:v>-4628</c:v>
                </c:pt>
                <c:pt idx="79">
                  <c:v>-4600</c:v>
                </c:pt>
                <c:pt idx="80">
                  <c:v>-4477</c:v>
                </c:pt>
                <c:pt idx="81">
                  <c:v>-4477</c:v>
                </c:pt>
                <c:pt idx="82">
                  <c:v>-4428</c:v>
                </c:pt>
                <c:pt idx="83">
                  <c:v>-4277</c:v>
                </c:pt>
                <c:pt idx="84">
                  <c:v>-4090</c:v>
                </c:pt>
                <c:pt idx="85">
                  <c:v>-4078</c:v>
                </c:pt>
                <c:pt idx="86">
                  <c:v>-3932</c:v>
                </c:pt>
                <c:pt idx="87">
                  <c:v>-3920</c:v>
                </c:pt>
                <c:pt idx="88">
                  <c:v>-3913</c:v>
                </c:pt>
                <c:pt idx="89">
                  <c:v>-3910</c:v>
                </c:pt>
                <c:pt idx="90">
                  <c:v>-3832</c:v>
                </c:pt>
                <c:pt idx="91">
                  <c:v>-3761</c:v>
                </c:pt>
                <c:pt idx="92">
                  <c:v>-3761</c:v>
                </c:pt>
                <c:pt idx="93">
                  <c:v>-3761</c:v>
                </c:pt>
                <c:pt idx="94">
                  <c:v>-3761</c:v>
                </c:pt>
                <c:pt idx="95">
                  <c:v>-3761</c:v>
                </c:pt>
                <c:pt idx="96">
                  <c:v>-3760</c:v>
                </c:pt>
                <c:pt idx="97">
                  <c:v>-3603</c:v>
                </c:pt>
                <c:pt idx="98">
                  <c:v>-3589</c:v>
                </c:pt>
                <c:pt idx="99">
                  <c:v>-3589</c:v>
                </c:pt>
                <c:pt idx="100">
                  <c:v>-3589</c:v>
                </c:pt>
                <c:pt idx="101">
                  <c:v>-3589</c:v>
                </c:pt>
                <c:pt idx="102">
                  <c:v>-3589</c:v>
                </c:pt>
                <c:pt idx="103">
                  <c:v>-3589</c:v>
                </c:pt>
                <c:pt idx="104">
                  <c:v>-3582</c:v>
                </c:pt>
                <c:pt idx="105">
                  <c:v>-3452</c:v>
                </c:pt>
                <c:pt idx="106">
                  <c:v>-3424</c:v>
                </c:pt>
                <c:pt idx="107">
                  <c:v>-3417</c:v>
                </c:pt>
                <c:pt idx="108">
                  <c:v>-3258</c:v>
                </c:pt>
                <c:pt idx="109">
                  <c:v>-3244</c:v>
                </c:pt>
                <c:pt idx="110">
                  <c:v>-3244</c:v>
                </c:pt>
                <c:pt idx="111">
                  <c:v>-3244</c:v>
                </c:pt>
                <c:pt idx="112">
                  <c:v>-3244</c:v>
                </c:pt>
                <c:pt idx="113">
                  <c:v>-3244</c:v>
                </c:pt>
                <c:pt idx="114">
                  <c:v>-3223</c:v>
                </c:pt>
                <c:pt idx="115">
                  <c:v>-3107</c:v>
                </c:pt>
                <c:pt idx="116">
                  <c:v>-3091</c:v>
                </c:pt>
                <c:pt idx="117">
                  <c:v>-3086</c:v>
                </c:pt>
                <c:pt idx="118">
                  <c:v>-3079</c:v>
                </c:pt>
                <c:pt idx="119">
                  <c:v>-3065</c:v>
                </c:pt>
                <c:pt idx="120">
                  <c:v>-3063</c:v>
                </c:pt>
                <c:pt idx="121">
                  <c:v>-3051</c:v>
                </c:pt>
                <c:pt idx="122">
                  <c:v>-2914</c:v>
                </c:pt>
                <c:pt idx="123">
                  <c:v>-2904</c:v>
                </c:pt>
                <c:pt idx="124">
                  <c:v>-2876</c:v>
                </c:pt>
                <c:pt idx="125">
                  <c:v>-2733</c:v>
                </c:pt>
                <c:pt idx="126">
                  <c:v>-2711</c:v>
                </c:pt>
                <c:pt idx="127">
                  <c:v>-2581</c:v>
                </c:pt>
                <c:pt idx="128">
                  <c:v>-2574</c:v>
                </c:pt>
                <c:pt idx="129">
                  <c:v>-2560</c:v>
                </c:pt>
                <c:pt idx="130">
                  <c:v>-2553</c:v>
                </c:pt>
                <c:pt idx="131">
                  <c:v>-2545</c:v>
                </c:pt>
                <c:pt idx="132">
                  <c:v>-2532</c:v>
                </c:pt>
                <c:pt idx="133">
                  <c:v>-2352</c:v>
                </c:pt>
                <c:pt idx="134">
                  <c:v>-2348</c:v>
                </c:pt>
                <c:pt idx="135">
                  <c:v>-2236</c:v>
                </c:pt>
                <c:pt idx="136">
                  <c:v>-2229</c:v>
                </c:pt>
                <c:pt idx="137">
                  <c:v>-2224</c:v>
                </c:pt>
                <c:pt idx="138">
                  <c:v>-2224</c:v>
                </c:pt>
                <c:pt idx="139">
                  <c:v>-2224</c:v>
                </c:pt>
                <c:pt idx="140">
                  <c:v>-2222</c:v>
                </c:pt>
                <c:pt idx="141">
                  <c:v>-2196</c:v>
                </c:pt>
                <c:pt idx="142">
                  <c:v>-2194</c:v>
                </c:pt>
                <c:pt idx="143">
                  <c:v>-2059</c:v>
                </c:pt>
                <c:pt idx="144">
                  <c:v>-2045</c:v>
                </c:pt>
                <c:pt idx="145">
                  <c:v>-2029</c:v>
                </c:pt>
                <c:pt idx="146">
                  <c:v>-1872</c:v>
                </c:pt>
                <c:pt idx="147">
                  <c:v>-1684</c:v>
                </c:pt>
                <c:pt idx="148">
                  <c:v>-1540</c:v>
                </c:pt>
                <c:pt idx="149">
                  <c:v>-1528</c:v>
                </c:pt>
                <c:pt idx="150">
                  <c:v>-1519</c:v>
                </c:pt>
                <c:pt idx="151">
                  <c:v>-1382</c:v>
                </c:pt>
                <c:pt idx="152">
                  <c:v>-1368</c:v>
                </c:pt>
                <c:pt idx="153">
                  <c:v>-1356</c:v>
                </c:pt>
                <c:pt idx="154">
                  <c:v>-1218</c:v>
                </c:pt>
                <c:pt idx="155">
                  <c:v>-1204</c:v>
                </c:pt>
                <c:pt idx="156">
                  <c:v>-1202</c:v>
                </c:pt>
                <c:pt idx="157">
                  <c:v>-1192</c:v>
                </c:pt>
                <c:pt idx="158">
                  <c:v>-1174</c:v>
                </c:pt>
                <c:pt idx="159">
                  <c:v>-692</c:v>
                </c:pt>
                <c:pt idx="160">
                  <c:v>-529</c:v>
                </c:pt>
                <c:pt idx="161">
                  <c:v>-505</c:v>
                </c:pt>
                <c:pt idx="162">
                  <c:v>-363</c:v>
                </c:pt>
                <c:pt idx="163">
                  <c:v>-341</c:v>
                </c:pt>
                <c:pt idx="164">
                  <c:v>-243</c:v>
                </c:pt>
                <c:pt idx="165">
                  <c:v>-170</c:v>
                </c:pt>
                <c:pt idx="166">
                  <c:v>-170</c:v>
                </c:pt>
                <c:pt idx="167">
                  <c:v>-4</c:v>
                </c:pt>
                <c:pt idx="168">
                  <c:v>0</c:v>
                </c:pt>
                <c:pt idx="169">
                  <c:v>140</c:v>
                </c:pt>
                <c:pt idx="170">
                  <c:v>146</c:v>
                </c:pt>
                <c:pt idx="171">
                  <c:v>175</c:v>
                </c:pt>
                <c:pt idx="172">
                  <c:v>342</c:v>
                </c:pt>
                <c:pt idx="173">
                  <c:v>380</c:v>
                </c:pt>
                <c:pt idx="174">
                  <c:v>499</c:v>
                </c:pt>
                <c:pt idx="175">
                  <c:v>506</c:v>
                </c:pt>
                <c:pt idx="176">
                  <c:v>533</c:v>
                </c:pt>
                <c:pt idx="177">
                  <c:v>535</c:v>
                </c:pt>
                <c:pt idx="178">
                  <c:v>859</c:v>
                </c:pt>
                <c:pt idx="179">
                  <c:v>996</c:v>
                </c:pt>
                <c:pt idx="180">
                  <c:v>1052</c:v>
                </c:pt>
                <c:pt idx="181">
                  <c:v>1204</c:v>
                </c:pt>
                <c:pt idx="182">
                  <c:v>1367</c:v>
                </c:pt>
                <c:pt idx="183">
                  <c:v>1714</c:v>
                </c:pt>
                <c:pt idx="184">
                  <c:v>1863</c:v>
                </c:pt>
                <c:pt idx="185">
                  <c:v>1863.5</c:v>
                </c:pt>
                <c:pt idx="186">
                  <c:v>1866</c:v>
                </c:pt>
                <c:pt idx="187">
                  <c:v>1877</c:v>
                </c:pt>
                <c:pt idx="188">
                  <c:v>1877.5</c:v>
                </c:pt>
                <c:pt idx="189">
                  <c:v>1884</c:v>
                </c:pt>
                <c:pt idx="190">
                  <c:v>1884.5</c:v>
                </c:pt>
                <c:pt idx="191">
                  <c:v>2040</c:v>
                </c:pt>
                <c:pt idx="192">
                  <c:v>2040</c:v>
                </c:pt>
                <c:pt idx="193">
                  <c:v>2040</c:v>
                </c:pt>
                <c:pt idx="194">
                  <c:v>2052</c:v>
                </c:pt>
                <c:pt idx="195">
                  <c:v>2224</c:v>
                </c:pt>
                <c:pt idx="196">
                  <c:v>2404</c:v>
                </c:pt>
                <c:pt idx="197">
                  <c:v>2541</c:v>
                </c:pt>
                <c:pt idx="198">
                  <c:v>2567</c:v>
                </c:pt>
                <c:pt idx="199">
                  <c:v>2583</c:v>
                </c:pt>
                <c:pt idx="200">
                  <c:v>2762</c:v>
                </c:pt>
                <c:pt idx="201">
                  <c:v>2900</c:v>
                </c:pt>
                <c:pt idx="202">
                  <c:v>3079</c:v>
                </c:pt>
                <c:pt idx="203">
                  <c:v>3114</c:v>
                </c:pt>
                <c:pt idx="204">
                  <c:v>2900</c:v>
                </c:pt>
                <c:pt idx="205">
                  <c:v>3079</c:v>
                </c:pt>
                <c:pt idx="206">
                  <c:v>3114</c:v>
                </c:pt>
                <c:pt idx="207">
                  <c:v>3271</c:v>
                </c:pt>
                <c:pt idx="208">
                  <c:v>3279</c:v>
                </c:pt>
                <c:pt idx="209">
                  <c:v>3410</c:v>
                </c:pt>
                <c:pt idx="210">
                  <c:v>3417</c:v>
                </c:pt>
                <c:pt idx="211">
                  <c:v>3575</c:v>
                </c:pt>
                <c:pt idx="212">
                  <c:v>3588</c:v>
                </c:pt>
                <c:pt idx="213">
                  <c:v>3617</c:v>
                </c:pt>
              </c:numCache>
            </c:numRef>
          </c:xVal>
          <c:yVal>
            <c:numRef>
              <c:f>'Active 1'!$I$21:$I$977</c:f>
              <c:numCache>
                <c:formatCode>General</c:formatCode>
                <c:ptCount val="957"/>
                <c:pt idx="0">
                  <c:v>0.31312199999592849</c:v>
                </c:pt>
                <c:pt idx="1">
                  <c:v>0.31656799999836949</c:v>
                </c:pt>
                <c:pt idx="2">
                  <c:v>0.3205329999946116</c:v>
                </c:pt>
                <c:pt idx="3">
                  <c:v>0.29832599999645026</c:v>
                </c:pt>
                <c:pt idx="4">
                  <c:v>0.30211899999630987</c:v>
                </c:pt>
                <c:pt idx="5">
                  <c:v>0.29508399999758694</c:v>
                </c:pt>
                <c:pt idx="6">
                  <c:v>0.29887699999744655</c:v>
                </c:pt>
                <c:pt idx="7">
                  <c:v>0.28841599999577738</c:v>
                </c:pt>
                <c:pt idx="8">
                  <c:v>0.23508099999889964</c:v>
                </c:pt>
                <c:pt idx="9">
                  <c:v>0.22681199999715318</c:v>
                </c:pt>
                <c:pt idx="10">
                  <c:v>0.22260499999902095</c:v>
                </c:pt>
                <c:pt idx="11">
                  <c:v>0.216257999996742</c:v>
                </c:pt>
                <c:pt idx="12">
                  <c:v>0.22525799999857554</c:v>
                </c:pt>
                <c:pt idx="13">
                  <c:v>0.21946199999729288</c:v>
                </c:pt>
                <c:pt idx="14">
                  <c:v>0.22221999999965192</c:v>
                </c:pt>
                <c:pt idx="15">
                  <c:v>0.22321999999985565</c:v>
                </c:pt>
                <c:pt idx="16">
                  <c:v>0.20910299999741255</c:v>
                </c:pt>
                <c:pt idx="17">
                  <c:v>0.21765399999640067</c:v>
                </c:pt>
                <c:pt idx="18">
                  <c:v>0.21799799999644165</c:v>
                </c:pt>
                <c:pt idx="19">
                  <c:v>0.21396299999832991</c:v>
                </c:pt>
                <c:pt idx="20">
                  <c:v>0.20975600000019767</c:v>
                </c:pt>
                <c:pt idx="21">
                  <c:v>0.23230699999839999</c:v>
                </c:pt>
                <c:pt idx="22">
                  <c:v>0.2145109999946726</c:v>
                </c:pt>
                <c:pt idx="23">
                  <c:v>0.20134099999995669</c:v>
                </c:pt>
                <c:pt idx="24">
                  <c:v>0.18598199999541976</c:v>
                </c:pt>
                <c:pt idx="25">
                  <c:v>0.18087699999887263</c:v>
                </c:pt>
                <c:pt idx="26">
                  <c:v>0.18173399999795947</c:v>
                </c:pt>
                <c:pt idx="28">
                  <c:v>0.19903099999646656</c:v>
                </c:pt>
                <c:pt idx="29">
                  <c:v>0.17837499999950523</c:v>
                </c:pt>
                <c:pt idx="30">
                  <c:v>0.16256699999576085</c:v>
                </c:pt>
                <c:pt idx="31">
                  <c:v>0.13956300000063493</c:v>
                </c:pt>
                <c:pt idx="32">
                  <c:v>0.14431799999510986</c:v>
                </c:pt>
                <c:pt idx="33">
                  <c:v>0.10939299999881769</c:v>
                </c:pt>
                <c:pt idx="35">
                  <c:v>0.10490299999219133</c:v>
                </c:pt>
                <c:pt idx="37">
                  <c:v>0.11264299999311334</c:v>
                </c:pt>
                <c:pt idx="38">
                  <c:v>0.11183499999606283</c:v>
                </c:pt>
                <c:pt idx="40">
                  <c:v>0.10033299999486189</c:v>
                </c:pt>
                <c:pt idx="41">
                  <c:v>9.3075999997381587E-2</c:v>
                </c:pt>
                <c:pt idx="45">
                  <c:v>8.4710999995877501E-2</c:v>
                </c:pt>
                <c:pt idx="46">
                  <c:v>8.6555999994743615E-2</c:v>
                </c:pt>
                <c:pt idx="48">
                  <c:v>8.3400999996229075E-2</c:v>
                </c:pt>
                <c:pt idx="53">
                  <c:v>8.183199999621138E-2</c:v>
                </c:pt>
                <c:pt idx="54">
                  <c:v>5.300100000022212E-2</c:v>
                </c:pt>
                <c:pt idx="55">
                  <c:v>1.7894999997224659E-2</c:v>
                </c:pt>
                <c:pt idx="56">
                  <c:v>-1.2017000000923872E-2</c:v>
                </c:pt>
                <c:pt idx="57">
                  <c:v>1.3533999997889623E-2</c:v>
                </c:pt>
                <c:pt idx="58">
                  <c:v>1.0690999995858874E-2</c:v>
                </c:pt>
                <c:pt idx="59">
                  <c:v>7.8279999943333678E-3</c:v>
                </c:pt>
                <c:pt idx="60">
                  <c:v>1.0793000001285691E-2</c:v>
                </c:pt>
                <c:pt idx="61">
                  <c:v>1.0793000001285691E-2</c:v>
                </c:pt>
                <c:pt idx="62">
                  <c:v>1.1343999998643994E-2</c:v>
                </c:pt>
                <c:pt idx="63">
                  <c:v>1.1343999998643994E-2</c:v>
                </c:pt>
                <c:pt idx="64">
                  <c:v>2.2445999995397869E-2</c:v>
                </c:pt>
                <c:pt idx="65">
                  <c:v>2.2445999995397869E-2</c:v>
                </c:pt>
                <c:pt idx="66">
                  <c:v>-1.825999999709893E-3</c:v>
                </c:pt>
                <c:pt idx="67">
                  <c:v>-1.5869999988353811E-3</c:v>
                </c:pt>
                <c:pt idx="68">
                  <c:v>2.3780000046826899E-3</c:v>
                </c:pt>
                <c:pt idx="69">
                  <c:v>4.3780000050901435E-3</c:v>
                </c:pt>
                <c:pt idx="70">
                  <c:v>8.3779999986290932E-3</c:v>
                </c:pt>
                <c:pt idx="71">
                  <c:v>1.2929000004078262E-2</c:v>
                </c:pt>
                <c:pt idx="72">
                  <c:v>1.392900000064401E-2</c:v>
                </c:pt>
                <c:pt idx="73">
                  <c:v>1.847999999881722E-2</c:v>
                </c:pt>
                <c:pt idx="74">
                  <c:v>6.6169999990961514E-3</c:v>
                </c:pt>
                <c:pt idx="75">
                  <c:v>-9.3280000000959262E-3</c:v>
                </c:pt>
                <c:pt idx="76">
                  <c:v>6.6719999958877452E-3</c:v>
                </c:pt>
                <c:pt idx="77">
                  <c:v>-4.9200000066775829E-3</c:v>
                </c:pt>
                <c:pt idx="78">
                  <c:v>-1.0104000000865199E-2</c:v>
                </c:pt>
                <c:pt idx="79">
                  <c:v>-6.9000000003143214E-3</c:v>
                </c:pt>
                <c:pt idx="80">
                  <c:v>-1.0361000007833354E-2</c:v>
                </c:pt>
                <c:pt idx="81">
                  <c:v>-9.3610000039916486E-3</c:v>
                </c:pt>
                <c:pt idx="82">
                  <c:v>-4.5039999968139455E-3</c:v>
                </c:pt>
                <c:pt idx="83">
                  <c:v>-8.7610000045970082E-3</c:v>
                </c:pt>
                <c:pt idx="84">
                  <c:v>-1.4470000001892913E-2</c:v>
                </c:pt>
                <c:pt idx="85">
                  <c:v>1.4045999996596947E-2</c:v>
                </c:pt>
                <c:pt idx="86">
                  <c:v>-9.1760000068461522E-3</c:v>
                </c:pt>
                <c:pt idx="87">
                  <c:v>-1.1659999996481929E-2</c:v>
                </c:pt>
                <c:pt idx="88">
                  <c:v>-1.2109000002965331E-2</c:v>
                </c:pt>
                <c:pt idx="89">
                  <c:v>-2.9730000002018642E-2</c:v>
                </c:pt>
                <c:pt idx="90">
                  <c:v>-1.2876000000687782E-2</c:v>
                </c:pt>
                <c:pt idx="91">
                  <c:v>-2.8573000003234483E-2</c:v>
                </c:pt>
                <c:pt idx="92">
                  <c:v>-2.5573000006261282E-2</c:v>
                </c:pt>
                <c:pt idx="93">
                  <c:v>-2.1573000005446374E-2</c:v>
                </c:pt>
                <c:pt idx="94">
                  <c:v>-1.7573000004631467E-2</c:v>
                </c:pt>
                <c:pt idx="95">
                  <c:v>-1.6573000000789762E-2</c:v>
                </c:pt>
                <c:pt idx="96">
                  <c:v>-4.7800000029383227E-3</c:v>
                </c:pt>
                <c:pt idx="97">
                  <c:v>-1.3278999998874497E-2</c:v>
                </c:pt>
                <c:pt idx="98">
                  <c:v>-1.3177000000723638E-2</c:v>
                </c:pt>
                <c:pt idx="99">
                  <c:v>-9.177000007184688E-3</c:v>
                </c:pt>
                <c:pt idx="100">
                  <c:v>-8.1770000033429824E-3</c:v>
                </c:pt>
                <c:pt idx="101">
                  <c:v>-6.1770000029355288E-3</c:v>
                </c:pt>
                <c:pt idx="102">
                  <c:v>-1.7700000171316788E-4</c:v>
                </c:pt>
                <c:pt idx="103">
                  <c:v>7.8229999999166466E-3</c:v>
                </c:pt>
                <c:pt idx="104">
                  <c:v>-1.0625999995681923E-2</c:v>
                </c:pt>
                <c:pt idx="105">
                  <c:v>-1.2536000002000947E-2</c:v>
                </c:pt>
                <c:pt idx="106">
                  <c:v>-9.3320000014500692E-3</c:v>
                </c:pt>
                <c:pt idx="107">
                  <c:v>-2.7810000028694049E-3</c:v>
                </c:pt>
                <c:pt idx="108">
                  <c:v>-1.7694000001938548E-2</c:v>
                </c:pt>
                <c:pt idx="109">
                  <c:v>-1.7592000003787689E-2</c:v>
                </c:pt>
                <c:pt idx="110">
                  <c:v>-1.4592000006814487E-2</c:v>
                </c:pt>
                <c:pt idx="111">
                  <c:v>-1.1592000002565328E-2</c:v>
                </c:pt>
                <c:pt idx="112">
                  <c:v>-8.5920000055921264E-3</c:v>
                </c:pt>
                <c:pt idx="113">
                  <c:v>-6.5920000051846728E-3</c:v>
                </c:pt>
                <c:pt idx="114">
                  <c:v>-2.1938999998383224E-2</c:v>
                </c:pt>
                <c:pt idx="115">
                  <c:v>-1.7951000008906703E-2</c:v>
                </c:pt>
                <c:pt idx="116">
                  <c:v>-1.3263000000733882E-2</c:v>
                </c:pt>
                <c:pt idx="117">
                  <c:v>-2.3298000000067987E-2</c:v>
                </c:pt>
                <c:pt idx="118">
                  <c:v>-1.5747000004921574E-2</c:v>
                </c:pt>
                <c:pt idx="119">
                  <c:v>-2.0644999996875413E-2</c:v>
                </c:pt>
                <c:pt idx="120">
                  <c:v>-4.058999998960644E-3</c:v>
                </c:pt>
                <c:pt idx="121">
                  <c:v>-2.1543000002566259E-2</c:v>
                </c:pt>
                <c:pt idx="122">
                  <c:v>-7.9020000048330985E-3</c:v>
                </c:pt>
                <c:pt idx="123">
                  <c:v>-7.9720000067027286E-3</c:v>
                </c:pt>
                <c:pt idx="124">
                  <c:v>-2.1767999998701271E-2</c:v>
                </c:pt>
                <c:pt idx="125">
                  <c:v>-3.3690000054775737E-3</c:v>
                </c:pt>
                <c:pt idx="126">
                  <c:v>-1.4923000002454501E-2</c:v>
                </c:pt>
                <c:pt idx="127">
                  <c:v>-1.883300000190502E-2</c:v>
                </c:pt>
                <c:pt idx="128">
                  <c:v>-1.2282000003324356E-2</c:v>
                </c:pt>
                <c:pt idx="129">
                  <c:v>-1.5180000002146699E-2</c:v>
                </c:pt>
                <c:pt idx="130">
                  <c:v>-1.6628999997919891E-2</c:v>
                </c:pt>
                <c:pt idx="131">
                  <c:v>-1.4284999997471459E-2</c:v>
                </c:pt>
                <c:pt idx="132">
                  <c:v>-1.5976000002410728E-2</c:v>
                </c:pt>
                <c:pt idx="133">
                  <c:v>-2.5236000001314096E-2</c:v>
                </c:pt>
                <c:pt idx="134">
                  <c:v>-1.6064000003098045E-2</c:v>
                </c:pt>
                <c:pt idx="135">
                  <c:v>-1.124800000252435E-2</c:v>
                </c:pt>
                <c:pt idx="136">
                  <c:v>-3.6970000001019798E-3</c:v>
                </c:pt>
                <c:pt idx="137">
                  <c:v>-1.9732000000658445E-2</c:v>
                </c:pt>
                <c:pt idx="138">
                  <c:v>-8.7320000020554289E-3</c:v>
                </c:pt>
                <c:pt idx="139">
                  <c:v>-6.7320000016479753E-3</c:v>
                </c:pt>
                <c:pt idx="140">
                  <c:v>-1.2146000000939239E-2</c:v>
                </c:pt>
                <c:pt idx="141">
                  <c:v>-1.2527999999292661E-2</c:v>
                </c:pt>
                <c:pt idx="142">
                  <c:v>-1.6942000002018176E-2</c:v>
                </c:pt>
                <c:pt idx="143">
                  <c:v>9.1130000000703149E-3</c:v>
                </c:pt>
                <c:pt idx="144">
                  <c:v>-7.7850000016042031E-3</c:v>
                </c:pt>
                <c:pt idx="145">
                  <c:v>-1.0096999998495448E-2</c:v>
                </c:pt>
                <c:pt idx="146">
                  <c:v>-6.5960000065388158E-3</c:v>
                </c:pt>
                <c:pt idx="147">
                  <c:v>-2.5119999991147779E-3</c:v>
                </c:pt>
                <c:pt idx="148">
                  <c:v>-2.3199999995995313E-3</c:v>
                </c:pt>
                <c:pt idx="149">
                  <c:v>-2.8040000033797696E-3</c:v>
                </c:pt>
                <c:pt idx="150">
                  <c:v>2.3330000040004961E-3</c:v>
                </c:pt>
                <c:pt idx="151">
                  <c:v>4.9740000031306408E-3</c:v>
                </c:pt>
                <c:pt idx="152">
                  <c:v>-9.2399999994086102E-4</c:v>
                </c:pt>
                <c:pt idx="153">
                  <c:v>-1.4080000037210993E-3</c:v>
                </c:pt>
                <c:pt idx="154">
                  <c:v>-1.9739999988814816E-3</c:v>
                </c:pt>
                <c:pt idx="156">
                  <c:v>7.7139999993960373E-3</c:v>
                </c:pt>
                <c:pt idx="158">
                  <c:v>2.9179999983171001E-3</c:v>
                </c:pt>
                <c:pt idx="159">
                  <c:v>1.6144000001077075E-2</c:v>
                </c:pt>
                <c:pt idx="160">
                  <c:v>1.4030000020284206E-3</c:v>
                </c:pt>
                <c:pt idx="162">
                  <c:v>-8.9589999988675117E-3</c:v>
                </c:pt>
                <c:pt idx="165">
                  <c:v>6.8499999979394488E-3</c:v>
                </c:pt>
                <c:pt idx="166">
                  <c:v>1.3789999997243285E-2</c:v>
                </c:pt>
                <c:pt idx="169">
                  <c:v>3.9199999955599196E-3</c:v>
                </c:pt>
                <c:pt idx="172">
                  <c:v>1.1105999998108018E-2</c:v>
                </c:pt>
                <c:pt idx="173">
                  <c:v>-2.7600000030361116E-3</c:v>
                </c:pt>
                <c:pt idx="174">
                  <c:v>-3.3929999990505166E-3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B73-4A6F-B457-326612D1CE05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1'!$D$21:$D$45</c:f>
                <c:numCache>
                  <c:formatCode>General</c:formatCode>
                  <c:ptCount val="2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</c:numCache>
              </c:numRef>
            </c:plus>
            <c:minus>
              <c:numRef>
                <c:f>'Active 1'!$D$21:$D$45</c:f>
                <c:numCache>
                  <c:formatCode>General</c:formatCode>
                  <c:ptCount val="2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1'!$F$21:$F$977</c:f>
              <c:numCache>
                <c:formatCode>General</c:formatCode>
                <c:ptCount val="957"/>
                <c:pt idx="0">
                  <c:v>-13146</c:v>
                </c:pt>
                <c:pt idx="1">
                  <c:v>-13124</c:v>
                </c:pt>
                <c:pt idx="2">
                  <c:v>-13119</c:v>
                </c:pt>
                <c:pt idx="3">
                  <c:v>-13118</c:v>
                </c:pt>
                <c:pt idx="4">
                  <c:v>-13117</c:v>
                </c:pt>
                <c:pt idx="5">
                  <c:v>-13112</c:v>
                </c:pt>
                <c:pt idx="6">
                  <c:v>-13111</c:v>
                </c:pt>
                <c:pt idx="7">
                  <c:v>-12988</c:v>
                </c:pt>
                <c:pt idx="8">
                  <c:v>-12083</c:v>
                </c:pt>
                <c:pt idx="9">
                  <c:v>-11816</c:v>
                </c:pt>
                <c:pt idx="10">
                  <c:v>-11815</c:v>
                </c:pt>
                <c:pt idx="11">
                  <c:v>-11794</c:v>
                </c:pt>
                <c:pt idx="12">
                  <c:v>-11794</c:v>
                </c:pt>
                <c:pt idx="13">
                  <c:v>-11766</c:v>
                </c:pt>
                <c:pt idx="14">
                  <c:v>-11760</c:v>
                </c:pt>
                <c:pt idx="15">
                  <c:v>-11760</c:v>
                </c:pt>
                <c:pt idx="16">
                  <c:v>-11629</c:v>
                </c:pt>
                <c:pt idx="17">
                  <c:v>-11622</c:v>
                </c:pt>
                <c:pt idx="18">
                  <c:v>-11614</c:v>
                </c:pt>
                <c:pt idx="19">
                  <c:v>-11609</c:v>
                </c:pt>
                <c:pt idx="20">
                  <c:v>-11608</c:v>
                </c:pt>
                <c:pt idx="21">
                  <c:v>-11601</c:v>
                </c:pt>
                <c:pt idx="22">
                  <c:v>-11573</c:v>
                </c:pt>
                <c:pt idx="23">
                  <c:v>-11263</c:v>
                </c:pt>
                <c:pt idx="24">
                  <c:v>-11126</c:v>
                </c:pt>
                <c:pt idx="25">
                  <c:v>-11111</c:v>
                </c:pt>
                <c:pt idx="26">
                  <c:v>-11062</c:v>
                </c:pt>
                <c:pt idx="27">
                  <c:v>-10933</c:v>
                </c:pt>
                <c:pt idx="28">
                  <c:v>-10933</c:v>
                </c:pt>
                <c:pt idx="29">
                  <c:v>-10925</c:v>
                </c:pt>
                <c:pt idx="30">
                  <c:v>-10781</c:v>
                </c:pt>
                <c:pt idx="31">
                  <c:v>-10409</c:v>
                </c:pt>
                <c:pt idx="32">
                  <c:v>-10374</c:v>
                </c:pt>
                <c:pt idx="33">
                  <c:v>-9099</c:v>
                </c:pt>
                <c:pt idx="34">
                  <c:v>-9035</c:v>
                </c:pt>
                <c:pt idx="35">
                  <c:v>-9029</c:v>
                </c:pt>
                <c:pt idx="36">
                  <c:v>-8984</c:v>
                </c:pt>
                <c:pt idx="37">
                  <c:v>-8849</c:v>
                </c:pt>
                <c:pt idx="38">
                  <c:v>-8705</c:v>
                </c:pt>
                <c:pt idx="39">
                  <c:v>-8574</c:v>
                </c:pt>
                <c:pt idx="40">
                  <c:v>-8519</c:v>
                </c:pt>
                <c:pt idx="41">
                  <c:v>-8368</c:v>
                </c:pt>
                <c:pt idx="42">
                  <c:v>-8347</c:v>
                </c:pt>
                <c:pt idx="43">
                  <c:v>-8227</c:v>
                </c:pt>
                <c:pt idx="44">
                  <c:v>-8181</c:v>
                </c:pt>
                <c:pt idx="45">
                  <c:v>-8173</c:v>
                </c:pt>
                <c:pt idx="46">
                  <c:v>-8008</c:v>
                </c:pt>
                <c:pt idx="47">
                  <c:v>-7874</c:v>
                </c:pt>
                <c:pt idx="48">
                  <c:v>-7843</c:v>
                </c:pt>
                <c:pt idx="49">
                  <c:v>-7840</c:v>
                </c:pt>
                <c:pt idx="50">
                  <c:v>-7820</c:v>
                </c:pt>
                <c:pt idx="51">
                  <c:v>-7806</c:v>
                </c:pt>
                <c:pt idx="52">
                  <c:v>-7704</c:v>
                </c:pt>
                <c:pt idx="53">
                  <c:v>-7676</c:v>
                </c:pt>
                <c:pt idx="54">
                  <c:v>-6643</c:v>
                </c:pt>
                <c:pt idx="55">
                  <c:v>-6285</c:v>
                </c:pt>
                <c:pt idx="56">
                  <c:v>-5469</c:v>
                </c:pt>
                <c:pt idx="57">
                  <c:v>-5462</c:v>
                </c:pt>
                <c:pt idx="58">
                  <c:v>-5313</c:v>
                </c:pt>
                <c:pt idx="59">
                  <c:v>-5304</c:v>
                </c:pt>
                <c:pt idx="60">
                  <c:v>-5299</c:v>
                </c:pt>
                <c:pt idx="61">
                  <c:v>-5299</c:v>
                </c:pt>
                <c:pt idx="62">
                  <c:v>-5292</c:v>
                </c:pt>
                <c:pt idx="63">
                  <c:v>-5292</c:v>
                </c:pt>
                <c:pt idx="64">
                  <c:v>-5278</c:v>
                </c:pt>
                <c:pt idx="65">
                  <c:v>-5278</c:v>
                </c:pt>
                <c:pt idx="66">
                  <c:v>-4982</c:v>
                </c:pt>
                <c:pt idx="67">
                  <c:v>-4959</c:v>
                </c:pt>
                <c:pt idx="68">
                  <c:v>-4954</c:v>
                </c:pt>
                <c:pt idx="69">
                  <c:v>-4954</c:v>
                </c:pt>
                <c:pt idx="70">
                  <c:v>-4954</c:v>
                </c:pt>
                <c:pt idx="71">
                  <c:v>-4947</c:v>
                </c:pt>
                <c:pt idx="72">
                  <c:v>-4947</c:v>
                </c:pt>
                <c:pt idx="73">
                  <c:v>-4940</c:v>
                </c:pt>
                <c:pt idx="74">
                  <c:v>-4931</c:v>
                </c:pt>
                <c:pt idx="75">
                  <c:v>-4796</c:v>
                </c:pt>
                <c:pt idx="76">
                  <c:v>-4796</c:v>
                </c:pt>
                <c:pt idx="77">
                  <c:v>-4740</c:v>
                </c:pt>
                <c:pt idx="78">
                  <c:v>-4628</c:v>
                </c:pt>
                <c:pt idx="79">
                  <c:v>-4600</c:v>
                </c:pt>
                <c:pt idx="80">
                  <c:v>-4477</c:v>
                </c:pt>
                <c:pt idx="81">
                  <c:v>-4477</c:v>
                </c:pt>
                <c:pt idx="82">
                  <c:v>-4428</c:v>
                </c:pt>
                <c:pt idx="83">
                  <c:v>-4277</c:v>
                </c:pt>
                <c:pt idx="84">
                  <c:v>-4090</c:v>
                </c:pt>
                <c:pt idx="85">
                  <c:v>-4078</c:v>
                </c:pt>
                <c:pt idx="86">
                  <c:v>-3932</c:v>
                </c:pt>
                <c:pt idx="87">
                  <c:v>-3920</c:v>
                </c:pt>
                <c:pt idx="88">
                  <c:v>-3913</c:v>
                </c:pt>
                <c:pt idx="89">
                  <c:v>-3910</c:v>
                </c:pt>
                <c:pt idx="90">
                  <c:v>-3832</c:v>
                </c:pt>
                <c:pt idx="91">
                  <c:v>-3761</c:v>
                </c:pt>
                <c:pt idx="92">
                  <c:v>-3761</c:v>
                </c:pt>
                <c:pt idx="93">
                  <c:v>-3761</c:v>
                </c:pt>
                <c:pt idx="94">
                  <c:v>-3761</c:v>
                </c:pt>
                <c:pt idx="95">
                  <c:v>-3761</c:v>
                </c:pt>
                <c:pt idx="96">
                  <c:v>-3760</c:v>
                </c:pt>
                <c:pt idx="97">
                  <c:v>-3603</c:v>
                </c:pt>
                <c:pt idx="98">
                  <c:v>-3589</c:v>
                </c:pt>
                <c:pt idx="99">
                  <c:v>-3589</c:v>
                </c:pt>
                <c:pt idx="100">
                  <c:v>-3589</c:v>
                </c:pt>
                <c:pt idx="101">
                  <c:v>-3589</c:v>
                </c:pt>
                <c:pt idx="102">
                  <c:v>-3589</c:v>
                </c:pt>
                <c:pt idx="103">
                  <c:v>-3589</c:v>
                </c:pt>
                <c:pt idx="104">
                  <c:v>-3582</c:v>
                </c:pt>
                <c:pt idx="105">
                  <c:v>-3452</c:v>
                </c:pt>
                <c:pt idx="106">
                  <c:v>-3424</c:v>
                </c:pt>
                <c:pt idx="107">
                  <c:v>-3417</c:v>
                </c:pt>
                <c:pt idx="108">
                  <c:v>-3258</c:v>
                </c:pt>
                <c:pt idx="109">
                  <c:v>-3244</c:v>
                </c:pt>
                <c:pt idx="110">
                  <c:v>-3244</c:v>
                </c:pt>
                <c:pt idx="111">
                  <c:v>-3244</c:v>
                </c:pt>
                <c:pt idx="112">
                  <c:v>-3244</c:v>
                </c:pt>
                <c:pt idx="113">
                  <c:v>-3244</c:v>
                </c:pt>
                <c:pt idx="114">
                  <c:v>-3223</c:v>
                </c:pt>
                <c:pt idx="115">
                  <c:v>-3107</c:v>
                </c:pt>
                <c:pt idx="116">
                  <c:v>-3091</c:v>
                </c:pt>
                <c:pt idx="117">
                  <c:v>-3086</c:v>
                </c:pt>
                <c:pt idx="118">
                  <c:v>-3079</c:v>
                </c:pt>
                <c:pt idx="119">
                  <c:v>-3065</c:v>
                </c:pt>
                <c:pt idx="120">
                  <c:v>-3063</c:v>
                </c:pt>
                <c:pt idx="121">
                  <c:v>-3051</c:v>
                </c:pt>
                <c:pt idx="122">
                  <c:v>-2914</c:v>
                </c:pt>
                <c:pt idx="123">
                  <c:v>-2904</c:v>
                </c:pt>
                <c:pt idx="124">
                  <c:v>-2876</c:v>
                </c:pt>
                <c:pt idx="125">
                  <c:v>-2733</c:v>
                </c:pt>
                <c:pt idx="126">
                  <c:v>-2711</c:v>
                </c:pt>
                <c:pt idx="127">
                  <c:v>-2581</c:v>
                </c:pt>
                <c:pt idx="128">
                  <c:v>-2574</c:v>
                </c:pt>
                <c:pt idx="129">
                  <c:v>-2560</c:v>
                </c:pt>
                <c:pt idx="130">
                  <c:v>-2553</c:v>
                </c:pt>
                <c:pt idx="131">
                  <c:v>-2545</c:v>
                </c:pt>
                <c:pt idx="132">
                  <c:v>-2532</c:v>
                </c:pt>
                <c:pt idx="133">
                  <c:v>-2352</c:v>
                </c:pt>
                <c:pt idx="134">
                  <c:v>-2348</c:v>
                </c:pt>
                <c:pt idx="135">
                  <c:v>-2236</c:v>
                </c:pt>
                <c:pt idx="136">
                  <c:v>-2229</c:v>
                </c:pt>
                <c:pt idx="137">
                  <c:v>-2224</c:v>
                </c:pt>
                <c:pt idx="138">
                  <c:v>-2224</c:v>
                </c:pt>
                <c:pt idx="139">
                  <c:v>-2224</c:v>
                </c:pt>
                <c:pt idx="140">
                  <c:v>-2222</c:v>
                </c:pt>
                <c:pt idx="141">
                  <c:v>-2196</c:v>
                </c:pt>
                <c:pt idx="142">
                  <c:v>-2194</c:v>
                </c:pt>
                <c:pt idx="143">
                  <c:v>-2059</c:v>
                </c:pt>
                <c:pt idx="144">
                  <c:v>-2045</c:v>
                </c:pt>
                <c:pt idx="145">
                  <c:v>-2029</c:v>
                </c:pt>
                <c:pt idx="146">
                  <c:v>-1872</c:v>
                </c:pt>
                <c:pt idx="147">
                  <c:v>-1684</c:v>
                </c:pt>
                <c:pt idx="148">
                  <c:v>-1540</c:v>
                </c:pt>
                <c:pt idx="149">
                  <c:v>-1528</c:v>
                </c:pt>
                <c:pt idx="150">
                  <c:v>-1519</c:v>
                </c:pt>
                <c:pt idx="151">
                  <c:v>-1382</c:v>
                </c:pt>
                <c:pt idx="152">
                  <c:v>-1368</c:v>
                </c:pt>
                <c:pt idx="153">
                  <c:v>-1356</c:v>
                </c:pt>
                <c:pt idx="154">
                  <c:v>-1218</c:v>
                </c:pt>
                <c:pt idx="155">
                  <c:v>-1204</c:v>
                </c:pt>
                <c:pt idx="156">
                  <c:v>-1202</c:v>
                </c:pt>
                <c:pt idx="157">
                  <c:v>-1192</c:v>
                </c:pt>
                <c:pt idx="158">
                  <c:v>-1174</c:v>
                </c:pt>
                <c:pt idx="159">
                  <c:v>-692</c:v>
                </c:pt>
                <c:pt idx="160">
                  <c:v>-529</c:v>
                </c:pt>
                <c:pt idx="161">
                  <c:v>-505</c:v>
                </c:pt>
                <c:pt idx="162">
                  <c:v>-363</c:v>
                </c:pt>
                <c:pt idx="163">
                  <c:v>-341</c:v>
                </c:pt>
                <c:pt idx="164">
                  <c:v>-243</c:v>
                </c:pt>
                <c:pt idx="165">
                  <c:v>-170</c:v>
                </c:pt>
                <c:pt idx="166">
                  <c:v>-170</c:v>
                </c:pt>
                <c:pt idx="167">
                  <c:v>-4</c:v>
                </c:pt>
                <c:pt idx="168">
                  <c:v>0</c:v>
                </c:pt>
                <c:pt idx="169">
                  <c:v>140</c:v>
                </c:pt>
                <c:pt idx="170">
                  <c:v>146</c:v>
                </c:pt>
                <c:pt idx="171">
                  <c:v>175</c:v>
                </c:pt>
                <c:pt idx="172">
                  <c:v>342</c:v>
                </c:pt>
                <c:pt idx="173">
                  <c:v>380</c:v>
                </c:pt>
                <c:pt idx="174">
                  <c:v>499</c:v>
                </c:pt>
                <c:pt idx="175">
                  <c:v>506</c:v>
                </c:pt>
                <c:pt idx="176">
                  <c:v>533</c:v>
                </c:pt>
                <c:pt idx="177">
                  <c:v>535</c:v>
                </c:pt>
                <c:pt idx="178">
                  <c:v>859</c:v>
                </c:pt>
                <c:pt idx="179">
                  <c:v>996</c:v>
                </c:pt>
                <c:pt idx="180">
                  <c:v>1052</c:v>
                </c:pt>
                <c:pt idx="181">
                  <c:v>1204</c:v>
                </c:pt>
                <c:pt idx="182">
                  <c:v>1367</c:v>
                </c:pt>
                <c:pt idx="183">
                  <c:v>1714</c:v>
                </c:pt>
                <c:pt idx="184">
                  <c:v>1863</c:v>
                </c:pt>
                <c:pt idx="185">
                  <c:v>1863.5</c:v>
                </c:pt>
                <c:pt idx="186">
                  <c:v>1866</c:v>
                </c:pt>
                <c:pt idx="187">
                  <c:v>1877</c:v>
                </c:pt>
                <c:pt idx="188">
                  <c:v>1877.5</c:v>
                </c:pt>
                <c:pt idx="189">
                  <c:v>1884</c:v>
                </c:pt>
                <c:pt idx="190">
                  <c:v>1884.5</c:v>
                </c:pt>
                <c:pt idx="191">
                  <c:v>2040</c:v>
                </c:pt>
                <c:pt idx="192">
                  <c:v>2040</c:v>
                </c:pt>
                <c:pt idx="193">
                  <c:v>2040</c:v>
                </c:pt>
                <c:pt idx="194">
                  <c:v>2052</c:v>
                </c:pt>
                <c:pt idx="195">
                  <c:v>2224</c:v>
                </c:pt>
                <c:pt idx="196">
                  <c:v>2404</c:v>
                </c:pt>
                <c:pt idx="197">
                  <c:v>2541</c:v>
                </c:pt>
                <c:pt idx="198">
                  <c:v>2567</c:v>
                </c:pt>
                <c:pt idx="199">
                  <c:v>2583</c:v>
                </c:pt>
                <c:pt idx="200">
                  <c:v>2762</c:v>
                </c:pt>
                <c:pt idx="201">
                  <c:v>2900</c:v>
                </c:pt>
                <c:pt idx="202">
                  <c:v>3079</c:v>
                </c:pt>
                <c:pt idx="203">
                  <c:v>3114</c:v>
                </c:pt>
                <c:pt idx="204">
                  <c:v>2900</c:v>
                </c:pt>
                <c:pt idx="205">
                  <c:v>3079</c:v>
                </c:pt>
                <c:pt idx="206">
                  <c:v>3114</c:v>
                </c:pt>
                <c:pt idx="207">
                  <c:v>3271</c:v>
                </c:pt>
                <c:pt idx="208">
                  <c:v>3279</c:v>
                </c:pt>
                <c:pt idx="209">
                  <c:v>3410</c:v>
                </c:pt>
                <c:pt idx="210">
                  <c:v>3417</c:v>
                </c:pt>
                <c:pt idx="211">
                  <c:v>3575</c:v>
                </c:pt>
                <c:pt idx="212">
                  <c:v>3588</c:v>
                </c:pt>
                <c:pt idx="213">
                  <c:v>3617</c:v>
                </c:pt>
              </c:numCache>
            </c:numRef>
          </c:xVal>
          <c:yVal>
            <c:numRef>
              <c:f>'Active 1'!$J$21:$J$977</c:f>
              <c:numCache>
                <c:formatCode>General</c:formatCode>
                <c:ptCount val="957"/>
                <c:pt idx="36">
                  <c:v>0.10824800000409596</c:v>
                </c:pt>
                <c:pt idx="155">
                  <c:v>-2.2719999979017302E-3</c:v>
                </c:pt>
                <c:pt idx="167">
                  <c:v>-3.3719999992172234E-3</c:v>
                </c:pt>
                <c:pt idx="176">
                  <c:v>8.6899999587330967E-4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B73-4A6F-B457-326612D1CE05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1'!$F$21:$F$977</c:f>
              <c:numCache>
                <c:formatCode>General</c:formatCode>
                <c:ptCount val="957"/>
                <c:pt idx="0">
                  <c:v>-13146</c:v>
                </c:pt>
                <c:pt idx="1">
                  <c:v>-13124</c:v>
                </c:pt>
                <c:pt idx="2">
                  <c:v>-13119</c:v>
                </c:pt>
                <c:pt idx="3">
                  <c:v>-13118</c:v>
                </c:pt>
                <c:pt idx="4">
                  <c:v>-13117</c:v>
                </c:pt>
                <c:pt idx="5">
                  <c:v>-13112</c:v>
                </c:pt>
                <c:pt idx="6">
                  <c:v>-13111</c:v>
                </c:pt>
                <c:pt idx="7">
                  <c:v>-12988</c:v>
                </c:pt>
                <c:pt idx="8">
                  <c:v>-12083</c:v>
                </c:pt>
                <c:pt idx="9">
                  <c:v>-11816</c:v>
                </c:pt>
                <c:pt idx="10">
                  <c:v>-11815</c:v>
                </c:pt>
                <c:pt idx="11">
                  <c:v>-11794</c:v>
                </c:pt>
                <c:pt idx="12">
                  <c:v>-11794</c:v>
                </c:pt>
                <c:pt idx="13">
                  <c:v>-11766</c:v>
                </c:pt>
                <c:pt idx="14">
                  <c:v>-11760</c:v>
                </c:pt>
                <c:pt idx="15">
                  <c:v>-11760</c:v>
                </c:pt>
                <c:pt idx="16">
                  <c:v>-11629</c:v>
                </c:pt>
                <c:pt idx="17">
                  <c:v>-11622</c:v>
                </c:pt>
                <c:pt idx="18">
                  <c:v>-11614</c:v>
                </c:pt>
                <c:pt idx="19">
                  <c:v>-11609</c:v>
                </c:pt>
                <c:pt idx="20">
                  <c:v>-11608</c:v>
                </c:pt>
                <c:pt idx="21">
                  <c:v>-11601</c:v>
                </c:pt>
                <c:pt idx="22">
                  <c:v>-11573</c:v>
                </c:pt>
                <c:pt idx="23">
                  <c:v>-11263</c:v>
                </c:pt>
                <c:pt idx="24">
                  <c:v>-11126</c:v>
                </c:pt>
                <c:pt idx="25">
                  <c:v>-11111</c:v>
                </c:pt>
                <c:pt idx="26">
                  <c:v>-11062</c:v>
                </c:pt>
                <c:pt idx="27">
                  <c:v>-10933</c:v>
                </c:pt>
                <c:pt idx="28">
                  <c:v>-10933</c:v>
                </c:pt>
                <c:pt idx="29">
                  <c:v>-10925</c:v>
                </c:pt>
                <c:pt idx="30">
                  <c:v>-10781</c:v>
                </c:pt>
                <c:pt idx="31">
                  <c:v>-10409</c:v>
                </c:pt>
                <c:pt idx="32">
                  <c:v>-10374</c:v>
                </c:pt>
                <c:pt idx="33">
                  <c:v>-9099</c:v>
                </c:pt>
                <c:pt idx="34">
                  <c:v>-9035</c:v>
                </c:pt>
                <c:pt idx="35">
                  <c:v>-9029</c:v>
                </c:pt>
                <c:pt idx="36">
                  <c:v>-8984</c:v>
                </c:pt>
                <c:pt idx="37">
                  <c:v>-8849</c:v>
                </c:pt>
                <c:pt idx="38">
                  <c:v>-8705</c:v>
                </c:pt>
                <c:pt idx="39">
                  <c:v>-8574</c:v>
                </c:pt>
                <c:pt idx="40">
                  <c:v>-8519</c:v>
                </c:pt>
                <c:pt idx="41">
                  <c:v>-8368</c:v>
                </c:pt>
                <c:pt idx="42">
                  <c:v>-8347</c:v>
                </c:pt>
                <c:pt idx="43">
                  <c:v>-8227</c:v>
                </c:pt>
                <c:pt idx="44">
                  <c:v>-8181</c:v>
                </c:pt>
                <c:pt idx="45">
                  <c:v>-8173</c:v>
                </c:pt>
                <c:pt idx="46">
                  <c:v>-8008</c:v>
                </c:pt>
                <c:pt idx="47">
                  <c:v>-7874</c:v>
                </c:pt>
                <c:pt idx="48">
                  <c:v>-7843</c:v>
                </c:pt>
                <c:pt idx="49">
                  <c:v>-7840</c:v>
                </c:pt>
                <c:pt idx="50">
                  <c:v>-7820</c:v>
                </c:pt>
                <c:pt idx="51">
                  <c:v>-7806</c:v>
                </c:pt>
                <c:pt idx="52">
                  <c:v>-7704</c:v>
                </c:pt>
                <c:pt idx="53">
                  <c:v>-7676</c:v>
                </c:pt>
                <c:pt idx="54">
                  <c:v>-6643</c:v>
                </c:pt>
                <c:pt idx="55">
                  <c:v>-6285</c:v>
                </c:pt>
                <c:pt idx="56">
                  <c:v>-5469</c:v>
                </c:pt>
                <c:pt idx="57">
                  <c:v>-5462</c:v>
                </c:pt>
                <c:pt idx="58">
                  <c:v>-5313</c:v>
                </c:pt>
                <c:pt idx="59">
                  <c:v>-5304</c:v>
                </c:pt>
                <c:pt idx="60">
                  <c:v>-5299</c:v>
                </c:pt>
                <c:pt idx="61">
                  <c:v>-5299</c:v>
                </c:pt>
                <c:pt idx="62">
                  <c:v>-5292</c:v>
                </c:pt>
                <c:pt idx="63">
                  <c:v>-5292</c:v>
                </c:pt>
                <c:pt idx="64">
                  <c:v>-5278</c:v>
                </c:pt>
                <c:pt idx="65">
                  <c:v>-5278</c:v>
                </c:pt>
                <c:pt idx="66">
                  <c:v>-4982</c:v>
                </c:pt>
                <c:pt idx="67">
                  <c:v>-4959</c:v>
                </c:pt>
                <c:pt idx="68">
                  <c:v>-4954</c:v>
                </c:pt>
                <c:pt idx="69">
                  <c:v>-4954</c:v>
                </c:pt>
                <c:pt idx="70">
                  <c:v>-4954</c:v>
                </c:pt>
                <c:pt idx="71">
                  <c:v>-4947</c:v>
                </c:pt>
                <c:pt idx="72">
                  <c:v>-4947</c:v>
                </c:pt>
                <c:pt idx="73">
                  <c:v>-4940</c:v>
                </c:pt>
                <c:pt idx="74">
                  <c:v>-4931</c:v>
                </c:pt>
                <c:pt idx="75">
                  <c:v>-4796</c:v>
                </c:pt>
                <c:pt idx="76">
                  <c:v>-4796</c:v>
                </c:pt>
                <c:pt idx="77">
                  <c:v>-4740</c:v>
                </c:pt>
                <c:pt idx="78">
                  <c:v>-4628</c:v>
                </c:pt>
                <c:pt idx="79">
                  <c:v>-4600</c:v>
                </c:pt>
                <c:pt idx="80">
                  <c:v>-4477</c:v>
                </c:pt>
                <c:pt idx="81">
                  <c:v>-4477</c:v>
                </c:pt>
                <c:pt idx="82">
                  <c:v>-4428</c:v>
                </c:pt>
                <c:pt idx="83">
                  <c:v>-4277</c:v>
                </c:pt>
                <c:pt idx="84">
                  <c:v>-4090</c:v>
                </c:pt>
                <c:pt idx="85">
                  <c:v>-4078</c:v>
                </c:pt>
                <c:pt idx="86">
                  <c:v>-3932</c:v>
                </c:pt>
                <c:pt idx="87">
                  <c:v>-3920</c:v>
                </c:pt>
                <c:pt idx="88">
                  <c:v>-3913</c:v>
                </c:pt>
                <c:pt idx="89">
                  <c:v>-3910</c:v>
                </c:pt>
                <c:pt idx="90">
                  <c:v>-3832</c:v>
                </c:pt>
                <c:pt idx="91">
                  <c:v>-3761</c:v>
                </c:pt>
                <c:pt idx="92">
                  <c:v>-3761</c:v>
                </c:pt>
                <c:pt idx="93">
                  <c:v>-3761</c:v>
                </c:pt>
                <c:pt idx="94">
                  <c:v>-3761</c:v>
                </c:pt>
                <c:pt idx="95">
                  <c:v>-3761</c:v>
                </c:pt>
                <c:pt idx="96">
                  <c:v>-3760</c:v>
                </c:pt>
                <c:pt idx="97">
                  <c:v>-3603</c:v>
                </c:pt>
                <c:pt idx="98">
                  <c:v>-3589</c:v>
                </c:pt>
                <c:pt idx="99">
                  <c:v>-3589</c:v>
                </c:pt>
                <c:pt idx="100">
                  <c:v>-3589</c:v>
                </c:pt>
                <c:pt idx="101">
                  <c:v>-3589</c:v>
                </c:pt>
                <c:pt idx="102">
                  <c:v>-3589</c:v>
                </c:pt>
                <c:pt idx="103">
                  <c:v>-3589</c:v>
                </c:pt>
                <c:pt idx="104">
                  <c:v>-3582</c:v>
                </c:pt>
                <c:pt idx="105">
                  <c:v>-3452</c:v>
                </c:pt>
                <c:pt idx="106">
                  <c:v>-3424</c:v>
                </c:pt>
                <c:pt idx="107">
                  <c:v>-3417</c:v>
                </c:pt>
                <c:pt idx="108">
                  <c:v>-3258</c:v>
                </c:pt>
                <c:pt idx="109">
                  <c:v>-3244</c:v>
                </c:pt>
                <c:pt idx="110">
                  <c:v>-3244</c:v>
                </c:pt>
                <c:pt idx="111">
                  <c:v>-3244</c:v>
                </c:pt>
                <c:pt idx="112">
                  <c:v>-3244</c:v>
                </c:pt>
                <c:pt idx="113">
                  <c:v>-3244</c:v>
                </c:pt>
                <c:pt idx="114">
                  <c:v>-3223</c:v>
                </c:pt>
                <c:pt idx="115">
                  <c:v>-3107</c:v>
                </c:pt>
                <c:pt idx="116">
                  <c:v>-3091</c:v>
                </c:pt>
                <c:pt idx="117">
                  <c:v>-3086</c:v>
                </c:pt>
                <c:pt idx="118">
                  <c:v>-3079</c:v>
                </c:pt>
                <c:pt idx="119">
                  <c:v>-3065</c:v>
                </c:pt>
                <c:pt idx="120">
                  <c:v>-3063</c:v>
                </c:pt>
                <c:pt idx="121">
                  <c:v>-3051</c:v>
                </c:pt>
                <c:pt idx="122">
                  <c:v>-2914</c:v>
                </c:pt>
                <c:pt idx="123">
                  <c:v>-2904</c:v>
                </c:pt>
                <c:pt idx="124">
                  <c:v>-2876</c:v>
                </c:pt>
                <c:pt idx="125">
                  <c:v>-2733</c:v>
                </c:pt>
                <c:pt idx="126">
                  <c:v>-2711</c:v>
                </c:pt>
                <c:pt idx="127">
                  <c:v>-2581</c:v>
                </c:pt>
                <c:pt idx="128">
                  <c:v>-2574</c:v>
                </c:pt>
                <c:pt idx="129">
                  <c:v>-2560</c:v>
                </c:pt>
                <c:pt idx="130">
                  <c:v>-2553</c:v>
                </c:pt>
                <c:pt idx="131">
                  <c:v>-2545</c:v>
                </c:pt>
                <c:pt idx="132">
                  <c:v>-2532</c:v>
                </c:pt>
                <c:pt idx="133">
                  <c:v>-2352</c:v>
                </c:pt>
                <c:pt idx="134">
                  <c:v>-2348</c:v>
                </c:pt>
                <c:pt idx="135">
                  <c:v>-2236</c:v>
                </c:pt>
                <c:pt idx="136">
                  <c:v>-2229</c:v>
                </c:pt>
                <c:pt idx="137">
                  <c:v>-2224</c:v>
                </c:pt>
                <c:pt idx="138">
                  <c:v>-2224</c:v>
                </c:pt>
                <c:pt idx="139">
                  <c:v>-2224</c:v>
                </c:pt>
                <c:pt idx="140">
                  <c:v>-2222</c:v>
                </c:pt>
                <c:pt idx="141">
                  <c:v>-2196</c:v>
                </c:pt>
                <c:pt idx="142">
                  <c:v>-2194</c:v>
                </c:pt>
                <c:pt idx="143">
                  <c:v>-2059</c:v>
                </c:pt>
                <c:pt idx="144">
                  <c:v>-2045</c:v>
                </c:pt>
                <c:pt idx="145">
                  <c:v>-2029</c:v>
                </c:pt>
                <c:pt idx="146">
                  <c:v>-1872</c:v>
                </c:pt>
                <c:pt idx="147">
                  <c:v>-1684</c:v>
                </c:pt>
                <c:pt idx="148">
                  <c:v>-1540</c:v>
                </c:pt>
                <c:pt idx="149">
                  <c:v>-1528</c:v>
                </c:pt>
                <c:pt idx="150">
                  <c:v>-1519</c:v>
                </c:pt>
                <c:pt idx="151">
                  <c:v>-1382</c:v>
                </c:pt>
                <c:pt idx="152">
                  <c:v>-1368</c:v>
                </c:pt>
                <c:pt idx="153">
                  <c:v>-1356</c:v>
                </c:pt>
                <c:pt idx="154">
                  <c:v>-1218</c:v>
                </c:pt>
                <c:pt idx="155">
                  <c:v>-1204</c:v>
                </c:pt>
                <c:pt idx="156">
                  <c:v>-1202</c:v>
                </c:pt>
                <c:pt idx="157">
                  <c:v>-1192</c:v>
                </c:pt>
                <c:pt idx="158">
                  <c:v>-1174</c:v>
                </c:pt>
                <c:pt idx="159">
                  <c:v>-692</c:v>
                </c:pt>
                <c:pt idx="160">
                  <c:v>-529</c:v>
                </c:pt>
                <c:pt idx="161">
                  <c:v>-505</c:v>
                </c:pt>
                <c:pt idx="162">
                  <c:v>-363</c:v>
                </c:pt>
                <c:pt idx="163">
                  <c:v>-341</c:v>
                </c:pt>
                <c:pt idx="164">
                  <c:v>-243</c:v>
                </c:pt>
                <c:pt idx="165">
                  <c:v>-170</c:v>
                </c:pt>
                <c:pt idx="166">
                  <c:v>-170</c:v>
                </c:pt>
                <c:pt idx="167">
                  <c:v>-4</c:v>
                </c:pt>
                <c:pt idx="168">
                  <c:v>0</c:v>
                </c:pt>
                <c:pt idx="169">
                  <c:v>140</c:v>
                </c:pt>
                <c:pt idx="170">
                  <c:v>146</c:v>
                </c:pt>
                <c:pt idx="171">
                  <c:v>175</c:v>
                </c:pt>
                <c:pt idx="172">
                  <c:v>342</c:v>
                </c:pt>
                <c:pt idx="173">
                  <c:v>380</c:v>
                </c:pt>
                <c:pt idx="174">
                  <c:v>499</c:v>
                </c:pt>
                <c:pt idx="175">
                  <c:v>506</c:v>
                </c:pt>
                <c:pt idx="176">
                  <c:v>533</c:v>
                </c:pt>
                <c:pt idx="177">
                  <c:v>535</c:v>
                </c:pt>
                <c:pt idx="178">
                  <c:v>859</c:v>
                </c:pt>
                <c:pt idx="179">
                  <c:v>996</c:v>
                </c:pt>
                <c:pt idx="180">
                  <c:v>1052</c:v>
                </c:pt>
                <c:pt idx="181">
                  <c:v>1204</c:v>
                </c:pt>
                <c:pt idx="182">
                  <c:v>1367</c:v>
                </c:pt>
                <c:pt idx="183">
                  <c:v>1714</c:v>
                </c:pt>
                <c:pt idx="184">
                  <c:v>1863</c:v>
                </c:pt>
                <c:pt idx="185">
                  <c:v>1863.5</c:v>
                </c:pt>
                <c:pt idx="186">
                  <c:v>1866</c:v>
                </c:pt>
                <c:pt idx="187">
                  <c:v>1877</c:v>
                </c:pt>
                <c:pt idx="188">
                  <c:v>1877.5</c:v>
                </c:pt>
                <c:pt idx="189">
                  <c:v>1884</c:v>
                </c:pt>
                <c:pt idx="190">
                  <c:v>1884.5</c:v>
                </c:pt>
                <c:pt idx="191">
                  <c:v>2040</c:v>
                </c:pt>
                <c:pt idx="192">
                  <c:v>2040</c:v>
                </c:pt>
                <c:pt idx="193">
                  <c:v>2040</c:v>
                </c:pt>
                <c:pt idx="194">
                  <c:v>2052</c:v>
                </c:pt>
                <c:pt idx="195">
                  <c:v>2224</c:v>
                </c:pt>
                <c:pt idx="196">
                  <c:v>2404</c:v>
                </c:pt>
                <c:pt idx="197">
                  <c:v>2541</c:v>
                </c:pt>
                <c:pt idx="198">
                  <c:v>2567</c:v>
                </c:pt>
                <c:pt idx="199">
                  <c:v>2583</c:v>
                </c:pt>
                <c:pt idx="200">
                  <c:v>2762</c:v>
                </c:pt>
                <c:pt idx="201">
                  <c:v>2900</c:v>
                </c:pt>
                <c:pt idx="202">
                  <c:v>3079</c:v>
                </c:pt>
                <c:pt idx="203">
                  <c:v>3114</c:v>
                </c:pt>
                <c:pt idx="204">
                  <c:v>2900</c:v>
                </c:pt>
                <c:pt idx="205">
                  <c:v>3079</c:v>
                </c:pt>
                <c:pt idx="206">
                  <c:v>3114</c:v>
                </c:pt>
                <c:pt idx="207">
                  <c:v>3271</c:v>
                </c:pt>
                <c:pt idx="208">
                  <c:v>3279</c:v>
                </c:pt>
                <c:pt idx="209">
                  <c:v>3410</c:v>
                </c:pt>
                <c:pt idx="210">
                  <c:v>3417</c:v>
                </c:pt>
                <c:pt idx="211">
                  <c:v>3575</c:v>
                </c:pt>
                <c:pt idx="212">
                  <c:v>3588</c:v>
                </c:pt>
                <c:pt idx="213">
                  <c:v>3617</c:v>
                </c:pt>
              </c:numCache>
            </c:numRef>
          </c:xVal>
          <c:yVal>
            <c:numRef>
              <c:f>'Active 1'!$K$21:$K$977</c:f>
              <c:numCache>
                <c:formatCode>General</c:formatCode>
                <c:ptCount val="957"/>
                <c:pt idx="157">
                  <c:v>-3.5600000410340726E-4</c:v>
                </c:pt>
                <c:pt idx="161">
                  <c:v>-6.565000003320165E-3</c:v>
                </c:pt>
                <c:pt idx="163">
                  <c:v>4.5869999958085828E-3</c:v>
                </c:pt>
                <c:pt idx="164">
                  <c:v>1.0200999997323379E-2</c:v>
                </c:pt>
                <c:pt idx="168">
                  <c:v>8.0000000161817297E-4</c:v>
                </c:pt>
                <c:pt idx="170">
                  <c:v>-2.3220000002766028E-3</c:v>
                </c:pt>
                <c:pt idx="171">
                  <c:v>2.6749999960884452E-3</c:v>
                </c:pt>
                <c:pt idx="175">
                  <c:v>-1.0419999962323345E-3</c:v>
                </c:pt>
                <c:pt idx="177">
                  <c:v>-1.1450000019976869E-3</c:v>
                </c:pt>
                <c:pt idx="178">
                  <c:v>6.8699999974342063E-4</c:v>
                </c:pt>
                <c:pt idx="179">
                  <c:v>1.0279999987687916E-3</c:v>
                </c:pt>
                <c:pt idx="180">
                  <c:v>3.6000004911329597E-5</c:v>
                </c:pt>
                <c:pt idx="181">
                  <c:v>9.7200000163866207E-4</c:v>
                </c:pt>
                <c:pt idx="182">
                  <c:v>5.3099999786354601E-4</c:v>
                </c:pt>
                <c:pt idx="183">
                  <c:v>-2.9799999902024865E-4</c:v>
                </c:pt>
                <c:pt idx="184">
                  <c:v>-1.6410000025643967E-3</c:v>
                </c:pt>
                <c:pt idx="185">
                  <c:v>-1.6445000073872507E-3</c:v>
                </c:pt>
                <c:pt idx="186">
                  <c:v>-1.1620000077527948E-3</c:v>
                </c:pt>
                <c:pt idx="187">
                  <c:v>-1.5389999971375801E-3</c:v>
                </c:pt>
                <c:pt idx="188">
                  <c:v>-1.8425000016577542E-3</c:v>
                </c:pt>
                <c:pt idx="189">
                  <c:v>-1.4880000017001294E-3</c:v>
                </c:pt>
                <c:pt idx="190">
                  <c:v>-2.9150000045774505E-4</c:v>
                </c:pt>
                <c:pt idx="191">
                  <c:v>-2.2800001970608719E-3</c:v>
                </c:pt>
                <c:pt idx="192">
                  <c:v>-1.2800000331480987E-3</c:v>
                </c:pt>
                <c:pt idx="193">
                  <c:v>-9.8000007710652426E-4</c:v>
                </c:pt>
                <c:pt idx="194">
                  <c:v>-3.6639999962062575E-3</c:v>
                </c:pt>
                <c:pt idx="195">
                  <c:v>-6.0680000024149194E-3</c:v>
                </c:pt>
                <c:pt idx="196">
                  <c:v>-7.5280000019120052E-3</c:v>
                </c:pt>
                <c:pt idx="197">
                  <c:v>-9.3870000055176206E-3</c:v>
                </c:pt>
                <c:pt idx="198">
                  <c:v>-1.0068999996292405E-2</c:v>
                </c:pt>
                <c:pt idx="199">
                  <c:v>-1.0980999999446794E-2</c:v>
                </c:pt>
                <c:pt idx="200">
                  <c:v>-1.5934000002744142E-2</c:v>
                </c:pt>
                <c:pt idx="201">
                  <c:v>-1.8799999998009298E-2</c:v>
                </c:pt>
                <c:pt idx="202">
                  <c:v>-2.3952999996254221E-2</c:v>
                </c:pt>
                <c:pt idx="203">
                  <c:v>-2.9697999998461455E-2</c:v>
                </c:pt>
                <c:pt idx="204">
                  <c:v>-1.8799999998009298E-2</c:v>
                </c:pt>
                <c:pt idx="205">
                  <c:v>-2.3952999996254221E-2</c:v>
                </c:pt>
                <c:pt idx="206">
                  <c:v>-2.9697999998461455E-2</c:v>
                </c:pt>
                <c:pt idx="207">
                  <c:v>-2.8997000001254492E-2</c:v>
                </c:pt>
                <c:pt idx="208">
                  <c:v>-3.0252999997173902E-2</c:v>
                </c:pt>
                <c:pt idx="209">
                  <c:v>-3.3070000004954636E-2</c:v>
                </c:pt>
                <c:pt idx="210">
                  <c:v>-3.3218999997188803E-2</c:v>
                </c:pt>
                <c:pt idx="211">
                  <c:v>-4.4825000004493631E-2</c:v>
                </c:pt>
                <c:pt idx="212">
                  <c:v>-3.8115999996080063E-2</c:v>
                </c:pt>
                <c:pt idx="213">
                  <c:v>-3.9319000003160909E-2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B73-4A6F-B457-326612D1CE05}"/>
            </c:ext>
          </c:extLst>
        </c:ser>
        <c:ser>
          <c:idx val="9"/>
          <c:order val="4"/>
          <c:tx>
            <c:strRef>
              <c:f>'Active 1'!$S$1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1'!$AW$2:$AW$121</c:f>
              <c:numCache>
                <c:formatCode>General</c:formatCode>
                <c:ptCount val="120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</c:numCache>
            </c:numRef>
          </c:xVal>
          <c:yVal>
            <c:numRef>
              <c:f>'Active 1'!$AX$2:$AX$121</c:f>
              <c:numCache>
                <c:formatCode>General</c:formatCode>
                <c:ptCount val="120"/>
                <c:pt idx="0">
                  <c:v>0.11726353494833903</c:v>
                </c:pt>
                <c:pt idx="1">
                  <c:v>0.11470108172930626</c:v>
                </c:pt>
                <c:pt idx="2">
                  <c:v>0.1117004772074177</c:v>
                </c:pt>
                <c:pt idx="3">
                  <c:v>0.10838679277283976</c:v>
                </c:pt>
                <c:pt idx="4">
                  <c:v>0.10484370862155823</c:v>
                </c:pt>
                <c:pt idx="5">
                  <c:v>0.10114279393812745</c:v>
                </c:pt>
                <c:pt idx="6">
                  <c:v>9.734299150860877E-2</c:v>
                </c:pt>
                <c:pt idx="7">
                  <c:v>9.347051095877984E-2</c:v>
                </c:pt>
                <c:pt idx="8">
                  <c:v>8.9512067029162035E-2</c:v>
                </c:pt>
                <c:pt idx="9">
                  <c:v>8.5434707902323298E-2</c:v>
                </c:pt>
                <c:pt idx="10">
                  <c:v>8.1218719482427218E-2</c:v>
                </c:pt>
                <c:pt idx="11">
                  <c:v>7.6880350018646237E-2</c:v>
                </c:pt>
                <c:pt idx="12">
                  <c:v>7.2470152963621984E-2</c:v>
                </c:pt>
                <c:pt idx="13">
                  <c:v>6.8050245042782148E-2</c:v>
                </c:pt>
                <c:pt idx="14">
                  <c:v>6.3665807128391649E-2</c:v>
                </c:pt>
                <c:pt idx="15">
                  <c:v>5.9325577244533856E-2</c:v>
                </c:pt>
                <c:pt idx="16">
                  <c:v>5.4998233660287388E-2</c:v>
                </c:pt>
                <c:pt idx="17">
                  <c:v>5.0625588269090027E-2</c:v>
                </c:pt>
                <c:pt idx="18">
                  <c:v>4.6148699468158277E-2</c:v>
                </c:pt>
                <c:pt idx="19">
                  <c:v>4.1535166115216168E-2</c:v>
                </c:pt>
                <c:pt idx="20">
                  <c:v>3.6790981845775866E-2</c:v>
                </c:pt>
                <c:pt idx="21">
                  <c:v>3.1947270255409388E-2</c:v>
                </c:pt>
                <c:pt idx="22">
                  <c:v>2.7028995117800408E-2</c:v>
                </c:pt>
                <c:pt idx="23">
                  <c:v>2.2027005115856407E-2</c:v>
                </c:pt>
                <c:pt idx="24">
                  <c:v>1.6893522757728246E-2</c:v>
                </c:pt>
                <c:pt idx="25">
                  <c:v>1.1560143116315794E-2</c:v>
                </c:pt>
                <c:pt idx="26">
                  <c:v>5.9500458355122299E-3</c:v>
                </c:pt>
                <c:pt idx="27">
                  <c:v>-4.0421286674487654E-5</c:v>
                </c:pt>
                <c:pt idx="28">
                  <c:v>-6.5934338826502872E-3</c:v>
                </c:pt>
                <c:pt idx="29">
                  <c:v>-1.4245536064483992E-2</c:v>
                </c:pt>
                <c:pt idx="30">
                  <c:v>-2.2081459608100568E-2</c:v>
                </c:pt>
                <c:pt idx="31">
                  <c:v>-2.0128639301076886E-2</c:v>
                </c:pt>
                <c:pt idx="32">
                  <c:v>-1.4844038710905182E-2</c:v>
                </c:pt>
                <c:pt idx="33">
                  <c:v>-1.0931881072928227E-2</c:v>
                </c:pt>
                <c:pt idx="34">
                  <c:v>-7.7185815405179832E-3</c:v>
                </c:pt>
                <c:pt idx="35">
                  <c:v>-4.9407007171483729E-3</c:v>
                </c:pt>
                <c:pt idx="36">
                  <c:v>-2.4742471058827337E-3</c:v>
                </c:pt>
                <c:pt idx="37">
                  <c:v>-2.3592834248685642E-4</c:v>
                </c:pt>
                <c:pt idx="38">
                  <c:v>1.8457113062953483E-3</c:v>
                </c:pt>
                <c:pt idx="39">
                  <c:v>3.8292337145308889E-3</c:v>
                </c:pt>
                <c:pt idx="40">
                  <c:v>5.7401615320431532E-3</c:v>
                </c:pt>
                <c:pt idx="41">
                  <c:v>7.5646440250720665E-3</c:v>
                </c:pt>
                <c:pt idx="42">
                  <c:v>9.2696764011619848E-3</c:v>
                </c:pt>
                <c:pt idx="43">
                  <c:v>1.0836022669172586E-2</c:v>
                </c:pt>
                <c:pt idx="44">
                  <c:v>1.2280599916894926E-2</c:v>
                </c:pt>
                <c:pt idx="45">
                  <c:v>1.3654387803703089E-2</c:v>
                </c:pt>
                <c:pt idx="46">
                  <c:v>1.5019444991107227E-2</c:v>
                </c:pt>
                <c:pt idx="47">
                  <c:v>1.6420457690223329E-2</c:v>
                </c:pt>
                <c:pt idx="48">
                  <c:v>1.7865467150407568E-2</c:v>
                </c:pt>
                <c:pt idx="49">
                  <c:v>1.932254129835749E-2</c:v>
                </c:pt>
                <c:pt idx="50">
                  <c:v>2.0733237122536385E-2</c:v>
                </c:pt>
                <c:pt idx="51">
                  <c:v>2.2038855623276513E-2</c:v>
                </c:pt>
                <c:pt idx="52">
                  <c:v>2.3207612420941322E-2</c:v>
                </c:pt>
                <c:pt idx="53">
                  <c:v>2.4246108605468795E-2</c:v>
                </c:pt>
                <c:pt idx="54">
                  <c:v>2.5185649309685865E-2</c:v>
                </c:pt>
                <c:pt idx="55">
                  <c:v>2.605080860564812E-2</c:v>
                </c:pt>
                <c:pt idx="56">
                  <c:v>2.6831736867547345E-2</c:v>
                </c:pt>
                <c:pt idx="57">
                  <c:v>2.7480121795569256E-2</c:v>
                </c:pt>
                <c:pt idx="58">
                  <c:v>2.792738377843863E-2</c:v>
                </c:pt>
                <c:pt idx="59">
                  <c:v>2.8096487932268002E-2</c:v>
                </c:pt>
                <c:pt idx="60">
                  <c:v>2.7883028798277341E-2</c:v>
                </c:pt>
                <c:pt idx="61">
                  <c:v>2.7102346002348007E-2</c:v>
                </c:pt>
                <c:pt idx="62">
                  <c:v>2.5208342815587655E-2</c:v>
                </c:pt>
                <c:pt idx="63">
                  <c:v>2.3228728168007237E-2</c:v>
                </c:pt>
                <c:pt idx="64">
                  <c:v>3.1136921921221163E-2</c:v>
                </c:pt>
                <c:pt idx="65">
                  <c:v>4.2183716707082361E-2</c:v>
                </c:pt>
                <c:pt idx="66">
                  <c:v>5.1864171767943001E-2</c:v>
                </c:pt>
                <c:pt idx="67">
                  <c:v>6.0853288297106289E-2</c:v>
                </c:pt>
                <c:pt idx="68">
                  <c:v>6.9409688908148456E-2</c:v>
                </c:pt>
                <c:pt idx="69">
                  <c:v>7.7656303662384588E-2</c:v>
                </c:pt>
                <c:pt idx="70">
                  <c:v>8.5676045916302582E-2</c:v>
                </c:pt>
                <c:pt idx="71">
                  <c:v>9.3540257312401592E-2</c:v>
                </c:pt>
                <c:pt idx="72">
                  <c:v>0.10130711207247906</c:v>
                </c:pt>
                <c:pt idx="73">
                  <c:v>0.10900144374570811</c:v>
                </c:pt>
                <c:pt idx="74">
                  <c:v>0.11660884232128398</c:v>
                </c:pt>
                <c:pt idx="75">
                  <c:v>0.12409626009783266</c:v>
                </c:pt>
                <c:pt idx="76">
                  <c:v>0.1314449459719545</c:v>
                </c:pt>
                <c:pt idx="77">
                  <c:v>0.13867248516278086</c:v>
                </c:pt>
                <c:pt idx="78">
                  <c:v>0.14583027652588559</c:v>
                </c:pt>
                <c:pt idx="79">
                  <c:v>0.15298031212094534</c:v>
                </c:pt>
                <c:pt idx="80">
                  <c:v>0.16016677782164548</c:v>
                </c:pt>
                <c:pt idx="81">
                  <c:v>0.16739701713375577</c:v>
                </c:pt>
                <c:pt idx="82">
                  <c:v>0.17463849158091718</c:v>
                </c:pt>
                <c:pt idx="83">
                  <c:v>0.18183251107088669</c:v>
                </c:pt>
                <c:pt idx="84">
                  <c:v>0.18892062744458321</c:v>
                </c:pt>
                <c:pt idx="85">
                  <c:v>0.19587167663855379</c:v>
                </c:pt>
                <c:pt idx="86">
                  <c:v>0.20269286308668838</c:v>
                </c:pt>
                <c:pt idx="87">
                  <c:v>0.20941566387222191</c:v>
                </c:pt>
                <c:pt idx="88">
                  <c:v>0.21606425487409978</c:v>
                </c:pt>
                <c:pt idx="89">
                  <c:v>0.2226280869974154</c:v>
                </c:pt>
                <c:pt idx="90">
                  <c:v>0.22905831914162689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B73-4A6F-B457-326612D1C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1838912"/>
        <c:axId val="1"/>
      </c:scatterChart>
      <c:valAx>
        <c:axId val="621838912"/>
        <c:scaling>
          <c:orientation val="minMax"/>
          <c:max val="9000"/>
          <c:min val="-10000"/>
        </c:scaling>
        <c:delete val="0"/>
        <c:axPos val="b"/>
        <c:majorGridlines>
          <c:spPr>
            <a:ln w="3175">
              <a:solidFill>
                <a:srgbClr val="424242"/>
              </a:solidFill>
              <a:prstDash val="solid"/>
            </a:ln>
          </c:spPr>
        </c:majorGridlines>
        <c:minorGridlines>
          <c:spPr>
            <a:ln w="3175">
              <a:solidFill>
                <a:srgbClr val="969696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9892802450229714"/>
              <c:y val="0.923296647578143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2000"/>
        <c:minorUnit val="1000"/>
      </c:valAx>
      <c:valAx>
        <c:axId val="1"/>
        <c:scaling>
          <c:orientation val="minMax"/>
          <c:max val="0.2"/>
          <c:min val="-0.0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656967840735069E-3"/>
              <c:y val="0.3863642328799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1838912"/>
        <c:crosses val="autoZero"/>
        <c:crossBetween val="midCat"/>
        <c:minorUnit val="0.01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898928024502298"/>
          <c:y val="0.93466028394177991"/>
          <c:w val="0.51301684532924963"/>
          <c:h val="5.68181818181817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Aql - O-C Diagr.</a:t>
            </a:r>
          </a:p>
        </c:rich>
      </c:tx>
      <c:layout>
        <c:manualLayout>
          <c:xMode val="edge"/>
          <c:yMode val="edge"/>
          <c:x val="0.39006055718938748"/>
          <c:y val="3.3033033033033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03624314365112"/>
          <c:y val="0.14414456686540114"/>
          <c:w val="0.82379578651210295"/>
          <c:h val="0.59459633831977965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A!$F$21:$F$998</c:f>
              <c:numCache>
                <c:formatCode>General</c:formatCode>
                <c:ptCount val="978"/>
                <c:pt idx="0">
                  <c:v>-10794</c:v>
                </c:pt>
                <c:pt idx="1">
                  <c:v>-10772</c:v>
                </c:pt>
                <c:pt idx="2">
                  <c:v>-10767</c:v>
                </c:pt>
                <c:pt idx="3">
                  <c:v>-10766</c:v>
                </c:pt>
                <c:pt idx="4">
                  <c:v>-10765</c:v>
                </c:pt>
                <c:pt idx="5">
                  <c:v>-10760</c:v>
                </c:pt>
                <c:pt idx="6">
                  <c:v>-10759</c:v>
                </c:pt>
                <c:pt idx="7">
                  <c:v>-10636</c:v>
                </c:pt>
                <c:pt idx="8">
                  <c:v>-9731</c:v>
                </c:pt>
                <c:pt idx="9">
                  <c:v>-9464</c:v>
                </c:pt>
                <c:pt idx="10">
                  <c:v>-9463</c:v>
                </c:pt>
                <c:pt idx="11">
                  <c:v>-9442</c:v>
                </c:pt>
                <c:pt idx="12">
                  <c:v>-9442</c:v>
                </c:pt>
                <c:pt idx="13">
                  <c:v>-9414</c:v>
                </c:pt>
                <c:pt idx="14">
                  <c:v>-9408</c:v>
                </c:pt>
                <c:pt idx="15">
                  <c:v>-9408</c:v>
                </c:pt>
                <c:pt idx="16">
                  <c:v>-9277</c:v>
                </c:pt>
                <c:pt idx="17">
                  <c:v>-9270</c:v>
                </c:pt>
                <c:pt idx="18">
                  <c:v>-9262</c:v>
                </c:pt>
                <c:pt idx="19">
                  <c:v>-9257</c:v>
                </c:pt>
                <c:pt idx="20">
                  <c:v>-9256</c:v>
                </c:pt>
                <c:pt idx="21">
                  <c:v>-9249</c:v>
                </c:pt>
                <c:pt idx="22">
                  <c:v>-9221</c:v>
                </c:pt>
                <c:pt idx="23">
                  <c:v>-8911</c:v>
                </c:pt>
                <c:pt idx="24">
                  <c:v>-8774</c:v>
                </c:pt>
                <c:pt idx="25">
                  <c:v>-8759</c:v>
                </c:pt>
                <c:pt idx="26">
                  <c:v>-8710</c:v>
                </c:pt>
                <c:pt idx="27">
                  <c:v>-8581</c:v>
                </c:pt>
                <c:pt idx="28">
                  <c:v>-8581</c:v>
                </c:pt>
                <c:pt idx="29">
                  <c:v>-8573</c:v>
                </c:pt>
                <c:pt idx="30">
                  <c:v>-8429</c:v>
                </c:pt>
                <c:pt idx="31">
                  <c:v>-8057</c:v>
                </c:pt>
                <c:pt idx="32">
                  <c:v>-8022</c:v>
                </c:pt>
                <c:pt idx="33">
                  <c:v>-6747</c:v>
                </c:pt>
                <c:pt idx="34">
                  <c:v>-6683</c:v>
                </c:pt>
                <c:pt idx="35">
                  <c:v>-6677</c:v>
                </c:pt>
                <c:pt idx="36">
                  <c:v>-6632</c:v>
                </c:pt>
                <c:pt idx="37">
                  <c:v>-6502.5</c:v>
                </c:pt>
                <c:pt idx="38">
                  <c:v>-6497</c:v>
                </c:pt>
                <c:pt idx="39">
                  <c:v>-6491.5</c:v>
                </c:pt>
                <c:pt idx="40">
                  <c:v>-6353</c:v>
                </c:pt>
                <c:pt idx="41">
                  <c:v>-6222</c:v>
                </c:pt>
                <c:pt idx="42">
                  <c:v>-6172</c:v>
                </c:pt>
                <c:pt idx="43">
                  <c:v>-6167</c:v>
                </c:pt>
                <c:pt idx="44">
                  <c:v>-6016</c:v>
                </c:pt>
                <c:pt idx="45">
                  <c:v>-5995</c:v>
                </c:pt>
                <c:pt idx="46">
                  <c:v>-5875</c:v>
                </c:pt>
                <c:pt idx="47">
                  <c:v>-5829</c:v>
                </c:pt>
                <c:pt idx="48">
                  <c:v>-5821</c:v>
                </c:pt>
                <c:pt idx="49">
                  <c:v>-5656</c:v>
                </c:pt>
                <c:pt idx="50">
                  <c:v>-5522</c:v>
                </c:pt>
                <c:pt idx="51">
                  <c:v>-5491</c:v>
                </c:pt>
                <c:pt idx="52">
                  <c:v>-5488</c:v>
                </c:pt>
                <c:pt idx="53">
                  <c:v>-5468</c:v>
                </c:pt>
                <c:pt idx="54">
                  <c:v>-5454</c:v>
                </c:pt>
                <c:pt idx="55">
                  <c:v>-5352</c:v>
                </c:pt>
                <c:pt idx="56">
                  <c:v>-5324</c:v>
                </c:pt>
                <c:pt idx="57">
                  <c:v>-4809.5</c:v>
                </c:pt>
                <c:pt idx="58">
                  <c:v>-4631</c:v>
                </c:pt>
                <c:pt idx="59">
                  <c:v>-4291</c:v>
                </c:pt>
                <c:pt idx="60">
                  <c:v>-3938</c:v>
                </c:pt>
                <c:pt idx="61">
                  <c:v>-3938</c:v>
                </c:pt>
                <c:pt idx="62">
                  <c:v>-3934</c:v>
                </c:pt>
                <c:pt idx="63">
                  <c:v>-3933</c:v>
                </c:pt>
                <c:pt idx="64">
                  <c:v>-3929.5</c:v>
                </c:pt>
                <c:pt idx="65">
                  <c:v>-3929</c:v>
                </c:pt>
                <c:pt idx="66">
                  <c:v>-3929</c:v>
                </c:pt>
                <c:pt idx="67">
                  <c:v>-3929</c:v>
                </c:pt>
                <c:pt idx="68">
                  <c:v>-3927</c:v>
                </c:pt>
                <c:pt idx="69">
                  <c:v>-3611</c:v>
                </c:pt>
                <c:pt idx="70">
                  <c:v>-3611</c:v>
                </c:pt>
                <c:pt idx="71">
                  <c:v>-3609</c:v>
                </c:pt>
                <c:pt idx="72">
                  <c:v>-3604</c:v>
                </c:pt>
                <c:pt idx="73">
                  <c:v>-3117</c:v>
                </c:pt>
                <c:pt idx="74">
                  <c:v>-3110</c:v>
                </c:pt>
                <c:pt idx="75">
                  <c:v>-2961</c:v>
                </c:pt>
                <c:pt idx="76">
                  <c:v>-2952</c:v>
                </c:pt>
                <c:pt idx="77">
                  <c:v>-2947</c:v>
                </c:pt>
                <c:pt idx="78">
                  <c:v>-2947</c:v>
                </c:pt>
                <c:pt idx="79">
                  <c:v>-2940</c:v>
                </c:pt>
                <c:pt idx="80">
                  <c:v>-2940</c:v>
                </c:pt>
                <c:pt idx="81">
                  <c:v>-2926</c:v>
                </c:pt>
                <c:pt idx="82">
                  <c:v>-2926</c:v>
                </c:pt>
                <c:pt idx="83">
                  <c:v>-2630</c:v>
                </c:pt>
                <c:pt idx="84">
                  <c:v>-2607</c:v>
                </c:pt>
                <c:pt idx="85">
                  <c:v>-2602</c:v>
                </c:pt>
                <c:pt idx="86">
                  <c:v>-2602</c:v>
                </c:pt>
                <c:pt idx="87">
                  <c:v>-2602</c:v>
                </c:pt>
                <c:pt idx="88">
                  <c:v>-2595</c:v>
                </c:pt>
                <c:pt idx="89">
                  <c:v>-2595</c:v>
                </c:pt>
                <c:pt idx="90">
                  <c:v>-2588</c:v>
                </c:pt>
                <c:pt idx="91">
                  <c:v>-2579</c:v>
                </c:pt>
                <c:pt idx="92">
                  <c:v>-2444</c:v>
                </c:pt>
                <c:pt idx="93">
                  <c:v>-2444</c:v>
                </c:pt>
                <c:pt idx="94">
                  <c:v>-2388</c:v>
                </c:pt>
                <c:pt idx="95">
                  <c:v>-2276</c:v>
                </c:pt>
                <c:pt idx="96">
                  <c:v>-2248</c:v>
                </c:pt>
                <c:pt idx="97">
                  <c:v>-2125</c:v>
                </c:pt>
                <c:pt idx="98">
                  <c:v>-2125</c:v>
                </c:pt>
                <c:pt idx="99">
                  <c:v>-2076</c:v>
                </c:pt>
                <c:pt idx="100">
                  <c:v>-1925</c:v>
                </c:pt>
                <c:pt idx="101">
                  <c:v>-1738</c:v>
                </c:pt>
                <c:pt idx="102">
                  <c:v>-1730.5</c:v>
                </c:pt>
                <c:pt idx="103">
                  <c:v>-1726</c:v>
                </c:pt>
                <c:pt idx="104">
                  <c:v>-1580</c:v>
                </c:pt>
                <c:pt idx="105">
                  <c:v>-1568</c:v>
                </c:pt>
                <c:pt idx="106">
                  <c:v>-1561</c:v>
                </c:pt>
                <c:pt idx="107">
                  <c:v>-1558</c:v>
                </c:pt>
                <c:pt idx="108">
                  <c:v>-1480</c:v>
                </c:pt>
                <c:pt idx="109">
                  <c:v>-1409</c:v>
                </c:pt>
                <c:pt idx="110">
                  <c:v>-1409</c:v>
                </c:pt>
                <c:pt idx="111">
                  <c:v>-1409</c:v>
                </c:pt>
                <c:pt idx="112">
                  <c:v>-1409</c:v>
                </c:pt>
                <c:pt idx="113">
                  <c:v>-1409</c:v>
                </c:pt>
                <c:pt idx="114">
                  <c:v>-1408</c:v>
                </c:pt>
                <c:pt idx="115">
                  <c:v>-1251</c:v>
                </c:pt>
                <c:pt idx="116">
                  <c:v>-1237</c:v>
                </c:pt>
                <c:pt idx="117">
                  <c:v>-1237</c:v>
                </c:pt>
                <c:pt idx="118">
                  <c:v>-1237</c:v>
                </c:pt>
                <c:pt idx="119">
                  <c:v>-1237</c:v>
                </c:pt>
                <c:pt idx="120">
                  <c:v>-1237</c:v>
                </c:pt>
                <c:pt idx="121">
                  <c:v>-1237</c:v>
                </c:pt>
                <c:pt idx="122">
                  <c:v>-1230</c:v>
                </c:pt>
                <c:pt idx="123">
                  <c:v>-1100</c:v>
                </c:pt>
                <c:pt idx="124">
                  <c:v>-1072</c:v>
                </c:pt>
                <c:pt idx="125">
                  <c:v>-1065</c:v>
                </c:pt>
                <c:pt idx="126">
                  <c:v>-906</c:v>
                </c:pt>
                <c:pt idx="127">
                  <c:v>-892</c:v>
                </c:pt>
                <c:pt idx="128">
                  <c:v>-892</c:v>
                </c:pt>
                <c:pt idx="129">
                  <c:v>-892</c:v>
                </c:pt>
                <c:pt idx="130">
                  <c:v>-892</c:v>
                </c:pt>
                <c:pt idx="131">
                  <c:v>-892</c:v>
                </c:pt>
                <c:pt idx="132">
                  <c:v>-871</c:v>
                </c:pt>
                <c:pt idx="133">
                  <c:v>-755</c:v>
                </c:pt>
                <c:pt idx="134">
                  <c:v>-739</c:v>
                </c:pt>
                <c:pt idx="135">
                  <c:v>-734</c:v>
                </c:pt>
                <c:pt idx="136">
                  <c:v>-727</c:v>
                </c:pt>
                <c:pt idx="137">
                  <c:v>-713</c:v>
                </c:pt>
                <c:pt idx="138">
                  <c:v>-711</c:v>
                </c:pt>
                <c:pt idx="139">
                  <c:v>-699</c:v>
                </c:pt>
                <c:pt idx="140">
                  <c:v>-562</c:v>
                </c:pt>
                <c:pt idx="141">
                  <c:v>-552</c:v>
                </c:pt>
                <c:pt idx="142">
                  <c:v>-524</c:v>
                </c:pt>
                <c:pt idx="143">
                  <c:v>-381</c:v>
                </c:pt>
                <c:pt idx="144">
                  <c:v>-359</c:v>
                </c:pt>
                <c:pt idx="145">
                  <c:v>-229</c:v>
                </c:pt>
                <c:pt idx="146">
                  <c:v>-222</c:v>
                </c:pt>
                <c:pt idx="147">
                  <c:v>-208</c:v>
                </c:pt>
                <c:pt idx="148">
                  <c:v>-201</c:v>
                </c:pt>
                <c:pt idx="149">
                  <c:v>-193</c:v>
                </c:pt>
                <c:pt idx="150">
                  <c:v>-180</c:v>
                </c:pt>
                <c:pt idx="151">
                  <c:v>0</c:v>
                </c:pt>
                <c:pt idx="152">
                  <c:v>4</c:v>
                </c:pt>
                <c:pt idx="153">
                  <c:v>116</c:v>
                </c:pt>
                <c:pt idx="154">
                  <c:v>123</c:v>
                </c:pt>
                <c:pt idx="155">
                  <c:v>128</c:v>
                </c:pt>
                <c:pt idx="156">
                  <c:v>128</c:v>
                </c:pt>
                <c:pt idx="157">
                  <c:v>128</c:v>
                </c:pt>
                <c:pt idx="158">
                  <c:v>130</c:v>
                </c:pt>
                <c:pt idx="159">
                  <c:v>156</c:v>
                </c:pt>
                <c:pt idx="160">
                  <c:v>158</c:v>
                </c:pt>
                <c:pt idx="161">
                  <c:v>293</c:v>
                </c:pt>
                <c:pt idx="162">
                  <c:v>307</c:v>
                </c:pt>
                <c:pt idx="163">
                  <c:v>323</c:v>
                </c:pt>
                <c:pt idx="164">
                  <c:v>480</c:v>
                </c:pt>
                <c:pt idx="165">
                  <c:v>668</c:v>
                </c:pt>
                <c:pt idx="166">
                  <c:v>812</c:v>
                </c:pt>
                <c:pt idx="167">
                  <c:v>824</c:v>
                </c:pt>
                <c:pt idx="168">
                  <c:v>833</c:v>
                </c:pt>
                <c:pt idx="169">
                  <c:v>970</c:v>
                </c:pt>
                <c:pt idx="170">
                  <c:v>984</c:v>
                </c:pt>
                <c:pt idx="171">
                  <c:v>996</c:v>
                </c:pt>
                <c:pt idx="172">
                  <c:v>1134</c:v>
                </c:pt>
                <c:pt idx="173">
                  <c:v>1148</c:v>
                </c:pt>
                <c:pt idx="174">
                  <c:v>1150</c:v>
                </c:pt>
                <c:pt idx="175">
                  <c:v>1160</c:v>
                </c:pt>
                <c:pt idx="176">
                  <c:v>1178</c:v>
                </c:pt>
                <c:pt idx="177">
                  <c:v>1660</c:v>
                </c:pt>
                <c:pt idx="178">
                  <c:v>1823</c:v>
                </c:pt>
                <c:pt idx="179">
                  <c:v>1847</c:v>
                </c:pt>
                <c:pt idx="180">
                  <c:v>1989</c:v>
                </c:pt>
                <c:pt idx="181">
                  <c:v>2011</c:v>
                </c:pt>
                <c:pt idx="182">
                  <c:v>2109</c:v>
                </c:pt>
                <c:pt idx="183">
                  <c:v>2182</c:v>
                </c:pt>
                <c:pt idx="184">
                  <c:v>2182</c:v>
                </c:pt>
                <c:pt idx="185">
                  <c:v>2182</c:v>
                </c:pt>
                <c:pt idx="186">
                  <c:v>2182</c:v>
                </c:pt>
                <c:pt idx="187">
                  <c:v>2182</c:v>
                </c:pt>
                <c:pt idx="188">
                  <c:v>2348</c:v>
                </c:pt>
                <c:pt idx="189">
                  <c:v>2352</c:v>
                </c:pt>
                <c:pt idx="190">
                  <c:v>2492</c:v>
                </c:pt>
                <c:pt idx="191">
                  <c:v>2492</c:v>
                </c:pt>
                <c:pt idx="192">
                  <c:v>2498</c:v>
                </c:pt>
                <c:pt idx="193">
                  <c:v>2498</c:v>
                </c:pt>
                <c:pt idx="194">
                  <c:v>2501.5</c:v>
                </c:pt>
                <c:pt idx="195">
                  <c:v>2527</c:v>
                </c:pt>
                <c:pt idx="196">
                  <c:v>2527</c:v>
                </c:pt>
                <c:pt idx="197">
                  <c:v>2694</c:v>
                </c:pt>
                <c:pt idx="198">
                  <c:v>2732</c:v>
                </c:pt>
                <c:pt idx="199">
                  <c:v>2851</c:v>
                </c:pt>
                <c:pt idx="200">
                  <c:v>2851</c:v>
                </c:pt>
                <c:pt idx="201">
                  <c:v>2858</c:v>
                </c:pt>
                <c:pt idx="202">
                  <c:v>2885</c:v>
                </c:pt>
                <c:pt idx="203">
                  <c:v>2885</c:v>
                </c:pt>
                <c:pt idx="204">
                  <c:v>2887</c:v>
                </c:pt>
                <c:pt idx="205">
                  <c:v>3211</c:v>
                </c:pt>
                <c:pt idx="206">
                  <c:v>3211</c:v>
                </c:pt>
                <c:pt idx="207">
                  <c:v>3348</c:v>
                </c:pt>
                <c:pt idx="208">
                  <c:v>3348</c:v>
                </c:pt>
                <c:pt idx="209">
                  <c:v>3404</c:v>
                </c:pt>
                <c:pt idx="210">
                  <c:v>3556</c:v>
                </c:pt>
                <c:pt idx="211">
                  <c:v>3719</c:v>
                </c:pt>
                <c:pt idx="212">
                  <c:v>3719</c:v>
                </c:pt>
                <c:pt idx="213">
                  <c:v>4066</c:v>
                </c:pt>
                <c:pt idx="214">
                  <c:v>4218</c:v>
                </c:pt>
                <c:pt idx="215">
                  <c:v>4218</c:v>
                </c:pt>
                <c:pt idx="216">
                  <c:v>4404</c:v>
                </c:pt>
              </c:numCache>
            </c:numRef>
          </c:xVal>
          <c:yVal>
            <c:numRef>
              <c:f>A!$H$21:$H$998</c:f>
              <c:numCache>
                <c:formatCode>General</c:formatCode>
                <c:ptCount val="978"/>
                <c:pt idx="86">
                  <c:v>5.998580000596121E-2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FF-4682-9C9A-5F4106DA4B82}"/>
            </c:ext>
          </c:extLst>
        </c:ser>
        <c:ser>
          <c:idx val="1"/>
          <c:order val="1"/>
          <c:tx>
            <c:strRef>
              <c:f>A!$I$20:$I$20</c:f>
              <c:strCache>
                <c:ptCount val="1"/>
                <c:pt idx="0">
                  <c:v>Wood 1963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A!$D$23:$D$62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A!$F$21:$F$998</c:f>
              <c:numCache>
                <c:formatCode>General</c:formatCode>
                <c:ptCount val="978"/>
                <c:pt idx="0">
                  <c:v>-10794</c:v>
                </c:pt>
                <c:pt idx="1">
                  <c:v>-10772</c:v>
                </c:pt>
                <c:pt idx="2">
                  <c:v>-10767</c:v>
                </c:pt>
                <c:pt idx="3">
                  <c:v>-10766</c:v>
                </c:pt>
                <c:pt idx="4">
                  <c:v>-10765</c:v>
                </c:pt>
                <c:pt idx="5">
                  <c:v>-10760</c:v>
                </c:pt>
                <c:pt idx="6">
                  <c:v>-10759</c:v>
                </c:pt>
                <c:pt idx="7">
                  <c:v>-10636</c:v>
                </c:pt>
                <c:pt idx="8">
                  <c:v>-9731</c:v>
                </c:pt>
                <c:pt idx="9">
                  <c:v>-9464</c:v>
                </c:pt>
                <c:pt idx="10">
                  <c:v>-9463</c:v>
                </c:pt>
                <c:pt idx="11">
                  <c:v>-9442</c:v>
                </c:pt>
                <c:pt idx="12">
                  <c:v>-9442</c:v>
                </c:pt>
                <c:pt idx="13">
                  <c:v>-9414</c:v>
                </c:pt>
                <c:pt idx="14">
                  <c:v>-9408</c:v>
                </c:pt>
                <c:pt idx="15">
                  <c:v>-9408</c:v>
                </c:pt>
                <c:pt idx="16">
                  <c:v>-9277</c:v>
                </c:pt>
                <c:pt idx="17">
                  <c:v>-9270</c:v>
                </c:pt>
                <c:pt idx="18">
                  <c:v>-9262</c:v>
                </c:pt>
                <c:pt idx="19">
                  <c:v>-9257</c:v>
                </c:pt>
                <c:pt idx="20">
                  <c:v>-9256</c:v>
                </c:pt>
                <c:pt idx="21">
                  <c:v>-9249</c:v>
                </c:pt>
                <c:pt idx="22">
                  <c:v>-9221</c:v>
                </c:pt>
                <c:pt idx="23">
                  <c:v>-8911</c:v>
                </c:pt>
                <c:pt idx="24">
                  <c:v>-8774</c:v>
                </c:pt>
                <c:pt idx="25">
                  <c:v>-8759</c:v>
                </c:pt>
                <c:pt idx="26">
                  <c:v>-8710</c:v>
                </c:pt>
                <c:pt idx="27">
                  <c:v>-8581</c:v>
                </c:pt>
                <c:pt idx="28">
                  <c:v>-8581</c:v>
                </c:pt>
                <c:pt idx="29">
                  <c:v>-8573</c:v>
                </c:pt>
                <c:pt idx="30">
                  <c:v>-8429</c:v>
                </c:pt>
                <c:pt idx="31">
                  <c:v>-8057</c:v>
                </c:pt>
                <c:pt idx="32">
                  <c:v>-8022</c:v>
                </c:pt>
                <c:pt idx="33">
                  <c:v>-6747</c:v>
                </c:pt>
                <c:pt idx="34">
                  <c:v>-6683</c:v>
                </c:pt>
                <c:pt idx="35">
                  <c:v>-6677</c:v>
                </c:pt>
                <c:pt idx="36">
                  <c:v>-6632</c:v>
                </c:pt>
                <c:pt idx="37">
                  <c:v>-6502.5</c:v>
                </c:pt>
                <c:pt idx="38">
                  <c:v>-6497</c:v>
                </c:pt>
                <c:pt idx="39">
                  <c:v>-6491.5</c:v>
                </c:pt>
                <c:pt idx="40">
                  <c:v>-6353</c:v>
                </c:pt>
                <c:pt idx="41">
                  <c:v>-6222</c:v>
                </c:pt>
                <c:pt idx="42">
                  <c:v>-6172</c:v>
                </c:pt>
                <c:pt idx="43">
                  <c:v>-6167</c:v>
                </c:pt>
                <c:pt idx="44">
                  <c:v>-6016</c:v>
                </c:pt>
                <c:pt idx="45">
                  <c:v>-5995</c:v>
                </c:pt>
                <c:pt idx="46">
                  <c:v>-5875</c:v>
                </c:pt>
                <c:pt idx="47">
                  <c:v>-5829</c:v>
                </c:pt>
                <c:pt idx="48">
                  <c:v>-5821</c:v>
                </c:pt>
                <c:pt idx="49">
                  <c:v>-5656</c:v>
                </c:pt>
                <c:pt idx="50">
                  <c:v>-5522</c:v>
                </c:pt>
                <c:pt idx="51">
                  <c:v>-5491</c:v>
                </c:pt>
                <c:pt idx="52">
                  <c:v>-5488</c:v>
                </c:pt>
                <c:pt idx="53">
                  <c:v>-5468</c:v>
                </c:pt>
                <c:pt idx="54">
                  <c:v>-5454</c:v>
                </c:pt>
                <c:pt idx="55">
                  <c:v>-5352</c:v>
                </c:pt>
                <c:pt idx="56">
                  <c:v>-5324</c:v>
                </c:pt>
                <c:pt idx="57">
                  <c:v>-4809.5</c:v>
                </c:pt>
                <c:pt idx="58">
                  <c:v>-4631</c:v>
                </c:pt>
                <c:pt idx="59">
                  <c:v>-4291</c:v>
                </c:pt>
                <c:pt idx="60">
                  <c:v>-3938</c:v>
                </c:pt>
                <c:pt idx="61">
                  <c:v>-3938</c:v>
                </c:pt>
                <c:pt idx="62">
                  <c:v>-3934</c:v>
                </c:pt>
                <c:pt idx="63">
                  <c:v>-3933</c:v>
                </c:pt>
                <c:pt idx="64">
                  <c:v>-3929.5</c:v>
                </c:pt>
                <c:pt idx="65">
                  <c:v>-3929</c:v>
                </c:pt>
                <c:pt idx="66">
                  <c:v>-3929</c:v>
                </c:pt>
                <c:pt idx="67">
                  <c:v>-3929</c:v>
                </c:pt>
                <c:pt idx="68">
                  <c:v>-3927</c:v>
                </c:pt>
                <c:pt idx="69">
                  <c:v>-3611</c:v>
                </c:pt>
                <c:pt idx="70">
                  <c:v>-3611</c:v>
                </c:pt>
                <c:pt idx="71">
                  <c:v>-3609</c:v>
                </c:pt>
                <c:pt idx="72">
                  <c:v>-3604</c:v>
                </c:pt>
                <c:pt idx="73">
                  <c:v>-3117</c:v>
                </c:pt>
                <c:pt idx="74">
                  <c:v>-3110</c:v>
                </c:pt>
                <c:pt idx="75">
                  <c:v>-2961</c:v>
                </c:pt>
                <c:pt idx="76">
                  <c:v>-2952</c:v>
                </c:pt>
                <c:pt idx="77">
                  <c:v>-2947</c:v>
                </c:pt>
                <c:pt idx="78">
                  <c:v>-2947</c:v>
                </c:pt>
                <c:pt idx="79">
                  <c:v>-2940</c:v>
                </c:pt>
                <c:pt idx="80">
                  <c:v>-2940</c:v>
                </c:pt>
                <c:pt idx="81">
                  <c:v>-2926</c:v>
                </c:pt>
                <c:pt idx="82">
                  <c:v>-2926</c:v>
                </c:pt>
                <c:pt idx="83">
                  <c:v>-2630</c:v>
                </c:pt>
                <c:pt idx="84">
                  <c:v>-2607</c:v>
                </c:pt>
                <c:pt idx="85">
                  <c:v>-2602</c:v>
                </c:pt>
                <c:pt idx="86">
                  <c:v>-2602</c:v>
                </c:pt>
                <c:pt idx="87">
                  <c:v>-2602</c:v>
                </c:pt>
                <c:pt idx="88">
                  <c:v>-2595</c:v>
                </c:pt>
                <c:pt idx="89">
                  <c:v>-2595</c:v>
                </c:pt>
                <c:pt idx="90">
                  <c:v>-2588</c:v>
                </c:pt>
                <c:pt idx="91">
                  <c:v>-2579</c:v>
                </c:pt>
                <c:pt idx="92">
                  <c:v>-2444</c:v>
                </c:pt>
                <c:pt idx="93">
                  <c:v>-2444</c:v>
                </c:pt>
                <c:pt idx="94">
                  <c:v>-2388</c:v>
                </c:pt>
                <c:pt idx="95">
                  <c:v>-2276</c:v>
                </c:pt>
                <c:pt idx="96">
                  <c:v>-2248</c:v>
                </c:pt>
                <c:pt idx="97">
                  <c:v>-2125</c:v>
                </c:pt>
                <c:pt idx="98">
                  <c:v>-2125</c:v>
                </c:pt>
                <c:pt idx="99">
                  <c:v>-2076</c:v>
                </c:pt>
                <c:pt idx="100">
                  <c:v>-1925</c:v>
                </c:pt>
                <c:pt idx="101">
                  <c:v>-1738</c:v>
                </c:pt>
                <c:pt idx="102">
                  <c:v>-1730.5</c:v>
                </c:pt>
                <c:pt idx="103">
                  <c:v>-1726</c:v>
                </c:pt>
                <c:pt idx="104">
                  <c:v>-1580</c:v>
                </c:pt>
                <c:pt idx="105">
                  <c:v>-1568</c:v>
                </c:pt>
                <c:pt idx="106">
                  <c:v>-1561</c:v>
                </c:pt>
                <c:pt idx="107">
                  <c:v>-1558</c:v>
                </c:pt>
                <c:pt idx="108">
                  <c:v>-1480</c:v>
                </c:pt>
                <c:pt idx="109">
                  <c:v>-1409</c:v>
                </c:pt>
                <c:pt idx="110">
                  <c:v>-1409</c:v>
                </c:pt>
                <c:pt idx="111">
                  <c:v>-1409</c:v>
                </c:pt>
                <c:pt idx="112">
                  <c:v>-1409</c:v>
                </c:pt>
                <c:pt idx="113">
                  <c:v>-1409</c:v>
                </c:pt>
                <c:pt idx="114">
                  <c:v>-1408</c:v>
                </c:pt>
                <c:pt idx="115">
                  <c:v>-1251</c:v>
                </c:pt>
                <c:pt idx="116">
                  <c:v>-1237</c:v>
                </c:pt>
                <c:pt idx="117">
                  <c:v>-1237</c:v>
                </c:pt>
                <c:pt idx="118">
                  <c:v>-1237</c:v>
                </c:pt>
                <c:pt idx="119">
                  <c:v>-1237</c:v>
                </c:pt>
                <c:pt idx="120">
                  <c:v>-1237</c:v>
                </c:pt>
                <c:pt idx="121">
                  <c:v>-1237</c:v>
                </c:pt>
                <c:pt idx="122">
                  <c:v>-1230</c:v>
                </c:pt>
                <c:pt idx="123">
                  <c:v>-1100</c:v>
                </c:pt>
                <c:pt idx="124">
                  <c:v>-1072</c:v>
                </c:pt>
                <c:pt idx="125">
                  <c:v>-1065</c:v>
                </c:pt>
                <c:pt idx="126">
                  <c:v>-906</c:v>
                </c:pt>
                <c:pt idx="127">
                  <c:v>-892</c:v>
                </c:pt>
                <c:pt idx="128">
                  <c:v>-892</c:v>
                </c:pt>
                <c:pt idx="129">
                  <c:v>-892</c:v>
                </c:pt>
                <c:pt idx="130">
                  <c:v>-892</c:v>
                </c:pt>
                <c:pt idx="131">
                  <c:v>-892</c:v>
                </c:pt>
                <c:pt idx="132">
                  <c:v>-871</c:v>
                </c:pt>
                <c:pt idx="133">
                  <c:v>-755</c:v>
                </c:pt>
                <c:pt idx="134">
                  <c:v>-739</c:v>
                </c:pt>
                <c:pt idx="135">
                  <c:v>-734</c:v>
                </c:pt>
                <c:pt idx="136">
                  <c:v>-727</c:v>
                </c:pt>
                <c:pt idx="137">
                  <c:v>-713</c:v>
                </c:pt>
                <c:pt idx="138">
                  <c:v>-711</c:v>
                </c:pt>
                <c:pt idx="139">
                  <c:v>-699</c:v>
                </c:pt>
                <c:pt idx="140">
                  <c:v>-562</c:v>
                </c:pt>
                <c:pt idx="141">
                  <c:v>-552</c:v>
                </c:pt>
                <c:pt idx="142">
                  <c:v>-524</c:v>
                </c:pt>
                <c:pt idx="143">
                  <c:v>-381</c:v>
                </c:pt>
                <c:pt idx="144">
                  <c:v>-359</c:v>
                </c:pt>
                <c:pt idx="145">
                  <c:v>-229</c:v>
                </c:pt>
                <c:pt idx="146">
                  <c:v>-222</c:v>
                </c:pt>
                <c:pt idx="147">
                  <c:v>-208</c:v>
                </c:pt>
                <c:pt idx="148">
                  <c:v>-201</c:v>
                </c:pt>
                <c:pt idx="149">
                  <c:v>-193</c:v>
                </c:pt>
                <c:pt idx="150">
                  <c:v>-180</c:v>
                </c:pt>
                <c:pt idx="151">
                  <c:v>0</c:v>
                </c:pt>
                <c:pt idx="152">
                  <c:v>4</c:v>
                </c:pt>
                <c:pt idx="153">
                  <c:v>116</c:v>
                </c:pt>
                <c:pt idx="154">
                  <c:v>123</c:v>
                </c:pt>
                <c:pt idx="155">
                  <c:v>128</c:v>
                </c:pt>
                <c:pt idx="156">
                  <c:v>128</c:v>
                </c:pt>
                <c:pt idx="157">
                  <c:v>128</c:v>
                </c:pt>
                <c:pt idx="158">
                  <c:v>130</c:v>
                </c:pt>
                <c:pt idx="159">
                  <c:v>156</c:v>
                </c:pt>
                <c:pt idx="160">
                  <c:v>158</c:v>
                </c:pt>
                <c:pt idx="161">
                  <c:v>293</c:v>
                </c:pt>
                <c:pt idx="162">
                  <c:v>307</c:v>
                </c:pt>
                <c:pt idx="163">
                  <c:v>323</c:v>
                </c:pt>
                <c:pt idx="164">
                  <c:v>480</c:v>
                </c:pt>
                <c:pt idx="165">
                  <c:v>668</c:v>
                </c:pt>
                <c:pt idx="166">
                  <c:v>812</c:v>
                </c:pt>
                <c:pt idx="167">
                  <c:v>824</c:v>
                </c:pt>
                <c:pt idx="168">
                  <c:v>833</c:v>
                </c:pt>
                <c:pt idx="169">
                  <c:v>970</c:v>
                </c:pt>
                <c:pt idx="170">
                  <c:v>984</c:v>
                </c:pt>
                <c:pt idx="171">
                  <c:v>996</c:v>
                </c:pt>
                <c:pt idx="172">
                  <c:v>1134</c:v>
                </c:pt>
                <c:pt idx="173">
                  <c:v>1148</c:v>
                </c:pt>
                <c:pt idx="174">
                  <c:v>1150</c:v>
                </c:pt>
                <c:pt idx="175">
                  <c:v>1160</c:v>
                </c:pt>
                <c:pt idx="176">
                  <c:v>1178</c:v>
                </c:pt>
                <c:pt idx="177">
                  <c:v>1660</c:v>
                </c:pt>
                <c:pt idx="178">
                  <c:v>1823</c:v>
                </c:pt>
                <c:pt idx="179">
                  <c:v>1847</c:v>
                </c:pt>
                <c:pt idx="180">
                  <c:v>1989</c:v>
                </c:pt>
                <c:pt idx="181">
                  <c:v>2011</c:v>
                </c:pt>
                <c:pt idx="182">
                  <c:v>2109</c:v>
                </c:pt>
                <c:pt idx="183">
                  <c:v>2182</c:v>
                </c:pt>
                <c:pt idx="184">
                  <c:v>2182</c:v>
                </c:pt>
                <c:pt idx="185">
                  <c:v>2182</c:v>
                </c:pt>
                <c:pt idx="186">
                  <c:v>2182</c:v>
                </c:pt>
                <c:pt idx="187">
                  <c:v>2182</c:v>
                </c:pt>
                <c:pt idx="188">
                  <c:v>2348</c:v>
                </c:pt>
                <c:pt idx="189">
                  <c:v>2352</c:v>
                </c:pt>
                <c:pt idx="190">
                  <c:v>2492</c:v>
                </c:pt>
                <c:pt idx="191">
                  <c:v>2492</c:v>
                </c:pt>
                <c:pt idx="192">
                  <c:v>2498</c:v>
                </c:pt>
                <c:pt idx="193">
                  <c:v>2498</c:v>
                </c:pt>
                <c:pt idx="194">
                  <c:v>2501.5</c:v>
                </c:pt>
                <c:pt idx="195">
                  <c:v>2527</c:v>
                </c:pt>
                <c:pt idx="196">
                  <c:v>2527</c:v>
                </c:pt>
                <c:pt idx="197">
                  <c:v>2694</c:v>
                </c:pt>
                <c:pt idx="198">
                  <c:v>2732</c:v>
                </c:pt>
                <c:pt idx="199">
                  <c:v>2851</c:v>
                </c:pt>
                <c:pt idx="200">
                  <c:v>2851</c:v>
                </c:pt>
                <c:pt idx="201">
                  <c:v>2858</c:v>
                </c:pt>
                <c:pt idx="202">
                  <c:v>2885</c:v>
                </c:pt>
                <c:pt idx="203">
                  <c:v>2885</c:v>
                </c:pt>
                <c:pt idx="204">
                  <c:v>2887</c:v>
                </c:pt>
                <c:pt idx="205">
                  <c:v>3211</c:v>
                </c:pt>
                <c:pt idx="206">
                  <c:v>3211</c:v>
                </c:pt>
                <c:pt idx="207">
                  <c:v>3348</c:v>
                </c:pt>
                <c:pt idx="208">
                  <c:v>3348</c:v>
                </c:pt>
                <c:pt idx="209">
                  <c:v>3404</c:v>
                </c:pt>
                <c:pt idx="210">
                  <c:v>3556</c:v>
                </c:pt>
                <c:pt idx="211">
                  <c:v>3719</c:v>
                </c:pt>
                <c:pt idx="212">
                  <c:v>3719</c:v>
                </c:pt>
                <c:pt idx="213">
                  <c:v>4066</c:v>
                </c:pt>
                <c:pt idx="214">
                  <c:v>4218</c:v>
                </c:pt>
                <c:pt idx="215">
                  <c:v>4218</c:v>
                </c:pt>
                <c:pt idx="216">
                  <c:v>4404</c:v>
                </c:pt>
              </c:numCache>
            </c:numRef>
          </c:xVal>
          <c:yVal>
            <c:numRef>
              <c:f>A!$I$21:$I$998</c:f>
              <c:numCache>
                <c:formatCode>General</c:formatCode>
                <c:ptCount val="978"/>
                <c:pt idx="36">
                  <c:v>0.22793280000041705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8FF-4682-9C9A-5F4106DA4B82}"/>
            </c:ext>
          </c:extLst>
        </c:ser>
        <c:ser>
          <c:idx val="3"/>
          <c:order val="2"/>
          <c:tx>
            <c:strRef>
              <c:f>A!$J$20</c:f>
              <c:strCache>
                <c:ptCount val="1"/>
                <c:pt idx="0">
                  <c:v>Koch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A!$D$21:$D$62</c:f>
                <c:numCache>
                  <c:formatCode>General</c:formatCode>
                  <c:ptCount val="4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</c:numCache>
              </c:numRef>
            </c:plus>
            <c:minus>
              <c:numRef>
                <c:f>A!$D$21:$D$62</c:f>
                <c:numCache>
                  <c:formatCode>General</c:formatCode>
                  <c:ptCount val="4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A!$F$21:$F$998</c:f>
              <c:numCache>
                <c:formatCode>General</c:formatCode>
                <c:ptCount val="978"/>
                <c:pt idx="0">
                  <c:v>-10794</c:v>
                </c:pt>
                <c:pt idx="1">
                  <c:v>-10772</c:v>
                </c:pt>
                <c:pt idx="2">
                  <c:v>-10767</c:v>
                </c:pt>
                <c:pt idx="3">
                  <c:v>-10766</c:v>
                </c:pt>
                <c:pt idx="4">
                  <c:v>-10765</c:v>
                </c:pt>
                <c:pt idx="5">
                  <c:v>-10760</c:v>
                </c:pt>
                <c:pt idx="6">
                  <c:v>-10759</c:v>
                </c:pt>
                <c:pt idx="7">
                  <c:v>-10636</c:v>
                </c:pt>
                <c:pt idx="8">
                  <c:v>-9731</c:v>
                </c:pt>
                <c:pt idx="9">
                  <c:v>-9464</c:v>
                </c:pt>
                <c:pt idx="10">
                  <c:v>-9463</c:v>
                </c:pt>
                <c:pt idx="11">
                  <c:v>-9442</c:v>
                </c:pt>
                <c:pt idx="12">
                  <c:v>-9442</c:v>
                </c:pt>
                <c:pt idx="13">
                  <c:v>-9414</c:v>
                </c:pt>
                <c:pt idx="14">
                  <c:v>-9408</c:v>
                </c:pt>
                <c:pt idx="15">
                  <c:v>-9408</c:v>
                </c:pt>
                <c:pt idx="16">
                  <c:v>-9277</c:v>
                </c:pt>
                <c:pt idx="17">
                  <c:v>-9270</c:v>
                </c:pt>
                <c:pt idx="18">
                  <c:v>-9262</c:v>
                </c:pt>
                <c:pt idx="19">
                  <c:v>-9257</c:v>
                </c:pt>
                <c:pt idx="20">
                  <c:v>-9256</c:v>
                </c:pt>
                <c:pt idx="21">
                  <c:v>-9249</c:v>
                </c:pt>
                <c:pt idx="22">
                  <c:v>-9221</c:v>
                </c:pt>
                <c:pt idx="23">
                  <c:v>-8911</c:v>
                </c:pt>
                <c:pt idx="24">
                  <c:v>-8774</c:v>
                </c:pt>
                <c:pt idx="25">
                  <c:v>-8759</c:v>
                </c:pt>
                <c:pt idx="26">
                  <c:v>-8710</c:v>
                </c:pt>
                <c:pt idx="27">
                  <c:v>-8581</c:v>
                </c:pt>
                <c:pt idx="28">
                  <c:v>-8581</c:v>
                </c:pt>
                <c:pt idx="29">
                  <c:v>-8573</c:v>
                </c:pt>
                <c:pt idx="30">
                  <c:v>-8429</c:v>
                </c:pt>
                <c:pt idx="31">
                  <c:v>-8057</c:v>
                </c:pt>
                <c:pt idx="32">
                  <c:v>-8022</c:v>
                </c:pt>
                <c:pt idx="33">
                  <c:v>-6747</c:v>
                </c:pt>
                <c:pt idx="34">
                  <c:v>-6683</c:v>
                </c:pt>
                <c:pt idx="35">
                  <c:v>-6677</c:v>
                </c:pt>
                <c:pt idx="36">
                  <c:v>-6632</c:v>
                </c:pt>
                <c:pt idx="37">
                  <c:v>-6502.5</c:v>
                </c:pt>
                <c:pt idx="38">
                  <c:v>-6497</c:v>
                </c:pt>
                <c:pt idx="39">
                  <c:v>-6491.5</c:v>
                </c:pt>
                <c:pt idx="40">
                  <c:v>-6353</c:v>
                </c:pt>
                <c:pt idx="41">
                  <c:v>-6222</c:v>
                </c:pt>
                <c:pt idx="42">
                  <c:v>-6172</c:v>
                </c:pt>
                <c:pt idx="43">
                  <c:v>-6167</c:v>
                </c:pt>
                <c:pt idx="44">
                  <c:v>-6016</c:v>
                </c:pt>
                <c:pt idx="45">
                  <c:v>-5995</c:v>
                </c:pt>
                <c:pt idx="46">
                  <c:v>-5875</c:v>
                </c:pt>
                <c:pt idx="47">
                  <c:v>-5829</c:v>
                </c:pt>
                <c:pt idx="48">
                  <c:v>-5821</c:v>
                </c:pt>
                <c:pt idx="49">
                  <c:v>-5656</c:v>
                </c:pt>
                <c:pt idx="50">
                  <c:v>-5522</c:v>
                </c:pt>
                <c:pt idx="51">
                  <c:v>-5491</c:v>
                </c:pt>
                <c:pt idx="52">
                  <c:v>-5488</c:v>
                </c:pt>
                <c:pt idx="53">
                  <c:v>-5468</c:v>
                </c:pt>
                <c:pt idx="54">
                  <c:v>-5454</c:v>
                </c:pt>
                <c:pt idx="55">
                  <c:v>-5352</c:v>
                </c:pt>
                <c:pt idx="56">
                  <c:v>-5324</c:v>
                </c:pt>
                <c:pt idx="57">
                  <c:v>-4809.5</c:v>
                </c:pt>
                <c:pt idx="58">
                  <c:v>-4631</c:v>
                </c:pt>
                <c:pt idx="59">
                  <c:v>-4291</c:v>
                </c:pt>
                <c:pt idx="60">
                  <c:v>-3938</c:v>
                </c:pt>
                <c:pt idx="61">
                  <c:v>-3938</c:v>
                </c:pt>
                <c:pt idx="62">
                  <c:v>-3934</c:v>
                </c:pt>
                <c:pt idx="63">
                  <c:v>-3933</c:v>
                </c:pt>
                <c:pt idx="64">
                  <c:v>-3929.5</c:v>
                </c:pt>
                <c:pt idx="65">
                  <c:v>-3929</c:v>
                </c:pt>
                <c:pt idx="66">
                  <c:v>-3929</c:v>
                </c:pt>
                <c:pt idx="67">
                  <c:v>-3929</c:v>
                </c:pt>
                <c:pt idx="68">
                  <c:v>-3927</c:v>
                </c:pt>
                <c:pt idx="69">
                  <c:v>-3611</c:v>
                </c:pt>
                <c:pt idx="70">
                  <c:v>-3611</c:v>
                </c:pt>
                <c:pt idx="71">
                  <c:v>-3609</c:v>
                </c:pt>
                <c:pt idx="72">
                  <c:v>-3604</c:v>
                </c:pt>
                <c:pt idx="73">
                  <c:v>-3117</c:v>
                </c:pt>
                <c:pt idx="74">
                  <c:v>-3110</c:v>
                </c:pt>
                <c:pt idx="75">
                  <c:v>-2961</c:v>
                </c:pt>
                <c:pt idx="76">
                  <c:v>-2952</c:v>
                </c:pt>
                <c:pt idx="77">
                  <c:v>-2947</c:v>
                </c:pt>
                <c:pt idx="78">
                  <c:v>-2947</c:v>
                </c:pt>
                <c:pt idx="79">
                  <c:v>-2940</c:v>
                </c:pt>
                <c:pt idx="80">
                  <c:v>-2940</c:v>
                </c:pt>
                <c:pt idx="81">
                  <c:v>-2926</c:v>
                </c:pt>
                <c:pt idx="82">
                  <c:v>-2926</c:v>
                </c:pt>
                <c:pt idx="83">
                  <c:v>-2630</c:v>
                </c:pt>
                <c:pt idx="84">
                  <c:v>-2607</c:v>
                </c:pt>
                <c:pt idx="85">
                  <c:v>-2602</c:v>
                </c:pt>
                <c:pt idx="86">
                  <c:v>-2602</c:v>
                </c:pt>
                <c:pt idx="87">
                  <c:v>-2602</c:v>
                </c:pt>
                <c:pt idx="88">
                  <c:v>-2595</c:v>
                </c:pt>
                <c:pt idx="89">
                  <c:v>-2595</c:v>
                </c:pt>
                <c:pt idx="90">
                  <c:v>-2588</c:v>
                </c:pt>
                <c:pt idx="91">
                  <c:v>-2579</c:v>
                </c:pt>
                <c:pt idx="92">
                  <c:v>-2444</c:v>
                </c:pt>
                <c:pt idx="93">
                  <c:v>-2444</c:v>
                </c:pt>
                <c:pt idx="94">
                  <c:v>-2388</c:v>
                </c:pt>
                <c:pt idx="95">
                  <c:v>-2276</c:v>
                </c:pt>
                <c:pt idx="96">
                  <c:v>-2248</c:v>
                </c:pt>
                <c:pt idx="97">
                  <c:v>-2125</c:v>
                </c:pt>
                <c:pt idx="98">
                  <c:v>-2125</c:v>
                </c:pt>
                <c:pt idx="99">
                  <c:v>-2076</c:v>
                </c:pt>
                <c:pt idx="100">
                  <c:v>-1925</c:v>
                </c:pt>
                <c:pt idx="101">
                  <c:v>-1738</c:v>
                </c:pt>
                <c:pt idx="102">
                  <c:v>-1730.5</c:v>
                </c:pt>
                <c:pt idx="103">
                  <c:v>-1726</c:v>
                </c:pt>
                <c:pt idx="104">
                  <c:v>-1580</c:v>
                </c:pt>
                <c:pt idx="105">
                  <c:v>-1568</c:v>
                </c:pt>
                <c:pt idx="106">
                  <c:v>-1561</c:v>
                </c:pt>
                <c:pt idx="107">
                  <c:v>-1558</c:v>
                </c:pt>
                <c:pt idx="108">
                  <c:v>-1480</c:v>
                </c:pt>
                <c:pt idx="109">
                  <c:v>-1409</c:v>
                </c:pt>
                <c:pt idx="110">
                  <c:v>-1409</c:v>
                </c:pt>
                <c:pt idx="111">
                  <c:v>-1409</c:v>
                </c:pt>
                <c:pt idx="112">
                  <c:v>-1409</c:v>
                </c:pt>
                <c:pt idx="113">
                  <c:v>-1409</c:v>
                </c:pt>
                <c:pt idx="114">
                  <c:v>-1408</c:v>
                </c:pt>
                <c:pt idx="115">
                  <c:v>-1251</c:v>
                </c:pt>
                <c:pt idx="116">
                  <c:v>-1237</c:v>
                </c:pt>
                <c:pt idx="117">
                  <c:v>-1237</c:v>
                </c:pt>
                <c:pt idx="118">
                  <c:v>-1237</c:v>
                </c:pt>
                <c:pt idx="119">
                  <c:v>-1237</c:v>
                </c:pt>
                <c:pt idx="120">
                  <c:v>-1237</c:v>
                </c:pt>
                <c:pt idx="121">
                  <c:v>-1237</c:v>
                </c:pt>
                <c:pt idx="122">
                  <c:v>-1230</c:v>
                </c:pt>
                <c:pt idx="123">
                  <c:v>-1100</c:v>
                </c:pt>
                <c:pt idx="124">
                  <c:v>-1072</c:v>
                </c:pt>
                <c:pt idx="125">
                  <c:v>-1065</c:v>
                </c:pt>
                <c:pt idx="126">
                  <c:v>-906</c:v>
                </c:pt>
                <c:pt idx="127">
                  <c:v>-892</c:v>
                </c:pt>
                <c:pt idx="128">
                  <c:v>-892</c:v>
                </c:pt>
                <c:pt idx="129">
                  <c:v>-892</c:v>
                </c:pt>
                <c:pt idx="130">
                  <c:v>-892</c:v>
                </c:pt>
                <c:pt idx="131">
                  <c:v>-892</c:v>
                </c:pt>
                <c:pt idx="132">
                  <c:v>-871</c:v>
                </c:pt>
                <c:pt idx="133">
                  <c:v>-755</c:v>
                </c:pt>
                <c:pt idx="134">
                  <c:v>-739</c:v>
                </c:pt>
                <c:pt idx="135">
                  <c:v>-734</c:v>
                </c:pt>
                <c:pt idx="136">
                  <c:v>-727</c:v>
                </c:pt>
                <c:pt idx="137">
                  <c:v>-713</c:v>
                </c:pt>
                <c:pt idx="138">
                  <c:v>-711</c:v>
                </c:pt>
                <c:pt idx="139">
                  <c:v>-699</c:v>
                </c:pt>
                <c:pt idx="140">
                  <c:v>-562</c:v>
                </c:pt>
                <c:pt idx="141">
                  <c:v>-552</c:v>
                </c:pt>
                <c:pt idx="142">
                  <c:v>-524</c:v>
                </c:pt>
                <c:pt idx="143">
                  <c:v>-381</c:v>
                </c:pt>
                <c:pt idx="144">
                  <c:v>-359</c:v>
                </c:pt>
                <c:pt idx="145">
                  <c:v>-229</c:v>
                </c:pt>
                <c:pt idx="146">
                  <c:v>-222</c:v>
                </c:pt>
                <c:pt idx="147">
                  <c:v>-208</c:v>
                </c:pt>
                <c:pt idx="148">
                  <c:v>-201</c:v>
                </c:pt>
                <c:pt idx="149">
                  <c:v>-193</c:v>
                </c:pt>
                <c:pt idx="150">
                  <c:v>-180</c:v>
                </c:pt>
                <c:pt idx="151">
                  <c:v>0</c:v>
                </c:pt>
                <c:pt idx="152">
                  <c:v>4</c:v>
                </c:pt>
                <c:pt idx="153">
                  <c:v>116</c:v>
                </c:pt>
                <c:pt idx="154">
                  <c:v>123</c:v>
                </c:pt>
                <c:pt idx="155">
                  <c:v>128</c:v>
                </c:pt>
                <c:pt idx="156">
                  <c:v>128</c:v>
                </c:pt>
                <c:pt idx="157">
                  <c:v>128</c:v>
                </c:pt>
                <c:pt idx="158">
                  <c:v>130</c:v>
                </c:pt>
                <c:pt idx="159">
                  <c:v>156</c:v>
                </c:pt>
                <c:pt idx="160">
                  <c:v>158</c:v>
                </c:pt>
                <c:pt idx="161">
                  <c:v>293</c:v>
                </c:pt>
                <c:pt idx="162">
                  <c:v>307</c:v>
                </c:pt>
                <c:pt idx="163">
                  <c:v>323</c:v>
                </c:pt>
                <c:pt idx="164">
                  <c:v>480</c:v>
                </c:pt>
                <c:pt idx="165">
                  <c:v>668</c:v>
                </c:pt>
                <c:pt idx="166">
                  <c:v>812</c:v>
                </c:pt>
                <c:pt idx="167">
                  <c:v>824</c:v>
                </c:pt>
                <c:pt idx="168">
                  <c:v>833</c:v>
                </c:pt>
                <c:pt idx="169">
                  <c:v>970</c:v>
                </c:pt>
                <c:pt idx="170">
                  <c:v>984</c:v>
                </c:pt>
                <c:pt idx="171">
                  <c:v>996</c:v>
                </c:pt>
                <c:pt idx="172">
                  <c:v>1134</c:v>
                </c:pt>
                <c:pt idx="173">
                  <c:v>1148</c:v>
                </c:pt>
                <c:pt idx="174">
                  <c:v>1150</c:v>
                </c:pt>
                <c:pt idx="175">
                  <c:v>1160</c:v>
                </c:pt>
                <c:pt idx="176">
                  <c:v>1178</c:v>
                </c:pt>
                <c:pt idx="177">
                  <c:v>1660</c:v>
                </c:pt>
                <c:pt idx="178">
                  <c:v>1823</c:v>
                </c:pt>
                <c:pt idx="179">
                  <c:v>1847</c:v>
                </c:pt>
                <c:pt idx="180">
                  <c:v>1989</c:v>
                </c:pt>
                <c:pt idx="181">
                  <c:v>2011</c:v>
                </c:pt>
                <c:pt idx="182">
                  <c:v>2109</c:v>
                </c:pt>
                <c:pt idx="183">
                  <c:v>2182</c:v>
                </c:pt>
                <c:pt idx="184">
                  <c:v>2182</c:v>
                </c:pt>
                <c:pt idx="185">
                  <c:v>2182</c:v>
                </c:pt>
                <c:pt idx="186">
                  <c:v>2182</c:v>
                </c:pt>
                <c:pt idx="187">
                  <c:v>2182</c:v>
                </c:pt>
                <c:pt idx="188">
                  <c:v>2348</c:v>
                </c:pt>
                <c:pt idx="189">
                  <c:v>2352</c:v>
                </c:pt>
                <c:pt idx="190">
                  <c:v>2492</c:v>
                </c:pt>
                <c:pt idx="191">
                  <c:v>2492</c:v>
                </c:pt>
                <c:pt idx="192">
                  <c:v>2498</c:v>
                </c:pt>
                <c:pt idx="193">
                  <c:v>2498</c:v>
                </c:pt>
                <c:pt idx="194">
                  <c:v>2501.5</c:v>
                </c:pt>
                <c:pt idx="195">
                  <c:v>2527</c:v>
                </c:pt>
                <c:pt idx="196">
                  <c:v>2527</c:v>
                </c:pt>
                <c:pt idx="197">
                  <c:v>2694</c:v>
                </c:pt>
                <c:pt idx="198">
                  <c:v>2732</c:v>
                </c:pt>
                <c:pt idx="199">
                  <c:v>2851</c:v>
                </c:pt>
                <c:pt idx="200">
                  <c:v>2851</c:v>
                </c:pt>
                <c:pt idx="201">
                  <c:v>2858</c:v>
                </c:pt>
                <c:pt idx="202">
                  <c:v>2885</c:v>
                </c:pt>
                <c:pt idx="203">
                  <c:v>2885</c:v>
                </c:pt>
                <c:pt idx="204">
                  <c:v>2887</c:v>
                </c:pt>
                <c:pt idx="205">
                  <c:v>3211</c:v>
                </c:pt>
                <c:pt idx="206">
                  <c:v>3211</c:v>
                </c:pt>
                <c:pt idx="207">
                  <c:v>3348</c:v>
                </c:pt>
                <c:pt idx="208">
                  <c:v>3348</c:v>
                </c:pt>
                <c:pt idx="209">
                  <c:v>3404</c:v>
                </c:pt>
                <c:pt idx="210">
                  <c:v>3556</c:v>
                </c:pt>
                <c:pt idx="211">
                  <c:v>3719</c:v>
                </c:pt>
                <c:pt idx="212">
                  <c:v>3719</c:v>
                </c:pt>
                <c:pt idx="213">
                  <c:v>4066</c:v>
                </c:pt>
                <c:pt idx="214">
                  <c:v>4218</c:v>
                </c:pt>
                <c:pt idx="215">
                  <c:v>4218</c:v>
                </c:pt>
                <c:pt idx="216">
                  <c:v>4404</c:v>
                </c:pt>
              </c:numCache>
            </c:numRef>
          </c:xVal>
          <c:yVal>
            <c:numRef>
              <c:f>A!$J$21:$J$998</c:f>
              <c:numCache>
                <c:formatCode>General</c:formatCode>
                <c:ptCount val="978"/>
                <c:pt idx="46">
                  <c:v>0.19453749999956926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8FF-4682-9C9A-5F4106DA4B82}"/>
            </c:ext>
          </c:extLst>
        </c:ser>
        <c:ser>
          <c:idx val="4"/>
          <c:order val="3"/>
          <c:tx>
            <c:strRef>
              <c:f>A!$K$20</c:f>
              <c:strCache>
                <c:ptCount val="1"/>
                <c:pt idx="0">
                  <c:v>Whitney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A!$F$21:$F$998</c:f>
              <c:numCache>
                <c:formatCode>General</c:formatCode>
                <c:ptCount val="978"/>
                <c:pt idx="0">
                  <c:v>-10794</c:v>
                </c:pt>
                <c:pt idx="1">
                  <c:v>-10772</c:v>
                </c:pt>
                <c:pt idx="2">
                  <c:v>-10767</c:v>
                </c:pt>
                <c:pt idx="3">
                  <c:v>-10766</c:v>
                </c:pt>
                <c:pt idx="4">
                  <c:v>-10765</c:v>
                </c:pt>
                <c:pt idx="5">
                  <c:v>-10760</c:v>
                </c:pt>
                <c:pt idx="6">
                  <c:v>-10759</c:v>
                </c:pt>
                <c:pt idx="7">
                  <c:v>-10636</c:v>
                </c:pt>
                <c:pt idx="8">
                  <c:v>-9731</c:v>
                </c:pt>
                <c:pt idx="9">
                  <c:v>-9464</c:v>
                </c:pt>
                <c:pt idx="10">
                  <c:v>-9463</c:v>
                </c:pt>
                <c:pt idx="11">
                  <c:v>-9442</c:v>
                </c:pt>
                <c:pt idx="12">
                  <c:v>-9442</c:v>
                </c:pt>
                <c:pt idx="13">
                  <c:v>-9414</c:v>
                </c:pt>
                <c:pt idx="14">
                  <c:v>-9408</c:v>
                </c:pt>
                <c:pt idx="15">
                  <c:v>-9408</c:v>
                </c:pt>
                <c:pt idx="16">
                  <c:v>-9277</c:v>
                </c:pt>
                <c:pt idx="17">
                  <c:v>-9270</c:v>
                </c:pt>
                <c:pt idx="18">
                  <c:v>-9262</c:v>
                </c:pt>
                <c:pt idx="19">
                  <c:v>-9257</c:v>
                </c:pt>
                <c:pt idx="20">
                  <c:v>-9256</c:v>
                </c:pt>
                <c:pt idx="21">
                  <c:v>-9249</c:v>
                </c:pt>
                <c:pt idx="22">
                  <c:v>-9221</c:v>
                </c:pt>
                <c:pt idx="23">
                  <c:v>-8911</c:v>
                </c:pt>
                <c:pt idx="24">
                  <c:v>-8774</c:v>
                </c:pt>
                <c:pt idx="25">
                  <c:v>-8759</c:v>
                </c:pt>
                <c:pt idx="26">
                  <c:v>-8710</c:v>
                </c:pt>
                <c:pt idx="27">
                  <c:v>-8581</c:v>
                </c:pt>
                <c:pt idx="28">
                  <c:v>-8581</c:v>
                </c:pt>
                <c:pt idx="29">
                  <c:v>-8573</c:v>
                </c:pt>
                <c:pt idx="30">
                  <c:v>-8429</c:v>
                </c:pt>
                <c:pt idx="31">
                  <c:v>-8057</c:v>
                </c:pt>
                <c:pt idx="32">
                  <c:v>-8022</c:v>
                </c:pt>
                <c:pt idx="33">
                  <c:v>-6747</c:v>
                </c:pt>
                <c:pt idx="34">
                  <c:v>-6683</c:v>
                </c:pt>
                <c:pt idx="35">
                  <c:v>-6677</c:v>
                </c:pt>
                <c:pt idx="36">
                  <c:v>-6632</c:v>
                </c:pt>
                <c:pt idx="37">
                  <c:v>-6502.5</c:v>
                </c:pt>
                <c:pt idx="38">
                  <c:v>-6497</c:v>
                </c:pt>
                <c:pt idx="39">
                  <c:v>-6491.5</c:v>
                </c:pt>
                <c:pt idx="40">
                  <c:v>-6353</c:v>
                </c:pt>
                <c:pt idx="41">
                  <c:v>-6222</c:v>
                </c:pt>
                <c:pt idx="42">
                  <c:v>-6172</c:v>
                </c:pt>
                <c:pt idx="43">
                  <c:v>-6167</c:v>
                </c:pt>
                <c:pt idx="44">
                  <c:v>-6016</c:v>
                </c:pt>
                <c:pt idx="45">
                  <c:v>-5995</c:v>
                </c:pt>
                <c:pt idx="46">
                  <c:v>-5875</c:v>
                </c:pt>
                <c:pt idx="47">
                  <c:v>-5829</c:v>
                </c:pt>
                <c:pt idx="48">
                  <c:v>-5821</c:v>
                </c:pt>
                <c:pt idx="49">
                  <c:v>-5656</c:v>
                </c:pt>
                <c:pt idx="50">
                  <c:v>-5522</c:v>
                </c:pt>
                <c:pt idx="51">
                  <c:v>-5491</c:v>
                </c:pt>
                <c:pt idx="52">
                  <c:v>-5488</c:v>
                </c:pt>
                <c:pt idx="53">
                  <c:v>-5468</c:v>
                </c:pt>
                <c:pt idx="54">
                  <c:v>-5454</c:v>
                </c:pt>
                <c:pt idx="55">
                  <c:v>-5352</c:v>
                </c:pt>
                <c:pt idx="56">
                  <c:v>-5324</c:v>
                </c:pt>
                <c:pt idx="57">
                  <c:v>-4809.5</c:v>
                </c:pt>
                <c:pt idx="58">
                  <c:v>-4631</c:v>
                </c:pt>
                <c:pt idx="59">
                  <c:v>-4291</c:v>
                </c:pt>
                <c:pt idx="60">
                  <c:v>-3938</c:v>
                </c:pt>
                <c:pt idx="61">
                  <c:v>-3938</c:v>
                </c:pt>
                <c:pt idx="62">
                  <c:v>-3934</c:v>
                </c:pt>
                <c:pt idx="63">
                  <c:v>-3933</c:v>
                </c:pt>
                <c:pt idx="64">
                  <c:v>-3929.5</c:v>
                </c:pt>
                <c:pt idx="65">
                  <c:v>-3929</c:v>
                </c:pt>
                <c:pt idx="66">
                  <c:v>-3929</c:v>
                </c:pt>
                <c:pt idx="67">
                  <c:v>-3929</c:v>
                </c:pt>
                <c:pt idx="68">
                  <c:v>-3927</c:v>
                </c:pt>
                <c:pt idx="69">
                  <c:v>-3611</c:v>
                </c:pt>
                <c:pt idx="70">
                  <c:v>-3611</c:v>
                </c:pt>
                <c:pt idx="71">
                  <c:v>-3609</c:v>
                </c:pt>
                <c:pt idx="72">
                  <c:v>-3604</c:v>
                </c:pt>
                <c:pt idx="73">
                  <c:v>-3117</c:v>
                </c:pt>
                <c:pt idx="74">
                  <c:v>-3110</c:v>
                </c:pt>
                <c:pt idx="75">
                  <c:v>-2961</c:v>
                </c:pt>
                <c:pt idx="76">
                  <c:v>-2952</c:v>
                </c:pt>
                <c:pt idx="77">
                  <c:v>-2947</c:v>
                </c:pt>
                <c:pt idx="78">
                  <c:v>-2947</c:v>
                </c:pt>
                <c:pt idx="79">
                  <c:v>-2940</c:v>
                </c:pt>
                <c:pt idx="80">
                  <c:v>-2940</c:v>
                </c:pt>
                <c:pt idx="81">
                  <c:v>-2926</c:v>
                </c:pt>
                <c:pt idx="82">
                  <c:v>-2926</c:v>
                </c:pt>
                <c:pt idx="83">
                  <c:v>-2630</c:v>
                </c:pt>
                <c:pt idx="84">
                  <c:v>-2607</c:v>
                </c:pt>
                <c:pt idx="85">
                  <c:v>-2602</c:v>
                </c:pt>
                <c:pt idx="86">
                  <c:v>-2602</c:v>
                </c:pt>
                <c:pt idx="87">
                  <c:v>-2602</c:v>
                </c:pt>
                <c:pt idx="88">
                  <c:v>-2595</c:v>
                </c:pt>
                <c:pt idx="89">
                  <c:v>-2595</c:v>
                </c:pt>
                <c:pt idx="90">
                  <c:v>-2588</c:v>
                </c:pt>
                <c:pt idx="91">
                  <c:v>-2579</c:v>
                </c:pt>
                <c:pt idx="92">
                  <c:v>-2444</c:v>
                </c:pt>
                <c:pt idx="93">
                  <c:v>-2444</c:v>
                </c:pt>
                <c:pt idx="94">
                  <c:v>-2388</c:v>
                </c:pt>
                <c:pt idx="95">
                  <c:v>-2276</c:v>
                </c:pt>
                <c:pt idx="96">
                  <c:v>-2248</c:v>
                </c:pt>
                <c:pt idx="97">
                  <c:v>-2125</c:v>
                </c:pt>
                <c:pt idx="98">
                  <c:v>-2125</c:v>
                </c:pt>
                <c:pt idx="99">
                  <c:v>-2076</c:v>
                </c:pt>
                <c:pt idx="100">
                  <c:v>-1925</c:v>
                </c:pt>
                <c:pt idx="101">
                  <c:v>-1738</c:v>
                </c:pt>
                <c:pt idx="102">
                  <c:v>-1730.5</c:v>
                </c:pt>
                <c:pt idx="103">
                  <c:v>-1726</c:v>
                </c:pt>
                <c:pt idx="104">
                  <c:v>-1580</c:v>
                </c:pt>
                <c:pt idx="105">
                  <c:v>-1568</c:v>
                </c:pt>
                <c:pt idx="106">
                  <c:v>-1561</c:v>
                </c:pt>
                <c:pt idx="107">
                  <c:v>-1558</c:v>
                </c:pt>
                <c:pt idx="108">
                  <c:v>-1480</c:v>
                </c:pt>
                <c:pt idx="109">
                  <c:v>-1409</c:v>
                </c:pt>
                <c:pt idx="110">
                  <c:v>-1409</c:v>
                </c:pt>
                <c:pt idx="111">
                  <c:v>-1409</c:v>
                </c:pt>
                <c:pt idx="112">
                  <c:v>-1409</c:v>
                </c:pt>
                <c:pt idx="113">
                  <c:v>-1409</c:v>
                </c:pt>
                <c:pt idx="114">
                  <c:v>-1408</c:v>
                </c:pt>
                <c:pt idx="115">
                  <c:v>-1251</c:v>
                </c:pt>
                <c:pt idx="116">
                  <c:v>-1237</c:v>
                </c:pt>
                <c:pt idx="117">
                  <c:v>-1237</c:v>
                </c:pt>
                <c:pt idx="118">
                  <c:v>-1237</c:v>
                </c:pt>
                <c:pt idx="119">
                  <c:v>-1237</c:v>
                </c:pt>
                <c:pt idx="120">
                  <c:v>-1237</c:v>
                </c:pt>
                <c:pt idx="121">
                  <c:v>-1237</c:v>
                </c:pt>
                <c:pt idx="122">
                  <c:v>-1230</c:v>
                </c:pt>
                <c:pt idx="123">
                  <c:v>-1100</c:v>
                </c:pt>
                <c:pt idx="124">
                  <c:v>-1072</c:v>
                </c:pt>
                <c:pt idx="125">
                  <c:v>-1065</c:v>
                </c:pt>
                <c:pt idx="126">
                  <c:v>-906</c:v>
                </c:pt>
                <c:pt idx="127">
                  <c:v>-892</c:v>
                </c:pt>
                <c:pt idx="128">
                  <c:v>-892</c:v>
                </c:pt>
                <c:pt idx="129">
                  <c:v>-892</c:v>
                </c:pt>
                <c:pt idx="130">
                  <c:v>-892</c:v>
                </c:pt>
                <c:pt idx="131">
                  <c:v>-892</c:v>
                </c:pt>
                <c:pt idx="132">
                  <c:v>-871</c:v>
                </c:pt>
                <c:pt idx="133">
                  <c:v>-755</c:v>
                </c:pt>
                <c:pt idx="134">
                  <c:v>-739</c:v>
                </c:pt>
                <c:pt idx="135">
                  <c:v>-734</c:v>
                </c:pt>
                <c:pt idx="136">
                  <c:v>-727</c:v>
                </c:pt>
                <c:pt idx="137">
                  <c:v>-713</c:v>
                </c:pt>
                <c:pt idx="138">
                  <c:v>-711</c:v>
                </c:pt>
                <c:pt idx="139">
                  <c:v>-699</c:v>
                </c:pt>
                <c:pt idx="140">
                  <c:v>-562</c:v>
                </c:pt>
                <c:pt idx="141">
                  <c:v>-552</c:v>
                </c:pt>
                <c:pt idx="142">
                  <c:v>-524</c:v>
                </c:pt>
                <c:pt idx="143">
                  <c:v>-381</c:v>
                </c:pt>
                <c:pt idx="144">
                  <c:v>-359</c:v>
                </c:pt>
                <c:pt idx="145">
                  <c:v>-229</c:v>
                </c:pt>
                <c:pt idx="146">
                  <c:v>-222</c:v>
                </c:pt>
                <c:pt idx="147">
                  <c:v>-208</c:v>
                </c:pt>
                <c:pt idx="148">
                  <c:v>-201</c:v>
                </c:pt>
                <c:pt idx="149">
                  <c:v>-193</c:v>
                </c:pt>
                <c:pt idx="150">
                  <c:v>-180</c:v>
                </c:pt>
                <c:pt idx="151">
                  <c:v>0</c:v>
                </c:pt>
                <c:pt idx="152">
                  <c:v>4</c:v>
                </c:pt>
                <c:pt idx="153">
                  <c:v>116</c:v>
                </c:pt>
                <c:pt idx="154">
                  <c:v>123</c:v>
                </c:pt>
                <c:pt idx="155">
                  <c:v>128</c:v>
                </c:pt>
                <c:pt idx="156">
                  <c:v>128</c:v>
                </c:pt>
                <c:pt idx="157">
                  <c:v>128</c:v>
                </c:pt>
                <c:pt idx="158">
                  <c:v>130</c:v>
                </c:pt>
                <c:pt idx="159">
                  <c:v>156</c:v>
                </c:pt>
                <c:pt idx="160">
                  <c:v>158</c:v>
                </c:pt>
                <c:pt idx="161">
                  <c:v>293</c:v>
                </c:pt>
                <c:pt idx="162">
                  <c:v>307</c:v>
                </c:pt>
                <c:pt idx="163">
                  <c:v>323</c:v>
                </c:pt>
                <c:pt idx="164">
                  <c:v>480</c:v>
                </c:pt>
                <c:pt idx="165">
                  <c:v>668</c:v>
                </c:pt>
                <c:pt idx="166">
                  <c:v>812</c:v>
                </c:pt>
                <c:pt idx="167">
                  <c:v>824</c:v>
                </c:pt>
                <c:pt idx="168">
                  <c:v>833</c:v>
                </c:pt>
                <c:pt idx="169">
                  <c:v>970</c:v>
                </c:pt>
                <c:pt idx="170">
                  <c:v>984</c:v>
                </c:pt>
                <c:pt idx="171">
                  <c:v>996</c:v>
                </c:pt>
                <c:pt idx="172">
                  <c:v>1134</c:v>
                </c:pt>
                <c:pt idx="173">
                  <c:v>1148</c:v>
                </c:pt>
                <c:pt idx="174">
                  <c:v>1150</c:v>
                </c:pt>
                <c:pt idx="175">
                  <c:v>1160</c:v>
                </c:pt>
                <c:pt idx="176">
                  <c:v>1178</c:v>
                </c:pt>
                <c:pt idx="177">
                  <c:v>1660</c:v>
                </c:pt>
                <c:pt idx="178">
                  <c:v>1823</c:v>
                </c:pt>
                <c:pt idx="179">
                  <c:v>1847</c:v>
                </c:pt>
                <c:pt idx="180">
                  <c:v>1989</c:v>
                </c:pt>
                <c:pt idx="181">
                  <c:v>2011</c:v>
                </c:pt>
                <c:pt idx="182">
                  <c:v>2109</c:v>
                </c:pt>
                <c:pt idx="183">
                  <c:v>2182</c:v>
                </c:pt>
                <c:pt idx="184">
                  <c:v>2182</c:v>
                </c:pt>
                <c:pt idx="185">
                  <c:v>2182</c:v>
                </c:pt>
                <c:pt idx="186">
                  <c:v>2182</c:v>
                </c:pt>
                <c:pt idx="187">
                  <c:v>2182</c:v>
                </c:pt>
                <c:pt idx="188">
                  <c:v>2348</c:v>
                </c:pt>
                <c:pt idx="189">
                  <c:v>2352</c:v>
                </c:pt>
                <c:pt idx="190">
                  <c:v>2492</c:v>
                </c:pt>
                <c:pt idx="191">
                  <c:v>2492</c:v>
                </c:pt>
                <c:pt idx="192">
                  <c:v>2498</c:v>
                </c:pt>
                <c:pt idx="193">
                  <c:v>2498</c:v>
                </c:pt>
                <c:pt idx="194">
                  <c:v>2501.5</c:v>
                </c:pt>
                <c:pt idx="195">
                  <c:v>2527</c:v>
                </c:pt>
                <c:pt idx="196">
                  <c:v>2527</c:v>
                </c:pt>
                <c:pt idx="197">
                  <c:v>2694</c:v>
                </c:pt>
                <c:pt idx="198">
                  <c:v>2732</c:v>
                </c:pt>
                <c:pt idx="199">
                  <c:v>2851</c:v>
                </c:pt>
                <c:pt idx="200">
                  <c:v>2851</c:v>
                </c:pt>
                <c:pt idx="201">
                  <c:v>2858</c:v>
                </c:pt>
                <c:pt idx="202">
                  <c:v>2885</c:v>
                </c:pt>
                <c:pt idx="203">
                  <c:v>2885</c:v>
                </c:pt>
                <c:pt idx="204">
                  <c:v>2887</c:v>
                </c:pt>
                <c:pt idx="205">
                  <c:v>3211</c:v>
                </c:pt>
                <c:pt idx="206">
                  <c:v>3211</c:v>
                </c:pt>
                <c:pt idx="207">
                  <c:v>3348</c:v>
                </c:pt>
                <c:pt idx="208">
                  <c:v>3348</c:v>
                </c:pt>
                <c:pt idx="209">
                  <c:v>3404</c:v>
                </c:pt>
                <c:pt idx="210">
                  <c:v>3556</c:v>
                </c:pt>
                <c:pt idx="211">
                  <c:v>3719</c:v>
                </c:pt>
                <c:pt idx="212">
                  <c:v>3719</c:v>
                </c:pt>
                <c:pt idx="213">
                  <c:v>4066</c:v>
                </c:pt>
                <c:pt idx="214">
                  <c:v>4218</c:v>
                </c:pt>
                <c:pt idx="215">
                  <c:v>4218</c:v>
                </c:pt>
                <c:pt idx="216">
                  <c:v>4404</c:v>
                </c:pt>
              </c:numCache>
            </c:numRef>
          </c:xVal>
          <c:yVal>
            <c:numRef>
              <c:f>A!$K$21:$K$998</c:f>
              <c:numCache>
                <c:formatCode>General</c:formatCode>
                <c:ptCount val="978"/>
                <c:pt idx="56">
                  <c:v>0.18071960000088438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8FF-4682-9C9A-5F4106DA4B82}"/>
            </c:ext>
          </c:extLst>
        </c:ser>
        <c:ser>
          <c:idx val="2"/>
          <c:order val="4"/>
          <c:tx>
            <c:strRef>
              <c:f>A!$L$20</c:f>
              <c:strCache>
                <c:ptCount val="1"/>
                <c:pt idx="0">
                  <c:v>AAVSO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A!$F$21:$F$998</c:f>
              <c:numCache>
                <c:formatCode>General</c:formatCode>
                <c:ptCount val="978"/>
                <c:pt idx="0">
                  <c:v>-10794</c:v>
                </c:pt>
                <c:pt idx="1">
                  <c:v>-10772</c:v>
                </c:pt>
                <c:pt idx="2">
                  <c:v>-10767</c:v>
                </c:pt>
                <c:pt idx="3">
                  <c:v>-10766</c:v>
                </c:pt>
                <c:pt idx="4">
                  <c:v>-10765</c:v>
                </c:pt>
                <c:pt idx="5">
                  <c:v>-10760</c:v>
                </c:pt>
                <c:pt idx="6">
                  <c:v>-10759</c:v>
                </c:pt>
                <c:pt idx="7">
                  <c:v>-10636</c:v>
                </c:pt>
                <c:pt idx="8">
                  <c:v>-9731</c:v>
                </c:pt>
                <c:pt idx="9">
                  <c:v>-9464</c:v>
                </c:pt>
                <c:pt idx="10">
                  <c:v>-9463</c:v>
                </c:pt>
                <c:pt idx="11">
                  <c:v>-9442</c:v>
                </c:pt>
                <c:pt idx="12">
                  <c:v>-9442</c:v>
                </c:pt>
                <c:pt idx="13">
                  <c:v>-9414</c:v>
                </c:pt>
                <c:pt idx="14">
                  <c:v>-9408</c:v>
                </c:pt>
                <c:pt idx="15">
                  <c:v>-9408</c:v>
                </c:pt>
                <c:pt idx="16">
                  <c:v>-9277</c:v>
                </c:pt>
                <c:pt idx="17">
                  <c:v>-9270</c:v>
                </c:pt>
                <c:pt idx="18">
                  <c:v>-9262</c:v>
                </c:pt>
                <c:pt idx="19">
                  <c:v>-9257</c:v>
                </c:pt>
                <c:pt idx="20">
                  <c:v>-9256</c:v>
                </c:pt>
                <c:pt idx="21">
                  <c:v>-9249</c:v>
                </c:pt>
                <c:pt idx="22">
                  <c:v>-9221</c:v>
                </c:pt>
                <c:pt idx="23">
                  <c:v>-8911</c:v>
                </c:pt>
                <c:pt idx="24">
                  <c:v>-8774</c:v>
                </c:pt>
                <c:pt idx="25">
                  <c:v>-8759</c:v>
                </c:pt>
                <c:pt idx="26">
                  <c:v>-8710</c:v>
                </c:pt>
                <c:pt idx="27">
                  <c:v>-8581</c:v>
                </c:pt>
                <c:pt idx="28">
                  <c:v>-8581</c:v>
                </c:pt>
                <c:pt idx="29">
                  <c:v>-8573</c:v>
                </c:pt>
                <c:pt idx="30">
                  <c:v>-8429</c:v>
                </c:pt>
                <c:pt idx="31">
                  <c:v>-8057</c:v>
                </c:pt>
                <c:pt idx="32">
                  <c:v>-8022</c:v>
                </c:pt>
                <c:pt idx="33">
                  <c:v>-6747</c:v>
                </c:pt>
                <c:pt idx="34">
                  <c:v>-6683</c:v>
                </c:pt>
                <c:pt idx="35">
                  <c:v>-6677</c:v>
                </c:pt>
                <c:pt idx="36">
                  <c:v>-6632</c:v>
                </c:pt>
                <c:pt idx="37">
                  <c:v>-6502.5</c:v>
                </c:pt>
                <c:pt idx="38">
                  <c:v>-6497</c:v>
                </c:pt>
                <c:pt idx="39">
                  <c:v>-6491.5</c:v>
                </c:pt>
                <c:pt idx="40">
                  <c:v>-6353</c:v>
                </c:pt>
                <c:pt idx="41">
                  <c:v>-6222</c:v>
                </c:pt>
                <c:pt idx="42">
                  <c:v>-6172</c:v>
                </c:pt>
                <c:pt idx="43">
                  <c:v>-6167</c:v>
                </c:pt>
                <c:pt idx="44">
                  <c:v>-6016</c:v>
                </c:pt>
                <c:pt idx="45">
                  <c:v>-5995</c:v>
                </c:pt>
                <c:pt idx="46">
                  <c:v>-5875</c:v>
                </c:pt>
                <c:pt idx="47">
                  <c:v>-5829</c:v>
                </c:pt>
                <c:pt idx="48">
                  <c:v>-5821</c:v>
                </c:pt>
                <c:pt idx="49">
                  <c:v>-5656</c:v>
                </c:pt>
                <c:pt idx="50">
                  <c:v>-5522</c:v>
                </c:pt>
                <c:pt idx="51">
                  <c:v>-5491</c:v>
                </c:pt>
                <c:pt idx="52">
                  <c:v>-5488</c:v>
                </c:pt>
                <c:pt idx="53">
                  <c:v>-5468</c:v>
                </c:pt>
                <c:pt idx="54">
                  <c:v>-5454</c:v>
                </c:pt>
                <c:pt idx="55">
                  <c:v>-5352</c:v>
                </c:pt>
                <c:pt idx="56">
                  <c:v>-5324</c:v>
                </c:pt>
                <c:pt idx="57">
                  <c:v>-4809.5</c:v>
                </c:pt>
                <c:pt idx="58">
                  <c:v>-4631</c:v>
                </c:pt>
                <c:pt idx="59">
                  <c:v>-4291</c:v>
                </c:pt>
                <c:pt idx="60">
                  <c:v>-3938</c:v>
                </c:pt>
                <c:pt idx="61">
                  <c:v>-3938</c:v>
                </c:pt>
                <c:pt idx="62">
                  <c:v>-3934</c:v>
                </c:pt>
                <c:pt idx="63">
                  <c:v>-3933</c:v>
                </c:pt>
                <c:pt idx="64">
                  <c:v>-3929.5</c:v>
                </c:pt>
                <c:pt idx="65">
                  <c:v>-3929</c:v>
                </c:pt>
                <c:pt idx="66">
                  <c:v>-3929</c:v>
                </c:pt>
                <c:pt idx="67">
                  <c:v>-3929</c:v>
                </c:pt>
                <c:pt idx="68">
                  <c:v>-3927</c:v>
                </c:pt>
                <c:pt idx="69">
                  <c:v>-3611</c:v>
                </c:pt>
                <c:pt idx="70">
                  <c:v>-3611</c:v>
                </c:pt>
                <c:pt idx="71">
                  <c:v>-3609</c:v>
                </c:pt>
                <c:pt idx="72">
                  <c:v>-3604</c:v>
                </c:pt>
                <c:pt idx="73">
                  <c:v>-3117</c:v>
                </c:pt>
                <c:pt idx="74">
                  <c:v>-3110</c:v>
                </c:pt>
                <c:pt idx="75">
                  <c:v>-2961</c:v>
                </c:pt>
                <c:pt idx="76">
                  <c:v>-2952</c:v>
                </c:pt>
                <c:pt idx="77">
                  <c:v>-2947</c:v>
                </c:pt>
                <c:pt idx="78">
                  <c:v>-2947</c:v>
                </c:pt>
                <c:pt idx="79">
                  <c:v>-2940</c:v>
                </c:pt>
                <c:pt idx="80">
                  <c:v>-2940</c:v>
                </c:pt>
                <c:pt idx="81">
                  <c:v>-2926</c:v>
                </c:pt>
                <c:pt idx="82">
                  <c:v>-2926</c:v>
                </c:pt>
                <c:pt idx="83">
                  <c:v>-2630</c:v>
                </c:pt>
                <c:pt idx="84">
                  <c:v>-2607</c:v>
                </c:pt>
                <c:pt idx="85">
                  <c:v>-2602</c:v>
                </c:pt>
                <c:pt idx="86">
                  <c:v>-2602</c:v>
                </c:pt>
                <c:pt idx="87">
                  <c:v>-2602</c:v>
                </c:pt>
                <c:pt idx="88">
                  <c:v>-2595</c:v>
                </c:pt>
                <c:pt idx="89">
                  <c:v>-2595</c:v>
                </c:pt>
                <c:pt idx="90">
                  <c:v>-2588</c:v>
                </c:pt>
                <c:pt idx="91">
                  <c:v>-2579</c:v>
                </c:pt>
                <c:pt idx="92">
                  <c:v>-2444</c:v>
                </c:pt>
                <c:pt idx="93">
                  <c:v>-2444</c:v>
                </c:pt>
                <c:pt idx="94">
                  <c:v>-2388</c:v>
                </c:pt>
                <c:pt idx="95">
                  <c:v>-2276</c:v>
                </c:pt>
                <c:pt idx="96">
                  <c:v>-2248</c:v>
                </c:pt>
                <c:pt idx="97">
                  <c:v>-2125</c:v>
                </c:pt>
                <c:pt idx="98">
                  <c:v>-2125</c:v>
                </c:pt>
                <c:pt idx="99">
                  <c:v>-2076</c:v>
                </c:pt>
                <c:pt idx="100">
                  <c:v>-1925</c:v>
                </c:pt>
                <c:pt idx="101">
                  <c:v>-1738</c:v>
                </c:pt>
                <c:pt idx="102">
                  <c:v>-1730.5</c:v>
                </c:pt>
                <c:pt idx="103">
                  <c:v>-1726</c:v>
                </c:pt>
                <c:pt idx="104">
                  <c:v>-1580</c:v>
                </c:pt>
                <c:pt idx="105">
                  <c:v>-1568</c:v>
                </c:pt>
                <c:pt idx="106">
                  <c:v>-1561</c:v>
                </c:pt>
                <c:pt idx="107">
                  <c:v>-1558</c:v>
                </c:pt>
                <c:pt idx="108">
                  <c:v>-1480</c:v>
                </c:pt>
                <c:pt idx="109">
                  <c:v>-1409</c:v>
                </c:pt>
                <c:pt idx="110">
                  <c:v>-1409</c:v>
                </c:pt>
                <c:pt idx="111">
                  <c:v>-1409</c:v>
                </c:pt>
                <c:pt idx="112">
                  <c:v>-1409</c:v>
                </c:pt>
                <c:pt idx="113">
                  <c:v>-1409</c:v>
                </c:pt>
                <c:pt idx="114">
                  <c:v>-1408</c:v>
                </c:pt>
                <c:pt idx="115">
                  <c:v>-1251</c:v>
                </c:pt>
                <c:pt idx="116">
                  <c:v>-1237</c:v>
                </c:pt>
                <c:pt idx="117">
                  <c:v>-1237</c:v>
                </c:pt>
                <c:pt idx="118">
                  <c:v>-1237</c:v>
                </c:pt>
                <c:pt idx="119">
                  <c:v>-1237</c:v>
                </c:pt>
                <c:pt idx="120">
                  <c:v>-1237</c:v>
                </c:pt>
                <c:pt idx="121">
                  <c:v>-1237</c:v>
                </c:pt>
                <c:pt idx="122">
                  <c:v>-1230</c:v>
                </c:pt>
                <c:pt idx="123">
                  <c:v>-1100</c:v>
                </c:pt>
                <c:pt idx="124">
                  <c:v>-1072</c:v>
                </c:pt>
                <c:pt idx="125">
                  <c:v>-1065</c:v>
                </c:pt>
                <c:pt idx="126">
                  <c:v>-906</c:v>
                </c:pt>
                <c:pt idx="127">
                  <c:v>-892</c:v>
                </c:pt>
                <c:pt idx="128">
                  <c:v>-892</c:v>
                </c:pt>
                <c:pt idx="129">
                  <c:v>-892</c:v>
                </c:pt>
                <c:pt idx="130">
                  <c:v>-892</c:v>
                </c:pt>
                <c:pt idx="131">
                  <c:v>-892</c:v>
                </c:pt>
                <c:pt idx="132">
                  <c:v>-871</c:v>
                </c:pt>
                <c:pt idx="133">
                  <c:v>-755</c:v>
                </c:pt>
                <c:pt idx="134">
                  <c:v>-739</c:v>
                </c:pt>
                <c:pt idx="135">
                  <c:v>-734</c:v>
                </c:pt>
                <c:pt idx="136">
                  <c:v>-727</c:v>
                </c:pt>
                <c:pt idx="137">
                  <c:v>-713</c:v>
                </c:pt>
                <c:pt idx="138">
                  <c:v>-711</c:v>
                </c:pt>
                <c:pt idx="139">
                  <c:v>-699</c:v>
                </c:pt>
                <c:pt idx="140">
                  <c:v>-562</c:v>
                </c:pt>
                <c:pt idx="141">
                  <c:v>-552</c:v>
                </c:pt>
                <c:pt idx="142">
                  <c:v>-524</c:v>
                </c:pt>
                <c:pt idx="143">
                  <c:v>-381</c:v>
                </c:pt>
                <c:pt idx="144">
                  <c:v>-359</c:v>
                </c:pt>
                <c:pt idx="145">
                  <c:v>-229</c:v>
                </c:pt>
                <c:pt idx="146">
                  <c:v>-222</c:v>
                </c:pt>
                <c:pt idx="147">
                  <c:v>-208</c:v>
                </c:pt>
                <c:pt idx="148">
                  <c:v>-201</c:v>
                </c:pt>
                <c:pt idx="149">
                  <c:v>-193</c:v>
                </c:pt>
                <c:pt idx="150">
                  <c:v>-180</c:v>
                </c:pt>
                <c:pt idx="151">
                  <c:v>0</c:v>
                </c:pt>
                <c:pt idx="152">
                  <c:v>4</c:v>
                </c:pt>
                <c:pt idx="153">
                  <c:v>116</c:v>
                </c:pt>
                <c:pt idx="154">
                  <c:v>123</c:v>
                </c:pt>
                <c:pt idx="155">
                  <c:v>128</c:v>
                </c:pt>
                <c:pt idx="156">
                  <c:v>128</c:v>
                </c:pt>
                <c:pt idx="157">
                  <c:v>128</c:v>
                </c:pt>
                <c:pt idx="158">
                  <c:v>130</c:v>
                </c:pt>
                <c:pt idx="159">
                  <c:v>156</c:v>
                </c:pt>
                <c:pt idx="160">
                  <c:v>158</c:v>
                </c:pt>
                <c:pt idx="161">
                  <c:v>293</c:v>
                </c:pt>
                <c:pt idx="162">
                  <c:v>307</c:v>
                </c:pt>
                <c:pt idx="163">
                  <c:v>323</c:v>
                </c:pt>
                <c:pt idx="164">
                  <c:v>480</c:v>
                </c:pt>
                <c:pt idx="165">
                  <c:v>668</c:v>
                </c:pt>
                <c:pt idx="166">
                  <c:v>812</c:v>
                </c:pt>
                <c:pt idx="167">
                  <c:v>824</c:v>
                </c:pt>
                <c:pt idx="168">
                  <c:v>833</c:v>
                </c:pt>
                <c:pt idx="169">
                  <c:v>970</c:v>
                </c:pt>
                <c:pt idx="170">
                  <c:v>984</c:v>
                </c:pt>
                <c:pt idx="171">
                  <c:v>996</c:v>
                </c:pt>
                <c:pt idx="172">
                  <c:v>1134</c:v>
                </c:pt>
                <c:pt idx="173">
                  <c:v>1148</c:v>
                </c:pt>
                <c:pt idx="174">
                  <c:v>1150</c:v>
                </c:pt>
                <c:pt idx="175">
                  <c:v>1160</c:v>
                </c:pt>
                <c:pt idx="176">
                  <c:v>1178</c:v>
                </c:pt>
                <c:pt idx="177">
                  <c:v>1660</c:v>
                </c:pt>
                <c:pt idx="178">
                  <c:v>1823</c:v>
                </c:pt>
                <c:pt idx="179">
                  <c:v>1847</c:v>
                </c:pt>
                <c:pt idx="180">
                  <c:v>1989</c:v>
                </c:pt>
                <c:pt idx="181">
                  <c:v>2011</c:v>
                </c:pt>
                <c:pt idx="182">
                  <c:v>2109</c:v>
                </c:pt>
                <c:pt idx="183">
                  <c:v>2182</c:v>
                </c:pt>
                <c:pt idx="184">
                  <c:v>2182</c:v>
                </c:pt>
                <c:pt idx="185">
                  <c:v>2182</c:v>
                </c:pt>
                <c:pt idx="186">
                  <c:v>2182</c:v>
                </c:pt>
                <c:pt idx="187">
                  <c:v>2182</c:v>
                </c:pt>
                <c:pt idx="188">
                  <c:v>2348</c:v>
                </c:pt>
                <c:pt idx="189">
                  <c:v>2352</c:v>
                </c:pt>
                <c:pt idx="190">
                  <c:v>2492</c:v>
                </c:pt>
                <c:pt idx="191">
                  <c:v>2492</c:v>
                </c:pt>
                <c:pt idx="192">
                  <c:v>2498</c:v>
                </c:pt>
                <c:pt idx="193">
                  <c:v>2498</c:v>
                </c:pt>
                <c:pt idx="194">
                  <c:v>2501.5</c:v>
                </c:pt>
                <c:pt idx="195">
                  <c:v>2527</c:v>
                </c:pt>
                <c:pt idx="196">
                  <c:v>2527</c:v>
                </c:pt>
                <c:pt idx="197">
                  <c:v>2694</c:v>
                </c:pt>
                <c:pt idx="198">
                  <c:v>2732</c:v>
                </c:pt>
                <c:pt idx="199">
                  <c:v>2851</c:v>
                </c:pt>
                <c:pt idx="200">
                  <c:v>2851</c:v>
                </c:pt>
                <c:pt idx="201">
                  <c:v>2858</c:v>
                </c:pt>
                <c:pt idx="202">
                  <c:v>2885</c:v>
                </c:pt>
                <c:pt idx="203">
                  <c:v>2885</c:v>
                </c:pt>
                <c:pt idx="204">
                  <c:v>2887</c:v>
                </c:pt>
                <c:pt idx="205">
                  <c:v>3211</c:v>
                </c:pt>
                <c:pt idx="206">
                  <c:v>3211</c:v>
                </c:pt>
                <c:pt idx="207">
                  <c:v>3348</c:v>
                </c:pt>
                <c:pt idx="208">
                  <c:v>3348</c:v>
                </c:pt>
                <c:pt idx="209">
                  <c:v>3404</c:v>
                </c:pt>
                <c:pt idx="210">
                  <c:v>3556</c:v>
                </c:pt>
                <c:pt idx="211">
                  <c:v>3719</c:v>
                </c:pt>
                <c:pt idx="212">
                  <c:v>3719</c:v>
                </c:pt>
                <c:pt idx="213">
                  <c:v>4066</c:v>
                </c:pt>
                <c:pt idx="214">
                  <c:v>4218</c:v>
                </c:pt>
                <c:pt idx="215">
                  <c:v>4218</c:v>
                </c:pt>
                <c:pt idx="216">
                  <c:v>4404</c:v>
                </c:pt>
              </c:numCache>
            </c:numRef>
          </c:xVal>
          <c:yVal>
            <c:numRef>
              <c:f>A!$L$21:$L$998</c:f>
              <c:numCache>
                <c:formatCode>General</c:formatCode>
                <c:ptCount val="978"/>
                <c:pt idx="97">
                  <c:v>3.7662499998987187E-2</c:v>
                </c:pt>
                <c:pt idx="98">
                  <c:v>3.8662500002828892E-2</c:v>
                </c:pt>
                <c:pt idx="99">
                  <c:v>4.2740400000184309E-2</c:v>
                </c:pt>
                <c:pt idx="100">
                  <c:v>3.6082500002521556E-2</c:v>
                </c:pt>
                <c:pt idx="101">
                  <c:v>2.7400200000556652E-2</c:v>
                </c:pt>
                <c:pt idx="104">
                  <c:v>3.0181999994965736E-2</c:v>
                </c:pt>
                <c:pt idx="107">
                  <c:v>9.2781999992439523E-3</c:v>
                </c:pt>
                <c:pt idx="114">
                  <c:v>3.1843199998547789E-2</c:v>
                </c:pt>
                <c:pt idx="134">
                  <c:v>1.2723100000584964E-2</c:v>
                </c:pt>
                <c:pt idx="138">
                  <c:v>2.1481900002982002E-2</c:v>
                </c:pt>
                <c:pt idx="141">
                  <c:v>1.5040799997223075E-2</c:v>
                </c:pt>
                <c:pt idx="142">
                  <c:v>7.9960000584833324E-4</c:v>
                </c:pt>
                <c:pt idx="143">
                  <c:v>1.6924899995501619E-2</c:v>
                </c:pt>
                <c:pt idx="144">
                  <c:v>5.0210999979753979E-3</c:v>
                </c:pt>
                <c:pt idx="145">
                  <c:v>-9.5590000273659825E-4</c:v>
                </c:pt>
                <c:pt idx="146">
                  <c:v>5.4837999996379949E-3</c:v>
                </c:pt>
                <c:pt idx="147">
                  <c:v>2.3632000011275522E-3</c:v>
                </c:pt>
                <c:pt idx="148">
                  <c:v>8.029000018723309E-4</c:v>
                </c:pt>
                <c:pt idx="149">
                  <c:v>3.0197000014595687E-3</c:v>
                </c:pt>
                <c:pt idx="150">
                  <c:v>1.1220000014873222E-3</c:v>
                </c:pt>
                <c:pt idx="151">
                  <c:v>-1.0999999998603016E-2</c:v>
                </c:pt>
                <c:pt idx="152">
                  <c:v>-1.8915999971795827E-3</c:v>
                </c:pt>
                <c:pt idx="153">
                  <c:v>1.1435999986133538E-3</c:v>
                </c:pt>
                <c:pt idx="154">
                  <c:v>8.5833000048296526E-3</c:v>
                </c:pt>
                <c:pt idx="158">
                  <c:v>2.3000000510364771E-5</c:v>
                </c:pt>
                <c:pt idx="160">
                  <c:v>-5.2181999999447726E-3</c:v>
                </c:pt>
                <c:pt idx="163">
                  <c:v>-9.9670000054175034E-4</c:v>
                </c:pt>
                <c:pt idx="165">
                  <c:v>1.1028000008082017E-3</c:v>
                </c:pt>
                <c:pt idx="166">
                  <c:v>-9.9480000062612817E-4</c:v>
                </c:pt>
                <c:pt idx="168">
                  <c:v>3.3242999998037703E-3</c:v>
                </c:pt>
                <c:pt idx="169">
                  <c:v>3.7870000014663674E-3</c:v>
                </c:pt>
                <c:pt idx="170">
                  <c:v>-2.3336000012932345E-3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8FF-4682-9C9A-5F4106DA4B82}"/>
            </c:ext>
          </c:extLst>
        </c:ser>
        <c:ser>
          <c:idx val="5"/>
          <c:order val="5"/>
          <c:tx>
            <c:strRef>
              <c:f>A!$M$20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A!$F$21:$F$998</c:f>
              <c:numCache>
                <c:formatCode>General</c:formatCode>
                <c:ptCount val="978"/>
                <c:pt idx="0">
                  <c:v>-10794</c:v>
                </c:pt>
                <c:pt idx="1">
                  <c:v>-10772</c:v>
                </c:pt>
                <c:pt idx="2">
                  <c:v>-10767</c:v>
                </c:pt>
                <c:pt idx="3">
                  <c:v>-10766</c:v>
                </c:pt>
                <c:pt idx="4">
                  <c:v>-10765</c:v>
                </c:pt>
                <c:pt idx="5">
                  <c:v>-10760</c:v>
                </c:pt>
                <c:pt idx="6">
                  <c:v>-10759</c:v>
                </c:pt>
                <c:pt idx="7">
                  <c:v>-10636</c:v>
                </c:pt>
                <c:pt idx="8">
                  <c:v>-9731</c:v>
                </c:pt>
                <c:pt idx="9">
                  <c:v>-9464</c:v>
                </c:pt>
                <c:pt idx="10">
                  <c:v>-9463</c:v>
                </c:pt>
                <c:pt idx="11">
                  <c:v>-9442</c:v>
                </c:pt>
                <c:pt idx="12">
                  <c:v>-9442</c:v>
                </c:pt>
                <c:pt idx="13">
                  <c:v>-9414</c:v>
                </c:pt>
                <c:pt idx="14">
                  <c:v>-9408</c:v>
                </c:pt>
                <c:pt idx="15">
                  <c:v>-9408</c:v>
                </c:pt>
                <c:pt idx="16">
                  <c:v>-9277</c:v>
                </c:pt>
                <c:pt idx="17">
                  <c:v>-9270</c:v>
                </c:pt>
                <c:pt idx="18">
                  <c:v>-9262</c:v>
                </c:pt>
                <c:pt idx="19">
                  <c:v>-9257</c:v>
                </c:pt>
                <c:pt idx="20">
                  <c:v>-9256</c:v>
                </c:pt>
                <c:pt idx="21">
                  <c:v>-9249</c:v>
                </c:pt>
                <c:pt idx="22">
                  <c:v>-9221</c:v>
                </c:pt>
                <c:pt idx="23">
                  <c:v>-8911</c:v>
                </c:pt>
                <c:pt idx="24">
                  <c:v>-8774</c:v>
                </c:pt>
                <c:pt idx="25">
                  <c:v>-8759</c:v>
                </c:pt>
                <c:pt idx="26">
                  <c:v>-8710</c:v>
                </c:pt>
                <c:pt idx="27">
                  <c:v>-8581</c:v>
                </c:pt>
                <c:pt idx="28">
                  <c:v>-8581</c:v>
                </c:pt>
                <c:pt idx="29">
                  <c:v>-8573</c:v>
                </c:pt>
                <c:pt idx="30">
                  <c:v>-8429</c:v>
                </c:pt>
                <c:pt idx="31">
                  <c:v>-8057</c:v>
                </c:pt>
                <c:pt idx="32">
                  <c:v>-8022</c:v>
                </c:pt>
                <c:pt idx="33">
                  <c:v>-6747</c:v>
                </c:pt>
                <c:pt idx="34">
                  <c:v>-6683</c:v>
                </c:pt>
                <c:pt idx="35">
                  <c:v>-6677</c:v>
                </c:pt>
                <c:pt idx="36">
                  <c:v>-6632</c:v>
                </c:pt>
                <c:pt idx="37">
                  <c:v>-6502.5</c:v>
                </c:pt>
                <c:pt idx="38">
                  <c:v>-6497</c:v>
                </c:pt>
                <c:pt idx="39">
                  <c:v>-6491.5</c:v>
                </c:pt>
                <c:pt idx="40">
                  <c:v>-6353</c:v>
                </c:pt>
                <c:pt idx="41">
                  <c:v>-6222</c:v>
                </c:pt>
                <c:pt idx="42">
                  <c:v>-6172</c:v>
                </c:pt>
                <c:pt idx="43">
                  <c:v>-6167</c:v>
                </c:pt>
                <c:pt idx="44">
                  <c:v>-6016</c:v>
                </c:pt>
                <c:pt idx="45">
                  <c:v>-5995</c:v>
                </c:pt>
                <c:pt idx="46">
                  <c:v>-5875</c:v>
                </c:pt>
                <c:pt idx="47">
                  <c:v>-5829</c:v>
                </c:pt>
                <c:pt idx="48">
                  <c:v>-5821</c:v>
                </c:pt>
                <c:pt idx="49">
                  <c:v>-5656</c:v>
                </c:pt>
                <c:pt idx="50">
                  <c:v>-5522</c:v>
                </c:pt>
                <c:pt idx="51">
                  <c:v>-5491</c:v>
                </c:pt>
                <c:pt idx="52">
                  <c:v>-5488</c:v>
                </c:pt>
                <c:pt idx="53">
                  <c:v>-5468</c:v>
                </c:pt>
                <c:pt idx="54">
                  <c:v>-5454</c:v>
                </c:pt>
                <c:pt idx="55">
                  <c:v>-5352</c:v>
                </c:pt>
                <c:pt idx="56">
                  <c:v>-5324</c:v>
                </c:pt>
                <c:pt idx="57">
                  <c:v>-4809.5</c:v>
                </c:pt>
                <c:pt idx="58">
                  <c:v>-4631</c:v>
                </c:pt>
                <c:pt idx="59">
                  <c:v>-4291</c:v>
                </c:pt>
                <c:pt idx="60">
                  <c:v>-3938</c:v>
                </c:pt>
                <c:pt idx="61">
                  <c:v>-3938</c:v>
                </c:pt>
                <c:pt idx="62">
                  <c:v>-3934</c:v>
                </c:pt>
                <c:pt idx="63">
                  <c:v>-3933</c:v>
                </c:pt>
                <c:pt idx="64">
                  <c:v>-3929.5</c:v>
                </c:pt>
                <c:pt idx="65">
                  <c:v>-3929</c:v>
                </c:pt>
                <c:pt idx="66">
                  <c:v>-3929</c:v>
                </c:pt>
                <c:pt idx="67">
                  <c:v>-3929</c:v>
                </c:pt>
                <c:pt idx="68">
                  <c:v>-3927</c:v>
                </c:pt>
                <c:pt idx="69">
                  <c:v>-3611</c:v>
                </c:pt>
                <c:pt idx="70">
                  <c:v>-3611</c:v>
                </c:pt>
                <c:pt idx="71">
                  <c:v>-3609</c:v>
                </c:pt>
                <c:pt idx="72">
                  <c:v>-3604</c:v>
                </c:pt>
                <c:pt idx="73">
                  <c:v>-3117</c:v>
                </c:pt>
                <c:pt idx="74">
                  <c:v>-3110</c:v>
                </c:pt>
                <c:pt idx="75">
                  <c:v>-2961</c:v>
                </c:pt>
                <c:pt idx="76">
                  <c:v>-2952</c:v>
                </c:pt>
                <c:pt idx="77">
                  <c:v>-2947</c:v>
                </c:pt>
                <c:pt idx="78">
                  <c:v>-2947</c:v>
                </c:pt>
                <c:pt idx="79">
                  <c:v>-2940</c:v>
                </c:pt>
                <c:pt idx="80">
                  <c:v>-2940</c:v>
                </c:pt>
                <c:pt idx="81">
                  <c:v>-2926</c:v>
                </c:pt>
                <c:pt idx="82">
                  <c:v>-2926</c:v>
                </c:pt>
                <c:pt idx="83">
                  <c:v>-2630</c:v>
                </c:pt>
                <c:pt idx="84">
                  <c:v>-2607</c:v>
                </c:pt>
                <c:pt idx="85">
                  <c:v>-2602</c:v>
                </c:pt>
                <c:pt idx="86">
                  <c:v>-2602</c:v>
                </c:pt>
                <c:pt idx="87">
                  <c:v>-2602</c:v>
                </c:pt>
                <c:pt idx="88">
                  <c:v>-2595</c:v>
                </c:pt>
                <c:pt idx="89">
                  <c:v>-2595</c:v>
                </c:pt>
                <c:pt idx="90">
                  <c:v>-2588</c:v>
                </c:pt>
                <c:pt idx="91">
                  <c:v>-2579</c:v>
                </c:pt>
                <c:pt idx="92">
                  <c:v>-2444</c:v>
                </c:pt>
                <c:pt idx="93">
                  <c:v>-2444</c:v>
                </c:pt>
                <c:pt idx="94">
                  <c:v>-2388</c:v>
                </c:pt>
                <c:pt idx="95">
                  <c:v>-2276</c:v>
                </c:pt>
                <c:pt idx="96">
                  <c:v>-2248</c:v>
                </c:pt>
                <c:pt idx="97">
                  <c:v>-2125</c:v>
                </c:pt>
                <c:pt idx="98">
                  <c:v>-2125</c:v>
                </c:pt>
                <c:pt idx="99">
                  <c:v>-2076</c:v>
                </c:pt>
                <c:pt idx="100">
                  <c:v>-1925</c:v>
                </c:pt>
                <c:pt idx="101">
                  <c:v>-1738</c:v>
                </c:pt>
                <c:pt idx="102">
                  <c:v>-1730.5</c:v>
                </c:pt>
                <c:pt idx="103">
                  <c:v>-1726</c:v>
                </c:pt>
                <c:pt idx="104">
                  <c:v>-1580</c:v>
                </c:pt>
                <c:pt idx="105">
                  <c:v>-1568</c:v>
                </c:pt>
                <c:pt idx="106">
                  <c:v>-1561</c:v>
                </c:pt>
                <c:pt idx="107">
                  <c:v>-1558</c:v>
                </c:pt>
                <c:pt idx="108">
                  <c:v>-1480</c:v>
                </c:pt>
                <c:pt idx="109">
                  <c:v>-1409</c:v>
                </c:pt>
                <c:pt idx="110">
                  <c:v>-1409</c:v>
                </c:pt>
                <c:pt idx="111">
                  <c:v>-1409</c:v>
                </c:pt>
                <c:pt idx="112">
                  <c:v>-1409</c:v>
                </c:pt>
                <c:pt idx="113">
                  <c:v>-1409</c:v>
                </c:pt>
                <c:pt idx="114">
                  <c:v>-1408</c:v>
                </c:pt>
                <c:pt idx="115">
                  <c:v>-1251</c:v>
                </c:pt>
                <c:pt idx="116">
                  <c:v>-1237</c:v>
                </c:pt>
                <c:pt idx="117">
                  <c:v>-1237</c:v>
                </c:pt>
                <c:pt idx="118">
                  <c:v>-1237</c:v>
                </c:pt>
                <c:pt idx="119">
                  <c:v>-1237</c:v>
                </c:pt>
                <c:pt idx="120">
                  <c:v>-1237</c:v>
                </c:pt>
                <c:pt idx="121">
                  <c:v>-1237</c:v>
                </c:pt>
                <c:pt idx="122">
                  <c:v>-1230</c:v>
                </c:pt>
                <c:pt idx="123">
                  <c:v>-1100</c:v>
                </c:pt>
                <c:pt idx="124">
                  <c:v>-1072</c:v>
                </c:pt>
                <c:pt idx="125">
                  <c:v>-1065</c:v>
                </c:pt>
                <c:pt idx="126">
                  <c:v>-906</c:v>
                </c:pt>
                <c:pt idx="127">
                  <c:v>-892</c:v>
                </c:pt>
                <c:pt idx="128">
                  <c:v>-892</c:v>
                </c:pt>
                <c:pt idx="129">
                  <c:v>-892</c:v>
                </c:pt>
                <c:pt idx="130">
                  <c:v>-892</c:v>
                </c:pt>
                <c:pt idx="131">
                  <c:v>-892</c:v>
                </c:pt>
                <c:pt idx="132">
                  <c:v>-871</c:v>
                </c:pt>
                <c:pt idx="133">
                  <c:v>-755</c:v>
                </c:pt>
                <c:pt idx="134">
                  <c:v>-739</c:v>
                </c:pt>
                <c:pt idx="135">
                  <c:v>-734</c:v>
                </c:pt>
                <c:pt idx="136">
                  <c:v>-727</c:v>
                </c:pt>
                <c:pt idx="137">
                  <c:v>-713</c:v>
                </c:pt>
                <c:pt idx="138">
                  <c:v>-711</c:v>
                </c:pt>
                <c:pt idx="139">
                  <c:v>-699</c:v>
                </c:pt>
                <c:pt idx="140">
                  <c:v>-562</c:v>
                </c:pt>
                <c:pt idx="141">
                  <c:v>-552</c:v>
                </c:pt>
                <c:pt idx="142">
                  <c:v>-524</c:v>
                </c:pt>
                <c:pt idx="143">
                  <c:v>-381</c:v>
                </c:pt>
                <c:pt idx="144">
                  <c:v>-359</c:v>
                </c:pt>
                <c:pt idx="145">
                  <c:v>-229</c:v>
                </c:pt>
                <c:pt idx="146">
                  <c:v>-222</c:v>
                </c:pt>
                <c:pt idx="147">
                  <c:v>-208</c:v>
                </c:pt>
                <c:pt idx="148">
                  <c:v>-201</c:v>
                </c:pt>
                <c:pt idx="149">
                  <c:v>-193</c:v>
                </c:pt>
                <c:pt idx="150">
                  <c:v>-180</c:v>
                </c:pt>
                <c:pt idx="151">
                  <c:v>0</c:v>
                </c:pt>
                <c:pt idx="152">
                  <c:v>4</c:v>
                </c:pt>
                <c:pt idx="153">
                  <c:v>116</c:v>
                </c:pt>
                <c:pt idx="154">
                  <c:v>123</c:v>
                </c:pt>
                <c:pt idx="155">
                  <c:v>128</c:v>
                </c:pt>
                <c:pt idx="156">
                  <c:v>128</c:v>
                </c:pt>
                <c:pt idx="157">
                  <c:v>128</c:v>
                </c:pt>
                <c:pt idx="158">
                  <c:v>130</c:v>
                </c:pt>
                <c:pt idx="159">
                  <c:v>156</c:v>
                </c:pt>
                <c:pt idx="160">
                  <c:v>158</c:v>
                </c:pt>
                <c:pt idx="161">
                  <c:v>293</c:v>
                </c:pt>
                <c:pt idx="162">
                  <c:v>307</c:v>
                </c:pt>
                <c:pt idx="163">
                  <c:v>323</c:v>
                </c:pt>
                <c:pt idx="164">
                  <c:v>480</c:v>
                </c:pt>
                <c:pt idx="165">
                  <c:v>668</c:v>
                </c:pt>
                <c:pt idx="166">
                  <c:v>812</c:v>
                </c:pt>
                <c:pt idx="167">
                  <c:v>824</c:v>
                </c:pt>
                <c:pt idx="168">
                  <c:v>833</c:v>
                </c:pt>
                <c:pt idx="169">
                  <c:v>970</c:v>
                </c:pt>
                <c:pt idx="170">
                  <c:v>984</c:v>
                </c:pt>
                <c:pt idx="171">
                  <c:v>996</c:v>
                </c:pt>
                <c:pt idx="172">
                  <c:v>1134</c:v>
                </c:pt>
                <c:pt idx="173">
                  <c:v>1148</c:v>
                </c:pt>
                <c:pt idx="174">
                  <c:v>1150</c:v>
                </c:pt>
                <c:pt idx="175">
                  <c:v>1160</c:v>
                </c:pt>
                <c:pt idx="176">
                  <c:v>1178</c:v>
                </c:pt>
                <c:pt idx="177">
                  <c:v>1660</c:v>
                </c:pt>
                <c:pt idx="178">
                  <c:v>1823</c:v>
                </c:pt>
                <c:pt idx="179">
                  <c:v>1847</c:v>
                </c:pt>
                <c:pt idx="180">
                  <c:v>1989</c:v>
                </c:pt>
                <c:pt idx="181">
                  <c:v>2011</c:v>
                </c:pt>
                <c:pt idx="182">
                  <c:v>2109</c:v>
                </c:pt>
                <c:pt idx="183">
                  <c:v>2182</c:v>
                </c:pt>
                <c:pt idx="184">
                  <c:v>2182</c:v>
                </c:pt>
                <c:pt idx="185">
                  <c:v>2182</c:v>
                </c:pt>
                <c:pt idx="186">
                  <c:v>2182</c:v>
                </c:pt>
                <c:pt idx="187">
                  <c:v>2182</c:v>
                </c:pt>
                <c:pt idx="188">
                  <c:v>2348</c:v>
                </c:pt>
                <c:pt idx="189">
                  <c:v>2352</c:v>
                </c:pt>
                <c:pt idx="190">
                  <c:v>2492</c:v>
                </c:pt>
                <c:pt idx="191">
                  <c:v>2492</c:v>
                </c:pt>
                <c:pt idx="192">
                  <c:v>2498</c:v>
                </c:pt>
                <c:pt idx="193">
                  <c:v>2498</c:v>
                </c:pt>
                <c:pt idx="194">
                  <c:v>2501.5</c:v>
                </c:pt>
                <c:pt idx="195">
                  <c:v>2527</c:v>
                </c:pt>
                <c:pt idx="196">
                  <c:v>2527</c:v>
                </c:pt>
                <c:pt idx="197">
                  <c:v>2694</c:v>
                </c:pt>
                <c:pt idx="198">
                  <c:v>2732</c:v>
                </c:pt>
                <c:pt idx="199">
                  <c:v>2851</c:v>
                </c:pt>
                <c:pt idx="200">
                  <c:v>2851</c:v>
                </c:pt>
                <c:pt idx="201">
                  <c:v>2858</c:v>
                </c:pt>
                <c:pt idx="202">
                  <c:v>2885</c:v>
                </c:pt>
                <c:pt idx="203">
                  <c:v>2885</c:v>
                </c:pt>
                <c:pt idx="204">
                  <c:v>2887</c:v>
                </c:pt>
                <c:pt idx="205">
                  <c:v>3211</c:v>
                </c:pt>
                <c:pt idx="206">
                  <c:v>3211</c:v>
                </c:pt>
                <c:pt idx="207">
                  <c:v>3348</c:v>
                </c:pt>
                <c:pt idx="208">
                  <c:v>3348</c:v>
                </c:pt>
                <c:pt idx="209">
                  <c:v>3404</c:v>
                </c:pt>
                <c:pt idx="210">
                  <c:v>3556</c:v>
                </c:pt>
                <c:pt idx="211">
                  <c:v>3719</c:v>
                </c:pt>
                <c:pt idx="212">
                  <c:v>3719</c:v>
                </c:pt>
                <c:pt idx="213">
                  <c:v>4066</c:v>
                </c:pt>
                <c:pt idx="214">
                  <c:v>4218</c:v>
                </c:pt>
                <c:pt idx="215">
                  <c:v>4218</c:v>
                </c:pt>
                <c:pt idx="216">
                  <c:v>4404</c:v>
                </c:pt>
              </c:numCache>
            </c:numRef>
          </c:xVal>
          <c:yVal>
            <c:numRef>
              <c:f>A!$M$21:$M$998</c:f>
              <c:numCache>
                <c:formatCode>General</c:formatCode>
                <c:ptCount val="978"/>
                <c:pt idx="37">
                  <c:v>0.16490725000039674</c:v>
                </c:pt>
                <c:pt idx="39">
                  <c:v>-0.29654464999475749</c:v>
                </c:pt>
                <c:pt idx="42">
                  <c:v>0.27773880000313511</c:v>
                </c:pt>
                <c:pt idx="57">
                  <c:v>-0.33446244999504415</c:v>
                </c:pt>
                <c:pt idx="58">
                  <c:v>-0.27975010000227485</c:v>
                </c:pt>
                <c:pt idx="60">
                  <c:v>0.26278019999881508</c:v>
                </c:pt>
                <c:pt idx="61">
                  <c:v>0.26278019999881508</c:v>
                </c:pt>
                <c:pt idx="62">
                  <c:v>-0.15111139999498846</c:v>
                </c:pt>
                <c:pt idx="64">
                  <c:v>-0.27461445000517415</c:v>
                </c:pt>
                <c:pt idx="65">
                  <c:v>1.1774099999456666E-2</c:v>
                </c:pt>
                <c:pt idx="66">
                  <c:v>1.2774100003298372E-2</c:v>
                </c:pt>
                <c:pt idx="67">
                  <c:v>1.2774100003298372E-2</c:v>
                </c:pt>
                <c:pt idx="68">
                  <c:v>-0.19467170000280021</c:v>
                </c:pt>
                <c:pt idx="69">
                  <c:v>-0.25710809999873163</c:v>
                </c:pt>
                <c:pt idx="70">
                  <c:v>-0.25210809999407502</c:v>
                </c:pt>
                <c:pt idx="71">
                  <c:v>-0.46155390000058105</c:v>
                </c:pt>
                <c:pt idx="72">
                  <c:v>-0.30166840000310913</c:v>
                </c:pt>
                <c:pt idx="75">
                  <c:v>7.2006900001724716E-2</c:v>
                </c:pt>
                <c:pt idx="77">
                  <c:v>7.1886300000187475E-2</c:v>
                </c:pt>
                <c:pt idx="79">
                  <c:v>7.232599999406375E-2</c:v>
                </c:pt>
                <c:pt idx="81">
                  <c:v>8.3205399998405483E-2</c:v>
                </c:pt>
                <c:pt idx="83">
                  <c:v>5.4227000000537373E-2</c:v>
                </c:pt>
                <c:pt idx="85">
                  <c:v>5.7985800005553756E-2</c:v>
                </c:pt>
                <c:pt idx="87">
                  <c:v>6.3985799999500159E-2</c:v>
                </c:pt>
                <c:pt idx="92">
                  <c:v>4.3767600000137463E-2</c:v>
                </c:pt>
                <c:pt idx="93">
                  <c:v>5.9767599996121135E-2</c:v>
                </c:pt>
                <c:pt idx="94">
                  <c:v>4.7285199994803406E-2</c:v>
                </c:pt>
                <c:pt idx="102">
                  <c:v>-0.31777155000600033</c:v>
                </c:pt>
                <c:pt idx="103">
                  <c:v>5.57254000013927E-2</c:v>
                </c:pt>
                <c:pt idx="105">
                  <c:v>2.7507200000400189E-2</c:v>
                </c:pt>
                <c:pt idx="106">
                  <c:v>2.6946899997710716E-2</c:v>
                </c:pt>
                <c:pt idx="115">
                  <c:v>2.0847899999353103E-2</c:v>
                </c:pt>
                <c:pt idx="122">
                  <c:v>2.3166999999375548E-2</c:v>
                </c:pt>
                <c:pt idx="123">
                  <c:v>1.9190000006346963E-2</c:v>
                </c:pt>
                <c:pt idx="124">
                  <c:v>2.1948800000245683E-2</c:v>
                </c:pt>
                <c:pt idx="125">
                  <c:v>2.8388500002620276E-2</c:v>
                </c:pt>
                <c:pt idx="126">
                  <c:v>1.0947399998258334E-2</c:v>
                </c:pt>
                <c:pt idx="130">
                  <c:v>1.9826800002192613E-2</c:v>
                </c:pt>
                <c:pt idx="132">
                  <c:v>6.1458999989554286E-3</c:v>
                </c:pt>
                <c:pt idx="133">
                  <c:v>8.2894999941345304E-3</c:v>
                </c:pt>
                <c:pt idx="135">
                  <c:v>2.6085999998031184E-3</c:v>
                </c:pt>
                <c:pt idx="136">
                  <c:v>1.004829999874346E-2</c:v>
                </c:pt>
                <c:pt idx="137">
                  <c:v>4.9276999998255633E-3</c:v>
                </c:pt>
                <c:pt idx="139">
                  <c:v>3.8070999944466166E-3</c:v>
                </c:pt>
                <c:pt idx="140">
                  <c:v>1.526979999471223E-2</c:v>
                </c:pt>
                <c:pt idx="155">
                  <c:v>-7.5311999971745536E-3</c:v>
                </c:pt>
                <c:pt idx="156">
                  <c:v>3.4688000014284626E-3</c:v>
                </c:pt>
                <c:pt idx="157">
                  <c:v>5.4688000018359162E-3</c:v>
                </c:pt>
                <c:pt idx="159">
                  <c:v>-7.7240000246092677E-4</c:v>
                </c:pt>
                <c:pt idx="161">
                  <c:v>1.8690299999434501E-2</c:v>
                </c:pt>
                <c:pt idx="162">
                  <c:v>1.5697000053478405E-3</c:v>
                </c:pt>
                <c:pt idx="164">
                  <c:v>7.9999954323284328E-6</c:v>
                </c:pt>
                <c:pt idx="167">
                  <c:v>-1.6696000020601787E-3</c:v>
                </c:pt>
                <c:pt idx="171">
                  <c:v>-3.008400002727285E-3</c:v>
                </c:pt>
                <c:pt idx="172">
                  <c:v>-5.7686000000103377E-3</c:v>
                </c:pt>
                <c:pt idx="178">
                  <c:v>-1.3346699997782707E-2</c:v>
                </c:pt>
                <c:pt idx="188">
                  <c:v>-2.646919999824604E-2</c:v>
                </c:pt>
                <c:pt idx="190">
                  <c:v>-2.1466800004418474E-2</c:v>
                </c:pt>
                <c:pt idx="192">
                  <c:v>-2.7804199999081902E-2</c:v>
                </c:pt>
                <c:pt idx="194">
                  <c:v>-0.3830843499963521</c:v>
                </c:pt>
                <c:pt idx="195">
                  <c:v>-2.3268299999472219E-2</c:v>
                </c:pt>
                <c:pt idx="201">
                  <c:v>-3.2248199997411575E-2</c:v>
                </c:pt>
                <c:pt idx="202">
                  <c:v>-3.0766500000027008E-2</c:v>
                </c:pt>
                <c:pt idx="211">
                  <c:v>-4.4365100002323743E-2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8FF-4682-9C9A-5F4106DA4B82}"/>
            </c:ext>
          </c:extLst>
        </c:ser>
        <c:ser>
          <c:idx val="6"/>
          <c:order val="6"/>
          <c:tx>
            <c:strRef>
              <c:f>A!$N$20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A!$F$21:$F$998</c:f>
              <c:numCache>
                <c:formatCode>General</c:formatCode>
                <c:ptCount val="978"/>
                <c:pt idx="0">
                  <c:v>-10794</c:v>
                </c:pt>
                <c:pt idx="1">
                  <c:v>-10772</c:v>
                </c:pt>
                <c:pt idx="2">
                  <c:v>-10767</c:v>
                </c:pt>
                <c:pt idx="3">
                  <c:v>-10766</c:v>
                </c:pt>
                <c:pt idx="4">
                  <c:v>-10765</c:v>
                </c:pt>
                <c:pt idx="5">
                  <c:v>-10760</c:v>
                </c:pt>
                <c:pt idx="6">
                  <c:v>-10759</c:v>
                </c:pt>
                <c:pt idx="7">
                  <c:v>-10636</c:v>
                </c:pt>
                <c:pt idx="8">
                  <c:v>-9731</c:v>
                </c:pt>
                <c:pt idx="9">
                  <c:v>-9464</c:v>
                </c:pt>
                <c:pt idx="10">
                  <c:v>-9463</c:v>
                </c:pt>
                <c:pt idx="11">
                  <c:v>-9442</c:v>
                </c:pt>
                <c:pt idx="12">
                  <c:v>-9442</c:v>
                </c:pt>
                <c:pt idx="13">
                  <c:v>-9414</c:v>
                </c:pt>
                <c:pt idx="14">
                  <c:v>-9408</c:v>
                </c:pt>
                <c:pt idx="15">
                  <c:v>-9408</c:v>
                </c:pt>
                <c:pt idx="16">
                  <c:v>-9277</c:v>
                </c:pt>
                <c:pt idx="17">
                  <c:v>-9270</c:v>
                </c:pt>
                <c:pt idx="18">
                  <c:v>-9262</c:v>
                </c:pt>
                <c:pt idx="19">
                  <c:v>-9257</c:v>
                </c:pt>
                <c:pt idx="20">
                  <c:v>-9256</c:v>
                </c:pt>
                <c:pt idx="21">
                  <c:v>-9249</c:v>
                </c:pt>
                <c:pt idx="22">
                  <c:v>-9221</c:v>
                </c:pt>
                <c:pt idx="23">
                  <c:v>-8911</c:v>
                </c:pt>
                <c:pt idx="24">
                  <c:v>-8774</c:v>
                </c:pt>
                <c:pt idx="25">
                  <c:v>-8759</c:v>
                </c:pt>
                <c:pt idx="26">
                  <c:v>-8710</c:v>
                </c:pt>
                <c:pt idx="27">
                  <c:v>-8581</c:v>
                </c:pt>
                <c:pt idx="28">
                  <c:v>-8581</c:v>
                </c:pt>
                <c:pt idx="29">
                  <c:v>-8573</c:v>
                </c:pt>
                <c:pt idx="30">
                  <c:v>-8429</c:v>
                </c:pt>
                <c:pt idx="31">
                  <c:v>-8057</c:v>
                </c:pt>
                <c:pt idx="32">
                  <c:v>-8022</c:v>
                </c:pt>
                <c:pt idx="33">
                  <c:v>-6747</c:v>
                </c:pt>
                <c:pt idx="34">
                  <c:v>-6683</c:v>
                </c:pt>
                <c:pt idx="35">
                  <c:v>-6677</c:v>
                </c:pt>
                <c:pt idx="36">
                  <c:v>-6632</c:v>
                </c:pt>
                <c:pt idx="37">
                  <c:v>-6502.5</c:v>
                </c:pt>
                <c:pt idx="38">
                  <c:v>-6497</c:v>
                </c:pt>
                <c:pt idx="39">
                  <c:v>-6491.5</c:v>
                </c:pt>
                <c:pt idx="40">
                  <c:v>-6353</c:v>
                </c:pt>
                <c:pt idx="41">
                  <c:v>-6222</c:v>
                </c:pt>
                <c:pt idx="42">
                  <c:v>-6172</c:v>
                </c:pt>
                <c:pt idx="43">
                  <c:v>-6167</c:v>
                </c:pt>
                <c:pt idx="44">
                  <c:v>-6016</c:v>
                </c:pt>
                <c:pt idx="45">
                  <c:v>-5995</c:v>
                </c:pt>
                <c:pt idx="46">
                  <c:v>-5875</c:v>
                </c:pt>
                <c:pt idx="47">
                  <c:v>-5829</c:v>
                </c:pt>
                <c:pt idx="48">
                  <c:v>-5821</c:v>
                </c:pt>
                <c:pt idx="49">
                  <c:v>-5656</c:v>
                </c:pt>
                <c:pt idx="50">
                  <c:v>-5522</c:v>
                </c:pt>
                <c:pt idx="51">
                  <c:v>-5491</c:v>
                </c:pt>
                <c:pt idx="52">
                  <c:v>-5488</c:v>
                </c:pt>
                <c:pt idx="53">
                  <c:v>-5468</c:v>
                </c:pt>
                <c:pt idx="54">
                  <c:v>-5454</c:v>
                </c:pt>
                <c:pt idx="55">
                  <c:v>-5352</c:v>
                </c:pt>
                <c:pt idx="56">
                  <c:v>-5324</c:v>
                </c:pt>
                <c:pt idx="57">
                  <c:v>-4809.5</c:v>
                </c:pt>
                <c:pt idx="58">
                  <c:v>-4631</c:v>
                </c:pt>
                <c:pt idx="59">
                  <c:v>-4291</c:v>
                </c:pt>
                <c:pt idx="60">
                  <c:v>-3938</c:v>
                </c:pt>
                <c:pt idx="61">
                  <c:v>-3938</c:v>
                </c:pt>
                <c:pt idx="62">
                  <c:v>-3934</c:v>
                </c:pt>
                <c:pt idx="63">
                  <c:v>-3933</c:v>
                </c:pt>
                <c:pt idx="64">
                  <c:v>-3929.5</c:v>
                </c:pt>
                <c:pt idx="65">
                  <c:v>-3929</c:v>
                </c:pt>
                <c:pt idx="66">
                  <c:v>-3929</c:v>
                </c:pt>
                <c:pt idx="67">
                  <c:v>-3929</c:v>
                </c:pt>
                <c:pt idx="68">
                  <c:v>-3927</c:v>
                </c:pt>
                <c:pt idx="69">
                  <c:v>-3611</c:v>
                </c:pt>
                <c:pt idx="70">
                  <c:v>-3611</c:v>
                </c:pt>
                <c:pt idx="71">
                  <c:v>-3609</c:v>
                </c:pt>
                <c:pt idx="72">
                  <c:v>-3604</c:v>
                </c:pt>
                <c:pt idx="73">
                  <c:v>-3117</c:v>
                </c:pt>
                <c:pt idx="74">
                  <c:v>-3110</c:v>
                </c:pt>
                <c:pt idx="75">
                  <c:v>-2961</c:v>
                </c:pt>
                <c:pt idx="76">
                  <c:v>-2952</c:v>
                </c:pt>
                <c:pt idx="77">
                  <c:v>-2947</c:v>
                </c:pt>
                <c:pt idx="78">
                  <c:v>-2947</c:v>
                </c:pt>
                <c:pt idx="79">
                  <c:v>-2940</c:v>
                </c:pt>
                <c:pt idx="80">
                  <c:v>-2940</c:v>
                </c:pt>
                <c:pt idx="81">
                  <c:v>-2926</c:v>
                </c:pt>
                <c:pt idx="82">
                  <c:v>-2926</c:v>
                </c:pt>
                <c:pt idx="83">
                  <c:v>-2630</c:v>
                </c:pt>
                <c:pt idx="84">
                  <c:v>-2607</c:v>
                </c:pt>
                <c:pt idx="85">
                  <c:v>-2602</c:v>
                </c:pt>
                <c:pt idx="86">
                  <c:v>-2602</c:v>
                </c:pt>
                <c:pt idx="87">
                  <c:v>-2602</c:v>
                </c:pt>
                <c:pt idx="88">
                  <c:v>-2595</c:v>
                </c:pt>
                <c:pt idx="89">
                  <c:v>-2595</c:v>
                </c:pt>
                <c:pt idx="90">
                  <c:v>-2588</c:v>
                </c:pt>
                <c:pt idx="91">
                  <c:v>-2579</c:v>
                </c:pt>
                <c:pt idx="92">
                  <c:v>-2444</c:v>
                </c:pt>
                <c:pt idx="93">
                  <c:v>-2444</c:v>
                </c:pt>
                <c:pt idx="94">
                  <c:v>-2388</c:v>
                </c:pt>
                <c:pt idx="95">
                  <c:v>-2276</c:v>
                </c:pt>
                <c:pt idx="96">
                  <c:v>-2248</c:v>
                </c:pt>
                <c:pt idx="97">
                  <c:v>-2125</c:v>
                </c:pt>
                <c:pt idx="98">
                  <c:v>-2125</c:v>
                </c:pt>
                <c:pt idx="99">
                  <c:v>-2076</c:v>
                </c:pt>
                <c:pt idx="100">
                  <c:v>-1925</c:v>
                </c:pt>
                <c:pt idx="101">
                  <c:v>-1738</c:v>
                </c:pt>
                <c:pt idx="102">
                  <c:v>-1730.5</c:v>
                </c:pt>
                <c:pt idx="103">
                  <c:v>-1726</c:v>
                </c:pt>
                <c:pt idx="104">
                  <c:v>-1580</c:v>
                </c:pt>
                <c:pt idx="105">
                  <c:v>-1568</c:v>
                </c:pt>
                <c:pt idx="106">
                  <c:v>-1561</c:v>
                </c:pt>
                <c:pt idx="107">
                  <c:v>-1558</c:v>
                </c:pt>
                <c:pt idx="108">
                  <c:v>-1480</c:v>
                </c:pt>
                <c:pt idx="109">
                  <c:v>-1409</c:v>
                </c:pt>
                <c:pt idx="110">
                  <c:v>-1409</c:v>
                </c:pt>
                <c:pt idx="111">
                  <c:v>-1409</c:v>
                </c:pt>
                <c:pt idx="112">
                  <c:v>-1409</c:v>
                </c:pt>
                <c:pt idx="113">
                  <c:v>-1409</c:v>
                </c:pt>
                <c:pt idx="114">
                  <c:v>-1408</c:v>
                </c:pt>
                <c:pt idx="115">
                  <c:v>-1251</c:v>
                </c:pt>
                <c:pt idx="116">
                  <c:v>-1237</c:v>
                </c:pt>
                <c:pt idx="117">
                  <c:v>-1237</c:v>
                </c:pt>
                <c:pt idx="118">
                  <c:v>-1237</c:v>
                </c:pt>
                <c:pt idx="119">
                  <c:v>-1237</c:v>
                </c:pt>
                <c:pt idx="120">
                  <c:v>-1237</c:v>
                </c:pt>
                <c:pt idx="121">
                  <c:v>-1237</c:v>
                </c:pt>
                <c:pt idx="122">
                  <c:v>-1230</c:v>
                </c:pt>
                <c:pt idx="123">
                  <c:v>-1100</c:v>
                </c:pt>
                <c:pt idx="124">
                  <c:v>-1072</c:v>
                </c:pt>
                <c:pt idx="125">
                  <c:v>-1065</c:v>
                </c:pt>
                <c:pt idx="126">
                  <c:v>-906</c:v>
                </c:pt>
                <c:pt idx="127">
                  <c:v>-892</c:v>
                </c:pt>
                <c:pt idx="128">
                  <c:v>-892</c:v>
                </c:pt>
                <c:pt idx="129">
                  <c:v>-892</c:v>
                </c:pt>
                <c:pt idx="130">
                  <c:v>-892</c:v>
                </c:pt>
                <c:pt idx="131">
                  <c:v>-892</c:v>
                </c:pt>
                <c:pt idx="132">
                  <c:v>-871</c:v>
                </c:pt>
                <c:pt idx="133">
                  <c:v>-755</c:v>
                </c:pt>
                <c:pt idx="134">
                  <c:v>-739</c:v>
                </c:pt>
                <c:pt idx="135">
                  <c:v>-734</c:v>
                </c:pt>
                <c:pt idx="136">
                  <c:v>-727</c:v>
                </c:pt>
                <c:pt idx="137">
                  <c:v>-713</c:v>
                </c:pt>
                <c:pt idx="138">
                  <c:v>-711</c:v>
                </c:pt>
                <c:pt idx="139">
                  <c:v>-699</c:v>
                </c:pt>
                <c:pt idx="140">
                  <c:v>-562</c:v>
                </c:pt>
                <c:pt idx="141">
                  <c:v>-552</c:v>
                </c:pt>
                <c:pt idx="142">
                  <c:v>-524</c:v>
                </c:pt>
                <c:pt idx="143">
                  <c:v>-381</c:v>
                </c:pt>
                <c:pt idx="144">
                  <c:v>-359</c:v>
                </c:pt>
                <c:pt idx="145">
                  <c:v>-229</c:v>
                </c:pt>
                <c:pt idx="146">
                  <c:v>-222</c:v>
                </c:pt>
                <c:pt idx="147">
                  <c:v>-208</c:v>
                </c:pt>
                <c:pt idx="148">
                  <c:v>-201</c:v>
                </c:pt>
                <c:pt idx="149">
                  <c:v>-193</c:v>
                </c:pt>
                <c:pt idx="150">
                  <c:v>-180</c:v>
                </c:pt>
                <c:pt idx="151">
                  <c:v>0</c:v>
                </c:pt>
                <c:pt idx="152">
                  <c:v>4</c:v>
                </c:pt>
                <c:pt idx="153">
                  <c:v>116</c:v>
                </c:pt>
                <c:pt idx="154">
                  <c:v>123</c:v>
                </c:pt>
                <c:pt idx="155">
                  <c:v>128</c:v>
                </c:pt>
                <c:pt idx="156">
                  <c:v>128</c:v>
                </c:pt>
                <c:pt idx="157">
                  <c:v>128</c:v>
                </c:pt>
                <c:pt idx="158">
                  <c:v>130</c:v>
                </c:pt>
                <c:pt idx="159">
                  <c:v>156</c:v>
                </c:pt>
                <c:pt idx="160">
                  <c:v>158</c:v>
                </c:pt>
                <c:pt idx="161">
                  <c:v>293</c:v>
                </c:pt>
                <c:pt idx="162">
                  <c:v>307</c:v>
                </c:pt>
                <c:pt idx="163">
                  <c:v>323</c:v>
                </c:pt>
                <c:pt idx="164">
                  <c:v>480</c:v>
                </c:pt>
                <c:pt idx="165">
                  <c:v>668</c:v>
                </c:pt>
                <c:pt idx="166">
                  <c:v>812</c:v>
                </c:pt>
                <c:pt idx="167">
                  <c:v>824</c:v>
                </c:pt>
                <c:pt idx="168">
                  <c:v>833</c:v>
                </c:pt>
                <c:pt idx="169">
                  <c:v>970</c:v>
                </c:pt>
                <c:pt idx="170">
                  <c:v>984</c:v>
                </c:pt>
                <c:pt idx="171">
                  <c:v>996</c:v>
                </c:pt>
                <c:pt idx="172">
                  <c:v>1134</c:v>
                </c:pt>
                <c:pt idx="173">
                  <c:v>1148</c:v>
                </c:pt>
                <c:pt idx="174">
                  <c:v>1150</c:v>
                </c:pt>
                <c:pt idx="175">
                  <c:v>1160</c:v>
                </c:pt>
                <c:pt idx="176">
                  <c:v>1178</c:v>
                </c:pt>
                <c:pt idx="177">
                  <c:v>1660</c:v>
                </c:pt>
                <c:pt idx="178">
                  <c:v>1823</c:v>
                </c:pt>
                <c:pt idx="179">
                  <c:v>1847</c:v>
                </c:pt>
                <c:pt idx="180">
                  <c:v>1989</c:v>
                </c:pt>
                <c:pt idx="181">
                  <c:v>2011</c:v>
                </c:pt>
                <c:pt idx="182">
                  <c:v>2109</c:v>
                </c:pt>
                <c:pt idx="183">
                  <c:v>2182</c:v>
                </c:pt>
                <c:pt idx="184">
                  <c:v>2182</c:v>
                </c:pt>
                <c:pt idx="185">
                  <c:v>2182</c:v>
                </c:pt>
                <c:pt idx="186">
                  <c:v>2182</c:v>
                </c:pt>
                <c:pt idx="187">
                  <c:v>2182</c:v>
                </c:pt>
                <c:pt idx="188">
                  <c:v>2348</c:v>
                </c:pt>
                <c:pt idx="189">
                  <c:v>2352</c:v>
                </c:pt>
                <c:pt idx="190">
                  <c:v>2492</c:v>
                </c:pt>
                <c:pt idx="191">
                  <c:v>2492</c:v>
                </c:pt>
                <c:pt idx="192">
                  <c:v>2498</c:v>
                </c:pt>
                <c:pt idx="193">
                  <c:v>2498</c:v>
                </c:pt>
                <c:pt idx="194">
                  <c:v>2501.5</c:v>
                </c:pt>
                <c:pt idx="195">
                  <c:v>2527</c:v>
                </c:pt>
                <c:pt idx="196">
                  <c:v>2527</c:v>
                </c:pt>
                <c:pt idx="197">
                  <c:v>2694</c:v>
                </c:pt>
                <c:pt idx="198">
                  <c:v>2732</c:v>
                </c:pt>
                <c:pt idx="199">
                  <c:v>2851</c:v>
                </c:pt>
                <c:pt idx="200">
                  <c:v>2851</c:v>
                </c:pt>
                <c:pt idx="201">
                  <c:v>2858</c:v>
                </c:pt>
                <c:pt idx="202">
                  <c:v>2885</c:v>
                </c:pt>
                <c:pt idx="203">
                  <c:v>2885</c:v>
                </c:pt>
                <c:pt idx="204">
                  <c:v>2887</c:v>
                </c:pt>
                <c:pt idx="205">
                  <c:v>3211</c:v>
                </c:pt>
                <c:pt idx="206">
                  <c:v>3211</c:v>
                </c:pt>
                <c:pt idx="207">
                  <c:v>3348</c:v>
                </c:pt>
                <c:pt idx="208">
                  <c:v>3348</c:v>
                </c:pt>
                <c:pt idx="209">
                  <c:v>3404</c:v>
                </c:pt>
                <c:pt idx="210">
                  <c:v>3556</c:v>
                </c:pt>
                <c:pt idx="211">
                  <c:v>3719</c:v>
                </c:pt>
                <c:pt idx="212">
                  <c:v>3719</c:v>
                </c:pt>
                <c:pt idx="213">
                  <c:v>4066</c:v>
                </c:pt>
                <c:pt idx="214">
                  <c:v>4218</c:v>
                </c:pt>
                <c:pt idx="215">
                  <c:v>4218</c:v>
                </c:pt>
                <c:pt idx="216">
                  <c:v>4404</c:v>
                </c:pt>
              </c:numCache>
            </c:numRef>
          </c:xVal>
          <c:yVal>
            <c:numRef>
              <c:f>A!$N$21:$N$998</c:f>
              <c:numCache>
                <c:formatCode>General</c:formatCode>
                <c:ptCount val="978"/>
                <c:pt idx="76">
                  <c:v>6.9000800001958851E-2</c:v>
                </c:pt>
                <c:pt idx="78">
                  <c:v>7.1886300000187475E-2</c:v>
                </c:pt>
                <c:pt idx="80">
                  <c:v>7.232599999406375E-2</c:v>
                </c:pt>
                <c:pt idx="82">
                  <c:v>8.3205399998405483E-2</c:v>
                </c:pt>
                <c:pt idx="84">
                  <c:v>5.4100299996207468E-2</c:v>
                </c:pt>
                <c:pt idx="88">
                  <c:v>6.8425500001467299E-2</c:v>
                </c:pt>
                <c:pt idx="89">
                  <c:v>6.9425499998033047E-2</c:v>
                </c:pt>
                <c:pt idx="90">
                  <c:v>7.3865200000000186E-2</c:v>
                </c:pt>
                <c:pt idx="91">
                  <c:v>6.1859100002038758E-2</c:v>
                </c:pt>
                <c:pt idx="95">
                  <c:v>4.032040000311099E-2</c:v>
                </c:pt>
                <c:pt idx="96">
                  <c:v>4.3079199997009709E-2</c:v>
                </c:pt>
                <c:pt idx="108">
                  <c:v>2.4892000001273118E-2</c:v>
                </c:pt>
                <c:pt idx="109">
                  <c:v>8.0661000029067509E-3</c:v>
                </c:pt>
                <c:pt idx="110">
                  <c:v>1.1066099999879953E-2</c:v>
                </c:pt>
                <c:pt idx="112">
                  <c:v>1.9066100001509767E-2</c:v>
                </c:pt>
                <c:pt idx="113">
                  <c:v>2.0066100005351473E-2</c:v>
                </c:pt>
                <c:pt idx="127">
                  <c:v>1.082680000399705E-2</c:v>
                </c:pt>
                <c:pt idx="128">
                  <c:v>1.3826800000970252E-2</c:v>
                </c:pt>
                <c:pt idx="129">
                  <c:v>1.6826800005219411E-2</c:v>
                </c:pt>
                <c:pt idx="131">
                  <c:v>2.1826800002600066E-2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8FF-4682-9C9A-5F4106DA4B82}"/>
            </c:ext>
          </c:extLst>
        </c:ser>
        <c:ser>
          <c:idx val="7"/>
          <c:order val="7"/>
          <c:tx>
            <c:strRef>
              <c:f>A!$O$20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A!$F$21:$F$998</c:f>
              <c:numCache>
                <c:formatCode>General</c:formatCode>
                <c:ptCount val="978"/>
                <c:pt idx="0">
                  <c:v>-10794</c:v>
                </c:pt>
                <c:pt idx="1">
                  <c:v>-10772</c:v>
                </c:pt>
                <c:pt idx="2">
                  <c:v>-10767</c:v>
                </c:pt>
                <c:pt idx="3">
                  <c:v>-10766</c:v>
                </c:pt>
                <c:pt idx="4">
                  <c:v>-10765</c:v>
                </c:pt>
                <c:pt idx="5">
                  <c:v>-10760</c:v>
                </c:pt>
                <c:pt idx="6">
                  <c:v>-10759</c:v>
                </c:pt>
                <c:pt idx="7">
                  <c:v>-10636</c:v>
                </c:pt>
                <c:pt idx="8">
                  <c:v>-9731</c:v>
                </c:pt>
                <c:pt idx="9">
                  <c:v>-9464</c:v>
                </c:pt>
                <c:pt idx="10">
                  <c:v>-9463</c:v>
                </c:pt>
                <c:pt idx="11">
                  <c:v>-9442</c:v>
                </c:pt>
                <c:pt idx="12">
                  <c:v>-9442</c:v>
                </c:pt>
                <c:pt idx="13">
                  <c:v>-9414</c:v>
                </c:pt>
                <c:pt idx="14">
                  <c:v>-9408</c:v>
                </c:pt>
                <c:pt idx="15">
                  <c:v>-9408</c:v>
                </c:pt>
                <c:pt idx="16">
                  <c:v>-9277</c:v>
                </c:pt>
                <c:pt idx="17">
                  <c:v>-9270</c:v>
                </c:pt>
                <c:pt idx="18">
                  <c:v>-9262</c:v>
                </c:pt>
                <c:pt idx="19">
                  <c:v>-9257</c:v>
                </c:pt>
                <c:pt idx="20">
                  <c:v>-9256</c:v>
                </c:pt>
                <c:pt idx="21">
                  <c:v>-9249</c:v>
                </c:pt>
                <c:pt idx="22">
                  <c:v>-9221</c:v>
                </c:pt>
                <c:pt idx="23">
                  <c:v>-8911</c:v>
                </c:pt>
                <c:pt idx="24">
                  <c:v>-8774</c:v>
                </c:pt>
                <c:pt idx="25">
                  <c:v>-8759</c:v>
                </c:pt>
                <c:pt idx="26">
                  <c:v>-8710</c:v>
                </c:pt>
                <c:pt idx="27">
                  <c:v>-8581</c:v>
                </c:pt>
                <c:pt idx="28">
                  <c:v>-8581</c:v>
                </c:pt>
                <c:pt idx="29">
                  <c:v>-8573</c:v>
                </c:pt>
                <c:pt idx="30">
                  <c:v>-8429</c:v>
                </c:pt>
                <c:pt idx="31">
                  <c:v>-8057</c:v>
                </c:pt>
                <c:pt idx="32">
                  <c:v>-8022</c:v>
                </c:pt>
                <c:pt idx="33">
                  <c:v>-6747</c:v>
                </c:pt>
                <c:pt idx="34">
                  <c:v>-6683</c:v>
                </c:pt>
                <c:pt idx="35">
                  <c:v>-6677</c:v>
                </c:pt>
                <c:pt idx="36">
                  <c:v>-6632</c:v>
                </c:pt>
                <c:pt idx="37">
                  <c:v>-6502.5</c:v>
                </c:pt>
                <c:pt idx="38">
                  <c:v>-6497</c:v>
                </c:pt>
                <c:pt idx="39">
                  <c:v>-6491.5</c:v>
                </c:pt>
                <c:pt idx="40">
                  <c:v>-6353</c:v>
                </c:pt>
                <c:pt idx="41">
                  <c:v>-6222</c:v>
                </c:pt>
                <c:pt idx="42">
                  <c:v>-6172</c:v>
                </c:pt>
                <c:pt idx="43">
                  <c:v>-6167</c:v>
                </c:pt>
                <c:pt idx="44">
                  <c:v>-6016</c:v>
                </c:pt>
                <c:pt idx="45">
                  <c:v>-5995</c:v>
                </c:pt>
                <c:pt idx="46">
                  <c:v>-5875</c:v>
                </c:pt>
                <c:pt idx="47">
                  <c:v>-5829</c:v>
                </c:pt>
                <c:pt idx="48">
                  <c:v>-5821</c:v>
                </c:pt>
                <c:pt idx="49">
                  <c:v>-5656</c:v>
                </c:pt>
                <c:pt idx="50">
                  <c:v>-5522</c:v>
                </c:pt>
                <c:pt idx="51">
                  <c:v>-5491</c:v>
                </c:pt>
                <c:pt idx="52">
                  <c:v>-5488</c:v>
                </c:pt>
                <c:pt idx="53">
                  <c:v>-5468</c:v>
                </c:pt>
                <c:pt idx="54">
                  <c:v>-5454</c:v>
                </c:pt>
                <c:pt idx="55">
                  <c:v>-5352</c:v>
                </c:pt>
                <c:pt idx="56">
                  <c:v>-5324</c:v>
                </c:pt>
                <c:pt idx="57">
                  <c:v>-4809.5</c:v>
                </c:pt>
                <c:pt idx="58">
                  <c:v>-4631</c:v>
                </c:pt>
                <c:pt idx="59">
                  <c:v>-4291</c:v>
                </c:pt>
                <c:pt idx="60">
                  <c:v>-3938</c:v>
                </c:pt>
                <c:pt idx="61">
                  <c:v>-3938</c:v>
                </c:pt>
                <c:pt idx="62">
                  <c:v>-3934</c:v>
                </c:pt>
                <c:pt idx="63">
                  <c:v>-3933</c:v>
                </c:pt>
                <c:pt idx="64">
                  <c:v>-3929.5</c:v>
                </c:pt>
                <c:pt idx="65">
                  <c:v>-3929</c:v>
                </c:pt>
                <c:pt idx="66">
                  <c:v>-3929</c:v>
                </c:pt>
                <c:pt idx="67">
                  <c:v>-3929</c:v>
                </c:pt>
                <c:pt idx="68">
                  <c:v>-3927</c:v>
                </c:pt>
                <c:pt idx="69">
                  <c:v>-3611</c:v>
                </c:pt>
                <c:pt idx="70">
                  <c:v>-3611</c:v>
                </c:pt>
                <c:pt idx="71">
                  <c:v>-3609</c:v>
                </c:pt>
                <c:pt idx="72">
                  <c:v>-3604</c:v>
                </c:pt>
                <c:pt idx="73">
                  <c:v>-3117</c:v>
                </c:pt>
                <c:pt idx="74">
                  <c:v>-3110</c:v>
                </c:pt>
                <c:pt idx="75">
                  <c:v>-2961</c:v>
                </c:pt>
                <c:pt idx="76">
                  <c:v>-2952</c:v>
                </c:pt>
                <c:pt idx="77">
                  <c:v>-2947</c:v>
                </c:pt>
                <c:pt idx="78">
                  <c:v>-2947</c:v>
                </c:pt>
                <c:pt idx="79">
                  <c:v>-2940</c:v>
                </c:pt>
                <c:pt idx="80">
                  <c:v>-2940</c:v>
                </c:pt>
                <c:pt idx="81">
                  <c:v>-2926</c:v>
                </c:pt>
                <c:pt idx="82">
                  <c:v>-2926</c:v>
                </c:pt>
                <c:pt idx="83">
                  <c:v>-2630</c:v>
                </c:pt>
                <c:pt idx="84">
                  <c:v>-2607</c:v>
                </c:pt>
                <c:pt idx="85">
                  <c:v>-2602</c:v>
                </c:pt>
                <c:pt idx="86">
                  <c:v>-2602</c:v>
                </c:pt>
                <c:pt idx="87">
                  <c:v>-2602</c:v>
                </c:pt>
                <c:pt idx="88">
                  <c:v>-2595</c:v>
                </c:pt>
                <c:pt idx="89">
                  <c:v>-2595</c:v>
                </c:pt>
                <c:pt idx="90">
                  <c:v>-2588</c:v>
                </c:pt>
                <c:pt idx="91">
                  <c:v>-2579</c:v>
                </c:pt>
                <c:pt idx="92">
                  <c:v>-2444</c:v>
                </c:pt>
                <c:pt idx="93">
                  <c:v>-2444</c:v>
                </c:pt>
                <c:pt idx="94">
                  <c:v>-2388</c:v>
                </c:pt>
                <c:pt idx="95">
                  <c:v>-2276</c:v>
                </c:pt>
                <c:pt idx="96">
                  <c:v>-2248</c:v>
                </c:pt>
                <c:pt idx="97">
                  <c:v>-2125</c:v>
                </c:pt>
                <c:pt idx="98">
                  <c:v>-2125</c:v>
                </c:pt>
                <c:pt idx="99">
                  <c:v>-2076</c:v>
                </c:pt>
                <c:pt idx="100">
                  <c:v>-1925</c:v>
                </c:pt>
                <c:pt idx="101">
                  <c:v>-1738</c:v>
                </c:pt>
                <c:pt idx="102">
                  <c:v>-1730.5</c:v>
                </c:pt>
                <c:pt idx="103">
                  <c:v>-1726</c:v>
                </c:pt>
                <c:pt idx="104">
                  <c:v>-1580</c:v>
                </c:pt>
                <c:pt idx="105">
                  <c:v>-1568</c:v>
                </c:pt>
                <c:pt idx="106">
                  <c:v>-1561</c:v>
                </c:pt>
                <c:pt idx="107">
                  <c:v>-1558</c:v>
                </c:pt>
                <c:pt idx="108">
                  <c:v>-1480</c:v>
                </c:pt>
                <c:pt idx="109">
                  <c:v>-1409</c:v>
                </c:pt>
                <c:pt idx="110">
                  <c:v>-1409</c:v>
                </c:pt>
                <c:pt idx="111">
                  <c:v>-1409</c:v>
                </c:pt>
                <c:pt idx="112">
                  <c:v>-1409</c:v>
                </c:pt>
                <c:pt idx="113">
                  <c:v>-1409</c:v>
                </c:pt>
                <c:pt idx="114">
                  <c:v>-1408</c:v>
                </c:pt>
                <c:pt idx="115">
                  <c:v>-1251</c:v>
                </c:pt>
                <c:pt idx="116">
                  <c:v>-1237</c:v>
                </c:pt>
                <c:pt idx="117">
                  <c:v>-1237</c:v>
                </c:pt>
                <c:pt idx="118">
                  <c:v>-1237</c:v>
                </c:pt>
                <c:pt idx="119">
                  <c:v>-1237</c:v>
                </c:pt>
                <c:pt idx="120">
                  <c:v>-1237</c:v>
                </c:pt>
                <c:pt idx="121">
                  <c:v>-1237</c:v>
                </c:pt>
                <c:pt idx="122">
                  <c:v>-1230</c:v>
                </c:pt>
                <c:pt idx="123">
                  <c:v>-1100</c:v>
                </c:pt>
                <c:pt idx="124">
                  <c:v>-1072</c:v>
                </c:pt>
                <c:pt idx="125">
                  <c:v>-1065</c:v>
                </c:pt>
                <c:pt idx="126">
                  <c:v>-906</c:v>
                </c:pt>
                <c:pt idx="127">
                  <c:v>-892</c:v>
                </c:pt>
                <c:pt idx="128">
                  <c:v>-892</c:v>
                </c:pt>
                <c:pt idx="129">
                  <c:v>-892</c:v>
                </c:pt>
                <c:pt idx="130">
                  <c:v>-892</c:v>
                </c:pt>
                <c:pt idx="131">
                  <c:v>-892</c:v>
                </c:pt>
                <c:pt idx="132">
                  <c:v>-871</c:v>
                </c:pt>
                <c:pt idx="133">
                  <c:v>-755</c:v>
                </c:pt>
                <c:pt idx="134">
                  <c:v>-739</c:v>
                </c:pt>
                <c:pt idx="135">
                  <c:v>-734</c:v>
                </c:pt>
                <c:pt idx="136">
                  <c:v>-727</c:v>
                </c:pt>
                <c:pt idx="137">
                  <c:v>-713</c:v>
                </c:pt>
                <c:pt idx="138">
                  <c:v>-711</c:v>
                </c:pt>
                <c:pt idx="139">
                  <c:v>-699</c:v>
                </c:pt>
                <c:pt idx="140">
                  <c:v>-562</c:v>
                </c:pt>
                <c:pt idx="141">
                  <c:v>-552</c:v>
                </c:pt>
                <c:pt idx="142">
                  <c:v>-524</c:v>
                </c:pt>
                <c:pt idx="143">
                  <c:v>-381</c:v>
                </c:pt>
                <c:pt idx="144">
                  <c:v>-359</c:v>
                </c:pt>
                <c:pt idx="145">
                  <c:v>-229</c:v>
                </c:pt>
                <c:pt idx="146">
                  <c:v>-222</c:v>
                </c:pt>
                <c:pt idx="147">
                  <c:v>-208</c:v>
                </c:pt>
                <c:pt idx="148">
                  <c:v>-201</c:v>
                </c:pt>
                <c:pt idx="149">
                  <c:v>-193</c:v>
                </c:pt>
                <c:pt idx="150">
                  <c:v>-180</c:v>
                </c:pt>
                <c:pt idx="151">
                  <c:v>0</c:v>
                </c:pt>
                <c:pt idx="152">
                  <c:v>4</c:v>
                </c:pt>
                <c:pt idx="153">
                  <c:v>116</c:v>
                </c:pt>
                <c:pt idx="154">
                  <c:v>123</c:v>
                </c:pt>
                <c:pt idx="155">
                  <c:v>128</c:v>
                </c:pt>
                <c:pt idx="156">
                  <c:v>128</c:v>
                </c:pt>
                <c:pt idx="157">
                  <c:v>128</c:v>
                </c:pt>
                <c:pt idx="158">
                  <c:v>130</c:v>
                </c:pt>
                <c:pt idx="159">
                  <c:v>156</c:v>
                </c:pt>
                <c:pt idx="160">
                  <c:v>158</c:v>
                </c:pt>
                <c:pt idx="161">
                  <c:v>293</c:v>
                </c:pt>
                <c:pt idx="162">
                  <c:v>307</c:v>
                </c:pt>
                <c:pt idx="163">
                  <c:v>323</c:v>
                </c:pt>
                <c:pt idx="164">
                  <c:v>480</c:v>
                </c:pt>
                <c:pt idx="165">
                  <c:v>668</c:v>
                </c:pt>
                <c:pt idx="166">
                  <c:v>812</c:v>
                </c:pt>
                <c:pt idx="167">
                  <c:v>824</c:v>
                </c:pt>
                <c:pt idx="168">
                  <c:v>833</c:v>
                </c:pt>
                <c:pt idx="169">
                  <c:v>970</c:v>
                </c:pt>
                <c:pt idx="170">
                  <c:v>984</c:v>
                </c:pt>
                <c:pt idx="171">
                  <c:v>996</c:v>
                </c:pt>
                <c:pt idx="172">
                  <c:v>1134</c:v>
                </c:pt>
                <c:pt idx="173">
                  <c:v>1148</c:v>
                </c:pt>
                <c:pt idx="174">
                  <c:v>1150</c:v>
                </c:pt>
                <c:pt idx="175">
                  <c:v>1160</c:v>
                </c:pt>
                <c:pt idx="176">
                  <c:v>1178</c:v>
                </c:pt>
                <c:pt idx="177">
                  <c:v>1660</c:v>
                </c:pt>
                <c:pt idx="178">
                  <c:v>1823</c:v>
                </c:pt>
                <c:pt idx="179">
                  <c:v>1847</c:v>
                </c:pt>
                <c:pt idx="180">
                  <c:v>1989</c:v>
                </c:pt>
                <c:pt idx="181">
                  <c:v>2011</c:v>
                </c:pt>
                <c:pt idx="182">
                  <c:v>2109</c:v>
                </c:pt>
                <c:pt idx="183">
                  <c:v>2182</c:v>
                </c:pt>
                <c:pt idx="184">
                  <c:v>2182</c:v>
                </c:pt>
                <c:pt idx="185">
                  <c:v>2182</c:v>
                </c:pt>
                <c:pt idx="186">
                  <c:v>2182</c:v>
                </c:pt>
                <c:pt idx="187">
                  <c:v>2182</c:v>
                </c:pt>
                <c:pt idx="188">
                  <c:v>2348</c:v>
                </c:pt>
                <c:pt idx="189">
                  <c:v>2352</c:v>
                </c:pt>
                <c:pt idx="190">
                  <c:v>2492</c:v>
                </c:pt>
                <c:pt idx="191">
                  <c:v>2492</c:v>
                </c:pt>
                <c:pt idx="192">
                  <c:v>2498</c:v>
                </c:pt>
                <c:pt idx="193">
                  <c:v>2498</c:v>
                </c:pt>
                <c:pt idx="194">
                  <c:v>2501.5</c:v>
                </c:pt>
                <c:pt idx="195">
                  <c:v>2527</c:v>
                </c:pt>
                <c:pt idx="196">
                  <c:v>2527</c:v>
                </c:pt>
                <c:pt idx="197">
                  <c:v>2694</c:v>
                </c:pt>
                <c:pt idx="198">
                  <c:v>2732</c:v>
                </c:pt>
                <c:pt idx="199">
                  <c:v>2851</c:v>
                </c:pt>
                <c:pt idx="200">
                  <c:v>2851</c:v>
                </c:pt>
                <c:pt idx="201">
                  <c:v>2858</c:v>
                </c:pt>
                <c:pt idx="202">
                  <c:v>2885</c:v>
                </c:pt>
                <c:pt idx="203">
                  <c:v>2885</c:v>
                </c:pt>
                <c:pt idx="204">
                  <c:v>2887</c:v>
                </c:pt>
                <c:pt idx="205">
                  <c:v>3211</c:v>
                </c:pt>
                <c:pt idx="206">
                  <c:v>3211</c:v>
                </c:pt>
                <c:pt idx="207">
                  <c:v>3348</c:v>
                </c:pt>
                <c:pt idx="208">
                  <c:v>3348</c:v>
                </c:pt>
                <c:pt idx="209">
                  <c:v>3404</c:v>
                </c:pt>
                <c:pt idx="210">
                  <c:v>3556</c:v>
                </c:pt>
                <c:pt idx="211">
                  <c:v>3719</c:v>
                </c:pt>
                <c:pt idx="212">
                  <c:v>3719</c:v>
                </c:pt>
                <c:pt idx="213">
                  <c:v>4066</c:v>
                </c:pt>
                <c:pt idx="214">
                  <c:v>4218</c:v>
                </c:pt>
                <c:pt idx="215">
                  <c:v>4218</c:v>
                </c:pt>
                <c:pt idx="216">
                  <c:v>4404</c:v>
                </c:pt>
              </c:numCache>
            </c:numRef>
          </c:xVal>
          <c:yVal>
            <c:numRef>
              <c:f>A!$O$21:$O$998</c:f>
              <c:numCache>
                <c:formatCode>General</c:formatCode>
                <c:ptCount val="978"/>
                <c:pt idx="0">
                  <c:v>0.49898259999827133</c:v>
                </c:pt>
                <c:pt idx="1">
                  <c:v>0.50207880000016303</c:v>
                </c:pt>
                <c:pt idx="2">
                  <c:v>0.50596429999859538</c:v>
                </c:pt>
                <c:pt idx="3">
                  <c:v>0.4837413999994169</c:v>
                </c:pt>
                <c:pt idx="4">
                  <c:v>0.48751850000189734</c:v>
                </c:pt>
                <c:pt idx="5">
                  <c:v>0.48040399999808869</c:v>
                </c:pt>
                <c:pt idx="6">
                  <c:v>0.48418110000056913</c:v>
                </c:pt>
                <c:pt idx="7">
                  <c:v>0.47176440000112052</c:v>
                </c:pt>
                <c:pt idx="8">
                  <c:v>0.40403990000049816</c:v>
                </c:pt>
                <c:pt idx="9">
                  <c:v>0.39152560000002268</c:v>
                </c:pt>
                <c:pt idx="10">
                  <c:v>0.3873027000008733</c:v>
                </c:pt>
                <c:pt idx="11">
                  <c:v>0.3806217999990622</c:v>
                </c:pt>
                <c:pt idx="12">
                  <c:v>0.38962180000089575</c:v>
                </c:pt>
                <c:pt idx="13">
                  <c:v>0.38338060000023688</c:v>
                </c:pt>
                <c:pt idx="14">
                  <c:v>0.38604320000013104</c:v>
                </c:pt>
                <c:pt idx="15">
                  <c:v>0.38704320000033476</c:v>
                </c:pt>
                <c:pt idx="16">
                  <c:v>0.37084329999925103</c:v>
                </c:pt>
                <c:pt idx="17">
                  <c:v>0.3792829999983951</c:v>
                </c:pt>
                <c:pt idx="18">
                  <c:v>0.37949980000121286</c:v>
                </c:pt>
                <c:pt idx="19">
                  <c:v>0.37538530000165338</c:v>
                </c:pt>
                <c:pt idx="20">
                  <c:v>0.371162400002504</c:v>
                </c:pt>
                <c:pt idx="21">
                  <c:v>0.39360210000086227</c:v>
                </c:pt>
                <c:pt idx="22">
                  <c:v>0.37536089999775868</c:v>
                </c:pt>
                <c:pt idx="23">
                  <c:v>0.35726190000059432</c:v>
                </c:pt>
                <c:pt idx="24">
                  <c:v>0.33972459999858984</c:v>
                </c:pt>
                <c:pt idx="25">
                  <c:v>0.33438110000133747</c:v>
                </c:pt>
                <c:pt idx="26">
                  <c:v>0.33445900000151596</c:v>
                </c:pt>
                <c:pt idx="27">
                  <c:v>0.33270489999995334</c:v>
                </c:pt>
                <c:pt idx="28">
                  <c:v>0.34970489999977872</c:v>
                </c:pt>
                <c:pt idx="29">
                  <c:v>0.3289217000019562</c:v>
                </c:pt>
                <c:pt idx="30">
                  <c:v>0.31082410000090022</c:v>
                </c:pt>
                <c:pt idx="31">
                  <c:v>0.28190530000210856</c:v>
                </c:pt>
                <c:pt idx="32">
                  <c:v>0.28610379999736324</c:v>
                </c:pt>
                <c:pt idx="33">
                  <c:v>0.23090629999933299</c:v>
                </c:pt>
                <c:pt idx="34">
                  <c:v>0.22864069999923231</c:v>
                </c:pt>
                <c:pt idx="35">
                  <c:v>0.22530329999426613</c:v>
                </c:pt>
                <c:pt idx="38">
                  <c:v>0.23018130000127712</c:v>
                </c:pt>
                <c:pt idx="40">
                  <c:v>0.22708370000327704</c:v>
                </c:pt>
                <c:pt idx="41">
                  <c:v>0.21388379999552853</c:v>
                </c:pt>
                <c:pt idx="43">
                  <c:v>0.21262430000206223</c:v>
                </c:pt>
                <c:pt idx="44">
                  <c:v>0.20296640000015032</c:v>
                </c:pt>
                <c:pt idx="45">
                  <c:v>0.1992854999989504</c:v>
                </c:pt>
                <c:pt idx="47">
                  <c:v>0.19928410000284202</c:v>
                </c:pt>
                <c:pt idx="48">
                  <c:v>0.19150090000039199</c:v>
                </c:pt>
                <c:pt idx="49">
                  <c:v>0.19072240000241436</c:v>
                </c:pt>
                <c:pt idx="50">
                  <c:v>0.18485379999765428</c:v>
                </c:pt>
                <c:pt idx="51">
                  <c:v>0.18494389999978011</c:v>
                </c:pt>
                <c:pt idx="52">
                  <c:v>0.19127519999892684</c:v>
                </c:pt>
                <c:pt idx="53">
                  <c:v>0.18981720000010682</c:v>
                </c:pt>
                <c:pt idx="54">
                  <c:v>0.18469660000118893</c:v>
                </c:pt>
                <c:pt idx="55">
                  <c:v>0.18096079999668291</c:v>
                </c:pt>
                <c:pt idx="59">
                  <c:v>0.1354639000055613</c:v>
                </c:pt>
                <c:pt idx="63">
                  <c:v>9.4665700002224185E-2</c:v>
                </c:pt>
                <c:pt idx="73">
                  <c:v>5.1779299996269401E-2</c:v>
                </c:pt>
                <c:pt idx="74">
                  <c:v>7.7218999998876825E-2</c:v>
                </c:pt>
                <c:pt idx="111">
                  <c:v>1.506610000069486E-2</c:v>
                </c:pt>
                <c:pt idx="116">
                  <c:v>2.072730000509182E-2</c:v>
                </c:pt>
                <c:pt idx="117">
                  <c:v>2.472729999863077E-2</c:v>
                </c:pt>
                <c:pt idx="118">
                  <c:v>2.5727300002472475E-2</c:v>
                </c:pt>
                <c:pt idx="119">
                  <c:v>2.7727300002879929E-2</c:v>
                </c:pt>
                <c:pt idx="120">
                  <c:v>3.372730000410229E-2</c:v>
                </c:pt>
                <c:pt idx="121">
                  <c:v>4.1727300005732104E-2</c:v>
                </c:pt>
                <c:pt idx="173">
                  <c:v>-6.2891999987186864E-3</c:v>
                </c:pt>
                <c:pt idx="174">
                  <c:v>3.6650000038207509E-3</c:v>
                </c:pt>
                <c:pt idx="175">
                  <c:v>-4.5640000025741756E-3</c:v>
                </c:pt>
                <c:pt idx="176">
                  <c:v>-1.5762000039103441E-3</c:v>
                </c:pt>
                <c:pt idx="177">
                  <c:v>3.9860000033513643E-3</c:v>
                </c:pt>
                <c:pt idx="179">
                  <c:v>-2.1696299998438917E-2</c:v>
                </c:pt>
                <c:pt idx="180">
                  <c:v>-2.634810000017751E-2</c:v>
                </c:pt>
                <c:pt idx="181">
                  <c:v>-1.3151899998774752E-2</c:v>
                </c:pt>
                <c:pt idx="182">
                  <c:v>-9.096100002352614E-3</c:v>
                </c:pt>
                <c:pt idx="183">
                  <c:v>-1.4367800002219155E-2</c:v>
                </c:pt>
                <c:pt idx="184">
                  <c:v>-1.3607799999590497E-2</c:v>
                </c:pt>
                <c:pt idx="185">
                  <c:v>-1.3567800000600982E-2</c:v>
                </c:pt>
                <c:pt idx="186">
                  <c:v>-7.3677999971550889E-3</c:v>
                </c:pt>
                <c:pt idx="187">
                  <c:v>-6.6678000002866611E-3</c:v>
                </c:pt>
                <c:pt idx="189">
                  <c:v>-2.2360799994203262E-2</c:v>
                </c:pt>
                <c:pt idx="191">
                  <c:v>-2.1466800004418474E-2</c:v>
                </c:pt>
                <c:pt idx="193">
                  <c:v>-2.7804199999081902E-2</c:v>
                </c:pt>
                <c:pt idx="196">
                  <c:v>-2.3268299999472219E-2</c:v>
                </c:pt>
                <c:pt idx="197">
                  <c:v>-1.749260000360664E-2</c:v>
                </c:pt>
                <c:pt idx="198">
                  <c:v>-3.1962799999746494E-2</c:v>
                </c:pt>
                <c:pt idx="199">
                  <c:v>-3.4487900004023686E-2</c:v>
                </c:pt>
                <c:pt idx="200">
                  <c:v>-3.4487900004023686E-2</c:v>
                </c:pt>
                <c:pt idx="203">
                  <c:v>-3.0766500000027008E-2</c:v>
                </c:pt>
                <c:pt idx="204">
                  <c:v>-3.2812299999932293E-2</c:v>
                </c:pt>
                <c:pt idx="205">
                  <c:v>-3.6131900000327732E-2</c:v>
                </c:pt>
                <c:pt idx="206">
                  <c:v>-3.6131900000327732E-2</c:v>
                </c:pt>
                <c:pt idx="207">
                  <c:v>-3.7969199998769909E-2</c:v>
                </c:pt>
                <c:pt idx="208">
                  <c:v>-3.7969199998769909E-2</c:v>
                </c:pt>
                <c:pt idx="209">
                  <c:v>-3.9851599998655729E-2</c:v>
                </c:pt>
                <c:pt idx="210">
                  <c:v>-4.1332399996463209E-2</c:v>
                </c:pt>
                <c:pt idx="212">
                  <c:v>-4.4365100002323743E-2</c:v>
                </c:pt>
                <c:pt idx="213">
                  <c:v>-5.0711399999272544E-2</c:v>
                </c:pt>
                <c:pt idx="214">
                  <c:v>-5.3992200002539903E-2</c:v>
                </c:pt>
                <c:pt idx="215">
                  <c:v>-5.3992200002539903E-2</c:v>
                </c:pt>
                <c:pt idx="216">
                  <c:v>-5.94515999982832E-2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8FF-4682-9C9A-5F4106DA4B82}"/>
            </c:ext>
          </c:extLst>
        </c:ser>
        <c:ser>
          <c:idx val="8"/>
          <c:order val="8"/>
          <c:tx>
            <c:strRef>
              <c:f>A!$P$20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A!$F$21:$F$998</c:f>
              <c:numCache>
                <c:formatCode>General</c:formatCode>
                <c:ptCount val="978"/>
                <c:pt idx="0">
                  <c:v>-10794</c:v>
                </c:pt>
                <c:pt idx="1">
                  <c:v>-10772</c:v>
                </c:pt>
                <c:pt idx="2">
                  <c:v>-10767</c:v>
                </c:pt>
                <c:pt idx="3">
                  <c:v>-10766</c:v>
                </c:pt>
                <c:pt idx="4">
                  <c:v>-10765</c:v>
                </c:pt>
                <c:pt idx="5">
                  <c:v>-10760</c:v>
                </c:pt>
                <c:pt idx="6">
                  <c:v>-10759</c:v>
                </c:pt>
                <c:pt idx="7">
                  <c:v>-10636</c:v>
                </c:pt>
                <c:pt idx="8">
                  <c:v>-9731</c:v>
                </c:pt>
                <c:pt idx="9">
                  <c:v>-9464</c:v>
                </c:pt>
                <c:pt idx="10">
                  <c:v>-9463</c:v>
                </c:pt>
                <c:pt idx="11">
                  <c:v>-9442</c:v>
                </c:pt>
                <c:pt idx="12">
                  <c:v>-9442</c:v>
                </c:pt>
                <c:pt idx="13">
                  <c:v>-9414</c:v>
                </c:pt>
                <c:pt idx="14">
                  <c:v>-9408</c:v>
                </c:pt>
                <c:pt idx="15">
                  <c:v>-9408</c:v>
                </c:pt>
                <c:pt idx="16">
                  <c:v>-9277</c:v>
                </c:pt>
                <c:pt idx="17">
                  <c:v>-9270</c:v>
                </c:pt>
                <c:pt idx="18">
                  <c:v>-9262</c:v>
                </c:pt>
                <c:pt idx="19">
                  <c:v>-9257</c:v>
                </c:pt>
                <c:pt idx="20">
                  <c:v>-9256</c:v>
                </c:pt>
                <c:pt idx="21">
                  <c:v>-9249</c:v>
                </c:pt>
                <c:pt idx="22">
                  <c:v>-9221</c:v>
                </c:pt>
                <c:pt idx="23">
                  <c:v>-8911</c:v>
                </c:pt>
                <c:pt idx="24">
                  <c:v>-8774</c:v>
                </c:pt>
                <c:pt idx="25">
                  <c:v>-8759</c:v>
                </c:pt>
                <c:pt idx="26">
                  <c:v>-8710</c:v>
                </c:pt>
                <c:pt idx="27">
                  <c:v>-8581</c:v>
                </c:pt>
                <c:pt idx="28">
                  <c:v>-8581</c:v>
                </c:pt>
                <c:pt idx="29">
                  <c:v>-8573</c:v>
                </c:pt>
                <c:pt idx="30">
                  <c:v>-8429</c:v>
                </c:pt>
                <c:pt idx="31">
                  <c:v>-8057</c:v>
                </c:pt>
                <c:pt idx="32">
                  <c:v>-8022</c:v>
                </c:pt>
                <c:pt idx="33">
                  <c:v>-6747</c:v>
                </c:pt>
                <c:pt idx="34">
                  <c:v>-6683</c:v>
                </c:pt>
                <c:pt idx="35">
                  <c:v>-6677</c:v>
                </c:pt>
                <c:pt idx="36">
                  <c:v>-6632</c:v>
                </c:pt>
                <c:pt idx="37">
                  <c:v>-6502.5</c:v>
                </c:pt>
                <c:pt idx="38">
                  <c:v>-6497</c:v>
                </c:pt>
                <c:pt idx="39">
                  <c:v>-6491.5</c:v>
                </c:pt>
                <c:pt idx="40">
                  <c:v>-6353</c:v>
                </c:pt>
                <c:pt idx="41">
                  <c:v>-6222</c:v>
                </c:pt>
                <c:pt idx="42">
                  <c:v>-6172</c:v>
                </c:pt>
                <c:pt idx="43">
                  <c:v>-6167</c:v>
                </c:pt>
                <c:pt idx="44">
                  <c:v>-6016</c:v>
                </c:pt>
                <c:pt idx="45">
                  <c:v>-5995</c:v>
                </c:pt>
                <c:pt idx="46">
                  <c:v>-5875</c:v>
                </c:pt>
                <c:pt idx="47">
                  <c:v>-5829</c:v>
                </c:pt>
                <c:pt idx="48">
                  <c:v>-5821</c:v>
                </c:pt>
                <c:pt idx="49">
                  <c:v>-5656</c:v>
                </c:pt>
                <c:pt idx="50">
                  <c:v>-5522</c:v>
                </c:pt>
                <c:pt idx="51">
                  <c:v>-5491</c:v>
                </c:pt>
                <c:pt idx="52">
                  <c:v>-5488</c:v>
                </c:pt>
                <c:pt idx="53">
                  <c:v>-5468</c:v>
                </c:pt>
                <c:pt idx="54">
                  <c:v>-5454</c:v>
                </c:pt>
                <c:pt idx="55">
                  <c:v>-5352</c:v>
                </c:pt>
                <c:pt idx="56">
                  <c:v>-5324</c:v>
                </c:pt>
                <c:pt idx="57">
                  <c:v>-4809.5</c:v>
                </c:pt>
                <c:pt idx="58">
                  <c:v>-4631</c:v>
                </c:pt>
                <c:pt idx="59">
                  <c:v>-4291</c:v>
                </c:pt>
                <c:pt idx="60">
                  <c:v>-3938</c:v>
                </c:pt>
                <c:pt idx="61">
                  <c:v>-3938</c:v>
                </c:pt>
                <c:pt idx="62">
                  <c:v>-3934</c:v>
                </c:pt>
                <c:pt idx="63">
                  <c:v>-3933</c:v>
                </c:pt>
                <c:pt idx="64">
                  <c:v>-3929.5</c:v>
                </c:pt>
                <c:pt idx="65">
                  <c:v>-3929</c:v>
                </c:pt>
                <c:pt idx="66">
                  <c:v>-3929</c:v>
                </c:pt>
                <c:pt idx="67">
                  <c:v>-3929</c:v>
                </c:pt>
                <c:pt idx="68">
                  <c:v>-3927</c:v>
                </c:pt>
                <c:pt idx="69">
                  <c:v>-3611</c:v>
                </c:pt>
                <c:pt idx="70">
                  <c:v>-3611</c:v>
                </c:pt>
                <c:pt idx="71">
                  <c:v>-3609</c:v>
                </c:pt>
                <c:pt idx="72">
                  <c:v>-3604</c:v>
                </c:pt>
                <c:pt idx="73">
                  <c:v>-3117</c:v>
                </c:pt>
                <c:pt idx="74">
                  <c:v>-3110</c:v>
                </c:pt>
                <c:pt idx="75">
                  <c:v>-2961</c:v>
                </c:pt>
                <c:pt idx="76">
                  <c:v>-2952</c:v>
                </c:pt>
                <c:pt idx="77">
                  <c:v>-2947</c:v>
                </c:pt>
                <c:pt idx="78">
                  <c:v>-2947</c:v>
                </c:pt>
                <c:pt idx="79">
                  <c:v>-2940</c:v>
                </c:pt>
                <c:pt idx="80">
                  <c:v>-2940</c:v>
                </c:pt>
                <c:pt idx="81">
                  <c:v>-2926</c:v>
                </c:pt>
                <c:pt idx="82">
                  <c:v>-2926</c:v>
                </c:pt>
                <c:pt idx="83">
                  <c:v>-2630</c:v>
                </c:pt>
                <c:pt idx="84">
                  <c:v>-2607</c:v>
                </c:pt>
                <c:pt idx="85">
                  <c:v>-2602</c:v>
                </c:pt>
                <c:pt idx="86">
                  <c:v>-2602</c:v>
                </c:pt>
                <c:pt idx="87">
                  <c:v>-2602</c:v>
                </c:pt>
                <c:pt idx="88">
                  <c:v>-2595</c:v>
                </c:pt>
                <c:pt idx="89">
                  <c:v>-2595</c:v>
                </c:pt>
                <c:pt idx="90">
                  <c:v>-2588</c:v>
                </c:pt>
                <c:pt idx="91">
                  <c:v>-2579</c:v>
                </c:pt>
                <c:pt idx="92">
                  <c:v>-2444</c:v>
                </c:pt>
                <c:pt idx="93">
                  <c:v>-2444</c:v>
                </c:pt>
                <c:pt idx="94">
                  <c:v>-2388</c:v>
                </c:pt>
                <c:pt idx="95">
                  <c:v>-2276</c:v>
                </c:pt>
                <c:pt idx="96">
                  <c:v>-2248</c:v>
                </c:pt>
                <c:pt idx="97">
                  <c:v>-2125</c:v>
                </c:pt>
                <c:pt idx="98">
                  <c:v>-2125</c:v>
                </c:pt>
                <c:pt idx="99">
                  <c:v>-2076</c:v>
                </c:pt>
                <c:pt idx="100">
                  <c:v>-1925</c:v>
                </c:pt>
                <c:pt idx="101">
                  <c:v>-1738</c:v>
                </c:pt>
                <c:pt idx="102">
                  <c:v>-1730.5</c:v>
                </c:pt>
                <c:pt idx="103">
                  <c:v>-1726</c:v>
                </c:pt>
                <c:pt idx="104">
                  <c:v>-1580</c:v>
                </c:pt>
                <c:pt idx="105">
                  <c:v>-1568</c:v>
                </c:pt>
                <c:pt idx="106">
                  <c:v>-1561</c:v>
                </c:pt>
                <c:pt idx="107">
                  <c:v>-1558</c:v>
                </c:pt>
                <c:pt idx="108">
                  <c:v>-1480</c:v>
                </c:pt>
                <c:pt idx="109">
                  <c:v>-1409</c:v>
                </c:pt>
                <c:pt idx="110">
                  <c:v>-1409</c:v>
                </c:pt>
                <c:pt idx="111">
                  <c:v>-1409</c:v>
                </c:pt>
                <c:pt idx="112">
                  <c:v>-1409</c:v>
                </c:pt>
                <c:pt idx="113">
                  <c:v>-1409</c:v>
                </c:pt>
                <c:pt idx="114">
                  <c:v>-1408</c:v>
                </c:pt>
                <c:pt idx="115">
                  <c:v>-1251</c:v>
                </c:pt>
                <c:pt idx="116">
                  <c:v>-1237</c:v>
                </c:pt>
                <c:pt idx="117">
                  <c:v>-1237</c:v>
                </c:pt>
                <c:pt idx="118">
                  <c:v>-1237</c:v>
                </c:pt>
                <c:pt idx="119">
                  <c:v>-1237</c:v>
                </c:pt>
                <c:pt idx="120">
                  <c:v>-1237</c:v>
                </c:pt>
                <c:pt idx="121">
                  <c:v>-1237</c:v>
                </c:pt>
                <c:pt idx="122">
                  <c:v>-1230</c:v>
                </c:pt>
                <c:pt idx="123">
                  <c:v>-1100</c:v>
                </c:pt>
                <c:pt idx="124">
                  <c:v>-1072</c:v>
                </c:pt>
                <c:pt idx="125">
                  <c:v>-1065</c:v>
                </c:pt>
                <c:pt idx="126">
                  <c:v>-906</c:v>
                </c:pt>
                <c:pt idx="127">
                  <c:v>-892</c:v>
                </c:pt>
                <c:pt idx="128">
                  <c:v>-892</c:v>
                </c:pt>
                <c:pt idx="129">
                  <c:v>-892</c:v>
                </c:pt>
                <c:pt idx="130">
                  <c:v>-892</c:v>
                </c:pt>
                <c:pt idx="131">
                  <c:v>-892</c:v>
                </c:pt>
                <c:pt idx="132">
                  <c:v>-871</c:v>
                </c:pt>
                <c:pt idx="133">
                  <c:v>-755</c:v>
                </c:pt>
                <c:pt idx="134">
                  <c:v>-739</c:v>
                </c:pt>
                <c:pt idx="135">
                  <c:v>-734</c:v>
                </c:pt>
                <c:pt idx="136">
                  <c:v>-727</c:v>
                </c:pt>
                <c:pt idx="137">
                  <c:v>-713</c:v>
                </c:pt>
                <c:pt idx="138">
                  <c:v>-711</c:v>
                </c:pt>
                <c:pt idx="139">
                  <c:v>-699</c:v>
                </c:pt>
                <c:pt idx="140">
                  <c:v>-562</c:v>
                </c:pt>
                <c:pt idx="141">
                  <c:v>-552</c:v>
                </c:pt>
                <c:pt idx="142">
                  <c:v>-524</c:v>
                </c:pt>
                <c:pt idx="143">
                  <c:v>-381</c:v>
                </c:pt>
                <c:pt idx="144">
                  <c:v>-359</c:v>
                </c:pt>
                <c:pt idx="145">
                  <c:v>-229</c:v>
                </c:pt>
                <c:pt idx="146">
                  <c:v>-222</c:v>
                </c:pt>
                <c:pt idx="147">
                  <c:v>-208</c:v>
                </c:pt>
                <c:pt idx="148">
                  <c:v>-201</c:v>
                </c:pt>
                <c:pt idx="149">
                  <c:v>-193</c:v>
                </c:pt>
                <c:pt idx="150">
                  <c:v>-180</c:v>
                </c:pt>
                <c:pt idx="151">
                  <c:v>0</c:v>
                </c:pt>
                <c:pt idx="152">
                  <c:v>4</c:v>
                </c:pt>
                <c:pt idx="153">
                  <c:v>116</c:v>
                </c:pt>
                <c:pt idx="154">
                  <c:v>123</c:v>
                </c:pt>
                <c:pt idx="155">
                  <c:v>128</c:v>
                </c:pt>
                <c:pt idx="156">
                  <c:v>128</c:v>
                </c:pt>
                <c:pt idx="157">
                  <c:v>128</c:v>
                </c:pt>
                <c:pt idx="158">
                  <c:v>130</c:v>
                </c:pt>
                <c:pt idx="159">
                  <c:v>156</c:v>
                </c:pt>
                <c:pt idx="160">
                  <c:v>158</c:v>
                </c:pt>
                <c:pt idx="161">
                  <c:v>293</c:v>
                </c:pt>
                <c:pt idx="162">
                  <c:v>307</c:v>
                </c:pt>
                <c:pt idx="163">
                  <c:v>323</c:v>
                </c:pt>
                <c:pt idx="164">
                  <c:v>480</c:v>
                </c:pt>
                <c:pt idx="165">
                  <c:v>668</c:v>
                </c:pt>
                <c:pt idx="166">
                  <c:v>812</c:v>
                </c:pt>
                <c:pt idx="167">
                  <c:v>824</c:v>
                </c:pt>
                <c:pt idx="168">
                  <c:v>833</c:v>
                </c:pt>
                <c:pt idx="169">
                  <c:v>970</c:v>
                </c:pt>
                <c:pt idx="170">
                  <c:v>984</c:v>
                </c:pt>
                <c:pt idx="171">
                  <c:v>996</c:v>
                </c:pt>
                <c:pt idx="172">
                  <c:v>1134</c:v>
                </c:pt>
                <c:pt idx="173">
                  <c:v>1148</c:v>
                </c:pt>
                <c:pt idx="174">
                  <c:v>1150</c:v>
                </c:pt>
                <c:pt idx="175">
                  <c:v>1160</c:v>
                </c:pt>
                <c:pt idx="176">
                  <c:v>1178</c:v>
                </c:pt>
                <c:pt idx="177">
                  <c:v>1660</c:v>
                </c:pt>
                <c:pt idx="178">
                  <c:v>1823</c:v>
                </c:pt>
                <c:pt idx="179">
                  <c:v>1847</c:v>
                </c:pt>
                <c:pt idx="180">
                  <c:v>1989</c:v>
                </c:pt>
                <c:pt idx="181">
                  <c:v>2011</c:v>
                </c:pt>
                <c:pt idx="182">
                  <c:v>2109</c:v>
                </c:pt>
                <c:pt idx="183">
                  <c:v>2182</c:v>
                </c:pt>
                <c:pt idx="184">
                  <c:v>2182</c:v>
                </c:pt>
                <c:pt idx="185">
                  <c:v>2182</c:v>
                </c:pt>
                <c:pt idx="186">
                  <c:v>2182</c:v>
                </c:pt>
                <c:pt idx="187">
                  <c:v>2182</c:v>
                </c:pt>
                <c:pt idx="188">
                  <c:v>2348</c:v>
                </c:pt>
                <c:pt idx="189">
                  <c:v>2352</c:v>
                </c:pt>
                <c:pt idx="190">
                  <c:v>2492</c:v>
                </c:pt>
                <c:pt idx="191">
                  <c:v>2492</c:v>
                </c:pt>
                <c:pt idx="192">
                  <c:v>2498</c:v>
                </c:pt>
                <c:pt idx="193">
                  <c:v>2498</c:v>
                </c:pt>
                <c:pt idx="194">
                  <c:v>2501.5</c:v>
                </c:pt>
                <c:pt idx="195">
                  <c:v>2527</c:v>
                </c:pt>
                <c:pt idx="196">
                  <c:v>2527</c:v>
                </c:pt>
                <c:pt idx="197">
                  <c:v>2694</c:v>
                </c:pt>
                <c:pt idx="198">
                  <c:v>2732</c:v>
                </c:pt>
                <c:pt idx="199">
                  <c:v>2851</c:v>
                </c:pt>
                <c:pt idx="200">
                  <c:v>2851</c:v>
                </c:pt>
                <c:pt idx="201">
                  <c:v>2858</c:v>
                </c:pt>
                <c:pt idx="202">
                  <c:v>2885</c:v>
                </c:pt>
                <c:pt idx="203">
                  <c:v>2885</c:v>
                </c:pt>
                <c:pt idx="204">
                  <c:v>2887</c:v>
                </c:pt>
                <c:pt idx="205">
                  <c:v>3211</c:v>
                </c:pt>
                <c:pt idx="206">
                  <c:v>3211</c:v>
                </c:pt>
                <c:pt idx="207">
                  <c:v>3348</c:v>
                </c:pt>
                <c:pt idx="208">
                  <c:v>3348</c:v>
                </c:pt>
                <c:pt idx="209">
                  <c:v>3404</c:v>
                </c:pt>
                <c:pt idx="210">
                  <c:v>3556</c:v>
                </c:pt>
                <c:pt idx="211">
                  <c:v>3719</c:v>
                </c:pt>
                <c:pt idx="212">
                  <c:v>3719</c:v>
                </c:pt>
                <c:pt idx="213">
                  <c:v>4066</c:v>
                </c:pt>
                <c:pt idx="214">
                  <c:v>4218</c:v>
                </c:pt>
                <c:pt idx="215">
                  <c:v>4218</c:v>
                </c:pt>
                <c:pt idx="216">
                  <c:v>4404</c:v>
                </c:pt>
              </c:numCache>
            </c:numRef>
          </c:xVal>
          <c:yVal>
            <c:numRef>
              <c:f>A!$P$21:$P$998</c:f>
              <c:numCache>
                <c:formatCode>General</c:formatCode>
                <c:ptCount val="978"/>
                <c:pt idx="171">
                  <c:v>5.6714055319783477E-3</c:v>
                </c:pt>
                <c:pt idx="172">
                  <c:v>3.0645473389266584E-3</c:v>
                </c:pt>
                <c:pt idx="173">
                  <c:v>2.8000834642692395E-3</c:v>
                </c:pt>
                <c:pt idx="174">
                  <c:v>2.7623029107467501E-3</c:v>
                </c:pt>
                <c:pt idx="175">
                  <c:v>2.57340014313431E-3</c:v>
                </c:pt>
                <c:pt idx="176">
                  <c:v>2.2333751614319157E-3</c:v>
                </c:pt>
                <c:pt idx="177">
                  <c:v>-6.8717382374877609E-3</c:v>
                </c:pt>
                <c:pt idx="178">
                  <c:v>-9.9508533495705556E-3</c:v>
                </c:pt>
                <c:pt idx="179">
                  <c:v>-1.0404219991840415E-2</c:v>
                </c:pt>
                <c:pt idx="180">
                  <c:v>-1.308663929193709E-2</c:v>
                </c:pt>
                <c:pt idx="181">
                  <c:v>-1.3502225380684456E-2</c:v>
                </c:pt>
                <c:pt idx="182">
                  <c:v>-1.5353472503286385E-2</c:v>
                </c:pt>
                <c:pt idx="183">
                  <c:v>-1.6732462706857208E-2</c:v>
                </c:pt>
                <c:pt idx="184">
                  <c:v>-1.6732462706857208E-2</c:v>
                </c:pt>
                <c:pt idx="185">
                  <c:v>-1.6732462706857208E-2</c:v>
                </c:pt>
                <c:pt idx="186">
                  <c:v>-1.6732462706857208E-2</c:v>
                </c:pt>
                <c:pt idx="187">
                  <c:v>-1.6732462706857208E-2</c:v>
                </c:pt>
                <c:pt idx="188">
                  <c:v>-1.9868248649223735E-2</c:v>
                </c:pt>
                <c:pt idx="189">
                  <c:v>-1.9943809756268714E-2</c:v>
                </c:pt>
                <c:pt idx="190">
                  <c:v>-2.2588448502842889E-2</c:v>
                </c:pt>
                <c:pt idx="191">
                  <c:v>-2.2588448502842889E-2</c:v>
                </c:pt>
                <c:pt idx="192">
                  <c:v>-2.2701790163410354E-2</c:v>
                </c:pt>
                <c:pt idx="193">
                  <c:v>-2.2701790163410354E-2</c:v>
                </c:pt>
                <c:pt idx="194">
                  <c:v>-2.276790613207471E-2</c:v>
                </c:pt>
                <c:pt idx="195">
                  <c:v>-2.3249608189486438E-2</c:v>
                </c:pt>
                <c:pt idx="196">
                  <c:v>-2.3249608189486438E-2</c:v>
                </c:pt>
                <c:pt idx="197">
                  <c:v>-2.6404284408614205E-2</c:v>
                </c:pt>
                <c:pt idx="198">
                  <c:v>-2.7122114925541486E-2</c:v>
                </c:pt>
                <c:pt idx="199">
                  <c:v>-2.9370057860129542E-2</c:v>
                </c:pt>
                <c:pt idx="200">
                  <c:v>-2.9370057860129542E-2</c:v>
                </c:pt>
                <c:pt idx="201">
                  <c:v>-2.9502289797458246E-2</c:v>
                </c:pt>
                <c:pt idx="202">
                  <c:v>-3.0012327270011838E-2</c:v>
                </c:pt>
                <c:pt idx="203">
                  <c:v>-3.0012327270011838E-2</c:v>
                </c:pt>
                <c:pt idx="204">
                  <c:v>-3.0050107823534331E-2</c:v>
                </c:pt>
                <c:pt idx="205">
                  <c:v>-3.6170557494177434E-2</c:v>
                </c:pt>
                <c:pt idx="206">
                  <c:v>-3.6170557494177434E-2</c:v>
                </c:pt>
                <c:pt idx="207">
                  <c:v>-3.8758525410467884E-2</c:v>
                </c:pt>
                <c:pt idx="208">
                  <c:v>-3.8758525410467884E-2</c:v>
                </c:pt>
                <c:pt idx="209">
                  <c:v>-3.9816380909097546E-2</c:v>
                </c:pt>
                <c:pt idx="210">
                  <c:v>-4.2687702976806657E-2</c:v>
                </c:pt>
                <c:pt idx="211">
                  <c:v>-4.5766818088889452E-2</c:v>
                </c:pt>
                <c:pt idx="212">
                  <c:v>-4.5766818088889452E-2</c:v>
                </c:pt>
                <c:pt idx="213">
                  <c:v>-5.2321744125041175E-2</c:v>
                </c:pt>
                <c:pt idx="214">
                  <c:v>-5.5193066192750287E-2</c:v>
                </c:pt>
                <c:pt idx="215">
                  <c:v>-5.5193066192750287E-2</c:v>
                </c:pt>
                <c:pt idx="216">
                  <c:v>-5.8706657670341694E-2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8FF-4682-9C9A-5F4106DA4B82}"/>
            </c:ext>
          </c:extLst>
        </c:ser>
        <c:ser>
          <c:idx val="9"/>
          <c:order val="9"/>
          <c:tx>
            <c:strRef>
              <c:f>A!$W$1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A!$V$2:$V$998</c:f>
              <c:numCache>
                <c:formatCode>General</c:formatCode>
                <c:ptCount val="997"/>
                <c:pt idx="0">
                  <c:v>-7000</c:v>
                </c:pt>
                <c:pt idx="1">
                  <c:v>-6000</c:v>
                </c:pt>
                <c:pt idx="2">
                  <c:v>-5000</c:v>
                </c:pt>
                <c:pt idx="3">
                  <c:v>-4000</c:v>
                </c:pt>
                <c:pt idx="4">
                  <c:v>-3000</c:v>
                </c:pt>
                <c:pt idx="5">
                  <c:v>-2000</c:v>
                </c:pt>
                <c:pt idx="6">
                  <c:v>-1000</c:v>
                </c:pt>
                <c:pt idx="7">
                  <c:v>0</c:v>
                </c:pt>
                <c:pt idx="8">
                  <c:v>1000</c:v>
                </c:pt>
                <c:pt idx="9">
                  <c:v>2000</c:v>
                </c:pt>
                <c:pt idx="10">
                  <c:v>3000</c:v>
                </c:pt>
                <c:pt idx="11">
                  <c:v>4000</c:v>
                </c:pt>
              </c:numCache>
            </c:numRef>
          </c:xVal>
          <c:yVal>
            <c:numRef>
              <c:f>A!$W$2:$W$998</c:f>
              <c:numCache>
                <c:formatCode>0.00E+00</c:formatCode>
                <c:ptCount val="997"/>
                <c:pt idx="0">
                  <c:v>0.2573387551222629</c:v>
                </c:pt>
                <c:pt idx="1">
                  <c:v>0.19727045034883331</c:v>
                </c:pt>
                <c:pt idx="2">
                  <c:v>0.14497076148557339</c:v>
                </c:pt>
                <c:pt idx="3">
                  <c:v>0.10043968853248308</c:v>
                </c:pt>
                <c:pt idx="4">
                  <c:v>6.3677231489562433E-2</c:v>
                </c:pt>
                <c:pt idx="5">
                  <c:v>3.4683390356811429E-2</c:v>
                </c:pt>
                <c:pt idx="6">
                  <c:v>1.3458165134230062E-2</c:v>
                </c:pt>
                <c:pt idx="7">
                  <c:v>1.555821818335976E-6</c:v>
                </c:pt>
                <c:pt idx="8">
                  <c:v>-5.6864375804237498E-3</c:v>
                </c:pt>
                <c:pt idx="9">
                  <c:v>-3.6058150724961931E-3</c:v>
                </c:pt>
                <c:pt idx="10">
                  <c:v>6.2434233456010006E-3</c:v>
                </c:pt>
                <c:pt idx="11">
                  <c:v>2.3861277673867844E-2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8FF-4682-9C9A-5F4106DA4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6743624"/>
        <c:axId val="1"/>
      </c:scatterChart>
      <c:valAx>
        <c:axId val="626743624"/>
        <c:scaling>
          <c:orientation val="minMax"/>
          <c:max val="4500"/>
          <c:min val="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56027258640863"/>
              <c:y val="0.798801005730139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698795180722892E-2"/>
              <c:y val="0.351352297179068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6743624"/>
        <c:crosses val="autoZero"/>
        <c:crossBetween val="midCat"/>
        <c:minorUnit val="5.0000000000000001E-3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385543749802359"/>
          <c:y val="0.86486738707211153"/>
          <c:w val="0.81325364449925686"/>
          <c:h val="0.1171174323930229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Aql - O-C Diagr.</a:t>
            </a:r>
          </a:p>
        </c:rich>
      </c:tx>
      <c:layout>
        <c:manualLayout>
          <c:xMode val="edge"/>
          <c:yMode val="edge"/>
          <c:x val="0.40645188383710101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96781184967984"/>
          <c:y val="0.13368983957219252"/>
          <c:w val="0.8464521462022091"/>
          <c:h val="0.67112299465240643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A!$F$21:$F$998</c:f>
              <c:numCache>
                <c:formatCode>General</c:formatCode>
                <c:ptCount val="978"/>
                <c:pt idx="0">
                  <c:v>-10794</c:v>
                </c:pt>
                <c:pt idx="1">
                  <c:v>-10772</c:v>
                </c:pt>
                <c:pt idx="2">
                  <c:v>-10767</c:v>
                </c:pt>
                <c:pt idx="3">
                  <c:v>-10766</c:v>
                </c:pt>
                <c:pt idx="4">
                  <c:v>-10765</c:v>
                </c:pt>
                <c:pt idx="5">
                  <c:v>-10760</c:v>
                </c:pt>
                <c:pt idx="6">
                  <c:v>-10759</c:v>
                </c:pt>
                <c:pt idx="7">
                  <c:v>-10636</c:v>
                </c:pt>
                <c:pt idx="8">
                  <c:v>-9731</c:v>
                </c:pt>
                <c:pt idx="9">
                  <c:v>-9464</c:v>
                </c:pt>
                <c:pt idx="10">
                  <c:v>-9463</c:v>
                </c:pt>
                <c:pt idx="11">
                  <c:v>-9442</c:v>
                </c:pt>
                <c:pt idx="12">
                  <c:v>-9442</c:v>
                </c:pt>
                <c:pt idx="13">
                  <c:v>-9414</c:v>
                </c:pt>
                <c:pt idx="14">
                  <c:v>-9408</c:v>
                </c:pt>
                <c:pt idx="15">
                  <c:v>-9408</c:v>
                </c:pt>
                <c:pt idx="16">
                  <c:v>-9277</c:v>
                </c:pt>
                <c:pt idx="17">
                  <c:v>-9270</c:v>
                </c:pt>
                <c:pt idx="18">
                  <c:v>-9262</c:v>
                </c:pt>
                <c:pt idx="19">
                  <c:v>-9257</c:v>
                </c:pt>
                <c:pt idx="20">
                  <c:v>-9256</c:v>
                </c:pt>
                <c:pt idx="21">
                  <c:v>-9249</c:v>
                </c:pt>
                <c:pt idx="22">
                  <c:v>-9221</c:v>
                </c:pt>
                <c:pt idx="23">
                  <c:v>-8911</c:v>
                </c:pt>
                <c:pt idx="24">
                  <c:v>-8774</c:v>
                </c:pt>
                <c:pt idx="25">
                  <c:v>-8759</c:v>
                </c:pt>
                <c:pt idx="26">
                  <c:v>-8710</c:v>
                </c:pt>
                <c:pt idx="27">
                  <c:v>-8581</c:v>
                </c:pt>
                <c:pt idx="28">
                  <c:v>-8581</c:v>
                </c:pt>
                <c:pt idx="29">
                  <c:v>-8573</c:v>
                </c:pt>
                <c:pt idx="30">
                  <c:v>-8429</c:v>
                </c:pt>
                <c:pt idx="31">
                  <c:v>-8057</c:v>
                </c:pt>
                <c:pt idx="32">
                  <c:v>-8022</c:v>
                </c:pt>
                <c:pt idx="33">
                  <c:v>-6747</c:v>
                </c:pt>
                <c:pt idx="34">
                  <c:v>-6683</c:v>
                </c:pt>
                <c:pt idx="35">
                  <c:v>-6677</c:v>
                </c:pt>
                <c:pt idx="36">
                  <c:v>-6632</c:v>
                </c:pt>
                <c:pt idx="37">
                  <c:v>-6502.5</c:v>
                </c:pt>
                <c:pt idx="38">
                  <c:v>-6497</c:v>
                </c:pt>
                <c:pt idx="39">
                  <c:v>-6491.5</c:v>
                </c:pt>
                <c:pt idx="40">
                  <c:v>-6353</c:v>
                </c:pt>
                <c:pt idx="41">
                  <c:v>-6222</c:v>
                </c:pt>
                <c:pt idx="42">
                  <c:v>-6172</c:v>
                </c:pt>
                <c:pt idx="43">
                  <c:v>-6167</c:v>
                </c:pt>
                <c:pt idx="44">
                  <c:v>-6016</c:v>
                </c:pt>
                <c:pt idx="45">
                  <c:v>-5995</c:v>
                </c:pt>
                <c:pt idx="46">
                  <c:v>-5875</c:v>
                </c:pt>
                <c:pt idx="47">
                  <c:v>-5829</c:v>
                </c:pt>
                <c:pt idx="48">
                  <c:v>-5821</c:v>
                </c:pt>
                <c:pt idx="49">
                  <c:v>-5656</c:v>
                </c:pt>
                <c:pt idx="50">
                  <c:v>-5522</c:v>
                </c:pt>
                <c:pt idx="51">
                  <c:v>-5491</c:v>
                </c:pt>
                <c:pt idx="52">
                  <c:v>-5488</c:v>
                </c:pt>
                <c:pt idx="53">
                  <c:v>-5468</c:v>
                </c:pt>
                <c:pt idx="54">
                  <c:v>-5454</c:v>
                </c:pt>
                <c:pt idx="55">
                  <c:v>-5352</c:v>
                </c:pt>
                <c:pt idx="56">
                  <c:v>-5324</c:v>
                </c:pt>
                <c:pt idx="57">
                  <c:v>-4809.5</c:v>
                </c:pt>
                <c:pt idx="58">
                  <c:v>-4631</c:v>
                </c:pt>
                <c:pt idx="59">
                  <c:v>-4291</c:v>
                </c:pt>
                <c:pt idx="60">
                  <c:v>-3938</c:v>
                </c:pt>
                <c:pt idx="61">
                  <c:v>-3938</c:v>
                </c:pt>
                <c:pt idx="62">
                  <c:v>-3934</c:v>
                </c:pt>
                <c:pt idx="63">
                  <c:v>-3933</c:v>
                </c:pt>
                <c:pt idx="64">
                  <c:v>-3929.5</c:v>
                </c:pt>
                <c:pt idx="65">
                  <c:v>-3929</c:v>
                </c:pt>
                <c:pt idx="66">
                  <c:v>-3929</c:v>
                </c:pt>
                <c:pt idx="67">
                  <c:v>-3929</c:v>
                </c:pt>
                <c:pt idx="68">
                  <c:v>-3927</c:v>
                </c:pt>
                <c:pt idx="69">
                  <c:v>-3611</c:v>
                </c:pt>
                <c:pt idx="70">
                  <c:v>-3611</c:v>
                </c:pt>
                <c:pt idx="71">
                  <c:v>-3609</c:v>
                </c:pt>
                <c:pt idx="72">
                  <c:v>-3604</c:v>
                </c:pt>
                <c:pt idx="73">
                  <c:v>-3117</c:v>
                </c:pt>
                <c:pt idx="74">
                  <c:v>-3110</c:v>
                </c:pt>
                <c:pt idx="75">
                  <c:v>-2961</c:v>
                </c:pt>
                <c:pt idx="76">
                  <c:v>-2952</c:v>
                </c:pt>
                <c:pt idx="77">
                  <c:v>-2947</c:v>
                </c:pt>
                <c:pt idx="78">
                  <c:v>-2947</c:v>
                </c:pt>
                <c:pt idx="79">
                  <c:v>-2940</c:v>
                </c:pt>
                <c:pt idx="80">
                  <c:v>-2940</c:v>
                </c:pt>
                <c:pt idx="81">
                  <c:v>-2926</c:v>
                </c:pt>
                <c:pt idx="82">
                  <c:v>-2926</c:v>
                </c:pt>
                <c:pt idx="83">
                  <c:v>-2630</c:v>
                </c:pt>
                <c:pt idx="84">
                  <c:v>-2607</c:v>
                </c:pt>
                <c:pt idx="85">
                  <c:v>-2602</c:v>
                </c:pt>
                <c:pt idx="86">
                  <c:v>-2602</c:v>
                </c:pt>
                <c:pt idx="87">
                  <c:v>-2602</c:v>
                </c:pt>
                <c:pt idx="88">
                  <c:v>-2595</c:v>
                </c:pt>
                <c:pt idx="89">
                  <c:v>-2595</c:v>
                </c:pt>
                <c:pt idx="90">
                  <c:v>-2588</c:v>
                </c:pt>
                <c:pt idx="91">
                  <c:v>-2579</c:v>
                </c:pt>
                <c:pt idx="92">
                  <c:v>-2444</c:v>
                </c:pt>
                <c:pt idx="93">
                  <c:v>-2444</c:v>
                </c:pt>
                <c:pt idx="94">
                  <c:v>-2388</c:v>
                </c:pt>
                <c:pt idx="95">
                  <c:v>-2276</c:v>
                </c:pt>
                <c:pt idx="96">
                  <c:v>-2248</c:v>
                </c:pt>
                <c:pt idx="97">
                  <c:v>-2125</c:v>
                </c:pt>
                <c:pt idx="98">
                  <c:v>-2125</c:v>
                </c:pt>
                <c:pt idx="99">
                  <c:v>-2076</c:v>
                </c:pt>
                <c:pt idx="100">
                  <c:v>-1925</c:v>
                </c:pt>
                <c:pt idx="101">
                  <c:v>-1738</c:v>
                </c:pt>
                <c:pt idx="102">
                  <c:v>-1730.5</c:v>
                </c:pt>
                <c:pt idx="103">
                  <c:v>-1726</c:v>
                </c:pt>
                <c:pt idx="104">
                  <c:v>-1580</c:v>
                </c:pt>
                <c:pt idx="105">
                  <c:v>-1568</c:v>
                </c:pt>
                <c:pt idx="106">
                  <c:v>-1561</c:v>
                </c:pt>
                <c:pt idx="107">
                  <c:v>-1558</c:v>
                </c:pt>
                <c:pt idx="108">
                  <c:v>-1480</c:v>
                </c:pt>
                <c:pt idx="109">
                  <c:v>-1409</c:v>
                </c:pt>
                <c:pt idx="110">
                  <c:v>-1409</c:v>
                </c:pt>
                <c:pt idx="111">
                  <c:v>-1409</c:v>
                </c:pt>
                <c:pt idx="112">
                  <c:v>-1409</c:v>
                </c:pt>
                <c:pt idx="113">
                  <c:v>-1409</c:v>
                </c:pt>
                <c:pt idx="114">
                  <c:v>-1408</c:v>
                </c:pt>
                <c:pt idx="115">
                  <c:v>-1251</c:v>
                </c:pt>
                <c:pt idx="116">
                  <c:v>-1237</c:v>
                </c:pt>
                <c:pt idx="117">
                  <c:v>-1237</c:v>
                </c:pt>
                <c:pt idx="118">
                  <c:v>-1237</c:v>
                </c:pt>
                <c:pt idx="119">
                  <c:v>-1237</c:v>
                </c:pt>
                <c:pt idx="120">
                  <c:v>-1237</c:v>
                </c:pt>
                <c:pt idx="121">
                  <c:v>-1237</c:v>
                </c:pt>
                <c:pt idx="122">
                  <c:v>-1230</c:v>
                </c:pt>
                <c:pt idx="123">
                  <c:v>-1100</c:v>
                </c:pt>
                <c:pt idx="124">
                  <c:v>-1072</c:v>
                </c:pt>
                <c:pt idx="125">
                  <c:v>-1065</c:v>
                </c:pt>
                <c:pt idx="126">
                  <c:v>-906</c:v>
                </c:pt>
                <c:pt idx="127">
                  <c:v>-892</c:v>
                </c:pt>
                <c:pt idx="128">
                  <c:v>-892</c:v>
                </c:pt>
                <c:pt idx="129">
                  <c:v>-892</c:v>
                </c:pt>
                <c:pt idx="130">
                  <c:v>-892</c:v>
                </c:pt>
                <c:pt idx="131">
                  <c:v>-892</c:v>
                </c:pt>
                <c:pt idx="132">
                  <c:v>-871</c:v>
                </c:pt>
                <c:pt idx="133">
                  <c:v>-755</c:v>
                </c:pt>
                <c:pt idx="134">
                  <c:v>-739</c:v>
                </c:pt>
                <c:pt idx="135">
                  <c:v>-734</c:v>
                </c:pt>
                <c:pt idx="136">
                  <c:v>-727</c:v>
                </c:pt>
                <c:pt idx="137">
                  <c:v>-713</c:v>
                </c:pt>
                <c:pt idx="138">
                  <c:v>-711</c:v>
                </c:pt>
                <c:pt idx="139">
                  <c:v>-699</c:v>
                </c:pt>
                <c:pt idx="140">
                  <c:v>-562</c:v>
                </c:pt>
                <c:pt idx="141">
                  <c:v>-552</c:v>
                </c:pt>
                <c:pt idx="142">
                  <c:v>-524</c:v>
                </c:pt>
                <c:pt idx="143">
                  <c:v>-381</c:v>
                </c:pt>
                <c:pt idx="144">
                  <c:v>-359</c:v>
                </c:pt>
                <c:pt idx="145">
                  <c:v>-229</c:v>
                </c:pt>
                <c:pt idx="146">
                  <c:v>-222</c:v>
                </c:pt>
                <c:pt idx="147">
                  <c:v>-208</c:v>
                </c:pt>
                <c:pt idx="148">
                  <c:v>-201</c:v>
                </c:pt>
                <c:pt idx="149">
                  <c:v>-193</c:v>
                </c:pt>
                <c:pt idx="150">
                  <c:v>-180</c:v>
                </c:pt>
                <c:pt idx="151">
                  <c:v>0</c:v>
                </c:pt>
                <c:pt idx="152">
                  <c:v>4</c:v>
                </c:pt>
                <c:pt idx="153">
                  <c:v>116</c:v>
                </c:pt>
                <c:pt idx="154">
                  <c:v>123</c:v>
                </c:pt>
                <c:pt idx="155">
                  <c:v>128</c:v>
                </c:pt>
                <c:pt idx="156">
                  <c:v>128</c:v>
                </c:pt>
                <c:pt idx="157">
                  <c:v>128</c:v>
                </c:pt>
                <c:pt idx="158">
                  <c:v>130</c:v>
                </c:pt>
                <c:pt idx="159">
                  <c:v>156</c:v>
                </c:pt>
                <c:pt idx="160">
                  <c:v>158</c:v>
                </c:pt>
                <c:pt idx="161">
                  <c:v>293</c:v>
                </c:pt>
                <c:pt idx="162">
                  <c:v>307</c:v>
                </c:pt>
                <c:pt idx="163">
                  <c:v>323</c:v>
                </c:pt>
                <c:pt idx="164">
                  <c:v>480</c:v>
                </c:pt>
                <c:pt idx="165">
                  <c:v>668</c:v>
                </c:pt>
                <c:pt idx="166">
                  <c:v>812</c:v>
                </c:pt>
                <c:pt idx="167">
                  <c:v>824</c:v>
                </c:pt>
                <c:pt idx="168">
                  <c:v>833</c:v>
                </c:pt>
                <c:pt idx="169">
                  <c:v>970</c:v>
                </c:pt>
                <c:pt idx="170">
                  <c:v>984</c:v>
                </c:pt>
                <c:pt idx="171">
                  <c:v>996</c:v>
                </c:pt>
                <c:pt idx="172">
                  <c:v>1134</c:v>
                </c:pt>
                <c:pt idx="173">
                  <c:v>1148</c:v>
                </c:pt>
                <c:pt idx="174">
                  <c:v>1150</c:v>
                </c:pt>
                <c:pt idx="175">
                  <c:v>1160</c:v>
                </c:pt>
                <c:pt idx="176">
                  <c:v>1178</c:v>
                </c:pt>
                <c:pt idx="177">
                  <c:v>1660</c:v>
                </c:pt>
                <c:pt idx="178">
                  <c:v>1823</c:v>
                </c:pt>
                <c:pt idx="179">
                  <c:v>1847</c:v>
                </c:pt>
                <c:pt idx="180">
                  <c:v>1989</c:v>
                </c:pt>
                <c:pt idx="181">
                  <c:v>2011</c:v>
                </c:pt>
                <c:pt idx="182">
                  <c:v>2109</c:v>
                </c:pt>
                <c:pt idx="183">
                  <c:v>2182</c:v>
                </c:pt>
                <c:pt idx="184">
                  <c:v>2182</c:v>
                </c:pt>
                <c:pt idx="185">
                  <c:v>2182</c:v>
                </c:pt>
                <c:pt idx="186">
                  <c:v>2182</c:v>
                </c:pt>
                <c:pt idx="187">
                  <c:v>2182</c:v>
                </c:pt>
                <c:pt idx="188">
                  <c:v>2348</c:v>
                </c:pt>
                <c:pt idx="189">
                  <c:v>2352</c:v>
                </c:pt>
                <c:pt idx="190">
                  <c:v>2492</c:v>
                </c:pt>
                <c:pt idx="191">
                  <c:v>2492</c:v>
                </c:pt>
                <c:pt idx="192">
                  <c:v>2498</c:v>
                </c:pt>
                <c:pt idx="193">
                  <c:v>2498</c:v>
                </c:pt>
                <c:pt idx="194">
                  <c:v>2501.5</c:v>
                </c:pt>
                <c:pt idx="195">
                  <c:v>2527</c:v>
                </c:pt>
                <c:pt idx="196">
                  <c:v>2527</c:v>
                </c:pt>
                <c:pt idx="197">
                  <c:v>2694</c:v>
                </c:pt>
                <c:pt idx="198">
                  <c:v>2732</c:v>
                </c:pt>
                <c:pt idx="199">
                  <c:v>2851</c:v>
                </c:pt>
                <c:pt idx="200">
                  <c:v>2851</c:v>
                </c:pt>
                <c:pt idx="201">
                  <c:v>2858</c:v>
                </c:pt>
                <c:pt idx="202">
                  <c:v>2885</c:v>
                </c:pt>
                <c:pt idx="203">
                  <c:v>2885</c:v>
                </c:pt>
                <c:pt idx="204">
                  <c:v>2887</c:v>
                </c:pt>
                <c:pt idx="205">
                  <c:v>3211</c:v>
                </c:pt>
                <c:pt idx="206">
                  <c:v>3211</c:v>
                </c:pt>
                <c:pt idx="207">
                  <c:v>3348</c:v>
                </c:pt>
                <c:pt idx="208">
                  <c:v>3348</c:v>
                </c:pt>
                <c:pt idx="209">
                  <c:v>3404</c:v>
                </c:pt>
                <c:pt idx="210">
                  <c:v>3556</c:v>
                </c:pt>
                <c:pt idx="211">
                  <c:v>3719</c:v>
                </c:pt>
                <c:pt idx="212">
                  <c:v>3719</c:v>
                </c:pt>
                <c:pt idx="213">
                  <c:v>4066</c:v>
                </c:pt>
                <c:pt idx="214">
                  <c:v>4218</c:v>
                </c:pt>
                <c:pt idx="215">
                  <c:v>4218</c:v>
                </c:pt>
                <c:pt idx="216">
                  <c:v>4404</c:v>
                </c:pt>
              </c:numCache>
            </c:numRef>
          </c:xVal>
          <c:yVal>
            <c:numRef>
              <c:f>A!$H$21:$H$998</c:f>
              <c:numCache>
                <c:formatCode>General</c:formatCode>
                <c:ptCount val="978"/>
                <c:pt idx="86">
                  <c:v>5.998580000596121E-2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C2-49DB-BD74-56B0F9E55001}"/>
            </c:ext>
          </c:extLst>
        </c:ser>
        <c:ser>
          <c:idx val="1"/>
          <c:order val="1"/>
          <c:tx>
            <c:strRef>
              <c:f>A!$I$20:$I$20</c:f>
              <c:strCache>
                <c:ptCount val="1"/>
                <c:pt idx="0">
                  <c:v>Wood 1963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A!$D$23:$D$62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A!$F$21:$F$998</c:f>
              <c:numCache>
                <c:formatCode>General</c:formatCode>
                <c:ptCount val="978"/>
                <c:pt idx="0">
                  <c:v>-10794</c:v>
                </c:pt>
                <c:pt idx="1">
                  <c:v>-10772</c:v>
                </c:pt>
                <c:pt idx="2">
                  <c:v>-10767</c:v>
                </c:pt>
                <c:pt idx="3">
                  <c:v>-10766</c:v>
                </c:pt>
                <c:pt idx="4">
                  <c:v>-10765</c:v>
                </c:pt>
                <c:pt idx="5">
                  <c:v>-10760</c:v>
                </c:pt>
                <c:pt idx="6">
                  <c:v>-10759</c:v>
                </c:pt>
                <c:pt idx="7">
                  <c:v>-10636</c:v>
                </c:pt>
                <c:pt idx="8">
                  <c:v>-9731</c:v>
                </c:pt>
                <c:pt idx="9">
                  <c:v>-9464</c:v>
                </c:pt>
                <c:pt idx="10">
                  <c:v>-9463</c:v>
                </c:pt>
                <c:pt idx="11">
                  <c:v>-9442</c:v>
                </c:pt>
                <c:pt idx="12">
                  <c:v>-9442</c:v>
                </c:pt>
                <c:pt idx="13">
                  <c:v>-9414</c:v>
                </c:pt>
                <c:pt idx="14">
                  <c:v>-9408</c:v>
                </c:pt>
                <c:pt idx="15">
                  <c:v>-9408</c:v>
                </c:pt>
                <c:pt idx="16">
                  <c:v>-9277</c:v>
                </c:pt>
                <c:pt idx="17">
                  <c:v>-9270</c:v>
                </c:pt>
                <c:pt idx="18">
                  <c:v>-9262</c:v>
                </c:pt>
                <c:pt idx="19">
                  <c:v>-9257</c:v>
                </c:pt>
                <c:pt idx="20">
                  <c:v>-9256</c:v>
                </c:pt>
                <c:pt idx="21">
                  <c:v>-9249</c:v>
                </c:pt>
                <c:pt idx="22">
                  <c:v>-9221</c:v>
                </c:pt>
                <c:pt idx="23">
                  <c:v>-8911</c:v>
                </c:pt>
                <c:pt idx="24">
                  <c:v>-8774</c:v>
                </c:pt>
                <c:pt idx="25">
                  <c:v>-8759</c:v>
                </c:pt>
                <c:pt idx="26">
                  <c:v>-8710</c:v>
                </c:pt>
                <c:pt idx="27">
                  <c:v>-8581</c:v>
                </c:pt>
                <c:pt idx="28">
                  <c:v>-8581</c:v>
                </c:pt>
                <c:pt idx="29">
                  <c:v>-8573</c:v>
                </c:pt>
                <c:pt idx="30">
                  <c:v>-8429</c:v>
                </c:pt>
                <c:pt idx="31">
                  <c:v>-8057</c:v>
                </c:pt>
                <c:pt idx="32">
                  <c:v>-8022</c:v>
                </c:pt>
                <c:pt idx="33">
                  <c:v>-6747</c:v>
                </c:pt>
                <c:pt idx="34">
                  <c:v>-6683</c:v>
                </c:pt>
                <c:pt idx="35">
                  <c:v>-6677</c:v>
                </c:pt>
                <c:pt idx="36">
                  <c:v>-6632</c:v>
                </c:pt>
                <c:pt idx="37">
                  <c:v>-6502.5</c:v>
                </c:pt>
                <c:pt idx="38">
                  <c:v>-6497</c:v>
                </c:pt>
                <c:pt idx="39">
                  <c:v>-6491.5</c:v>
                </c:pt>
                <c:pt idx="40">
                  <c:v>-6353</c:v>
                </c:pt>
                <c:pt idx="41">
                  <c:v>-6222</c:v>
                </c:pt>
                <c:pt idx="42">
                  <c:v>-6172</c:v>
                </c:pt>
                <c:pt idx="43">
                  <c:v>-6167</c:v>
                </c:pt>
                <c:pt idx="44">
                  <c:v>-6016</c:v>
                </c:pt>
                <c:pt idx="45">
                  <c:v>-5995</c:v>
                </c:pt>
                <c:pt idx="46">
                  <c:v>-5875</c:v>
                </c:pt>
                <c:pt idx="47">
                  <c:v>-5829</c:v>
                </c:pt>
                <c:pt idx="48">
                  <c:v>-5821</c:v>
                </c:pt>
                <c:pt idx="49">
                  <c:v>-5656</c:v>
                </c:pt>
                <c:pt idx="50">
                  <c:v>-5522</c:v>
                </c:pt>
                <c:pt idx="51">
                  <c:v>-5491</c:v>
                </c:pt>
                <c:pt idx="52">
                  <c:v>-5488</c:v>
                </c:pt>
                <c:pt idx="53">
                  <c:v>-5468</c:v>
                </c:pt>
                <c:pt idx="54">
                  <c:v>-5454</c:v>
                </c:pt>
                <c:pt idx="55">
                  <c:v>-5352</c:v>
                </c:pt>
                <c:pt idx="56">
                  <c:v>-5324</c:v>
                </c:pt>
                <c:pt idx="57">
                  <c:v>-4809.5</c:v>
                </c:pt>
                <c:pt idx="58">
                  <c:v>-4631</c:v>
                </c:pt>
                <c:pt idx="59">
                  <c:v>-4291</c:v>
                </c:pt>
                <c:pt idx="60">
                  <c:v>-3938</c:v>
                </c:pt>
                <c:pt idx="61">
                  <c:v>-3938</c:v>
                </c:pt>
                <c:pt idx="62">
                  <c:v>-3934</c:v>
                </c:pt>
                <c:pt idx="63">
                  <c:v>-3933</c:v>
                </c:pt>
                <c:pt idx="64">
                  <c:v>-3929.5</c:v>
                </c:pt>
                <c:pt idx="65">
                  <c:v>-3929</c:v>
                </c:pt>
                <c:pt idx="66">
                  <c:v>-3929</c:v>
                </c:pt>
                <c:pt idx="67">
                  <c:v>-3929</c:v>
                </c:pt>
                <c:pt idx="68">
                  <c:v>-3927</c:v>
                </c:pt>
                <c:pt idx="69">
                  <c:v>-3611</c:v>
                </c:pt>
                <c:pt idx="70">
                  <c:v>-3611</c:v>
                </c:pt>
                <c:pt idx="71">
                  <c:v>-3609</c:v>
                </c:pt>
                <c:pt idx="72">
                  <c:v>-3604</c:v>
                </c:pt>
                <c:pt idx="73">
                  <c:v>-3117</c:v>
                </c:pt>
                <c:pt idx="74">
                  <c:v>-3110</c:v>
                </c:pt>
                <c:pt idx="75">
                  <c:v>-2961</c:v>
                </c:pt>
                <c:pt idx="76">
                  <c:v>-2952</c:v>
                </c:pt>
                <c:pt idx="77">
                  <c:v>-2947</c:v>
                </c:pt>
                <c:pt idx="78">
                  <c:v>-2947</c:v>
                </c:pt>
                <c:pt idx="79">
                  <c:v>-2940</c:v>
                </c:pt>
                <c:pt idx="80">
                  <c:v>-2940</c:v>
                </c:pt>
                <c:pt idx="81">
                  <c:v>-2926</c:v>
                </c:pt>
                <c:pt idx="82">
                  <c:v>-2926</c:v>
                </c:pt>
                <c:pt idx="83">
                  <c:v>-2630</c:v>
                </c:pt>
                <c:pt idx="84">
                  <c:v>-2607</c:v>
                </c:pt>
                <c:pt idx="85">
                  <c:v>-2602</c:v>
                </c:pt>
                <c:pt idx="86">
                  <c:v>-2602</c:v>
                </c:pt>
                <c:pt idx="87">
                  <c:v>-2602</c:v>
                </c:pt>
                <c:pt idx="88">
                  <c:v>-2595</c:v>
                </c:pt>
                <c:pt idx="89">
                  <c:v>-2595</c:v>
                </c:pt>
                <c:pt idx="90">
                  <c:v>-2588</c:v>
                </c:pt>
                <c:pt idx="91">
                  <c:v>-2579</c:v>
                </c:pt>
                <c:pt idx="92">
                  <c:v>-2444</c:v>
                </c:pt>
                <c:pt idx="93">
                  <c:v>-2444</c:v>
                </c:pt>
                <c:pt idx="94">
                  <c:v>-2388</c:v>
                </c:pt>
                <c:pt idx="95">
                  <c:v>-2276</c:v>
                </c:pt>
                <c:pt idx="96">
                  <c:v>-2248</c:v>
                </c:pt>
                <c:pt idx="97">
                  <c:v>-2125</c:v>
                </c:pt>
                <c:pt idx="98">
                  <c:v>-2125</c:v>
                </c:pt>
                <c:pt idx="99">
                  <c:v>-2076</c:v>
                </c:pt>
                <c:pt idx="100">
                  <c:v>-1925</c:v>
                </c:pt>
                <c:pt idx="101">
                  <c:v>-1738</c:v>
                </c:pt>
                <c:pt idx="102">
                  <c:v>-1730.5</c:v>
                </c:pt>
                <c:pt idx="103">
                  <c:v>-1726</c:v>
                </c:pt>
                <c:pt idx="104">
                  <c:v>-1580</c:v>
                </c:pt>
                <c:pt idx="105">
                  <c:v>-1568</c:v>
                </c:pt>
                <c:pt idx="106">
                  <c:v>-1561</c:v>
                </c:pt>
                <c:pt idx="107">
                  <c:v>-1558</c:v>
                </c:pt>
                <c:pt idx="108">
                  <c:v>-1480</c:v>
                </c:pt>
                <c:pt idx="109">
                  <c:v>-1409</c:v>
                </c:pt>
                <c:pt idx="110">
                  <c:v>-1409</c:v>
                </c:pt>
                <c:pt idx="111">
                  <c:v>-1409</c:v>
                </c:pt>
                <c:pt idx="112">
                  <c:v>-1409</c:v>
                </c:pt>
                <c:pt idx="113">
                  <c:v>-1409</c:v>
                </c:pt>
                <c:pt idx="114">
                  <c:v>-1408</c:v>
                </c:pt>
                <c:pt idx="115">
                  <c:v>-1251</c:v>
                </c:pt>
                <c:pt idx="116">
                  <c:v>-1237</c:v>
                </c:pt>
                <c:pt idx="117">
                  <c:v>-1237</c:v>
                </c:pt>
                <c:pt idx="118">
                  <c:v>-1237</c:v>
                </c:pt>
                <c:pt idx="119">
                  <c:v>-1237</c:v>
                </c:pt>
                <c:pt idx="120">
                  <c:v>-1237</c:v>
                </c:pt>
                <c:pt idx="121">
                  <c:v>-1237</c:v>
                </c:pt>
                <c:pt idx="122">
                  <c:v>-1230</c:v>
                </c:pt>
                <c:pt idx="123">
                  <c:v>-1100</c:v>
                </c:pt>
                <c:pt idx="124">
                  <c:v>-1072</c:v>
                </c:pt>
                <c:pt idx="125">
                  <c:v>-1065</c:v>
                </c:pt>
                <c:pt idx="126">
                  <c:v>-906</c:v>
                </c:pt>
                <c:pt idx="127">
                  <c:v>-892</c:v>
                </c:pt>
                <c:pt idx="128">
                  <c:v>-892</c:v>
                </c:pt>
                <c:pt idx="129">
                  <c:v>-892</c:v>
                </c:pt>
                <c:pt idx="130">
                  <c:v>-892</c:v>
                </c:pt>
                <c:pt idx="131">
                  <c:v>-892</c:v>
                </c:pt>
                <c:pt idx="132">
                  <c:v>-871</c:v>
                </c:pt>
                <c:pt idx="133">
                  <c:v>-755</c:v>
                </c:pt>
                <c:pt idx="134">
                  <c:v>-739</c:v>
                </c:pt>
                <c:pt idx="135">
                  <c:v>-734</c:v>
                </c:pt>
                <c:pt idx="136">
                  <c:v>-727</c:v>
                </c:pt>
                <c:pt idx="137">
                  <c:v>-713</c:v>
                </c:pt>
                <c:pt idx="138">
                  <c:v>-711</c:v>
                </c:pt>
                <c:pt idx="139">
                  <c:v>-699</c:v>
                </c:pt>
                <c:pt idx="140">
                  <c:v>-562</c:v>
                </c:pt>
                <c:pt idx="141">
                  <c:v>-552</c:v>
                </c:pt>
                <c:pt idx="142">
                  <c:v>-524</c:v>
                </c:pt>
                <c:pt idx="143">
                  <c:v>-381</c:v>
                </c:pt>
                <c:pt idx="144">
                  <c:v>-359</c:v>
                </c:pt>
                <c:pt idx="145">
                  <c:v>-229</c:v>
                </c:pt>
                <c:pt idx="146">
                  <c:v>-222</c:v>
                </c:pt>
                <c:pt idx="147">
                  <c:v>-208</c:v>
                </c:pt>
                <c:pt idx="148">
                  <c:v>-201</c:v>
                </c:pt>
                <c:pt idx="149">
                  <c:v>-193</c:v>
                </c:pt>
                <c:pt idx="150">
                  <c:v>-180</c:v>
                </c:pt>
                <c:pt idx="151">
                  <c:v>0</c:v>
                </c:pt>
                <c:pt idx="152">
                  <c:v>4</c:v>
                </c:pt>
                <c:pt idx="153">
                  <c:v>116</c:v>
                </c:pt>
                <c:pt idx="154">
                  <c:v>123</c:v>
                </c:pt>
                <c:pt idx="155">
                  <c:v>128</c:v>
                </c:pt>
                <c:pt idx="156">
                  <c:v>128</c:v>
                </c:pt>
                <c:pt idx="157">
                  <c:v>128</c:v>
                </c:pt>
                <c:pt idx="158">
                  <c:v>130</c:v>
                </c:pt>
                <c:pt idx="159">
                  <c:v>156</c:v>
                </c:pt>
                <c:pt idx="160">
                  <c:v>158</c:v>
                </c:pt>
                <c:pt idx="161">
                  <c:v>293</c:v>
                </c:pt>
                <c:pt idx="162">
                  <c:v>307</c:v>
                </c:pt>
                <c:pt idx="163">
                  <c:v>323</c:v>
                </c:pt>
                <c:pt idx="164">
                  <c:v>480</c:v>
                </c:pt>
                <c:pt idx="165">
                  <c:v>668</c:v>
                </c:pt>
                <c:pt idx="166">
                  <c:v>812</c:v>
                </c:pt>
                <c:pt idx="167">
                  <c:v>824</c:v>
                </c:pt>
                <c:pt idx="168">
                  <c:v>833</c:v>
                </c:pt>
                <c:pt idx="169">
                  <c:v>970</c:v>
                </c:pt>
                <c:pt idx="170">
                  <c:v>984</c:v>
                </c:pt>
                <c:pt idx="171">
                  <c:v>996</c:v>
                </c:pt>
                <c:pt idx="172">
                  <c:v>1134</c:v>
                </c:pt>
                <c:pt idx="173">
                  <c:v>1148</c:v>
                </c:pt>
                <c:pt idx="174">
                  <c:v>1150</c:v>
                </c:pt>
                <c:pt idx="175">
                  <c:v>1160</c:v>
                </c:pt>
                <c:pt idx="176">
                  <c:v>1178</c:v>
                </c:pt>
                <c:pt idx="177">
                  <c:v>1660</c:v>
                </c:pt>
                <c:pt idx="178">
                  <c:v>1823</c:v>
                </c:pt>
                <c:pt idx="179">
                  <c:v>1847</c:v>
                </c:pt>
                <c:pt idx="180">
                  <c:v>1989</c:v>
                </c:pt>
                <c:pt idx="181">
                  <c:v>2011</c:v>
                </c:pt>
                <c:pt idx="182">
                  <c:v>2109</c:v>
                </c:pt>
                <c:pt idx="183">
                  <c:v>2182</c:v>
                </c:pt>
                <c:pt idx="184">
                  <c:v>2182</c:v>
                </c:pt>
                <c:pt idx="185">
                  <c:v>2182</c:v>
                </c:pt>
                <c:pt idx="186">
                  <c:v>2182</c:v>
                </c:pt>
                <c:pt idx="187">
                  <c:v>2182</c:v>
                </c:pt>
                <c:pt idx="188">
                  <c:v>2348</c:v>
                </c:pt>
                <c:pt idx="189">
                  <c:v>2352</c:v>
                </c:pt>
                <c:pt idx="190">
                  <c:v>2492</c:v>
                </c:pt>
                <c:pt idx="191">
                  <c:v>2492</c:v>
                </c:pt>
                <c:pt idx="192">
                  <c:v>2498</c:v>
                </c:pt>
                <c:pt idx="193">
                  <c:v>2498</c:v>
                </c:pt>
                <c:pt idx="194">
                  <c:v>2501.5</c:v>
                </c:pt>
                <c:pt idx="195">
                  <c:v>2527</c:v>
                </c:pt>
                <c:pt idx="196">
                  <c:v>2527</c:v>
                </c:pt>
                <c:pt idx="197">
                  <c:v>2694</c:v>
                </c:pt>
                <c:pt idx="198">
                  <c:v>2732</c:v>
                </c:pt>
                <c:pt idx="199">
                  <c:v>2851</c:v>
                </c:pt>
                <c:pt idx="200">
                  <c:v>2851</c:v>
                </c:pt>
                <c:pt idx="201">
                  <c:v>2858</c:v>
                </c:pt>
                <c:pt idx="202">
                  <c:v>2885</c:v>
                </c:pt>
                <c:pt idx="203">
                  <c:v>2885</c:v>
                </c:pt>
                <c:pt idx="204">
                  <c:v>2887</c:v>
                </c:pt>
                <c:pt idx="205">
                  <c:v>3211</c:v>
                </c:pt>
                <c:pt idx="206">
                  <c:v>3211</c:v>
                </c:pt>
                <c:pt idx="207">
                  <c:v>3348</c:v>
                </c:pt>
                <c:pt idx="208">
                  <c:v>3348</c:v>
                </c:pt>
                <c:pt idx="209">
                  <c:v>3404</c:v>
                </c:pt>
                <c:pt idx="210">
                  <c:v>3556</c:v>
                </c:pt>
                <c:pt idx="211">
                  <c:v>3719</c:v>
                </c:pt>
                <c:pt idx="212">
                  <c:v>3719</c:v>
                </c:pt>
                <c:pt idx="213">
                  <c:v>4066</c:v>
                </c:pt>
                <c:pt idx="214">
                  <c:v>4218</c:v>
                </c:pt>
                <c:pt idx="215">
                  <c:v>4218</c:v>
                </c:pt>
                <c:pt idx="216">
                  <c:v>4404</c:v>
                </c:pt>
              </c:numCache>
            </c:numRef>
          </c:xVal>
          <c:yVal>
            <c:numRef>
              <c:f>A!$I$21:$I$998</c:f>
              <c:numCache>
                <c:formatCode>General</c:formatCode>
                <c:ptCount val="978"/>
                <c:pt idx="36">
                  <c:v>0.22793280000041705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C2-49DB-BD74-56B0F9E55001}"/>
            </c:ext>
          </c:extLst>
        </c:ser>
        <c:ser>
          <c:idx val="3"/>
          <c:order val="2"/>
          <c:tx>
            <c:strRef>
              <c:f>A!$J$20</c:f>
              <c:strCache>
                <c:ptCount val="1"/>
                <c:pt idx="0">
                  <c:v>Koch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A!$D$21:$D$62</c:f>
                <c:numCache>
                  <c:formatCode>General</c:formatCode>
                  <c:ptCount val="4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</c:numCache>
              </c:numRef>
            </c:plus>
            <c:minus>
              <c:numRef>
                <c:f>A!$D$21:$D$62</c:f>
                <c:numCache>
                  <c:formatCode>General</c:formatCode>
                  <c:ptCount val="4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A!$F$21:$F$998</c:f>
              <c:numCache>
                <c:formatCode>General</c:formatCode>
                <c:ptCount val="978"/>
                <c:pt idx="0">
                  <c:v>-10794</c:v>
                </c:pt>
                <c:pt idx="1">
                  <c:v>-10772</c:v>
                </c:pt>
                <c:pt idx="2">
                  <c:v>-10767</c:v>
                </c:pt>
                <c:pt idx="3">
                  <c:v>-10766</c:v>
                </c:pt>
                <c:pt idx="4">
                  <c:v>-10765</c:v>
                </c:pt>
                <c:pt idx="5">
                  <c:v>-10760</c:v>
                </c:pt>
                <c:pt idx="6">
                  <c:v>-10759</c:v>
                </c:pt>
                <c:pt idx="7">
                  <c:v>-10636</c:v>
                </c:pt>
                <c:pt idx="8">
                  <c:v>-9731</c:v>
                </c:pt>
                <c:pt idx="9">
                  <c:v>-9464</c:v>
                </c:pt>
                <c:pt idx="10">
                  <c:v>-9463</c:v>
                </c:pt>
                <c:pt idx="11">
                  <c:v>-9442</c:v>
                </c:pt>
                <c:pt idx="12">
                  <c:v>-9442</c:v>
                </c:pt>
                <c:pt idx="13">
                  <c:v>-9414</c:v>
                </c:pt>
                <c:pt idx="14">
                  <c:v>-9408</c:v>
                </c:pt>
                <c:pt idx="15">
                  <c:v>-9408</c:v>
                </c:pt>
                <c:pt idx="16">
                  <c:v>-9277</c:v>
                </c:pt>
                <c:pt idx="17">
                  <c:v>-9270</c:v>
                </c:pt>
                <c:pt idx="18">
                  <c:v>-9262</c:v>
                </c:pt>
                <c:pt idx="19">
                  <c:v>-9257</c:v>
                </c:pt>
                <c:pt idx="20">
                  <c:v>-9256</c:v>
                </c:pt>
                <c:pt idx="21">
                  <c:v>-9249</c:v>
                </c:pt>
                <c:pt idx="22">
                  <c:v>-9221</c:v>
                </c:pt>
                <c:pt idx="23">
                  <c:v>-8911</c:v>
                </c:pt>
                <c:pt idx="24">
                  <c:v>-8774</c:v>
                </c:pt>
                <c:pt idx="25">
                  <c:v>-8759</c:v>
                </c:pt>
                <c:pt idx="26">
                  <c:v>-8710</c:v>
                </c:pt>
                <c:pt idx="27">
                  <c:v>-8581</c:v>
                </c:pt>
                <c:pt idx="28">
                  <c:v>-8581</c:v>
                </c:pt>
                <c:pt idx="29">
                  <c:v>-8573</c:v>
                </c:pt>
                <c:pt idx="30">
                  <c:v>-8429</c:v>
                </c:pt>
                <c:pt idx="31">
                  <c:v>-8057</c:v>
                </c:pt>
                <c:pt idx="32">
                  <c:v>-8022</c:v>
                </c:pt>
                <c:pt idx="33">
                  <c:v>-6747</c:v>
                </c:pt>
                <c:pt idx="34">
                  <c:v>-6683</c:v>
                </c:pt>
                <c:pt idx="35">
                  <c:v>-6677</c:v>
                </c:pt>
                <c:pt idx="36">
                  <c:v>-6632</c:v>
                </c:pt>
                <c:pt idx="37">
                  <c:v>-6502.5</c:v>
                </c:pt>
                <c:pt idx="38">
                  <c:v>-6497</c:v>
                </c:pt>
                <c:pt idx="39">
                  <c:v>-6491.5</c:v>
                </c:pt>
                <c:pt idx="40">
                  <c:v>-6353</c:v>
                </c:pt>
                <c:pt idx="41">
                  <c:v>-6222</c:v>
                </c:pt>
                <c:pt idx="42">
                  <c:v>-6172</c:v>
                </c:pt>
                <c:pt idx="43">
                  <c:v>-6167</c:v>
                </c:pt>
                <c:pt idx="44">
                  <c:v>-6016</c:v>
                </c:pt>
                <c:pt idx="45">
                  <c:v>-5995</c:v>
                </c:pt>
                <c:pt idx="46">
                  <c:v>-5875</c:v>
                </c:pt>
                <c:pt idx="47">
                  <c:v>-5829</c:v>
                </c:pt>
                <c:pt idx="48">
                  <c:v>-5821</c:v>
                </c:pt>
                <c:pt idx="49">
                  <c:v>-5656</c:v>
                </c:pt>
                <c:pt idx="50">
                  <c:v>-5522</c:v>
                </c:pt>
                <c:pt idx="51">
                  <c:v>-5491</c:v>
                </c:pt>
                <c:pt idx="52">
                  <c:v>-5488</c:v>
                </c:pt>
                <c:pt idx="53">
                  <c:v>-5468</c:v>
                </c:pt>
                <c:pt idx="54">
                  <c:v>-5454</c:v>
                </c:pt>
                <c:pt idx="55">
                  <c:v>-5352</c:v>
                </c:pt>
                <c:pt idx="56">
                  <c:v>-5324</c:v>
                </c:pt>
                <c:pt idx="57">
                  <c:v>-4809.5</c:v>
                </c:pt>
                <c:pt idx="58">
                  <c:v>-4631</c:v>
                </c:pt>
                <c:pt idx="59">
                  <c:v>-4291</c:v>
                </c:pt>
                <c:pt idx="60">
                  <c:v>-3938</c:v>
                </c:pt>
                <c:pt idx="61">
                  <c:v>-3938</c:v>
                </c:pt>
                <c:pt idx="62">
                  <c:v>-3934</c:v>
                </c:pt>
                <c:pt idx="63">
                  <c:v>-3933</c:v>
                </c:pt>
                <c:pt idx="64">
                  <c:v>-3929.5</c:v>
                </c:pt>
                <c:pt idx="65">
                  <c:v>-3929</c:v>
                </c:pt>
                <c:pt idx="66">
                  <c:v>-3929</c:v>
                </c:pt>
                <c:pt idx="67">
                  <c:v>-3929</c:v>
                </c:pt>
                <c:pt idx="68">
                  <c:v>-3927</c:v>
                </c:pt>
                <c:pt idx="69">
                  <c:v>-3611</c:v>
                </c:pt>
                <c:pt idx="70">
                  <c:v>-3611</c:v>
                </c:pt>
                <c:pt idx="71">
                  <c:v>-3609</c:v>
                </c:pt>
                <c:pt idx="72">
                  <c:v>-3604</c:v>
                </c:pt>
                <c:pt idx="73">
                  <c:v>-3117</c:v>
                </c:pt>
                <c:pt idx="74">
                  <c:v>-3110</c:v>
                </c:pt>
                <c:pt idx="75">
                  <c:v>-2961</c:v>
                </c:pt>
                <c:pt idx="76">
                  <c:v>-2952</c:v>
                </c:pt>
                <c:pt idx="77">
                  <c:v>-2947</c:v>
                </c:pt>
                <c:pt idx="78">
                  <c:v>-2947</c:v>
                </c:pt>
                <c:pt idx="79">
                  <c:v>-2940</c:v>
                </c:pt>
                <c:pt idx="80">
                  <c:v>-2940</c:v>
                </c:pt>
                <c:pt idx="81">
                  <c:v>-2926</c:v>
                </c:pt>
                <c:pt idx="82">
                  <c:v>-2926</c:v>
                </c:pt>
                <c:pt idx="83">
                  <c:v>-2630</c:v>
                </c:pt>
                <c:pt idx="84">
                  <c:v>-2607</c:v>
                </c:pt>
                <c:pt idx="85">
                  <c:v>-2602</c:v>
                </c:pt>
                <c:pt idx="86">
                  <c:v>-2602</c:v>
                </c:pt>
                <c:pt idx="87">
                  <c:v>-2602</c:v>
                </c:pt>
                <c:pt idx="88">
                  <c:v>-2595</c:v>
                </c:pt>
                <c:pt idx="89">
                  <c:v>-2595</c:v>
                </c:pt>
                <c:pt idx="90">
                  <c:v>-2588</c:v>
                </c:pt>
                <c:pt idx="91">
                  <c:v>-2579</c:v>
                </c:pt>
                <c:pt idx="92">
                  <c:v>-2444</c:v>
                </c:pt>
                <c:pt idx="93">
                  <c:v>-2444</c:v>
                </c:pt>
                <c:pt idx="94">
                  <c:v>-2388</c:v>
                </c:pt>
                <c:pt idx="95">
                  <c:v>-2276</c:v>
                </c:pt>
                <c:pt idx="96">
                  <c:v>-2248</c:v>
                </c:pt>
                <c:pt idx="97">
                  <c:v>-2125</c:v>
                </c:pt>
                <c:pt idx="98">
                  <c:v>-2125</c:v>
                </c:pt>
                <c:pt idx="99">
                  <c:v>-2076</c:v>
                </c:pt>
                <c:pt idx="100">
                  <c:v>-1925</c:v>
                </c:pt>
                <c:pt idx="101">
                  <c:v>-1738</c:v>
                </c:pt>
                <c:pt idx="102">
                  <c:v>-1730.5</c:v>
                </c:pt>
                <c:pt idx="103">
                  <c:v>-1726</c:v>
                </c:pt>
                <c:pt idx="104">
                  <c:v>-1580</c:v>
                </c:pt>
                <c:pt idx="105">
                  <c:v>-1568</c:v>
                </c:pt>
                <c:pt idx="106">
                  <c:v>-1561</c:v>
                </c:pt>
                <c:pt idx="107">
                  <c:v>-1558</c:v>
                </c:pt>
                <c:pt idx="108">
                  <c:v>-1480</c:v>
                </c:pt>
                <c:pt idx="109">
                  <c:v>-1409</c:v>
                </c:pt>
                <c:pt idx="110">
                  <c:v>-1409</c:v>
                </c:pt>
                <c:pt idx="111">
                  <c:v>-1409</c:v>
                </c:pt>
                <c:pt idx="112">
                  <c:v>-1409</c:v>
                </c:pt>
                <c:pt idx="113">
                  <c:v>-1409</c:v>
                </c:pt>
                <c:pt idx="114">
                  <c:v>-1408</c:v>
                </c:pt>
                <c:pt idx="115">
                  <c:v>-1251</c:v>
                </c:pt>
                <c:pt idx="116">
                  <c:v>-1237</c:v>
                </c:pt>
                <c:pt idx="117">
                  <c:v>-1237</c:v>
                </c:pt>
                <c:pt idx="118">
                  <c:v>-1237</c:v>
                </c:pt>
                <c:pt idx="119">
                  <c:v>-1237</c:v>
                </c:pt>
                <c:pt idx="120">
                  <c:v>-1237</c:v>
                </c:pt>
                <c:pt idx="121">
                  <c:v>-1237</c:v>
                </c:pt>
                <c:pt idx="122">
                  <c:v>-1230</c:v>
                </c:pt>
                <c:pt idx="123">
                  <c:v>-1100</c:v>
                </c:pt>
                <c:pt idx="124">
                  <c:v>-1072</c:v>
                </c:pt>
                <c:pt idx="125">
                  <c:v>-1065</c:v>
                </c:pt>
                <c:pt idx="126">
                  <c:v>-906</c:v>
                </c:pt>
                <c:pt idx="127">
                  <c:v>-892</c:v>
                </c:pt>
                <c:pt idx="128">
                  <c:v>-892</c:v>
                </c:pt>
                <c:pt idx="129">
                  <c:v>-892</c:v>
                </c:pt>
                <c:pt idx="130">
                  <c:v>-892</c:v>
                </c:pt>
                <c:pt idx="131">
                  <c:v>-892</c:v>
                </c:pt>
                <c:pt idx="132">
                  <c:v>-871</c:v>
                </c:pt>
                <c:pt idx="133">
                  <c:v>-755</c:v>
                </c:pt>
                <c:pt idx="134">
                  <c:v>-739</c:v>
                </c:pt>
                <c:pt idx="135">
                  <c:v>-734</c:v>
                </c:pt>
                <c:pt idx="136">
                  <c:v>-727</c:v>
                </c:pt>
                <c:pt idx="137">
                  <c:v>-713</c:v>
                </c:pt>
                <c:pt idx="138">
                  <c:v>-711</c:v>
                </c:pt>
                <c:pt idx="139">
                  <c:v>-699</c:v>
                </c:pt>
                <c:pt idx="140">
                  <c:v>-562</c:v>
                </c:pt>
                <c:pt idx="141">
                  <c:v>-552</c:v>
                </c:pt>
                <c:pt idx="142">
                  <c:v>-524</c:v>
                </c:pt>
                <c:pt idx="143">
                  <c:v>-381</c:v>
                </c:pt>
                <c:pt idx="144">
                  <c:v>-359</c:v>
                </c:pt>
                <c:pt idx="145">
                  <c:v>-229</c:v>
                </c:pt>
                <c:pt idx="146">
                  <c:v>-222</c:v>
                </c:pt>
                <c:pt idx="147">
                  <c:v>-208</c:v>
                </c:pt>
                <c:pt idx="148">
                  <c:v>-201</c:v>
                </c:pt>
                <c:pt idx="149">
                  <c:v>-193</c:v>
                </c:pt>
                <c:pt idx="150">
                  <c:v>-180</c:v>
                </c:pt>
                <c:pt idx="151">
                  <c:v>0</c:v>
                </c:pt>
                <c:pt idx="152">
                  <c:v>4</c:v>
                </c:pt>
                <c:pt idx="153">
                  <c:v>116</c:v>
                </c:pt>
                <c:pt idx="154">
                  <c:v>123</c:v>
                </c:pt>
                <c:pt idx="155">
                  <c:v>128</c:v>
                </c:pt>
                <c:pt idx="156">
                  <c:v>128</c:v>
                </c:pt>
                <c:pt idx="157">
                  <c:v>128</c:v>
                </c:pt>
                <c:pt idx="158">
                  <c:v>130</c:v>
                </c:pt>
                <c:pt idx="159">
                  <c:v>156</c:v>
                </c:pt>
                <c:pt idx="160">
                  <c:v>158</c:v>
                </c:pt>
                <c:pt idx="161">
                  <c:v>293</c:v>
                </c:pt>
                <c:pt idx="162">
                  <c:v>307</c:v>
                </c:pt>
                <c:pt idx="163">
                  <c:v>323</c:v>
                </c:pt>
                <c:pt idx="164">
                  <c:v>480</c:v>
                </c:pt>
                <c:pt idx="165">
                  <c:v>668</c:v>
                </c:pt>
                <c:pt idx="166">
                  <c:v>812</c:v>
                </c:pt>
                <c:pt idx="167">
                  <c:v>824</c:v>
                </c:pt>
                <c:pt idx="168">
                  <c:v>833</c:v>
                </c:pt>
                <c:pt idx="169">
                  <c:v>970</c:v>
                </c:pt>
                <c:pt idx="170">
                  <c:v>984</c:v>
                </c:pt>
                <c:pt idx="171">
                  <c:v>996</c:v>
                </c:pt>
                <c:pt idx="172">
                  <c:v>1134</c:v>
                </c:pt>
                <c:pt idx="173">
                  <c:v>1148</c:v>
                </c:pt>
                <c:pt idx="174">
                  <c:v>1150</c:v>
                </c:pt>
                <c:pt idx="175">
                  <c:v>1160</c:v>
                </c:pt>
                <c:pt idx="176">
                  <c:v>1178</c:v>
                </c:pt>
                <c:pt idx="177">
                  <c:v>1660</c:v>
                </c:pt>
                <c:pt idx="178">
                  <c:v>1823</c:v>
                </c:pt>
                <c:pt idx="179">
                  <c:v>1847</c:v>
                </c:pt>
                <c:pt idx="180">
                  <c:v>1989</c:v>
                </c:pt>
                <c:pt idx="181">
                  <c:v>2011</c:v>
                </c:pt>
                <c:pt idx="182">
                  <c:v>2109</c:v>
                </c:pt>
                <c:pt idx="183">
                  <c:v>2182</c:v>
                </c:pt>
                <c:pt idx="184">
                  <c:v>2182</c:v>
                </c:pt>
                <c:pt idx="185">
                  <c:v>2182</c:v>
                </c:pt>
                <c:pt idx="186">
                  <c:v>2182</c:v>
                </c:pt>
                <c:pt idx="187">
                  <c:v>2182</c:v>
                </c:pt>
                <c:pt idx="188">
                  <c:v>2348</c:v>
                </c:pt>
                <c:pt idx="189">
                  <c:v>2352</c:v>
                </c:pt>
                <c:pt idx="190">
                  <c:v>2492</c:v>
                </c:pt>
                <c:pt idx="191">
                  <c:v>2492</c:v>
                </c:pt>
                <c:pt idx="192">
                  <c:v>2498</c:v>
                </c:pt>
                <c:pt idx="193">
                  <c:v>2498</c:v>
                </c:pt>
                <c:pt idx="194">
                  <c:v>2501.5</c:v>
                </c:pt>
                <c:pt idx="195">
                  <c:v>2527</c:v>
                </c:pt>
                <c:pt idx="196">
                  <c:v>2527</c:v>
                </c:pt>
                <c:pt idx="197">
                  <c:v>2694</c:v>
                </c:pt>
                <c:pt idx="198">
                  <c:v>2732</c:v>
                </c:pt>
                <c:pt idx="199">
                  <c:v>2851</c:v>
                </c:pt>
                <c:pt idx="200">
                  <c:v>2851</c:v>
                </c:pt>
                <c:pt idx="201">
                  <c:v>2858</c:v>
                </c:pt>
                <c:pt idx="202">
                  <c:v>2885</c:v>
                </c:pt>
                <c:pt idx="203">
                  <c:v>2885</c:v>
                </c:pt>
                <c:pt idx="204">
                  <c:v>2887</c:v>
                </c:pt>
                <c:pt idx="205">
                  <c:v>3211</c:v>
                </c:pt>
                <c:pt idx="206">
                  <c:v>3211</c:v>
                </c:pt>
                <c:pt idx="207">
                  <c:v>3348</c:v>
                </c:pt>
                <c:pt idx="208">
                  <c:v>3348</c:v>
                </c:pt>
                <c:pt idx="209">
                  <c:v>3404</c:v>
                </c:pt>
                <c:pt idx="210">
                  <c:v>3556</c:v>
                </c:pt>
                <c:pt idx="211">
                  <c:v>3719</c:v>
                </c:pt>
                <c:pt idx="212">
                  <c:v>3719</c:v>
                </c:pt>
                <c:pt idx="213">
                  <c:v>4066</c:v>
                </c:pt>
                <c:pt idx="214">
                  <c:v>4218</c:v>
                </c:pt>
                <c:pt idx="215">
                  <c:v>4218</c:v>
                </c:pt>
                <c:pt idx="216">
                  <c:v>4404</c:v>
                </c:pt>
              </c:numCache>
            </c:numRef>
          </c:xVal>
          <c:yVal>
            <c:numRef>
              <c:f>A!$J$21:$J$998</c:f>
              <c:numCache>
                <c:formatCode>General</c:formatCode>
                <c:ptCount val="978"/>
                <c:pt idx="46">
                  <c:v>0.19453749999956926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BC2-49DB-BD74-56B0F9E55001}"/>
            </c:ext>
          </c:extLst>
        </c:ser>
        <c:ser>
          <c:idx val="4"/>
          <c:order val="3"/>
          <c:tx>
            <c:strRef>
              <c:f>A!$K$20</c:f>
              <c:strCache>
                <c:ptCount val="1"/>
                <c:pt idx="0">
                  <c:v>Whitney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A!$F$21:$F$998</c:f>
              <c:numCache>
                <c:formatCode>General</c:formatCode>
                <c:ptCount val="978"/>
                <c:pt idx="0">
                  <c:v>-10794</c:v>
                </c:pt>
                <c:pt idx="1">
                  <c:v>-10772</c:v>
                </c:pt>
                <c:pt idx="2">
                  <c:v>-10767</c:v>
                </c:pt>
                <c:pt idx="3">
                  <c:v>-10766</c:v>
                </c:pt>
                <c:pt idx="4">
                  <c:v>-10765</c:v>
                </c:pt>
                <c:pt idx="5">
                  <c:v>-10760</c:v>
                </c:pt>
                <c:pt idx="6">
                  <c:v>-10759</c:v>
                </c:pt>
                <c:pt idx="7">
                  <c:v>-10636</c:v>
                </c:pt>
                <c:pt idx="8">
                  <c:v>-9731</c:v>
                </c:pt>
                <c:pt idx="9">
                  <c:v>-9464</c:v>
                </c:pt>
                <c:pt idx="10">
                  <c:v>-9463</c:v>
                </c:pt>
                <c:pt idx="11">
                  <c:v>-9442</c:v>
                </c:pt>
                <c:pt idx="12">
                  <c:v>-9442</c:v>
                </c:pt>
                <c:pt idx="13">
                  <c:v>-9414</c:v>
                </c:pt>
                <c:pt idx="14">
                  <c:v>-9408</c:v>
                </c:pt>
                <c:pt idx="15">
                  <c:v>-9408</c:v>
                </c:pt>
                <c:pt idx="16">
                  <c:v>-9277</c:v>
                </c:pt>
                <c:pt idx="17">
                  <c:v>-9270</c:v>
                </c:pt>
                <c:pt idx="18">
                  <c:v>-9262</c:v>
                </c:pt>
                <c:pt idx="19">
                  <c:v>-9257</c:v>
                </c:pt>
                <c:pt idx="20">
                  <c:v>-9256</c:v>
                </c:pt>
                <c:pt idx="21">
                  <c:v>-9249</c:v>
                </c:pt>
                <c:pt idx="22">
                  <c:v>-9221</c:v>
                </c:pt>
                <c:pt idx="23">
                  <c:v>-8911</c:v>
                </c:pt>
                <c:pt idx="24">
                  <c:v>-8774</c:v>
                </c:pt>
                <c:pt idx="25">
                  <c:v>-8759</c:v>
                </c:pt>
                <c:pt idx="26">
                  <c:v>-8710</c:v>
                </c:pt>
                <c:pt idx="27">
                  <c:v>-8581</c:v>
                </c:pt>
                <c:pt idx="28">
                  <c:v>-8581</c:v>
                </c:pt>
                <c:pt idx="29">
                  <c:v>-8573</c:v>
                </c:pt>
                <c:pt idx="30">
                  <c:v>-8429</c:v>
                </c:pt>
                <c:pt idx="31">
                  <c:v>-8057</c:v>
                </c:pt>
                <c:pt idx="32">
                  <c:v>-8022</c:v>
                </c:pt>
                <c:pt idx="33">
                  <c:v>-6747</c:v>
                </c:pt>
                <c:pt idx="34">
                  <c:v>-6683</c:v>
                </c:pt>
                <c:pt idx="35">
                  <c:v>-6677</c:v>
                </c:pt>
                <c:pt idx="36">
                  <c:v>-6632</c:v>
                </c:pt>
                <c:pt idx="37">
                  <c:v>-6502.5</c:v>
                </c:pt>
                <c:pt idx="38">
                  <c:v>-6497</c:v>
                </c:pt>
                <c:pt idx="39">
                  <c:v>-6491.5</c:v>
                </c:pt>
                <c:pt idx="40">
                  <c:v>-6353</c:v>
                </c:pt>
                <c:pt idx="41">
                  <c:v>-6222</c:v>
                </c:pt>
                <c:pt idx="42">
                  <c:v>-6172</c:v>
                </c:pt>
                <c:pt idx="43">
                  <c:v>-6167</c:v>
                </c:pt>
                <c:pt idx="44">
                  <c:v>-6016</c:v>
                </c:pt>
                <c:pt idx="45">
                  <c:v>-5995</c:v>
                </c:pt>
                <c:pt idx="46">
                  <c:v>-5875</c:v>
                </c:pt>
                <c:pt idx="47">
                  <c:v>-5829</c:v>
                </c:pt>
                <c:pt idx="48">
                  <c:v>-5821</c:v>
                </c:pt>
                <c:pt idx="49">
                  <c:v>-5656</c:v>
                </c:pt>
                <c:pt idx="50">
                  <c:v>-5522</c:v>
                </c:pt>
                <c:pt idx="51">
                  <c:v>-5491</c:v>
                </c:pt>
                <c:pt idx="52">
                  <c:v>-5488</c:v>
                </c:pt>
                <c:pt idx="53">
                  <c:v>-5468</c:v>
                </c:pt>
                <c:pt idx="54">
                  <c:v>-5454</c:v>
                </c:pt>
                <c:pt idx="55">
                  <c:v>-5352</c:v>
                </c:pt>
                <c:pt idx="56">
                  <c:v>-5324</c:v>
                </c:pt>
                <c:pt idx="57">
                  <c:v>-4809.5</c:v>
                </c:pt>
                <c:pt idx="58">
                  <c:v>-4631</c:v>
                </c:pt>
                <c:pt idx="59">
                  <c:v>-4291</c:v>
                </c:pt>
                <c:pt idx="60">
                  <c:v>-3938</c:v>
                </c:pt>
                <c:pt idx="61">
                  <c:v>-3938</c:v>
                </c:pt>
                <c:pt idx="62">
                  <c:v>-3934</c:v>
                </c:pt>
                <c:pt idx="63">
                  <c:v>-3933</c:v>
                </c:pt>
                <c:pt idx="64">
                  <c:v>-3929.5</c:v>
                </c:pt>
                <c:pt idx="65">
                  <c:v>-3929</c:v>
                </c:pt>
                <c:pt idx="66">
                  <c:v>-3929</c:v>
                </c:pt>
                <c:pt idx="67">
                  <c:v>-3929</c:v>
                </c:pt>
                <c:pt idx="68">
                  <c:v>-3927</c:v>
                </c:pt>
                <c:pt idx="69">
                  <c:v>-3611</c:v>
                </c:pt>
                <c:pt idx="70">
                  <c:v>-3611</c:v>
                </c:pt>
                <c:pt idx="71">
                  <c:v>-3609</c:v>
                </c:pt>
                <c:pt idx="72">
                  <c:v>-3604</c:v>
                </c:pt>
                <c:pt idx="73">
                  <c:v>-3117</c:v>
                </c:pt>
                <c:pt idx="74">
                  <c:v>-3110</c:v>
                </c:pt>
                <c:pt idx="75">
                  <c:v>-2961</c:v>
                </c:pt>
                <c:pt idx="76">
                  <c:v>-2952</c:v>
                </c:pt>
                <c:pt idx="77">
                  <c:v>-2947</c:v>
                </c:pt>
                <c:pt idx="78">
                  <c:v>-2947</c:v>
                </c:pt>
                <c:pt idx="79">
                  <c:v>-2940</c:v>
                </c:pt>
                <c:pt idx="80">
                  <c:v>-2940</c:v>
                </c:pt>
                <c:pt idx="81">
                  <c:v>-2926</c:v>
                </c:pt>
                <c:pt idx="82">
                  <c:v>-2926</c:v>
                </c:pt>
                <c:pt idx="83">
                  <c:v>-2630</c:v>
                </c:pt>
                <c:pt idx="84">
                  <c:v>-2607</c:v>
                </c:pt>
                <c:pt idx="85">
                  <c:v>-2602</c:v>
                </c:pt>
                <c:pt idx="86">
                  <c:v>-2602</c:v>
                </c:pt>
                <c:pt idx="87">
                  <c:v>-2602</c:v>
                </c:pt>
                <c:pt idx="88">
                  <c:v>-2595</c:v>
                </c:pt>
                <c:pt idx="89">
                  <c:v>-2595</c:v>
                </c:pt>
                <c:pt idx="90">
                  <c:v>-2588</c:v>
                </c:pt>
                <c:pt idx="91">
                  <c:v>-2579</c:v>
                </c:pt>
                <c:pt idx="92">
                  <c:v>-2444</c:v>
                </c:pt>
                <c:pt idx="93">
                  <c:v>-2444</c:v>
                </c:pt>
                <c:pt idx="94">
                  <c:v>-2388</c:v>
                </c:pt>
                <c:pt idx="95">
                  <c:v>-2276</c:v>
                </c:pt>
                <c:pt idx="96">
                  <c:v>-2248</c:v>
                </c:pt>
                <c:pt idx="97">
                  <c:v>-2125</c:v>
                </c:pt>
                <c:pt idx="98">
                  <c:v>-2125</c:v>
                </c:pt>
                <c:pt idx="99">
                  <c:v>-2076</c:v>
                </c:pt>
                <c:pt idx="100">
                  <c:v>-1925</c:v>
                </c:pt>
                <c:pt idx="101">
                  <c:v>-1738</c:v>
                </c:pt>
                <c:pt idx="102">
                  <c:v>-1730.5</c:v>
                </c:pt>
                <c:pt idx="103">
                  <c:v>-1726</c:v>
                </c:pt>
                <c:pt idx="104">
                  <c:v>-1580</c:v>
                </c:pt>
                <c:pt idx="105">
                  <c:v>-1568</c:v>
                </c:pt>
                <c:pt idx="106">
                  <c:v>-1561</c:v>
                </c:pt>
                <c:pt idx="107">
                  <c:v>-1558</c:v>
                </c:pt>
                <c:pt idx="108">
                  <c:v>-1480</c:v>
                </c:pt>
                <c:pt idx="109">
                  <c:v>-1409</c:v>
                </c:pt>
                <c:pt idx="110">
                  <c:v>-1409</c:v>
                </c:pt>
                <c:pt idx="111">
                  <c:v>-1409</c:v>
                </c:pt>
                <c:pt idx="112">
                  <c:v>-1409</c:v>
                </c:pt>
                <c:pt idx="113">
                  <c:v>-1409</c:v>
                </c:pt>
                <c:pt idx="114">
                  <c:v>-1408</c:v>
                </c:pt>
                <c:pt idx="115">
                  <c:v>-1251</c:v>
                </c:pt>
                <c:pt idx="116">
                  <c:v>-1237</c:v>
                </c:pt>
                <c:pt idx="117">
                  <c:v>-1237</c:v>
                </c:pt>
                <c:pt idx="118">
                  <c:v>-1237</c:v>
                </c:pt>
                <c:pt idx="119">
                  <c:v>-1237</c:v>
                </c:pt>
                <c:pt idx="120">
                  <c:v>-1237</c:v>
                </c:pt>
                <c:pt idx="121">
                  <c:v>-1237</c:v>
                </c:pt>
                <c:pt idx="122">
                  <c:v>-1230</c:v>
                </c:pt>
                <c:pt idx="123">
                  <c:v>-1100</c:v>
                </c:pt>
                <c:pt idx="124">
                  <c:v>-1072</c:v>
                </c:pt>
                <c:pt idx="125">
                  <c:v>-1065</c:v>
                </c:pt>
                <c:pt idx="126">
                  <c:v>-906</c:v>
                </c:pt>
                <c:pt idx="127">
                  <c:v>-892</c:v>
                </c:pt>
                <c:pt idx="128">
                  <c:v>-892</c:v>
                </c:pt>
                <c:pt idx="129">
                  <c:v>-892</c:v>
                </c:pt>
                <c:pt idx="130">
                  <c:v>-892</c:v>
                </c:pt>
                <c:pt idx="131">
                  <c:v>-892</c:v>
                </c:pt>
                <c:pt idx="132">
                  <c:v>-871</c:v>
                </c:pt>
                <c:pt idx="133">
                  <c:v>-755</c:v>
                </c:pt>
                <c:pt idx="134">
                  <c:v>-739</c:v>
                </c:pt>
                <c:pt idx="135">
                  <c:v>-734</c:v>
                </c:pt>
                <c:pt idx="136">
                  <c:v>-727</c:v>
                </c:pt>
                <c:pt idx="137">
                  <c:v>-713</c:v>
                </c:pt>
                <c:pt idx="138">
                  <c:v>-711</c:v>
                </c:pt>
                <c:pt idx="139">
                  <c:v>-699</c:v>
                </c:pt>
                <c:pt idx="140">
                  <c:v>-562</c:v>
                </c:pt>
                <c:pt idx="141">
                  <c:v>-552</c:v>
                </c:pt>
                <c:pt idx="142">
                  <c:v>-524</c:v>
                </c:pt>
                <c:pt idx="143">
                  <c:v>-381</c:v>
                </c:pt>
                <c:pt idx="144">
                  <c:v>-359</c:v>
                </c:pt>
                <c:pt idx="145">
                  <c:v>-229</c:v>
                </c:pt>
                <c:pt idx="146">
                  <c:v>-222</c:v>
                </c:pt>
                <c:pt idx="147">
                  <c:v>-208</c:v>
                </c:pt>
                <c:pt idx="148">
                  <c:v>-201</c:v>
                </c:pt>
                <c:pt idx="149">
                  <c:v>-193</c:v>
                </c:pt>
                <c:pt idx="150">
                  <c:v>-180</c:v>
                </c:pt>
                <c:pt idx="151">
                  <c:v>0</c:v>
                </c:pt>
                <c:pt idx="152">
                  <c:v>4</c:v>
                </c:pt>
                <c:pt idx="153">
                  <c:v>116</c:v>
                </c:pt>
                <c:pt idx="154">
                  <c:v>123</c:v>
                </c:pt>
                <c:pt idx="155">
                  <c:v>128</c:v>
                </c:pt>
                <c:pt idx="156">
                  <c:v>128</c:v>
                </c:pt>
                <c:pt idx="157">
                  <c:v>128</c:v>
                </c:pt>
                <c:pt idx="158">
                  <c:v>130</c:v>
                </c:pt>
                <c:pt idx="159">
                  <c:v>156</c:v>
                </c:pt>
                <c:pt idx="160">
                  <c:v>158</c:v>
                </c:pt>
                <c:pt idx="161">
                  <c:v>293</c:v>
                </c:pt>
                <c:pt idx="162">
                  <c:v>307</c:v>
                </c:pt>
                <c:pt idx="163">
                  <c:v>323</c:v>
                </c:pt>
                <c:pt idx="164">
                  <c:v>480</c:v>
                </c:pt>
                <c:pt idx="165">
                  <c:v>668</c:v>
                </c:pt>
                <c:pt idx="166">
                  <c:v>812</c:v>
                </c:pt>
                <c:pt idx="167">
                  <c:v>824</c:v>
                </c:pt>
                <c:pt idx="168">
                  <c:v>833</c:v>
                </c:pt>
                <c:pt idx="169">
                  <c:v>970</c:v>
                </c:pt>
                <c:pt idx="170">
                  <c:v>984</c:v>
                </c:pt>
                <c:pt idx="171">
                  <c:v>996</c:v>
                </c:pt>
                <c:pt idx="172">
                  <c:v>1134</c:v>
                </c:pt>
                <c:pt idx="173">
                  <c:v>1148</c:v>
                </c:pt>
                <c:pt idx="174">
                  <c:v>1150</c:v>
                </c:pt>
                <c:pt idx="175">
                  <c:v>1160</c:v>
                </c:pt>
                <c:pt idx="176">
                  <c:v>1178</c:v>
                </c:pt>
                <c:pt idx="177">
                  <c:v>1660</c:v>
                </c:pt>
                <c:pt idx="178">
                  <c:v>1823</c:v>
                </c:pt>
                <c:pt idx="179">
                  <c:v>1847</c:v>
                </c:pt>
                <c:pt idx="180">
                  <c:v>1989</c:v>
                </c:pt>
                <c:pt idx="181">
                  <c:v>2011</c:v>
                </c:pt>
                <c:pt idx="182">
                  <c:v>2109</c:v>
                </c:pt>
                <c:pt idx="183">
                  <c:v>2182</c:v>
                </c:pt>
                <c:pt idx="184">
                  <c:v>2182</c:v>
                </c:pt>
                <c:pt idx="185">
                  <c:v>2182</c:v>
                </c:pt>
                <c:pt idx="186">
                  <c:v>2182</c:v>
                </c:pt>
                <c:pt idx="187">
                  <c:v>2182</c:v>
                </c:pt>
                <c:pt idx="188">
                  <c:v>2348</c:v>
                </c:pt>
                <c:pt idx="189">
                  <c:v>2352</c:v>
                </c:pt>
                <c:pt idx="190">
                  <c:v>2492</c:v>
                </c:pt>
                <c:pt idx="191">
                  <c:v>2492</c:v>
                </c:pt>
                <c:pt idx="192">
                  <c:v>2498</c:v>
                </c:pt>
                <c:pt idx="193">
                  <c:v>2498</c:v>
                </c:pt>
                <c:pt idx="194">
                  <c:v>2501.5</c:v>
                </c:pt>
                <c:pt idx="195">
                  <c:v>2527</c:v>
                </c:pt>
                <c:pt idx="196">
                  <c:v>2527</c:v>
                </c:pt>
                <c:pt idx="197">
                  <c:v>2694</c:v>
                </c:pt>
                <c:pt idx="198">
                  <c:v>2732</c:v>
                </c:pt>
                <c:pt idx="199">
                  <c:v>2851</c:v>
                </c:pt>
                <c:pt idx="200">
                  <c:v>2851</c:v>
                </c:pt>
                <c:pt idx="201">
                  <c:v>2858</c:v>
                </c:pt>
                <c:pt idx="202">
                  <c:v>2885</c:v>
                </c:pt>
                <c:pt idx="203">
                  <c:v>2885</c:v>
                </c:pt>
                <c:pt idx="204">
                  <c:v>2887</c:v>
                </c:pt>
                <c:pt idx="205">
                  <c:v>3211</c:v>
                </c:pt>
                <c:pt idx="206">
                  <c:v>3211</c:v>
                </c:pt>
                <c:pt idx="207">
                  <c:v>3348</c:v>
                </c:pt>
                <c:pt idx="208">
                  <c:v>3348</c:v>
                </c:pt>
                <c:pt idx="209">
                  <c:v>3404</c:v>
                </c:pt>
                <c:pt idx="210">
                  <c:v>3556</c:v>
                </c:pt>
                <c:pt idx="211">
                  <c:v>3719</c:v>
                </c:pt>
                <c:pt idx="212">
                  <c:v>3719</c:v>
                </c:pt>
                <c:pt idx="213">
                  <c:v>4066</c:v>
                </c:pt>
                <c:pt idx="214">
                  <c:v>4218</c:v>
                </c:pt>
                <c:pt idx="215">
                  <c:v>4218</c:v>
                </c:pt>
                <c:pt idx="216">
                  <c:v>4404</c:v>
                </c:pt>
              </c:numCache>
            </c:numRef>
          </c:xVal>
          <c:yVal>
            <c:numRef>
              <c:f>A!$K$21:$K$998</c:f>
              <c:numCache>
                <c:formatCode>General</c:formatCode>
                <c:ptCount val="978"/>
                <c:pt idx="56">
                  <c:v>0.18071960000088438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BC2-49DB-BD74-56B0F9E55001}"/>
            </c:ext>
          </c:extLst>
        </c:ser>
        <c:ser>
          <c:idx val="2"/>
          <c:order val="4"/>
          <c:tx>
            <c:strRef>
              <c:f>A!$L$20</c:f>
              <c:strCache>
                <c:ptCount val="1"/>
                <c:pt idx="0">
                  <c:v>AAVSO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A!$F$21:$F$998</c:f>
              <c:numCache>
                <c:formatCode>General</c:formatCode>
                <c:ptCount val="978"/>
                <c:pt idx="0">
                  <c:v>-10794</c:v>
                </c:pt>
                <c:pt idx="1">
                  <c:v>-10772</c:v>
                </c:pt>
                <c:pt idx="2">
                  <c:v>-10767</c:v>
                </c:pt>
                <c:pt idx="3">
                  <c:v>-10766</c:v>
                </c:pt>
                <c:pt idx="4">
                  <c:v>-10765</c:v>
                </c:pt>
                <c:pt idx="5">
                  <c:v>-10760</c:v>
                </c:pt>
                <c:pt idx="6">
                  <c:v>-10759</c:v>
                </c:pt>
                <c:pt idx="7">
                  <c:v>-10636</c:v>
                </c:pt>
                <c:pt idx="8">
                  <c:v>-9731</c:v>
                </c:pt>
                <c:pt idx="9">
                  <c:v>-9464</c:v>
                </c:pt>
                <c:pt idx="10">
                  <c:v>-9463</c:v>
                </c:pt>
                <c:pt idx="11">
                  <c:v>-9442</c:v>
                </c:pt>
                <c:pt idx="12">
                  <c:v>-9442</c:v>
                </c:pt>
                <c:pt idx="13">
                  <c:v>-9414</c:v>
                </c:pt>
                <c:pt idx="14">
                  <c:v>-9408</c:v>
                </c:pt>
                <c:pt idx="15">
                  <c:v>-9408</c:v>
                </c:pt>
                <c:pt idx="16">
                  <c:v>-9277</c:v>
                </c:pt>
                <c:pt idx="17">
                  <c:v>-9270</c:v>
                </c:pt>
                <c:pt idx="18">
                  <c:v>-9262</c:v>
                </c:pt>
                <c:pt idx="19">
                  <c:v>-9257</c:v>
                </c:pt>
                <c:pt idx="20">
                  <c:v>-9256</c:v>
                </c:pt>
                <c:pt idx="21">
                  <c:v>-9249</c:v>
                </c:pt>
                <c:pt idx="22">
                  <c:v>-9221</c:v>
                </c:pt>
                <c:pt idx="23">
                  <c:v>-8911</c:v>
                </c:pt>
                <c:pt idx="24">
                  <c:v>-8774</c:v>
                </c:pt>
                <c:pt idx="25">
                  <c:v>-8759</c:v>
                </c:pt>
                <c:pt idx="26">
                  <c:v>-8710</c:v>
                </c:pt>
                <c:pt idx="27">
                  <c:v>-8581</c:v>
                </c:pt>
                <c:pt idx="28">
                  <c:v>-8581</c:v>
                </c:pt>
                <c:pt idx="29">
                  <c:v>-8573</c:v>
                </c:pt>
                <c:pt idx="30">
                  <c:v>-8429</c:v>
                </c:pt>
                <c:pt idx="31">
                  <c:v>-8057</c:v>
                </c:pt>
                <c:pt idx="32">
                  <c:v>-8022</c:v>
                </c:pt>
                <c:pt idx="33">
                  <c:v>-6747</c:v>
                </c:pt>
                <c:pt idx="34">
                  <c:v>-6683</c:v>
                </c:pt>
                <c:pt idx="35">
                  <c:v>-6677</c:v>
                </c:pt>
                <c:pt idx="36">
                  <c:v>-6632</c:v>
                </c:pt>
                <c:pt idx="37">
                  <c:v>-6502.5</c:v>
                </c:pt>
                <c:pt idx="38">
                  <c:v>-6497</c:v>
                </c:pt>
                <c:pt idx="39">
                  <c:v>-6491.5</c:v>
                </c:pt>
                <c:pt idx="40">
                  <c:v>-6353</c:v>
                </c:pt>
                <c:pt idx="41">
                  <c:v>-6222</c:v>
                </c:pt>
                <c:pt idx="42">
                  <c:v>-6172</c:v>
                </c:pt>
                <c:pt idx="43">
                  <c:v>-6167</c:v>
                </c:pt>
                <c:pt idx="44">
                  <c:v>-6016</c:v>
                </c:pt>
                <c:pt idx="45">
                  <c:v>-5995</c:v>
                </c:pt>
                <c:pt idx="46">
                  <c:v>-5875</c:v>
                </c:pt>
                <c:pt idx="47">
                  <c:v>-5829</c:v>
                </c:pt>
                <c:pt idx="48">
                  <c:v>-5821</c:v>
                </c:pt>
                <c:pt idx="49">
                  <c:v>-5656</c:v>
                </c:pt>
                <c:pt idx="50">
                  <c:v>-5522</c:v>
                </c:pt>
                <c:pt idx="51">
                  <c:v>-5491</c:v>
                </c:pt>
                <c:pt idx="52">
                  <c:v>-5488</c:v>
                </c:pt>
                <c:pt idx="53">
                  <c:v>-5468</c:v>
                </c:pt>
                <c:pt idx="54">
                  <c:v>-5454</c:v>
                </c:pt>
                <c:pt idx="55">
                  <c:v>-5352</c:v>
                </c:pt>
                <c:pt idx="56">
                  <c:v>-5324</c:v>
                </c:pt>
                <c:pt idx="57">
                  <c:v>-4809.5</c:v>
                </c:pt>
                <c:pt idx="58">
                  <c:v>-4631</c:v>
                </c:pt>
                <c:pt idx="59">
                  <c:v>-4291</c:v>
                </c:pt>
                <c:pt idx="60">
                  <c:v>-3938</c:v>
                </c:pt>
                <c:pt idx="61">
                  <c:v>-3938</c:v>
                </c:pt>
                <c:pt idx="62">
                  <c:v>-3934</c:v>
                </c:pt>
                <c:pt idx="63">
                  <c:v>-3933</c:v>
                </c:pt>
                <c:pt idx="64">
                  <c:v>-3929.5</c:v>
                </c:pt>
                <c:pt idx="65">
                  <c:v>-3929</c:v>
                </c:pt>
                <c:pt idx="66">
                  <c:v>-3929</c:v>
                </c:pt>
                <c:pt idx="67">
                  <c:v>-3929</c:v>
                </c:pt>
                <c:pt idx="68">
                  <c:v>-3927</c:v>
                </c:pt>
                <c:pt idx="69">
                  <c:v>-3611</c:v>
                </c:pt>
                <c:pt idx="70">
                  <c:v>-3611</c:v>
                </c:pt>
                <c:pt idx="71">
                  <c:v>-3609</c:v>
                </c:pt>
                <c:pt idx="72">
                  <c:v>-3604</c:v>
                </c:pt>
                <c:pt idx="73">
                  <c:v>-3117</c:v>
                </c:pt>
                <c:pt idx="74">
                  <c:v>-3110</c:v>
                </c:pt>
                <c:pt idx="75">
                  <c:v>-2961</c:v>
                </c:pt>
                <c:pt idx="76">
                  <c:v>-2952</c:v>
                </c:pt>
                <c:pt idx="77">
                  <c:v>-2947</c:v>
                </c:pt>
                <c:pt idx="78">
                  <c:v>-2947</c:v>
                </c:pt>
                <c:pt idx="79">
                  <c:v>-2940</c:v>
                </c:pt>
                <c:pt idx="80">
                  <c:v>-2940</c:v>
                </c:pt>
                <c:pt idx="81">
                  <c:v>-2926</c:v>
                </c:pt>
                <c:pt idx="82">
                  <c:v>-2926</c:v>
                </c:pt>
                <c:pt idx="83">
                  <c:v>-2630</c:v>
                </c:pt>
                <c:pt idx="84">
                  <c:v>-2607</c:v>
                </c:pt>
                <c:pt idx="85">
                  <c:v>-2602</c:v>
                </c:pt>
                <c:pt idx="86">
                  <c:v>-2602</c:v>
                </c:pt>
                <c:pt idx="87">
                  <c:v>-2602</c:v>
                </c:pt>
                <c:pt idx="88">
                  <c:v>-2595</c:v>
                </c:pt>
                <c:pt idx="89">
                  <c:v>-2595</c:v>
                </c:pt>
                <c:pt idx="90">
                  <c:v>-2588</c:v>
                </c:pt>
                <c:pt idx="91">
                  <c:v>-2579</c:v>
                </c:pt>
                <c:pt idx="92">
                  <c:v>-2444</c:v>
                </c:pt>
                <c:pt idx="93">
                  <c:v>-2444</c:v>
                </c:pt>
                <c:pt idx="94">
                  <c:v>-2388</c:v>
                </c:pt>
                <c:pt idx="95">
                  <c:v>-2276</c:v>
                </c:pt>
                <c:pt idx="96">
                  <c:v>-2248</c:v>
                </c:pt>
                <c:pt idx="97">
                  <c:v>-2125</c:v>
                </c:pt>
                <c:pt idx="98">
                  <c:v>-2125</c:v>
                </c:pt>
                <c:pt idx="99">
                  <c:v>-2076</c:v>
                </c:pt>
                <c:pt idx="100">
                  <c:v>-1925</c:v>
                </c:pt>
                <c:pt idx="101">
                  <c:v>-1738</c:v>
                </c:pt>
                <c:pt idx="102">
                  <c:v>-1730.5</c:v>
                </c:pt>
                <c:pt idx="103">
                  <c:v>-1726</c:v>
                </c:pt>
                <c:pt idx="104">
                  <c:v>-1580</c:v>
                </c:pt>
                <c:pt idx="105">
                  <c:v>-1568</c:v>
                </c:pt>
                <c:pt idx="106">
                  <c:v>-1561</c:v>
                </c:pt>
                <c:pt idx="107">
                  <c:v>-1558</c:v>
                </c:pt>
                <c:pt idx="108">
                  <c:v>-1480</c:v>
                </c:pt>
                <c:pt idx="109">
                  <c:v>-1409</c:v>
                </c:pt>
                <c:pt idx="110">
                  <c:v>-1409</c:v>
                </c:pt>
                <c:pt idx="111">
                  <c:v>-1409</c:v>
                </c:pt>
                <c:pt idx="112">
                  <c:v>-1409</c:v>
                </c:pt>
                <c:pt idx="113">
                  <c:v>-1409</c:v>
                </c:pt>
                <c:pt idx="114">
                  <c:v>-1408</c:v>
                </c:pt>
                <c:pt idx="115">
                  <c:v>-1251</c:v>
                </c:pt>
                <c:pt idx="116">
                  <c:v>-1237</c:v>
                </c:pt>
                <c:pt idx="117">
                  <c:v>-1237</c:v>
                </c:pt>
                <c:pt idx="118">
                  <c:v>-1237</c:v>
                </c:pt>
                <c:pt idx="119">
                  <c:v>-1237</c:v>
                </c:pt>
                <c:pt idx="120">
                  <c:v>-1237</c:v>
                </c:pt>
                <c:pt idx="121">
                  <c:v>-1237</c:v>
                </c:pt>
                <c:pt idx="122">
                  <c:v>-1230</c:v>
                </c:pt>
                <c:pt idx="123">
                  <c:v>-1100</c:v>
                </c:pt>
                <c:pt idx="124">
                  <c:v>-1072</c:v>
                </c:pt>
                <c:pt idx="125">
                  <c:v>-1065</c:v>
                </c:pt>
                <c:pt idx="126">
                  <c:v>-906</c:v>
                </c:pt>
                <c:pt idx="127">
                  <c:v>-892</c:v>
                </c:pt>
                <c:pt idx="128">
                  <c:v>-892</c:v>
                </c:pt>
                <c:pt idx="129">
                  <c:v>-892</c:v>
                </c:pt>
                <c:pt idx="130">
                  <c:v>-892</c:v>
                </c:pt>
                <c:pt idx="131">
                  <c:v>-892</c:v>
                </c:pt>
                <c:pt idx="132">
                  <c:v>-871</c:v>
                </c:pt>
                <c:pt idx="133">
                  <c:v>-755</c:v>
                </c:pt>
                <c:pt idx="134">
                  <c:v>-739</c:v>
                </c:pt>
                <c:pt idx="135">
                  <c:v>-734</c:v>
                </c:pt>
                <c:pt idx="136">
                  <c:v>-727</c:v>
                </c:pt>
                <c:pt idx="137">
                  <c:v>-713</c:v>
                </c:pt>
                <c:pt idx="138">
                  <c:v>-711</c:v>
                </c:pt>
                <c:pt idx="139">
                  <c:v>-699</c:v>
                </c:pt>
                <c:pt idx="140">
                  <c:v>-562</c:v>
                </c:pt>
                <c:pt idx="141">
                  <c:v>-552</c:v>
                </c:pt>
                <c:pt idx="142">
                  <c:v>-524</c:v>
                </c:pt>
                <c:pt idx="143">
                  <c:v>-381</c:v>
                </c:pt>
                <c:pt idx="144">
                  <c:v>-359</c:v>
                </c:pt>
                <c:pt idx="145">
                  <c:v>-229</c:v>
                </c:pt>
                <c:pt idx="146">
                  <c:v>-222</c:v>
                </c:pt>
                <c:pt idx="147">
                  <c:v>-208</c:v>
                </c:pt>
                <c:pt idx="148">
                  <c:v>-201</c:v>
                </c:pt>
                <c:pt idx="149">
                  <c:v>-193</c:v>
                </c:pt>
                <c:pt idx="150">
                  <c:v>-180</c:v>
                </c:pt>
                <c:pt idx="151">
                  <c:v>0</c:v>
                </c:pt>
                <c:pt idx="152">
                  <c:v>4</c:v>
                </c:pt>
                <c:pt idx="153">
                  <c:v>116</c:v>
                </c:pt>
                <c:pt idx="154">
                  <c:v>123</c:v>
                </c:pt>
                <c:pt idx="155">
                  <c:v>128</c:v>
                </c:pt>
                <c:pt idx="156">
                  <c:v>128</c:v>
                </c:pt>
                <c:pt idx="157">
                  <c:v>128</c:v>
                </c:pt>
                <c:pt idx="158">
                  <c:v>130</c:v>
                </c:pt>
                <c:pt idx="159">
                  <c:v>156</c:v>
                </c:pt>
                <c:pt idx="160">
                  <c:v>158</c:v>
                </c:pt>
                <c:pt idx="161">
                  <c:v>293</c:v>
                </c:pt>
                <c:pt idx="162">
                  <c:v>307</c:v>
                </c:pt>
                <c:pt idx="163">
                  <c:v>323</c:v>
                </c:pt>
                <c:pt idx="164">
                  <c:v>480</c:v>
                </c:pt>
                <c:pt idx="165">
                  <c:v>668</c:v>
                </c:pt>
                <c:pt idx="166">
                  <c:v>812</c:v>
                </c:pt>
                <c:pt idx="167">
                  <c:v>824</c:v>
                </c:pt>
                <c:pt idx="168">
                  <c:v>833</c:v>
                </c:pt>
                <c:pt idx="169">
                  <c:v>970</c:v>
                </c:pt>
                <c:pt idx="170">
                  <c:v>984</c:v>
                </c:pt>
                <c:pt idx="171">
                  <c:v>996</c:v>
                </c:pt>
                <c:pt idx="172">
                  <c:v>1134</c:v>
                </c:pt>
                <c:pt idx="173">
                  <c:v>1148</c:v>
                </c:pt>
                <c:pt idx="174">
                  <c:v>1150</c:v>
                </c:pt>
                <c:pt idx="175">
                  <c:v>1160</c:v>
                </c:pt>
                <c:pt idx="176">
                  <c:v>1178</c:v>
                </c:pt>
                <c:pt idx="177">
                  <c:v>1660</c:v>
                </c:pt>
                <c:pt idx="178">
                  <c:v>1823</c:v>
                </c:pt>
                <c:pt idx="179">
                  <c:v>1847</c:v>
                </c:pt>
                <c:pt idx="180">
                  <c:v>1989</c:v>
                </c:pt>
                <c:pt idx="181">
                  <c:v>2011</c:v>
                </c:pt>
                <c:pt idx="182">
                  <c:v>2109</c:v>
                </c:pt>
                <c:pt idx="183">
                  <c:v>2182</c:v>
                </c:pt>
                <c:pt idx="184">
                  <c:v>2182</c:v>
                </c:pt>
                <c:pt idx="185">
                  <c:v>2182</c:v>
                </c:pt>
                <c:pt idx="186">
                  <c:v>2182</c:v>
                </c:pt>
                <c:pt idx="187">
                  <c:v>2182</c:v>
                </c:pt>
                <c:pt idx="188">
                  <c:v>2348</c:v>
                </c:pt>
                <c:pt idx="189">
                  <c:v>2352</c:v>
                </c:pt>
                <c:pt idx="190">
                  <c:v>2492</c:v>
                </c:pt>
                <c:pt idx="191">
                  <c:v>2492</c:v>
                </c:pt>
                <c:pt idx="192">
                  <c:v>2498</c:v>
                </c:pt>
                <c:pt idx="193">
                  <c:v>2498</c:v>
                </c:pt>
                <c:pt idx="194">
                  <c:v>2501.5</c:v>
                </c:pt>
                <c:pt idx="195">
                  <c:v>2527</c:v>
                </c:pt>
                <c:pt idx="196">
                  <c:v>2527</c:v>
                </c:pt>
                <c:pt idx="197">
                  <c:v>2694</c:v>
                </c:pt>
                <c:pt idx="198">
                  <c:v>2732</c:v>
                </c:pt>
                <c:pt idx="199">
                  <c:v>2851</c:v>
                </c:pt>
                <c:pt idx="200">
                  <c:v>2851</c:v>
                </c:pt>
                <c:pt idx="201">
                  <c:v>2858</c:v>
                </c:pt>
                <c:pt idx="202">
                  <c:v>2885</c:v>
                </c:pt>
                <c:pt idx="203">
                  <c:v>2885</c:v>
                </c:pt>
                <c:pt idx="204">
                  <c:v>2887</c:v>
                </c:pt>
                <c:pt idx="205">
                  <c:v>3211</c:v>
                </c:pt>
                <c:pt idx="206">
                  <c:v>3211</c:v>
                </c:pt>
                <c:pt idx="207">
                  <c:v>3348</c:v>
                </c:pt>
                <c:pt idx="208">
                  <c:v>3348</c:v>
                </c:pt>
                <c:pt idx="209">
                  <c:v>3404</c:v>
                </c:pt>
                <c:pt idx="210">
                  <c:v>3556</c:v>
                </c:pt>
                <c:pt idx="211">
                  <c:v>3719</c:v>
                </c:pt>
                <c:pt idx="212">
                  <c:v>3719</c:v>
                </c:pt>
                <c:pt idx="213">
                  <c:v>4066</c:v>
                </c:pt>
                <c:pt idx="214">
                  <c:v>4218</c:v>
                </c:pt>
                <c:pt idx="215">
                  <c:v>4218</c:v>
                </c:pt>
                <c:pt idx="216">
                  <c:v>4404</c:v>
                </c:pt>
              </c:numCache>
            </c:numRef>
          </c:xVal>
          <c:yVal>
            <c:numRef>
              <c:f>A!$L$21:$L$998</c:f>
              <c:numCache>
                <c:formatCode>General</c:formatCode>
                <c:ptCount val="978"/>
                <c:pt idx="97">
                  <c:v>3.7662499998987187E-2</c:v>
                </c:pt>
                <c:pt idx="98">
                  <c:v>3.8662500002828892E-2</c:v>
                </c:pt>
                <c:pt idx="99">
                  <c:v>4.2740400000184309E-2</c:v>
                </c:pt>
                <c:pt idx="100">
                  <c:v>3.6082500002521556E-2</c:v>
                </c:pt>
                <c:pt idx="101">
                  <c:v>2.7400200000556652E-2</c:v>
                </c:pt>
                <c:pt idx="104">
                  <c:v>3.0181999994965736E-2</c:v>
                </c:pt>
                <c:pt idx="107">
                  <c:v>9.2781999992439523E-3</c:v>
                </c:pt>
                <c:pt idx="114">
                  <c:v>3.1843199998547789E-2</c:v>
                </c:pt>
                <c:pt idx="134">
                  <c:v>1.2723100000584964E-2</c:v>
                </c:pt>
                <c:pt idx="138">
                  <c:v>2.1481900002982002E-2</c:v>
                </c:pt>
                <c:pt idx="141">
                  <c:v>1.5040799997223075E-2</c:v>
                </c:pt>
                <c:pt idx="142">
                  <c:v>7.9960000584833324E-4</c:v>
                </c:pt>
                <c:pt idx="143">
                  <c:v>1.6924899995501619E-2</c:v>
                </c:pt>
                <c:pt idx="144">
                  <c:v>5.0210999979753979E-3</c:v>
                </c:pt>
                <c:pt idx="145">
                  <c:v>-9.5590000273659825E-4</c:v>
                </c:pt>
                <c:pt idx="146">
                  <c:v>5.4837999996379949E-3</c:v>
                </c:pt>
                <c:pt idx="147">
                  <c:v>2.3632000011275522E-3</c:v>
                </c:pt>
                <c:pt idx="148">
                  <c:v>8.029000018723309E-4</c:v>
                </c:pt>
                <c:pt idx="149">
                  <c:v>3.0197000014595687E-3</c:v>
                </c:pt>
                <c:pt idx="150">
                  <c:v>1.1220000014873222E-3</c:v>
                </c:pt>
                <c:pt idx="151">
                  <c:v>-1.0999999998603016E-2</c:v>
                </c:pt>
                <c:pt idx="152">
                  <c:v>-1.8915999971795827E-3</c:v>
                </c:pt>
                <c:pt idx="153">
                  <c:v>1.1435999986133538E-3</c:v>
                </c:pt>
                <c:pt idx="154">
                  <c:v>8.5833000048296526E-3</c:v>
                </c:pt>
                <c:pt idx="158">
                  <c:v>2.3000000510364771E-5</c:v>
                </c:pt>
                <c:pt idx="160">
                  <c:v>-5.2181999999447726E-3</c:v>
                </c:pt>
                <c:pt idx="163">
                  <c:v>-9.9670000054175034E-4</c:v>
                </c:pt>
                <c:pt idx="165">
                  <c:v>1.1028000008082017E-3</c:v>
                </c:pt>
                <c:pt idx="166">
                  <c:v>-9.9480000062612817E-4</c:v>
                </c:pt>
                <c:pt idx="168">
                  <c:v>3.3242999998037703E-3</c:v>
                </c:pt>
                <c:pt idx="169">
                  <c:v>3.7870000014663674E-3</c:v>
                </c:pt>
                <c:pt idx="170">
                  <c:v>-2.3336000012932345E-3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BC2-49DB-BD74-56B0F9E55001}"/>
            </c:ext>
          </c:extLst>
        </c:ser>
        <c:ser>
          <c:idx val="5"/>
          <c:order val="5"/>
          <c:tx>
            <c:strRef>
              <c:f>A!$M$20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A!$F$21:$F$998</c:f>
              <c:numCache>
                <c:formatCode>General</c:formatCode>
                <c:ptCount val="978"/>
                <c:pt idx="0">
                  <c:v>-10794</c:v>
                </c:pt>
                <c:pt idx="1">
                  <c:v>-10772</c:v>
                </c:pt>
                <c:pt idx="2">
                  <c:v>-10767</c:v>
                </c:pt>
                <c:pt idx="3">
                  <c:v>-10766</c:v>
                </c:pt>
                <c:pt idx="4">
                  <c:v>-10765</c:v>
                </c:pt>
                <c:pt idx="5">
                  <c:v>-10760</c:v>
                </c:pt>
                <c:pt idx="6">
                  <c:v>-10759</c:v>
                </c:pt>
                <c:pt idx="7">
                  <c:v>-10636</c:v>
                </c:pt>
                <c:pt idx="8">
                  <c:v>-9731</c:v>
                </c:pt>
                <c:pt idx="9">
                  <c:v>-9464</c:v>
                </c:pt>
                <c:pt idx="10">
                  <c:v>-9463</c:v>
                </c:pt>
                <c:pt idx="11">
                  <c:v>-9442</c:v>
                </c:pt>
                <c:pt idx="12">
                  <c:v>-9442</c:v>
                </c:pt>
                <c:pt idx="13">
                  <c:v>-9414</c:v>
                </c:pt>
                <c:pt idx="14">
                  <c:v>-9408</c:v>
                </c:pt>
                <c:pt idx="15">
                  <c:v>-9408</c:v>
                </c:pt>
                <c:pt idx="16">
                  <c:v>-9277</c:v>
                </c:pt>
                <c:pt idx="17">
                  <c:v>-9270</c:v>
                </c:pt>
                <c:pt idx="18">
                  <c:v>-9262</c:v>
                </c:pt>
                <c:pt idx="19">
                  <c:v>-9257</c:v>
                </c:pt>
                <c:pt idx="20">
                  <c:v>-9256</c:v>
                </c:pt>
                <c:pt idx="21">
                  <c:v>-9249</c:v>
                </c:pt>
                <c:pt idx="22">
                  <c:v>-9221</c:v>
                </c:pt>
                <c:pt idx="23">
                  <c:v>-8911</c:v>
                </c:pt>
                <c:pt idx="24">
                  <c:v>-8774</c:v>
                </c:pt>
                <c:pt idx="25">
                  <c:v>-8759</c:v>
                </c:pt>
                <c:pt idx="26">
                  <c:v>-8710</c:v>
                </c:pt>
                <c:pt idx="27">
                  <c:v>-8581</c:v>
                </c:pt>
                <c:pt idx="28">
                  <c:v>-8581</c:v>
                </c:pt>
                <c:pt idx="29">
                  <c:v>-8573</c:v>
                </c:pt>
                <c:pt idx="30">
                  <c:v>-8429</c:v>
                </c:pt>
                <c:pt idx="31">
                  <c:v>-8057</c:v>
                </c:pt>
                <c:pt idx="32">
                  <c:v>-8022</c:v>
                </c:pt>
                <c:pt idx="33">
                  <c:v>-6747</c:v>
                </c:pt>
                <c:pt idx="34">
                  <c:v>-6683</c:v>
                </c:pt>
                <c:pt idx="35">
                  <c:v>-6677</c:v>
                </c:pt>
                <c:pt idx="36">
                  <c:v>-6632</c:v>
                </c:pt>
                <c:pt idx="37">
                  <c:v>-6502.5</c:v>
                </c:pt>
                <c:pt idx="38">
                  <c:v>-6497</c:v>
                </c:pt>
                <c:pt idx="39">
                  <c:v>-6491.5</c:v>
                </c:pt>
                <c:pt idx="40">
                  <c:v>-6353</c:v>
                </c:pt>
                <c:pt idx="41">
                  <c:v>-6222</c:v>
                </c:pt>
                <c:pt idx="42">
                  <c:v>-6172</c:v>
                </c:pt>
                <c:pt idx="43">
                  <c:v>-6167</c:v>
                </c:pt>
                <c:pt idx="44">
                  <c:v>-6016</c:v>
                </c:pt>
                <c:pt idx="45">
                  <c:v>-5995</c:v>
                </c:pt>
                <c:pt idx="46">
                  <c:v>-5875</c:v>
                </c:pt>
                <c:pt idx="47">
                  <c:v>-5829</c:v>
                </c:pt>
                <c:pt idx="48">
                  <c:v>-5821</c:v>
                </c:pt>
                <c:pt idx="49">
                  <c:v>-5656</c:v>
                </c:pt>
                <c:pt idx="50">
                  <c:v>-5522</c:v>
                </c:pt>
                <c:pt idx="51">
                  <c:v>-5491</c:v>
                </c:pt>
                <c:pt idx="52">
                  <c:v>-5488</c:v>
                </c:pt>
                <c:pt idx="53">
                  <c:v>-5468</c:v>
                </c:pt>
                <c:pt idx="54">
                  <c:v>-5454</c:v>
                </c:pt>
                <c:pt idx="55">
                  <c:v>-5352</c:v>
                </c:pt>
                <c:pt idx="56">
                  <c:v>-5324</c:v>
                </c:pt>
                <c:pt idx="57">
                  <c:v>-4809.5</c:v>
                </c:pt>
                <c:pt idx="58">
                  <c:v>-4631</c:v>
                </c:pt>
                <c:pt idx="59">
                  <c:v>-4291</c:v>
                </c:pt>
                <c:pt idx="60">
                  <c:v>-3938</c:v>
                </c:pt>
                <c:pt idx="61">
                  <c:v>-3938</c:v>
                </c:pt>
                <c:pt idx="62">
                  <c:v>-3934</c:v>
                </c:pt>
                <c:pt idx="63">
                  <c:v>-3933</c:v>
                </c:pt>
                <c:pt idx="64">
                  <c:v>-3929.5</c:v>
                </c:pt>
                <c:pt idx="65">
                  <c:v>-3929</c:v>
                </c:pt>
                <c:pt idx="66">
                  <c:v>-3929</c:v>
                </c:pt>
                <c:pt idx="67">
                  <c:v>-3929</c:v>
                </c:pt>
                <c:pt idx="68">
                  <c:v>-3927</c:v>
                </c:pt>
                <c:pt idx="69">
                  <c:v>-3611</c:v>
                </c:pt>
                <c:pt idx="70">
                  <c:v>-3611</c:v>
                </c:pt>
                <c:pt idx="71">
                  <c:v>-3609</c:v>
                </c:pt>
                <c:pt idx="72">
                  <c:v>-3604</c:v>
                </c:pt>
                <c:pt idx="73">
                  <c:v>-3117</c:v>
                </c:pt>
                <c:pt idx="74">
                  <c:v>-3110</c:v>
                </c:pt>
                <c:pt idx="75">
                  <c:v>-2961</c:v>
                </c:pt>
                <c:pt idx="76">
                  <c:v>-2952</c:v>
                </c:pt>
                <c:pt idx="77">
                  <c:v>-2947</c:v>
                </c:pt>
                <c:pt idx="78">
                  <c:v>-2947</c:v>
                </c:pt>
                <c:pt idx="79">
                  <c:v>-2940</c:v>
                </c:pt>
                <c:pt idx="80">
                  <c:v>-2940</c:v>
                </c:pt>
                <c:pt idx="81">
                  <c:v>-2926</c:v>
                </c:pt>
                <c:pt idx="82">
                  <c:v>-2926</c:v>
                </c:pt>
                <c:pt idx="83">
                  <c:v>-2630</c:v>
                </c:pt>
                <c:pt idx="84">
                  <c:v>-2607</c:v>
                </c:pt>
                <c:pt idx="85">
                  <c:v>-2602</c:v>
                </c:pt>
                <c:pt idx="86">
                  <c:v>-2602</c:v>
                </c:pt>
                <c:pt idx="87">
                  <c:v>-2602</c:v>
                </c:pt>
                <c:pt idx="88">
                  <c:v>-2595</c:v>
                </c:pt>
                <c:pt idx="89">
                  <c:v>-2595</c:v>
                </c:pt>
                <c:pt idx="90">
                  <c:v>-2588</c:v>
                </c:pt>
                <c:pt idx="91">
                  <c:v>-2579</c:v>
                </c:pt>
                <c:pt idx="92">
                  <c:v>-2444</c:v>
                </c:pt>
                <c:pt idx="93">
                  <c:v>-2444</c:v>
                </c:pt>
                <c:pt idx="94">
                  <c:v>-2388</c:v>
                </c:pt>
                <c:pt idx="95">
                  <c:v>-2276</c:v>
                </c:pt>
                <c:pt idx="96">
                  <c:v>-2248</c:v>
                </c:pt>
                <c:pt idx="97">
                  <c:v>-2125</c:v>
                </c:pt>
                <c:pt idx="98">
                  <c:v>-2125</c:v>
                </c:pt>
                <c:pt idx="99">
                  <c:v>-2076</c:v>
                </c:pt>
                <c:pt idx="100">
                  <c:v>-1925</c:v>
                </c:pt>
                <c:pt idx="101">
                  <c:v>-1738</c:v>
                </c:pt>
                <c:pt idx="102">
                  <c:v>-1730.5</c:v>
                </c:pt>
                <c:pt idx="103">
                  <c:v>-1726</c:v>
                </c:pt>
                <c:pt idx="104">
                  <c:v>-1580</c:v>
                </c:pt>
                <c:pt idx="105">
                  <c:v>-1568</c:v>
                </c:pt>
                <c:pt idx="106">
                  <c:v>-1561</c:v>
                </c:pt>
                <c:pt idx="107">
                  <c:v>-1558</c:v>
                </c:pt>
                <c:pt idx="108">
                  <c:v>-1480</c:v>
                </c:pt>
                <c:pt idx="109">
                  <c:v>-1409</c:v>
                </c:pt>
                <c:pt idx="110">
                  <c:v>-1409</c:v>
                </c:pt>
                <c:pt idx="111">
                  <c:v>-1409</c:v>
                </c:pt>
                <c:pt idx="112">
                  <c:v>-1409</c:v>
                </c:pt>
                <c:pt idx="113">
                  <c:v>-1409</c:v>
                </c:pt>
                <c:pt idx="114">
                  <c:v>-1408</c:v>
                </c:pt>
                <c:pt idx="115">
                  <c:v>-1251</c:v>
                </c:pt>
                <c:pt idx="116">
                  <c:v>-1237</c:v>
                </c:pt>
                <c:pt idx="117">
                  <c:v>-1237</c:v>
                </c:pt>
                <c:pt idx="118">
                  <c:v>-1237</c:v>
                </c:pt>
                <c:pt idx="119">
                  <c:v>-1237</c:v>
                </c:pt>
                <c:pt idx="120">
                  <c:v>-1237</c:v>
                </c:pt>
                <c:pt idx="121">
                  <c:v>-1237</c:v>
                </c:pt>
                <c:pt idx="122">
                  <c:v>-1230</c:v>
                </c:pt>
                <c:pt idx="123">
                  <c:v>-1100</c:v>
                </c:pt>
                <c:pt idx="124">
                  <c:v>-1072</c:v>
                </c:pt>
                <c:pt idx="125">
                  <c:v>-1065</c:v>
                </c:pt>
                <c:pt idx="126">
                  <c:v>-906</c:v>
                </c:pt>
                <c:pt idx="127">
                  <c:v>-892</c:v>
                </c:pt>
                <c:pt idx="128">
                  <c:v>-892</c:v>
                </c:pt>
                <c:pt idx="129">
                  <c:v>-892</c:v>
                </c:pt>
                <c:pt idx="130">
                  <c:v>-892</c:v>
                </c:pt>
                <c:pt idx="131">
                  <c:v>-892</c:v>
                </c:pt>
                <c:pt idx="132">
                  <c:v>-871</c:v>
                </c:pt>
                <c:pt idx="133">
                  <c:v>-755</c:v>
                </c:pt>
                <c:pt idx="134">
                  <c:v>-739</c:v>
                </c:pt>
                <c:pt idx="135">
                  <c:v>-734</c:v>
                </c:pt>
                <c:pt idx="136">
                  <c:v>-727</c:v>
                </c:pt>
                <c:pt idx="137">
                  <c:v>-713</c:v>
                </c:pt>
                <c:pt idx="138">
                  <c:v>-711</c:v>
                </c:pt>
                <c:pt idx="139">
                  <c:v>-699</c:v>
                </c:pt>
                <c:pt idx="140">
                  <c:v>-562</c:v>
                </c:pt>
                <c:pt idx="141">
                  <c:v>-552</c:v>
                </c:pt>
                <c:pt idx="142">
                  <c:v>-524</c:v>
                </c:pt>
                <c:pt idx="143">
                  <c:v>-381</c:v>
                </c:pt>
                <c:pt idx="144">
                  <c:v>-359</c:v>
                </c:pt>
                <c:pt idx="145">
                  <c:v>-229</c:v>
                </c:pt>
                <c:pt idx="146">
                  <c:v>-222</c:v>
                </c:pt>
                <c:pt idx="147">
                  <c:v>-208</c:v>
                </c:pt>
                <c:pt idx="148">
                  <c:v>-201</c:v>
                </c:pt>
                <c:pt idx="149">
                  <c:v>-193</c:v>
                </c:pt>
                <c:pt idx="150">
                  <c:v>-180</c:v>
                </c:pt>
                <c:pt idx="151">
                  <c:v>0</c:v>
                </c:pt>
                <c:pt idx="152">
                  <c:v>4</c:v>
                </c:pt>
                <c:pt idx="153">
                  <c:v>116</c:v>
                </c:pt>
                <c:pt idx="154">
                  <c:v>123</c:v>
                </c:pt>
                <c:pt idx="155">
                  <c:v>128</c:v>
                </c:pt>
                <c:pt idx="156">
                  <c:v>128</c:v>
                </c:pt>
                <c:pt idx="157">
                  <c:v>128</c:v>
                </c:pt>
                <c:pt idx="158">
                  <c:v>130</c:v>
                </c:pt>
                <c:pt idx="159">
                  <c:v>156</c:v>
                </c:pt>
                <c:pt idx="160">
                  <c:v>158</c:v>
                </c:pt>
                <c:pt idx="161">
                  <c:v>293</c:v>
                </c:pt>
                <c:pt idx="162">
                  <c:v>307</c:v>
                </c:pt>
                <c:pt idx="163">
                  <c:v>323</c:v>
                </c:pt>
                <c:pt idx="164">
                  <c:v>480</c:v>
                </c:pt>
                <c:pt idx="165">
                  <c:v>668</c:v>
                </c:pt>
                <c:pt idx="166">
                  <c:v>812</c:v>
                </c:pt>
                <c:pt idx="167">
                  <c:v>824</c:v>
                </c:pt>
                <c:pt idx="168">
                  <c:v>833</c:v>
                </c:pt>
                <c:pt idx="169">
                  <c:v>970</c:v>
                </c:pt>
                <c:pt idx="170">
                  <c:v>984</c:v>
                </c:pt>
                <c:pt idx="171">
                  <c:v>996</c:v>
                </c:pt>
                <c:pt idx="172">
                  <c:v>1134</c:v>
                </c:pt>
                <c:pt idx="173">
                  <c:v>1148</c:v>
                </c:pt>
                <c:pt idx="174">
                  <c:v>1150</c:v>
                </c:pt>
                <c:pt idx="175">
                  <c:v>1160</c:v>
                </c:pt>
                <c:pt idx="176">
                  <c:v>1178</c:v>
                </c:pt>
                <c:pt idx="177">
                  <c:v>1660</c:v>
                </c:pt>
                <c:pt idx="178">
                  <c:v>1823</c:v>
                </c:pt>
                <c:pt idx="179">
                  <c:v>1847</c:v>
                </c:pt>
                <c:pt idx="180">
                  <c:v>1989</c:v>
                </c:pt>
                <c:pt idx="181">
                  <c:v>2011</c:v>
                </c:pt>
                <c:pt idx="182">
                  <c:v>2109</c:v>
                </c:pt>
                <c:pt idx="183">
                  <c:v>2182</c:v>
                </c:pt>
                <c:pt idx="184">
                  <c:v>2182</c:v>
                </c:pt>
                <c:pt idx="185">
                  <c:v>2182</c:v>
                </c:pt>
                <c:pt idx="186">
                  <c:v>2182</c:v>
                </c:pt>
                <c:pt idx="187">
                  <c:v>2182</c:v>
                </c:pt>
                <c:pt idx="188">
                  <c:v>2348</c:v>
                </c:pt>
                <c:pt idx="189">
                  <c:v>2352</c:v>
                </c:pt>
                <c:pt idx="190">
                  <c:v>2492</c:v>
                </c:pt>
                <c:pt idx="191">
                  <c:v>2492</c:v>
                </c:pt>
                <c:pt idx="192">
                  <c:v>2498</c:v>
                </c:pt>
                <c:pt idx="193">
                  <c:v>2498</c:v>
                </c:pt>
                <c:pt idx="194">
                  <c:v>2501.5</c:v>
                </c:pt>
                <c:pt idx="195">
                  <c:v>2527</c:v>
                </c:pt>
                <c:pt idx="196">
                  <c:v>2527</c:v>
                </c:pt>
                <c:pt idx="197">
                  <c:v>2694</c:v>
                </c:pt>
                <c:pt idx="198">
                  <c:v>2732</c:v>
                </c:pt>
                <c:pt idx="199">
                  <c:v>2851</c:v>
                </c:pt>
                <c:pt idx="200">
                  <c:v>2851</c:v>
                </c:pt>
                <c:pt idx="201">
                  <c:v>2858</c:v>
                </c:pt>
                <c:pt idx="202">
                  <c:v>2885</c:v>
                </c:pt>
                <c:pt idx="203">
                  <c:v>2885</c:v>
                </c:pt>
                <c:pt idx="204">
                  <c:v>2887</c:v>
                </c:pt>
                <c:pt idx="205">
                  <c:v>3211</c:v>
                </c:pt>
                <c:pt idx="206">
                  <c:v>3211</c:v>
                </c:pt>
                <c:pt idx="207">
                  <c:v>3348</c:v>
                </c:pt>
                <c:pt idx="208">
                  <c:v>3348</c:v>
                </c:pt>
                <c:pt idx="209">
                  <c:v>3404</c:v>
                </c:pt>
                <c:pt idx="210">
                  <c:v>3556</c:v>
                </c:pt>
                <c:pt idx="211">
                  <c:v>3719</c:v>
                </c:pt>
                <c:pt idx="212">
                  <c:v>3719</c:v>
                </c:pt>
                <c:pt idx="213">
                  <c:v>4066</c:v>
                </c:pt>
                <c:pt idx="214">
                  <c:v>4218</c:v>
                </c:pt>
                <c:pt idx="215">
                  <c:v>4218</c:v>
                </c:pt>
                <c:pt idx="216">
                  <c:v>4404</c:v>
                </c:pt>
              </c:numCache>
            </c:numRef>
          </c:xVal>
          <c:yVal>
            <c:numRef>
              <c:f>A!$M$21:$M$998</c:f>
              <c:numCache>
                <c:formatCode>General</c:formatCode>
                <c:ptCount val="978"/>
                <c:pt idx="37">
                  <c:v>0.16490725000039674</c:v>
                </c:pt>
                <c:pt idx="39">
                  <c:v>-0.29654464999475749</c:v>
                </c:pt>
                <c:pt idx="42">
                  <c:v>0.27773880000313511</c:v>
                </c:pt>
                <c:pt idx="57">
                  <c:v>-0.33446244999504415</c:v>
                </c:pt>
                <c:pt idx="58">
                  <c:v>-0.27975010000227485</c:v>
                </c:pt>
                <c:pt idx="60">
                  <c:v>0.26278019999881508</c:v>
                </c:pt>
                <c:pt idx="61">
                  <c:v>0.26278019999881508</c:v>
                </c:pt>
                <c:pt idx="62">
                  <c:v>-0.15111139999498846</c:v>
                </c:pt>
                <c:pt idx="64">
                  <c:v>-0.27461445000517415</c:v>
                </c:pt>
                <c:pt idx="65">
                  <c:v>1.1774099999456666E-2</c:v>
                </c:pt>
                <c:pt idx="66">
                  <c:v>1.2774100003298372E-2</c:v>
                </c:pt>
                <c:pt idx="67">
                  <c:v>1.2774100003298372E-2</c:v>
                </c:pt>
                <c:pt idx="68">
                  <c:v>-0.19467170000280021</c:v>
                </c:pt>
                <c:pt idx="69">
                  <c:v>-0.25710809999873163</c:v>
                </c:pt>
                <c:pt idx="70">
                  <c:v>-0.25210809999407502</c:v>
                </c:pt>
                <c:pt idx="71">
                  <c:v>-0.46155390000058105</c:v>
                </c:pt>
                <c:pt idx="72">
                  <c:v>-0.30166840000310913</c:v>
                </c:pt>
                <c:pt idx="75">
                  <c:v>7.2006900001724716E-2</c:v>
                </c:pt>
                <c:pt idx="77">
                  <c:v>7.1886300000187475E-2</c:v>
                </c:pt>
                <c:pt idx="79">
                  <c:v>7.232599999406375E-2</c:v>
                </c:pt>
                <c:pt idx="81">
                  <c:v>8.3205399998405483E-2</c:v>
                </c:pt>
                <c:pt idx="83">
                  <c:v>5.4227000000537373E-2</c:v>
                </c:pt>
                <c:pt idx="85">
                  <c:v>5.7985800005553756E-2</c:v>
                </c:pt>
                <c:pt idx="87">
                  <c:v>6.3985799999500159E-2</c:v>
                </c:pt>
                <c:pt idx="92">
                  <c:v>4.3767600000137463E-2</c:v>
                </c:pt>
                <c:pt idx="93">
                  <c:v>5.9767599996121135E-2</c:v>
                </c:pt>
                <c:pt idx="94">
                  <c:v>4.7285199994803406E-2</c:v>
                </c:pt>
                <c:pt idx="102">
                  <c:v>-0.31777155000600033</c:v>
                </c:pt>
                <c:pt idx="103">
                  <c:v>5.57254000013927E-2</c:v>
                </c:pt>
                <c:pt idx="105">
                  <c:v>2.7507200000400189E-2</c:v>
                </c:pt>
                <c:pt idx="106">
                  <c:v>2.6946899997710716E-2</c:v>
                </c:pt>
                <c:pt idx="115">
                  <c:v>2.0847899999353103E-2</c:v>
                </c:pt>
                <c:pt idx="122">
                  <c:v>2.3166999999375548E-2</c:v>
                </c:pt>
                <c:pt idx="123">
                  <c:v>1.9190000006346963E-2</c:v>
                </c:pt>
                <c:pt idx="124">
                  <c:v>2.1948800000245683E-2</c:v>
                </c:pt>
                <c:pt idx="125">
                  <c:v>2.8388500002620276E-2</c:v>
                </c:pt>
                <c:pt idx="126">
                  <c:v>1.0947399998258334E-2</c:v>
                </c:pt>
                <c:pt idx="130">
                  <c:v>1.9826800002192613E-2</c:v>
                </c:pt>
                <c:pt idx="132">
                  <c:v>6.1458999989554286E-3</c:v>
                </c:pt>
                <c:pt idx="133">
                  <c:v>8.2894999941345304E-3</c:v>
                </c:pt>
                <c:pt idx="135">
                  <c:v>2.6085999998031184E-3</c:v>
                </c:pt>
                <c:pt idx="136">
                  <c:v>1.004829999874346E-2</c:v>
                </c:pt>
                <c:pt idx="137">
                  <c:v>4.9276999998255633E-3</c:v>
                </c:pt>
                <c:pt idx="139">
                  <c:v>3.8070999944466166E-3</c:v>
                </c:pt>
                <c:pt idx="140">
                  <c:v>1.526979999471223E-2</c:v>
                </c:pt>
                <c:pt idx="155">
                  <c:v>-7.5311999971745536E-3</c:v>
                </c:pt>
                <c:pt idx="156">
                  <c:v>3.4688000014284626E-3</c:v>
                </c:pt>
                <c:pt idx="157">
                  <c:v>5.4688000018359162E-3</c:v>
                </c:pt>
                <c:pt idx="159">
                  <c:v>-7.7240000246092677E-4</c:v>
                </c:pt>
                <c:pt idx="161">
                  <c:v>1.8690299999434501E-2</c:v>
                </c:pt>
                <c:pt idx="162">
                  <c:v>1.5697000053478405E-3</c:v>
                </c:pt>
                <c:pt idx="164">
                  <c:v>7.9999954323284328E-6</c:v>
                </c:pt>
                <c:pt idx="167">
                  <c:v>-1.6696000020601787E-3</c:v>
                </c:pt>
                <c:pt idx="171">
                  <c:v>-3.008400002727285E-3</c:v>
                </c:pt>
                <c:pt idx="172">
                  <c:v>-5.7686000000103377E-3</c:v>
                </c:pt>
                <c:pt idx="178">
                  <c:v>-1.3346699997782707E-2</c:v>
                </c:pt>
                <c:pt idx="188">
                  <c:v>-2.646919999824604E-2</c:v>
                </c:pt>
                <c:pt idx="190">
                  <c:v>-2.1466800004418474E-2</c:v>
                </c:pt>
                <c:pt idx="192">
                  <c:v>-2.7804199999081902E-2</c:v>
                </c:pt>
                <c:pt idx="194">
                  <c:v>-0.3830843499963521</c:v>
                </c:pt>
                <c:pt idx="195">
                  <c:v>-2.3268299999472219E-2</c:v>
                </c:pt>
                <c:pt idx="201">
                  <c:v>-3.2248199997411575E-2</c:v>
                </c:pt>
                <c:pt idx="202">
                  <c:v>-3.0766500000027008E-2</c:v>
                </c:pt>
                <c:pt idx="211">
                  <c:v>-4.4365100002323743E-2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BC2-49DB-BD74-56B0F9E55001}"/>
            </c:ext>
          </c:extLst>
        </c:ser>
        <c:ser>
          <c:idx val="6"/>
          <c:order val="6"/>
          <c:tx>
            <c:strRef>
              <c:f>A!$N$20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A!$F$21:$F$998</c:f>
              <c:numCache>
                <c:formatCode>General</c:formatCode>
                <c:ptCount val="978"/>
                <c:pt idx="0">
                  <c:v>-10794</c:v>
                </c:pt>
                <c:pt idx="1">
                  <c:v>-10772</c:v>
                </c:pt>
                <c:pt idx="2">
                  <c:v>-10767</c:v>
                </c:pt>
                <c:pt idx="3">
                  <c:v>-10766</c:v>
                </c:pt>
                <c:pt idx="4">
                  <c:v>-10765</c:v>
                </c:pt>
                <c:pt idx="5">
                  <c:v>-10760</c:v>
                </c:pt>
                <c:pt idx="6">
                  <c:v>-10759</c:v>
                </c:pt>
                <c:pt idx="7">
                  <c:v>-10636</c:v>
                </c:pt>
                <c:pt idx="8">
                  <c:v>-9731</c:v>
                </c:pt>
                <c:pt idx="9">
                  <c:v>-9464</c:v>
                </c:pt>
                <c:pt idx="10">
                  <c:v>-9463</c:v>
                </c:pt>
                <c:pt idx="11">
                  <c:v>-9442</c:v>
                </c:pt>
                <c:pt idx="12">
                  <c:v>-9442</c:v>
                </c:pt>
                <c:pt idx="13">
                  <c:v>-9414</c:v>
                </c:pt>
                <c:pt idx="14">
                  <c:v>-9408</c:v>
                </c:pt>
                <c:pt idx="15">
                  <c:v>-9408</c:v>
                </c:pt>
                <c:pt idx="16">
                  <c:v>-9277</c:v>
                </c:pt>
                <c:pt idx="17">
                  <c:v>-9270</c:v>
                </c:pt>
                <c:pt idx="18">
                  <c:v>-9262</c:v>
                </c:pt>
                <c:pt idx="19">
                  <c:v>-9257</c:v>
                </c:pt>
                <c:pt idx="20">
                  <c:v>-9256</c:v>
                </c:pt>
                <c:pt idx="21">
                  <c:v>-9249</c:v>
                </c:pt>
                <c:pt idx="22">
                  <c:v>-9221</c:v>
                </c:pt>
                <c:pt idx="23">
                  <c:v>-8911</c:v>
                </c:pt>
                <c:pt idx="24">
                  <c:v>-8774</c:v>
                </c:pt>
                <c:pt idx="25">
                  <c:v>-8759</c:v>
                </c:pt>
                <c:pt idx="26">
                  <c:v>-8710</c:v>
                </c:pt>
                <c:pt idx="27">
                  <c:v>-8581</c:v>
                </c:pt>
                <c:pt idx="28">
                  <c:v>-8581</c:v>
                </c:pt>
                <c:pt idx="29">
                  <c:v>-8573</c:v>
                </c:pt>
                <c:pt idx="30">
                  <c:v>-8429</c:v>
                </c:pt>
                <c:pt idx="31">
                  <c:v>-8057</c:v>
                </c:pt>
                <c:pt idx="32">
                  <c:v>-8022</c:v>
                </c:pt>
                <c:pt idx="33">
                  <c:v>-6747</c:v>
                </c:pt>
                <c:pt idx="34">
                  <c:v>-6683</c:v>
                </c:pt>
                <c:pt idx="35">
                  <c:v>-6677</c:v>
                </c:pt>
                <c:pt idx="36">
                  <c:v>-6632</c:v>
                </c:pt>
                <c:pt idx="37">
                  <c:v>-6502.5</c:v>
                </c:pt>
                <c:pt idx="38">
                  <c:v>-6497</c:v>
                </c:pt>
                <c:pt idx="39">
                  <c:v>-6491.5</c:v>
                </c:pt>
                <c:pt idx="40">
                  <c:v>-6353</c:v>
                </c:pt>
                <c:pt idx="41">
                  <c:v>-6222</c:v>
                </c:pt>
                <c:pt idx="42">
                  <c:v>-6172</c:v>
                </c:pt>
                <c:pt idx="43">
                  <c:v>-6167</c:v>
                </c:pt>
                <c:pt idx="44">
                  <c:v>-6016</c:v>
                </c:pt>
                <c:pt idx="45">
                  <c:v>-5995</c:v>
                </c:pt>
                <c:pt idx="46">
                  <c:v>-5875</c:v>
                </c:pt>
                <c:pt idx="47">
                  <c:v>-5829</c:v>
                </c:pt>
                <c:pt idx="48">
                  <c:v>-5821</c:v>
                </c:pt>
                <c:pt idx="49">
                  <c:v>-5656</c:v>
                </c:pt>
                <c:pt idx="50">
                  <c:v>-5522</c:v>
                </c:pt>
                <c:pt idx="51">
                  <c:v>-5491</c:v>
                </c:pt>
                <c:pt idx="52">
                  <c:v>-5488</c:v>
                </c:pt>
                <c:pt idx="53">
                  <c:v>-5468</c:v>
                </c:pt>
                <c:pt idx="54">
                  <c:v>-5454</c:v>
                </c:pt>
                <c:pt idx="55">
                  <c:v>-5352</c:v>
                </c:pt>
                <c:pt idx="56">
                  <c:v>-5324</c:v>
                </c:pt>
                <c:pt idx="57">
                  <c:v>-4809.5</c:v>
                </c:pt>
                <c:pt idx="58">
                  <c:v>-4631</c:v>
                </c:pt>
                <c:pt idx="59">
                  <c:v>-4291</c:v>
                </c:pt>
                <c:pt idx="60">
                  <c:v>-3938</c:v>
                </c:pt>
                <c:pt idx="61">
                  <c:v>-3938</c:v>
                </c:pt>
                <c:pt idx="62">
                  <c:v>-3934</c:v>
                </c:pt>
                <c:pt idx="63">
                  <c:v>-3933</c:v>
                </c:pt>
                <c:pt idx="64">
                  <c:v>-3929.5</c:v>
                </c:pt>
                <c:pt idx="65">
                  <c:v>-3929</c:v>
                </c:pt>
                <c:pt idx="66">
                  <c:v>-3929</c:v>
                </c:pt>
                <c:pt idx="67">
                  <c:v>-3929</c:v>
                </c:pt>
                <c:pt idx="68">
                  <c:v>-3927</c:v>
                </c:pt>
                <c:pt idx="69">
                  <c:v>-3611</c:v>
                </c:pt>
                <c:pt idx="70">
                  <c:v>-3611</c:v>
                </c:pt>
                <c:pt idx="71">
                  <c:v>-3609</c:v>
                </c:pt>
                <c:pt idx="72">
                  <c:v>-3604</c:v>
                </c:pt>
                <c:pt idx="73">
                  <c:v>-3117</c:v>
                </c:pt>
                <c:pt idx="74">
                  <c:v>-3110</c:v>
                </c:pt>
                <c:pt idx="75">
                  <c:v>-2961</c:v>
                </c:pt>
                <c:pt idx="76">
                  <c:v>-2952</c:v>
                </c:pt>
                <c:pt idx="77">
                  <c:v>-2947</c:v>
                </c:pt>
                <c:pt idx="78">
                  <c:v>-2947</c:v>
                </c:pt>
                <c:pt idx="79">
                  <c:v>-2940</c:v>
                </c:pt>
                <c:pt idx="80">
                  <c:v>-2940</c:v>
                </c:pt>
                <c:pt idx="81">
                  <c:v>-2926</c:v>
                </c:pt>
                <c:pt idx="82">
                  <c:v>-2926</c:v>
                </c:pt>
                <c:pt idx="83">
                  <c:v>-2630</c:v>
                </c:pt>
                <c:pt idx="84">
                  <c:v>-2607</c:v>
                </c:pt>
                <c:pt idx="85">
                  <c:v>-2602</c:v>
                </c:pt>
                <c:pt idx="86">
                  <c:v>-2602</c:v>
                </c:pt>
                <c:pt idx="87">
                  <c:v>-2602</c:v>
                </c:pt>
                <c:pt idx="88">
                  <c:v>-2595</c:v>
                </c:pt>
                <c:pt idx="89">
                  <c:v>-2595</c:v>
                </c:pt>
                <c:pt idx="90">
                  <c:v>-2588</c:v>
                </c:pt>
                <c:pt idx="91">
                  <c:v>-2579</c:v>
                </c:pt>
                <c:pt idx="92">
                  <c:v>-2444</c:v>
                </c:pt>
                <c:pt idx="93">
                  <c:v>-2444</c:v>
                </c:pt>
                <c:pt idx="94">
                  <c:v>-2388</c:v>
                </c:pt>
                <c:pt idx="95">
                  <c:v>-2276</c:v>
                </c:pt>
                <c:pt idx="96">
                  <c:v>-2248</c:v>
                </c:pt>
                <c:pt idx="97">
                  <c:v>-2125</c:v>
                </c:pt>
                <c:pt idx="98">
                  <c:v>-2125</c:v>
                </c:pt>
                <c:pt idx="99">
                  <c:v>-2076</c:v>
                </c:pt>
                <c:pt idx="100">
                  <c:v>-1925</c:v>
                </c:pt>
                <c:pt idx="101">
                  <c:v>-1738</c:v>
                </c:pt>
                <c:pt idx="102">
                  <c:v>-1730.5</c:v>
                </c:pt>
                <c:pt idx="103">
                  <c:v>-1726</c:v>
                </c:pt>
                <c:pt idx="104">
                  <c:v>-1580</c:v>
                </c:pt>
                <c:pt idx="105">
                  <c:v>-1568</c:v>
                </c:pt>
                <c:pt idx="106">
                  <c:v>-1561</c:v>
                </c:pt>
                <c:pt idx="107">
                  <c:v>-1558</c:v>
                </c:pt>
                <c:pt idx="108">
                  <c:v>-1480</c:v>
                </c:pt>
                <c:pt idx="109">
                  <c:v>-1409</c:v>
                </c:pt>
                <c:pt idx="110">
                  <c:v>-1409</c:v>
                </c:pt>
                <c:pt idx="111">
                  <c:v>-1409</c:v>
                </c:pt>
                <c:pt idx="112">
                  <c:v>-1409</c:v>
                </c:pt>
                <c:pt idx="113">
                  <c:v>-1409</c:v>
                </c:pt>
                <c:pt idx="114">
                  <c:v>-1408</c:v>
                </c:pt>
                <c:pt idx="115">
                  <c:v>-1251</c:v>
                </c:pt>
                <c:pt idx="116">
                  <c:v>-1237</c:v>
                </c:pt>
                <c:pt idx="117">
                  <c:v>-1237</c:v>
                </c:pt>
                <c:pt idx="118">
                  <c:v>-1237</c:v>
                </c:pt>
                <c:pt idx="119">
                  <c:v>-1237</c:v>
                </c:pt>
                <c:pt idx="120">
                  <c:v>-1237</c:v>
                </c:pt>
                <c:pt idx="121">
                  <c:v>-1237</c:v>
                </c:pt>
                <c:pt idx="122">
                  <c:v>-1230</c:v>
                </c:pt>
                <c:pt idx="123">
                  <c:v>-1100</c:v>
                </c:pt>
                <c:pt idx="124">
                  <c:v>-1072</c:v>
                </c:pt>
                <c:pt idx="125">
                  <c:v>-1065</c:v>
                </c:pt>
                <c:pt idx="126">
                  <c:v>-906</c:v>
                </c:pt>
                <c:pt idx="127">
                  <c:v>-892</c:v>
                </c:pt>
                <c:pt idx="128">
                  <c:v>-892</c:v>
                </c:pt>
                <c:pt idx="129">
                  <c:v>-892</c:v>
                </c:pt>
                <c:pt idx="130">
                  <c:v>-892</c:v>
                </c:pt>
                <c:pt idx="131">
                  <c:v>-892</c:v>
                </c:pt>
                <c:pt idx="132">
                  <c:v>-871</c:v>
                </c:pt>
                <c:pt idx="133">
                  <c:v>-755</c:v>
                </c:pt>
                <c:pt idx="134">
                  <c:v>-739</c:v>
                </c:pt>
                <c:pt idx="135">
                  <c:v>-734</c:v>
                </c:pt>
                <c:pt idx="136">
                  <c:v>-727</c:v>
                </c:pt>
                <c:pt idx="137">
                  <c:v>-713</c:v>
                </c:pt>
                <c:pt idx="138">
                  <c:v>-711</c:v>
                </c:pt>
                <c:pt idx="139">
                  <c:v>-699</c:v>
                </c:pt>
                <c:pt idx="140">
                  <c:v>-562</c:v>
                </c:pt>
                <c:pt idx="141">
                  <c:v>-552</c:v>
                </c:pt>
                <c:pt idx="142">
                  <c:v>-524</c:v>
                </c:pt>
                <c:pt idx="143">
                  <c:v>-381</c:v>
                </c:pt>
                <c:pt idx="144">
                  <c:v>-359</c:v>
                </c:pt>
                <c:pt idx="145">
                  <c:v>-229</c:v>
                </c:pt>
                <c:pt idx="146">
                  <c:v>-222</c:v>
                </c:pt>
                <c:pt idx="147">
                  <c:v>-208</c:v>
                </c:pt>
                <c:pt idx="148">
                  <c:v>-201</c:v>
                </c:pt>
                <c:pt idx="149">
                  <c:v>-193</c:v>
                </c:pt>
                <c:pt idx="150">
                  <c:v>-180</c:v>
                </c:pt>
                <c:pt idx="151">
                  <c:v>0</c:v>
                </c:pt>
                <c:pt idx="152">
                  <c:v>4</c:v>
                </c:pt>
                <c:pt idx="153">
                  <c:v>116</c:v>
                </c:pt>
                <c:pt idx="154">
                  <c:v>123</c:v>
                </c:pt>
                <c:pt idx="155">
                  <c:v>128</c:v>
                </c:pt>
                <c:pt idx="156">
                  <c:v>128</c:v>
                </c:pt>
                <c:pt idx="157">
                  <c:v>128</c:v>
                </c:pt>
                <c:pt idx="158">
                  <c:v>130</c:v>
                </c:pt>
                <c:pt idx="159">
                  <c:v>156</c:v>
                </c:pt>
                <c:pt idx="160">
                  <c:v>158</c:v>
                </c:pt>
                <c:pt idx="161">
                  <c:v>293</c:v>
                </c:pt>
                <c:pt idx="162">
                  <c:v>307</c:v>
                </c:pt>
                <c:pt idx="163">
                  <c:v>323</c:v>
                </c:pt>
                <c:pt idx="164">
                  <c:v>480</c:v>
                </c:pt>
                <c:pt idx="165">
                  <c:v>668</c:v>
                </c:pt>
                <c:pt idx="166">
                  <c:v>812</c:v>
                </c:pt>
                <c:pt idx="167">
                  <c:v>824</c:v>
                </c:pt>
                <c:pt idx="168">
                  <c:v>833</c:v>
                </c:pt>
                <c:pt idx="169">
                  <c:v>970</c:v>
                </c:pt>
                <c:pt idx="170">
                  <c:v>984</c:v>
                </c:pt>
                <c:pt idx="171">
                  <c:v>996</c:v>
                </c:pt>
                <c:pt idx="172">
                  <c:v>1134</c:v>
                </c:pt>
                <c:pt idx="173">
                  <c:v>1148</c:v>
                </c:pt>
                <c:pt idx="174">
                  <c:v>1150</c:v>
                </c:pt>
                <c:pt idx="175">
                  <c:v>1160</c:v>
                </c:pt>
                <c:pt idx="176">
                  <c:v>1178</c:v>
                </c:pt>
                <c:pt idx="177">
                  <c:v>1660</c:v>
                </c:pt>
                <c:pt idx="178">
                  <c:v>1823</c:v>
                </c:pt>
                <c:pt idx="179">
                  <c:v>1847</c:v>
                </c:pt>
                <c:pt idx="180">
                  <c:v>1989</c:v>
                </c:pt>
                <c:pt idx="181">
                  <c:v>2011</c:v>
                </c:pt>
                <c:pt idx="182">
                  <c:v>2109</c:v>
                </c:pt>
                <c:pt idx="183">
                  <c:v>2182</c:v>
                </c:pt>
                <c:pt idx="184">
                  <c:v>2182</c:v>
                </c:pt>
                <c:pt idx="185">
                  <c:v>2182</c:v>
                </c:pt>
                <c:pt idx="186">
                  <c:v>2182</c:v>
                </c:pt>
                <c:pt idx="187">
                  <c:v>2182</c:v>
                </c:pt>
                <c:pt idx="188">
                  <c:v>2348</c:v>
                </c:pt>
                <c:pt idx="189">
                  <c:v>2352</c:v>
                </c:pt>
                <c:pt idx="190">
                  <c:v>2492</c:v>
                </c:pt>
                <c:pt idx="191">
                  <c:v>2492</c:v>
                </c:pt>
                <c:pt idx="192">
                  <c:v>2498</c:v>
                </c:pt>
                <c:pt idx="193">
                  <c:v>2498</c:v>
                </c:pt>
                <c:pt idx="194">
                  <c:v>2501.5</c:v>
                </c:pt>
                <c:pt idx="195">
                  <c:v>2527</c:v>
                </c:pt>
                <c:pt idx="196">
                  <c:v>2527</c:v>
                </c:pt>
                <c:pt idx="197">
                  <c:v>2694</c:v>
                </c:pt>
                <c:pt idx="198">
                  <c:v>2732</c:v>
                </c:pt>
                <c:pt idx="199">
                  <c:v>2851</c:v>
                </c:pt>
                <c:pt idx="200">
                  <c:v>2851</c:v>
                </c:pt>
                <c:pt idx="201">
                  <c:v>2858</c:v>
                </c:pt>
                <c:pt idx="202">
                  <c:v>2885</c:v>
                </c:pt>
                <c:pt idx="203">
                  <c:v>2885</c:v>
                </c:pt>
                <c:pt idx="204">
                  <c:v>2887</c:v>
                </c:pt>
                <c:pt idx="205">
                  <c:v>3211</c:v>
                </c:pt>
                <c:pt idx="206">
                  <c:v>3211</c:v>
                </c:pt>
                <c:pt idx="207">
                  <c:v>3348</c:v>
                </c:pt>
                <c:pt idx="208">
                  <c:v>3348</c:v>
                </c:pt>
                <c:pt idx="209">
                  <c:v>3404</c:v>
                </c:pt>
                <c:pt idx="210">
                  <c:v>3556</c:v>
                </c:pt>
                <c:pt idx="211">
                  <c:v>3719</c:v>
                </c:pt>
                <c:pt idx="212">
                  <c:v>3719</c:v>
                </c:pt>
                <c:pt idx="213">
                  <c:v>4066</c:v>
                </c:pt>
                <c:pt idx="214">
                  <c:v>4218</c:v>
                </c:pt>
                <c:pt idx="215">
                  <c:v>4218</c:v>
                </c:pt>
                <c:pt idx="216">
                  <c:v>4404</c:v>
                </c:pt>
              </c:numCache>
            </c:numRef>
          </c:xVal>
          <c:yVal>
            <c:numRef>
              <c:f>A!$N$21:$N$998</c:f>
              <c:numCache>
                <c:formatCode>General</c:formatCode>
                <c:ptCount val="978"/>
                <c:pt idx="76">
                  <c:v>6.9000800001958851E-2</c:v>
                </c:pt>
                <c:pt idx="78">
                  <c:v>7.1886300000187475E-2</c:v>
                </c:pt>
                <c:pt idx="80">
                  <c:v>7.232599999406375E-2</c:v>
                </c:pt>
                <c:pt idx="82">
                  <c:v>8.3205399998405483E-2</c:v>
                </c:pt>
                <c:pt idx="84">
                  <c:v>5.4100299996207468E-2</c:v>
                </c:pt>
                <c:pt idx="88">
                  <c:v>6.8425500001467299E-2</c:v>
                </c:pt>
                <c:pt idx="89">
                  <c:v>6.9425499998033047E-2</c:v>
                </c:pt>
                <c:pt idx="90">
                  <c:v>7.3865200000000186E-2</c:v>
                </c:pt>
                <c:pt idx="91">
                  <c:v>6.1859100002038758E-2</c:v>
                </c:pt>
                <c:pt idx="95">
                  <c:v>4.032040000311099E-2</c:v>
                </c:pt>
                <c:pt idx="96">
                  <c:v>4.3079199997009709E-2</c:v>
                </c:pt>
                <c:pt idx="108">
                  <c:v>2.4892000001273118E-2</c:v>
                </c:pt>
                <c:pt idx="109">
                  <c:v>8.0661000029067509E-3</c:v>
                </c:pt>
                <c:pt idx="110">
                  <c:v>1.1066099999879953E-2</c:v>
                </c:pt>
                <c:pt idx="112">
                  <c:v>1.9066100001509767E-2</c:v>
                </c:pt>
                <c:pt idx="113">
                  <c:v>2.0066100005351473E-2</c:v>
                </c:pt>
                <c:pt idx="127">
                  <c:v>1.082680000399705E-2</c:v>
                </c:pt>
                <c:pt idx="128">
                  <c:v>1.3826800000970252E-2</c:v>
                </c:pt>
                <c:pt idx="129">
                  <c:v>1.6826800005219411E-2</c:v>
                </c:pt>
                <c:pt idx="131">
                  <c:v>2.1826800002600066E-2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BC2-49DB-BD74-56B0F9E55001}"/>
            </c:ext>
          </c:extLst>
        </c:ser>
        <c:ser>
          <c:idx val="7"/>
          <c:order val="7"/>
          <c:tx>
            <c:strRef>
              <c:f>A!$O$20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A!$F$21:$F$998</c:f>
              <c:numCache>
                <c:formatCode>General</c:formatCode>
                <c:ptCount val="978"/>
                <c:pt idx="0">
                  <c:v>-10794</c:v>
                </c:pt>
                <c:pt idx="1">
                  <c:v>-10772</c:v>
                </c:pt>
                <c:pt idx="2">
                  <c:v>-10767</c:v>
                </c:pt>
                <c:pt idx="3">
                  <c:v>-10766</c:v>
                </c:pt>
                <c:pt idx="4">
                  <c:v>-10765</c:v>
                </c:pt>
                <c:pt idx="5">
                  <c:v>-10760</c:v>
                </c:pt>
                <c:pt idx="6">
                  <c:v>-10759</c:v>
                </c:pt>
                <c:pt idx="7">
                  <c:v>-10636</c:v>
                </c:pt>
                <c:pt idx="8">
                  <c:v>-9731</c:v>
                </c:pt>
                <c:pt idx="9">
                  <c:v>-9464</c:v>
                </c:pt>
                <c:pt idx="10">
                  <c:v>-9463</c:v>
                </c:pt>
                <c:pt idx="11">
                  <c:v>-9442</c:v>
                </c:pt>
                <c:pt idx="12">
                  <c:v>-9442</c:v>
                </c:pt>
                <c:pt idx="13">
                  <c:v>-9414</c:v>
                </c:pt>
                <c:pt idx="14">
                  <c:v>-9408</c:v>
                </c:pt>
                <c:pt idx="15">
                  <c:v>-9408</c:v>
                </c:pt>
                <c:pt idx="16">
                  <c:v>-9277</c:v>
                </c:pt>
                <c:pt idx="17">
                  <c:v>-9270</c:v>
                </c:pt>
                <c:pt idx="18">
                  <c:v>-9262</c:v>
                </c:pt>
                <c:pt idx="19">
                  <c:v>-9257</c:v>
                </c:pt>
                <c:pt idx="20">
                  <c:v>-9256</c:v>
                </c:pt>
                <c:pt idx="21">
                  <c:v>-9249</c:v>
                </c:pt>
                <c:pt idx="22">
                  <c:v>-9221</c:v>
                </c:pt>
                <c:pt idx="23">
                  <c:v>-8911</c:v>
                </c:pt>
                <c:pt idx="24">
                  <c:v>-8774</c:v>
                </c:pt>
                <c:pt idx="25">
                  <c:v>-8759</c:v>
                </c:pt>
                <c:pt idx="26">
                  <c:v>-8710</c:v>
                </c:pt>
                <c:pt idx="27">
                  <c:v>-8581</c:v>
                </c:pt>
                <c:pt idx="28">
                  <c:v>-8581</c:v>
                </c:pt>
                <c:pt idx="29">
                  <c:v>-8573</c:v>
                </c:pt>
                <c:pt idx="30">
                  <c:v>-8429</c:v>
                </c:pt>
                <c:pt idx="31">
                  <c:v>-8057</c:v>
                </c:pt>
                <c:pt idx="32">
                  <c:v>-8022</c:v>
                </c:pt>
                <c:pt idx="33">
                  <c:v>-6747</c:v>
                </c:pt>
                <c:pt idx="34">
                  <c:v>-6683</c:v>
                </c:pt>
                <c:pt idx="35">
                  <c:v>-6677</c:v>
                </c:pt>
                <c:pt idx="36">
                  <c:v>-6632</c:v>
                </c:pt>
                <c:pt idx="37">
                  <c:v>-6502.5</c:v>
                </c:pt>
                <c:pt idx="38">
                  <c:v>-6497</c:v>
                </c:pt>
                <c:pt idx="39">
                  <c:v>-6491.5</c:v>
                </c:pt>
                <c:pt idx="40">
                  <c:v>-6353</c:v>
                </c:pt>
                <c:pt idx="41">
                  <c:v>-6222</c:v>
                </c:pt>
                <c:pt idx="42">
                  <c:v>-6172</c:v>
                </c:pt>
                <c:pt idx="43">
                  <c:v>-6167</c:v>
                </c:pt>
                <c:pt idx="44">
                  <c:v>-6016</c:v>
                </c:pt>
                <c:pt idx="45">
                  <c:v>-5995</c:v>
                </c:pt>
                <c:pt idx="46">
                  <c:v>-5875</c:v>
                </c:pt>
                <c:pt idx="47">
                  <c:v>-5829</c:v>
                </c:pt>
                <c:pt idx="48">
                  <c:v>-5821</c:v>
                </c:pt>
                <c:pt idx="49">
                  <c:v>-5656</c:v>
                </c:pt>
                <c:pt idx="50">
                  <c:v>-5522</c:v>
                </c:pt>
                <c:pt idx="51">
                  <c:v>-5491</c:v>
                </c:pt>
                <c:pt idx="52">
                  <c:v>-5488</c:v>
                </c:pt>
                <c:pt idx="53">
                  <c:v>-5468</c:v>
                </c:pt>
                <c:pt idx="54">
                  <c:v>-5454</c:v>
                </c:pt>
                <c:pt idx="55">
                  <c:v>-5352</c:v>
                </c:pt>
                <c:pt idx="56">
                  <c:v>-5324</c:v>
                </c:pt>
                <c:pt idx="57">
                  <c:v>-4809.5</c:v>
                </c:pt>
                <c:pt idx="58">
                  <c:v>-4631</c:v>
                </c:pt>
                <c:pt idx="59">
                  <c:v>-4291</c:v>
                </c:pt>
                <c:pt idx="60">
                  <c:v>-3938</c:v>
                </c:pt>
                <c:pt idx="61">
                  <c:v>-3938</c:v>
                </c:pt>
                <c:pt idx="62">
                  <c:v>-3934</c:v>
                </c:pt>
                <c:pt idx="63">
                  <c:v>-3933</c:v>
                </c:pt>
                <c:pt idx="64">
                  <c:v>-3929.5</c:v>
                </c:pt>
                <c:pt idx="65">
                  <c:v>-3929</c:v>
                </c:pt>
                <c:pt idx="66">
                  <c:v>-3929</c:v>
                </c:pt>
                <c:pt idx="67">
                  <c:v>-3929</c:v>
                </c:pt>
                <c:pt idx="68">
                  <c:v>-3927</c:v>
                </c:pt>
                <c:pt idx="69">
                  <c:v>-3611</c:v>
                </c:pt>
                <c:pt idx="70">
                  <c:v>-3611</c:v>
                </c:pt>
                <c:pt idx="71">
                  <c:v>-3609</c:v>
                </c:pt>
                <c:pt idx="72">
                  <c:v>-3604</c:v>
                </c:pt>
                <c:pt idx="73">
                  <c:v>-3117</c:v>
                </c:pt>
                <c:pt idx="74">
                  <c:v>-3110</c:v>
                </c:pt>
                <c:pt idx="75">
                  <c:v>-2961</c:v>
                </c:pt>
                <c:pt idx="76">
                  <c:v>-2952</c:v>
                </c:pt>
                <c:pt idx="77">
                  <c:v>-2947</c:v>
                </c:pt>
                <c:pt idx="78">
                  <c:v>-2947</c:v>
                </c:pt>
                <c:pt idx="79">
                  <c:v>-2940</c:v>
                </c:pt>
                <c:pt idx="80">
                  <c:v>-2940</c:v>
                </c:pt>
                <c:pt idx="81">
                  <c:v>-2926</c:v>
                </c:pt>
                <c:pt idx="82">
                  <c:v>-2926</c:v>
                </c:pt>
                <c:pt idx="83">
                  <c:v>-2630</c:v>
                </c:pt>
                <c:pt idx="84">
                  <c:v>-2607</c:v>
                </c:pt>
                <c:pt idx="85">
                  <c:v>-2602</c:v>
                </c:pt>
                <c:pt idx="86">
                  <c:v>-2602</c:v>
                </c:pt>
                <c:pt idx="87">
                  <c:v>-2602</c:v>
                </c:pt>
                <c:pt idx="88">
                  <c:v>-2595</c:v>
                </c:pt>
                <c:pt idx="89">
                  <c:v>-2595</c:v>
                </c:pt>
                <c:pt idx="90">
                  <c:v>-2588</c:v>
                </c:pt>
                <c:pt idx="91">
                  <c:v>-2579</c:v>
                </c:pt>
                <c:pt idx="92">
                  <c:v>-2444</c:v>
                </c:pt>
                <c:pt idx="93">
                  <c:v>-2444</c:v>
                </c:pt>
                <c:pt idx="94">
                  <c:v>-2388</c:v>
                </c:pt>
                <c:pt idx="95">
                  <c:v>-2276</c:v>
                </c:pt>
                <c:pt idx="96">
                  <c:v>-2248</c:v>
                </c:pt>
                <c:pt idx="97">
                  <c:v>-2125</c:v>
                </c:pt>
                <c:pt idx="98">
                  <c:v>-2125</c:v>
                </c:pt>
                <c:pt idx="99">
                  <c:v>-2076</c:v>
                </c:pt>
                <c:pt idx="100">
                  <c:v>-1925</c:v>
                </c:pt>
                <c:pt idx="101">
                  <c:v>-1738</c:v>
                </c:pt>
                <c:pt idx="102">
                  <c:v>-1730.5</c:v>
                </c:pt>
                <c:pt idx="103">
                  <c:v>-1726</c:v>
                </c:pt>
                <c:pt idx="104">
                  <c:v>-1580</c:v>
                </c:pt>
                <c:pt idx="105">
                  <c:v>-1568</c:v>
                </c:pt>
                <c:pt idx="106">
                  <c:v>-1561</c:v>
                </c:pt>
                <c:pt idx="107">
                  <c:v>-1558</c:v>
                </c:pt>
                <c:pt idx="108">
                  <c:v>-1480</c:v>
                </c:pt>
                <c:pt idx="109">
                  <c:v>-1409</c:v>
                </c:pt>
                <c:pt idx="110">
                  <c:v>-1409</c:v>
                </c:pt>
                <c:pt idx="111">
                  <c:v>-1409</c:v>
                </c:pt>
                <c:pt idx="112">
                  <c:v>-1409</c:v>
                </c:pt>
                <c:pt idx="113">
                  <c:v>-1409</c:v>
                </c:pt>
                <c:pt idx="114">
                  <c:v>-1408</c:v>
                </c:pt>
                <c:pt idx="115">
                  <c:v>-1251</c:v>
                </c:pt>
                <c:pt idx="116">
                  <c:v>-1237</c:v>
                </c:pt>
                <c:pt idx="117">
                  <c:v>-1237</c:v>
                </c:pt>
                <c:pt idx="118">
                  <c:v>-1237</c:v>
                </c:pt>
                <c:pt idx="119">
                  <c:v>-1237</c:v>
                </c:pt>
                <c:pt idx="120">
                  <c:v>-1237</c:v>
                </c:pt>
                <c:pt idx="121">
                  <c:v>-1237</c:v>
                </c:pt>
                <c:pt idx="122">
                  <c:v>-1230</c:v>
                </c:pt>
                <c:pt idx="123">
                  <c:v>-1100</c:v>
                </c:pt>
                <c:pt idx="124">
                  <c:v>-1072</c:v>
                </c:pt>
                <c:pt idx="125">
                  <c:v>-1065</c:v>
                </c:pt>
                <c:pt idx="126">
                  <c:v>-906</c:v>
                </c:pt>
                <c:pt idx="127">
                  <c:v>-892</c:v>
                </c:pt>
                <c:pt idx="128">
                  <c:v>-892</c:v>
                </c:pt>
                <c:pt idx="129">
                  <c:v>-892</c:v>
                </c:pt>
                <c:pt idx="130">
                  <c:v>-892</c:v>
                </c:pt>
                <c:pt idx="131">
                  <c:v>-892</c:v>
                </c:pt>
                <c:pt idx="132">
                  <c:v>-871</c:v>
                </c:pt>
                <c:pt idx="133">
                  <c:v>-755</c:v>
                </c:pt>
                <c:pt idx="134">
                  <c:v>-739</c:v>
                </c:pt>
                <c:pt idx="135">
                  <c:v>-734</c:v>
                </c:pt>
                <c:pt idx="136">
                  <c:v>-727</c:v>
                </c:pt>
                <c:pt idx="137">
                  <c:v>-713</c:v>
                </c:pt>
                <c:pt idx="138">
                  <c:v>-711</c:v>
                </c:pt>
                <c:pt idx="139">
                  <c:v>-699</c:v>
                </c:pt>
                <c:pt idx="140">
                  <c:v>-562</c:v>
                </c:pt>
                <c:pt idx="141">
                  <c:v>-552</c:v>
                </c:pt>
                <c:pt idx="142">
                  <c:v>-524</c:v>
                </c:pt>
                <c:pt idx="143">
                  <c:v>-381</c:v>
                </c:pt>
                <c:pt idx="144">
                  <c:v>-359</c:v>
                </c:pt>
                <c:pt idx="145">
                  <c:v>-229</c:v>
                </c:pt>
                <c:pt idx="146">
                  <c:v>-222</c:v>
                </c:pt>
                <c:pt idx="147">
                  <c:v>-208</c:v>
                </c:pt>
                <c:pt idx="148">
                  <c:v>-201</c:v>
                </c:pt>
                <c:pt idx="149">
                  <c:v>-193</c:v>
                </c:pt>
                <c:pt idx="150">
                  <c:v>-180</c:v>
                </c:pt>
                <c:pt idx="151">
                  <c:v>0</c:v>
                </c:pt>
                <c:pt idx="152">
                  <c:v>4</c:v>
                </c:pt>
                <c:pt idx="153">
                  <c:v>116</c:v>
                </c:pt>
                <c:pt idx="154">
                  <c:v>123</c:v>
                </c:pt>
                <c:pt idx="155">
                  <c:v>128</c:v>
                </c:pt>
                <c:pt idx="156">
                  <c:v>128</c:v>
                </c:pt>
                <c:pt idx="157">
                  <c:v>128</c:v>
                </c:pt>
                <c:pt idx="158">
                  <c:v>130</c:v>
                </c:pt>
                <c:pt idx="159">
                  <c:v>156</c:v>
                </c:pt>
                <c:pt idx="160">
                  <c:v>158</c:v>
                </c:pt>
                <c:pt idx="161">
                  <c:v>293</c:v>
                </c:pt>
                <c:pt idx="162">
                  <c:v>307</c:v>
                </c:pt>
                <c:pt idx="163">
                  <c:v>323</c:v>
                </c:pt>
                <c:pt idx="164">
                  <c:v>480</c:v>
                </c:pt>
                <c:pt idx="165">
                  <c:v>668</c:v>
                </c:pt>
                <c:pt idx="166">
                  <c:v>812</c:v>
                </c:pt>
                <c:pt idx="167">
                  <c:v>824</c:v>
                </c:pt>
                <c:pt idx="168">
                  <c:v>833</c:v>
                </c:pt>
                <c:pt idx="169">
                  <c:v>970</c:v>
                </c:pt>
                <c:pt idx="170">
                  <c:v>984</c:v>
                </c:pt>
                <c:pt idx="171">
                  <c:v>996</c:v>
                </c:pt>
                <c:pt idx="172">
                  <c:v>1134</c:v>
                </c:pt>
                <c:pt idx="173">
                  <c:v>1148</c:v>
                </c:pt>
                <c:pt idx="174">
                  <c:v>1150</c:v>
                </c:pt>
                <c:pt idx="175">
                  <c:v>1160</c:v>
                </c:pt>
                <c:pt idx="176">
                  <c:v>1178</c:v>
                </c:pt>
                <c:pt idx="177">
                  <c:v>1660</c:v>
                </c:pt>
                <c:pt idx="178">
                  <c:v>1823</c:v>
                </c:pt>
                <c:pt idx="179">
                  <c:v>1847</c:v>
                </c:pt>
                <c:pt idx="180">
                  <c:v>1989</c:v>
                </c:pt>
                <c:pt idx="181">
                  <c:v>2011</c:v>
                </c:pt>
                <c:pt idx="182">
                  <c:v>2109</c:v>
                </c:pt>
                <c:pt idx="183">
                  <c:v>2182</c:v>
                </c:pt>
                <c:pt idx="184">
                  <c:v>2182</c:v>
                </c:pt>
                <c:pt idx="185">
                  <c:v>2182</c:v>
                </c:pt>
                <c:pt idx="186">
                  <c:v>2182</c:v>
                </c:pt>
                <c:pt idx="187">
                  <c:v>2182</c:v>
                </c:pt>
                <c:pt idx="188">
                  <c:v>2348</c:v>
                </c:pt>
                <c:pt idx="189">
                  <c:v>2352</c:v>
                </c:pt>
                <c:pt idx="190">
                  <c:v>2492</c:v>
                </c:pt>
                <c:pt idx="191">
                  <c:v>2492</c:v>
                </c:pt>
                <c:pt idx="192">
                  <c:v>2498</c:v>
                </c:pt>
                <c:pt idx="193">
                  <c:v>2498</c:v>
                </c:pt>
                <c:pt idx="194">
                  <c:v>2501.5</c:v>
                </c:pt>
                <c:pt idx="195">
                  <c:v>2527</c:v>
                </c:pt>
                <c:pt idx="196">
                  <c:v>2527</c:v>
                </c:pt>
                <c:pt idx="197">
                  <c:v>2694</c:v>
                </c:pt>
                <c:pt idx="198">
                  <c:v>2732</c:v>
                </c:pt>
                <c:pt idx="199">
                  <c:v>2851</c:v>
                </c:pt>
                <c:pt idx="200">
                  <c:v>2851</c:v>
                </c:pt>
                <c:pt idx="201">
                  <c:v>2858</c:v>
                </c:pt>
                <c:pt idx="202">
                  <c:v>2885</c:v>
                </c:pt>
                <c:pt idx="203">
                  <c:v>2885</c:v>
                </c:pt>
                <c:pt idx="204">
                  <c:v>2887</c:v>
                </c:pt>
                <c:pt idx="205">
                  <c:v>3211</c:v>
                </c:pt>
                <c:pt idx="206">
                  <c:v>3211</c:v>
                </c:pt>
                <c:pt idx="207">
                  <c:v>3348</c:v>
                </c:pt>
                <c:pt idx="208">
                  <c:v>3348</c:v>
                </c:pt>
                <c:pt idx="209">
                  <c:v>3404</c:v>
                </c:pt>
                <c:pt idx="210">
                  <c:v>3556</c:v>
                </c:pt>
                <c:pt idx="211">
                  <c:v>3719</c:v>
                </c:pt>
                <c:pt idx="212">
                  <c:v>3719</c:v>
                </c:pt>
                <c:pt idx="213">
                  <c:v>4066</c:v>
                </c:pt>
                <c:pt idx="214">
                  <c:v>4218</c:v>
                </c:pt>
                <c:pt idx="215">
                  <c:v>4218</c:v>
                </c:pt>
                <c:pt idx="216">
                  <c:v>4404</c:v>
                </c:pt>
              </c:numCache>
            </c:numRef>
          </c:xVal>
          <c:yVal>
            <c:numRef>
              <c:f>A!$O$21:$O$998</c:f>
              <c:numCache>
                <c:formatCode>General</c:formatCode>
                <c:ptCount val="978"/>
                <c:pt idx="0">
                  <c:v>0.49898259999827133</c:v>
                </c:pt>
                <c:pt idx="1">
                  <c:v>0.50207880000016303</c:v>
                </c:pt>
                <c:pt idx="2">
                  <c:v>0.50596429999859538</c:v>
                </c:pt>
                <c:pt idx="3">
                  <c:v>0.4837413999994169</c:v>
                </c:pt>
                <c:pt idx="4">
                  <c:v>0.48751850000189734</c:v>
                </c:pt>
                <c:pt idx="5">
                  <c:v>0.48040399999808869</c:v>
                </c:pt>
                <c:pt idx="6">
                  <c:v>0.48418110000056913</c:v>
                </c:pt>
                <c:pt idx="7">
                  <c:v>0.47176440000112052</c:v>
                </c:pt>
                <c:pt idx="8">
                  <c:v>0.40403990000049816</c:v>
                </c:pt>
                <c:pt idx="9">
                  <c:v>0.39152560000002268</c:v>
                </c:pt>
                <c:pt idx="10">
                  <c:v>0.3873027000008733</c:v>
                </c:pt>
                <c:pt idx="11">
                  <c:v>0.3806217999990622</c:v>
                </c:pt>
                <c:pt idx="12">
                  <c:v>0.38962180000089575</c:v>
                </c:pt>
                <c:pt idx="13">
                  <c:v>0.38338060000023688</c:v>
                </c:pt>
                <c:pt idx="14">
                  <c:v>0.38604320000013104</c:v>
                </c:pt>
                <c:pt idx="15">
                  <c:v>0.38704320000033476</c:v>
                </c:pt>
                <c:pt idx="16">
                  <c:v>0.37084329999925103</c:v>
                </c:pt>
                <c:pt idx="17">
                  <c:v>0.3792829999983951</c:v>
                </c:pt>
                <c:pt idx="18">
                  <c:v>0.37949980000121286</c:v>
                </c:pt>
                <c:pt idx="19">
                  <c:v>0.37538530000165338</c:v>
                </c:pt>
                <c:pt idx="20">
                  <c:v>0.371162400002504</c:v>
                </c:pt>
                <c:pt idx="21">
                  <c:v>0.39360210000086227</c:v>
                </c:pt>
                <c:pt idx="22">
                  <c:v>0.37536089999775868</c:v>
                </c:pt>
                <c:pt idx="23">
                  <c:v>0.35726190000059432</c:v>
                </c:pt>
                <c:pt idx="24">
                  <c:v>0.33972459999858984</c:v>
                </c:pt>
                <c:pt idx="25">
                  <c:v>0.33438110000133747</c:v>
                </c:pt>
                <c:pt idx="26">
                  <c:v>0.33445900000151596</c:v>
                </c:pt>
                <c:pt idx="27">
                  <c:v>0.33270489999995334</c:v>
                </c:pt>
                <c:pt idx="28">
                  <c:v>0.34970489999977872</c:v>
                </c:pt>
                <c:pt idx="29">
                  <c:v>0.3289217000019562</c:v>
                </c:pt>
                <c:pt idx="30">
                  <c:v>0.31082410000090022</c:v>
                </c:pt>
                <c:pt idx="31">
                  <c:v>0.28190530000210856</c:v>
                </c:pt>
                <c:pt idx="32">
                  <c:v>0.28610379999736324</c:v>
                </c:pt>
                <c:pt idx="33">
                  <c:v>0.23090629999933299</c:v>
                </c:pt>
                <c:pt idx="34">
                  <c:v>0.22864069999923231</c:v>
                </c:pt>
                <c:pt idx="35">
                  <c:v>0.22530329999426613</c:v>
                </c:pt>
                <c:pt idx="38">
                  <c:v>0.23018130000127712</c:v>
                </c:pt>
                <c:pt idx="40">
                  <c:v>0.22708370000327704</c:v>
                </c:pt>
                <c:pt idx="41">
                  <c:v>0.21388379999552853</c:v>
                </c:pt>
                <c:pt idx="43">
                  <c:v>0.21262430000206223</c:v>
                </c:pt>
                <c:pt idx="44">
                  <c:v>0.20296640000015032</c:v>
                </c:pt>
                <c:pt idx="45">
                  <c:v>0.1992854999989504</c:v>
                </c:pt>
                <c:pt idx="47">
                  <c:v>0.19928410000284202</c:v>
                </c:pt>
                <c:pt idx="48">
                  <c:v>0.19150090000039199</c:v>
                </c:pt>
                <c:pt idx="49">
                  <c:v>0.19072240000241436</c:v>
                </c:pt>
                <c:pt idx="50">
                  <c:v>0.18485379999765428</c:v>
                </c:pt>
                <c:pt idx="51">
                  <c:v>0.18494389999978011</c:v>
                </c:pt>
                <c:pt idx="52">
                  <c:v>0.19127519999892684</c:v>
                </c:pt>
                <c:pt idx="53">
                  <c:v>0.18981720000010682</c:v>
                </c:pt>
                <c:pt idx="54">
                  <c:v>0.18469660000118893</c:v>
                </c:pt>
                <c:pt idx="55">
                  <c:v>0.18096079999668291</c:v>
                </c:pt>
                <c:pt idx="59">
                  <c:v>0.1354639000055613</c:v>
                </c:pt>
                <c:pt idx="63">
                  <c:v>9.4665700002224185E-2</c:v>
                </c:pt>
                <c:pt idx="73">
                  <c:v>5.1779299996269401E-2</c:v>
                </c:pt>
                <c:pt idx="74">
                  <c:v>7.7218999998876825E-2</c:v>
                </c:pt>
                <c:pt idx="111">
                  <c:v>1.506610000069486E-2</c:v>
                </c:pt>
                <c:pt idx="116">
                  <c:v>2.072730000509182E-2</c:v>
                </c:pt>
                <c:pt idx="117">
                  <c:v>2.472729999863077E-2</c:v>
                </c:pt>
                <c:pt idx="118">
                  <c:v>2.5727300002472475E-2</c:v>
                </c:pt>
                <c:pt idx="119">
                  <c:v>2.7727300002879929E-2</c:v>
                </c:pt>
                <c:pt idx="120">
                  <c:v>3.372730000410229E-2</c:v>
                </c:pt>
                <c:pt idx="121">
                  <c:v>4.1727300005732104E-2</c:v>
                </c:pt>
                <c:pt idx="173">
                  <c:v>-6.2891999987186864E-3</c:v>
                </c:pt>
                <c:pt idx="174">
                  <c:v>3.6650000038207509E-3</c:v>
                </c:pt>
                <c:pt idx="175">
                  <c:v>-4.5640000025741756E-3</c:v>
                </c:pt>
                <c:pt idx="176">
                  <c:v>-1.5762000039103441E-3</c:v>
                </c:pt>
                <c:pt idx="177">
                  <c:v>3.9860000033513643E-3</c:v>
                </c:pt>
                <c:pt idx="179">
                  <c:v>-2.1696299998438917E-2</c:v>
                </c:pt>
                <c:pt idx="180">
                  <c:v>-2.634810000017751E-2</c:v>
                </c:pt>
                <c:pt idx="181">
                  <c:v>-1.3151899998774752E-2</c:v>
                </c:pt>
                <c:pt idx="182">
                  <c:v>-9.096100002352614E-3</c:v>
                </c:pt>
                <c:pt idx="183">
                  <c:v>-1.4367800002219155E-2</c:v>
                </c:pt>
                <c:pt idx="184">
                  <c:v>-1.3607799999590497E-2</c:v>
                </c:pt>
                <c:pt idx="185">
                  <c:v>-1.3567800000600982E-2</c:v>
                </c:pt>
                <c:pt idx="186">
                  <c:v>-7.3677999971550889E-3</c:v>
                </c:pt>
                <c:pt idx="187">
                  <c:v>-6.6678000002866611E-3</c:v>
                </c:pt>
                <c:pt idx="189">
                  <c:v>-2.2360799994203262E-2</c:v>
                </c:pt>
                <c:pt idx="191">
                  <c:v>-2.1466800004418474E-2</c:v>
                </c:pt>
                <c:pt idx="193">
                  <c:v>-2.7804199999081902E-2</c:v>
                </c:pt>
                <c:pt idx="196">
                  <c:v>-2.3268299999472219E-2</c:v>
                </c:pt>
                <c:pt idx="197">
                  <c:v>-1.749260000360664E-2</c:v>
                </c:pt>
                <c:pt idx="198">
                  <c:v>-3.1962799999746494E-2</c:v>
                </c:pt>
                <c:pt idx="199">
                  <c:v>-3.4487900004023686E-2</c:v>
                </c:pt>
                <c:pt idx="200">
                  <c:v>-3.4487900004023686E-2</c:v>
                </c:pt>
                <c:pt idx="203">
                  <c:v>-3.0766500000027008E-2</c:v>
                </c:pt>
                <c:pt idx="204">
                  <c:v>-3.2812299999932293E-2</c:v>
                </c:pt>
                <c:pt idx="205">
                  <c:v>-3.6131900000327732E-2</c:v>
                </c:pt>
                <c:pt idx="206">
                  <c:v>-3.6131900000327732E-2</c:v>
                </c:pt>
                <c:pt idx="207">
                  <c:v>-3.7969199998769909E-2</c:v>
                </c:pt>
                <c:pt idx="208">
                  <c:v>-3.7969199998769909E-2</c:v>
                </c:pt>
                <c:pt idx="209">
                  <c:v>-3.9851599998655729E-2</c:v>
                </c:pt>
                <c:pt idx="210">
                  <c:v>-4.1332399996463209E-2</c:v>
                </c:pt>
                <c:pt idx="212">
                  <c:v>-4.4365100002323743E-2</c:v>
                </c:pt>
                <c:pt idx="213">
                  <c:v>-5.0711399999272544E-2</c:v>
                </c:pt>
                <c:pt idx="214">
                  <c:v>-5.3992200002539903E-2</c:v>
                </c:pt>
                <c:pt idx="215">
                  <c:v>-5.3992200002539903E-2</c:v>
                </c:pt>
                <c:pt idx="216">
                  <c:v>-5.94515999982832E-2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BC2-49DB-BD74-56B0F9E55001}"/>
            </c:ext>
          </c:extLst>
        </c:ser>
        <c:ser>
          <c:idx val="8"/>
          <c:order val="8"/>
          <c:tx>
            <c:strRef>
              <c:f>A!$P$20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A!$F$21:$F$998</c:f>
              <c:numCache>
                <c:formatCode>General</c:formatCode>
                <c:ptCount val="978"/>
                <c:pt idx="0">
                  <c:v>-10794</c:v>
                </c:pt>
                <c:pt idx="1">
                  <c:v>-10772</c:v>
                </c:pt>
                <c:pt idx="2">
                  <c:v>-10767</c:v>
                </c:pt>
                <c:pt idx="3">
                  <c:v>-10766</c:v>
                </c:pt>
                <c:pt idx="4">
                  <c:v>-10765</c:v>
                </c:pt>
                <c:pt idx="5">
                  <c:v>-10760</c:v>
                </c:pt>
                <c:pt idx="6">
                  <c:v>-10759</c:v>
                </c:pt>
                <c:pt idx="7">
                  <c:v>-10636</c:v>
                </c:pt>
                <c:pt idx="8">
                  <c:v>-9731</c:v>
                </c:pt>
                <c:pt idx="9">
                  <c:v>-9464</c:v>
                </c:pt>
                <c:pt idx="10">
                  <c:v>-9463</c:v>
                </c:pt>
                <c:pt idx="11">
                  <c:v>-9442</c:v>
                </c:pt>
                <c:pt idx="12">
                  <c:v>-9442</c:v>
                </c:pt>
                <c:pt idx="13">
                  <c:v>-9414</c:v>
                </c:pt>
                <c:pt idx="14">
                  <c:v>-9408</c:v>
                </c:pt>
                <c:pt idx="15">
                  <c:v>-9408</c:v>
                </c:pt>
                <c:pt idx="16">
                  <c:v>-9277</c:v>
                </c:pt>
                <c:pt idx="17">
                  <c:v>-9270</c:v>
                </c:pt>
                <c:pt idx="18">
                  <c:v>-9262</c:v>
                </c:pt>
                <c:pt idx="19">
                  <c:v>-9257</c:v>
                </c:pt>
                <c:pt idx="20">
                  <c:v>-9256</c:v>
                </c:pt>
                <c:pt idx="21">
                  <c:v>-9249</c:v>
                </c:pt>
                <c:pt idx="22">
                  <c:v>-9221</c:v>
                </c:pt>
                <c:pt idx="23">
                  <c:v>-8911</c:v>
                </c:pt>
                <c:pt idx="24">
                  <c:v>-8774</c:v>
                </c:pt>
                <c:pt idx="25">
                  <c:v>-8759</c:v>
                </c:pt>
                <c:pt idx="26">
                  <c:v>-8710</c:v>
                </c:pt>
                <c:pt idx="27">
                  <c:v>-8581</c:v>
                </c:pt>
                <c:pt idx="28">
                  <c:v>-8581</c:v>
                </c:pt>
                <c:pt idx="29">
                  <c:v>-8573</c:v>
                </c:pt>
                <c:pt idx="30">
                  <c:v>-8429</c:v>
                </c:pt>
                <c:pt idx="31">
                  <c:v>-8057</c:v>
                </c:pt>
                <c:pt idx="32">
                  <c:v>-8022</c:v>
                </c:pt>
                <c:pt idx="33">
                  <c:v>-6747</c:v>
                </c:pt>
                <c:pt idx="34">
                  <c:v>-6683</c:v>
                </c:pt>
                <c:pt idx="35">
                  <c:v>-6677</c:v>
                </c:pt>
                <c:pt idx="36">
                  <c:v>-6632</c:v>
                </c:pt>
                <c:pt idx="37">
                  <c:v>-6502.5</c:v>
                </c:pt>
                <c:pt idx="38">
                  <c:v>-6497</c:v>
                </c:pt>
                <c:pt idx="39">
                  <c:v>-6491.5</c:v>
                </c:pt>
                <c:pt idx="40">
                  <c:v>-6353</c:v>
                </c:pt>
                <c:pt idx="41">
                  <c:v>-6222</c:v>
                </c:pt>
                <c:pt idx="42">
                  <c:v>-6172</c:v>
                </c:pt>
                <c:pt idx="43">
                  <c:v>-6167</c:v>
                </c:pt>
                <c:pt idx="44">
                  <c:v>-6016</c:v>
                </c:pt>
                <c:pt idx="45">
                  <c:v>-5995</c:v>
                </c:pt>
                <c:pt idx="46">
                  <c:v>-5875</c:v>
                </c:pt>
                <c:pt idx="47">
                  <c:v>-5829</c:v>
                </c:pt>
                <c:pt idx="48">
                  <c:v>-5821</c:v>
                </c:pt>
                <c:pt idx="49">
                  <c:v>-5656</c:v>
                </c:pt>
                <c:pt idx="50">
                  <c:v>-5522</c:v>
                </c:pt>
                <c:pt idx="51">
                  <c:v>-5491</c:v>
                </c:pt>
                <c:pt idx="52">
                  <c:v>-5488</c:v>
                </c:pt>
                <c:pt idx="53">
                  <c:v>-5468</c:v>
                </c:pt>
                <c:pt idx="54">
                  <c:v>-5454</c:v>
                </c:pt>
                <c:pt idx="55">
                  <c:v>-5352</c:v>
                </c:pt>
                <c:pt idx="56">
                  <c:v>-5324</c:v>
                </c:pt>
                <c:pt idx="57">
                  <c:v>-4809.5</c:v>
                </c:pt>
                <c:pt idx="58">
                  <c:v>-4631</c:v>
                </c:pt>
                <c:pt idx="59">
                  <c:v>-4291</c:v>
                </c:pt>
                <c:pt idx="60">
                  <c:v>-3938</c:v>
                </c:pt>
                <c:pt idx="61">
                  <c:v>-3938</c:v>
                </c:pt>
                <c:pt idx="62">
                  <c:v>-3934</c:v>
                </c:pt>
                <c:pt idx="63">
                  <c:v>-3933</c:v>
                </c:pt>
                <c:pt idx="64">
                  <c:v>-3929.5</c:v>
                </c:pt>
                <c:pt idx="65">
                  <c:v>-3929</c:v>
                </c:pt>
                <c:pt idx="66">
                  <c:v>-3929</c:v>
                </c:pt>
                <c:pt idx="67">
                  <c:v>-3929</c:v>
                </c:pt>
                <c:pt idx="68">
                  <c:v>-3927</c:v>
                </c:pt>
                <c:pt idx="69">
                  <c:v>-3611</c:v>
                </c:pt>
                <c:pt idx="70">
                  <c:v>-3611</c:v>
                </c:pt>
                <c:pt idx="71">
                  <c:v>-3609</c:v>
                </c:pt>
                <c:pt idx="72">
                  <c:v>-3604</c:v>
                </c:pt>
                <c:pt idx="73">
                  <c:v>-3117</c:v>
                </c:pt>
                <c:pt idx="74">
                  <c:v>-3110</c:v>
                </c:pt>
                <c:pt idx="75">
                  <c:v>-2961</c:v>
                </c:pt>
                <c:pt idx="76">
                  <c:v>-2952</c:v>
                </c:pt>
                <c:pt idx="77">
                  <c:v>-2947</c:v>
                </c:pt>
                <c:pt idx="78">
                  <c:v>-2947</c:v>
                </c:pt>
                <c:pt idx="79">
                  <c:v>-2940</c:v>
                </c:pt>
                <c:pt idx="80">
                  <c:v>-2940</c:v>
                </c:pt>
                <c:pt idx="81">
                  <c:v>-2926</c:v>
                </c:pt>
                <c:pt idx="82">
                  <c:v>-2926</c:v>
                </c:pt>
                <c:pt idx="83">
                  <c:v>-2630</c:v>
                </c:pt>
                <c:pt idx="84">
                  <c:v>-2607</c:v>
                </c:pt>
                <c:pt idx="85">
                  <c:v>-2602</c:v>
                </c:pt>
                <c:pt idx="86">
                  <c:v>-2602</c:v>
                </c:pt>
                <c:pt idx="87">
                  <c:v>-2602</c:v>
                </c:pt>
                <c:pt idx="88">
                  <c:v>-2595</c:v>
                </c:pt>
                <c:pt idx="89">
                  <c:v>-2595</c:v>
                </c:pt>
                <c:pt idx="90">
                  <c:v>-2588</c:v>
                </c:pt>
                <c:pt idx="91">
                  <c:v>-2579</c:v>
                </c:pt>
                <c:pt idx="92">
                  <c:v>-2444</c:v>
                </c:pt>
                <c:pt idx="93">
                  <c:v>-2444</c:v>
                </c:pt>
                <c:pt idx="94">
                  <c:v>-2388</c:v>
                </c:pt>
                <c:pt idx="95">
                  <c:v>-2276</c:v>
                </c:pt>
                <c:pt idx="96">
                  <c:v>-2248</c:v>
                </c:pt>
                <c:pt idx="97">
                  <c:v>-2125</c:v>
                </c:pt>
                <c:pt idx="98">
                  <c:v>-2125</c:v>
                </c:pt>
                <c:pt idx="99">
                  <c:v>-2076</c:v>
                </c:pt>
                <c:pt idx="100">
                  <c:v>-1925</c:v>
                </c:pt>
                <c:pt idx="101">
                  <c:v>-1738</c:v>
                </c:pt>
                <c:pt idx="102">
                  <c:v>-1730.5</c:v>
                </c:pt>
                <c:pt idx="103">
                  <c:v>-1726</c:v>
                </c:pt>
                <c:pt idx="104">
                  <c:v>-1580</c:v>
                </c:pt>
                <c:pt idx="105">
                  <c:v>-1568</c:v>
                </c:pt>
                <c:pt idx="106">
                  <c:v>-1561</c:v>
                </c:pt>
                <c:pt idx="107">
                  <c:v>-1558</c:v>
                </c:pt>
                <c:pt idx="108">
                  <c:v>-1480</c:v>
                </c:pt>
                <c:pt idx="109">
                  <c:v>-1409</c:v>
                </c:pt>
                <c:pt idx="110">
                  <c:v>-1409</c:v>
                </c:pt>
                <c:pt idx="111">
                  <c:v>-1409</c:v>
                </c:pt>
                <c:pt idx="112">
                  <c:v>-1409</c:v>
                </c:pt>
                <c:pt idx="113">
                  <c:v>-1409</c:v>
                </c:pt>
                <c:pt idx="114">
                  <c:v>-1408</c:v>
                </c:pt>
                <c:pt idx="115">
                  <c:v>-1251</c:v>
                </c:pt>
                <c:pt idx="116">
                  <c:v>-1237</c:v>
                </c:pt>
                <c:pt idx="117">
                  <c:v>-1237</c:v>
                </c:pt>
                <c:pt idx="118">
                  <c:v>-1237</c:v>
                </c:pt>
                <c:pt idx="119">
                  <c:v>-1237</c:v>
                </c:pt>
                <c:pt idx="120">
                  <c:v>-1237</c:v>
                </c:pt>
                <c:pt idx="121">
                  <c:v>-1237</c:v>
                </c:pt>
                <c:pt idx="122">
                  <c:v>-1230</c:v>
                </c:pt>
                <c:pt idx="123">
                  <c:v>-1100</c:v>
                </c:pt>
                <c:pt idx="124">
                  <c:v>-1072</c:v>
                </c:pt>
                <c:pt idx="125">
                  <c:v>-1065</c:v>
                </c:pt>
                <c:pt idx="126">
                  <c:v>-906</c:v>
                </c:pt>
                <c:pt idx="127">
                  <c:v>-892</c:v>
                </c:pt>
                <c:pt idx="128">
                  <c:v>-892</c:v>
                </c:pt>
                <c:pt idx="129">
                  <c:v>-892</c:v>
                </c:pt>
                <c:pt idx="130">
                  <c:v>-892</c:v>
                </c:pt>
                <c:pt idx="131">
                  <c:v>-892</c:v>
                </c:pt>
                <c:pt idx="132">
                  <c:v>-871</c:v>
                </c:pt>
                <c:pt idx="133">
                  <c:v>-755</c:v>
                </c:pt>
                <c:pt idx="134">
                  <c:v>-739</c:v>
                </c:pt>
                <c:pt idx="135">
                  <c:v>-734</c:v>
                </c:pt>
                <c:pt idx="136">
                  <c:v>-727</c:v>
                </c:pt>
                <c:pt idx="137">
                  <c:v>-713</c:v>
                </c:pt>
                <c:pt idx="138">
                  <c:v>-711</c:v>
                </c:pt>
                <c:pt idx="139">
                  <c:v>-699</c:v>
                </c:pt>
                <c:pt idx="140">
                  <c:v>-562</c:v>
                </c:pt>
                <c:pt idx="141">
                  <c:v>-552</c:v>
                </c:pt>
                <c:pt idx="142">
                  <c:v>-524</c:v>
                </c:pt>
                <c:pt idx="143">
                  <c:v>-381</c:v>
                </c:pt>
                <c:pt idx="144">
                  <c:v>-359</c:v>
                </c:pt>
                <c:pt idx="145">
                  <c:v>-229</c:v>
                </c:pt>
                <c:pt idx="146">
                  <c:v>-222</c:v>
                </c:pt>
                <c:pt idx="147">
                  <c:v>-208</c:v>
                </c:pt>
                <c:pt idx="148">
                  <c:v>-201</c:v>
                </c:pt>
                <c:pt idx="149">
                  <c:v>-193</c:v>
                </c:pt>
                <c:pt idx="150">
                  <c:v>-180</c:v>
                </c:pt>
                <c:pt idx="151">
                  <c:v>0</c:v>
                </c:pt>
                <c:pt idx="152">
                  <c:v>4</c:v>
                </c:pt>
                <c:pt idx="153">
                  <c:v>116</c:v>
                </c:pt>
                <c:pt idx="154">
                  <c:v>123</c:v>
                </c:pt>
                <c:pt idx="155">
                  <c:v>128</c:v>
                </c:pt>
                <c:pt idx="156">
                  <c:v>128</c:v>
                </c:pt>
                <c:pt idx="157">
                  <c:v>128</c:v>
                </c:pt>
                <c:pt idx="158">
                  <c:v>130</c:v>
                </c:pt>
                <c:pt idx="159">
                  <c:v>156</c:v>
                </c:pt>
                <c:pt idx="160">
                  <c:v>158</c:v>
                </c:pt>
                <c:pt idx="161">
                  <c:v>293</c:v>
                </c:pt>
                <c:pt idx="162">
                  <c:v>307</c:v>
                </c:pt>
                <c:pt idx="163">
                  <c:v>323</c:v>
                </c:pt>
                <c:pt idx="164">
                  <c:v>480</c:v>
                </c:pt>
                <c:pt idx="165">
                  <c:v>668</c:v>
                </c:pt>
                <c:pt idx="166">
                  <c:v>812</c:v>
                </c:pt>
                <c:pt idx="167">
                  <c:v>824</c:v>
                </c:pt>
                <c:pt idx="168">
                  <c:v>833</c:v>
                </c:pt>
                <c:pt idx="169">
                  <c:v>970</c:v>
                </c:pt>
                <c:pt idx="170">
                  <c:v>984</c:v>
                </c:pt>
                <c:pt idx="171">
                  <c:v>996</c:v>
                </c:pt>
                <c:pt idx="172">
                  <c:v>1134</c:v>
                </c:pt>
                <c:pt idx="173">
                  <c:v>1148</c:v>
                </c:pt>
                <c:pt idx="174">
                  <c:v>1150</c:v>
                </c:pt>
                <c:pt idx="175">
                  <c:v>1160</c:v>
                </c:pt>
                <c:pt idx="176">
                  <c:v>1178</c:v>
                </c:pt>
                <c:pt idx="177">
                  <c:v>1660</c:v>
                </c:pt>
                <c:pt idx="178">
                  <c:v>1823</c:v>
                </c:pt>
                <c:pt idx="179">
                  <c:v>1847</c:v>
                </c:pt>
                <c:pt idx="180">
                  <c:v>1989</c:v>
                </c:pt>
                <c:pt idx="181">
                  <c:v>2011</c:v>
                </c:pt>
                <c:pt idx="182">
                  <c:v>2109</c:v>
                </c:pt>
                <c:pt idx="183">
                  <c:v>2182</c:v>
                </c:pt>
                <c:pt idx="184">
                  <c:v>2182</c:v>
                </c:pt>
                <c:pt idx="185">
                  <c:v>2182</c:v>
                </c:pt>
                <c:pt idx="186">
                  <c:v>2182</c:v>
                </c:pt>
                <c:pt idx="187">
                  <c:v>2182</c:v>
                </c:pt>
                <c:pt idx="188">
                  <c:v>2348</c:v>
                </c:pt>
                <c:pt idx="189">
                  <c:v>2352</c:v>
                </c:pt>
                <c:pt idx="190">
                  <c:v>2492</c:v>
                </c:pt>
                <c:pt idx="191">
                  <c:v>2492</c:v>
                </c:pt>
                <c:pt idx="192">
                  <c:v>2498</c:v>
                </c:pt>
                <c:pt idx="193">
                  <c:v>2498</c:v>
                </c:pt>
                <c:pt idx="194">
                  <c:v>2501.5</c:v>
                </c:pt>
                <c:pt idx="195">
                  <c:v>2527</c:v>
                </c:pt>
                <c:pt idx="196">
                  <c:v>2527</c:v>
                </c:pt>
                <c:pt idx="197">
                  <c:v>2694</c:v>
                </c:pt>
                <c:pt idx="198">
                  <c:v>2732</c:v>
                </c:pt>
                <c:pt idx="199">
                  <c:v>2851</c:v>
                </c:pt>
                <c:pt idx="200">
                  <c:v>2851</c:v>
                </c:pt>
                <c:pt idx="201">
                  <c:v>2858</c:v>
                </c:pt>
                <c:pt idx="202">
                  <c:v>2885</c:v>
                </c:pt>
                <c:pt idx="203">
                  <c:v>2885</c:v>
                </c:pt>
                <c:pt idx="204">
                  <c:v>2887</c:v>
                </c:pt>
                <c:pt idx="205">
                  <c:v>3211</c:v>
                </c:pt>
                <c:pt idx="206">
                  <c:v>3211</c:v>
                </c:pt>
                <c:pt idx="207">
                  <c:v>3348</c:v>
                </c:pt>
                <c:pt idx="208">
                  <c:v>3348</c:v>
                </c:pt>
                <c:pt idx="209">
                  <c:v>3404</c:v>
                </c:pt>
                <c:pt idx="210">
                  <c:v>3556</c:v>
                </c:pt>
                <c:pt idx="211">
                  <c:v>3719</c:v>
                </c:pt>
                <c:pt idx="212">
                  <c:v>3719</c:v>
                </c:pt>
                <c:pt idx="213">
                  <c:v>4066</c:v>
                </c:pt>
                <c:pt idx="214">
                  <c:v>4218</c:v>
                </c:pt>
                <c:pt idx="215">
                  <c:v>4218</c:v>
                </c:pt>
                <c:pt idx="216">
                  <c:v>4404</c:v>
                </c:pt>
              </c:numCache>
            </c:numRef>
          </c:xVal>
          <c:yVal>
            <c:numRef>
              <c:f>A!$P$21:$P$998</c:f>
              <c:numCache>
                <c:formatCode>General</c:formatCode>
                <c:ptCount val="978"/>
                <c:pt idx="171">
                  <c:v>5.6714055319783477E-3</c:v>
                </c:pt>
                <c:pt idx="172">
                  <c:v>3.0645473389266584E-3</c:v>
                </c:pt>
                <c:pt idx="173">
                  <c:v>2.8000834642692395E-3</c:v>
                </c:pt>
                <c:pt idx="174">
                  <c:v>2.7623029107467501E-3</c:v>
                </c:pt>
                <c:pt idx="175">
                  <c:v>2.57340014313431E-3</c:v>
                </c:pt>
                <c:pt idx="176">
                  <c:v>2.2333751614319157E-3</c:v>
                </c:pt>
                <c:pt idx="177">
                  <c:v>-6.8717382374877609E-3</c:v>
                </c:pt>
                <c:pt idx="178">
                  <c:v>-9.9508533495705556E-3</c:v>
                </c:pt>
                <c:pt idx="179">
                  <c:v>-1.0404219991840415E-2</c:v>
                </c:pt>
                <c:pt idx="180">
                  <c:v>-1.308663929193709E-2</c:v>
                </c:pt>
                <c:pt idx="181">
                  <c:v>-1.3502225380684456E-2</c:v>
                </c:pt>
                <c:pt idx="182">
                  <c:v>-1.5353472503286385E-2</c:v>
                </c:pt>
                <c:pt idx="183">
                  <c:v>-1.6732462706857208E-2</c:v>
                </c:pt>
                <c:pt idx="184">
                  <c:v>-1.6732462706857208E-2</c:v>
                </c:pt>
                <c:pt idx="185">
                  <c:v>-1.6732462706857208E-2</c:v>
                </c:pt>
                <c:pt idx="186">
                  <c:v>-1.6732462706857208E-2</c:v>
                </c:pt>
                <c:pt idx="187">
                  <c:v>-1.6732462706857208E-2</c:v>
                </c:pt>
                <c:pt idx="188">
                  <c:v>-1.9868248649223735E-2</c:v>
                </c:pt>
                <c:pt idx="189">
                  <c:v>-1.9943809756268714E-2</c:v>
                </c:pt>
                <c:pt idx="190">
                  <c:v>-2.2588448502842889E-2</c:v>
                </c:pt>
                <c:pt idx="191">
                  <c:v>-2.2588448502842889E-2</c:v>
                </c:pt>
                <c:pt idx="192">
                  <c:v>-2.2701790163410354E-2</c:v>
                </c:pt>
                <c:pt idx="193">
                  <c:v>-2.2701790163410354E-2</c:v>
                </c:pt>
                <c:pt idx="194">
                  <c:v>-2.276790613207471E-2</c:v>
                </c:pt>
                <c:pt idx="195">
                  <c:v>-2.3249608189486438E-2</c:v>
                </c:pt>
                <c:pt idx="196">
                  <c:v>-2.3249608189486438E-2</c:v>
                </c:pt>
                <c:pt idx="197">
                  <c:v>-2.6404284408614205E-2</c:v>
                </c:pt>
                <c:pt idx="198">
                  <c:v>-2.7122114925541486E-2</c:v>
                </c:pt>
                <c:pt idx="199">
                  <c:v>-2.9370057860129542E-2</c:v>
                </c:pt>
                <c:pt idx="200">
                  <c:v>-2.9370057860129542E-2</c:v>
                </c:pt>
                <c:pt idx="201">
                  <c:v>-2.9502289797458246E-2</c:v>
                </c:pt>
                <c:pt idx="202">
                  <c:v>-3.0012327270011838E-2</c:v>
                </c:pt>
                <c:pt idx="203">
                  <c:v>-3.0012327270011838E-2</c:v>
                </c:pt>
                <c:pt idx="204">
                  <c:v>-3.0050107823534331E-2</c:v>
                </c:pt>
                <c:pt idx="205">
                  <c:v>-3.6170557494177434E-2</c:v>
                </c:pt>
                <c:pt idx="206">
                  <c:v>-3.6170557494177434E-2</c:v>
                </c:pt>
                <c:pt idx="207">
                  <c:v>-3.8758525410467884E-2</c:v>
                </c:pt>
                <c:pt idx="208">
                  <c:v>-3.8758525410467884E-2</c:v>
                </c:pt>
                <c:pt idx="209">
                  <c:v>-3.9816380909097546E-2</c:v>
                </c:pt>
                <c:pt idx="210">
                  <c:v>-4.2687702976806657E-2</c:v>
                </c:pt>
                <c:pt idx="211">
                  <c:v>-4.5766818088889452E-2</c:v>
                </c:pt>
                <c:pt idx="212">
                  <c:v>-4.5766818088889452E-2</c:v>
                </c:pt>
                <c:pt idx="213">
                  <c:v>-5.2321744125041175E-2</c:v>
                </c:pt>
                <c:pt idx="214">
                  <c:v>-5.5193066192750287E-2</c:v>
                </c:pt>
                <c:pt idx="215">
                  <c:v>-5.5193066192750287E-2</c:v>
                </c:pt>
                <c:pt idx="216">
                  <c:v>-5.8706657670341694E-2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BC2-49DB-BD74-56B0F9E55001}"/>
            </c:ext>
          </c:extLst>
        </c:ser>
        <c:ser>
          <c:idx val="9"/>
          <c:order val="9"/>
          <c:tx>
            <c:strRef>
              <c:f>A!$W$1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A!$V$2:$V$998</c:f>
              <c:numCache>
                <c:formatCode>General</c:formatCode>
                <c:ptCount val="997"/>
                <c:pt idx="0">
                  <c:v>-7000</c:v>
                </c:pt>
                <c:pt idx="1">
                  <c:v>-6000</c:v>
                </c:pt>
                <c:pt idx="2">
                  <c:v>-5000</c:v>
                </c:pt>
                <c:pt idx="3">
                  <c:v>-4000</c:v>
                </c:pt>
                <c:pt idx="4">
                  <c:v>-3000</c:v>
                </c:pt>
                <c:pt idx="5">
                  <c:v>-2000</c:v>
                </c:pt>
                <c:pt idx="6">
                  <c:v>-1000</c:v>
                </c:pt>
                <c:pt idx="7">
                  <c:v>0</c:v>
                </c:pt>
                <c:pt idx="8">
                  <c:v>1000</c:v>
                </c:pt>
                <c:pt idx="9">
                  <c:v>2000</c:v>
                </c:pt>
                <c:pt idx="10">
                  <c:v>3000</c:v>
                </c:pt>
                <c:pt idx="11">
                  <c:v>4000</c:v>
                </c:pt>
              </c:numCache>
            </c:numRef>
          </c:xVal>
          <c:yVal>
            <c:numRef>
              <c:f>A!$W$2:$W$998</c:f>
              <c:numCache>
                <c:formatCode>0.00E+00</c:formatCode>
                <c:ptCount val="997"/>
                <c:pt idx="0">
                  <c:v>0.2573387551222629</c:v>
                </c:pt>
                <c:pt idx="1">
                  <c:v>0.19727045034883331</c:v>
                </c:pt>
                <c:pt idx="2">
                  <c:v>0.14497076148557339</c:v>
                </c:pt>
                <c:pt idx="3">
                  <c:v>0.10043968853248308</c:v>
                </c:pt>
                <c:pt idx="4">
                  <c:v>6.3677231489562433E-2</c:v>
                </c:pt>
                <c:pt idx="5">
                  <c:v>3.4683390356811429E-2</c:v>
                </c:pt>
                <c:pt idx="6">
                  <c:v>1.3458165134230062E-2</c:v>
                </c:pt>
                <c:pt idx="7">
                  <c:v>1.555821818335976E-6</c:v>
                </c:pt>
                <c:pt idx="8">
                  <c:v>-5.6864375804237498E-3</c:v>
                </c:pt>
                <c:pt idx="9">
                  <c:v>-3.6058150724961931E-3</c:v>
                </c:pt>
                <c:pt idx="10">
                  <c:v>6.2434233456010006E-3</c:v>
                </c:pt>
                <c:pt idx="11">
                  <c:v>2.3861277673867844E-2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BC2-49DB-BD74-56B0F9E5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6747584"/>
        <c:axId val="1"/>
      </c:scatterChart>
      <c:valAx>
        <c:axId val="6267475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000027093387524"/>
              <c:y val="0.855614973262032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424242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45161290322581E-2"/>
              <c:y val="0.387700534759358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6747584"/>
        <c:crosses val="autoZero"/>
        <c:crossBetween val="midCat"/>
        <c:min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2.7096774193548386E-2"/>
          <c:y val="0.93048128342245995"/>
          <c:w val="0.94322634831936325"/>
          <c:h val="5.34759358288769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Aql - O-C Diagr.</a:t>
            </a:r>
          </a:p>
        </c:rich>
      </c:tx>
      <c:layout>
        <c:manualLayout>
          <c:xMode val="edge"/>
          <c:yMode val="edge"/>
          <c:x val="0.38863351758449544"/>
          <c:y val="3.448275862068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96025039640096"/>
          <c:y val="0.15047044975517021"/>
          <c:w val="0.8279582312641478"/>
          <c:h val="0.6206906052400771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(2)'!$F$21:$F$998</c:f>
              <c:numCache>
                <c:formatCode>General</c:formatCode>
                <c:ptCount val="978"/>
                <c:pt idx="0">
                  <c:v>-6632</c:v>
                </c:pt>
                <c:pt idx="1">
                  <c:v>-6502.5</c:v>
                </c:pt>
                <c:pt idx="2">
                  <c:v>-6491.5</c:v>
                </c:pt>
                <c:pt idx="3">
                  <c:v>-6172</c:v>
                </c:pt>
                <c:pt idx="4">
                  <c:v>-5875</c:v>
                </c:pt>
                <c:pt idx="5">
                  <c:v>-5324</c:v>
                </c:pt>
                <c:pt idx="6">
                  <c:v>-4809.5</c:v>
                </c:pt>
                <c:pt idx="7">
                  <c:v>-4631</c:v>
                </c:pt>
                <c:pt idx="8">
                  <c:v>-3938</c:v>
                </c:pt>
                <c:pt idx="9">
                  <c:v>-3938</c:v>
                </c:pt>
                <c:pt idx="10">
                  <c:v>-3934</c:v>
                </c:pt>
                <c:pt idx="11">
                  <c:v>-3929.5</c:v>
                </c:pt>
                <c:pt idx="12">
                  <c:v>-3929</c:v>
                </c:pt>
                <c:pt idx="13">
                  <c:v>-3929</c:v>
                </c:pt>
                <c:pt idx="14">
                  <c:v>-3929</c:v>
                </c:pt>
                <c:pt idx="15">
                  <c:v>-3927</c:v>
                </c:pt>
                <c:pt idx="16">
                  <c:v>-3611</c:v>
                </c:pt>
                <c:pt idx="17">
                  <c:v>-3611</c:v>
                </c:pt>
                <c:pt idx="18">
                  <c:v>-3609</c:v>
                </c:pt>
                <c:pt idx="19">
                  <c:v>-3604</c:v>
                </c:pt>
                <c:pt idx="20">
                  <c:v>-2961</c:v>
                </c:pt>
                <c:pt idx="21">
                  <c:v>-2952</c:v>
                </c:pt>
                <c:pt idx="22">
                  <c:v>-2947</c:v>
                </c:pt>
                <c:pt idx="23">
                  <c:v>-2947</c:v>
                </c:pt>
                <c:pt idx="24">
                  <c:v>-2940</c:v>
                </c:pt>
                <c:pt idx="25">
                  <c:v>-2940</c:v>
                </c:pt>
                <c:pt idx="26">
                  <c:v>-2926</c:v>
                </c:pt>
                <c:pt idx="27">
                  <c:v>-2926</c:v>
                </c:pt>
                <c:pt idx="28">
                  <c:v>-2630</c:v>
                </c:pt>
                <c:pt idx="29">
                  <c:v>-2607</c:v>
                </c:pt>
                <c:pt idx="30">
                  <c:v>-2602</c:v>
                </c:pt>
                <c:pt idx="31">
                  <c:v>-2602</c:v>
                </c:pt>
                <c:pt idx="32">
                  <c:v>-2602</c:v>
                </c:pt>
                <c:pt idx="33">
                  <c:v>-2595</c:v>
                </c:pt>
                <c:pt idx="34">
                  <c:v>-2595</c:v>
                </c:pt>
                <c:pt idx="35">
                  <c:v>-2588</c:v>
                </c:pt>
                <c:pt idx="36">
                  <c:v>-2579</c:v>
                </c:pt>
                <c:pt idx="37">
                  <c:v>-2444</c:v>
                </c:pt>
                <c:pt idx="38">
                  <c:v>-2444</c:v>
                </c:pt>
                <c:pt idx="39">
                  <c:v>-2388</c:v>
                </c:pt>
                <c:pt idx="40">
                  <c:v>-2276</c:v>
                </c:pt>
                <c:pt idx="41">
                  <c:v>-2248</c:v>
                </c:pt>
                <c:pt idx="42">
                  <c:v>-2125</c:v>
                </c:pt>
                <c:pt idx="43">
                  <c:v>-2125</c:v>
                </c:pt>
                <c:pt idx="44">
                  <c:v>-2076</c:v>
                </c:pt>
                <c:pt idx="45">
                  <c:v>-1925</c:v>
                </c:pt>
                <c:pt idx="46">
                  <c:v>-1738</c:v>
                </c:pt>
                <c:pt idx="47">
                  <c:v>-1730.5</c:v>
                </c:pt>
                <c:pt idx="48">
                  <c:v>-1726</c:v>
                </c:pt>
                <c:pt idx="49">
                  <c:v>-1580</c:v>
                </c:pt>
                <c:pt idx="50">
                  <c:v>-1568</c:v>
                </c:pt>
                <c:pt idx="51">
                  <c:v>-1561</c:v>
                </c:pt>
                <c:pt idx="52">
                  <c:v>-1558</c:v>
                </c:pt>
                <c:pt idx="53">
                  <c:v>-1480</c:v>
                </c:pt>
                <c:pt idx="54">
                  <c:v>-1409</c:v>
                </c:pt>
                <c:pt idx="55">
                  <c:v>-1409</c:v>
                </c:pt>
                <c:pt idx="56">
                  <c:v>-1409</c:v>
                </c:pt>
                <c:pt idx="57">
                  <c:v>-1409</c:v>
                </c:pt>
                <c:pt idx="58">
                  <c:v>-1408</c:v>
                </c:pt>
                <c:pt idx="59">
                  <c:v>-1251</c:v>
                </c:pt>
                <c:pt idx="60">
                  <c:v>-1230</c:v>
                </c:pt>
                <c:pt idx="61">
                  <c:v>-1100</c:v>
                </c:pt>
                <c:pt idx="62">
                  <c:v>-1072</c:v>
                </c:pt>
                <c:pt idx="63">
                  <c:v>-1065</c:v>
                </c:pt>
                <c:pt idx="64">
                  <c:v>-906</c:v>
                </c:pt>
                <c:pt idx="65">
                  <c:v>-892</c:v>
                </c:pt>
                <c:pt idx="66">
                  <c:v>-892</c:v>
                </c:pt>
                <c:pt idx="67">
                  <c:v>-892</c:v>
                </c:pt>
                <c:pt idx="68">
                  <c:v>-892</c:v>
                </c:pt>
                <c:pt idx="69">
                  <c:v>-892</c:v>
                </c:pt>
                <c:pt idx="70">
                  <c:v>-871</c:v>
                </c:pt>
                <c:pt idx="71">
                  <c:v>-755</c:v>
                </c:pt>
                <c:pt idx="72">
                  <c:v>-739</c:v>
                </c:pt>
                <c:pt idx="73">
                  <c:v>-734</c:v>
                </c:pt>
                <c:pt idx="74">
                  <c:v>-727</c:v>
                </c:pt>
                <c:pt idx="75">
                  <c:v>-713</c:v>
                </c:pt>
                <c:pt idx="76">
                  <c:v>-711</c:v>
                </c:pt>
                <c:pt idx="77">
                  <c:v>-699</c:v>
                </c:pt>
                <c:pt idx="78">
                  <c:v>-562</c:v>
                </c:pt>
                <c:pt idx="79">
                  <c:v>-552</c:v>
                </c:pt>
                <c:pt idx="80">
                  <c:v>-524</c:v>
                </c:pt>
                <c:pt idx="81">
                  <c:v>-381</c:v>
                </c:pt>
                <c:pt idx="82">
                  <c:v>-359</c:v>
                </c:pt>
                <c:pt idx="83">
                  <c:v>-229</c:v>
                </c:pt>
                <c:pt idx="84">
                  <c:v>-222</c:v>
                </c:pt>
                <c:pt idx="85">
                  <c:v>-208</c:v>
                </c:pt>
                <c:pt idx="86">
                  <c:v>-201</c:v>
                </c:pt>
                <c:pt idx="87">
                  <c:v>-193</c:v>
                </c:pt>
                <c:pt idx="88">
                  <c:v>-180</c:v>
                </c:pt>
                <c:pt idx="89">
                  <c:v>0</c:v>
                </c:pt>
                <c:pt idx="90">
                  <c:v>4</c:v>
                </c:pt>
                <c:pt idx="91">
                  <c:v>116</c:v>
                </c:pt>
                <c:pt idx="92">
                  <c:v>123</c:v>
                </c:pt>
                <c:pt idx="93">
                  <c:v>128</c:v>
                </c:pt>
                <c:pt idx="94">
                  <c:v>128</c:v>
                </c:pt>
                <c:pt idx="95">
                  <c:v>128</c:v>
                </c:pt>
                <c:pt idx="96">
                  <c:v>130</c:v>
                </c:pt>
                <c:pt idx="97">
                  <c:v>156</c:v>
                </c:pt>
                <c:pt idx="98">
                  <c:v>158</c:v>
                </c:pt>
                <c:pt idx="99">
                  <c:v>293</c:v>
                </c:pt>
                <c:pt idx="100">
                  <c:v>307</c:v>
                </c:pt>
                <c:pt idx="101">
                  <c:v>323</c:v>
                </c:pt>
                <c:pt idx="102">
                  <c:v>480</c:v>
                </c:pt>
                <c:pt idx="103">
                  <c:v>668</c:v>
                </c:pt>
                <c:pt idx="104">
                  <c:v>812</c:v>
                </c:pt>
                <c:pt idx="105">
                  <c:v>824</c:v>
                </c:pt>
                <c:pt idx="106">
                  <c:v>833</c:v>
                </c:pt>
                <c:pt idx="107">
                  <c:v>970</c:v>
                </c:pt>
                <c:pt idx="108">
                  <c:v>984</c:v>
                </c:pt>
                <c:pt idx="109">
                  <c:v>996</c:v>
                </c:pt>
                <c:pt idx="110">
                  <c:v>1134</c:v>
                </c:pt>
                <c:pt idx="111">
                  <c:v>1823</c:v>
                </c:pt>
                <c:pt idx="112">
                  <c:v>2182</c:v>
                </c:pt>
                <c:pt idx="113">
                  <c:v>2182</c:v>
                </c:pt>
                <c:pt idx="114">
                  <c:v>2348</c:v>
                </c:pt>
                <c:pt idx="115">
                  <c:v>2492</c:v>
                </c:pt>
                <c:pt idx="116">
                  <c:v>2498</c:v>
                </c:pt>
                <c:pt idx="117">
                  <c:v>2501.5</c:v>
                </c:pt>
                <c:pt idx="118">
                  <c:v>2527</c:v>
                </c:pt>
                <c:pt idx="119">
                  <c:v>2851</c:v>
                </c:pt>
                <c:pt idx="120">
                  <c:v>2858</c:v>
                </c:pt>
                <c:pt idx="121">
                  <c:v>2885</c:v>
                </c:pt>
                <c:pt idx="122">
                  <c:v>3211</c:v>
                </c:pt>
                <c:pt idx="123">
                  <c:v>3348</c:v>
                </c:pt>
                <c:pt idx="124">
                  <c:v>3404</c:v>
                </c:pt>
                <c:pt idx="125">
                  <c:v>3556</c:v>
                </c:pt>
                <c:pt idx="126">
                  <c:v>3719</c:v>
                </c:pt>
                <c:pt idx="127">
                  <c:v>4066</c:v>
                </c:pt>
                <c:pt idx="128">
                  <c:v>4218</c:v>
                </c:pt>
                <c:pt idx="129">
                  <c:v>4404</c:v>
                </c:pt>
              </c:numCache>
            </c:numRef>
          </c:xVal>
          <c:yVal>
            <c:numRef>
              <c:f>'A (2)'!$H$21:$H$998</c:f>
              <c:numCache>
                <c:formatCode>General</c:formatCode>
                <c:ptCount val="978"/>
                <c:pt idx="4">
                  <c:v>0.19453749999956926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A84-414B-8B71-87219DB771FD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(2)'!$D$23:$D$62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9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(2)'!$F$21:$F$998</c:f>
              <c:numCache>
                <c:formatCode>General</c:formatCode>
                <c:ptCount val="978"/>
                <c:pt idx="0">
                  <c:v>-6632</c:v>
                </c:pt>
                <c:pt idx="1">
                  <c:v>-6502.5</c:v>
                </c:pt>
                <c:pt idx="2">
                  <c:v>-6491.5</c:v>
                </c:pt>
                <c:pt idx="3">
                  <c:v>-6172</c:v>
                </c:pt>
                <c:pt idx="4">
                  <c:v>-5875</c:v>
                </c:pt>
                <c:pt idx="5">
                  <c:v>-5324</c:v>
                </c:pt>
                <c:pt idx="6">
                  <c:v>-4809.5</c:v>
                </c:pt>
                <c:pt idx="7">
                  <c:v>-4631</c:v>
                </c:pt>
                <c:pt idx="8">
                  <c:v>-3938</c:v>
                </c:pt>
                <c:pt idx="9">
                  <c:v>-3938</c:v>
                </c:pt>
                <c:pt idx="10">
                  <c:v>-3934</c:v>
                </c:pt>
                <c:pt idx="11">
                  <c:v>-3929.5</c:v>
                </c:pt>
                <c:pt idx="12">
                  <c:v>-3929</c:v>
                </c:pt>
                <c:pt idx="13">
                  <c:v>-3929</c:v>
                </c:pt>
                <c:pt idx="14">
                  <c:v>-3929</c:v>
                </c:pt>
                <c:pt idx="15">
                  <c:v>-3927</c:v>
                </c:pt>
                <c:pt idx="16">
                  <c:v>-3611</c:v>
                </c:pt>
                <c:pt idx="17">
                  <c:v>-3611</c:v>
                </c:pt>
                <c:pt idx="18">
                  <c:v>-3609</c:v>
                </c:pt>
                <c:pt idx="19">
                  <c:v>-3604</c:v>
                </c:pt>
                <c:pt idx="20">
                  <c:v>-2961</c:v>
                </c:pt>
                <c:pt idx="21">
                  <c:v>-2952</c:v>
                </c:pt>
                <c:pt idx="22">
                  <c:v>-2947</c:v>
                </c:pt>
                <c:pt idx="23">
                  <c:v>-2947</c:v>
                </c:pt>
                <c:pt idx="24">
                  <c:v>-2940</c:v>
                </c:pt>
                <c:pt idx="25">
                  <c:v>-2940</c:v>
                </c:pt>
                <c:pt idx="26">
                  <c:v>-2926</c:v>
                </c:pt>
                <c:pt idx="27">
                  <c:v>-2926</c:v>
                </c:pt>
                <c:pt idx="28">
                  <c:v>-2630</c:v>
                </c:pt>
                <c:pt idx="29">
                  <c:v>-2607</c:v>
                </c:pt>
                <c:pt idx="30">
                  <c:v>-2602</c:v>
                </c:pt>
                <c:pt idx="31">
                  <c:v>-2602</c:v>
                </c:pt>
                <c:pt idx="32">
                  <c:v>-2602</c:v>
                </c:pt>
                <c:pt idx="33">
                  <c:v>-2595</c:v>
                </c:pt>
                <c:pt idx="34">
                  <c:v>-2595</c:v>
                </c:pt>
                <c:pt idx="35">
                  <c:v>-2588</c:v>
                </c:pt>
                <c:pt idx="36">
                  <c:v>-2579</c:v>
                </c:pt>
                <c:pt idx="37">
                  <c:v>-2444</c:v>
                </c:pt>
                <c:pt idx="38">
                  <c:v>-2444</c:v>
                </c:pt>
                <c:pt idx="39">
                  <c:v>-2388</c:v>
                </c:pt>
                <c:pt idx="40">
                  <c:v>-2276</c:v>
                </c:pt>
                <c:pt idx="41">
                  <c:v>-2248</c:v>
                </c:pt>
                <c:pt idx="42">
                  <c:v>-2125</c:v>
                </c:pt>
                <c:pt idx="43">
                  <c:v>-2125</c:v>
                </c:pt>
                <c:pt idx="44">
                  <c:v>-2076</c:v>
                </c:pt>
                <c:pt idx="45">
                  <c:v>-1925</c:v>
                </c:pt>
                <c:pt idx="46">
                  <c:v>-1738</c:v>
                </c:pt>
                <c:pt idx="47">
                  <c:v>-1730.5</c:v>
                </c:pt>
                <c:pt idx="48">
                  <c:v>-1726</c:v>
                </c:pt>
                <c:pt idx="49">
                  <c:v>-1580</c:v>
                </c:pt>
                <c:pt idx="50">
                  <c:v>-1568</c:v>
                </c:pt>
                <c:pt idx="51">
                  <c:v>-1561</c:v>
                </c:pt>
                <c:pt idx="52">
                  <c:v>-1558</c:v>
                </c:pt>
                <c:pt idx="53">
                  <c:v>-1480</c:v>
                </c:pt>
                <c:pt idx="54">
                  <c:v>-1409</c:v>
                </c:pt>
                <c:pt idx="55">
                  <c:v>-1409</c:v>
                </c:pt>
                <c:pt idx="56">
                  <c:v>-1409</c:v>
                </c:pt>
                <c:pt idx="57">
                  <c:v>-1409</c:v>
                </c:pt>
                <c:pt idx="58">
                  <c:v>-1408</c:v>
                </c:pt>
                <c:pt idx="59">
                  <c:v>-1251</c:v>
                </c:pt>
                <c:pt idx="60">
                  <c:v>-1230</c:v>
                </c:pt>
                <c:pt idx="61">
                  <c:v>-1100</c:v>
                </c:pt>
                <c:pt idx="62">
                  <c:v>-1072</c:v>
                </c:pt>
                <c:pt idx="63">
                  <c:v>-1065</c:v>
                </c:pt>
                <c:pt idx="64">
                  <c:v>-906</c:v>
                </c:pt>
                <c:pt idx="65">
                  <c:v>-892</c:v>
                </c:pt>
                <c:pt idx="66">
                  <c:v>-892</c:v>
                </c:pt>
                <c:pt idx="67">
                  <c:v>-892</c:v>
                </c:pt>
                <c:pt idx="68">
                  <c:v>-892</c:v>
                </c:pt>
                <c:pt idx="69">
                  <c:v>-892</c:v>
                </c:pt>
                <c:pt idx="70">
                  <c:v>-871</c:v>
                </c:pt>
                <c:pt idx="71">
                  <c:v>-755</c:v>
                </c:pt>
                <c:pt idx="72">
                  <c:v>-739</c:v>
                </c:pt>
                <c:pt idx="73">
                  <c:v>-734</c:v>
                </c:pt>
                <c:pt idx="74">
                  <c:v>-727</c:v>
                </c:pt>
                <c:pt idx="75">
                  <c:v>-713</c:v>
                </c:pt>
                <c:pt idx="76">
                  <c:v>-711</c:v>
                </c:pt>
                <c:pt idx="77">
                  <c:v>-699</c:v>
                </c:pt>
                <c:pt idx="78">
                  <c:v>-562</c:v>
                </c:pt>
                <c:pt idx="79">
                  <c:v>-552</c:v>
                </c:pt>
                <c:pt idx="80">
                  <c:v>-524</c:v>
                </c:pt>
                <c:pt idx="81">
                  <c:v>-381</c:v>
                </c:pt>
                <c:pt idx="82">
                  <c:v>-359</c:v>
                </c:pt>
                <c:pt idx="83">
                  <c:v>-229</c:v>
                </c:pt>
                <c:pt idx="84">
                  <c:v>-222</c:v>
                </c:pt>
                <c:pt idx="85">
                  <c:v>-208</c:v>
                </c:pt>
                <c:pt idx="86">
                  <c:v>-201</c:v>
                </c:pt>
                <c:pt idx="87">
                  <c:v>-193</c:v>
                </c:pt>
                <c:pt idx="88">
                  <c:v>-180</c:v>
                </c:pt>
                <c:pt idx="89">
                  <c:v>0</c:v>
                </c:pt>
                <c:pt idx="90">
                  <c:v>4</c:v>
                </c:pt>
                <c:pt idx="91">
                  <c:v>116</c:v>
                </c:pt>
                <c:pt idx="92">
                  <c:v>123</c:v>
                </c:pt>
                <c:pt idx="93">
                  <c:v>128</c:v>
                </c:pt>
                <c:pt idx="94">
                  <c:v>128</c:v>
                </c:pt>
                <c:pt idx="95">
                  <c:v>128</c:v>
                </c:pt>
                <c:pt idx="96">
                  <c:v>130</c:v>
                </c:pt>
                <c:pt idx="97">
                  <c:v>156</c:v>
                </c:pt>
                <c:pt idx="98">
                  <c:v>158</c:v>
                </c:pt>
                <c:pt idx="99">
                  <c:v>293</c:v>
                </c:pt>
                <c:pt idx="100">
                  <c:v>307</c:v>
                </c:pt>
                <c:pt idx="101">
                  <c:v>323</c:v>
                </c:pt>
                <c:pt idx="102">
                  <c:v>480</c:v>
                </c:pt>
                <c:pt idx="103">
                  <c:v>668</c:v>
                </c:pt>
                <c:pt idx="104">
                  <c:v>812</c:v>
                </c:pt>
                <c:pt idx="105">
                  <c:v>824</c:v>
                </c:pt>
                <c:pt idx="106">
                  <c:v>833</c:v>
                </c:pt>
                <c:pt idx="107">
                  <c:v>970</c:v>
                </c:pt>
                <c:pt idx="108">
                  <c:v>984</c:v>
                </c:pt>
                <c:pt idx="109">
                  <c:v>996</c:v>
                </c:pt>
                <c:pt idx="110">
                  <c:v>1134</c:v>
                </c:pt>
                <c:pt idx="111">
                  <c:v>1823</c:v>
                </c:pt>
                <c:pt idx="112">
                  <c:v>2182</c:v>
                </c:pt>
                <c:pt idx="113">
                  <c:v>2182</c:v>
                </c:pt>
                <c:pt idx="114">
                  <c:v>2348</c:v>
                </c:pt>
                <c:pt idx="115">
                  <c:v>2492</c:v>
                </c:pt>
                <c:pt idx="116">
                  <c:v>2498</c:v>
                </c:pt>
                <c:pt idx="117">
                  <c:v>2501.5</c:v>
                </c:pt>
                <c:pt idx="118">
                  <c:v>2527</c:v>
                </c:pt>
                <c:pt idx="119">
                  <c:v>2851</c:v>
                </c:pt>
                <c:pt idx="120">
                  <c:v>2858</c:v>
                </c:pt>
                <c:pt idx="121">
                  <c:v>2885</c:v>
                </c:pt>
                <c:pt idx="122">
                  <c:v>3211</c:v>
                </c:pt>
                <c:pt idx="123">
                  <c:v>3348</c:v>
                </c:pt>
                <c:pt idx="124">
                  <c:v>3404</c:v>
                </c:pt>
                <c:pt idx="125">
                  <c:v>3556</c:v>
                </c:pt>
                <c:pt idx="126">
                  <c:v>3719</c:v>
                </c:pt>
                <c:pt idx="127">
                  <c:v>4066</c:v>
                </c:pt>
                <c:pt idx="128">
                  <c:v>4218</c:v>
                </c:pt>
                <c:pt idx="129">
                  <c:v>4404</c:v>
                </c:pt>
              </c:numCache>
            </c:numRef>
          </c:xVal>
          <c:yVal>
            <c:numRef>
              <c:f>'A (2)'!$I$21:$I$998</c:f>
              <c:numCache>
                <c:formatCode>General</c:formatCode>
                <c:ptCount val="978"/>
                <c:pt idx="1">
                  <c:v>0.16490725000039674</c:v>
                </c:pt>
                <c:pt idx="3">
                  <c:v>0.27773880000313511</c:v>
                </c:pt>
                <c:pt idx="5">
                  <c:v>0.18071960000088438</c:v>
                </c:pt>
                <c:pt idx="20">
                  <c:v>7.2006900001724716E-2</c:v>
                </c:pt>
                <c:pt idx="21">
                  <c:v>6.9000800001958851E-2</c:v>
                </c:pt>
                <c:pt idx="22">
                  <c:v>7.1886300000187475E-2</c:v>
                </c:pt>
                <c:pt idx="23">
                  <c:v>7.1886300000187475E-2</c:v>
                </c:pt>
                <c:pt idx="24">
                  <c:v>7.232599999406375E-2</c:v>
                </c:pt>
                <c:pt idx="25">
                  <c:v>7.232599999406375E-2</c:v>
                </c:pt>
                <c:pt idx="26">
                  <c:v>8.3205399998405483E-2</c:v>
                </c:pt>
                <c:pt idx="27">
                  <c:v>8.3205399998405483E-2</c:v>
                </c:pt>
                <c:pt idx="28">
                  <c:v>5.4227000000537373E-2</c:v>
                </c:pt>
                <c:pt idx="29">
                  <c:v>5.4100299996207468E-2</c:v>
                </c:pt>
                <c:pt idx="30">
                  <c:v>5.7985800005553756E-2</c:v>
                </c:pt>
                <c:pt idx="31">
                  <c:v>5.998580000596121E-2</c:v>
                </c:pt>
                <c:pt idx="32">
                  <c:v>6.3985799999500159E-2</c:v>
                </c:pt>
                <c:pt idx="33">
                  <c:v>6.8425500001467299E-2</c:v>
                </c:pt>
                <c:pt idx="34">
                  <c:v>6.9425499998033047E-2</c:v>
                </c:pt>
                <c:pt idx="35">
                  <c:v>7.3865200000000186E-2</c:v>
                </c:pt>
                <c:pt idx="36">
                  <c:v>6.1859100002038758E-2</c:v>
                </c:pt>
                <c:pt idx="37">
                  <c:v>4.3767600000137463E-2</c:v>
                </c:pt>
                <c:pt idx="38">
                  <c:v>5.9767599996121135E-2</c:v>
                </c:pt>
                <c:pt idx="39">
                  <c:v>4.7285199994803406E-2</c:v>
                </c:pt>
                <c:pt idx="40">
                  <c:v>4.032040000311099E-2</c:v>
                </c:pt>
                <c:pt idx="41">
                  <c:v>4.3079199997009709E-2</c:v>
                </c:pt>
                <c:pt idx="42">
                  <c:v>3.7662499998987187E-2</c:v>
                </c:pt>
                <c:pt idx="43">
                  <c:v>3.8662500002828892E-2</c:v>
                </c:pt>
                <c:pt idx="44">
                  <c:v>4.2740400000184309E-2</c:v>
                </c:pt>
                <c:pt idx="45">
                  <c:v>3.6082500002521556E-2</c:v>
                </c:pt>
                <c:pt idx="46">
                  <c:v>2.7400200000556652E-2</c:v>
                </c:pt>
                <c:pt idx="48">
                  <c:v>5.57254000013927E-2</c:v>
                </c:pt>
                <c:pt idx="49">
                  <c:v>3.0181999994965736E-2</c:v>
                </c:pt>
                <c:pt idx="50">
                  <c:v>2.7507200000400189E-2</c:v>
                </c:pt>
                <c:pt idx="51">
                  <c:v>2.6946899997710716E-2</c:v>
                </c:pt>
                <c:pt idx="52">
                  <c:v>9.2781999992439523E-3</c:v>
                </c:pt>
                <c:pt idx="53">
                  <c:v>2.4892000001273118E-2</c:v>
                </c:pt>
                <c:pt idx="54">
                  <c:v>8.0661000029067509E-3</c:v>
                </c:pt>
                <c:pt idx="55">
                  <c:v>1.1066099999879953E-2</c:v>
                </c:pt>
                <c:pt idx="56">
                  <c:v>1.9066100001509767E-2</c:v>
                </c:pt>
                <c:pt idx="57">
                  <c:v>2.0066100005351473E-2</c:v>
                </c:pt>
                <c:pt idx="58">
                  <c:v>3.1843199998547789E-2</c:v>
                </c:pt>
                <c:pt idx="59">
                  <c:v>2.0847899999353103E-2</c:v>
                </c:pt>
                <c:pt idx="60">
                  <c:v>2.3166999999375548E-2</c:v>
                </c:pt>
                <c:pt idx="61">
                  <c:v>1.9190000006346963E-2</c:v>
                </c:pt>
                <c:pt idx="62">
                  <c:v>2.1948800000245683E-2</c:v>
                </c:pt>
                <c:pt idx="63">
                  <c:v>2.8388500002620276E-2</c:v>
                </c:pt>
                <c:pt idx="64">
                  <c:v>1.0947399998258334E-2</c:v>
                </c:pt>
                <c:pt idx="65">
                  <c:v>1.082680000399705E-2</c:v>
                </c:pt>
                <c:pt idx="66">
                  <c:v>1.3826800000970252E-2</c:v>
                </c:pt>
                <c:pt idx="67">
                  <c:v>1.6826800005219411E-2</c:v>
                </c:pt>
                <c:pt idx="68">
                  <c:v>1.9826800002192613E-2</c:v>
                </c:pt>
                <c:pt idx="69">
                  <c:v>2.1826800002600066E-2</c:v>
                </c:pt>
                <c:pt idx="70">
                  <c:v>6.1458999989554286E-3</c:v>
                </c:pt>
                <c:pt idx="71">
                  <c:v>8.2894999941345304E-3</c:v>
                </c:pt>
                <c:pt idx="72">
                  <c:v>1.2723100000584964E-2</c:v>
                </c:pt>
                <c:pt idx="73">
                  <c:v>2.6085999998031184E-3</c:v>
                </c:pt>
                <c:pt idx="74">
                  <c:v>1.004829999874346E-2</c:v>
                </c:pt>
                <c:pt idx="75">
                  <c:v>4.9276999998255633E-3</c:v>
                </c:pt>
                <c:pt idx="76">
                  <c:v>2.1481900002982002E-2</c:v>
                </c:pt>
                <c:pt idx="77">
                  <c:v>3.8070999944466166E-3</c:v>
                </c:pt>
                <c:pt idx="78">
                  <c:v>1.526979999471223E-2</c:v>
                </c:pt>
                <c:pt idx="79">
                  <c:v>1.5040799997223075E-2</c:v>
                </c:pt>
                <c:pt idx="80">
                  <c:v>7.9960000584833324E-4</c:v>
                </c:pt>
                <c:pt idx="81">
                  <c:v>1.6924899995501619E-2</c:v>
                </c:pt>
                <c:pt idx="82">
                  <c:v>5.0210999979753979E-3</c:v>
                </c:pt>
                <c:pt idx="83">
                  <c:v>-9.5590000273659825E-4</c:v>
                </c:pt>
                <c:pt idx="84">
                  <c:v>5.4837999996379949E-3</c:v>
                </c:pt>
                <c:pt idx="85">
                  <c:v>2.3632000011275522E-3</c:v>
                </c:pt>
                <c:pt idx="86">
                  <c:v>8.029000018723309E-4</c:v>
                </c:pt>
                <c:pt idx="87">
                  <c:v>3.0197000014595687E-3</c:v>
                </c:pt>
                <c:pt idx="88">
                  <c:v>1.1220000014873222E-3</c:v>
                </c:pt>
                <c:pt idx="89">
                  <c:v>-1.0999999998603016E-2</c:v>
                </c:pt>
                <c:pt idx="90">
                  <c:v>-1.8915999971795827E-3</c:v>
                </c:pt>
                <c:pt idx="91">
                  <c:v>1.1435999986133538E-3</c:v>
                </c:pt>
                <c:pt idx="92">
                  <c:v>8.5833000048296526E-3</c:v>
                </c:pt>
                <c:pt idx="93">
                  <c:v>-7.5311999971745536E-3</c:v>
                </c:pt>
                <c:pt idx="94">
                  <c:v>3.4688000014284626E-3</c:v>
                </c:pt>
                <c:pt idx="95">
                  <c:v>5.4688000018359162E-3</c:v>
                </c:pt>
                <c:pt idx="96">
                  <c:v>2.3000000510364771E-5</c:v>
                </c:pt>
                <c:pt idx="97">
                  <c:v>-7.7240000246092677E-4</c:v>
                </c:pt>
                <c:pt idx="98">
                  <c:v>-5.2181999999447726E-3</c:v>
                </c:pt>
                <c:pt idx="99">
                  <c:v>1.8690299999434501E-2</c:v>
                </c:pt>
                <c:pt idx="100">
                  <c:v>1.5697000053478405E-3</c:v>
                </c:pt>
                <c:pt idx="101">
                  <c:v>-9.9670000054175034E-4</c:v>
                </c:pt>
                <c:pt idx="102">
                  <c:v>7.9999954323284328E-6</c:v>
                </c:pt>
                <c:pt idx="103">
                  <c:v>1.1028000008082017E-3</c:v>
                </c:pt>
                <c:pt idx="104">
                  <c:v>-9.9480000062612817E-4</c:v>
                </c:pt>
                <c:pt idx="105">
                  <c:v>-1.6696000020601787E-3</c:v>
                </c:pt>
                <c:pt idx="106">
                  <c:v>3.3242999998037703E-3</c:v>
                </c:pt>
                <c:pt idx="107">
                  <c:v>3.7870000014663674E-3</c:v>
                </c:pt>
                <c:pt idx="108">
                  <c:v>-2.3336000012932345E-3</c:v>
                </c:pt>
                <c:pt idx="109">
                  <c:v>-3.008400002727285E-3</c:v>
                </c:pt>
                <c:pt idx="110">
                  <c:v>-5.7686000000103377E-3</c:v>
                </c:pt>
                <c:pt idx="111">
                  <c:v>-1.3346699997782707E-2</c:v>
                </c:pt>
                <c:pt idx="112">
                  <c:v>-1.3607799999590497E-2</c:v>
                </c:pt>
                <c:pt idx="113">
                  <c:v>-6.6678000002866611E-3</c:v>
                </c:pt>
                <c:pt idx="115">
                  <c:v>-2.1466800004418474E-2</c:v>
                </c:pt>
                <c:pt idx="119">
                  <c:v>-3.4487900004023686E-2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A84-414B-8B71-87219DB771FD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(2)'!$D$21:$D$62</c:f>
                <c:numCache>
                  <c:formatCode>General</c:formatCode>
                  <c:ptCount val="4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31">
                    <c:v>0</c:v>
                  </c:pt>
                </c:numCache>
              </c:numRef>
            </c:plus>
            <c:minus>
              <c:numRef>
                <c:f>'A (2)'!$D$21:$D$62</c:f>
                <c:numCache>
                  <c:formatCode>General</c:formatCode>
                  <c:ptCount val="4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3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(2)'!$F$21:$F$998</c:f>
              <c:numCache>
                <c:formatCode>General</c:formatCode>
                <c:ptCount val="978"/>
                <c:pt idx="0">
                  <c:v>-6632</c:v>
                </c:pt>
                <c:pt idx="1">
                  <c:v>-6502.5</c:v>
                </c:pt>
                <c:pt idx="2">
                  <c:v>-6491.5</c:v>
                </c:pt>
                <c:pt idx="3">
                  <c:v>-6172</c:v>
                </c:pt>
                <c:pt idx="4">
                  <c:v>-5875</c:v>
                </c:pt>
                <c:pt idx="5">
                  <c:v>-5324</c:v>
                </c:pt>
                <c:pt idx="6">
                  <c:v>-4809.5</c:v>
                </c:pt>
                <c:pt idx="7">
                  <c:v>-4631</c:v>
                </c:pt>
                <c:pt idx="8">
                  <c:v>-3938</c:v>
                </c:pt>
                <c:pt idx="9">
                  <c:v>-3938</c:v>
                </c:pt>
                <c:pt idx="10">
                  <c:v>-3934</c:v>
                </c:pt>
                <c:pt idx="11">
                  <c:v>-3929.5</c:v>
                </c:pt>
                <c:pt idx="12">
                  <c:v>-3929</c:v>
                </c:pt>
                <c:pt idx="13">
                  <c:v>-3929</c:v>
                </c:pt>
                <c:pt idx="14">
                  <c:v>-3929</c:v>
                </c:pt>
                <c:pt idx="15">
                  <c:v>-3927</c:v>
                </c:pt>
                <c:pt idx="16">
                  <c:v>-3611</c:v>
                </c:pt>
                <c:pt idx="17">
                  <c:v>-3611</c:v>
                </c:pt>
                <c:pt idx="18">
                  <c:v>-3609</c:v>
                </c:pt>
                <c:pt idx="19">
                  <c:v>-3604</c:v>
                </c:pt>
                <c:pt idx="20">
                  <c:v>-2961</c:v>
                </c:pt>
                <c:pt idx="21">
                  <c:v>-2952</c:v>
                </c:pt>
                <c:pt idx="22">
                  <c:v>-2947</c:v>
                </c:pt>
                <c:pt idx="23">
                  <c:v>-2947</c:v>
                </c:pt>
                <c:pt idx="24">
                  <c:v>-2940</c:v>
                </c:pt>
                <c:pt idx="25">
                  <c:v>-2940</c:v>
                </c:pt>
                <c:pt idx="26">
                  <c:v>-2926</c:v>
                </c:pt>
                <c:pt idx="27">
                  <c:v>-2926</c:v>
                </c:pt>
                <c:pt idx="28">
                  <c:v>-2630</c:v>
                </c:pt>
                <c:pt idx="29">
                  <c:v>-2607</c:v>
                </c:pt>
                <c:pt idx="30">
                  <c:v>-2602</c:v>
                </c:pt>
                <c:pt idx="31">
                  <c:v>-2602</c:v>
                </c:pt>
                <c:pt idx="32">
                  <c:v>-2602</c:v>
                </c:pt>
                <c:pt idx="33">
                  <c:v>-2595</c:v>
                </c:pt>
                <c:pt idx="34">
                  <c:v>-2595</c:v>
                </c:pt>
                <c:pt idx="35">
                  <c:v>-2588</c:v>
                </c:pt>
                <c:pt idx="36">
                  <c:v>-2579</c:v>
                </c:pt>
                <c:pt idx="37">
                  <c:v>-2444</c:v>
                </c:pt>
                <c:pt idx="38">
                  <c:v>-2444</c:v>
                </c:pt>
                <c:pt idx="39">
                  <c:v>-2388</c:v>
                </c:pt>
                <c:pt idx="40">
                  <c:v>-2276</c:v>
                </c:pt>
                <c:pt idx="41">
                  <c:v>-2248</c:v>
                </c:pt>
                <c:pt idx="42">
                  <c:v>-2125</c:v>
                </c:pt>
                <c:pt idx="43">
                  <c:v>-2125</c:v>
                </c:pt>
                <c:pt idx="44">
                  <c:v>-2076</c:v>
                </c:pt>
                <c:pt idx="45">
                  <c:v>-1925</c:v>
                </c:pt>
                <c:pt idx="46">
                  <c:v>-1738</c:v>
                </c:pt>
                <c:pt idx="47">
                  <c:v>-1730.5</c:v>
                </c:pt>
                <c:pt idx="48">
                  <c:v>-1726</c:v>
                </c:pt>
                <c:pt idx="49">
                  <c:v>-1580</c:v>
                </c:pt>
                <c:pt idx="50">
                  <c:v>-1568</c:v>
                </c:pt>
                <c:pt idx="51">
                  <c:v>-1561</c:v>
                </c:pt>
                <c:pt idx="52">
                  <c:v>-1558</c:v>
                </c:pt>
                <c:pt idx="53">
                  <c:v>-1480</c:v>
                </c:pt>
                <c:pt idx="54">
                  <c:v>-1409</c:v>
                </c:pt>
                <c:pt idx="55">
                  <c:v>-1409</c:v>
                </c:pt>
                <c:pt idx="56">
                  <c:v>-1409</c:v>
                </c:pt>
                <c:pt idx="57">
                  <c:v>-1409</c:v>
                </c:pt>
                <c:pt idx="58">
                  <c:v>-1408</c:v>
                </c:pt>
                <c:pt idx="59">
                  <c:v>-1251</c:v>
                </c:pt>
                <c:pt idx="60">
                  <c:v>-1230</c:v>
                </c:pt>
                <c:pt idx="61">
                  <c:v>-1100</c:v>
                </c:pt>
                <c:pt idx="62">
                  <c:v>-1072</c:v>
                </c:pt>
                <c:pt idx="63">
                  <c:v>-1065</c:v>
                </c:pt>
                <c:pt idx="64">
                  <c:v>-906</c:v>
                </c:pt>
                <c:pt idx="65">
                  <c:v>-892</c:v>
                </c:pt>
                <c:pt idx="66">
                  <c:v>-892</c:v>
                </c:pt>
                <c:pt idx="67">
                  <c:v>-892</c:v>
                </c:pt>
                <c:pt idx="68">
                  <c:v>-892</c:v>
                </c:pt>
                <c:pt idx="69">
                  <c:v>-892</c:v>
                </c:pt>
                <c:pt idx="70">
                  <c:v>-871</c:v>
                </c:pt>
                <c:pt idx="71">
                  <c:v>-755</c:v>
                </c:pt>
                <c:pt idx="72">
                  <c:v>-739</c:v>
                </c:pt>
                <c:pt idx="73">
                  <c:v>-734</c:v>
                </c:pt>
                <c:pt idx="74">
                  <c:v>-727</c:v>
                </c:pt>
                <c:pt idx="75">
                  <c:v>-713</c:v>
                </c:pt>
                <c:pt idx="76">
                  <c:v>-711</c:v>
                </c:pt>
                <c:pt idx="77">
                  <c:v>-699</c:v>
                </c:pt>
                <c:pt idx="78">
                  <c:v>-562</c:v>
                </c:pt>
                <c:pt idx="79">
                  <c:v>-552</c:v>
                </c:pt>
                <c:pt idx="80">
                  <c:v>-524</c:v>
                </c:pt>
                <c:pt idx="81">
                  <c:v>-381</c:v>
                </c:pt>
                <c:pt idx="82">
                  <c:v>-359</c:v>
                </c:pt>
                <c:pt idx="83">
                  <c:v>-229</c:v>
                </c:pt>
                <c:pt idx="84">
                  <c:v>-222</c:v>
                </c:pt>
                <c:pt idx="85">
                  <c:v>-208</c:v>
                </c:pt>
                <c:pt idx="86">
                  <c:v>-201</c:v>
                </c:pt>
                <c:pt idx="87">
                  <c:v>-193</c:v>
                </c:pt>
                <c:pt idx="88">
                  <c:v>-180</c:v>
                </c:pt>
                <c:pt idx="89">
                  <c:v>0</c:v>
                </c:pt>
                <c:pt idx="90">
                  <c:v>4</c:v>
                </c:pt>
                <c:pt idx="91">
                  <c:v>116</c:v>
                </c:pt>
                <c:pt idx="92">
                  <c:v>123</c:v>
                </c:pt>
                <c:pt idx="93">
                  <c:v>128</c:v>
                </c:pt>
                <c:pt idx="94">
                  <c:v>128</c:v>
                </c:pt>
                <c:pt idx="95">
                  <c:v>128</c:v>
                </c:pt>
                <c:pt idx="96">
                  <c:v>130</c:v>
                </c:pt>
                <c:pt idx="97">
                  <c:v>156</c:v>
                </c:pt>
                <c:pt idx="98">
                  <c:v>158</c:v>
                </c:pt>
                <c:pt idx="99">
                  <c:v>293</c:v>
                </c:pt>
                <c:pt idx="100">
                  <c:v>307</c:v>
                </c:pt>
                <c:pt idx="101">
                  <c:v>323</c:v>
                </c:pt>
                <c:pt idx="102">
                  <c:v>480</c:v>
                </c:pt>
                <c:pt idx="103">
                  <c:v>668</c:v>
                </c:pt>
                <c:pt idx="104">
                  <c:v>812</c:v>
                </c:pt>
                <c:pt idx="105">
                  <c:v>824</c:v>
                </c:pt>
                <c:pt idx="106">
                  <c:v>833</c:v>
                </c:pt>
                <c:pt idx="107">
                  <c:v>970</c:v>
                </c:pt>
                <c:pt idx="108">
                  <c:v>984</c:v>
                </c:pt>
                <c:pt idx="109">
                  <c:v>996</c:v>
                </c:pt>
                <c:pt idx="110">
                  <c:v>1134</c:v>
                </c:pt>
                <c:pt idx="111">
                  <c:v>1823</c:v>
                </c:pt>
                <c:pt idx="112">
                  <c:v>2182</c:v>
                </c:pt>
                <c:pt idx="113">
                  <c:v>2182</c:v>
                </c:pt>
                <c:pt idx="114">
                  <c:v>2348</c:v>
                </c:pt>
                <c:pt idx="115">
                  <c:v>2492</c:v>
                </c:pt>
                <c:pt idx="116">
                  <c:v>2498</c:v>
                </c:pt>
                <c:pt idx="117">
                  <c:v>2501.5</c:v>
                </c:pt>
                <c:pt idx="118">
                  <c:v>2527</c:v>
                </c:pt>
                <c:pt idx="119">
                  <c:v>2851</c:v>
                </c:pt>
                <c:pt idx="120">
                  <c:v>2858</c:v>
                </c:pt>
                <c:pt idx="121">
                  <c:v>2885</c:v>
                </c:pt>
                <c:pt idx="122">
                  <c:v>3211</c:v>
                </c:pt>
                <c:pt idx="123">
                  <c:v>3348</c:v>
                </c:pt>
                <c:pt idx="124">
                  <c:v>3404</c:v>
                </c:pt>
                <c:pt idx="125">
                  <c:v>3556</c:v>
                </c:pt>
                <c:pt idx="126">
                  <c:v>3719</c:v>
                </c:pt>
                <c:pt idx="127">
                  <c:v>4066</c:v>
                </c:pt>
                <c:pt idx="128">
                  <c:v>4218</c:v>
                </c:pt>
                <c:pt idx="129">
                  <c:v>4404</c:v>
                </c:pt>
              </c:numCache>
            </c:numRef>
          </c:xVal>
          <c:yVal>
            <c:numRef>
              <c:f>'A (2)'!$J$21:$J$998</c:f>
              <c:numCache>
                <c:formatCode>General</c:formatCode>
                <c:ptCount val="978"/>
                <c:pt idx="0">
                  <c:v>0.22793280000041705</c:v>
                </c:pt>
                <c:pt idx="114">
                  <c:v>-2.646919999824604E-2</c:v>
                </c:pt>
                <c:pt idx="121">
                  <c:v>-3.0766500000027008E-2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A84-414B-8B71-87219DB771FD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(2)'!$F$21:$F$998</c:f>
              <c:numCache>
                <c:formatCode>General</c:formatCode>
                <c:ptCount val="978"/>
                <c:pt idx="0">
                  <c:v>-6632</c:v>
                </c:pt>
                <c:pt idx="1">
                  <c:v>-6502.5</c:v>
                </c:pt>
                <c:pt idx="2">
                  <c:v>-6491.5</c:v>
                </c:pt>
                <c:pt idx="3">
                  <c:v>-6172</c:v>
                </c:pt>
                <c:pt idx="4">
                  <c:v>-5875</c:v>
                </c:pt>
                <c:pt idx="5">
                  <c:v>-5324</c:v>
                </c:pt>
                <c:pt idx="6">
                  <c:v>-4809.5</c:v>
                </c:pt>
                <c:pt idx="7">
                  <c:v>-4631</c:v>
                </c:pt>
                <c:pt idx="8">
                  <c:v>-3938</c:v>
                </c:pt>
                <c:pt idx="9">
                  <c:v>-3938</c:v>
                </c:pt>
                <c:pt idx="10">
                  <c:v>-3934</c:v>
                </c:pt>
                <c:pt idx="11">
                  <c:v>-3929.5</c:v>
                </c:pt>
                <c:pt idx="12">
                  <c:v>-3929</c:v>
                </c:pt>
                <c:pt idx="13">
                  <c:v>-3929</c:v>
                </c:pt>
                <c:pt idx="14">
                  <c:v>-3929</c:v>
                </c:pt>
                <c:pt idx="15">
                  <c:v>-3927</c:v>
                </c:pt>
                <c:pt idx="16">
                  <c:v>-3611</c:v>
                </c:pt>
                <c:pt idx="17">
                  <c:v>-3611</c:v>
                </c:pt>
                <c:pt idx="18">
                  <c:v>-3609</c:v>
                </c:pt>
                <c:pt idx="19">
                  <c:v>-3604</c:v>
                </c:pt>
                <c:pt idx="20">
                  <c:v>-2961</c:v>
                </c:pt>
                <c:pt idx="21">
                  <c:v>-2952</c:v>
                </c:pt>
                <c:pt idx="22">
                  <c:v>-2947</c:v>
                </c:pt>
                <c:pt idx="23">
                  <c:v>-2947</c:v>
                </c:pt>
                <c:pt idx="24">
                  <c:v>-2940</c:v>
                </c:pt>
                <c:pt idx="25">
                  <c:v>-2940</c:v>
                </c:pt>
                <c:pt idx="26">
                  <c:v>-2926</c:v>
                </c:pt>
                <c:pt idx="27">
                  <c:v>-2926</c:v>
                </c:pt>
                <c:pt idx="28">
                  <c:v>-2630</c:v>
                </c:pt>
                <c:pt idx="29">
                  <c:v>-2607</c:v>
                </c:pt>
                <c:pt idx="30">
                  <c:v>-2602</c:v>
                </c:pt>
                <c:pt idx="31">
                  <c:v>-2602</c:v>
                </c:pt>
                <c:pt idx="32">
                  <c:v>-2602</c:v>
                </c:pt>
                <c:pt idx="33">
                  <c:v>-2595</c:v>
                </c:pt>
                <c:pt idx="34">
                  <c:v>-2595</c:v>
                </c:pt>
                <c:pt idx="35">
                  <c:v>-2588</c:v>
                </c:pt>
                <c:pt idx="36">
                  <c:v>-2579</c:v>
                </c:pt>
                <c:pt idx="37">
                  <c:v>-2444</c:v>
                </c:pt>
                <c:pt idx="38">
                  <c:v>-2444</c:v>
                </c:pt>
                <c:pt idx="39">
                  <c:v>-2388</c:v>
                </c:pt>
                <c:pt idx="40">
                  <c:v>-2276</c:v>
                </c:pt>
                <c:pt idx="41">
                  <c:v>-2248</c:v>
                </c:pt>
                <c:pt idx="42">
                  <c:v>-2125</c:v>
                </c:pt>
                <c:pt idx="43">
                  <c:v>-2125</c:v>
                </c:pt>
                <c:pt idx="44">
                  <c:v>-2076</c:v>
                </c:pt>
                <c:pt idx="45">
                  <c:v>-1925</c:v>
                </c:pt>
                <c:pt idx="46">
                  <c:v>-1738</c:v>
                </c:pt>
                <c:pt idx="47">
                  <c:v>-1730.5</c:v>
                </c:pt>
                <c:pt idx="48">
                  <c:v>-1726</c:v>
                </c:pt>
                <c:pt idx="49">
                  <c:v>-1580</c:v>
                </c:pt>
                <c:pt idx="50">
                  <c:v>-1568</c:v>
                </c:pt>
                <c:pt idx="51">
                  <c:v>-1561</c:v>
                </c:pt>
                <c:pt idx="52">
                  <c:v>-1558</c:v>
                </c:pt>
                <c:pt idx="53">
                  <c:v>-1480</c:v>
                </c:pt>
                <c:pt idx="54">
                  <c:v>-1409</c:v>
                </c:pt>
                <c:pt idx="55">
                  <c:v>-1409</c:v>
                </c:pt>
                <c:pt idx="56">
                  <c:v>-1409</c:v>
                </c:pt>
                <c:pt idx="57">
                  <c:v>-1409</c:v>
                </c:pt>
                <c:pt idx="58">
                  <c:v>-1408</c:v>
                </c:pt>
                <c:pt idx="59">
                  <c:v>-1251</c:v>
                </c:pt>
                <c:pt idx="60">
                  <c:v>-1230</c:v>
                </c:pt>
                <c:pt idx="61">
                  <c:v>-1100</c:v>
                </c:pt>
                <c:pt idx="62">
                  <c:v>-1072</c:v>
                </c:pt>
                <c:pt idx="63">
                  <c:v>-1065</c:v>
                </c:pt>
                <c:pt idx="64">
                  <c:v>-906</c:v>
                </c:pt>
                <c:pt idx="65">
                  <c:v>-892</c:v>
                </c:pt>
                <c:pt idx="66">
                  <c:v>-892</c:v>
                </c:pt>
                <c:pt idx="67">
                  <c:v>-892</c:v>
                </c:pt>
                <c:pt idx="68">
                  <c:v>-892</c:v>
                </c:pt>
                <c:pt idx="69">
                  <c:v>-892</c:v>
                </c:pt>
                <c:pt idx="70">
                  <c:v>-871</c:v>
                </c:pt>
                <c:pt idx="71">
                  <c:v>-755</c:v>
                </c:pt>
                <c:pt idx="72">
                  <c:v>-739</c:v>
                </c:pt>
                <c:pt idx="73">
                  <c:v>-734</c:v>
                </c:pt>
                <c:pt idx="74">
                  <c:v>-727</c:v>
                </c:pt>
                <c:pt idx="75">
                  <c:v>-713</c:v>
                </c:pt>
                <c:pt idx="76">
                  <c:v>-711</c:v>
                </c:pt>
                <c:pt idx="77">
                  <c:v>-699</c:v>
                </c:pt>
                <c:pt idx="78">
                  <c:v>-562</c:v>
                </c:pt>
                <c:pt idx="79">
                  <c:v>-552</c:v>
                </c:pt>
                <c:pt idx="80">
                  <c:v>-524</c:v>
                </c:pt>
                <c:pt idx="81">
                  <c:v>-381</c:v>
                </c:pt>
                <c:pt idx="82">
                  <c:v>-359</c:v>
                </c:pt>
                <c:pt idx="83">
                  <c:v>-229</c:v>
                </c:pt>
                <c:pt idx="84">
                  <c:v>-222</c:v>
                </c:pt>
                <c:pt idx="85">
                  <c:v>-208</c:v>
                </c:pt>
                <c:pt idx="86">
                  <c:v>-201</c:v>
                </c:pt>
                <c:pt idx="87">
                  <c:v>-193</c:v>
                </c:pt>
                <c:pt idx="88">
                  <c:v>-180</c:v>
                </c:pt>
                <c:pt idx="89">
                  <c:v>0</c:v>
                </c:pt>
                <c:pt idx="90">
                  <c:v>4</c:v>
                </c:pt>
                <c:pt idx="91">
                  <c:v>116</c:v>
                </c:pt>
                <c:pt idx="92">
                  <c:v>123</c:v>
                </c:pt>
                <c:pt idx="93">
                  <c:v>128</c:v>
                </c:pt>
                <c:pt idx="94">
                  <c:v>128</c:v>
                </c:pt>
                <c:pt idx="95">
                  <c:v>128</c:v>
                </c:pt>
                <c:pt idx="96">
                  <c:v>130</c:v>
                </c:pt>
                <c:pt idx="97">
                  <c:v>156</c:v>
                </c:pt>
                <c:pt idx="98">
                  <c:v>158</c:v>
                </c:pt>
                <c:pt idx="99">
                  <c:v>293</c:v>
                </c:pt>
                <c:pt idx="100">
                  <c:v>307</c:v>
                </c:pt>
                <c:pt idx="101">
                  <c:v>323</c:v>
                </c:pt>
                <c:pt idx="102">
                  <c:v>480</c:v>
                </c:pt>
                <c:pt idx="103">
                  <c:v>668</c:v>
                </c:pt>
                <c:pt idx="104">
                  <c:v>812</c:v>
                </c:pt>
                <c:pt idx="105">
                  <c:v>824</c:v>
                </c:pt>
                <c:pt idx="106">
                  <c:v>833</c:v>
                </c:pt>
                <c:pt idx="107">
                  <c:v>970</c:v>
                </c:pt>
                <c:pt idx="108">
                  <c:v>984</c:v>
                </c:pt>
                <c:pt idx="109">
                  <c:v>996</c:v>
                </c:pt>
                <c:pt idx="110">
                  <c:v>1134</c:v>
                </c:pt>
                <c:pt idx="111">
                  <c:v>1823</c:v>
                </c:pt>
                <c:pt idx="112">
                  <c:v>2182</c:v>
                </c:pt>
                <c:pt idx="113">
                  <c:v>2182</c:v>
                </c:pt>
                <c:pt idx="114">
                  <c:v>2348</c:v>
                </c:pt>
                <c:pt idx="115">
                  <c:v>2492</c:v>
                </c:pt>
                <c:pt idx="116">
                  <c:v>2498</c:v>
                </c:pt>
                <c:pt idx="117">
                  <c:v>2501.5</c:v>
                </c:pt>
                <c:pt idx="118">
                  <c:v>2527</c:v>
                </c:pt>
                <c:pt idx="119">
                  <c:v>2851</c:v>
                </c:pt>
                <c:pt idx="120">
                  <c:v>2858</c:v>
                </c:pt>
                <c:pt idx="121">
                  <c:v>2885</c:v>
                </c:pt>
                <c:pt idx="122">
                  <c:v>3211</c:v>
                </c:pt>
                <c:pt idx="123">
                  <c:v>3348</c:v>
                </c:pt>
                <c:pt idx="124">
                  <c:v>3404</c:v>
                </c:pt>
                <c:pt idx="125">
                  <c:v>3556</c:v>
                </c:pt>
                <c:pt idx="126">
                  <c:v>3719</c:v>
                </c:pt>
                <c:pt idx="127">
                  <c:v>4066</c:v>
                </c:pt>
                <c:pt idx="128">
                  <c:v>4218</c:v>
                </c:pt>
                <c:pt idx="129">
                  <c:v>4404</c:v>
                </c:pt>
              </c:numCache>
            </c:numRef>
          </c:xVal>
          <c:yVal>
            <c:numRef>
              <c:f>'A (2)'!$K$21:$K$998</c:f>
              <c:numCache>
                <c:formatCode>General</c:formatCode>
                <c:ptCount val="978"/>
                <c:pt idx="116">
                  <c:v>-2.7804199999081902E-2</c:v>
                </c:pt>
                <c:pt idx="118">
                  <c:v>-2.3268299999472219E-2</c:v>
                </c:pt>
                <c:pt idx="120">
                  <c:v>-3.2248199997411575E-2</c:v>
                </c:pt>
                <c:pt idx="122">
                  <c:v>-3.6131900000327732E-2</c:v>
                </c:pt>
                <c:pt idx="123">
                  <c:v>-3.7969199998769909E-2</c:v>
                </c:pt>
                <c:pt idx="124">
                  <c:v>-3.9851599998655729E-2</c:v>
                </c:pt>
                <c:pt idx="125">
                  <c:v>-4.1332399996463209E-2</c:v>
                </c:pt>
                <c:pt idx="126">
                  <c:v>-4.4365100002323743E-2</c:v>
                </c:pt>
                <c:pt idx="127">
                  <c:v>-5.0711399999272544E-2</c:v>
                </c:pt>
                <c:pt idx="128">
                  <c:v>-5.3992200002539903E-2</c:v>
                </c:pt>
                <c:pt idx="129">
                  <c:v>-5.94515999982832E-2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A84-414B-8B71-87219DB771FD}"/>
            </c:ext>
          </c:extLst>
        </c:ser>
        <c:ser>
          <c:idx val="9"/>
          <c:order val="4"/>
          <c:tx>
            <c:strRef>
              <c:f>'A (2)'!$S$1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(2)'!$V$2:$V$998</c:f>
              <c:numCache>
                <c:formatCode>General</c:formatCode>
                <c:ptCount val="997"/>
              </c:numCache>
            </c:numRef>
          </c:xVal>
          <c:yVal>
            <c:numRef>
              <c:f>'A (2)'!$W$2:$W$998</c:f>
              <c:numCache>
                <c:formatCode>General</c:formatCode>
                <c:ptCount val="99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A84-414B-8B71-87219DB771FD}"/>
            </c:ext>
          </c:extLst>
        </c:ser>
        <c:ser>
          <c:idx val="2"/>
          <c:order val="5"/>
          <c:tx>
            <c:strRef>
              <c:f>'A (2)'!$T$20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CC9CCC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(2)'!$F$21:$F$998</c:f>
              <c:numCache>
                <c:formatCode>General</c:formatCode>
                <c:ptCount val="978"/>
                <c:pt idx="0">
                  <c:v>-6632</c:v>
                </c:pt>
                <c:pt idx="1">
                  <c:v>-6502.5</c:v>
                </c:pt>
                <c:pt idx="2">
                  <c:v>-6491.5</c:v>
                </c:pt>
                <c:pt idx="3">
                  <c:v>-6172</c:v>
                </c:pt>
                <c:pt idx="4">
                  <c:v>-5875</c:v>
                </c:pt>
                <c:pt idx="5">
                  <c:v>-5324</c:v>
                </c:pt>
                <c:pt idx="6">
                  <c:v>-4809.5</c:v>
                </c:pt>
                <c:pt idx="7">
                  <c:v>-4631</c:v>
                </c:pt>
                <c:pt idx="8">
                  <c:v>-3938</c:v>
                </c:pt>
                <c:pt idx="9">
                  <c:v>-3938</c:v>
                </c:pt>
                <c:pt idx="10">
                  <c:v>-3934</c:v>
                </c:pt>
                <c:pt idx="11">
                  <c:v>-3929.5</c:v>
                </c:pt>
                <c:pt idx="12">
                  <c:v>-3929</c:v>
                </c:pt>
                <c:pt idx="13">
                  <c:v>-3929</c:v>
                </c:pt>
                <c:pt idx="14">
                  <c:v>-3929</c:v>
                </c:pt>
                <c:pt idx="15">
                  <c:v>-3927</c:v>
                </c:pt>
                <c:pt idx="16">
                  <c:v>-3611</c:v>
                </c:pt>
                <c:pt idx="17">
                  <c:v>-3611</c:v>
                </c:pt>
                <c:pt idx="18">
                  <c:v>-3609</c:v>
                </c:pt>
                <c:pt idx="19">
                  <c:v>-3604</c:v>
                </c:pt>
                <c:pt idx="20">
                  <c:v>-2961</c:v>
                </c:pt>
                <c:pt idx="21">
                  <c:v>-2952</c:v>
                </c:pt>
                <c:pt idx="22">
                  <c:v>-2947</c:v>
                </c:pt>
                <c:pt idx="23">
                  <c:v>-2947</c:v>
                </c:pt>
                <c:pt idx="24">
                  <c:v>-2940</c:v>
                </c:pt>
                <c:pt idx="25">
                  <c:v>-2940</c:v>
                </c:pt>
                <c:pt idx="26">
                  <c:v>-2926</c:v>
                </c:pt>
                <c:pt idx="27">
                  <c:v>-2926</c:v>
                </c:pt>
                <c:pt idx="28">
                  <c:v>-2630</c:v>
                </c:pt>
                <c:pt idx="29">
                  <c:v>-2607</c:v>
                </c:pt>
                <c:pt idx="30">
                  <c:v>-2602</c:v>
                </c:pt>
                <c:pt idx="31">
                  <c:v>-2602</c:v>
                </c:pt>
                <c:pt idx="32">
                  <c:v>-2602</c:v>
                </c:pt>
                <c:pt idx="33">
                  <c:v>-2595</c:v>
                </c:pt>
                <c:pt idx="34">
                  <c:v>-2595</c:v>
                </c:pt>
                <c:pt idx="35">
                  <c:v>-2588</c:v>
                </c:pt>
                <c:pt idx="36">
                  <c:v>-2579</c:v>
                </c:pt>
                <c:pt idx="37">
                  <c:v>-2444</c:v>
                </c:pt>
                <c:pt idx="38">
                  <c:v>-2444</c:v>
                </c:pt>
                <c:pt idx="39">
                  <c:v>-2388</c:v>
                </c:pt>
                <c:pt idx="40">
                  <c:v>-2276</c:v>
                </c:pt>
                <c:pt idx="41">
                  <c:v>-2248</c:v>
                </c:pt>
                <c:pt idx="42">
                  <c:v>-2125</c:v>
                </c:pt>
                <c:pt idx="43">
                  <c:v>-2125</c:v>
                </c:pt>
                <c:pt idx="44">
                  <c:v>-2076</c:v>
                </c:pt>
                <c:pt idx="45">
                  <c:v>-1925</c:v>
                </c:pt>
                <c:pt idx="46">
                  <c:v>-1738</c:v>
                </c:pt>
                <c:pt idx="47">
                  <c:v>-1730.5</c:v>
                </c:pt>
                <c:pt idx="48">
                  <c:v>-1726</c:v>
                </c:pt>
                <c:pt idx="49">
                  <c:v>-1580</c:v>
                </c:pt>
                <c:pt idx="50">
                  <c:v>-1568</c:v>
                </c:pt>
                <c:pt idx="51">
                  <c:v>-1561</c:v>
                </c:pt>
                <c:pt idx="52">
                  <c:v>-1558</c:v>
                </c:pt>
                <c:pt idx="53">
                  <c:v>-1480</c:v>
                </c:pt>
                <c:pt idx="54">
                  <c:v>-1409</c:v>
                </c:pt>
                <c:pt idx="55">
                  <c:v>-1409</c:v>
                </c:pt>
                <c:pt idx="56">
                  <c:v>-1409</c:v>
                </c:pt>
                <c:pt idx="57">
                  <c:v>-1409</c:v>
                </c:pt>
                <c:pt idx="58">
                  <c:v>-1408</c:v>
                </c:pt>
                <c:pt idx="59">
                  <c:v>-1251</c:v>
                </c:pt>
                <c:pt idx="60">
                  <c:v>-1230</c:v>
                </c:pt>
                <c:pt idx="61">
                  <c:v>-1100</c:v>
                </c:pt>
                <c:pt idx="62">
                  <c:v>-1072</c:v>
                </c:pt>
                <c:pt idx="63">
                  <c:v>-1065</c:v>
                </c:pt>
                <c:pt idx="64">
                  <c:v>-906</c:v>
                </c:pt>
                <c:pt idx="65">
                  <c:v>-892</c:v>
                </c:pt>
                <c:pt idx="66">
                  <c:v>-892</c:v>
                </c:pt>
                <c:pt idx="67">
                  <c:v>-892</c:v>
                </c:pt>
                <c:pt idx="68">
                  <c:v>-892</c:v>
                </c:pt>
                <c:pt idx="69">
                  <c:v>-892</c:v>
                </c:pt>
                <c:pt idx="70">
                  <c:v>-871</c:v>
                </c:pt>
                <c:pt idx="71">
                  <c:v>-755</c:v>
                </c:pt>
                <c:pt idx="72">
                  <c:v>-739</c:v>
                </c:pt>
                <c:pt idx="73">
                  <c:v>-734</c:v>
                </c:pt>
                <c:pt idx="74">
                  <c:v>-727</c:v>
                </c:pt>
                <c:pt idx="75">
                  <c:v>-713</c:v>
                </c:pt>
                <c:pt idx="76">
                  <c:v>-711</c:v>
                </c:pt>
                <c:pt idx="77">
                  <c:v>-699</c:v>
                </c:pt>
                <c:pt idx="78">
                  <c:v>-562</c:v>
                </c:pt>
                <c:pt idx="79">
                  <c:v>-552</c:v>
                </c:pt>
                <c:pt idx="80">
                  <c:v>-524</c:v>
                </c:pt>
                <c:pt idx="81">
                  <c:v>-381</c:v>
                </c:pt>
                <c:pt idx="82">
                  <c:v>-359</c:v>
                </c:pt>
                <c:pt idx="83">
                  <c:v>-229</c:v>
                </c:pt>
                <c:pt idx="84">
                  <c:v>-222</c:v>
                </c:pt>
                <c:pt idx="85">
                  <c:v>-208</c:v>
                </c:pt>
                <c:pt idx="86">
                  <c:v>-201</c:v>
                </c:pt>
                <c:pt idx="87">
                  <c:v>-193</c:v>
                </c:pt>
                <c:pt idx="88">
                  <c:v>-180</c:v>
                </c:pt>
                <c:pt idx="89">
                  <c:v>0</c:v>
                </c:pt>
                <c:pt idx="90">
                  <c:v>4</c:v>
                </c:pt>
                <c:pt idx="91">
                  <c:v>116</c:v>
                </c:pt>
                <c:pt idx="92">
                  <c:v>123</c:v>
                </c:pt>
                <c:pt idx="93">
                  <c:v>128</c:v>
                </c:pt>
                <c:pt idx="94">
                  <c:v>128</c:v>
                </c:pt>
                <c:pt idx="95">
                  <c:v>128</c:v>
                </c:pt>
                <c:pt idx="96">
                  <c:v>130</c:v>
                </c:pt>
                <c:pt idx="97">
                  <c:v>156</c:v>
                </c:pt>
                <c:pt idx="98">
                  <c:v>158</c:v>
                </c:pt>
                <c:pt idx="99">
                  <c:v>293</c:v>
                </c:pt>
                <c:pt idx="100">
                  <c:v>307</c:v>
                </c:pt>
                <c:pt idx="101">
                  <c:v>323</c:v>
                </c:pt>
                <c:pt idx="102">
                  <c:v>480</c:v>
                </c:pt>
                <c:pt idx="103">
                  <c:v>668</c:v>
                </c:pt>
                <c:pt idx="104">
                  <c:v>812</c:v>
                </c:pt>
                <c:pt idx="105">
                  <c:v>824</c:v>
                </c:pt>
                <c:pt idx="106">
                  <c:v>833</c:v>
                </c:pt>
                <c:pt idx="107">
                  <c:v>970</c:v>
                </c:pt>
                <c:pt idx="108">
                  <c:v>984</c:v>
                </c:pt>
                <c:pt idx="109">
                  <c:v>996</c:v>
                </c:pt>
                <c:pt idx="110">
                  <c:v>1134</c:v>
                </c:pt>
                <c:pt idx="111">
                  <c:v>1823</c:v>
                </c:pt>
                <c:pt idx="112">
                  <c:v>2182</c:v>
                </c:pt>
                <c:pt idx="113">
                  <c:v>2182</c:v>
                </c:pt>
                <c:pt idx="114">
                  <c:v>2348</c:v>
                </c:pt>
                <c:pt idx="115">
                  <c:v>2492</c:v>
                </c:pt>
                <c:pt idx="116">
                  <c:v>2498</c:v>
                </c:pt>
                <c:pt idx="117">
                  <c:v>2501.5</c:v>
                </c:pt>
                <c:pt idx="118">
                  <c:v>2527</c:v>
                </c:pt>
                <c:pt idx="119">
                  <c:v>2851</c:v>
                </c:pt>
                <c:pt idx="120">
                  <c:v>2858</c:v>
                </c:pt>
                <c:pt idx="121">
                  <c:v>2885</c:v>
                </c:pt>
                <c:pt idx="122">
                  <c:v>3211</c:v>
                </c:pt>
                <c:pt idx="123">
                  <c:v>3348</c:v>
                </c:pt>
                <c:pt idx="124">
                  <c:v>3404</c:v>
                </c:pt>
                <c:pt idx="125">
                  <c:v>3556</c:v>
                </c:pt>
                <c:pt idx="126">
                  <c:v>3719</c:v>
                </c:pt>
                <c:pt idx="127">
                  <c:v>4066</c:v>
                </c:pt>
                <c:pt idx="128">
                  <c:v>4218</c:v>
                </c:pt>
                <c:pt idx="129">
                  <c:v>4404</c:v>
                </c:pt>
              </c:numCache>
            </c:numRef>
          </c:xVal>
          <c:yVal>
            <c:numRef>
              <c:f>'A (2)'!$T$21:$T$998</c:f>
              <c:numCache>
                <c:formatCode>General</c:formatCode>
                <c:ptCount val="978"/>
                <c:pt idx="3">
                  <c:v>-0.29654464999475749</c:v>
                </c:pt>
                <c:pt idx="6">
                  <c:v>-0.33446244999504415</c:v>
                </c:pt>
                <c:pt idx="7">
                  <c:v>-0.27975010000227485</c:v>
                </c:pt>
                <c:pt idx="8">
                  <c:v>0.26278019999881508</c:v>
                </c:pt>
                <c:pt idx="9">
                  <c:v>0.26278019999881508</c:v>
                </c:pt>
                <c:pt idx="10">
                  <c:v>-0.15111139999498846</c:v>
                </c:pt>
                <c:pt idx="11">
                  <c:v>-0.27461445000517415</c:v>
                </c:pt>
                <c:pt idx="12">
                  <c:v>1.1774099999456666E-2</c:v>
                </c:pt>
                <c:pt idx="13">
                  <c:v>1.2774100003298372E-2</c:v>
                </c:pt>
                <c:pt idx="14">
                  <c:v>1.2774100003298372E-2</c:v>
                </c:pt>
                <c:pt idx="15">
                  <c:v>-0.19467170000280021</c:v>
                </c:pt>
                <c:pt idx="16">
                  <c:v>-0.25710809999873163</c:v>
                </c:pt>
                <c:pt idx="17">
                  <c:v>-0.25210809999407502</c:v>
                </c:pt>
                <c:pt idx="18">
                  <c:v>-0.46155390000058105</c:v>
                </c:pt>
                <c:pt idx="19">
                  <c:v>-0.30166840000310913</c:v>
                </c:pt>
                <c:pt idx="47">
                  <c:v>-0.31777155000600033</c:v>
                </c:pt>
                <c:pt idx="117">
                  <c:v>-0.3830843499963521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A84-414B-8B71-87219DB77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8703040"/>
        <c:axId val="1"/>
      </c:scatterChart>
      <c:valAx>
        <c:axId val="638703040"/>
        <c:scaling>
          <c:orientation val="minMax"/>
          <c:min val="-7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80808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920203522946728"/>
              <c:y val="0.833857115822904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80808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155145929339478E-2"/>
              <c:y val="0.366771818099540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38703040"/>
        <c:crosses val="autoZero"/>
        <c:crossBetween val="midCat"/>
        <c:min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2427067584293897"/>
          <c:y val="0.92790100297023992"/>
          <c:w val="0.73886441614153076"/>
          <c:h val="0.9905969277351301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O-C vs Cycle #</a:t>
            </a:r>
          </a:p>
        </c:rich>
      </c:tx>
      <c:layout>
        <c:manualLayout>
          <c:xMode val="edge"/>
          <c:yMode val="edge"/>
          <c:x val="0.42979294254884803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354198090990934E-2"/>
          <c:y val="0.11337893587668268"/>
          <c:w val="0.87545891934108777"/>
          <c:h val="0.74149824063350478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Q_fit!$D$21:$D$114</c:f>
              <c:numCache>
                <c:formatCode>General</c:formatCode>
                <c:ptCount val="94"/>
                <c:pt idx="0">
                  <c:v>-0.66320000000000001</c:v>
                </c:pt>
                <c:pt idx="1">
                  <c:v>-0.58750000000000002</c:v>
                </c:pt>
                <c:pt idx="2">
                  <c:v>-0.53239999999999998</c:v>
                </c:pt>
                <c:pt idx="3">
                  <c:v>-0.29609999999999997</c:v>
                </c:pt>
                <c:pt idx="4">
                  <c:v>-0.29520000000000002</c:v>
                </c:pt>
                <c:pt idx="5">
                  <c:v>-0.29470000000000002</c:v>
                </c:pt>
                <c:pt idx="6">
                  <c:v>-0.29470000000000002</c:v>
                </c:pt>
                <c:pt idx="7">
                  <c:v>-0.29399999999999998</c:v>
                </c:pt>
                <c:pt idx="8">
                  <c:v>-0.29399999999999998</c:v>
                </c:pt>
                <c:pt idx="9">
                  <c:v>-0.29260000000000003</c:v>
                </c:pt>
                <c:pt idx="10">
                  <c:v>-0.29260000000000003</c:v>
                </c:pt>
                <c:pt idx="11">
                  <c:v>-0.26300000000000001</c:v>
                </c:pt>
                <c:pt idx="12">
                  <c:v>-0.26069999999999999</c:v>
                </c:pt>
                <c:pt idx="13">
                  <c:v>-0.26019999999999999</c:v>
                </c:pt>
                <c:pt idx="14">
                  <c:v>-0.26019999999999999</c:v>
                </c:pt>
                <c:pt idx="15">
                  <c:v>-0.26019999999999999</c:v>
                </c:pt>
                <c:pt idx="16">
                  <c:v>-0.25950000000000001</c:v>
                </c:pt>
                <c:pt idx="17">
                  <c:v>-0.25950000000000001</c:v>
                </c:pt>
                <c:pt idx="18">
                  <c:v>-0.25879999999999997</c:v>
                </c:pt>
                <c:pt idx="19">
                  <c:v>-0.25790000000000002</c:v>
                </c:pt>
                <c:pt idx="20">
                  <c:v>-0.24440000000000001</c:v>
                </c:pt>
                <c:pt idx="21">
                  <c:v>-0.24440000000000001</c:v>
                </c:pt>
                <c:pt idx="22">
                  <c:v>-0.23880000000000001</c:v>
                </c:pt>
                <c:pt idx="23">
                  <c:v>-0.2276</c:v>
                </c:pt>
                <c:pt idx="24">
                  <c:v>-0.2248</c:v>
                </c:pt>
                <c:pt idx="25">
                  <c:v>-0.21249999999999999</c:v>
                </c:pt>
                <c:pt idx="26">
                  <c:v>-0.21249999999999999</c:v>
                </c:pt>
                <c:pt idx="27">
                  <c:v>-0.20760000000000001</c:v>
                </c:pt>
                <c:pt idx="28">
                  <c:v>-0.1925</c:v>
                </c:pt>
                <c:pt idx="29">
                  <c:v>-0.17380000000000001</c:v>
                </c:pt>
                <c:pt idx="30">
                  <c:v>-0.1726</c:v>
                </c:pt>
                <c:pt idx="31">
                  <c:v>-0.158</c:v>
                </c:pt>
                <c:pt idx="32">
                  <c:v>-0.15679999999999999</c:v>
                </c:pt>
                <c:pt idx="33">
                  <c:v>-0.15609999999999999</c:v>
                </c:pt>
                <c:pt idx="34">
                  <c:v>-0.15579999999999999</c:v>
                </c:pt>
                <c:pt idx="35">
                  <c:v>-0.14799999999999999</c:v>
                </c:pt>
                <c:pt idx="36">
                  <c:v>-0.1409</c:v>
                </c:pt>
                <c:pt idx="37">
                  <c:v>-0.1409</c:v>
                </c:pt>
                <c:pt idx="38">
                  <c:v>-0.1409</c:v>
                </c:pt>
                <c:pt idx="39">
                  <c:v>-0.1409</c:v>
                </c:pt>
                <c:pt idx="40">
                  <c:v>-0.14080000000000001</c:v>
                </c:pt>
                <c:pt idx="41">
                  <c:v>-0.12509999999999999</c:v>
                </c:pt>
                <c:pt idx="42">
                  <c:v>-0.123</c:v>
                </c:pt>
                <c:pt idx="43">
                  <c:v>-0.11</c:v>
                </c:pt>
                <c:pt idx="44">
                  <c:v>-0.1072</c:v>
                </c:pt>
                <c:pt idx="45">
                  <c:v>-0.1065</c:v>
                </c:pt>
                <c:pt idx="46">
                  <c:v>-9.06E-2</c:v>
                </c:pt>
                <c:pt idx="47">
                  <c:v>-8.9200000000000002E-2</c:v>
                </c:pt>
                <c:pt idx="48">
                  <c:v>-8.9200000000000002E-2</c:v>
                </c:pt>
                <c:pt idx="49">
                  <c:v>-8.9200000000000002E-2</c:v>
                </c:pt>
                <c:pt idx="50">
                  <c:v>-8.9200000000000002E-2</c:v>
                </c:pt>
                <c:pt idx="51">
                  <c:v>-8.9200000000000002E-2</c:v>
                </c:pt>
                <c:pt idx="52">
                  <c:v>-8.7099999999999997E-2</c:v>
                </c:pt>
                <c:pt idx="53">
                  <c:v>-7.5499999999999998E-2</c:v>
                </c:pt>
                <c:pt idx="54">
                  <c:v>-7.3899999999999993E-2</c:v>
                </c:pt>
                <c:pt idx="55">
                  <c:v>-7.3400000000000007E-2</c:v>
                </c:pt>
                <c:pt idx="56">
                  <c:v>-7.2700000000000001E-2</c:v>
                </c:pt>
                <c:pt idx="57">
                  <c:v>-7.1300000000000002E-2</c:v>
                </c:pt>
                <c:pt idx="58">
                  <c:v>-7.1099999999999997E-2</c:v>
                </c:pt>
                <c:pt idx="59">
                  <c:v>-6.9900000000000004E-2</c:v>
                </c:pt>
                <c:pt idx="60">
                  <c:v>-5.62E-2</c:v>
                </c:pt>
                <c:pt idx="61">
                  <c:v>-5.5199999999999999E-2</c:v>
                </c:pt>
                <c:pt idx="62">
                  <c:v>-5.2400000000000002E-2</c:v>
                </c:pt>
                <c:pt idx="63">
                  <c:v>-3.8100000000000002E-2</c:v>
                </c:pt>
                <c:pt idx="64">
                  <c:v>-3.5900000000000001E-2</c:v>
                </c:pt>
                <c:pt idx="65">
                  <c:v>-2.29E-2</c:v>
                </c:pt>
                <c:pt idx="66">
                  <c:v>-2.2200000000000001E-2</c:v>
                </c:pt>
                <c:pt idx="67">
                  <c:v>-2.0799999999999999E-2</c:v>
                </c:pt>
                <c:pt idx="68">
                  <c:v>-2.01E-2</c:v>
                </c:pt>
                <c:pt idx="69">
                  <c:v>-1.9300000000000001E-2</c:v>
                </c:pt>
                <c:pt idx="70">
                  <c:v>-1.7999999999999999E-2</c:v>
                </c:pt>
                <c:pt idx="71">
                  <c:v>0</c:v>
                </c:pt>
                <c:pt idx="72">
                  <c:v>4.0000000000000002E-4</c:v>
                </c:pt>
                <c:pt idx="73">
                  <c:v>1.1599999999999999E-2</c:v>
                </c:pt>
                <c:pt idx="74">
                  <c:v>1.23E-2</c:v>
                </c:pt>
                <c:pt idx="75">
                  <c:v>1.2800000000000001E-2</c:v>
                </c:pt>
                <c:pt idx="76">
                  <c:v>1.2800000000000001E-2</c:v>
                </c:pt>
                <c:pt idx="77">
                  <c:v>1.2800000000000001E-2</c:v>
                </c:pt>
                <c:pt idx="78">
                  <c:v>1.2999999999999999E-2</c:v>
                </c:pt>
                <c:pt idx="79">
                  <c:v>1.5599999999999999E-2</c:v>
                </c:pt>
                <c:pt idx="80">
                  <c:v>1.5800000000000002E-2</c:v>
                </c:pt>
                <c:pt idx="81">
                  <c:v>2.93E-2</c:v>
                </c:pt>
                <c:pt idx="82">
                  <c:v>3.0700000000000002E-2</c:v>
                </c:pt>
                <c:pt idx="83">
                  <c:v>3.2300000000000002E-2</c:v>
                </c:pt>
                <c:pt idx="84">
                  <c:v>4.8000000000000001E-2</c:v>
                </c:pt>
                <c:pt idx="85">
                  <c:v>6.6799999999999998E-2</c:v>
                </c:pt>
                <c:pt idx="86">
                  <c:v>8.1199999999999994E-2</c:v>
                </c:pt>
                <c:pt idx="87">
                  <c:v>8.2400000000000001E-2</c:v>
                </c:pt>
                <c:pt idx="88">
                  <c:v>8.3299999999999999E-2</c:v>
                </c:pt>
                <c:pt idx="89">
                  <c:v>9.7000000000000003E-2</c:v>
                </c:pt>
                <c:pt idx="90">
                  <c:v>9.8400000000000001E-2</c:v>
                </c:pt>
                <c:pt idx="91">
                  <c:v>9.9599999999999994E-2</c:v>
                </c:pt>
                <c:pt idx="92">
                  <c:v>0.1134</c:v>
                </c:pt>
                <c:pt idx="93">
                  <c:v>0</c:v>
                </c:pt>
              </c:numCache>
            </c:numRef>
          </c:xVal>
          <c:yVal>
            <c:numRef>
              <c:f>Q_fit!$E$21:$E$114</c:f>
              <c:numCache>
                <c:formatCode>General</c:formatCode>
                <c:ptCount val="94"/>
                <c:pt idx="0">
                  <c:v>0.22793280000041705</c:v>
                </c:pt>
                <c:pt idx="1">
                  <c:v>0.19453749999956926</c:v>
                </c:pt>
                <c:pt idx="2">
                  <c:v>0.18071960000088438</c:v>
                </c:pt>
                <c:pt idx="3">
                  <c:v>7.2006900001724716E-2</c:v>
                </c:pt>
                <c:pt idx="4">
                  <c:v>6.9000800001958851E-2</c:v>
                </c:pt>
                <c:pt idx="5">
                  <c:v>7.1886300000187475E-2</c:v>
                </c:pt>
                <c:pt idx="6">
                  <c:v>7.1886300000187475E-2</c:v>
                </c:pt>
                <c:pt idx="7">
                  <c:v>7.232599999406375E-2</c:v>
                </c:pt>
                <c:pt idx="8">
                  <c:v>7.232599999406375E-2</c:v>
                </c:pt>
                <c:pt idx="9">
                  <c:v>8.3205399998405483E-2</c:v>
                </c:pt>
                <c:pt idx="10">
                  <c:v>8.3205399998405483E-2</c:v>
                </c:pt>
                <c:pt idx="11">
                  <c:v>5.4227000000537373E-2</c:v>
                </c:pt>
                <c:pt idx="12">
                  <c:v>5.4100299996207468E-2</c:v>
                </c:pt>
                <c:pt idx="13">
                  <c:v>5.7985800005553756E-2</c:v>
                </c:pt>
                <c:pt idx="14">
                  <c:v>5.998580000596121E-2</c:v>
                </c:pt>
                <c:pt idx="15">
                  <c:v>6.3985799999500159E-2</c:v>
                </c:pt>
                <c:pt idx="16">
                  <c:v>6.8425500001467299E-2</c:v>
                </c:pt>
                <c:pt idx="17">
                  <c:v>6.9425499998033047E-2</c:v>
                </c:pt>
                <c:pt idx="18">
                  <c:v>7.3865200000000186E-2</c:v>
                </c:pt>
                <c:pt idx="19">
                  <c:v>6.1859100002038758E-2</c:v>
                </c:pt>
                <c:pt idx="20">
                  <c:v>4.3767600000137463E-2</c:v>
                </c:pt>
                <c:pt idx="21">
                  <c:v>5.9767599996121135E-2</c:v>
                </c:pt>
                <c:pt idx="22">
                  <c:v>4.7285199994803406E-2</c:v>
                </c:pt>
                <c:pt idx="23">
                  <c:v>4.032040000311099E-2</c:v>
                </c:pt>
                <c:pt idx="24">
                  <c:v>4.3079199997009709E-2</c:v>
                </c:pt>
                <c:pt idx="25">
                  <c:v>3.7662499998987187E-2</c:v>
                </c:pt>
                <c:pt idx="26">
                  <c:v>3.8662500002828892E-2</c:v>
                </c:pt>
                <c:pt idx="27">
                  <c:v>4.2740400000184309E-2</c:v>
                </c:pt>
                <c:pt idx="28">
                  <c:v>3.6082500002521556E-2</c:v>
                </c:pt>
                <c:pt idx="29">
                  <c:v>2.7400200000556652E-2</c:v>
                </c:pt>
                <c:pt idx="30">
                  <c:v>5.57254000013927E-2</c:v>
                </c:pt>
                <c:pt idx="31">
                  <c:v>3.0181999994965736E-2</c:v>
                </c:pt>
                <c:pt idx="32">
                  <c:v>2.7507200000400189E-2</c:v>
                </c:pt>
                <c:pt idx="33">
                  <c:v>2.6946899997710716E-2</c:v>
                </c:pt>
                <c:pt idx="34">
                  <c:v>9.2781999992439523E-3</c:v>
                </c:pt>
                <c:pt idx="35">
                  <c:v>2.4892000001273118E-2</c:v>
                </c:pt>
                <c:pt idx="36">
                  <c:v>8.0661000029067509E-3</c:v>
                </c:pt>
                <c:pt idx="37">
                  <c:v>1.1066099999879953E-2</c:v>
                </c:pt>
                <c:pt idx="38">
                  <c:v>1.9066100001509767E-2</c:v>
                </c:pt>
                <c:pt idx="39">
                  <c:v>2.0066100005351473E-2</c:v>
                </c:pt>
                <c:pt idx="40">
                  <c:v>3.1843199998547789E-2</c:v>
                </c:pt>
                <c:pt idx="41">
                  <c:v>2.0847899999353103E-2</c:v>
                </c:pt>
                <c:pt idx="42">
                  <c:v>2.3166999999375548E-2</c:v>
                </c:pt>
                <c:pt idx="43">
                  <c:v>1.9190000006346963E-2</c:v>
                </c:pt>
                <c:pt idx="44">
                  <c:v>2.1948800000245683E-2</c:v>
                </c:pt>
                <c:pt idx="45">
                  <c:v>2.8388500002620276E-2</c:v>
                </c:pt>
                <c:pt idx="46">
                  <c:v>1.0947399998258334E-2</c:v>
                </c:pt>
                <c:pt idx="47">
                  <c:v>1.082680000399705E-2</c:v>
                </c:pt>
                <c:pt idx="48">
                  <c:v>1.3826800000970252E-2</c:v>
                </c:pt>
                <c:pt idx="49">
                  <c:v>1.6826800005219411E-2</c:v>
                </c:pt>
                <c:pt idx="50">
                  <c:v>1.9826800002192613E-2</c:v>
                </c:pt>
                <c:pt idx="51">
                  <c:v>2.1826800002600066E-2</c:v>
                </c:pt>
                <c:pt idx="52">
                  <c:v>6.1458999989554286E-3</c:v>
                </c:pt>
                <c:pt idx="53">
                  <c:v>8.2894999941345304E-3</c:v>
                </c:pt>
                <c:pt idx="54">
                  <c:v>1.2723100000584964E-2</c:v>
                </c:pt>
                <c:pt idx="55">
                  <c:v>2.6085999998031184E-3</c:v>
                </c:pt>
                <c:pt idx="56">
                  <c:v>1.004829999874346E-2</c:v>
                </c:pt>
                <c:pt idx="57">
                  <c:v>4.9276999998255633E-3</c:v>
                </c:pt>
                <c:pt idx="58">
                  <c:v>2.1481900002982002E-2</c:v>
                </c:pt>
                <c:pt idx="59">
                  <c:v>3.8070999944466166E-3</c:v>
                </c:pt>
                <c:pt idx="60">
                  <c:v>1.526979999471223E-2</c:v>
                </c:pt>
                <c:pt idx="61">
                  <c:v>1.5040799997223075E-2</c:v>
                </c:pt>
                <c:pt idx="62">
                  <c:v>7.9960000584833324E-4</c:v>
                </c:pt>
                <c:pt idx="63">
                  <c:v>1.6924899995501619E-2</c:v>
                </c:pt>
                <c:pt idx="64">
                  <c:v>5.0210999979753979E-3</c:v>
                </c:pt>
                <c:pt idx="65">
                  <c:v>-9.5590000273659825E-4</c:v>
                </c:pt>
                <c:pt idx="66">
                  <c:v>5.4837999996379949E-3</c:v>
                </c:pt>
                <c:pt idx="67">
                  <c:v>2.3632000011275522E-3</c:v>
                </c:pt>
                <c:pt idx="68">
                  <c:v>8.029000018723309E-4</c:v>
                </c:pt>
                <c:pt idx="69">
                  <c:v>3.0197000014595687E-3</c:v>
                </c:pt>
                <c:pt idx="70">
                  <c:v>1.1220000014873222E-3</c:v>
                </c:pt>
                <c:pt idx="71">
                  <c:v>-1.0999999998603016E-2</c:v>
                </c:pt>
                <c:pt idx="72">
                  <c:v>-1.8915999971795827E-3</c:v>
                </c:pt>
                <c:pt idx="73">
                  <c:v>1.1435999986133538E-3</c:v>
                </c:pt>
                <c:pt idx="74">
                  <c:v>8.5833000048296526E-3</c:v>
                </c:pt>
                <c:pt idx="75">
                  <c:v>-7.5311999971745536E-3</c:v>
                </c:pt>
                <c:pt idx="76">
                  <c:v>3.4688000014284626E-3</c:v>
                </c:pt>
                <c:pt idx="77">
                  <c:v>5.4688000018359162E-3</c:v>
                </c:pt>
                <c:pt idx="78">
                  <c:v>2.3000000510364771E-5</c:v>
                </c:pt>
                <c:pt idx="79">
                  <c:v>-7.7240000246092677E-4</c:v>
                </c:pt>
                <c:pt idx="80">
                  <c:v>-5.2181999999447726E-3</c:v>
                </c:pt>
                <c:pt idx="81">
                  <c:v>1.8690299999434501E-2</c:v>
                </c:pt>
                <c:pt idx="82">
                  <c:v>1.5697000053478405E-3</c:v>
                </c:pt>
                <c:pt idx="83">
                  <c:v>-9.9670000054175034E-4</c:v>
                </c:pt>
                <c:pt idx="84">
                  <c:v>7.9999954323284328E-6</c:v>
                </c:pt>
                <c:pt idx="85">
                  <c:v>1.1028000008082017E-3</c:v>
                </c:pt>
                <c:pt idx="86">
                  <c:v>-9.9480000062612817E-4</c:v>
                </c:pt>
                <c:pt idx="87">
                  <c:v>-1.6696000020601787E-3</c:v>
                </c:pt>
                <c:pt idx="88">
                  <c:v>3.3242999998037703E-3</c:v>
                </c:pt>
                <c:pt idx="89">
                  <c:v>3.7870000014663674E-3</c:v>
                </c:pt>
                <c:pt idx="90">
                  <c:v>-2.3336000012932345E-3</c:v>
                </c:pt>
                <c:pt idx="91">
                  <c:v>-3.008400002727285E-3</c:v>
                </c:pt>
                <c:pt idx="92">
                  <c:v>-5.7686000000103377E-3</c:v>
                </c:pt>
                <c:pt idx="9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D0-42AF-835C-36342961598A}"/>
            </c:ext>
          </c:extLst>
        </c:ser>
        <c:ser>
          <c:idx val="1"/>
          <c:order val="1"/>
          <c:tx>
            <c:strRef>
              <c:f>Q_fit!$K$20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Q_fit!$D$21:$D$114</c:f>
              <c:numCache>
                <c:formatCode>General</c:formatCode>
                <c:ptCount val="94"/>
                <c:pt idx="0">
                  <c:v>-0.66320000000000001</c:v>
                </c:pt>
                <c:pt idx="1">
                  <c:v>-0.58750000000000002</c:v>
                </c:pt>
                <c:pt idx="2">
                  <c:v>-0.53239999999999998</c:v>
                </c:pt>
                <c:pt idx="3">
                  <c:v>-0.29609999999999997</c:v>
                </c:pt>
                <c:pt idx="4">
                  <c:v>-0.29520000000000002</c:v>
                </c:pt>
                <c:pt idx="5">
                  <c:v>-0.29470000000000002</c:v>
                </c:pt>
                <c:pt idx="6">
                  <c:v>-0.29470000000000002</c:v>
                </c:pt>
                <c:pt idx="7">
                  <c:v>-0.29399999999999998</c:v>
                </c:pt>
                <c:pt idx="8">
                  <c:v>-0.29399999999999998</c:v>
                </c:pt>
                <c:pt idx="9">
                  <c:v>-0.29260000000000003</c:v>
                </c:pt>
                <c:pt idx="10">
                  <c:v>-0.29260000000000003</c:v>
                </c:pt>
                <c:pt idx="11">
                  <c:v>-0.26300000000000001</c:v>
                </c:pt>
                <c:pt idx="12">
                  <c:v>-0.26069999999999999</c:v>
                </c:pt>
                <c:pt idx="13">
                  <c:v>-0.26019999999999999</c:v>
                </c:pt>
                <c:pt idx="14">
                  <c:v>-0.26019999999999999</c:v>
                </c:pt>
                <c:pt idx="15">
                  <c:v>-0.26019999999999999</c:v>
                </c:pt>
                <c:pt idx="16">
                  <c:v>-0.25950000000000001</c:v>
                </c:pt>
                <c:pt idx="17">
                  <c:v>-0.25950000000000001</c:v>
                </c:pt>
                <c:pt idx="18">
                  <c:v>-0.25879999999999997</c:v>
                </c:pt>
                <c:pt idx="19">
                  <c:v>-0.25790000000000002</c:v>
                </c:pt>
                <c:pt idx="20">
                  <c:v>-0.24440000000000001</c:v>
                </c:pt>
                <c:pt idx="21">
                  <c:v>-0.24440000000000001</c:v>
                </c:pt>
                <c:pt idx="22">
                  <c:v>-0.23880000000000001</c:v>
                </c:pt>
                <c:pt idx="23">
                  <c:v>-0.2276</c:v>
                </c:pt>
                <c:pt idx="24">
                  <c:v>-0.2248</c:v>
                </c:pt>
                <c:pt idx="25">
                  <c:v>-0.21249999999999999</c:v>
                </c:pt>
                <c:pt idx="26">
                  <c:v>-0.21249999999999999</c:v>
                </c:pt>
                <c:pt idx="27">
                  <c:v>-0.20760000000000001</c:v>
                </c:pt>
                <c:pt idx="28">
                  <c:v>-0.1925</c:v>
                </c:pt>
                <c:pt idx="29">
                  <c:v>-0.17380000000000001</c:v>
                </c:pt>
                <c:pt idx="30">
                  <c:v>-0.1726</c:v>
                </c:pt>
                <c:pt idx="31">
                  <c:v>-0.158</c:v>
                </c:pt>
                <c:pt idx="32">
                  <c:v>-0.15679999999999999</c:v>
                </c:pt>
                <c:pt idx="33">
                  <c:v>-0.15609999999999999</c:v>
                </c:pt>
                <c:pt idx="34">
                  <c:v>-0.15579999999999999</c:v>
                </c:pt>
                <c:pt idx="35">
                  <c:v>-0.14799999999999999</c:v>
                </c:pt>
                <c:pt idx="36">
                  <c:v>-0.1409</c:v>
                </c:pt>
                <c:pt idx="37">
                  <c:v>-0.1409</c:v>
                </c:pt>
                <c:pt idx="38">
                  <c:v>-0.1409</c:v>
                </c:pt>
                <c:pt idx="39">
                  <c:v>-0.1409</c:v>
                </c:pt>
                <c:pt idx="40">
                  <c:v>-0.14080000000000001</c:v>
                </c:pt>
                <c:pt idx="41">
                  <c:v>-0.12509999999999999</c:v>
                </c:pt>
                <c:pt idx="42">
                  <c:v>-0.123</c:v>
                </c:pt>
                <c:pt idx="43">
                  <c:v>-0.11</c:v>
                </c:pt>
                <c:pt idx="44">
                  <c:v>-0.1072</c:v>
                </c:pt>
                <c:pt idx="45">
                  <c:v>-0.1065</c:v>
                </c:pt>
                <c:pt idx="46">
                  <c:v>-9.06E-2</c:v>
                </c:pt>
                <c:pt idx="47">
                  <c:v>-8.9200000000000002E-2</c:v>
                </c:pt>
                <c:pt idx="48">
                  <c:v>-8.9200000000000002E-2</c:v>
                </c:pt>
                <c:pt idx="49">
                  <c:v>-8.9200000000000002E-2</c:v>
                </c:pt>
                <c:pt idx="50">
                  <c:v>-8.9200000000000002E-2</c:v>
                </c:pt>
                <c:pt idx="51">
                  <c:v>-8.9200000000000002E-2</c:v>
                </c:pt>
                <c:pt idx="52">
                  <c:v>-8.7099999999999997E-2</c:v>
                </c:pt>
                <c:pt idx="53">
                  <c:v>-7.5499999999999998E-2</c:v>
                </c:pt>
                <c:pt idx="54">
                  <c:v>-7.3899999999999993E-2</c:v>
                </c:pt>
                <c:pt idx="55">
                  <c:v>-7.3400000000000007E-2</c:v>
                </c:pt>
                <c:pt idx="56">
                  <c:v>-7.2700000000000001E-2</c:v>
                </c:pt>
                <c:pt idx="57">
                  <c:v>-7.1300000000000002E-2</c:v>
                </c:pt>
                <c:pt idx="58">
                  <c:v>-7.1099999999999997E-2</c:v>
                </c:pt>
                <c:pt idx="59">
                  <c:v>-6.9900000000000004E-2</c:v>
                </c:pt>
                <c:pt idx="60">
                  <c:v>-5.62E-2</c:v>
                </c:pt>
                <c:pt idx="61">
                  <c:v>-5.5199999999999999E-2</c:v>
                </c:pt>
                <c:pt idx="62">
                  <c:v>-5.2400000000000002E-2</c:v>
                </c:pt>
                <c:pt idx="63">
                  <c:v>-3.8100000000000002E-2</c:v>
                </c:pt>
                <c:pt idx="64">
                  <c:v>-3.5900000000000001E-2</c:v>
                </c:pt>
                <c:pt idx="65">
                  <c:v>-2.29E-2</c:v>
                </c:pt>
                <c:pt idx="66">
                  <c:v>-2.2200000000000001E-2</c:v>
                </c:pt>
                <c:pt idx="67">
                  <c:v>-2.0799999999999999E-2</c:v>
                </c:pt>
                <c:pt idx="68">
                  <c:v>-2.01E-2</c:v>
                </c:pt>
                <c:pt idx="69">
                  <c:v>-1.9300000000000001E-2</c:v>
                </c:pt>
                <c:pt idx="70">
                  <c:v>-1.7999999999999999E-2</c:v>
                </c:pt>
                <c:pt idx="71">
                  <c:v>0</c:v>
                </c:pt>
                <c:pt idx="72">
                  <c:v>4.0000000000000002E-4</c:v>
                </c:pt>
                <c:pt idx="73">
                  <c:v>1.1599999999999999E-2</c:v>
                </c:pt>
                <c:pt idx="74">
                  <c:v>1.23E-2</c:v>
                </c:pt>
                <c:pt idx="75">
                  <c:v>1.2800000000000001E-2</c:v>
                </c:pt>
                <c:pt idx="76">
                  <c:v>1.2800000000000001E-2</c:v>
                </c:pt>
                <c:pt idx="77">
                  <c:v>1.2800000000000001E-2</c:v>
                </c:pt>
                <c:pt idx="78">
                  <c:v>1.2999999999999999E-2</c:v>
                </c:pt>
                <c:pt idx="79">
                  <c:v>1.5599999999999999E-2</c:v>
                </c:pt>
                <c:pt idx="80">
                  <c:v>1.5800000000000002E-2</c:v>
                </c:pt>
                <c:pt idx="81">
                  <c:v>2.93E-2</c:v>
                </c:pt>
                <c:pt idx="82">
                  <c:v>3.0700000000000002E-2</c:v>
                </c:pt>
                <c:pt idx="83">
                  <c:v>3.2300000000000002E-2</c:v>
                </c:pt>
                <c:pt idx="84">
                  <c:v>4.8000000000000001E-2</c:v>
                </c:pt>
                <c:pt idx="85">
                  <c:v>6.6799999999999998E-2</c:v>
                </c:pt>
                <c:pt idx="86">
                  <c:v>8.1199999999999994E-2</c:v>
                </c:pt>
                <c:pt idx="87">
                  <c:v>8.2400000000000001E-2</c:v>
                </c:pt>
                <c:pt idx="88">
                  <c:v>8.3299999999999999E-2</c:v>
                </c:pt>
                <c:pt idx="89">
                  <c:v>9.7000000000000003E-2</c:v>
                </c:pt>
                <c:pt idx="90">
                  <c:v>9.8400000000000001E-2</c:v>
                </c:pt>
                <c:pt idx="91">
                  <c:v>9.9599999999999994E-2</c:v>
                </c:pt>
                <c:pt idx="92">
                  <c:v>0.1134</c:v>
                </c:pt>
                <c:pt idx="93">
                  <c:v>0</c:v>
                </c:pt>
              </c:numCache>
            </c:numRef>
          </c:xVal>
          <c:yVal>
            <c:numRef>
              <c:f>Q_fit!$K$21:$K$114</c:f>
              <c:numCache>
                <c:formatCode>General</c:formatCode>
                <c:ptCount val="94"/>
                <c:pt idx="0">
                  <c:v>0.24268383045485481</c:v>
                </c:pt>
                <c:pt idx="1">
                  <c:v>0.19869505638894722</c:v>
                </c:pt>
                <c:pt idx="2">
                  <c:v>0.16936336156230961</c:v>
                </c:pt>
                <c:pt idx="3">
                  <c:v>6.9240297616180807E-2</c:v>
                </c:pt>
                <c:pt idx="4">
                  <c:v>6.8938535207316937E-2</c:v>
                </c:pt>
                <c:pt idx="5">
                  <c:v>6.8771150360796632E-2</c:v>
                </c:pt>
                <c:pt idx="6">
                  <c:v>6.8771150360796632E-2</c:v>
                </c:pt>
                <c:pt idx="7">
                  <c:v>6.8537124699086377E-2</c:v>
                </c:pt>
                <c:pt idx="8">
                  <c:v>6.8537124699086377E-2</c:v>
                </c:pt>
                <c:pt idx="9">
                  <c:v>6.8070169307629602E-2</c:v>
                </c:pt>
                <c:pt idx="10">
                  <c:v>6.8070169307629602E-2</c:v>
                </c:pt>
                <c:pt idx="11">
                  <c:v>5.8539448231757461E-2</c:v>
                </c:pt>
                <c:pt idx="12">
                  <c:v>5.7826235284972417E-2</c:v>
                </c:pt>
                <c:pt idx="13">
                  <c:v>5.7671710864556733E-2</c:v>
                </c:pt>
                <c:pt idx="14">
                  <c:v>5.7671710864556733E-2</c:v>
                </c:pt>
                <c:pt idx="15">
                  <c:v>5.7671710864556733E-2</c:v>
                </c:pt>
                <c:pt idx="16">
                  <c:v>5.7455689799392966E-2</c:v>
                </c:pt>
                <c:pt idx="17">
                  <c:v>5.7455689799392966E-2</c:v>
                </c:pt>
                <c:pt idx="18">
                  <c:v>5.7240034044883759E-2</c:v>
                </c:pt>
                <c:pt idx="19">
                  <c:v>5.6963299143517429E-2</c:v>
                </c:pt>
                <c:pt idx="20">
                  <c:v>5.2884741328377033E-2</c:v>
                </c:pt>
                <c:pt idx="21">
                  <c:v>5.2884741328377033E-2</c:v>
                </c:pt>
                <c:pt idx="22">
                  <c:v>5.1232766172162145E-2</c:v>
                </c:pt>
                <c:pt idx="23">
                  <c:v>4.7998955505409072E-2</c:v>
                </c:pt>
                <c:pt idx="24">
                  <c:v>4.7205115264903452E-2</c:v>
                </c:pt>
                <c:pt idx="25">
                  <c:v>4.3787122318470678E-2</c:v>
                </c:pt>
                <c:pt idx="26">
                  <c:v>4.3787122318470678E-2</c:v>
                </c:pt>
                <c:pt idx="27">
                  <c:v>4.245689956829829E-2</c:v>
                </c:pt>
                <c:pt idx="28">
                  <c:v>3.8470217029684374E-2</c:v>
                </c:pt>
                <c:pt idx="29">
                  <c:v>3.3768677592427354E-2</c:v>
                </c:pt>
                <c:pt idx="30">
                  <c:v>3.3475876178395175E-2</c:v>
                </c:pt>
                <c:pt idx="31">
                  <c:v>2.9999448629230138E-2</c:v>
                </c:pt>
                <c:pt idx="32">
                  <c:v>2.9720782500933816E-2</c:v>
                </c:pt>
                <c:pt idx="33">
                  <c:v>2.9558723038173119E-2</c:v>
                </c:pt>
                <c:pt idx="34">
                  <c:v>2.9489380812496462E-2</c:v>
                </c:pt>
                <c:pt idx="35">
                  <c:v>2.7710034299143649E-2</c:v>
                </c:pt>
                <c:pt idx="36">
                  <c:v>2.6129807641691313E-2</c:v>
                </c:pt>
                <c:pt idx="37">
                  <c:v>2.6129807641691313E-2</c:v>
                </c:pt>
                <c:pt idx="38">
                  <c:v>2.6129807641691313E-2</c:v>
                </c:pt>
                <c:pt idx="39">
                  <c:v>2.6129807641691313E-2</c:v>
                </c:pt>
                <c:pt idx="40">
                  <c:v>2.6107819319707386E-2</c:v>
                </c:pt>
                <c:pt idx="41">
                  <c:v>2.2748121095752472E-2</c:v>
                </c:pt>
                <c:pt idx="42">
                  <c:v>2.2312668701218702E-2</c:v>
                </c:pt>
                <c:pt idx="43">
                  <c:v>1.9690184981477017E-2</c:v>
                </c:pt>
                <c:pt idx="44">
                  <c:v>1.9141833500839884E-2</c:v>
                </c:pt>
                <c:pt idx="45">
                  <c:v>1.9005658907317015E-2</c:v>
                </c:pt>
                <c:pt idx="46">
                  <c:v>1.6010938134201881E-2</c:v>
                </c:pt>
                <c:pt idx="47">
                  <c:v>1.5756280420284423E-2</c:v>
                </c:pt>
                <c:pt idx="48">
                  <c:v>1.5756280420284423E-2</c:v>
                </c:pt>
                <c:pt idx="49">
                  <c:v>1.5756280420284423E-2</c:v>
                </c:pt>
                <c:pt idx="50">
                  <c:v>1.5756280420284423E-2</c:v>
                </c:pt>
                <c:pt idx="51">
                  <c:v>1.5756280420284423E-2</c:v>
                </c:pt>
                <c:pt idx="52">
                  <c:v>1.5377033679317482E-2</c:v>
                </c:pt>
                <c:pt idx="53">
                  <c:v>1.3341386888286146E-2</c:v>
                </c:pt>
                <c:pt idx="54">
                  <c:v>1.3068480837929559E-2</c:v>
                </c:pt>
                <c:pt idx="55">
                  <c:v>1.2983589101465879E-2</c:v>
                </c:pt>
                <c:pt idx="56">
                  <c:v>1.2865053793834921E-2</c:v>
                </c:pt>
                <c:pt idx="57">
                  <c:v>1.2629079110536706E-2</c:v>
                </c:pt>
                <c:pt idx="58">
                  <c:v>1.2595487726605799E-2</c:v>
                </c:pt>
                <c:pt idx="59">
                  <c:v>1.2394565669856757E-2</c:v>
                </c:pt>
                <c:pt idx="60">
                  <c:v>1.017679824025409E-2</c:v>
                </c:pt>
                <c:pt idx="61">
                  <c:v>1.0020397065795016E-2</c:v>
                </c:pt>
                <c:pt idx="62">
                  <c:v>9.5864400072734699E-3</c:v>
                </c:pt>
                <c:pt idx="63">
                  <c:v>7.4613117791721834E-3</c:v>
                </c:pt>
                <c:pt idx="64">
                  <c:v>7.1479003797068202E-3</c:v>
                </c:pt>
                <c:pt idx="65">
                  <c:v>5.3695824847922969E-3</c:v>
                </c:pt>
                <c:pt idx="66">
                  <c:v>5.2774017315264732E-3</c:v>
                </c:pt>
                <c:pt idx="67">
                  <c:v>5.0941361569585243E-3</c:v>
                </c:pt>
                <c:pt idx="68">
                  <c:v>5.0030513356563999E-3</c:v>
                </c:pt>
                <c:pt idx="69">
                  <c:v>4.8994017161942552E-3</c:v>
                </c:pt>
                <c:pt idx="70">
                  <c:v>4.7319887356774204E-3</c:v>
                </c:pt>
                <c:pt idx="71">
                  <c:v>2.5434617509821501E-3</c:v>
                </c:pt>
                <c:pt idx="72">
                  <c:v>2.4975713755579091E-3</c:v>
                </c:pt>
                <c:pt idx="73">
                  <c:v>1.2610706190273587E-3</c:v>
                </c:pt>
                <c:pt idx="74">
                  <c:v>1.1868944623080117E-3</c:v>
                </c:pt>
                <c:pt idx="75">
                  <c:v>1.1341351528071923E-3</c:v>
                </c:pt>
                <c:pt idx="76">
                  <c:v>1.1341351528071923E-3</c:v>
                </c:pt>
                <c:pt idx="77">
                  <c:v>1.1341351528071923E-3</c:v>
                </c:pt>
                <c:pt idx="78">
                  <c:v>1.1130836162432313E-3</c:v>
                </c:pt>
                <c:pt idx="79">
                  <c:v>8.4212737720279973E-4</c:v>
                </c:pt>
                <c:pt idx="80">
                  <c:v>8.2149333852977134E-4</c:v>
                </c:pt>
                <c:pt idx="81">
                  <c:v>-5.0236120499962177E-4</c:v>
                </c:pt>
                <c:pt idx="82">
                  <c:v>-6.3187392610997259E-4</c:v>
                </c:pt>
                <c:pt idx="83">
                  <c:v>-7.7809918784637602E-4</c:v>
                </c:pt>
                <c:pt idx="84">
                  <c:v>-2.1116876024238865E-3</c:v>
                </c:pt>
                <c:pt idx="85">
                  <c:v>-3.4668200116605508E-3</c:v>
                </c:pt>
                <c:pt idx="86">
                  <c:v>-4.3265818150544748E-3</c:v>
                </c:pt>
                <c:pt idx="87">
                  <c:v>-4.3912504529698051E-3</c:v>
                </c:pt>
                <c:pt idx="88">
                  <c:v>-4.4390474037153543E-3</c:v>
                </c:pt>
                <c:pt idx="89">
                  <c:v>-5.0920625593798043E-3</c:v>
                </c:pt>
                <c:pt idx="90">
                  <c:v>-5.1509137624497795E-3</c:v>
                </c:pt>
                <c:pt idx="91">
                  <c:v>-5.2001946209564442E-3</c:v>
                </c:pt>
                <c:pt idx="92">
                  <c:v>-5.6897619371553314E-3</c:v>
                </c:pt>
                <c:pt idx="93">
                  <c:v>2.5434617509821501E-3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5D0-42AF-835C-363429615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567320"/>
        <c:axId val="1"/>
      </c:scatterChart>
      <c:valAx>
        <c:axId val="5855673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841346754732581"/>
              <c:y val="0.920637063224239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28572380833348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567320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990270446963359"/>
          <c:y val="0.92743978431267515"/>
          <c:w val="0.46275997551588099"/>
          <c:h val="0.9795939793240130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4" Type="http://schemas.openxmlformats.org/officeDocument/2006/relationships/chart" Target="../charts/chart1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228600</xdr:colOff>
      <xdr:row>0</xdr:row>
      <xdr:rowOff>19049</xdr:rowOff>
    </xdr:from>
    <xdr:to>
      <xdr:col>26</xdr:col>
      <xdr:colOff>723900</xdr:colOff>
      <xdr:row>18</xdr:row>
      <xdr:rowOff>57149</xdr:rowOff>
    </xdr:to>
    <xdr:graphicFrame macro="">
      <xdr:nvGraphicFramePr>
        <xdr:cNvPr id="52264" name="Chart 10">
          <a:extLst>
            <a:ext uri="{FF2B5EF4-FFF2-40B4-BE49-F238E27FC236}">
              <a16:creationId xmlns:a16="http://schemas.microsoft.com/office/drawing/2014/main" id="{75147E95-79DD-0EEE-E91F-82F904B6C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161925</xdr:colOff>
      <xdr:row>0</xdr:row>
      <xdr:rowOff>0</xdr:rowOff>
    </xdr:from>
    <xdr:to>
      <xdr:col>18</xdr:col>
      <xdr:colOff>95250</xdr:colOff>
      <xdr:row>18</xdr:row>
      <xdr:rowOff>66675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22E062F0-0791-AD3F-B4D9-02A2AF48E5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581025</xdr:colOff>
      <xdr:row>22</xdr:row>
      <xdr:rowOff>28575</xdr:rowOff>
    </xdr:from>
    <xdr:to>
      <xdr:col>23</xdr:col>
      <xdr:colOff>104775</xdr:colOff>
      <xdr:row>42</xdr:row>
      <xdr:rowOff>152400</xdr:rowOff>
    </xdr:to>
    <xdr:graphicFrame macro="">
      <xdr:nvGraphicFramePr>
        <xdr:cNvPr id="2" name="Chart 9">
          <a:extLst>
            <a:ext uri="{FF2B5EF4-FFF2-40B4-BE49-F238E27FC236}">
              <a16:creationId xmlns:a16="http://schemas.microsoft.com/office/drawing/2014/main" id="{34C3274D-422F-FF41-F8B8-2894BD828C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561975</xdr:colOff>
      <xdr:row>0</xdr:row>
      <xdr:rowOff>28574</xdr:rowOff>
    </xdr:from>
    <xdr:to>
      <xdr:col>23</xdr:col>
      <xdr:colOff>76200</xdr:colOff>
      <xdr:row>20</xdr:row>
      <xdr:rowOff>95249</xdr:rowOff>
    </xdr:to>
    <xdr:graphicFrame macro="">
      <xdr:nvGraphicFramePr>
        <xdr:cNvPr id="3" name="Chart 8">
          <a:extLst>
            <a:ext uri="{FF2B5EF4-FFF2-40B4-BE49-F238E27FC236}">
              <a16:creationId xmlns:a16="http://schemas.microsoft.com/office/drawing/2014/main" id="{286E6DC2-B723-3EDA-54AD-975AE3ED5F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190500</xdr:colOff>
      <xdr:row>0</xdr:row>
      <xdr:rowOff>0</xdr:rowOff>
    </xdr:from>
    <xdr:to>
      <xdr:col>11</xdr:col>
      <xdr:colOff>590550</xdr:colOff>
      <xdr:row>19</xdr:row>
      <xdr:rowOff>38099</xdr:rowOff>
    </xdr:to>
    <xdr:graphicFrame macro="">
      <xdr:nvGraphicFramePr>
        <xdr:cNvPr id="5" name="Chart 7">
          <a:extLst>
            <a:ext uri="{FF2B5EF4-FFF2-40B4-BE49-F238E27FC236}">
              <a16:creationId xmlns:a16="http://schemas.microsoft.com/office/drawing/2014/main" id="{07E7EEBA-0BC6-7119-EA0F-1C2810EA44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533400</xdr:colOff>
      <xdr:row>24</xdr:row>
      <xdr:rowOff>9525</xdr:rowOff>
    </xdr:from>
    <xdr:to>
      <xdr:col>28</xdr:col>
      <xdr:colOff>0</xdr:colOff>
      <xdr:row>43</xdr:row>
      <xdr:rowOff>104775</xdr:rowOff>
    </xdr:to>
    <xdr:graphicFrame macro="">
      <xdr:nvGraphicFramePr>
        <xdr:cNvPr id="1041" name="Chart 3">
          <a:extLst>
            <a:ext uri="{FF2B5EF4-FFF2-40B4-BE49-F238E27FC236}">
              <a16:creationId xmlns:a16="http://schemas.microsoft.com/office/drawing/2014/main" id="{C99B6AF8-4605-A102-03FD-2249D63D0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676275</xdr:colOff>
      <xdr:row>0</xdr:row>
      <xdr:rowOff>0</xdr:rowOff>
    </xdr:from>
    <xdr:to>
      <xdr:col>18</xdr:col>
      <xdr:colOff>209550</xdr:colOff>
      <xdr:row>20</xdr:row>
      <xdr:rowOff>114300</xdr:rowOff>
    </xdr:to>
    <xdr:graphicFrame macro="">
      <xdr:nvGraphicFramePr>
        <xdr:cNvPr id="1042" name="Chart 4">
          <a:extLst>
            <a:ext uri="{FF2B5EF4-FFF2-40B4-BE49-F238E27FC236}">
              <a16:creationId xmlns:a16="http://schemas.microsoft.com/office/drawing/2014/main" id="{1984AEE4-1766-FFE0-7A4F-CBEA95AAC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28575</xdr:rowOff>
    </xdr:from>
    <xdr:to>
      <xdr:col>17</xdr:col>
      <xdr:colOff>38100</xdr:colOff>
      <xdr:row>17</xdr:row>
      <xdr:rowOff>142875</xdr:rowOff>
    </xdr:to>
    <xdr:graphicFrame macro="">
      <xdr:nvGraphicFramePr>
        <xdr:cNvPr id="51213" name="Chart 2">
          <a:extLst>
            <a:ext uri="{FF2B5EF4-FFF2-40B4-BE49-F238E27FC236}">
              <a16:creationId xmlns:a16="http://schemas.microsoft.com/office/drawing/2014/main" id="{91FA5F11-03E4-FE65-68A5-5E02F4DF5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561975</xdr:colOff>
      <xdr:row>0</xdr:row>
      <xdr:rowOff>57150</xdr:rowOff>
    </xdr:from>
    <xdr:to>
      <xdr:col>26</xdr:col>
      <xdr:colOff>438150</xdr:colOff>
      <xdr:row>25</xdr:row>
      <xdr:rowOff>95250</xdr:rowOff>
    </xdr:to>
    <xdr:graphicFrame macro="">
      <xdr:nvGraphicFramePr>
        <xdr:cNvPr id="50183" name="Chart 1025">
          <a:extLst>
            <a:ext uri="{FF2B5EF4-FFF2-40B4-BE49-F238E27FC236}">
              <a16:creationId xmlns:a16="http://schemas.microsoft.com/office/drawing/2014/main" id="{289E4D89-8E9C-68A3-CD8A-2B74DFACF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352425</xdr:colOff>
      <xdr:row>0</xdr:row>
      <xdr:rowOff>0</xdr:rowOff>
    </xdr:from>
    <xdr:to>
      <xdr:col>42</xdr:col>
      <xdr:colOff>619125</xdr:colOff>
      <xdr:row>17</xdr:row>
      <xdr:rowOff>123825</xdr:rowOff>
    </xdr:to>
    <xdr:graphicFrame macro="">
      <xdr:nvGraphicFramePr>
        <xdr:cNvPr id="53273" name="Chart 1">
          <a:extLst>
            <a:ext uri="{FF2B5EF4-FFF2-40B4-BE49-F238E27FC236}">
              <a16:creationId xmlns:a16="http://schemas.microsoft.com/office/drawing/2014/main" id="{F1727D4F-A0EF-7B05-2841-BB3C12ED9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981075</xdr:colOff>
      <xdr:row>0</xdr:row>
      <xdr:rowOff>0</xdr:rowOff>
    </xdr:from>
    <xdr:to>
      <xdr:col>17</xdr:col>
      <xdr:colOff>9525</xdr:colOff>
      <xdr:row>17</xdr:row>
      <xdr:rowOff>133350</xdr:rowOff>
    </xdr:to>
    <xdr:graphicFrame macro="">
      <xdr:nvGraphicFramePr>
        <xdr:cNvPr id="53274" name="Chart 2">
          <a:extLst>
            <a:ext uri="{FF2B5EF4-FFF2-40B4-BE49-F238E27FC236}">
              <a16:creationId xmlns:a16="http://schemas.microsoft.com/office/drawing/2014/main" id="{70688001-65FD-21DA-542E-F4374854F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714375</xdr:colOff>
      <xdr:row>23</xdr:row>
      <xdr:rowOff>9525</xdr:rowOff>
    </xdr:from>
    <xdr:to>
      <xdr:col>36</xdr:col>
      <xdr:colOff>133350</xdr:colOff>
      <xdr:row>43</xdr:row>
      <xdr:rowOff>123825</xdr:rowOff>
    </xdr:to>
    <xdr:graphicFrame macro="">
      <xdr:nvGraphicFramePr>
        <xdr:cNvPr id="53275" name="Chart 3">
          <a:extLst>
            <a:ext uri="{FF2B5EF4-FFF2-40B4-BE49-F238E27FC236}">
              <a16:creationId xmlns:a16="http://schemas.microsoft.com/office/drawing/2014/main" id="{7B2CB06A-1E9D-DA8E-F73D-434267191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0</xdr:colOff>
      <xdr:row>23</xdr:row>
      <xdr:rowOff>0</xdr:rowOff>
    </xdr:from>
    <xdr:to>
      <xdr:col>46</xdr:col>
      <xdr:colOff>57150</xdr:colOff>
      <xdr:row>43</xdr:row>
      <xdr:rowOff>123825</xdr:rowOff>
    </xdr:to>
    <xdr:graphicFrame macro="">
      <xdr:nvGraphicFramePr>
        <xdr:cNvPr id="53276" name="Chart 4">
          <a:extLst>
            <a:ext uri="{FF2B5EF4-FFF2-40B4-BE49-F238E27FC236}">
              <a16:creationId xmlns:a16="http://schemas.microsoft.com/office/drawing/2014/main" id="{4BE8A615-4920-8C36-C60F-3DF652AE2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352425</xdr:colOff>
      <xdr:row>0</xdr:row>
      <xdr:rowOff>0</xdr:rowOff>
    </xdr:from>
    <xdr:to>
      <xdr:col>42</xdr:col>
      <xdr:colOff>619125</xdr:colOff>
      <xdr:row>17</xdr:row>
      <xdr:rowOff>123825</xdr:rowOff>
    </xdr:to>
    <xdr:graphicFrame macro="">
      <xdr:nvGraphicFramePr>
        <xdr:cNvPr id="55321" name="Chart 1">
          <a:extLst>
            <a:ext uri="{FF2B5EF4-FFF2-40B4-BE49-F238E27FC236}">
              <a16:creationId xmlns:a16="http://schemas.microsoft.com/office/drawing/2014/main" id="{5E77EEA5-C017-6933-9E87-217FFB875C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981075</xdr:colOff>
      <xdr:row>0</xdr:row>
      <xdr:rowOff>0</xdr:rowOff>
    </xdr:from>
    <xdr:to>
      <xdr:col>17</xdr:col>
      <xdr:colOff>9525</xdr:colOff>
      <xdr:row>17</xdr:row>
      <xdr:rowOff>133350</xdr:rowOff>
    </xdr:to>
    <xdr:graphicFrame macro="">
      <xdr:nvGraphicFramePr>
        <xdr:cNvPr id="55322" name="Chart 2">
          <a:extLst>
            <a:ext uri="{FF2B5EF4-FFF2-40B4-BE49-F238E27FC236}">
              <a16:creationId xmlns:a16="http://schemas.microsoft.com/office/drawing/2014/main" id="{0F458995-F61C-4318-C9D8-3DF5FA68D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714375</xdr:colOff>
      <xdr:row>23</xdr:row>
      <xdr:rowOff>9525</xdr:rowOff>
    </xdr:from>
    <xdr:to>
      <xdr:col>36</xdr:col>
      <xdr:colOff>133350</xdr:colOff>
      <xdr:row>43</xdr:row>
      <xdr:rowOff>123825</xdr:rowOff>
    </xdr:to>
    <xdr:graphicFrame macro="">
      <xdr:nvGraphicFramePr>
        <xdr:cNvPr id="55323" name="Chart 3">
          <a:extLst>
            <a:ext uri="{FF2B5EF4-FFF2-40B4-BE49-F238E27FC236}">
              <a16:creationId xmlns:a16="http://schemas.microsoft.com/office/drawing/2014/main" id="{A86C94D8-19F2-69D2-83DC-57C63E5C3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0</xdr:colOff>
      <xdr:row>23</xdr:row>
      <xdr:rowOff>0</xdr:rowOff>
    </xdr:from>
    <xdr:to>
      <xdr:col>46</xdr:col>
      <xdr:colOff>57150</xdr:colOff>
      <xdr:row>43</xdr:row>
      <xdr:rowOff>123825</xdr:rowOff>
    </xdr:to>
    <xdr:graphicFrame macro="">
      <xdr:nvGraphicFramePr>
        <xdr:cNvPr id="55324" name="Chart 4">
          <a:extLst>
            <a:ext uri="{FF2B5EF4-FFF2-40B4-BE49-F238E27FC236}">
              <a16:creationId xmlns:a16="http://schemas.microsoft.com/office/drawing/2014/main" id="{43DCEB0E-F915-F11E-EC1E-33338D40A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352425</xdr:colOff>
      <xdr:row>0</xdr:row>
      <xdr:rowOff>0</xdr:rowOff>
    </xdr:from>
    <xdr:to>
      <xdr:col>42</xdr:col>
      <xdr:colOff>619125</xdr:colOff>
      <xdr:row>17</xdr:row>
      <xdr:rowOff>123825</xdr:rowOff>
    </xdr:to>
    <xdr:graphicFrame macro="">
      <xdr:nvGraphicFramePr>
        <xdr:cNvPr id="54297" name="Chart 1">
          <a:extLst>
            <a:ext uri="{FF2B5EF4-FFF2-40B4-BE49-F238E27FC236}">
              <a16:creationId xmlns:a16="http://schemas.microsoft.com/office/drawing/2014/main" id="{D784BFA1-49BF-0CA9-3C9A-EEBBB6848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981075</xdr:colOff>
      <xdr:row>0</xdr:row>
      <xdr:rowOff>0</xdr:rowOff>
    </xdr:from>
    <xdr:to>
      <xdr:col>17</xdr:col>
      <xdr:colOff>9525</xdr:colOff>
      <xdr:row>17</xdr:row>
      <xdr:rowOff>133350</xdr:rowOff>
    </xdr:to>
    <xdr:graphicFrame macro="">
      <xdr:nvGraphicFramePr>
        <xdr:cNvPr id="54298" name="Chart 2">
          <a:extLst>
            <a:ext uri="{FF2B5EF4-FFF2-40B4-BE49-F238E27FC236}">
              <a16:creationId xmlns:a16="http://schemas.microsoft.com/office/drawing/2014/main" id="{9D7E9CB3-E987-B1DD-0EC1-D5CDD5870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104775</xdr:colOff>
      <xdr:row>20</xdr:row>
      <xdr:rowOff>104775</xdr:rowOff>
    </xdr:from>
    <xdr:to>
      <xdr:col>38</xdr:col>
      <xdr:colOff>342900</xdr:colOff>
      <xdr:row>41</xdr:row>
      <xdr:rowOff>57150</xdr:rowOff>
    </xdr:to>
    <xdr:graphicFrame macro="">
      <xdr:nvGraphicFramePr>
        <xdr:cNvPr id="54299" name="Chart 3">
          <a:extLst>
            <a:ext uri="{FF2B5EF4-FFF2-40B4-BE49-F238E27FC236}">
              <a16:creationId xmlns:a16="http://schemas.microsoft.com/office/drawing/2014/main" id="{EB773A6C-B80A-C0CD-2D29-1E2E4E7271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276225</xdr:colOff>
      <xdr:row>20</xdr:row>
      <xdr:rowOff>123825</xdr:rowOff>
    </xdr:from>
    <xdr:to>
      <xdr:col>47</xdr:col>
      <xdr:colOff>333375</xdr:colOff>
      <xdr:row>41</xdr:row>
      <xdr:rowOff>85725</xdr:rowOff>
    </xdr:to>
    <xdr:graphicFrame macro="">
      <xdr:nvGraphicFramePr>
        <xdr:cNvPr id="54300" name="Chart 4">
          <a:extLst>
            <a:ext uri="{FF2B5EF4-FFF2-40B4-BE49-F238E27FC236}">
              <a16:creationId xmlns:a16="http://schemas.microsoft.com/office/drawing/2014/main" id="{1AFEBF44-52CA-F154-C237-CC538A7F6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aavso.org/ejaavso" TargetMode="External"/><Relationship Id="rId18" Type="http://schemas.openxmlformats.org/officeDocument/2006/relationships/hyperlink" Target="http://vsolj.cetus-net.org/bulletin.html" TargetMode="External"/><Relationship Id="rId26" Type="http://schemas.openxmlformats.org/officeDocument/2006/relationships/hyperlink" Target="http://cdsbib.u-strasbg.fr/cgi-bin/cdsbib?1990RMxAA..21..381G" TargetMode="External"/><Relationship Id="rId39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cdsbib.u-strasbg.fr/cgi-bin/cdsbib?1990RMxAA..21..381G" TargetMode="External"/><Relationship Id="rId21" Type="http://schemas.openxmlformats.org/officeDocument/2006/relationships/hyperlink" Target="http://cdsbib.u-strasbg.fr/cgi-bin/cdsbib?1990RMxAA..21..381G" TargetMode="External"/><Relationship Id="rId34" Type="http://schemas.openxmlformats.org/officeDocument/2006/relationships/hyperlink" Target="http://vsolj.cetus-net.org/bulletin.html" TargetMode="External"/><Relationship Id="rId42" Type="http://schemas.openxmlformats.org/officeDocument/2006/relationships/hyperlink" Target="http://cdsbib.u-strasbg.fr/cgi-bin/cdsbib?1990RMxAA..21..381G" TargetMode="External"/><Relationship Id="rId47" Type="http://schemas.openxmlformats.org/officeDocument/2006/relationships/hyperlink" Target="http://cdsbib.u-strasbg.fr/cgi-bin/cdsbib?1990RMxAA..21..381G" TargetMode="External"/><Relationship Id="rId50" Type="http://schemas.openxmlformats.org/officeDocument/2006/relationships/hyperlink" Target="http://cdsbib.u-strasbg.fr/cgi-bin/cdsbib?1990RMxAA..21..381G" TargetMode="External"/><Relationship Id="rId7" Type="http://schemas.openxmlformats.org/officeDocument/2006/relationships/hyperlink" Target="http://vsolj.cetus-net.org/bulletin.html" TargetMode="External"/><Relationship Id="rId12" Type="http://schemas.openxmlformats.org/officeDocument/2006/relationships/hyperlink" Target="http://vsolj.cetus-net.org/bulletin.html" TargetMode="External"/><Relationship Id="rId17" Type="http://schemas.openxmlformats.org/officeDocument/2006/relationships/hyperlink" Target="http://cdsbib.u-strasbg.fr/cgi-bin/cdsbib?1990RMxAA..21..381G" TargetMode="External"/><Relationship Id="rId25" Type="http://schemas.openxmlformats.org/officeDocument/2006/relationships/hyperlink" Target="http://cdsbib.u-strasbg.fr/cgi-bin/cdsbib?1990RMxAA..21..381G" TargetMode="External"/><Relationship Id="rId33" Type="http://schemas.openxmlformats.org/officeDocument/2006/relationships/hyperlink" Target="https://www.aavso.org/ejaavso" TargetMode="External"/><Relationship Id="rId38" Type="http://schemas.openxmlformats.org/officeDocument/2006/relationships/hyperlink" Target="http://cdsbib.u-strasbg.fr/cgi-bin/cdsbib?1990RMxAA..21..381G" TargetMode="External"/><Relationship Id="rId46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://vsolj.cetus-net.org/bulletin.html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cdsbib.u-strasbg.fr/cgi-bin/cdsbib?1990RMxAA..21..381G" TargetMode="External"/><Relationship Id="rId41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s://www.aavso.org/ejaavso" TargetMode="External"/><Relationship Id="rId24" Type="http://schemas.openxmlformats.org/officeDocument/2006/relationships/hyperlink" Target="http://cdsbib.u-strasbg.fr/cgi-bin/cdsbib?1990RMxAA..21..381G" TargetMode="External"/><Relationship Id="rId32" Type="http://schemas.openxmlformats.org/officeDocument/2006/relationships/hyperlink" Target="http://vsolj.cetus-net.org/bulletin.html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cdsbib.u-strasbg.fr/cgi-bin/cdsbib?1990RMxAA..21..381G" TargetMode="External"/><Relationship Id="rId45" Type="http://schemas.openxmlformats.org/officeDocument/2006/relationships/hyperlink" Target="http://vsolj.cetus-net.org/bulletin.html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://vsolj.cetus-net.org/bulletin.html" TargetMode="External"/><Relationship Id="rId28" Type="http://schemas.openxmlformats.org/officeDocument/2006/relationships/hyperlink" Target="http://vsolj.cetus-net.org/bulletin.html" TargetMode="External"/><Relationship Id="rId36" Type="http://schemas.openxmlformats.org/officeDocument/2006/relationships/hyperlink" Target="https://www.aavso.org/ejaavso" TargetMode="External"/><Relationship Id="rId49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31" Type="http://schemas.openxmlformats.org/officeDocument/2006/relationships/hyperlink" Target="http://cdsbib.u-strasbg.fr/cgi-bin/cdsbib?1990RMxAA..21..381G" TargetMode="External"/><Relationship Id="rId44" Type="http://schemas.openxmlformats.org/officeDocument/2006/relationships/hyperlink" Target="http://vsolj.cetus-net.org/bulletin.html" TargetMode="External"/><Relationship Id="rId52" Type="http://schemas.openxmlformats.org/officeDocument/2006/relationships/drawing" Target="../drawings/drawing1.xm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hyperlink" Target="https://www.aavso.org/ejaavso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Relationship Id="rId35" Type="http://schemas.openxmlformats.org/officeDocument/2006/relationships/hyperlink" Target="http://cdsbib.u-strasbg.fr/cgi-bin/cdsbib?1990RMxAA..21..381G" TargetMode="External"/><Relationship Id="rId43" Type="http://schemas.openxmlformats.org/officeDocument/2006/relationships/hyperlink" Target="http://cdsbib.u-strasbg.fr/cgi-bin/cdsbib?1990RMxAA..21..381G" TargetMode="External"/><Relationship Id="rId48" Type="http://schemas.openxmlformats.org/officeDocument/2006/relationships/hyperlink" Target="http://cdsbib.u-strasbg.fr/cgi-bin/cdsbib?1990RMxAA..21..381G" TargetMode="External"/><Relationship Id="rId8" Type="http://schemas.openxmlformats.org/officeDocument/2006/relationships/hyperlink" Target="http://cdsbib.u-strasbg.fr/cgi-bin/cdsbib?1990RMxAA..21..381G" TargetMode="External"/><Relationship Id="rId51" Type="http://schemas.openxmlformats.org/officeDocument/2006/relationships/hyperlink" Target="http://cdsbib.u-strasbg.fr/cgi-bin/cdsbib?1990RMxAA..21..381G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://var.astro.cz/ocgate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var.astro.cz/oejv/issues/oejv0003.pdf" TargetMode="External"/><Relationship Id="rId13" Type="http://schemas.openxmlformats.org/officeDocument/2006/relationships/hyperlink" Target="http://www.aavso.org/sites/default/files/jaavso/v37n1/7(1),44.pdf" TargetMode="External"/><Relationship Id="rId3" Type="http://schemas.openxmlformats.org/officeDocument/2006/relationships/hyperlink" Target="http://var.astro.cz/oejv/issues/oejv0074.pdf" TargetMode="External"/><Relationship Id="rId7" Type="http://schemas.openxmlformats.org/officeDocument/2006/relationships/hyperlink" Target="http://vsolj.cetus-net.org/no43.pdf" TargetMode="External"/><Relationship Id="rId12" Type="http://schemas.openxmlformats.org/officeDocument/2006/relationships/hyperlink" Target="http://www.aavso.org/sites/default/files/jaavso/v36n2/186.pdf" TargetMode="External"/><Relationship Id="rId2" Type="http://schemas.openxmlformats.org/officeDocument/2006/relationships/hyperlink" Target="http://var.astro.cz/oejv/issues/oejv0074.pdf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konkoly.hu/cgi-bin/IBVS?5662" TargetMode="External"/><Relationship Id="rId11" Type="http://schemas.openxmlformats.org/officeDocument/2006/relationships/hyperlink" Target="http://www.aavso.org/sites/default/files/jaavso/v36n2/171.pdf" TargetMode="External"/><Relationship Id="rId5" Type="http://schemas.openxmlformats.org/officeDocument/2006/relationships/hyperlink" Target="http://vsolj.cetus-net.org/no40.pdf" TargetMode="External"/><Relationship Id="rId10" Type="http://schemas.openxmlformats.org/officeDocument/2006/relationships/hyperlink" Target="http://www.konkoly.hu/cgi-bin/IBVS?5754" TargetMode="External"/><Relationship Id="rId4" Type="http://schemas.openxmlformats.org/officeDocument/2006/relationships/hyperlink" Target="http://www.konkoly.hu/cgi-bin/IBVS?5364" TargetMode="External"/><Relationship Id="rId9" Type="http://schemas.openxmlformats.org/officeDocument/2006/relationships/hyperlink" Target="http://www.konkoly.hu/cgi-bin/IBVS?5662" TargetMode="External"/><Relationship Id="rId14" Type="http://schemas.openxmlformats.org/officeDocument/2006/relationships/hyperlink" Target="http://www.konkoly.hu/cgi-bin/IBVS?598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BL2539"/>
  <sheetViews>
    <sheetView tabSelected="1" workbookViewId="0">
      <pane xSplit="14" ySplit="22" topLeftCell="O217" activePane="bottomRight" state="frozen"/>
      <selection pane="topRight" activeCell="O1" sqref="O1"/>
      <selection pane="bottomLeft" activeCell="A23" sqref="A23"/>
      <selection pane="bottomRight" activeCell="E18" sqref="E18"/>
    </sheetView>
  </sheetViews>
  <sheetFormatPr defaultColWidth="10.28515625" defaultRowHeight="12.75" x14ac:dyDescent="0.2"/>
  <cols>
    <col min="1" max="1" width="15.7109375" customWidth="1"/>
    <col min="2" max="2" width="5.140625" customWidth="1"/>
    <col min="3" max="4" width="11.85546875" customWidth="1"/>
    <col min="5" max="5" width="12" customWidth="1"/>
    <col min="6" max="6" width="15.42578125" customWidth="1"/>
    <col min="7" max="15" width="8.140625" customWidth="1"/>
    <col min="16" max="16" width="8" customWidth="1"/>
    <col min="17" max="17" width="11.140625" customWidth="1"/>
    <col min="18" max="18" width="9.85546875" customWidth="1"/>
    <col min="19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 x14ac:dyDescent="0.35">
      <c r="A1" s="1" t="s">
        <v>856</v>
      </c>
      <c r="B1" s="21"/>
      <c r="C1" s="22"/>
      <c r="R1" s="7" t="s">
        <v>754</v>
      </c>
      <c r="S1" s="9" t="s">
        <v>766</v>
      </c>
      <c r="AA1" s="90" t="s">
        <v>662</v>
      </c>
      <c r="AB1" s="91"/>
      <c r="AC1" s="91" t="s">
        <v>663</v>
      </c>
      <c r="AD1" s="91" t="s">
        <v>664</v>
      </c>
      <c r="AE1" s="92"/>
      <c r="AG1" t="s">
        <v>2</v>
      </c>
      <c r="AW1" s="93" t="s">
        <v>754</v>
      </c>
      <c r="AX1" s="94" t="s">
        <v>692</v>
      </c>
      <c r="AY1" s="9" t="s">
        <v>665</v>
      </c>
      <c r="AZ1" s="95" t="s">
        <v>666</v>
      </c>
      <c r="BA1" s="96" t="s">
        <v>667</v>
      </c>
      <c r="BB1" s="95" t="s">
        <v>668</v>
      </c>
      <c r="BC1" s="96" t="s">
        <v>669</v>
      </c>
      <c r="BD1" s="95" t="s">
        <v>670</v>
      </c>
      <c r="BE1" s="97" t="s">
        <v>671</v>
      </c>
      <c r="BF1" s="96" t="s">
        <v>672</v>
      </c>
      <c r="BG1" s="95" t="s">
        <v>673</v>
      </c>
      <c r="BH1" s="97" t="s">
        <v>674</v>
      </c>
      <c r="BI1" s="96" t="s">
        <v>675</v>
      </c>
      <c r="BJ1" s="95" t="s">
        <v>676</v>
      </c>
      <c r="BK1" s="97" t="s">
        <v>677</v>
      </c>
      <c r="BL1" s="96" t="s">
        <v>903</v>
      </c>
    </row>
    <row r="2" spans="1:64" s="176" customFormat="1" ht="12.95" customHeight="1" thickBot="1" x14ac:dyDescent="0.25">
      <c r="A2" s="176" t="s">
        <v>769</v>
      </c>
      <c r="B2" s="176" t="s">
        <v>770</v>
      </c>
      <c r="D2" s="177" t="s">
        <v>771</v>
      </c>
      <c r="E2" s="171" t="s">
        <v>993</v>
      </c>
      <c r="F2" s="172" t="s">
        <v>996</v>
      </c>
      <c r="R2" s="176">
        <v>-7000</v>
      </c>
      <c r="S2" s="178">
        <f t="shared" ref="S2:S13" si="0">+D$11+D$12*R2+D$13*R2^2</f>
        <v>3.9788333196935546E-2</v>
      </c>
      <c r="AA2" s="179" t="s">
        <v>29</v>
      </c>
      <c r="AB2" s="180">
        <f>C7</f>
        <v>52501.088100000001</v>
      </c>
      <c r="AC2" s="181" t="s">
        <v>30</v>
      </c>
      <c r="AD2" s="180">
        <f>C8</f>
        <v>2.1392069999999999</v>
      </c>
      <c r="AE2" s="182" t="s">
        <v>659</v>
      </c>
      <c r="AG2" s="177" t="s">
        <v>3</v>
      </c>
      <c r="AW2" s="176">
        <v>-10000</v>
      </c>
      <c r="AX2" s="176">
        <f t="shared" ref="AX2:AX64" si="1">AB$3+AB$4*AW2+AB$5*AW2^2+AZ2</f>
        <v>0.11726353494833903</v>
      </c>
      <c r="AY2" s="176">
        <f t="shared" ref="AY2:AY64" si="2">AB$3+AB$4*AW2+AB$5*AW2^2</f>
        <v>0.1217702300593361</v>
      </c>
      <c r="AZ2" s="183">
        <f t="shared" ref="AZ2:AZ64" si="3">$AB$6*($AB$11/BA2*BB2+$AB$12)</f>
        <v>-4.5066951109970681E-3</v>
      </c>
      <c r="BA2" s="176">
        <f t="shared" ref="BA2:BA64" si="4">1+$AB$7*COS(BC2)</f>
        <v>0.37931172577847705</v>
      </c>
      <c r="BB2" s="176">
        <f t="shared" ref="BB2:BB64" si="5">SIN(BC2+RADIANS($AB$9))</f>
        <v>0.74407935413995752</v>
      </c>
      <c r="BC2" s="176">
        <f t="shared" ref="BC2:BC64" si="6">2*ATAN(BD2)</f>
        <v>2.412493002340812</v>
      </c>
      <c r="BD2" s="176">
        <f t="shared" ref="BD2:BD64" si="7">SQRT((1+$AB$7)/(1-$AB$7))*TAN(BE2/2)</f>
        <v>2.6205022254585675</v>
      </c>
      <c r="BE2" s="176">
        <f t="shared" ref="BE2:BK17" si="8">$BL2+$AB$7*SIN(BF2)</f>
        <v>1.3407304942529259</v>
      </c>
      <c r="BF2" s="176">
        <f t="shared" si="8"/>
        <v>1.340536735470371</v>
      </c>
      <c r="BG2" s="176">
        <f t="shared" si="8"/>
        <v>1.339518893418769</v>
      </c>
      <c r="BH2" s="176">
        <f t="shared" si="8"/>
        <v>1.3342426653225523</v>
      </c>
      <c r="BI2" s="176">
        <f t="shared" si="8"/>
        <v>1.3085570117283505</v>
      </c>
      <c r="BJ2" s="176">
        <f t="shared" si="8"/>
        <v>1.2081176323120202</v>
      </c>
      <c r="BK2" s="176">
        <f t="shared" si="8"/>
        <v>0.95146892733247501</v>
      </c>
      <c r="BL2" s="176">
        <f t="shared" ref="BL2:BL64" si="9">RADIANS($AB$9)+$AB$18*(AW2-AB$15)</f>
        <v>0.53042315800716366</v>
      </c>
    </row>
    <row r="3" spans="1:64" s="176" customFormat="1" ht="12.95" customHeight="1" thickBot="1" x14ac:dyDescent="0.25">
      <c r="A3" s="176" t="s">
        <v>774</v>
      </c>
      <c r="C3" s="184" t="s">
        <v>43</v>
      </c>
      <c r="E3" s="169" t="s">
        <v>940</v>
      </c>
      <c r="F3" s="173">
        <v>1</v>
      </c>
      <c r="R3" s="176">
        <v>-6000</v>
      </c>
      <c r="S3" s="178">
        <f t="shared" si="0"/>
        <v>2.1230166761235444E-2</v>
      </c>
      <c r="AA3" s="185" t="s">
        <v>678</v>
      </c>
      <c r="AB3" s="186">
        <f t="shared" ref="AB3:AB10" si="10">AC3*AD3</f>
        <v>1.9570595905858534E-3</v>
      </c>
      <c r="AC3" s="187">
        <v>0.19570595905858534</v>
      </c>
      <c r="AD3" s="176">
        <v>0.01</v>
      </c>
      <c r="AE3" s="188"/>
      <c r="AF3" s="187">
        <v>0.82605897239120785</v>
      </c>
      <c r="AG3" s="176">
        <v>0.12421517785593723</v>
      </c>
      <c r="AW3" s="176">
        <v>-9800</v>
      </c>
      <c r="AX3" s="176">
        <f t="shared" si="1"/>
        <v>0.11470108172930626</v>
      </c>
      <c r="AY3" s="176">
        <f t="shared" si="2"/>
        <v>0.11507709171592871</v>
      </c>
      <c r="AZ3" s="183">
        <f t="shared" si="3"/>
        <v>-3.7600998662244402E-4</v>
      </c>
      <c r="BA3" s="176">
        <f t="shared" si="4"/>
        <v>0.31192446961574394</v>
      </c>
      <c r="BB3" s="176">
        <f t="shared" si="5"/>
        <v>0.82531007016653846</v>
      </c>
      <c r="BC3" s="176">
        <f t="shared" si="6"/>
        <v>2.5440883326326817</v>
      </c>
      <c r="BD3" s="176">
        <f t="shared" si="7"/>
        <v>3.2470744485803378</v>
      </c>
      <c r="BE3" s="176">
        <f t="shared" si="8"/>
        <v>1.5530630049951881</v>
      </c>
      <c r="BF3" s="176">
        <f t="shared" si="8"/>
        <v>1.5530630013239672</v>
      </c>
      <c r="BG3" s="176">
        <f t="shared" si="8"/>
        <v>1.5530627525676848</v>
      </c>
      <c r="BH3" s="176">
        <f t="shared" si="8"/>
        <v>1.5530459053449417</v>
      </c>
      <c r="BI3" s="176">
        <f t="shared" si="8"/>
        <v>1.5519399073709939</v>
      </c>
      <c r="BJ3" s="176">
        <f t="shared" si="8"/>
        <v>1.5158956283302722</v>
      </c>
      <c r="BK3" s="176">
        <f t="shared" si="8"/>
        <v>1.2702845190978516</v>
      </c>
      <c r="BL3" s="176">
        <f t="shared" si="9"/>
        <v>0.72092048775875073</v>
      </c>
    </row>
    <row r="4" spans="1:64" s="176" customFormat="1" ht="12.95" customHeight="1" thickTop="1" thickBot="1" x14ac:dyDescent="0.25">
      <c r="A4" s="189" t="s">
        <v>745</v>
      </c>
      <c r="C4" s="190">
        <v>41903.461000000003</v>
      </c>
      <c r="D4" s="191">
        <v>2.1391810000000002</v>
      </c>
      <c r="E4" s="169" t="s">
        <v>941</v>
      </c>
      <c r="F4" s="173">
        <f ca="1">NOW()+15018.5+$C$5/24</f>
        <v>60569.829260532402</v>
      </c>
      <c r="R4" s="176">
        <v>-5000</v>
      </c>
      <c r="S4" s="178">
        <f t="shared" si="0"/>
        <v>7.0565665847520664E-3</v>
      </c>
      <c r="AA4" s="192" t="s">
        <v>679</v>
      </c>
      <c r="AB4" s="193">
        <f t="shared" si="10"/>
        <v>9.9415142492085394E-6</v>
      </c>
      <c r="AC4" s="194">
        <v>0.99415142492085384</v>
      </c>
      <c r="AD4" s="178">
        <v>1.0000000000000001E-5</v>
      </c>
      <c r="AE4" s="188"/>
      <c r="AF4" s="194">
        <v>1.04400083768371</v>
      </c>
      <c r="AG4" s="176">
        <v>1.0121246677981821</v>
      </c>
      <c r="AW4" s="176">
        <v>-9600</v>
      </c>
      <c r="AX4" s="176">
        <f t="shared" si="1"/>
        <v>0.1117004772074177</v>
      </c>
      <c r="AY4" s="176">
        <f t="shared" si="2"/>
        <v>0.10855933602289</v>
      </c>
      <c r="AZ4" s="183">
        <f t="shared" si="3"/>
        <v>3.1411411845276966E-3</v>
      </c>
      <c r="BA4" s="176">
        <f t="shared" si="4"/>
        <v>0.27094951884563856</v>
      </c>
      <c r="BB4" s="176">
        <f t="shared" si="5"/>
        <v>0.87474631587536245</v>
      </c>
      <c r="BC4" s="176">
        <f t="shared" si="6"/>
        <v>2.6382493016226101</v>
      </c>
      <c r="BD4" s="176">
        <f t="shared" si="7"/>
        <v>3.8891839010102291</v>
      </c>
      <c r="BE4" s="176">
        <f t="shared" si="8"/>
        <v>1.7327937570544405</v>
      </c>
      <c r="BF4" s="176">
        <f t="shared" si="8"/>
        <v>1.7327978867435891</v>
      </c>
      <c r="BG4" s="176">
        <f t="shared" si="8"/>
        <v>1.7327671205088908</v>
      </c>
      <c r="BH4" s="176">
        <f t="shared" si="8"/>
        <v>1.7329961903503206</v>
      </c>
      <c r="BI4" s="176">
        <f t="shared" si="8"/>
        <v>1.7312828756034042</v>
      </c>
      <c r="BJ4" s="176">
        <f t="shared" si="8"/>
        <v>1.7436901658187609</v>
      </c>
      <c r="BK4" s="176">
        <f t="shared" si="8"/>
        <v>1.5692243273535578</v>
      </c>
      <c r="BL4" s="176">
        <f t="shared" si="9"/>
        <v>0.91141781751033824</v>
      </c>
    </row>
    <row r="5" spans="1:64" s="176" customFormat="1" ht="12.95" customHeight="1" thickTop="1" x14ac:dyDescent="0.2">
      <c r="A5" s="195" t="s">
        <v>956</v>
      </c>
      <c r="C5" s="196">
        <v>-9.5</v>
      </c>
      <c r="E5" s="169" t="s">
        <v>942</v>
      </c>
      <c r="F5" s="173">
        <f ca="1">ROUND(2*($F$4-$C$7)/$C$8,0)/2+$F$3</f>
        <v>3773</v>
      </c>
      <c r="R5" s="176">
        <v>-4000</v>
      </c>
      <c r="S5" s="178">
        <f t="shared" si="0"/>
        <v>-2.7324673325146015E-3</v>
      </c>
      <c r="Z5" s="176">
        <f>2*AB5</f>
        <v>4.3845662592167127E-9</v>
      </c>
      <c r="AA5" s="192" t="s">
        <v>661</v>
      </c>
      <c r="AB5" s="193">
        <f t="shared" si="10"/>
        <v>2.1922831296083563E-9</v>
      </c>
      <c r="AC5" s="194">
        <v>2.1922831296083563</v>
      </c>
      <c r="AD5" s="176">
        <v>1.0000000000000001E-9</v>
      </c>
      <c r="AE5" s="188"/>
      <c r="AF5" s="194">
        <v>2.3023513629586394</v>
      </c>
      <c r="AG5" s="176">
        <v>2.2439735333982993</v>
      </c>
      <c r="AW5" s="176">
        <v>-9400</v>
      </c>
      <c r="AX5" s="176">
        <f t="shared" si="1"/>
        <v>0.10838679277283976</v>
      </c>
      <c r="AY5" s="176">
        <f t="shared" si="2"/>
        <v>0.10221696298021994</v>
      </c>
      <c r="AZ5" s="183">
        <f t="shared" si="3"/>
        <v>6.1698297926198204E-3</v>
      </c>
      <c r="BA5" s="176">
        <f t="shared" si="4"/>
        <v>0.24342092215535605</v>
      </c>
      <c r="BB5" s="176">
        <f t="shared" si="5"/>
        <v>0.90798946458540286</v>
      </c>
      <c r="BC5" s="176">
        <f t="shared" si="6"/>
        <v>2.7117975819239941</v>
      </c>
      <c r="BD5" s="176">
        <f t="shared" si="7"/>
        <v>4.5815264636604516</v>
      </c>
      <c r="BE5" s="176">
        <f t="shared" si="8"/>
        <v>1.8916866900543088</v>
      </c>
      <c r="BF5" s="176">
        <f t="shared" si="8"/>
        <v>1.8917568093270045</v>
      </c>
      <c r="BG5" s="176">
        <f t="shared" si="8"/>
        <v>1.8914896461061703</v>
      </c>
      <c r="BH5" s="176">
        <f t="shared" si="8"/>
        <v>1.8925064247686447</v>
      </c>
      <c r="BI5" s="176">
        <f t="shared" si="8"/>
        <v>1.8886199685173071</v>
      </c>
      <c r="BJ5" s="176">
        <f t="shared" si="8"/>
        <v>1.9032386899205478</v>
      </c>
      <c r="BK5" s="176">
        <f t="shared" si="8"/>
        <v>1.8443649441168275</v>
      </c>
      <c r="BL5" s="176">
        <f t="shared" si="9"/>
        <v>1.1019151472619257</v>
      </c>
    </row>
    <row r="6" spans="1:64" s="176" customFormat="1" ht="12.95" customHeight="1" x14ac:dyDescent="0.2">
      <c r="A6" s="189" t="s">
        <v>746</v>
      </c>
      <c r="C6" s="197" t="s">
        <v>773</v>
      </c>
      <c r="D6" s="197" t="s">
        <v>772</v>
      </c>
      <c r="E6" s="169" t="s">
        <v>943</v>
      </c>
      <c r="F6" s="173">
        <f ca="1">ROUND(2*($F$4-$C$15)/$C$16,0)/2+$F$3</f>
        <v>156</v>
      </c>
      <c r="R6" s="176">
        <v>-3000</v>
      </c>
      <c r="S6" s="178">
        <f t="shared" si="0"/>
        <v>-8.1369349905645559E-3</v>
      </c>
      <c r="AA6" s="192" t="s">
        <v>680</v>
      </c>
      <c r="AB6" s="193">
        <f t="shared" si="10"/>
        <v>1.9644516865087561E-2</v>
      </c>
      <c r="AC6" s="194">
        <v>1.9644516865087562</v>
      </c>
      <c r="AD6" s="176">
        <v>0.01</v>
      </c>
      <c r="AE6" s="188" t="s">
        <v>659</v>
      </c>
      <c r="AF6" s="194">
        <v>1.3500785797459744</v>
      </c>
      <c r="AG6" s="176">
        <v>1.8811291107554797</v>
      </c>
      <c r="AW6" s="176">
        <v>-9200</v>
      </c>
      <c r="AX6" s="176">
        <f t="shared" si="1"/>
        <v>0.10484370862155823</v>
      </c>
      <c r="AY6" s="176">
        <f t="shared" si="2"/>
        <v>9.6049972587918558E-2</v>
      </c>
      <c r="AZ6" s="176">
        <f t="shared" si="3"/>
        <v>8.7937360336396674E-3</v>
      </c>
      <c r="BA6" s="176">
        <f t="shared" si="4"/>
        <v>0.22373231390095838</v>
      </c>
      <c r="BB6" s="176">
        <f t="shared" si="5"/>
        <v>0.93178822858157417</v>
      </c>
      <c r="BC6" s="176">
        <f t="shared" si="6"/>
        <v>2.7726455680991209</v>
      </c>
      <c r="BD6" s="176">
        <f t="shared" si="7"/>
        <v>5.3592004068663197</v>
      </c>
      <c r="BE6" s="176">
        <f t="shared" si="8"/>
        <v>2.0363341180196746</v>
      </c>
      <c r="BF6" s="176">
        <f t="shared" si="8"/>
        <v>2.035748768333709</v>
      </c>
      <c r="BG6" s="176">
        <f t="shared" si="8"/>
        <v>2.0373148904856913</v>
      </c>
      <c r="BH6" s="176">
        <f t="shared" si="8"/>
        <v>2.0331136602062605</v>
      </c>
      <c r="BI6" s="176">
        <f t="shared" si="8"/>
        <v>2.0443057758146832</v>
      </c>
      <c r="BJ6" s="176">
        <f t="shared" si="8"/>
        <v>2.0139099536229881</v>
      </c>
      <c r="BK6" s="176">
        <f t="shared" si="8"/>
        <v>2.092644007179326</v>
      </c>
      <c r="BL6" s="176">
        <f t="shared" si="9"/>
        <v>1.2924124770135133</v>
      </c>
    </row>
    <row r="7" spans="1:64" s="176" customFormat="1" ht="12.95" customHeight="1" x14ac:dyDescent="0.2">
      <c r="A7" s="176" t="s">
        <v>747</v>
      </c>
      <c r="C7" s="176">
        <v>52501.088100000001</v>
      </c>
      <c r="D7" s="238" t="s">
        <v>997</v>
      </c>
      <c r="E7" s="169" t="s">
        <v>994</v>
      </c>
      <c r="F7" s="174">
        <f ca="1">+$C$15+$C$16*$F$6-15018.5-$C$5/24</f>
        <v>45554.170751445956</v>
      </c>
      <c r="R7" s="176">
        <v>-2000</v>
      </c>
      <c r="S7" s="178">
        <f t="shared" si="0"/>
        <v>-9.156836389397802E-3</v>
      </c>
      <c r="AA7" s="198" t="s">
        <v>686</v>
      </c>
      <c r="AB7" s="199">
        <f t="shared" si="10"/>
        <v>0.8322733766578061</v>
      </c>
      <c r="AC7" s="194">
        <v>0.8322733766578061</v>
      </c>
      <c r="AD7" s="176">
        <v>1</v>
      </c>
      <c r="AE7" s="188"/>
      <c r="AF7" s="194">
        <v>2.9583431192294233E-2</v>
      </c>
      <c r="AG7" s="176">
        <v>0.82732707177355558</v>
      </c>
      <c r="AW7" s="176">
        <v>-9000</v>
      </c>
      <c r="AX7" s="176">
        <f t="shared" si="1"/>
        <v>0.10114279393812745</v>
      </c>
      <c r="AY7" s="176">
        <f t="shared" si="2"/>
        <v>9.0058364845985853E-2</v>
      </c>
      <c r="AZ7" s="176">
        <f t="shared" si="3"/>
        <v>1.1084429092141591E-2</v>
      </c>
      <c r="BA7" s="176">
        <f t="shared" si="4"/>
        <v>0.20897958678756279</v>
      </c>
      <c r="BB7" s="176">
        <f t="shared" si="5"/>
        <v>0.94964028731242167</v>
      </c>
      <c r="BC7" s="176">
        <f t="shared" si="6"/>
        <v>2.8254231513618251</v>
      </c>
      <c r="BD7" s="176">
        <f t="shared" si="7"/>
        <v>6.2729378918352889</v>
      </c>
      <c r="BE7" s="176">
        <f t="shared" si="8"/>
        <v>2.171731644078347</v>
      </c>
      <c r="BF7" s="176">
        <f t="shared" si="8"/>
        <v>2.1667048561735038</v>
      </c>
      <c r="BG7" s="176">
        <f t="shared" si="8"/>
        <v>2.1773821799340309</v>
      </c>
      <c r="BH7" s="176">
        <f t="shared" si="8"/>
        <v>2.1544982198763263</v>
      </c>
      <c r="BI7" s="176">
        <f t="shared" si="8"/>
        <v>2.2026526529866497</v>
      </c>
      <c r="BJ7" s="176">
        <f t="shared" si="8"/>
        <v>2.0968578894374819</v>
      </c>
      <c r="BK7" s="176">
        <f t="shared" si="8"/>
        <v>2.3119709952171479</v>
      </c>
      <c r="BL7" s="176">
        <f t="shared" si="9"/>
        <v>1.4829098067651008</v>
      </c>
    </row>
    <row r="8" spans="1:64" s="176" customFormat="1" ht="12.95" customHeight="1" x14ac:dyDescent="0.2">
      <c r="A8" s="176" t="s">
        <v>748</v>
      </c>
      <c r="C8" s="176">
        <v>2.1392069999999999</v>
      </c>
      <c r="D8" s="238" t="s">
        <v>997</v>
      </c>
      <c r="E8" s="170" t="s">
        <v>995</v>
      </c>
      <c r="F8" s="175">
        <f ca="1">+($C$15+$C$16*$F$6)-($C$16/2)-15018.5-$C$5/24</f>
        <v>45553.101159044265</v>
      </c>
      <c r="R8" s="176">
        <v>-1000</v>
      </c>
      <c r="S8" s="178">
        <f t="shared" si="0"/>
        <v>-5.7921715290143293E-3</v>
      </c>
      <c r="AA8" s="192" t="s">
        <v>31</v>
      </c>
      <c r="AB8" s="199">
        <f t="shared" si="10"/>
        <v>38.636060065536626</v>
      </c>
      <c r="AC8" s="194">
        <v>3.8636060065536628</v>
      </c>
      <c r="AD8" s="176">
        <v>10</v>
      </c>
      <c r="AE8" s="188" t="s">
        <v>660</v>
      </c>
      <c r="AF8" s="194">
        <v>3.7125257083698759</v>
      </c>
      <c r="AG8" s="176">
        <v>3.8104692456512765</v>
      </c>
      <c r="AW8" s="176">
        <v>-8800</v>
      </c>
      <c r="AX8" s="176">
        <f t="shared" si="1"/>
        <v>9.734299150860877E-2</v>
      </c>
      <c r="AY8" s="176">
        <f t="shared" si="2"/>
        <v>8.4242139754421824E-2</v>
      </c>
      <c r="AZ8" s="176">
        <f t="shared" si="3"/>
        <v>1.3100851754186946E-2</v>
      </c>
      <c r="BA8" s="176">
        <f t="shared" si="4"/>
        <v>0.19751798670087806</v>
      </c>
      <c r="BB8" s="176">
        <f t="shared" si="5"/>
        <v>0.96352797645637844</v>
      </c>
      <c r="BC8" s="176">
        <f t="shared" si="6"/>
        <v>2.8732243366755115</v>
      </c>
      <c r="BD8" s="176">
        <f t="shared" si="7"/>
        <v>7.407662712308591</v>
      </c>
      <c r="BE8" s="176">
        <f t="shared" si="8"/>
        <v>2.302242447833204</v>
      </c>
      <c r="BF8" s="176">
        <f t="shared" si="8"/>
        <v>2.285078889912854</v>
      </c>
      <c r="BG8" s="176">
        <f t="shared" si="8"/>
        <v>2.31601311221644</v>
      </c>
      <c r="BH8" s="176">
        <f t="shared" si="8"/>
        <v>2.2594390622972131</v>
      </c>
      <c r="BI8" s="176">
        <f t="shared" si="8"/>
        <v>2.360389944256315</v>
      </c>
      <c r="BJ8" s="176">
        <f t="shared" si="8"/>
        <v>2.170630436235542</v>
      </c>
      <c r="BK8" s="176">
        <f t="shared" si="8"/>
        <v>2.5013028620640587</v>
      </c>
      <c r="BL8" s="176">
        <f t="shared" si="9"/>
        <v>1.6734071365166878</v>
      </c>
    </row>
    <row r="9" spans="1:64" s="176" customFormat="1" ht="12.95" customHeight="1" x14ac:dyDescent="0.2">
      <c r="A9" s="195" t="s">
        <v>958</v>
      </c>
      <c r="B9" s="195"/>
      <c r="C9" s="195">
        <v>205</v>
      </c>
      <c r="D9" s="195" t="str">
        <f>"F"&amp;C9</f>
        <v>F205</v>
      </c>
      <c r="E9" s="195" t="str">
        <f>"G"&amp;C9</f>
        <v>G205</v>
      </c>
      <c r="R9" s="176">
        <v>0</v>
      </c>
      <c r="S9" s="178">
        <f t="shared" si="0"/>
        <v>1.9570595905858534E-3</v>
      </c>
      <c r="AA9" s="200" t="s">
        <v>32</v>
      </c>
      <c r="AB9" s="199">
        <f t="shared" si="10"/>
        <v>269.85441611622429</v>
      </c>
      <c r="AC9" s="194">
        <v>26.985441611622427</v>
      </c>
      <c r="AD9" s="176">
        <v>10</v>
      </c>
      <c r="AE9" s="188" t="s">
        <v>691</v>
      </c>
      <c r="AF9" s="194">
        <v>25.304979793945993</v>
      </c>
      <c r="AG9" s="176">
        <v>26.985152458699691</v>
      </c>
      <c r="AW9" s="176">
        <v>-8600</v>
      </c>
      <c r="AX9" s="176">
        <f t="shared" si="1"/>
        <v>9.347051095877984E-2</v>
      </c>
      <c r="AY9" s="176">
        <f t="shared" si="2"/>
        <v>7.8601297313226445E-2</v>
      </c>
      <c r="AZ9" s="176">
        <f t="shared" si="3"/>
        <v>1.4869213645553402E-2</v>
      </c>
      <c r="BA9" s="176">
        <f t="shared" si="4"/>
        <v>0.18845651630019422</v>
      </c>
      <c r="BB9" s="176">
        <f t="shared" si="5"/>
        <v>0.97452572756563094</v>
      </c>
      <c r="BC9" s="176">
        <f t="shared" si="6"/>
        <v>2.9179337942766055</v>
      </c>
      <c r="BD9" s="176">
        <f t="shared" si="7"/>
        <v>8.9048823403994888</v>
      </c>
      <c r="BE9" s="176">
        <f t="shared" si="8"/>
        <v>2.4307857651486344</v>
      </c>
      <c r="BF9" s="176">
        <f t="shared" si="8"/>
        <v>2.3922960653702692</v>
      </c>
      <c r="BG9" s="176">
        <f t="shared" si="8"/>
        <v>2.4537427614565779</v>
      </c>
      <c r="BH9" s="176">
        <f t="shared" si="8"/>
        <v>2.3539283132787725</v>
      </c>
      <c r="BI9" s="176">
        <f t="shared" si="8"/>
        <v>2.5120470766455467</v>
      </c>
      <c r="BJ9" s="176">
        <f t="shared" si="8"/>
        <v>2.2489032522245069</v>
      </c>
      <c r="BK9" s="176">
        <f t="shared" si="8"/>
        <v>2.6606817737284989</v>
      </c>
      <c r="BL9" s="176">
        <f t="shared" si="9"/>
        <v>1.8639044662682753</v>
      </c>
    </row>
    <row r="10" spans="1:64" s="176" customFormat="1" ht="12.95" customHeight="1" thickBot="1" x14ac:dyDescent="0.25">
      <c r="C10" s="201" t="s">
        <v>764</v>
      </c>
      <c r="D10" s="201" t="s">
        <v>765</v>
      </c>
      <c r="R10" s="176">
        <v>1000</v>
      </c>
      <c r="S10" s="178">
        <f t="shared" si="0"/>
        <v>1.409085696940275E-2</v>
      </c>
      <c r="AA10" s="202" t="s">
        <v>688</v>
      </c>
      <c r="AB10" s="203">
        <f t="shared" si="10"/>
        <v>40495.664120542977</v>
      </c>
      <c r="AC10" s="204">
        <v>4.0495664120542978</v>
      </c>
      <c r="AD10" s="176">
        <v>10000</v>
      </c>
      <c r="AE10" s="188" t="s">
        <v>687</v>
      </c>
      <c r="AF10" s="204">
        <v>3.9296694560959664</v>
      </c>
      <c r="AG10" s="176">
        <v>4.0408543515927562</v>
      </c>
      <c r="AW10" s="176">
        <v>-8400</v>
      </c>
      <c r="AX10" s="176">
        <f t="shared" si="1"/>
        <v>8.9512067029162035E-2</v>
      </c>
      <c r="AY10" s="176">
        <f t="shared" si="2"/>
        <v>7.3135837522399744E-2</v>
      </c>
      <c r="AZ10" s="176">
        <f t="shared" si="3"/>
        <v>1.6376229506762291E-2</v>
      </c>
      <c r="BA10" s="176">
        <f t="shared" si="4"/>
        <v>0.18136863538925774</v>
      </c>
      <c r="BB10" s="176">
        <f t="shared" si="5"/>
        <v>0.98314739384219174</v>
      </c>
      <c r="BC10" s="176">
        <f t="shared" si="6"/>
        <v>2.9602849649717644</v>
      </c>
      <c r="BD10" s="176">
        <f t="shared" si="7"/>
        <v>11.000737281799614</v>
      </c>
      <c r="BE10" s="176">
        <f t="shared" si="8"/>
        <v>2.5578533109696493</v>
      </c>
      <c r="BF10" s="176">
        <f t="shared" si="8"/>
        <v>2.4919382654689581</v>
      </c>
      <c r="BG10" s="176">
        <f t="shared" si="8"/>
        <v>2.5880402423102087</v>
      </c>
      <c r="BH10" s="176">
        <f t="shared" si="8"/>
        <v>2.4455554990845521</v>
      </c>
      <c r="BI10" s="176">
        <f t="shared" si="8"/>
        <v>2.6523220001164578</v>
      </c>
      <c r="BJ10" s="176">
        <f t="shared" si="8"/>
        <v>2.3400672205353992</v>
      </c>
      <c r="BK10" s="176">
        <f t="shared" si="8"/>
        <v>2.7912335828432955</v>
      </c>
      <c r="BL10" s="176">
        <f t="shared" si="9"/>
        <v>2.0544017960198628</v>
      </c>
    </row>
    <row r="11" spans="1:64" s="176" customFormat="1" ht="12.95" customHeight="1" x14ac:dyDescent="0.2">
      <c r="A11" s="176" t="s">
        <v>760</v>
      </c>
      <c r="C11" s="205">
        <f ca="1">INTERCEPT(INDIRECT(E9):G800,INDIRECT(D9):F800)</f>
        <v>4.2554955318861699E-2</v>
      </c>
      <c r="D11" s="206">
        <f>AB3</f>
        <v>1.9570595905858534E-3</v>
      </c>
      <c r="E11" s="207">
        <v>1.555821818335976</v>
      </c>
      <c r="F11" s="178">
        <v>9.9999999999999995E-7</v>
      </c>
      <c r="R11" s="176">
        <v>2000</v>
      </c>
      <c r="S11" s="178">
        <f t="shared" si="0"/>
        <v>3.0609220607436358E-2</v>
      </c>
      <c r="AA11" s="208" t="s">
        <v>33</v>
      </c>
      <c r="AB11" s="209">
        <f>1-AB7^2</f>
        <v>0.30732102650661364</v>
      </c>
      <c r="AC11" s="209">
        <f>SUM(AE21:AE298)</f>
        <v>0.12941305690025606</v>
      </c>
      <c r="AD11" s="208" t="s">
        <v>34</v>
      </c>
      <c r="AE11" s="188"/>
      <c r="AF11" s="209">
        <v>1.3962395007261689E-3</v>
      </c>
      <c r="AG11" s="176">
        <v>2.3900739629237962E-3</v>
      </c>
      <c r="AW11" s="176">
        <v>-8200</v>
      </c>
      <c r="AX11" s="176">
        <f t="shared" si="1"/>
        <v>8.5434707902323298E-2</v>
      </c>
      <c r="AY11" s="176">
        <f t="shared" si="2"/>
        <v>6.7845760381941719E-2</v>
      </c>
      <c r="AZ11" s="176">
        <f t="shared" si="3"/>
        <v>1.7588947520381579E-2</v>
      </c>
      <c r="BA11" s="176">
        <f t="shared" si="4"/>
        <v>0.17604370490043053</v>
      </c>
      <c r="BB11" s="176">
        <f t="shared" si="5"/>
        <v>0.98964527631617127</v>
      </c>
      <c r="BC11" s="176">
        <f t="shared" si="6"/>
        <v>3.0001013305661943</v>
      </c>
      <c r="BD11" s="176">
        <f t="shared" si="7"/>
        <v>14.111552645594337</v>
      </c>
      <c r="BE11" s="176">
        <f t="shared" si="8"/>
        <v>2.6814520949081979</v>
      </c>
      <c r="BF11" s="176">
        <f t="shared" si="8"/>
        <v>2.5894288038358391</v>
      </c>
      <c r="BG11" s="176">
        <f t="shared" si="8"/>
        <v>2.7147902704104339</v>
      </c>
      <c r="BH11" s="176">
        <f t="shared" si="8"/>
        <v>2.5416592599835739</v>
      </c>
      <c r="BI11" s="176">
        <f t="shared" si="8"/>
        <v>2.7770032740358044</v>
      </c>
      <c r="BJ11" s="176">
        <f t="shared" si="8"/>
        <v>2.4479553999485364</v>
      </c>
      <c r="BK11" s="176">
        <f t="shared" si="8"/>
        <v>2.8951270957419224</v>
      </c>
      <c r="BL11" s="176">
        <f t="shared" si="9"/>
        <v>2.2448991257714503</v>
      </c>
    </row>
    <row r="12" spans="1:64" s="176" customFormat="1" ht="12.95" customHeight="1" x14ac:dyDescent="0.2">
      <c r="A12" s="176" t="s">
        <v>761</v>
      </c>
      <c r="C12" s="205">
        <f ca="1">SLOPE(INDIRECT(E9):G800,INDIRECT(D9):F800)</f>
        <v>-2.2196618789962262E-5</v>
      </c>
      <c r="D12" s="206">
        <f>AB4</f>
        <v>9.9415142492085394E-6</v>
      </c>
      <c r="E12" s="210">
        <v>-95.723013573269057</v>
      </c>
      <c r="F12" s="178">
        <v>9.9999999999999995E-8</v>
      </c>
      <c r="R12" s="176">
        <v>3000</v>
      </c>
      <c r="S12" s="178">
        <f t="shared" si="0"/>
        <v>5.1512150504686674E-2</v>
      </c>
      <c r="AA12" s="211" t="s">
        <v>682</v>
      </c>
      <c r="AB12" s="209">
        <f>AB7*SIN(RADIANS(AB9))</f>
        <v>-0.83227068997058196</v>
      </c>
      <c r="AE12" s="188"/>
      <c r="AW12" s="176">
        <v>-8000</v>
      </c>
      <c r="AX12" s="176">
        <f t="shared" si="1"/>
        <v>8.1218719482427218E-2</v>
      </c>
      <c r="AY12" s="176">
        <f t="shared" si="2"/>
        <v>6.2731065891852344E-2</v>
      </c>
      <c r="AZ12" s="176">
        <f t="shared" si="3"/>
        <v>1.8487653590574873E-2</v>
      </c>
      <c r="BA12" s="176">
        <f t="shared" si="4"/>
        <v>0.17229815727226161</v>
      </c>
      <c r="BB12" s="176">
        <f t="shared" si="5"/>
        <v>0.99423800863178546</v>
      </c>
      <c r="BC12" s="176">
        <f t="shared" si="6"/>
        <v>3.0367321442382482</v>
      </c>
      <c r="BD12" s="176">
        <f t="shared" si="7"/>
        <v>19.055477179621086</v>
      </c>
      <c r="BE12" s="176">
        <f t="shared" si="8"/>
        <v>2.7981099931895272</v>
      </c>
      <c r="BF12" s="176">
        <f t="shared" si="8"/>
        <v>2.690653974092915</v>
      </c>
      <c r="BG12" s="176">
        <f t="shared" si="8"/>
        <v>2.8298695757643886</v>
      </c>
      <c r="BH12" s="176">
        <f t="shared" si="8"/>
        <v>2.6477980330031898</v>
      </c>
      <c r="BI12" s="176">
        <f t="shared" si="8"/>
        <v>2.8835313818352004</v>
      </c>
      <c r="BJ12" s="176">
        <f t="shared" si="8"/>
        <v>2.5729998581997608</v>
      </c>
      <c r="BK12" s="176">
        <f t="shared" si="8"/>
        <v>2.9754956058631312</v>
      </c>
      <c r="BL12" s="176">
        <f t="shared" si="9"/>
        <v>2.4353964555230379</v>
      </c>
    </row>
    <row r="13" spans="1:64" s="176" customFormat="1" ht="12.95" customHeight="1" thickBot="1" x14ac:dyDescent="0.25">
      <c r="A13" s="176" t="s">
        <v>763</v>
      </c>
      <c r="C13" s="197" t="s">
        <v>758</v>
      </c>
      <c r="D13" s="206">
        <f>AB5</f>
        <v>2.1922831296083563E-9</v>
      </c>
      <c r="E13" s="212">
        <v>38.843079550848202</v>
      </c>
      <c r="F13" s="178">
        <v>1E-10</v>
      </c>
      <c r="R13" s="176">
        <v>4000</v>
      </c>
      <c r="S13" s="178">
        <f t="shared" si="0"/>
        <v>7.6799646661153714E-2</v>
      </c>
      <c r="AA13" s="213" t="s">
        <v>44</v>
      </c>
      <c r="AB13" s="214">
        <f>AB6*86400*300000/149600000</f>
        <v>3.4036489113841548</v>
      </c>
      <c r="AC13" s="176" t="s">
        <v>17</v>
      </c>
      <c r="AE13" s="188"/>
      <c r="AW13" s="176">
        <v>-7800</v>
      </c>
      <c r="AX13" s="176">
        <f t="shared" si="1"/>
        <v>7.6880350018646237E-2</v>
      </c>
      <c r="AY13" s="176">
        <f t="shared" si="2"/>
        <v>5.7791754052131647E-2</v>
      </c>
      <c r="AZ13" s="176">
        <f t="shared" si="3"/>
        <v>1.9088595966514584E-2</v>
      </c>
      <c r="BA13" s="176">
        <f t="shared" si="4"/>
        <v>0.16988459756361096</v>
      </c>
      <c r="BB13" s="176">
        <f t="shared" si="5"/>
        <v>0.99722105532515837</v>
      </c>
      <c r="BC13" s="176">
        <f t="shared" si="6"/>
        <v>3.0695650432386232</v>
      </c>
      <c r="BD13" s="176">
        <f t="shared" si="7"/>
        <v>27.755124079562602</v>
      </c>
      <c r="BE13" s="176">
        <f t="shared" si="8"/>
        <v>2.9045423171928659</v>
      </c>
      <c r="BF13" s="176">
        <f t="shared" si="8"/>
        <v>2.8001953382527414</v>
      </c>
      <c r="BG13" s="176">
        <f t="shared" si="8"/>
        <v>2.930602451839674</v>
      </c>
      <c r="BH13" s="176">
        <f t="shared" si="8"/>
        <v>2.766760780543446</v>
      </c>
      <c r="BI13" s="176">
        <f t="shared" si="8"/>
        <v>2.9715182509100191</v>
      </c>
      <c r="BJ13" s="176">
        <f t="shared" si="8"/>
        <v>2.7133447472646743</v>
      </c>
      <c r="BK13" s="176">
        <f t="shared" si="8"/>
        <v>3.0363235323757807</v>
      </c>
      <c r="BL13" s="176">
        <f t="shared" si="9"/>
        <v>2.6258937852746254</v>
      </c>
    </row>
    <row r="14" spans="1:64" s="176" customFormat="1" ht="12.95" customHeight="1" x14ac:dyDescent="0.2">
      <c r="A14" s="176" t="s">
        <v>768</v>
      </c>
      <c r="E14" s="176">
        <f>SUM(S21:S50)</f>
        <v>3.9000000000000026</v>
      </c>
      <c r="X14" s="176" t="s">
        <v>125</v>
      </c>
      <c r="Y14" s="176">
        <f>MAX(C21:C547)-MIN(C21:C282)</f>
        <v>35859.174500000001</v>
      </c>
      <c r="AA14" s="213" t="s">
        <v>683</v>
      </c>
      <c r="AB14" s="209">
        <f>2*AB5*365.24/C8</f>
        <v>7.4860402967843329E-7</v>
      </c>
      <c r="AC14" s="176" t="s">
        <v>643</v>
      </c>
      <c r="AE14" s="188"/>
      <c r="AW14" s="176">
        <v>-7600</v>
      </c>
      <c r="AX14" s="176">
        <f t="shared" si="1"/>
        <v>7.2470152963621984E-2</v>
      </c>
      <c r="AY14" s="176">
        <f t="shared" si="2"/>
        <v>5.3027824862779627E-2</v>
      </c>
      <c r="AZ14" s="176">
        <f t="shared" si="3"/>
        <v>1.9442328100842354E-2</v>
      </c>
      <c r="BA14" s="176">
        <f t="shared" si="4"/>
        <v>0.16849885253862984</v>
      </c>
      <c r="BB14" s="176">
        <f t="shared" si="5"/>
        <v>0.99895948759330122</v>
      </c>
      <c r="BC14" s="176">
        <f t="shared" si="6"/>
        <v>3.0985113643630018</v>
      </c>
      <c r="BD14" s="176">
        <f t="shared" si="7"/>
        <v>46.416685605447178</v>
      </c>
      <c r="BE14" s="176">
        <f t="shared" si="8"/>
        <v>2.9994194992917294</v>
      </c>
      <c r="BF14" s="176">
        <f t="shared" si="8"/>
        <v>2.9198665676532425</v>
      </c>
      <c r="BG14" s="176">
        <f t="shared" si="8"/>
        <v>3.016941417800818</v>
      </c>
      <c r="BH14" s="176">
        <f t="shared" si="8"/>
        <v>2.8982307097627578</v>
      </c>
      <c r="BI14" s="176">
        <f t="shared" si="8"/>
        <v>3.0431009046037607</v>
      </c>
      <c r="BJ14" s="176">
        <f t="shared" si="8"/>
        <v>2.8657080203922418</v>
      </c>
      <c r="BK14" s="176">
        <f t="shared" si="8"/>
        <v>3.0823022653956795</v>
      </c>
      <c r="BL14" s="176">
        <f t="shared" si="9"/>
        <v>2.8163911150262129</v>
      </c>
    </row>
    <row r="15" spans="1:64" s="176" customFormat="1" ht="12.95" customHeight="1" x14ac:dyDescent="0.2">
      <c r="A15" s="215" t="s">
        <v>762</v>
      </c>
      <c r="C15" s="216">
        <f ca="1">(C7+C11)+(C8+C12)*INT(MAX(F21:F3511))</f>
        <v>60238.562088785155</v>
      </c>
      <c r="D15" s="209">
        <f>+C7+INT(MAX(F21:F1566))*C8+D11+D12*INT(MAX(F21:F4001))+D13*INT(MAX(F21:F4028)^2)</f>
        <v>60238.666415475018</v>
      </c>
      <c r="E15" s="217"/>
      <c r="F15" s="196"/>
      <c r="X15" s="176" t="s">
        <v>127</v>
      </c>
      <c r="Y15" s="176">
        <f>Y14/365.24</f>
        <v>98.179757145986201</v>
      </c>
      <c r="AA15" s="211" t="s">
        <v>35</v>
      </c>
      <c r="AB15" s="218">
        <f>(AB10-AB2)/AD2</f>
        <v>-5612.0908259261605</v>
      </c>
      <c r="AC15" s="176" t="s">
        <v>689</v>
      </c>
      <c r="AE15" s="188"/>
      <c r="AW15" s="176">
        <v>-7400</v>
      </c>
      <c r="AX15" s="176">
        <f t="shared" si="1"/>
        <v>6.8050245042782148E-2</v>
      </c>
      <c r="AY15" s="176">
        <f t="shared" si="2"/>
        <v>4.8439278323796256E-2</v>
      </c>
      <c r="AZ15" s="176">
        <f t="shared" si="3"/>
        <v>1.9610966718985896E-2</v>
      </c>
      <c r="BA15" s="176">
        <f t="shared" si="4"/>
        <v>0.167850470903811</v>
      </c>
      <c r="BB15" s="176">
        <f t="shared" si="5"/>
        <v>0.99980413314557059</v>
      </c>
      <c r="BC15" s="176">
        <f t="shared" si="6"/>
        <v>3.1243409847673278</v>
      </c>
      <c r="BD15" s="176">
        <f t="shared" si="7"/>
        <v>115.92793816000993</v>
      </c>
      <c r="BE15" s="176">
        <f t="shared" si="8"/>
        <v>3.0845869400021395</v>
      </c>
      <c r="BF15" s="176">
        <f t="shared" si="8"/>
        <v>3.0480995704986968</v>
      </c>
      <c r="BG15" s="176">
        <f t="shared" si="8"/>
        <v>3.0920560635859653</v>
      </c>
      <c r="BH15" s="176">
        <f t="shared" si="8"/>
        <v>3.0390819070030823</v>
      </c>
      <c r="BI15" s="176">
        <f t="shared" si="8"/>
        <v>3.1029016456005611</v>
      </c>
      <c r="BJ15" s="176">
        <f t="shared" si="8"/>
        <v>3.0259726484349487</v>
      </c>
      <c r="BK15" s="176">
        <f t="shared" si="8"/>
        <v>3.1186604332601422</v>
      </c>
      <c r="BL15" s="176">
        <f t="shared" si="9"/>
        <v>3.0068884447778004</v>
      </c>
    </row>
    <row r="16" spans="1:64" s="176" customFormat="1" ht="12.95" customHeight="1" x14ac:dyDescent="0.2">
      <c r="A16" s="189" t="s">
        <v>749</v>
      </c>
      <c r="C16" s="219">
        <f ca="1">+C8+C12</f>
        <v>2.1391848033812098</v>
      </c>
      <c r="D16" s="220">
        <f>+C8+D12+2*D13*MAX(F21:F102)</f>
        <v>2.1391973118111065</v>
      </c>
      <c r="E16" s="217"/>
      <c r="F16" s="221">
        <v>41903.461000000003</v>
      </c>
      <c r="AA16" s="208" t="s">
        <v>36</v>
      </c>
      <c r="AB16" s="218">
        <f>365.24*AB8</f>
        <v>14111.434578336597</v>
      </c>
      <c r="AC16" s="176" t="s">
        <v>659</v>
      </c>
      <c r="AD16" s="209"/>
      <c r="AE16" s="188"/>
      <c r="AW16" s="176">
        <v>-7200</v>
      </c>
      <c r="AX16" s="176">
        <f t="shared" si="1"/>
        <v>6.3665807128391649E-2</v>
      </c>
      <c r="AY16" s="176">
        <f t="shared" si="2"/>
        <v>4.4026114435181563E-2</v>
      </c>
      <c r="AZ16" s="176">
        <f t="shared" si="3"/>
        <v>1.963969269321008E-2</v>
      </c>
      <c r="BA16" s="176">
        <f t="shared" si="4"/>
        <v>0.167747607914009</v>
      </c>
      <c r="BB16" s="176">
        <f t="shared" si="5"/>
        <v>0.99998960184153385</v>
      </c>
      <c r="BC16" s="176">
        <f t="shared" si="6"/>
        <v>-3.1344914336289933</v>
      </c>
      <c r="BD16" s="176">
        <f t="shared" si="7"/>
        <v>-281.64056408323188</v>
      </c>
      <c r="BE16" s="176">
        <f t="shared" si="8"/>
        <v>3.1650624319342411</v>
      </c>
      <c r="BF16" s="176">
        <f t="shared" si="8"/>
        <v>3.1804398338688964</v>
      </c>
      <c r="BG16" s="176">
        <f t="shared" si="8"/>
        <v>3.1619550876626152</v>
      </c>
      <c r="BH16" s="176">
        <f t="shared" si="8"/>
        <v>3.184176494866036</v>
      </c>
      <c r="BI16" s="176">
        <f t="shared" si="8"/>
        <v>3.157464643087323</v>
      </c>
      <c r="BJ16" s="176">
        <f t="shared" si="8"/>
        <v>3.1895774344003738</v>
      </c>
      <c r="BK16" s="176">
        <f t="shared" si="8"/>
        <v>3.1509747327262581</v>
      </c>
      <c r="BL16" s="176">
        <f t="shared" si="9"/>
        <v>3.1973857745293879</v>
      </c>
    </row>
    <row r="17" spans="1:64" s="176" customFormat="1" ht="12.95" customHeight="1" thickBot="1" x14ac:dyDescent="0.25">
      <c r="A17" s="217" t="s">
        <v>857</v>
      </c>
      <c r="C17" s="176">
        <f>COUNT(C21:C2169)</f>
        <v>214</v>
      </c>
      <c r="E17" s="217"/>
      <c r="F17" s="221">
        <v>2.1391810000000002</v>
      </c>
      <c r="X17" s="176" t="s">
        <v>126</v>
      </c>
      <c r="Y17" s="176">
        <f>Y14/AB16</f>
        <v>2.5411430922161387</v>
      </c>
      <c r="AA17" s="208" t="s">
        <v>37</v>
      </c>
      <c r="AB17" s="222">
        <f>AB13^3/AB8^2</f>
        <v>2.6414877607869501E-2</v>
      </c>
      <c r="AE17" s="188"/>
      <c r="AW17" s="176">
        <v>-7000</v>
      </c>
      <c r="AX17" s="176">
        <f t="shared" si="1"/>
        <v>5.9325577244533856E-2</v>
      </c>
      <c r="AY17" s="176">
        <f t="shared" si="2"/>
        <v>3.9788333196935546E-2</v>
      </c>
      <c r="AZ17" s="176">
        <f t="shared" si="3"/>
        <v>1.9537244047598313E-2</v>
      </c>
      <c r="BA17" s="176">
        <f t="shared" si="4"/>
        <v>0.16815484850159068</v>
      </c>
      <c r="BB17" s="176">
        <f t="shared" si="5"/>
        <v>0.99956374791607738</v>
      </c>
      <c r="BC17" s="176">
        <f t="shared" si="6"/>
        <v>-3.1095124800078455</v>
      </c>
      <c r="BD17" s="176">
        <f t="shared" si="7"/>
        <v>-62.338455526949559</v>
      </c>
      <c r="BE17" s="176">
        <f t="shared" si="8"/>
        <v>3.2475330607541091</v>
      </c>
      <c r="BF17" s="176">
        <f t="shared" si="8"/>
        <v>3.3110368654171145</v>
      </c>
      <c r="BG17" s="176">
        <f t="shared" si="8"/>
        <v>3.2340572841965418</v>
      </c>
      <c r="BH17" s="176">
        <f t="shared" si="8"/>
        <v>3.3274875371593264</v>
      </c>
      <c r="BI17" s="176">
        <f t="shared" si="8"/>
        <v>3.2142234761828239</v>
      </c>
      <c r="BJ17" s="176">
        <f t="shared" si="8"/>
        <v>3.3517941389412327</v>
      </c>
      <c r="BK17" s="176">
        <f t="shared" si="8"/>
        <v>3.1849681661849814</v>
      </c>
      <c r="BL17" s="176">
        <f t="shared" si="9"/>
        <v>3.3878831042809754</v>
      </c>
    </row>
    <row r="18" spans="1:64" s="176" customFormat="1" ht="12.95" customHeight="1" thickTop="1" thickBot="1" x14ac:dyDescent="0.25">
      <c r="A18" s="189" t="s">
        <v>945</v>
      </c>
      <c r="C18" s="223">
        <f ca="1">+C15</f>
        <v>60238.562088785155</v>
      </c>
      <c r="D18" s="224">
        <f ca="1">C16</f>
        <v>2.1391848033812098</v>
      </c>
      <c r="E18" s="217"/>
      <c r="F18" s="209"/>
      <c r="AA18" s="225" t="s">
        <v>38</v>
      </c>
      <c r="AB18" s="226">
        <f>2*PI()/(AB8*365.2422)*AD2</f>
        <v>9.5248664875793724E-4</v>
      </c>
      <c r="AC18" s="227" t="s">
        <v>681</v>
      </c>
      <c r="AD18" s="227"/>
      <c r="AE18" s="228"/>
      <c r="AW18" s="176">
        <v>-6800</v>
      </c>
      <c r="AX18" s="176">
        <f t="shared" si="1"/>
        <v>5.4998233660287388E-2</v>
      </c>
      <c r="AY18" s="176">
        <f t="shared" si="2"/>
        <v>3.572593460905818E-2</v>
      </c>
      <c r="AZ18" s="176">
        <f t="shared" si="3"/>
        <v>1.9272299051229208E-2</v>
      </c>
      <c r="BA18" s="176">
        <f t="shared" si="4"/>
        <v>0.16920377209163617</v>
      </c>
      <c r="BB18" s="176">
        <f t="shared" si="5"/>
        <v>0.99837325992606341</v>
      </c>
      <c r="BC18" s="176">
        <f t="shared" si="6"/>
        <v>-3.0820047143032667</v>
      </c>
      <c r="BD18" s="176">
        <f t="shared" si="7"/>
        <v>-33.553907079703244</v>
      </c>
      <c r="BE18" s="176">
        <f t="shared" ref="BE18:BK32" si="11">$BL18+$AB$7*SIN(BF18)</f>
        <v>3.3379658740959819</v>
      </c>
      <c r="BF18" s="176">
        <f t="shared" si="11"/>
        <v>3.4346336274843789</v>
      </c>
      <c r="BG18" s="176">
        <f t="shared" si="11"/>
        <v>3.3151789508246856</v>
      </c>
      <c r="BH18" s="176">
        <f t="shared" si="11"/>
        <v>3.4633603473611858</v>
      </c>
      <c r="BI18" s="176">
        <f t="shared" si="11"/>
        <v>3.2802362832397201</v>
      </c>
      <c r="BJ18" s="176">
        <f t="shared" si="11"/>
        <v>3.5079625684313958</v>
      </c>
      <c r="BK18" s="176">
        <f t="shared" si="11"/>
        <v>3.2263029855925502</v>
      </c>
      <c r="BL18" s="176">
        <f t="shared" si="9"/>
        <v>3.5783804340325625</v>
      </c>
    </row>
    <row r="19" spans="1:64" s="176" customFormat="1" ht="12.95" customHeight="1" thickBot="1" x14ac:dyDescent="0.25">
      <c r="A19" s="183" t="s">
        <v>946</v>
      </c>
      <c r="C19" s="229">
        <f>+D15</f>
        <v>60238.666415475018</v>
      </c>
      <c r="D19" s="230">
        <f>+D16</f>
        <v>2.1391973118111065</v>
      </c>
      <c r="E19" s="217"/>
      <c r="F19" s="231"/>
      <c r="AA19" s="232"/>
      <c r="AC19" s="232"/>
      <c r="AW19" s="176">
        <v>-6600</v>
      </c>
      <c r="AX19" s="176">
        <f t="shared" si="1"/>
        <v>5.0625588269090027E-2</v>
      </c>
      <c r="AY19" s="176">
        <f t="shared" si="2"/>
        <v>3.1838918671549504E-2</v>
      </c>
      <c r="AZ19" s="176">
        <f t="shared" si="3"/>
        <v>1.8786669597540519E-2</v>
      </c>
      <c r="BA19" s="176">
        <f t="shared" si="4"/>
        <v>0.17115346163132905</v>
      </c>
      <c r="BB19" s="176">
        <f t="shared" si="5"/>
        <v>0.99610968317238857</v>
      </c>
      <c r="BC19" s="176">
        <f t="shared" si="6"/>
        <v>-3.0508152138441522</v>
      </c>
      <c r="BD19" s="176">
        <f t="shared" si="7"/>
        <v>-22.016774134697187</v>
      </c>
      <c r="BE19" s="176">
        <f t="shared" si="11"/>
        <v>3.439608541880383</v>
      </c>
      <c r="BF19" s="176">
        <f t="shared" si="11"/>
        <v>3.5483423236108402</v>
      </c>
      <c r="BG19" s="176">
        <f t="shared" si="11"/>
        <v>3.4097753868701597</v>
      </c>
      <c r="BH19" s="176">
        <f t="shared" si="11"/>
        <v>3.5877161206916628</v>
      </c>
      <c r="BI19" s="176">
        <f t="shared" si="11"/>
        <v>3.3610201040431584</v>
      </c>
      <c r="BJ19" s="176">
        <f t="shared" si="11"/>
        <v>3.6537426480588406</v>
      </c>
      <c r="BK19" s="176">
        <f t="shared" si="11"/>
        <v>3.2803758343297313</v>
      </c>
      <c r="BL19" s="176">
        <f t="shared" si="9"/>
        <v>3.76887776378415</v>
      </c>
    </row>
    <row r="20" spans="1:64" s="176" customFormat="1" ht="12.95" customHeight="1" thickBot="1" x14ac:dyDescent="0.25">
      <c r="A20" s="201" t="s">
        <v>750</v>
      </c>
      <c r="B20" s="201" t="s">
        <v>751</v>
      </c>
      <c r="C20" s="201" t="s">
        <v>752</v>
      </c>
      <c r="D20" s="201" t="s">
        <v>757</v>
      </c>
      <c r="E20" s="201" t="s">
        <v>753</v>
      </c>
      <c r="F20" s="201" t="s">
        <v>754</v>
      </c>
      <c r="G20" s="201" t="s">
        <v>755</v>
      </c>
      <c r="H20" s="233" t="s">
        <v>18</v>
      </c>
      <c r="I20" s="234" t="s">
        <v>862</v>
      </c>
      <c r="J20" s="233" t="s">
        <v>642</v>
      </c>
      <c r="K20" s="233" t="s">
        <v>19</v>
      </c>
      <c r="L20" s="233" t="s">
        <v>40</v>
      </c>
      <c r="M20" s="233" t="s">
        <v>41</v>
      </c>
      <c r="N20" s="233" t="s">
        <v>851</v>
      </c>
      <c r="O20" s="233" t="s">
        <v>850</v>
      </c>
      <c r="P20" s="233" t="s">
        <v>767</v>
      </c>
      <c r="Q20" s="234" t="s">
        <v>766</v>
      </c>
      <c r="R20" s="201" t="s">
        <v>759</v>
      </c>
      <c r="S20" s="201" t="s">
        <v>644</v>
      </c>
      <c r="T20" s="235"/>
      <c r="Z20" s="201" t="s">
        <v>754</v>
      </c>
      <c r="AA20" s="234" t="s">
        <v>690</v>
      </c>
      <c r="AB20" s="234" t="s">
        <v>696</v>
      </c>
      <c r="AC20" s="234" t="s">
        <v>641</v>
      </c>
      <c r="AD20" s="234" t="s">
        <v>684</v>
      </c>
      <c r="AE20" s="234" t="s">
        <v>39</v>
      </c>
      <c r="AF20" s="234" t="s">
        <v>978</v>
      </c>
      <c r="AG20" s="236"/>
      <c r="AH20" s="234" t="s">
        <v>666</v>
      </c>
      <c r="AI20" s="234" t="s">
        <v>667</v>
      </c>
      <c r="AJ20" s="234" t="s">
        <v>668</v>
      </c>
      <c r="AK20" s="234" t="s">
        <v>685</v>
      </c>
      <c r="AL20" s="234" t="s">
        <v>669</v>
      </c>
      <c r="AM20" s="234" t="s">
        <v>670</v>
      </c>
      <c r="AN20" s="201" t="s">
        <v>671</v>
      </c>
      <c r="AO20" s="201" t="s">
        <v>672</v>
      </c>
      <c r="AP20" s="201" t="s">
        <v>673</v>
      </c>
      <c r="AQ20" s="201" t="s">
        <v>674</v>
      </c>
      <c r="AR20" s="201" t="s">
        <v>675</v>
      </c>
      <c r="AS20" s="201" t="s">
        <v>676</v>
      </c>
      <c r="AT20" s="201" t="s">
        <v>677</v>
      </c>
      <c r="AU20" s="201" t="s">
        <v>903</v>
      </c>
      <c r="AV20" s="237"/>
      <c r="AW20" s="176">
        <v>-6400</v>
      </c>
      <c r="AX20" s="176">
        <f t="shared" si="1"/>
        <v>4.6148699468158277E-2</v>
      </c>
      <c r="AY20" s="176">
        <f t="shared" si="2"/>
        <v>2.8127285384409478E-2</v>
      </c>
      <c r="AZ20" s="176">
        <f t="shared" si="3"/>
        <v>1.8021414083748799E-2</v>
      </c>
      <c r="BA20" s="176">
        <f t="shared" si="4"/>
        <v>0.17431291520302883</v>
      </c>
      <c r="BB20" s="176">
        <f t="shared" si="5"/>
        <v>0.9924022116549106</v>
      </c>
      <c r="BC20" s="176">
        <f t="shared" si="6"/>
        <v>-3.01570321339356</v>
      </c>
      <c r="BD20" s="176">
        <f t="shared" si="7"/>
        <v>-15.865968904303919</v>
      </c>
      <c r="BE20" s="176">
        <f t="shared" si="11"/>
        <v>3.5523547189790916</v>
      </c>
      <c r="BF20" s="176">
        <f t="shared" si="11"/>
        <v>3.6525889207705946</v>
      </c>
      <c r="BG20" s="176">
        <f t="shared" si="11"/>
        <v>3.5191083722365937</v>
      </c>
      <c r="BH20" s="176">
        <f t="shared" si="11"/>
        <v>3.6990060579527499</v>
      </c>
      <c r="BI20" s="176">
        <f t="shared" si="11"/>
        <v>3.4597751043616958</v>
      </c>
      <c r="BJ20" s="176">
        <f t="shared" si="11"/>
        <v>3.7854482050433398</v>
      </c>
      <c r="BK20" s="176">
        <f t="shared" si="11"/>
        <v>3.3521224986791678</v>
      </c>
      <c r="BL20" s="176">
        <f t="shared" si="9"/>
        <v>3.9593750935357375</v>
      </c>
    </row>
    <row r="21" spans="1:64" ht="12.95" customHeight="1" x14ac:dyDescent="0.2">
      <c r="A21" s="133" t="s">
        <v>45</v>
      </c>
      <c r="B21" s="24" t="s">
        <v>854</v>
      </c>
      <c r="C21" s="134">
        <v>24379.385999999999</v>
      </c>
      <c r="D21" s="134" t="s">
        <v>862</v>
      </c>
      <c r="E21">
        <f t="shared" ref="E21:E52" si="12">+(C21-C$7)/C$8</f>
        <v>-13145.853627068351</v>
      </c>
      <c r="F21">
        <f t="shared" ref="F21:F52" si="13">ROUND(2*E21,0)/2</f>
        <v>-13146</v>
      </c>
      <c r="G21">
        <f t="shared" ref="G21:G52" si="14">+C21-(C$7+F21*C$8)</f>
        <v>0.31312199999592849</v>
      </c>
      <c r="I21" s="25">
        <f t="shared" ref="I21:I47" si="15">G21</f>
        <v>0.31312199999592849</v>
      </c>
      <c r="Q21" s="12">
        <f t="shared" ref="Q21:Q52" si="16">+D$11+D$12*F21+D$13*F21^2</f>
        <v>0.25013039964148664</v>
      </c>
      <c r="R21" s="2">
        <f t="shared" ref="R21:R52" si="17">+C21-15018.5</f>
        <v>9360.8859999999986</v>
      </c>
      <c r="S21" s="6">
        <v>1</v>
      </c>
      <c r="Z21">
        <f t="shared" ref="Z21:Z83" si="18">F21</f>
        <v>-13146</v>
      </c>
      <c r="AA21" s="72">
        <f t="shared" ref="AA21:AA83" si="19">AB$3+AB$4*Z21+AB$5*Z21^2+AH21</f>
        <v>0.26875174971584886</v>
      </c>
      <c r="AB21" s="72">
        <f>G21-AH21</f>
        <v>0.29450064992156627</v>
      </c>
      <c r="AC21" s="144">
        <f>+G21-Q21</f>
        <v>6.2991600354441846E-2</v>
      </c>
      <c r="AD21" s="72">
        <f>IF(S21&lt;&gt;0,G21-AA21, -9999)</f>
        <v>4.4370250280079626E-2</v>
      </c>
      <c r="AE21" s="72">
        <f t="shared" ref="AE21:AE84" si="20">+(G21-AA21)^2*S21</f>
        <v>1.9687191099169062E-3</v>
      </c>
      <c r="AF21">
        <f>IF(S21&lt;&gt;0,G21-P21, -9999)</f>
        <v>0.31312199999592849</v>
      </c>
      <c r="AG21" s="127"/>
      <c r="AH21">
        <f t="shared" ref="AH21:AH83" si="21">$AB$6*($AB$11/AI21*AJ21+$AB$12)</f>
        <v>1.8621350074362223E-2</v>
      </c>
      <c r="AI21">
        <f t="shared" ref="AI21:AI83" si="22">1+$AB$7*COS(AL21)</f>
        <v>0.17182664956582649</v>
      </c>
      <c r="AJ21">
        <f t="shared" ref="AJ21:AJ83" si="23">SIN(AL21+RADIANS($AB$9))</f>
        <v>0.99532239136616274</v>
      </c>
      <c r="AK21">
        <f t="shared" ref="AK21:AK83" si="24">$AB$7*SIN(AL21)</f>
        <v>-8.2509848648642373E-2</v>
      </c>
      <c r="AL21">
        <f t="shared" ref="AL21:AL83" si="25">2*ATAN(AM21)</f>
        <v>-3.0422916211784718</v>
      </c>
      <c r="AM21">
        <f t="shared" ref="AM21:AM83" si="26">SQRT((1+$AB$7)/(1-$AB$7))*TAN(AN21/2)</f>
        <v>-20.124224614236986</v>
      </c>
      <c r="AN21" s="72">
        <f t="shared" ref="AN21:AT35" si="27">$AU21+$AB$7*SIN(AO21)</f>
        <v>-2.8160222266129376</v>
      </c>
      <c r="AO21" s="72">
        <f t="shared" si="27"/>
        <v>-2.707660630381898</v>
      </c>
      <c r="AP21" s="72">
        <f t="shared" si="27"/>
        <v>-2.847112811547067</v>
      </c>
      <c r="AQ21" s="72">
        <f t="shared" si="27"/>
        <v>-2.6660759777769756</v>
      </c>
      <c r="AR21" s="72">
        <f t="shared" si="27"/>
        <v>-2.8989414668538771</v>
      </c>
      <c r="AS21" s="72">
        <f t="shared" si="27"/>
        <v>-2.5946580433993058</v>
      </c>
      <c r="AT21" s="72">
        <f t="shared" si="27"/>
        <v>-2.9865053876851597</v>
      </c>
      <c r="AU21" s="72">
        <f t="shared" ref="AU21:AU83" si="28">RADIANS($AB$9)+$AB$18*(F21-AB$15)</f>
        <v>-2.4660998389853068</v>
      </c>
      <c r="AW21">
        <v>-6200</v>
      </c>
      <c r="AX21">
        <f t="shared" si="1"/>
        <v>4.1535166115216168E-2</v>
      </c>
      <c r="AY21">
        <f t="shared" si="2"/>
        <v>2.459103474763813E-2</v>
      </c>
      <c r="AZ21">
        <f t="shared" si="3"/>
        <v>1.6944131367578035E-2</v>
      </c>
      <c r="BA21">
        <f t="shared" si="4"/>
        <v>0.17895857608315702</v>
      </c>
      <c r="BB21">
        <f t="shared" si="5"/>
        <v>0.98691734131179443</v>
      </c>
      <c r="BC21">
        <f t="shared" si="6"/>
        <v>-2.9771178933061728</v>
      </c>
      <c r="BD21">
        <f t="shared" si="7"/>
        <v>-12.13249561607025</v>
      </c>
      <c r="BE21">
        <f t="shared" si="11"/>
        <v>3.6735305490309966</v>
      </c>
      <c r="BF21">
        <f t="shared" si="11"/>
        <v>3.7509471238244783</v>
      </c>
      <c r="BG21">
        <f t="shared" si="11"/>
        <v>3.6414724305692809</v>
      </c>
      <c r="BH21">
        <f t="shared" si="11"/>
        <v>3.7987351794399293</v>
      </c>
      <c r="BI21">
        <f t="shared" si="11"/>
        <v>3.5771340647852519</v>
      </c>
      <c r="BJ21">
        <f t="shared" si="11"/>
        <v>3.9005445114323289</v>
      </c>
      <c r="BK21">
        <f t="shared" si="11"/>
        <v>3.445839332938772</v>
      </c>
      <c r="BL21">
        <f t="shared" si="9"/>
        <v>4.1498724232873245</v>
      </c>
    </row>
    <row r="22" spans="1:64" ht="12.95" customHeight="1" x14ac:dyDescent="0.2">
      <c r="A22" s="133" t="s">
        <v>45</v>
      </c>
      <c r="B22" s="24" t="s">
        <v>854</v>
      </c>
      <c r="C22" s="134">
        <v>24426.452000000001</v>
      </c>
      <c r="D22" s="134" t="s">
        <v>862</v>
      </c>
      <c r="E22">
        <f t="shared" si="12"/>
        <v>-13123.852016191047</v>
      </c>
      <c r="F22">
        <f t="shared" si="13"/>
        <v>-13124</v>
      </c>
      <c r="G22">
        <f t="shared" si="14"/>
        <v>0.31656799999836949</v>
      </c>
      <c r="I22" s="25">
        <f t="shared" si="15"/>
        <v>0.31656799999836949</v>
      </c>
      <c r="Q22" s="12">
        <f t="shared" si="16"/>
        <v>0.24908210484304338</v>
      </c>
      <c r="R22" s="2">
        <f t="shared" si="17"/>
        <v>9407.9520000000011</v>
      </c>
      <c r="S22" s="6">
        <v>0.1</v>
      </c>
      <c r="Z22">
        <f t="shared" si="18"/>
        <v>-13124</v>
      </c>
      <c r="AA22" s="72">
        <f t="shared" si="19"/>
        <v>0.26762576673810895</v>
      </c>
      <c r="AB22" s="72">
        <f t="shared" ref="AB22:AB85" si="29">G22-AH22</f>
        <v>0.29802433810330392</v>
      </c>
      <c r="AC22" s="144">
        <f t="shared" ref="AC22:AC85" si="30">+G22-Q22</f>
        <v>6.7485895155326103E-2</v>
      </c>
      <c r="AD22" s="72">
        <f t="shared" ref="AD22:AD84" si="31">IF(S22&lt;&gt;0,G22-AA22, -9999)</f>
        <v>4.8942233260260537E-2</v>
      </c>
      <c r="AE22" s="72">
        <f t="shared" si="20"/>
        <v>2.3953421965017529E-4</v>
      </c>
      <c r="AF22">
        <f t="shared" ref="AF22:AF84" si="32">IF(S22&lt;&gt;0,G22-P22, -9999)</f>
        <v>0.31656799999836949</v>
      </c>
      <c r="AG22" s="127"/>
      <c r="AH22">
        <f t="shared" si="21"/>
        <v>1.8543661895065549E-2</v>
      </c>
      <c r="AI22">
        <f t="shared" si="22"/>
        <v>0.17214474172901884</v>
      </c>
      <c r="AJ22">
        <f t="shared" si="23"/>
        <v>0.99494975992242729</v>
      </c>
      <c r="AK22">
        <f t="shared" si="24"/>
        <v>-8.5642541102383063E-2</v>
      </c>
      <c r="AL22">
        <f t="shared" si="25"/>
        <v>-3.0385082460598158</v>
      </c>
      <c r="AM22">
        <f t="shared" si="26"/>
        <v>-19.384392540900357</v>
      </c>
      <c r="AN22" s="72">
        <f t="shared" si="27"/>
        <v>-2.8038271135395956</v>
      </c>
      <c r="AO22" s="72">
        <f t="shared" si="27"/>
        <v>-2.6960290305924377</v>
      </c>
      <c r="AP22" s="72">
        <f t="shared" si="27"/>
        <v>-2.8353858117290174</v>
      </c>
      <c r="AQ22" s="72">
        <f t="shared" si="27"/>
        <v>-2.6535644287270879</v>
      </c>
      <c r="AR22" s="72">
        <f t="shared" si="27"/>
        <v>-2.8884768661875362</v>
      </c>
      <c r="AS22" s="72">
        <f t="shared" si="27"/>
        <v>-2.5798337496132113</v>
      </c>
      <c r="AT22" s="72">
        <f t="shared" si="27"/>
        <v>-2.9790456258422608</v>
      </c>
      <c r="AU22" s="72">
        <f t="shared" si="28"/>
        <v>-2.445145132712633</v>
      </c>
      <c r="AW22">
        <v>-6000</v>
      </c>
      <c r="AX22">
        <f t="shared" si="1"/>
        <v>3.6790981845775866E-2</v>
      </c>
      <c r="AY22">
        <f t="shared" si="2"/>
        <v>2.1230166761235444E-2</v>
      </c>
      <c r="AZ22">
        <f t="shared" si="3"/>
        <v>1.5560815084540424E-2</v>
      </c>
      <c r="BA22">
        <f t="shared" si="4"/>
        <v>0.18529548621188807</v>
      </c>
      <c r="BB22">
        <f t="shared" si="5"/>
        <v>0.9794066802150122</v>
      </c>
      <c r="BC22">
        <f t="shared" si="6"/>
        <v>-2.9357569184098748</v>
      </c>
      <c r="BD22">
        <f t="shared" si="7"/>
        <v>-9.6821556045709869</v>
      </c>
      <c r="BE22">
        <f t="shared" si="11"/>
        <v>3.7995201050555218</v>
      </c>
      <c r="BF22">
        <f t="shared" si="11"/>
        <v>3.8489746535970255</v>
      </c>
      <c r="BG22">
        <f t="shared" si="11"/>
        <v>3.7731781100415254</v>
      </c>
      <c r="BH22">
        <f t="shared" si="11"/>
        <v>3.8913986543268773</v>
      </c>
      <c r="BI22">
        <f t="shared" si="11"/>
        <v>3.7113781822353928</v>
      </c>
      <c r="BJ22">
        <f t="shared" si="11"/>
        <v>3.9983930731311572</v>
      </c>
      <c r="BK22">
        <f t="shared" si="11"/>
        <v>3.5650278189432201</v>
      </c>
      <c r="BL22">
        <f t="shared" si="9"/>
        <v>4.340369753038912</v>
      </c>
    </row>
    <row r="23" spans="1:64" ht="12.95" customHeight="1" x14ac:dyDescent="0.2">
      <c r="A23" s="133" t="s">
        <v>45</v>
      </c>
      <c r="B23" s="24" t="s">
        <v>854</v>
      </c>
      <c r="C23" s="134">
        <v>24437.151999999998</v>
      </c>
      <c r="D23" s="134" t="s">
        <v>862</v>
      </c>
      <c r="E23">
        <f t="shared" si="12"/>
        <v>-13118.850162700479</v>
      </c>
      <c r="F23">
        <f t="shared" si="13"/>
        <v>-13119</v>
      </c>
      <c r="G23">
        <f t="shared" si="14"/>
        <v>0.3205329999946116</v>
      </c>
      <c r="I23" s="25">
        <f t="shared" si="15"/>
        <v>0.3205329999946116</v>
      </c>
      <c r="Q23" s="12">
        <f t="shared" si="16"/>
        <v>0.2488441519834379</v>
      </c>
      <c r="R23" s="2">
        <f t="shared" si="17"/>
        <v>9418.6519999999982</v>
      </c>
      <c r="S23" s="6">
        <v>0.1</v>
      </c>
      <c r="Z23">
        <f t="shared" si="18"/>
        <v>-13119</v>
      </c>
      <c r="AA23" s="72">
        <f t="shared" si="19"/>
        <v>0.26736965550695524</v>
      </c>
      <c r="AB23" s="72">
        <f t="shared" si="29"/>
        <v>0.30200749647109426</v>
      </c>
      <c r="AC23" s="144">
        <f t="shared" si="30"/>
        <v>7.16888480111737E-2</v>
      </c>
      <c r="AD23" s="72">
        <f t="shared" si="31"/>
        <v>5.3163344487656361E-2</v>
      </c>
      <c r="AE23" s="72">
        <f t="shared" si="20"/>
        <v>2.8263411971132221E-4</v>
      </c>
      <c r="AF23">
        <f t="shared" si="32"/>
        <v>0.3205329999946116</v>
      </c>
      <c r="AG23" s="127"/>
      <c r="AH23">
        <f t="shared" si="21"/>
        <v>1.8525503523517336E-2</v>
      </c>
      <c r="AI23">
        <f t="shared" si="22"/>
        <v>0.1722192532835809</v>
      </c>
      <c r="AJ23">
        <f t="shared" si="23"/>
        <v>0.99486242214006793</v>
      </c>
      <c r="AK23">
        <f t="shared" si="24"/>
        <v>-8.6359764120764126E-2</v>
      </c>
      <c r="AL23">
        <f t="shared" si="25"/>
        <v>-3.0376418443007878</v>
      </c>
      <c r="AM23">
        <f t="shared" si="26"/>
        <v>-19.222541194679902</v>
      </c>
      <c r="AN23" s="72">
        <f t="shared" si="27"/>
        <v>-2.8010376039515701</v>
      </c>
      <c r="AO23" s="72">
        <f t="shared" si="27"/>
        <v>-2.6934003741005985</v>
      </c>
      <c r="AP23" s="72">
        <f t="shared" si="27"/>
        <v>-2.8326957956842373</v>
      </c>
      <c r="AQ23" s="72">
        <f t="shared" si="27"/>
        <v>-2.6507431305973799</v>
      </c>
      <c r="AR23" s="72">
        <f t="shared" si="27"/>
        <v>-2.8860670228787004</v>
      </c>
      <c r="AS23" s="72">
        <f t="shared" si="27"/>
        <v>-2.5764902297602754</v>
      </c>
      <c r="AT23" s="72">
        <f t="shared" si="27"/>
        <v>-2.9773177423919828</v>
      </c>
      <c r="AU23" s="72">
        <f t="shared" si="28"/>
        <v>-2.4403826994688425</v>
      </c>
      <c r="AW23">
        <v>-5800</v>
      </c>
      <c r="AX23">
        <f t="shared" si="1"/>
        <v>3.1947270255409388E-2</v>
      </c>
      <c r="AY23">
        <f t="shared" si="2"/>
        <v>1.804468142520143E-2</v>
      </c>
      <c r="AZ23">
        <f t="shared" si="3"/>
        <v>1.3902588830207957E-2</v>
      </c>
      <c r="BA23">
        <f t="shared" si="4"/>
        <v>0.1935052464079664</v>
      </c>
      <c r="BB23">
        <f t="shared" si="5"/>
        <v>0.96965062585786843</v>
      </c>
      <c r="BC23">
        <f t="shared" si="6"/>
        <v>-2.8920531812552732</v>
      </c>
      <c r="BD23">
        <f t="shared" si="7"/>
        <v>-7.9731309428574093</v>
      </c>
      <c r="BE23">
        <f t="shared" si="11"/>
        <v>3.9275460519426031</v>
      </c>
      <c r="BF23">
        <f t="shared" si="11"/>
        <v>3.9524924385232567</v>
      </c>
      <c r="BG23">
        <f t="shared" si="11"/>
        <v>3.9099200596297088</v>
      </c>
      <c r="BH23">
        <f t="shared" si="11"/>
        <v>3.9837561201203084</v>
      </c>
      <c r="BI23">
        <f t="shared" si="11"/>
        <v>3.8589150790101403</v>
      </c>
      <c r="BJ23">
        <f t="shared" si="11"/>
        <v>4.0812726696297288</v>
      </c>
      <c r="BK23">
        <f t="shared" si="11"/>
        <v>3.7122678837714429</v>
      </c>
      <c r="BL23">
        <f t="shared" si="9"/>
        <v>4.5308670827904995</v>
      </c>
    </row>
    <row r="24" spans="1:64" ht="12.95" customHeight="1" x14ac:dyDescent="0.2">
      <c r="A24" s="133" t="s">
        <v>45</v>
      </c>
      <c r="B24" s="24" t="s">
        <v>854</v>
      </c>
      <c r="C24" s="134">
        <v>24439.269</v>
      </c>
      <c r="D24" s="134" t="s">
        <v>862</v>
      </c>
      <c r="E24">
        <f t="shared" si="12"/>
        <v>-13117.860543650055</v>
      </c>
      <c r="F24">
        <f t="shared" si="13"/>
        <v>-13118</v>
      </c>
      <c r="G24">
        <f t="shared" si="14"/>
        <v>0.29832599999645026</v>
      </c>
      <c r="I24" s="25">
        <f t="shared" si="15"/>
        <v>0.29832599999645026</v>
      </c>
      <c r="Q24" s="12">
        <f t="shared" si="16"/>
        <v>0.24879657456521556</v>
      </c>
      <c r="R24" s="2">
        <f t="shared" si="17"/>
        <v>9420.7690000000002</v>
      </c>
      <c r="S24" s="6">
        <v>0.1</v>
      </c>
      <c r="Z24">
        <f t="shared" si="18"/>
        <v>-13118</v>
      </c>
      <c r="AA24" s="72">
        <f t="shared" si="19"/>
        <v>0.26731842396524136</v>
      </c>
      <c r="AB24" s="72">
        <f t="shared" si="29"/>
        <v>0.27980415059642449</v>
      </c>
      <c r="AC24" s="144">
        <f t="shared" si="30"/>
        <v>4.9529425431234703E-2</v>
      </c>
      <c r="AD24" s="72">
        <f t="shared" si="31"/>
        <v>3.1007576031208905E-2</v>
      </c>
      <c r="AE24" s="72">
        <f t="shared" si="20"/>
        <v>9.6146977133120101E-5</v>
      </c>
      <c r="AF24">
        <f t="shared" si="32"/>
        <v>0.29832599999645026</v>
      </c>
      <c r="AG24" s="127"/>
      <c r="AH24">
        <f t="shared" si="21"/>
        <v>1.8521849400025794E-2</v>
      </c>
      <c r="AI24">
        <f t="shared" si="22"/>
        <v>0.17223425519064461</v>
      </c>
      <c r="AJ24">
        <f t="shared" si="23"/>
        <v>0.99484483562391279</v>
      </c>
      <c r="AK24">
        <f t="shared" si="24"/>
        <v>-8.6503440472617044E-2</v>
      </c>
      <c r="AL24">
        <f t="shared" si="25"/>
        <v>-3.0374682746037389</v>
      </c>
      <c r="AM24">
        <f t="shared" si="26"/>
        <v>-19.190440431009812</v>
      </c>
      <c r="AN24" s="72">
        <f t="shared" si="27"/>
        <v>-2.8004789158380765</v>
      </c>
      <c r="AO24" s="72">
        <f t="shared" si="27"/>
        <v>-2.6928752930168818</v>
      </c>
      <c r="AP24" s="72">
        <f t="shared" si="27"/>
        <v>-2.8321566957461712</v>
      </c>
      <c r="AQ24" s="72">
        <f t="shared" si="27"/>
        <v>-2.6501798556325507</v>
      </c>
      <c r="AR24" s="72">
        <f t="shared" si="27"/>
        <v>-2.8855836496350848</v>
      </c>
      <c r="AS24" s="72">
        <f t="shared" si="27"/>
        <v>-2.5758226751733182</v>
      </c>
      <c r="AT24" s="72">
        <f t="shared" si="27"/>
        <v>-2.9769707065302118</v>
      </c>
      <c r="AU24" s="72">
        <f t="shared" si="28"/>
        <v>-2.4394302128200849</v>
      </c>
      <c r="AW24">
        <v>-5600</v>
      </c>
      <c r="AX24">
        <f t="shared" si="1"/>
        <v>2.7028995117800408E-2</v>
      </c>
      <c r="AY24">
        <f t="shared" si="2"/>
        <v>1.5034578739536085E-2</v>
      </c>
      <c r="AZ24">
        <f t="shared" si="3"/>
        <v>1.1994416378264322E-2</v>
      </c>
      <c r="BA24">
        <f t="shared" si="4"/>
        <v>0.20389707900566922</v>
      </c>
      <c r="BB24">
        <f t="shared" si="5"/>
        <v>0.95727801910927424</v>
      </c>
      <c r="BC24">
        <f t="shared" si="6"/>
        <v>-2.8456929470696628</v>
      </c>
      <c r="BD24">
        <f t="shared" si="7"/>
        <v>-6.7096581853253756</v>
      </c>
      <c r="BE24">
        <f t="shared" si="11"/>
        <v>4.057011637598098</v>
      </c>
      <c r="BF24">
        <f t="shared" si="11"/>
        <v>4.0659580034689169</v>
      </c>
      <c r="BG24">
        <f t="shared" si="11"/>
        <v>4.0483174011039527</v>
      </c>
      <c r="BH24">
        <f t="shared" si="11"/>
        <v>4.0835058787946359</v>
      </c>
      <c r="BI24">
        <f t="shared" si="11"/>
        <v>4.0148184998605458</v>
      </c>
      <c r="BJ24">
        <f t="shared" si="11"/>
        <v>4.1555593300873754</v>
      </c>
      <c r="BK24">
        <f t="shared" si="11"/>
        <v>3.889124558957707</v>
      </c>
      <c r="BL24">
        <f t="shared" si="9"/>
        <v>4.7213644125420871</v>
      </c>
    </row>
    <row r="25" spans="1:64" ht="12.95" customHeight="1" x14ac:dyDescent="0.2">
      <c r="A25" s="133" t="s">
        <v>45</v>
      </c>
      <c r="B25" s="24" t="s">
        <v>854</v>
      </c>
      <c r="C25" s="134">
        <v>24441.412</v>
      </c>
      <c r="D25" s="134" t="s">
        <v>862</v>
      </c>
      <c r="E25">
        <f t="shared" si="12"/>
        <v>-13116.858770563113</v>
      </c>
      <c r="F25">
        <f t="shared" si="13"/>
        <v>-13117</v>
      </c>
      <c r="G25">
        <f t="shared" si="14"/>
        <v>0.30211899999630987</v>
      </c>
      <c r="I25" s="25">
        <f t="shared" si="15"/>
        <v>0.30211899999630987</v>
      </c>
      <c r="Q25" s="12">
        <f t="shared" si="16"/>
        <v>0.24874900153155946</v>
      </c>
      <c r="R25" s="2">
        <f t="shared" si="17"/>
        <v>9422.9120000000003</v>
      </c>
      <c r="S25" s="6">
        <v>0.1</v>
      </c>
      <c r="Z25">
        <f t="shared" si="18"/>
        <v>-13117</v>
      </c>
      <c r="AA25" s="72">
        <f t="shared" si="19"/>
        <v>0.26726718931379817</v>
      </c>
      <c r="AB25" s="72">
        <f t="shared" si="29"/>
        <v>0.28360081221407119</v>
      </c>
      <c r="AC25" s="144">
        <f t="shared" si="30"/>
        <v>5.3369998464750407E-2</v>
      </c>
      <c r="AD25" s="72">
        <f t="shared" si="31"/>
        <v>3.4851810682511697E-2</v>
      </c>
      <c r="AE25" s="72">
        <f t="shared" si="20"/>
        <v>1.2146487078496364E-4</v>
      </c>
      <c r="AF25">
        <f t="shared" si="32"/>
        <v>0.30211899999630987</v>
      </c>
      <c r="AG25" s="127"/>
      <c r="AH25">
        <f t="shared" si="21"/>
        <v>1.8518187782238703E-2</v>
      </c>
      <c r="AI25">
        <f t="shared" si="22"/>
        <v>0.17224929038104664</v>
      </c>
      <c r="AJ25">
        <f t="shared" si="23"/>
        <v>0.99482720935246505</v>
      </c>
      <c r="AK25">
        <f t="shared" si="24"/>
        <v>-8.6647193945941073E-2</v>
      </c>
      <c r="AL25">
        <f t="shared" si="25"/>
        <v>-3.037294608588426</v>
      </c>
      <c r="AM25">
        <f t="shared" si="26"/>
        <v>-19.158428688555624</v>
      </c>
      <c r="AN25" s="72">
        <f t="shared" si="27"/>
        <v>-2.7999199664358603</v>
      </c>
      <c r="AO25" s="72">
        <f t="shared" si="27"/>
        <v>-2.6923504276802825</v>
      </c>
      <c r="AP25" s="72">
        <f t="shared" si="27"/>
        <v>-2.8316172306774456</v>
      </c>
      <c r="AQ25" s="72">
        <f t="shared" si="27"/>
        <v>-2.6496169085546022</v>
      </c>
      <c r="AR25" s="72">
        <f t="shared" si="27"/>
        <v>-2.8850998079357533</v>
      </c>
      <c r="AS25" s="72">
        <f t="shared" si="27"/>
        <v>-2.5751555045271277</v>
      </c>
      <c r="AT25" s="72">
        <f t="shared" si="27"/>
        <v>-2.9766231829951773</v>
      </c>
      <c r="AU25" s="72">
        <f t="shared" si="28"/>
        <v>-2.4384777261713273</v>
      </c>
      <c r="AW25">
        <v>-5400</v>
      </c>
      <c r="AX25">
        <f t="shared" si="1"/>
        <v>2.2027005115856407E-2</v>
      </c>
      <c r="AY25">
        <f t="shared" si="2"/>
        <v>1.2199858704239404E-2</v>
      </c>
      <c r="AZ25">
        <f t="shared" si="3"/>
        <v>9.8271464116170028E-3</v>
      </c>
      <c r="BA25">
        <f t="shared" si="4"/>
        <v>0.21713748944993794</v>
      </c>
      <c r="BB25">
        <f t="shared" si="5"/>
        <v>0.94149087246955154</v>
      </c>
      <c r="BC25">
        <f t="shared" si="6"/>
        <v>-2.7952821803291434</v>
      </c>
      <c r="BD25">
        <f t="shared" si="7"/>
        <v>-5.7173305280142976</v>
      </c>
      <c r="BE25">
        <f t="shared" si="11"/>
        <v>4.1899101739783546</v>
      </c>
      <c r="BF25">
        <f t="shared" si="11"/>
        <v>4.1916368733321248</v>
      </c>
      <c r="BG25">
        <f t="shared" si="11"/>
        <v>4.1874819772159366</v>
      </c>
      <c r="BH25">
        <f t="shared" si="11"/>
        <v>4.1975312257497093</v>
      </c>
      <c r="BI25">
        <f t="shared" si="11"/>
        <v>4.1735174422203558</v>
      </c>
      <c r="BJ25">
        <f t="shared" si="11"/>
        <v>4.2327066213824853</v>
      </c>
      <c r="BK25">
        <f t="shared" si="11"/>
        <v>4.096091358240816</v>
      </c>
      <c r="BL25">
        <f t="shared" si="9"/>
        <v>4.9118617422936746</v>
      </c>
    </row>
    <row r="26" spans="1:64" ht="12.95" customHeight="1" x14ac:dyDescent="0.2">
      <c r="A26" s="133" t="s">
        <v>45</v>
      </c>
      <c r="B26" s="24" t="s">
        <v>854</v>
      </c>
      <c r="C26" s="134">
        <v>24452.100999999999</v>
      </c>
      <c r="D26" s="134" t="s">
        <v>862</v>
      </c>
      <c r="E26">
        <f t="shared" si="12"/>
        <v>-13111.862059164916</v>
      </c>
      <c r="F26">
        <f t="shared" si="13"/>
        <v>-13112</v>
      </c>
      <c r="G26">
        <f t="shared" si="14"/>
        <v>0.29508399999758694</v>
      </c>
      <c r="I26" s="25">
        <f t="shared" si="15"/>
        <v>0.29508399999758694</v>
      </c>
      <c r="Q26" s="12">
        <f t="shared" si="16"/>
        <v>0.24851120213177305</v>
      </c>
      <c r="R26" s="2">
        <f t="shared" si="17"/>
        <v>9433.6009999999987</v>
      </c>
      <c r="S26" s="6">
        <v>0.1</v>
      </c>
      <c r="Z26">
        <f t="shared" si="18"/>
        <v>-13112</v>
      </c>
      <c r="AA26" s="72">
        <f t="shared" si="19"/>
        <v>0.26701096924459655</v>
      </c>
      <c r="AB26" s="72">
        <f t="shared" si="29"/>
        <v>0.27658423288476347</v>
      </c>
      <c r="AC26" s="144">
        <f t="shared" si="30"/>
        <v>4.6572797865813892E-2</v>
      </c>
      <c r="AD26" s="72">
        <f t="shared" si="31"/>
        <v>2.8073030752990391E-2</v>
      </c>
      <c r="AE26" s="72">
        <f t="shared" si="20"/>
        <v>7.8809505565834419E-5</v>
      </c>
      <c r="AF26">
        <f t="shared" si="32"/>
        <v>0.29508399999758694</v>
      </c>
      <c r="AG26" s="127"/>
      <c r="AH26">
        <f t="shared" si="21"/>
        <v>1.8499767112823473E-2</v>
      </c>
      <c r="AI26">
        <f t="shared" si="22"/>
        <v>0.17232496684807386</v>
      </c>
      <c r="AJ26">
        <f t="shared" si="23"/>
        <v>0.99473848014002075</v>
      </c>
      <c r="AK26">
        <f t="shared" si="24"/>
        <v>-8.7367116184204369E-2</v>
      </c>
      <c r="AL26">
        <f t="shared" si="25"/>
        <v>-3.036424835726645</v>
      </c>
      <c r="AM26">
        <f t="shared" si="26"/>
        <v>-18.999693274869077</v>
      </c>
      <c r="AN26" s="72">
        <f t="shared" si="27"/>
        <v>-2.7971213118789868</v>
      </c>
      <c r="AO26" s="72">
        <f t="shared" si="27"/>
        <v>-2.6897293221444469</v>
      </c>
      <c r="AP26" s="72">
        <f t="shared" si="27"/>
        <v>-2.8289144352397155</v>
      </c>
      <c r="AQ26" s="72">
        <f t="shared" si="27"/>
        <v>-2.6468070862547761</v>
      </c>
      <c r="AR26" s="72">
        <f t="shared" si="27"/>
        <v>-2.882673568847411</v>
      </c>
      <c r="AS26" s="72">
        <f t="shared" si="27"/>
        <v>-2.5718254225115498</v>
      </c>
      <c r="AT26" s="72">
        <f t="shared" si="27"/>
        <v>-2.9748782310271178</v>
      </c>
      <c r="AU26" s="72">
        <f t="shared" si="28"/>
        <v>-2.4337152929275376</v>
      </c>
      <c r="AW26">
        <v>-5200</v>
      </c>
      <c r="AX26">
        <f t="shared" si="1"/>
        <v>1.6893522757728246E-2</v>
      </c>
      <c r="AY26">
        <f t="shared" si="2"/>
        <v>9.5405213193114E-3</v>
      </c>
      <c r="AZ26">
        <f t="shared" si="3"/>
        <v>7.3530014384168459E-3</v>
      </c>
      <c r="BA26">
        <f t="shared" si="4"/>
        <v>0.23451820641393728</v>
      </c>
      <c r="BB26">
        <f t="shared" si="5"/>
        <v>0.92074238789186458</v>
      </c>
      <c r="BC26">
        <f t="shared" si="6"/>
        <v>-2.7382343665091136</v>
      </c>
      <c r="BD26">
        <f t="shared" si="7"/>
        <v>-4.8909615340992252</v>
      </c>
      <c r="BE26">
        <f t="shared" si="11"/>
        <v>4.3301516646775937</v>
      </c>
      <c r="BF26">
        <f t="shared" si="11"/>
        <v>4.3301425315171747</v>
      </c>
      <c r="BG26">
        <f t="shared" si="11"/>
        <v>4.3301719523845756</v>
      </c>
      <c r="BH26">
        <f t="shared" si="11"/>
        <v>4.330077185945056</v>
      </c>
      <c r="BI26">
        <f t="shared" si="11"/>
        <v>4.3303825144853025</v>
      </c>
      <c r="BJ26">
        <f t="shared" si="11"/>
        <v>4.3293996031322601</v>
      </c>
      <c r="BK26">
        <f t="shared" si="11"/>
        <v>4.3325724224231283</v>
      </c>
      <c r="BL26">
        <f t="shared" si="9"/>
        <v>5.1023590720452621</v>
      </c>
    </row>
    <row r="27" spans="1:64" ht="12.95" customHeight="1" x14ac:dyDescent="0.2">
      <c r="A27" s="133" t="s">
        <v>45</v>
      </c>
      <c r="B27" s="24" t="s">
        <v>854</v>
      </c>
      <c r="C27" s="134">
        <v>24454.243999999999</v>
      </c>
      <c r="D27" s="134" t="s">
        <v>862</v>
      </c>
      <c r="E27">
        <f t="shared" si="12"/>
        <v>-13110.860286077974</v>
      </c>
      <c r="F27">
        <f t="shared" si="13"/>
        <v>-13111</v>
      </c>
      <c r="G27">
        <f t="shared" si="14"/>
        <v>0.29887699999744655</v>
      </c>
      <c r="I27" s="25">
        <f t="shared" si="15"/>
        <v>0.29887699999744655</v>
      </c>
      <c r="Q27" s="12">
        <f t="shared" si="16"/>
        <v>0.24846365540551452</v>
      </c>
      <c r="R27" s="2">
        <f t="shared" si="17"/>
        <v>9435.7439999999988</v>
      </c>
      <c r="S27" s="6">
        <v>0.1</v>
      </c>
      <c r="Z27">
        <f t="shared" si="18"/>
        <v>-13111</v>
      </c>
      <c r="AA27" s="72">
        <f t="shared" si="19"/>
        <v>0.26695971583548167</v>
      </c>
      <c r="AB27" s="72">
        <f t="shared" si="29"/>
        <v>0.28038093956747939</v>
      </c>
      <c r="AC27" s="144">
        <f t="shared" si="30"/>
        <v>5.041334459193203E-2</v>
      </c>
      <c r="AD27" s="72">
        <f t="shared" si="31"/>
        <v>3.1917284161964876E-2</v>
      </c>
      <c r="AE27" s="72">
        <f t="shared" si="20"/>
        <v>1.0187130282756139E-4</v>
      </c>
      <c r="AF27">
        <f t="shared" si="32"/>
        <v>0.29887699999744655</v>
      </c>
      <c r="AG27" s="127"/>
      <c r="AH27">
        <f t="shared" si="21"/>
        <v>1.8496060429967175E-2</v>
      </c>
      <c r="AI27">
        <f t="shared" si="22"/>
        <v>0.17234020249688231</v>
      </c>
      <c r="AJ27">
        <f t="shared" si="23"/>
        <v>0.99472061442202286</v>
      </c>
      <c r="AK27">
        <f t="shared" si="24"/>
        <v>-8.75113312119324E-2</v>
      </c>
      <c r="AL27">
        <f t="shared" si="25"/>
        <v>-3.0362505929998052</v>
      </c>
      <c r="AM27">
        <f t="shared" si="26"/>
        <v>-18.968208472808485</v>
      </c>
      <c r="AN27" s="72">
        <f t="shared" si="27"/>
        <v>-2.796560801833464</v>
      </c>
      <c r="AO27" s="72">
        <f t="shared" si="27"/>
        <v>-2.6892057422291735</v>
      </c>
      <c r="AP27" s="72">
        <f t="shared" si="27"/>
        <v>-2.8283727835304124</v>
      </c>
      <c r="AQ27" s="72">
        <f t="shared" si="27"/>
        <v>-2.6462461033420066</v>
      </c>
      <c r="AR27" s="72">
        <f t="shared" si="27"/>
        <v>-2.8821869141829306</v>
      </c>
      <c r="AS27" s="72">
        <f t="shared" si="27"/>
        <v>-2.5711605627602689</v>
      </c>
      <c r="AT27" s="72">
        <f t="shared" si="27"/>
        <v>-2.9745277699423553</v>
      </c>
      <c r="AU27" s="72">
        <f t="shared" si="28"/>
        <v>-2.4327628062787792</v>
      </c>
      <c r="AW27">
        <v>-5000</v>
      </c>
      <c r="AX27">
        <f t="shared" si="1"/>
        <v>1.1560143116315794E-2</v>
      </c>
      <c r="AY27">
        <f t="shared" si="2"/>
        <v>7.0565665847520664E-3</v>
      </c>
      <c r="AZ27">
        <f t="shared" si="3"/>
        <v>4.5035765315637275E-3</v>
      </c>
      <c r="BA27">
        <f t="shared" si="4"/>
        <v>0.25832659677677039</v>
      </c>
      <c r="BB27">
        <f t="shared" si="5"/>
        <v>0.89229157063828668</v>
      </c>
      <c r="BC27">
        <f t="shared" si="6"/>
        <v>-2.6706513055470142</v>
      </c>
      <c r="BD27">
        <f t="shared" si="7"/>
        <v>-4.1680314427845557</v>
      </c>
      <c r="BE27">
        <f t="shared" si="11"/>
        <v>4.4824862457285342</v>
      </c>
      <c r="BF27">
        <f t="shared" si="11"/>
        <v>4.4824603403990269</v>
      </c>
      <c r="BG27">
        <f t="shared" si="11"/>
        <v>4.4825969528316243</v>
      </c>
      <c r="BH27">
        <f t="shared" si="11"/>
        <v>4.4818774197847526</v>
      </c>
      <c r="BI27">
        <f t="shared" si="11"/>
        <v>4.4856923828207558</v>
      </c>
      <c r="BJ27">
        <f t="shared" si="11"/>
        <v>4.4661267760391166</v>
      </c>
      <c r="BK27">
        <f t="shared" si="11"/>
        <v>4.5969040773316472</v>
      </c>
      <c r="BL27">
        <f t="shared" si="9"/>
        <v>5.2928564017968496</v>
      </c>
    </row>
    <row r="28" spans="1:64" ht="12.95" customHeight="1" x14ac:dyDescent="0.2">
      <c r="A28" s="133" t="s">
        <v>45</v>
      </c>
      <c r="B28" s="24" t="s">
        <v>854</v>
      </c>
      <c r="C28" s="134">
        <v>24717.356</v>
      </c>
      <c r="D28" s="134" t="s">
        <v>862</v>
      </c>
      <c r="E28">
        <f t="shared" si="12"/>
        <v>-12987.865176207821</v>
      </c>
      <c r="F28">
        <f t="shared" si="13"/>
        <v>-12988</v>
      </c>
      <c r="G28">
        <f t="shared" si="14"/>
        <v>0.28841599999577738</v>
      </c>
      <c r="I28" s="25">
        <f t="shared" si="15"/>
        <v>0.28841599999577738</v>
      </c>
      <c r="Q28" s="12">
        <f t="shared" si="16"/>
        <v>0.24264884477801044</v>
      </c>
      <c r="R28" s="2">
        <f t="shared" si="17"/>
        <v>9698.8559999999998</v>
      </c>
      <c r="S28" s="6">
        <v>0.1</v>
      </c>
      <c r="Z28">
        <f t="shared" si="18"/>
        <v>-12988</v>
      </c>
      <c r="AA28" s="72">
        <f t="shared" si="19"/>
        <v>0.26063038859980303</v>
      </c>
      <c r="AB28" s="72">
        <f t="shared" si="29"/>
        <v>0.27043445617398482</v>
      </c>
      <c r="AC28" s="144">
        <f t="shared" si="30"/>
        <v>4.5767155217766947E-2</v>
      </c>
      <c r="AD28" s="72">
        <f t="shared" si="31"/>
        <v>2.7785611395974352E-2</v>
      </c>
      <c r="AE28" s="72">
        <f t="shared" si="20"/>
        <v>7.720402006480999E-5</v>
      </c>
      <c r="AF28">
        <f t="shared" si="32"/>
        <v>0.28841599999577738</v>
      </c>
      <c r="AG28" s="127"/>
      <c r="AH28">
        <f t="shared" si="21"/>
        <v>1.7981543821792574E-2</v>
      </c>
      <c r="AI28">
        <f t="shared" si="22"/>
        <v>0.17448062436720591</v>
      </c>
      <c r="AJ28">
        <f t="shared" si="23"/>
        <v>0.99220472492000078</v>
      </c>
      <c r="AK28">
        <f t="shared" si="24"/>
        <v>-0.10581462067327015</v>
      </c>
      <c r="AL28">
        <f t="shared" si="25"/>
        <v>-3.0141083570663225</v>
      </c>
      <c r="AM28">
        <f t="shared" si="26"/>
        <v>-15.666953600008302</v>
      </c>
      <c r="AN28" s="72">
        <f t="shared" si="27"/>
        <v>-2.7257609176724795</v>
      </c>
      <c r="AO28" s="72">
        <f t="shared" si="27"/>
        <v>-2.6262746345791821</v>
      </c>
      <c r="AP28" s="72">
        <f t="shared" si="27"/>
        <v>-2.7590548822146093</v>
      </c>
      <c r="AQ28" s="72">
        <f t="shared" si="27"/>
        <v>-2.5796687703741568</v>
      </c>
      <c r="AR28" s="72">
        <f t="shared" si="27"/>
        <v>-2.8187351175226665</v>
      </c>
      <c r="AS28" s="72">
        <f t="shared" si="27"/>
        <v>-2.4924260725223246</v>
      </c>
      <c r="AT28" s="72">
        <f t="shared" si="27"/>
        <v>-2.9275078863725148</v>
      </c>
      <c r="AU28" s="72">
        <f t="shared" si="28"/>
        <v>-2.3156069484815527</v>
      </c>
      <c r="AW28">
        <v>-4800</v>
      </c>
      <c r="AX28">
        <f t="shared" si="1"/>
        <v>5.9500458355122299E-3</v>
      </c>
      <c r="AY28">
        <f t="shared" si="2"/>
        <v>4.7479945005613963E-3</v>
      </c>
      <c r="AZ28">
        <f t="shared" si="3"/>
        <v>1.202051334950834E-3</v>
      </c>
      <c r="BA28">
        <f t="shared" si="4"/>
        <v>0.29275447972095436</v>
      </c>
      <c r="BB28">
        <f t="shared" si="5"/>
        <v>0.85111218165022051</v>
      </c>
      <c r="BC28">
        <f t="shared" si="6"/>
        <v>-2.5863555848133366</v>
      </c>
      <c r="BD28">
        <f t="shared" si="7"/>
        <v>-3.5090464687767078</v>
      </c>
      <c r="BE28">
        <f t="shared" si="11"/>
        <v>4.6525690225621359</v>
      </c>
      <c r="BF28">
        <f t="shared" si="11"/>
        <v>4.6525690875275441</v>
      </c>
      <c r="BG28">
        <f t="shared" si="11"/>
        <v>4.6525677818833282</v>
      </c>
      <c r="BH28">
        <f t="shared" si="11"/>
        <v>4.6525940275712605</v>
      </c>
      <c r="BI28">
        <f t="shared" si="11"/>
        <v>4.6520686340166524</v>
      </c>
      <c r="BJ28">
        <f t="shared" si="11"/>
        <v>4.6636513070963783</v>
      </c>
      <c r="BK28">
        <f t="shared" si="11"/>
        <v>4.8864150249222975</v>
      </c>
      <c r="BL28">
        <f t="shared" si="9"/>
        <v>5.4833537315484371</v>
      </c>
    </row>
    <row r="29" spans="1:64" ht="12.95" customHeight="1" x14ac:dyDescent="0.2">
      <c r="A29" s="133" t="s">
        <v>45</v>
      </c>
      <c r="B29" s="24" t="s">
        <v>854</v>
      </c>
      <c r="C29" s="134">
        <v>26653.285</v>
      </c>
      <c r="D29" s="134" t="s">
        <v>862</v>
      </c>
      <c r="E29">
        <f t="shared" si="12"/>
        <v>-12082.890108343887</v>
      </c>
      <c r="F29">
        <f t="shared" si="13"/>
        <v>-12083</v>
      </c>
      <c r="G29">
        <f t="shared" si="14"/>
        <v>0.23508099999889964</v>
      </c>
      <c r="I29" s="25">
        <f t="shared" si="15"/>
        <v>0.23508099999889964</v>
      </c>
      <c r="Q29" s="12">
        <f t="shared" si="16"/>
        <v>0.20190464421366211</v>
      </c>
      <c r="R29" s="2">
        <f t="shared" si="17"/>
        <v>11634.785</v>
      </c>
      <c r="S29" s="6">
        <v>0.1</v>
      </c>
      <c r="Z29">
        <f t="shared" si="18"/>
        <v>-12083</v>
      </c>
      <c r="AA29" s="72">
        <f t="shared" si="19"/>
        <v>0.21270203039177224</v>
      </c>
      <c r="AB29" s="72">
        <f t="shared" si="29"/>
        <v>0.22428361382078951</v>
      </c>
      <c r="AC29" s="144">
        <f t="shared" si="30"/>
        <v>3.3176355785237532E-2</v>
      </c>
      <c r="AD29" s="72">
        <f t="shared" si="31"/>
        <v>2.2378969607127402E-2</v>
      </c>
      <c r="AE29" s="72">
        <f t="shared" si="20"/>
        <v>5.0081828067673198E-5</v>
      </c>
      <c r="AF29">
        <f t="shared" si="32"/>
        <v>0.23508099999889964</v>
      </c>
      <c r="AG29" s="127"/>
      <c r="AH29">
        <f t="shared" si="21"/>
        <v>1.0797386178110132E-2</v>
      </c>
      <c r="AI29">
        <f t="shared" si="22"/>
        <v>0.21100390092269183</v>
      </c>
      <c r="AJ29">
        <f t="shared" si="23"/>
        <v>0.94880675620223254</v>
      </c>
      <c r="AK29">
        <f t="shared" si="24"/>
        <v>-0.26488512441089773</v>
      </c>
      <c r="AL29">
        <f t="shared" si="25"/>
        <v>-2.817691818945411</v>
      </c>
      <c r="AM29">
        <f t="shared" si="26"/>
        <v>-6.120651279836129</v>
      </c>
      <c r="AN29" s="72">
        <f t="shared" si="27"/>
        <v>-2.151320856356274</v>
      </c>
      <c r="AO29" s="72">
        <f t="shared" si="27"/>
        <v>-2.1473919228137639</v>
      </c>
      <c r="AP29" s="72">
        <f t="shared" si="27"/>
        <v>-2.1559942633114373</v>
      </c>
      <c r="AQ29" s="72">
        <f t="shared" si="27"/>
        <v>-2.1370089452392582</v>
      </c>
      <c r="AR29" s="72">
        <f t="shared" si="27"/>
        <v>-2.1782092455084388</v>
      </c>
      <c r="AS29" s="72">
        <f t="shared" si="27"/>
        <v>-2.0851098033305235</v>
      </c>
      <c r="AT29" s="72">
        <f t="shared" si="27"/>
        <v>-2.2801714539305289</v>
      </c>
      <c r="AU29" s="72">
        <f t="shared" si="28"/>
        <v>-1.4536065313556197</v>
      </c>
      <c r="AW29">
        <v>-4600</v>
      </c>
      <c r="AX29">
        <f t="shared" si="1"/>
        <v>-4.0421286674487654E-5</v>
      </c>
      <c r="AY29">
        <f t="shared" si="2"/>
        <v>2.6148050667393896E-3</v>
      </c>
      <c r="AZ29">
        <f t="shared" si="3"/>
        <v>-2.6552263534138773E-3</v>
      </c>
      <c r="BA29">
        <f t="shared" si="4"/>
        <v>0.3467284101629543</v>
      </c>
      <c r="BB29">
        <f t="shared" si="5"/>
        <v>0.7864960868989187</v>
      </c>
      <c r="BC29">
        <f t="shared" si="6"/>
        <v>-2.4733702521181256</v>
      </c>
      <c r="BD29">
        <f t="shared" si="7"/>
        <v>-2.8808073604325934</v>
      </c>
      <c r="BE29">
        <f t="shared" si="11"/>
        <v>4.8493766009378518</v>
      </c>
      <c r="BF29">
        <f t="shared" si="11"/>
        <v>4.8493947461253644</v>
      </c>
      <c r="BG29">
        <f t="shared" si="11"/>
        <v>4.849554284411882</v>
      </c>
      <c r="BH29">
        <f t="shared" si="11"/>
        <v>4.8509491381205647</v>
      </c>
      <c r="BI29">
        <f t="shared" si="11"/>
        <v>4.8625972464073799</v>
      </c>
      <c r="BJ29">
        <f t="shared" si="11"/>
        <v>4.9376116581552365</v>
      </c>
      <c r="BK29">
        <f t="shared" si="11"/>
        <v>5.1975229898359121</v>
      </c>
      <c r="BL29">
        <f t="shared" si="9"/>
        <v>5.6738510613000246</v>
      </c>
    </row>
    <row r="30" spans="1:64" ht="12.95" customHeight="1" x14ac:dyDescent="0.2">
      <c r="A30" s="133" t="s">
        <v>49</v>
      </c>
      <c r="B30" s="24" t="s">
        <v>854</v>
      </c>
      <c r="C30" s="134">
        <v>27224.445</v>
      </c>
      <c r="D30" s="134" t="s">
        <v>862</v>
      </c>
      <c r="E30">
        <f t="shared" si="12"/>
        <v>-11815.893973794964</v>
      </c>
      <c r="F30">
        <f t="shared" si="13"/>
        <v>-11816</v>
      </c>
      <c r="G30">
        <f t="shared" si="14"/>
        <v>0.22681199999715318</v>
      </c>
      <c r="I30" s="25">
        <f t="shared" si="15"/>
        <v>0.22681199999715318</v>
      </c>
      <c r="Q30" s="12">
        <f t="shared" si="16"/>
        <v>0.19056999752282661</v>
      </c>
      <c r="R30" s="2">
        <f t="shared" si="17"/>
        <v>12205.945</v>
      </c>
      <c r="S30" s="6">
        <v>0.1</v>
      </c>
      <c r="Z30">
        <f t="shared" si="18"/>
        <v>-11816</v>
      </c>
      <c r="AA30" s="72">
        <f t="shared" si="19"/>
        <v>0.19817810695488766</v>
      </c>
      <c r="AB30" s="72">
        <f t="shared" si="29"/>
        <v>0.21920389056509212</v>
      </c>
      <c r="AC30" s="144">
        <f t="shared" si="30"/>
        <v>3.6242002474326573E-2</v>
      </c>
      <c r="AD30" s="72">
        <f t="shared" si="31"/>
        <v>2.8633893042265518E-2</v>
      </c>
      <c r="AE30" s="72">
        <f t="shared" si="20"/>
        <v>8.1989983075590162E-5</v>
      </c>
      <c r="AF30">
        <f t="shared" si="32"/>
        <v>0.22681199999715318</v>
      </c>
      <c r="AG30" s="127"/>
      <c r="AH30">
        <f t="shared" si="21"/>
        <v>7.6081094320610476E-3</v>
      </c>
      <c r="AI30">
        <f t="shared" si="22"/>
        <v>0.23259868628565949</v>
      </c>
      <c r="AJ30">
        <f t="shared" si="23"/>
        <v>0.9230348927849753</v>
      </c>
      <c r="AK30">
        <f t="shared" si="24"/>
        <v>-0.32214002732180119</v>
      </c>
      <c r="AL30">
        <f t="shared" si="25"/>
        <v>-2.7441513513474827</v>
      </c>
      <c r="AM30">
        <f t="shared" si="26"/>
        <v>-4.9657743673503631</v>
      </c>
      <c r="AN30" s="72">
        <f t="shared" si="27"/>
        <v>-1.9670781857258981</v>
      </c>
      <c r="AO30" s="72">
        <f t="shared" si="27"/>
        <v>-1.9670430444268028</v>
      </c>
      <c r="AP30" s="72">
        <f t="shared" si="27"/>
        <v>-1.9671524285557962</v>
      </c>
      <c r="AQ30" s="72">
        <f t="shared" si="27"/>
        <v>-1.9668118550896829</v>
      </c>
      <c r="AR30" s="72">
        <f t="shared" si="27"/>
        <v>-1.9678713388799591</v>
      </c>
      <c r="AS30" s="72">
        <f t="shared" si="27"/>
        <v>-1.9645665461083586</v>
      </c>
      <c r="AT30" s="72">
        <f t="shared" si="27"/>
        <v>-1.9747903799587223</v>
      </c>
      <c r="AU30" s="72">
        <f t="shared" si="28"/>
        <v>-1.1992925961372505</v>
      </c>
      <c r="AW30">
        <v>-4400</v>
      </c>
      <c r="AX30">
        <f t="shared" si="1"/>
        <v>-6.5934338826502872E-3</v>
      </c>
      <c r="AY30">
        <f t="shared" si="2"/>
        <v>6.5699828328606019E-4</v>
      </c>
      <c r="AZ30">
        <f t="shared" si="3"/>
        <v>-7.2504321659363474E-3</v>
      </c>
      <c r="BA30">
        <f t="shared" si="4"/>
        <v>0.44427684816127899</v>
      </c>
      <c r="BB30">
        <f t="shared" si="5"/>
        <v>0.66960642401213721</v>
      </c>
      <c r="BC30">
        <f t="shared" si="6"/>
        <v>-2.3019341550423658</v>
      </c>
      <c r="BD30">
        <f t="shared" si="7"/>
        <v>-2.2403051747143947</v>
      </c>
      <c r="BE30">
        <f t="shared" si="11"/>
        <v>5.0918192607871573</v>
      </c>
      <c r="BF30">
        <f t="shared" si="11"/>
        <v>5.0935977541514728</v>
      </c>
      <c r="BG30">
        <f t="shared" si="11"/>
        <v>5.09930093201198</v>
      </c>
      <c r="BH30">
        <f t="shared" si="11"/>
        <v>5.1170747645340304</v>
      </c>
      <c r="BI30">
        <f t="shared" si="11"/>
        <v>5.1682770604523629</v>
      </c>
      <c r="BJ30">
        <f t="shared" si="11"/>
        <v>5.2925956180674669</v>
      </c>
      <c r="BK30">
        <f t="shared" si="11"/>
        <v>5.5258643247699899</v>
      </c>
      <c r="BL30">
        <f t="shared" si="9"/>
        <v>5.8643483910516121</v>
      </c>
    </row>
    <row r="31" spans="1:64" ht="12.95" customHeight="1" x14ac:dyDescent="0.2">
      <c r="A31" s="133" t="s">
        <v>50</v>
      </c>
      <c r="B31" s="24" t="s">
        <v>854</v>
      </c>
      <c r="C31" s="134">
        <v>27226.58</v>
      </c>
      <c r="D31" s="134" t="s">
        <v>862</v>
      </c>
      <c r="E31">
        <f t="shared" si="12"/>
        <v>-11814.895940411565</v>
      </c>
      <c r="F31">
        <f t="shared" si="13"/>
        <v>-11815</v>
      </c>
      <c r="G31">
        <f t="shared" si="14"/>
        <v>0.22260499999902095</v>
      </c>
      <c r="I31" s="25">
        <f t="shared" si="15"/>
        <v>0.22260499999902095</v>
      </c>
      <c r="Q31" s="12">
        <f t="shared" si="16"/>
        <v>0.19052813319444001</v>
      </c>
      <c r="R31" s="2">
        <f t="shared" si="17"/>
        <v>12208.080000000002</v>
      </c>
      <c r="S31" s="6">
        <v>0.1</v>
      </c>
      <c r="Z31">
        <f t="shared" si="18"/>
        <v>-11815</v>
      </c>
      <c r="AA31" s="72">
        <f t="shared" si="19"/>
        <v>0.19812316942503122</v>
      </c>
      <c r="AB31" s="72">
        <f t="shared" si="29"/>
        <v>0.21500996376842973</v>
      </c>
      <c r="AC31" s="144">
        <f t="shared" si="30"/>
        <v>3.2076866804580939E-2</v>
      </c>
      <c r="AD31" s="72">
        <f t="shared" si="31"/>
        <v>2.4481830573989727E-2</v>
      </c>
      <c r="AE31" s="72">
        <f t="shared" si="20"/>
        <v>5.9936002825353819E-5</v>
      </c>
      <c r="AF31">
        <f t="shared" si="32"/>
        <v>0.22260499999902095</v>
      </c>
      <c r="AG31" s="127"/>
      <c r="AH31">
        <f t="shared" si="21"/>
        <v>7.5950362305912027E-3</v>
      </c>
      <c r="AI31">
        <f t="shared" si="22"/>
        <v>0.23269629042359863</v>
      </c>
      <c r="AJ31">
        <f t="shared" si="23"/>
        <v>0.9229183285863527</v>
      </c>
      <c r="AK31">
        <f t="shared" si="24"/>
        <v>-0.32237244107348856</v>
      </c>
      <c r="AL31">
        <f t="shared" si="25"/>
        <v>-2.7438484739262408</v>
      </c>
      <c r="AM31">
        <f t="shared" si="26"/>
        <v>-4.9618915342380809</v>
      </c>
      <c r="AN31" s="72">
        <f t="shared" si="27"/>
        <v>-1.9663564724643483</v>
      </c>
      <c r="AO31" s="72">
        <f t="shared" si="27"/>
        <v>-1.9663240055208315</v>
      </c>
      <c r="AP31" s="72">
        <f t="shared" si="27"/>
        <v>-1.9664252401696167</v>
      </c>
      <c r="AQ31" s="72">
        <f t="shared" si="27"/>
        <v>-1.9661095009608147</v>
      </c>
      <c r="AR31" s="72">
        <f t="shared" si="27"/>
        <v>-1.9670934677671466</v>
      </c>
      <c r="AS31" s="72">
        <f t="shared" si="27"/>
        <v>-1.9640193513091053</v>
      </c>
      <c r="AT31" s="72">
        <f t="shared" si="27"/>
        <v>-1.9735497673774427</v>
      </c>
      <c r="AU31" s="72">
        <f t="shared" si="28"/>
        <v>-1.1983401094884929</v>
      </c>
      <c r="AW31">
        <v>-4200</v>
      </c>
      <c r="AX31">
        <f t="shared" si="1"/>
        <v>-1.4245536064483992E-2</v>
      </c>
      <c r="AY31">
        <f t="shared" si="2"/>
        <v>-1.1254258497986058E-3</v>
      </c>
      <c r="AZ31">
        <f t="shared" si="3"/>
        <v>-1.3120110214685387E-2</v>
      </c>
      <c r="BA31">
        <f t="shared" si="4"/>
        <v>0.69330283182590102</v>
      </c>
      <c r="BB31">
        <f t="shared" si="5"/>
        <v>0.37086623191492535</v>
      </c>
      <c r="BC31">
        <f t="shared" si="6"/>
        <v>-1.9481970056154065</v>
      </c>
      <c r="BD31">
        <f t="shared" si="7"/>
        <v>-1.4721036775266121</v>
      </c>
      <c r="BE31">
        <f t="shared" si="11"/>
        <v>5.4451515196289746</v>
      </c>
      <c r="BF31">
        <f t="shared" si="11"/>
        <v>5.4611030174991821</v>
      </c>
      <c r="BG31">
        <f t="shared" si="11"/>
        <v>5.4888490339846667</v>
      </c>
      <c r="BH31">
        <f t="shared" si="11"/>
        <v>5.5353394376594984</v>
      </c>
      <c r="BI31">
        <f t="shared" si="11"/>
        <v>5.6090762652747745</v>
      </c>
      <c r="BJ31">
        <f t="shared" si="11"/>
        <v>5.7179617602147363</v>
      </c>
      <c r="BK31">
        <f t="shared" si="11"/>
        <v>5.866451885592733</v>
      </c>
      <c r="BL31">
        <f t="shared" si="9"/>
        <v>6.0548457208031996</v>
      </c>
    </row>
    <row r="32" spans="1:64" ht="12.95" customHeight="1" x14ac:dyDescent="0.2">
      <c r="A32" s="133" t="s">
        <v>50</v>
      </c>
      <c r="B32" s="24" t="s">
        <v>854</v>
      </c>
      <c r="C32" s="134">
        <v>27271.496999999999</v>
      </c>
      <c r="D32" s="134" t="s">
        <v>862</v>
      </c>
      <c r="E32">
        <f t="shared" si="12"/>
        <v>-11793.898907398865</v>
      </c>
      <c r="F32">
        <f t="shared" si="13"/>
        <v>-11794</v>
      </c>
      <c r="G32">
        <f t="shared" si="14"/>
        <v>0.216257999996742</v>
      </c>
      <c r="I32" s="25">
        <f t="shared" si="15"/>
        <v>0.216257999996742</v>
      </c>
      <c r="Q32" s="12">
        <f t="shared" si="16"/>
        <v>0.189649995133128</v>
      </c>
      <c r="R32" s="2">
        <f t="shared" si="17"/>
        <v>12252.996999999999</v>
      </c>
      <c r="S32" s="6">
        <v>0.1</v>
      </c>
      <c r="Z32">
        <f t="shared" si="18"/>
        <v>-11794</v>
      </c>
      <c r="AA32" s="72">
        <f t="shared" si="19"/>
        <v>0.19696835273945607</v>
      </c>
      <c r="AB32" s="72">
        <f t="shared" si="29"/>
        <v>0.20893964239041396</v>
      </c>
      <c r="AC32" s="144">
        <f t="shared" si="30"/>
        <v>2.6608004863614004E-2</v>
      </c>
      <c r="AD32" s="72">
        <f t="shared" si="31"/>
        <v>1.9289647257285936E-2</v>
      </c>
      <c r="AE32" s="72">
        <f t="shared" si="20"/>
        <v>3.7209049131051884E-5</v>
      </c>
      <c r="AF32">
        <f t="shared" si="32"/>
        <v>0.216257999996742</v>
      </c>
      <c r="AG32" s="127"/>
      <c r="AH32">
        <f t="shared" si="21"/>
        <v>7.3183576063280548E-3</v>
      </c>
      <c r="AI32">
        <f t="shared" si="22"/>
        <v>0.2347813211246853</v>
      </c>
      <c r="AJ32">
        <f t="shared" si="23"/>
        <v>0.92042812934762153</v>
      </c>
      <c r="AK32">
        <f t="shared" si="24"/>
        <v>-0.32729092103769769</v>
      </c>
      <c r="AL32">
        <f t="shared" si="25"/>
        <v>-2.7374296925574724</v>
      </c>
      <c r="AM32">
        <f t="shared" si="26"/>
        <v>-4.8809543829329769</v>
      </c>
      <c r="AN32" s="72">
        <f t="shared" si="27"/>
        <v>-1.9511325813767946</v>
      </c>
      <c r="AO32" s="72">
        <f t="shared" si="27"/>
        <v>-1.9511465392781115</v>
      </c>
      <c r="AP32" s="72">
        <f t="shared" si="27"/>
        <v>-1.951101362292099</v>
      </c>
      <c r="AQ32" s="72">
        <f t="shared" si="27"/>
        <v>-1.9512475663797817</v>
      </c>
      <c r="AR32" s="72">
        <f t="shared" si="27"/>
        <v>-1.9507742195378373</v>
      </c>
      <c r="AS32" s="72">
        <f t="shared" si="27"/>
        <v>-1.9523046921607319</v>
      </c>
      <c r="AT32" s="72">
        <f t="shared" si="27"/>
        <v>-1.9473348504407273</v>
      </c>
      <c r="AU32" s="72">
        <f t="shared" si="28"/>
        <v>-1.1783378898645758</v>
      </c>
      <c r="AW32">
        <v>-4000</v>
      </c>
      <c r="AX32">
        <f t="shared" si="1"/>
        <v>-2.2081459608100568E-2</v>
      </c>
      <c r="AY32">
        <f t="shared" si="2"/>
        <v>-2.7324673325146015E-3</v>
      </c>
      <c r="AZ32">
        <f t="shared" si="3"/>
        <v>-1.9348992275585966E-2</v>
      </c>
      <c r="BA32">
        <f t="shared" si="4"/>
        <v>1.706927132012843</v>
      </c>
      <c r="BB32">
        <f t="shared" si="5"/>
        <v>-0.84804920419130914</v>
      </c>
      <c r="BC32">
        <f t="shared" si="6"/>
        <v>-0.55596235157458729</v>
      </c>
      <c r="BD32">
        <f t="shared" si="7"/>
        <v>-0.28536983519814141</v>
      </c>
      <c r="BE32">
        <f t="shared" si="11"/>
        <v>6.1109317401454248</v>
      </c>
      <c r="BF32">
        <f t="shared" si="11"/>
        <v>6.1209759123845391</v>
      </c>
      <c r="BG32">
        <f t="shared" si="11"/>
        <v>6.1331928910053879</v>
      </c>
      <c r="BH32">
        <f t="shared" si="11"/>
        <v>6.1480225470286411</v>
      </c>
      <c r="BI32">
        <f t="shared" si="11"/>
        <v>6.1659838372074942</v>
      </c>
      <c r="BJ32">
        <f t="shared" si="11"/>
        <v>6.1876878818794019</v>
      </c>
      <c r="BK32">
        <f t="shared" si="11"/>
        <v>6.2138554643372776</v>
      </c>
      <c r="BL32">
        <f t="shared" si="9"/>
        <v>6.2453430505547871</v>
      </c>
    </row>
    <row r="33" spans="1:64" ht="12.95" customHeight="1" x14ac:dyDescent="0.2">
      <c r="A33" s="133" t="s">
        <v>50</v>
      </c>
      <c r="B33" s="24" t="s">
        <v>854</v>
      </c>
      <c r="C33" s="134">
        <v>27271.506000000001</v>
      </c>
      <c r="D33" s="134" t="s">
        <v>862</v>
      </c>
      <c r="E33">
        <f t="shared" si="12"/>
        <v>-11793.894700232377</v>
      </c>
      <c r="F33">
        <f t="shared" si="13"/>
        <v>-11794</v>
      </c>
      <c r="G33">
        <f t="shared" si="14"/>
        <v>0.22525799999857554</v>
      </c>
      <c r="I33" s="25">
        <f t="shared" si="15"/>
        <v>0.22525799999857554</v>
      </c>
      <c r="Q33" s="12">
        <f t="shared" si="16"/>
        <v>0.189649995133128</v>
      </c>
      <c r="R33" s="2">
        <f t="shared" si="17"/>
        <v>12253.006000000001</v>
      </c>
      <c r="S33" s="6">
        <v>0.1</v>
      </c>
      <c r="Z33">
        <f t="shared" si="18"/>
        <v>-11794</v>
      </c>
      <c r="AA33" s="72">
        <f t="shared" si="19"/>
        <v>0.19696835273945607</v>
      </c>
      <c r="AB33" s="72">
        <f t="shared" si="29"/>
        <v>0.2179396423922475</v>
      </c>
      <c r="AC33" s="144">
        <f t="shared" si="30"/>
        <v>3.5608004865447546E-2</v>
      </c>
      <c r="AD33" s="72">
        <f t="shared" si="31"/>
        <v>2.8289647259119477E-2</v>
      </c>
      <c r="AE33" s="72">
        <f t="shared" si="20"/>
        <v>8.0030414204540612E-5</v>
      </c>
      <c r="AF33">
        <f t="shared" si="32"/>
        <v>0.22525799999857554</v>
      </c>
      <c r="AG33" s="127"/>
      <c r="AH33">
        <f t="shared" si="21"/>
        <v>7.3183576063280548E-3</v>
      </c>
      <c r="AI33">
        <f t="shared" si="22"/>
        <v>0.2347813211246853</v>
      </c>
      <c r="AJ33">
        <f t="shared" si="23"/>
        <v>0.92042812934762153</v>
      </c>
      <c r="AK33">
        <f t="shared" si="24"/>
        <v>-0.32729092103769769</v>
      </c>
      <c r="AL33">
        <f t="shared" si="25"/>
        <v>-2.7374296925574724</v>
      </c>
      <c r="AM33">
        <f t="shared" si="26"/>
        <v>-4.8809543829329769</v>
      </c>
      <c r="AN33" s="72">
        <f t="shared" si="27"/>
        <v>-1.9511325813767946</v>
      </c>
      <c r="AO33" s="72">
        <f t="shared" si="27"/>
        <v>-1.9511465392781115</v>
      </c>
      <c r="AP33" s="72">
        <f t="shared" si="27"/>
        <v>-1.951101362292099</v>
      </c>
      <c r="AQ33" s="72">
        <f t="shared" si="27"/>
        <v>-1.9512475663797817</v>
      </c>
      <c r="AR33" s="72">
        <f t="shared" si="27"/>
        <v>-1.9507742195378373</v>
      </c>
      <c r="AS33" s="72">
        <f t="shared" si="27"/>
        <v>-1.9523046921607319</v>
      </c>
      <c r="AT33" s="72">
        <f t="shared" si="27"/>
        <v>-1.9473348504407273</v>
      </c>
      <c r="AU33" s="72">
        <f t="shared" si="28"/>
        <v>-1.1783378898645758</v>
      </c>
      <c r="AW33">
        <v>-3800</v>
      </c>
      <c r="AX33">
        <f t="shared" si="1"/>
        <v>-2.0128639301076886E-2</v>
      </c>
      <c r="AY33">
        <f t="shared" si="2"/>
        <v>-4.1641261648619268E-3</v>
      </c>
      <c r="AZ33">
        <f t="shared" si="3"/>
        <v>-1.5964513136214959E-2</v>
      </c>
      <c r="BA33">
        <f t="shared" si="4"/>
        <v>0.94759004312962503</v>
      </c>
      <c r="BB33">
        <f t="shared" si="5"/>
        <v>6.0435969731829124E-2</v>
      </c>
      <c r="BC33">
        <f t="shared" si="6"/>
        <v>1.6338100656994932</v>
      </c>
      <c r="BD33">
        <f t="shared" si="7"/>
        <v>1.0650859308172778</v>
      </c>
      <c r="BE33">
        <f t="shared" ref="BE33:BK69" si="33">$BL33+$AB$7*SIN(BF33)</f>
        <v>6.9066672868210537</v>
      </c>
      <c r="BF33">
        <f t="shared" si="33"/>
        <v>6.8844815618605333</v>
      </c>
      <c r="BG33">
        <f t="shared" si="33"/>
        <v>6.8525001265719805</v>
      </c>
      <c r="BH33">
        <f t="shared" si="33"/>
        <v>6.8075099283122027</v>
      </c>
      <c r="BI33">
        <f t="shared" si="33"/>
        <v>6.7461151304828935</v>
      </c>
      <c r="BJ33">
        <f t="shared" si="33"/>
        <v>6.6652142233558029</v>
      </c>
      <c r="BK33">
        <f t="shared" si="33"/>
        <v>6.5623982520784043</v>
      </c>
      <c r="BL33">
        <f t="shared" si="9"/>
        <v>6.4358403803063737</v>
      </c>
    </row>
    <row r="34" spans="1:64" ht="12.95" customHeight="1" x14ac:dyDescent="0.2">
      <c r="A34" s="133" t="s">
        <v>50</v>
      </c>
      <c r="B34" s="24" t="s">
        <v>854</v>
      </c>
      <c r="C34" s="134">
        <v>27331.398000000001</v>
      </c>
      <c r="D34" s="134" t="s">
        <v>862</v>
      </c>
      <c r="E34">
        <f t="shared" si="12"/>
        <v>-11765.897409647594</v>
      </c>
      <c r="F34">
        <f t="shared" si="13"/>
        <v>-11766</v>
      </c>
      <c r="G34">
        <f t="shared" si="14"/>
        <v>0.21946199999729288</v>
      </c>
      <c r="I34" s="25">
        <f t="shared" si="15"/>
        <v>0.21946199999729288</v>
      </c>
      <c r="Q34" s="12">
        <f t="shared" si="16"/>
        <v>0.1884821521971658</v>
      </c>
      <c r="R34" s="2">
        <f t="shared" si="17"/>
        <v>12312.898000000001</v>
      </c>
      <c r="S34" s="6">
        <v>0.1</v>
      </c>
      <c r="Z34">
        <f t="shared" si="18"/>
        <v>-11766</v>
      </c>
      <c r="AA34" s="72">
        <f t="shared" si="19"/>
        <v>0.1954251423935317</v>
      </c>
      <c r="AB34" s="72">
        <f t="shared" si="29"/>
        <v>0.21251900980092697</v>
      </c>
      <c r="AC34" s="144">
        <f t="shared" si="30"/>
        <v>3.0979847800127081E-2</v>
      </c>
      <c r="AD34" s="72">
        <f t="shared" si="31"/>
        <v>2.4036857603761175E-2</v>
      </c>
      <c r="AE34" s="72">
        <f t="shared" si="20"/>
        <v>5.7777052346349144E-5</v>
      </c>
      <c r="AF34">
        <f t="shared" si="32"/>
        <v>0.21946199999729288</v>
      </c>
      <c r="AG34" s="127"/>
      <c r="AH34">
        <f t="shared" si="21"/>
        <v>6.9429901963659084E-3</v>
      </c>
      <c r="AI34">
        <f t="shared" si="22"/>
        <v>0.23767044699365325</v>
      </c>
      <c r="AJ34">
        <f t="shared" si="23"/>
        <v>0.91697714997639301</v>
      </c>
      <c r="AK34">
        <f t="shared" si="24"/>
        <v>-0.33396500730844542</v>
      </c>
      <c r="AL34">
        <f t="shared" si="25"/>
        <v>-2.7286914495826284</v>
      </c>
      <c r="AM34">
        <f t="shared" si="26"/>
        <v>-4.7747605131318425</v>
      </c>
      <c r="AN34" s="72">
        <f t="shared" si="27"/>
        <v>-1.9306253458243552</v>
      </c>
      <c r="AO34" s="72">
        <f t="shared" si="27"/>
        <v>-1.9306766834309887</v>
      </c>
      <c r="AP34" s="72">
        <f t="shared" si="27"/>
        <v>-1.9305014859209948</v>
      </c>
      <c r="AQ34" s="72">
        <f t="shared" si="27"/>
        <v>-1.9310990390353986</v>
      </c>
      <c r="AR34" s="72">
        <f t="shared" si="27"/>
        <v>-1.9290570218865231</v>
      </c>
      <c r="AS34" s="72">
        <f t="shared" si="27"/>
        <v>-1.9359900936471455</v>
      </c>
      <c r="AT34" s="72">
        <f t="shared" si="27"/>
        <v>-1.9119034979542144</v>
      </c>
      <c r="AU34" s="72">
        <f t="shared" si="28"/>
        <v>-1.1516682636993538</v>
      </c>
      <c r="AW34">
        <v>-3600</v>
      </c>
      <c r="AX34">
        <f t="shared" si="1"/>
        <v>-1.4844038710905182E-2</v>
      </c>
      <c r="AY34">
        <f t="shared" si="2"/>
        <v>-5.4204023468405887E-3</v>
      </c>
      <c r="AZ34">
        <f t="shared" si="3"/>
        <v>-9.4236363640645936E-3</v>
      </c>
      <c r="BA34">
        <f t="shared" si="4"/>
        <v>0.51068687756869457</v>
      </c>
      <c r="BB34">
        <f t="shared" si="5"/>
        <v>0.58586626886410831</v>
      </c>
      <c r="BC34">
        <f t="shared" si="6"/>
        <v>2.1992858198201817</v>
      </c>
      <c r="BD34">
        <f t="shared" si="7"/>
        <v>1.9630253159776165</v>
      </c>
      <c r="BE34">
        <f t="shared" si="33"/>
        <v>7.3550668601711191</v>
      </c>
      <c r="BF34">
        <f t="shared" si="33"/>
        <v>7.349838442389518</v>
      </c>
      <c r="BG34">
        <f t="shared" si="33"/>
        <v>7.3369830075365741</v>
      </c>
      <c r="BH34">
        <f t="shared" si="33"/>
        <v>7.3065428187670998</v>
      </c>
      <c r="BI34">
        <f t="shared" si="33"/>
        <v>7.2398700007870191</v>
      </c>
      <c r="BJ34">
        <f t="shared" si="33"/>
        <v>7.112067307091686</v>
      </c>
      <c r="BK34">
        <f t="shared" si="33"/>
        <v>6.9063622237389577</v>
      </c>
      <c r="BL34">
        <f t="shared" si="9"/>
        <v>6.6263377100579621</v>
      </c>
    </row>
    <row r="35" spans="1:64" ht="12.95" customHeight="1" x14ac:dyDescent="0.2">
      <c r="A35" s="133" t="s">
        <v>50</v>
      </c>
      <c r="B35" s="24" t="s">
        <v>854</v>
      </c>
      <c r="C35" s="134">
        <v>27344.236000000001</v>
      </c>
      <c r="D35" s="134" t="s">
        <v>862</v>
      </c>
      <c r="E35">
        <f t="shared" si="12"/>
        <v>-11759.896120384798</v>
      </c>
      <c r="F35">
        <f t="shared" si="13"/>
        <v>-11760</v>
      </c>
      <c r="G35">
        <f t="shared" si="14"/>
        <v>0.22221999999965192</v>
      </c>
      <c r="I35" s="25">
        <f t="shared" si="15"/>
        <v>0.22221999999965192</v>
      </c>
      <c r="Q35" s="12">
        <f t="shared" si="16"/>
        <v>0.18823234736521804</v>
      </c>
      <c r="R35" s="2">
        <f t="shared" si="17"/>
        <v>12325.736000000001</v>
      </c>
      <c r="S35" s="6">
        <v>0.1</v>
      </c>
      <c r="Z35">
        <f t="shared" si="18"/>
        <v>-11760</v>
      </c>
      <c r="AA35" s="72">
        <f t="shared" si="19"/>
        <v>0.1950939238632613</v>
      </c>
      <c r="AB35" s="72">
        <f t="shared" si="29"/>
        <v>0.21535842350160866</v>
      </c>
      <c r="AC35" s="144">
        <f t="shared" si="30"/>
        <v>3.3987652634433874E-2</v>
      </c>
      <c r="AD35" s="72">
        <f t="shared" si="31"/>
        <v>2.712607613639062E-2</v>
      </c>
      <c r="AE35" s="72">
        <f t="shared" si="20"/>
        <v>7.3582400655726072E-5</v>
      </c>
      <c r="AF35">
        <f t="shared" si="32"/>
        <v>0.22221999999965192</v>
      </c>
      <c r="AG35" s="127"/>
      <c r="AH35">
        <f t="shared" si="21"/>
        <v>6.8615764980432649E-3</v>
      </c>
      <c r="AI35">
        <f t="shared" si="22"/>
        <v>0.23830646722695548</v>
      </c>
      <c r="AJ35">
        <f t="shared" si="23"/>
        <v>0.91621737709112649</v>
      </c>
      <c r="AK35">
        <f t="shared" si="24"/>
        <v>-0.33541308207210013</v>
      </c>
      <c r="AL35">
        <f t="shared" si="25"/>
        <v>-2.7267911183587965</v>
      </c>
      <c r="AM35">
        <f t="shared" si="26"/>
        <v>-4.7522502687841257</v>
      </c>
      <c r="AN35" s="72">
        <f t="shared" si="27"/>
        <v>-1.9261987463791801</v>
      </c>
      <c r="AO35" s="72">
        <f t="shared" si="27"/>
        <v>-1.9262551209689849</v>
      </c>
      <c r="AP35" s="72">
        <f t="shared" si="27"/>
        <v>-1.9260604386805047</v>
      </c>
      <c r="AQ35" s="72">
        <f t="shared" si="27"/>
        <v>-1.9267323166233525</v>
      </c>
      <c r="AR35" s="72">
        <f t="shared" si="27"/>
        <v>-1.9244083944770463</v>
      </c>
      <c r="AS35" s="72">
        <f t="shared" si="27"/>
        <v>-1.9323856642026744</v>
      </c>
      <c r="AT35" s="72">
        <f t="shared" si="27"/>
        <v>-1.9042404995259434</v>
      </c>
      <c r="AU35" s="72">
        <f t="shared" si="28"/>
        <v>-1.1459533438068066</v>
      </c>
      <c r="AW35">
        <v>-3400</v>
      </c>
      <c r="AX35">
        <f t="shared" si="1"/>
        <v>-1.0931881072928227E-2</v>
      </c>
      <c r="AY35">
        <f t="shared" si="2"/>
        <v>-6.5012958784505803E-3</v>
      </c>
      <c r="AZ35">
        <f t="shared" si="3"/>
        <v>-4.4305851944776474E-3</v>
      </c>
      <c r="BA35">
        <f t="shared" si="4"/>
        <v>0.3778076005330977</v>
      </c>
      <c r="BB35">
        <f t="shared" si="5"/>
        <v>0.74589175198409907</v>
      </c>
      <c r="BC35">
        <f t="shared" si="6"/>
        <v>2.4152099161435401</v>
      </c>
      <c r="BD35">
        <f t="shared" si="7"/>
        <v>2.631227435878257</v>
      </c>
      <c r="BE35">
        <f t="shared" si="33"/>
        <v>7.6278944783202585</v>
      </c>
      <c r="BF35">
        <f t="shared" si="33"/>
        <v>7.6277155450142287</v>
      </c>
      <c r="BG35">
        <f t="shared" si="33"/>
        <v>7.6267591954063709</v>
      </c>
      <c r="BH35">
        <f t="shared" si="33"/>
        <v>7.6217133758499189</v>
      </c>
      <c r="BI35">
        <f t="shared" si="33"/>
        <v>7.5966954341089492</v>
      </c>
      <c r="BJ35">
        <f t="shared" si="33"/>
        <v>7.4971959834842181</v>
      </c>
      <c r="BK35">
        <f t="shared" si="33"/>
        <v>7.2401950140810705</v>
      </c>
      <c r="BL35">
        <f t="shared" si="9"/>
        <v>6.8168350398095487</v>
      </c>
    </row>
    <row r="36" spans="1:64" ht="12.95" customHeight="1" x14ac:dyDescent="0.2">
      <c r="A36" s="133" t="s">
        <v>53</v>
      </c>
      <c r="B36" s="24" t="s">
        <v>854</v>
      </c>
      <c r="C36" s="134">
        <v>27344.237000000001</v>
      </c>
      <c r="D36" s="134" t="s">
        <v>862</v>
      </c>
      <c r="E36">
        <f t="shared" si="12"/>
        <v>-11759.895652921854</v>
      </c>
      <c r="F36">
        <f t="shared" si="13"/>
        <v>-11760</v>
      </c>
      <c r="G36">
        <f t="shared" si="14"/>
        <v>0.22321999999985565</v>
      </c>
      <c r="I36" s="25">
        <f t="shared" si="15"/>
        <v>0.22321999999985565</v>
      </c>
      <c r="Q36" s="12">
        <f t="shared" si="16"/>
        <v>0.18823234736521804</v>
      </c>
      <c r="R36" s="2">
        <f t="shared" si="17"/>
        <v>12325.737000000001</v>
      </c>
      <c r="S36" s="6">
        <v>0.1</v>
      </c>
      <c r="Z36">
        <f t="shared" si="18"/>
        <v>-11760</v>
      </c>
      <c r="AA36" s="72">
        <f t="shared" si="19"/>
        <v>0.1950939238632613</v>
      </c>
      <c r="AB36" s="72">
        <f t="shared" si="29"/>
        <v>0.21635842350181239</v>
      </c>
      <c r="AC36" s="144">
        <f t="shared" si="30"/>
        <v>3.49876526346376E-2</v>
      </c>
      <c r="AD36" s="72">
        <f t="shared" si="31"/>
        <v>2.8126076136594347E-2</v>
      </c>
      <c r="AE36" s="72">
        <f t="shared" si="20"/>
        <v>7.9107615884150198E-5</v>
      </c>
      <c r="AF36">
        <f t="shared" si="32"/>
        <v>0.22321999999985565</v>
      </c>
      <c r="AG36" s="127"/>
      <c r="AH36">
        <f t="shared" si="21"/>
        <v>6.8615764980432649E-3</v>
      </c>
      <c r="AI36">
        <f t="shared" si="22"/>
        <v>0.23830646722695548</v>
      </c>
      <c r="AJ36">
        <f t="shared" si="23"/>
        <v>0.91621737709112649</v>
      </c>
      <c r="AK36">
        <f t="shared" si="24"/>
        <v>-0.33541308207210013</v>
      </c>
      <c r="AL36">
        <f t="shared" si="25"/>
        <v>-2.7267911183587965</v>
      </c>
      <c r="AM36">
        <f t="shared" si="26"/>
        <v>-4.7522502687841257</v>
      </c>
      <c r="AN36" s="72">
        <f t="shared" ref="AN36:AT51" si="34">$AU36+$AB$7*SIN(AO36)</f>
        <v>-1.9261987463791801</v>
      </c>
      <c r="AO36" s="72">
        <f t="shared" si="34"/>
        <v>-1.9262551209689849</v>
      </c>
      <c r="AP36" s="72">
        <f t="shared" si="34"/>
        <v>-1.9260604386805047</v>
      </c>
      <c r="AQ36" s="72">
        <f t="shared" si="34"/>
        <v>-1.9267323166233525</v>
      </c>
      <c r="AR36" s="72">
        <f t="shared" si="34"/>
        <v>-1.9244083944770463</v>
      </c>
      <c r="AS36" s="72">
        <f t="shared" si="34"/>
        <v>-1.9323856642026744</v>
      </c>
      <c r="AT36" s="72">
        <f t="shared" si="34"/>
        <v>-1.9042404995259434</v>
      </c>
      <c r="AU36" s="72">
        <f t="shared" si="28"/>
        <v>-1.1459533438068066</v>
      </c>
      <c r="AW36">
        <v>-3200</v>
      </c>
      <c r="AX36">
        <f t="shared" si="1"/>
        <v>-7.7185815405179832E-3</v>
      </c>
      <c r="AY36">
        <f t="shared" si="2"/>
        <v>-7.4068067596919016E-3</v>
      </c>
      <c r="AZ36">
        <f t="shared" si="3"/>
        <v>-3.1177478082608138E-4</v>
      </c>
      <c r="BA36">
        <f t="shared" si="4"/>
        <v>0.31106522335414111</v>
      </c>
      <c r="BB36">
        <f t="shared" si="5"/>
        <v>0.82634633816636627</v>
      </c>
      <c r="BC36">
        <f t="shared" si="6"/>
        <v>2.5459259440092237</v>
      </c>
      <c r="BD36">
        <f t="shared" si="7"/>
        <v>3.2577124157575255</v>
      </c>
      <c r="BE36">
        <f t="shared" si="33"/>
        <v>7.8395187017374006</v>
      </c>
      <c r="BF36">
        <f t="shared" si="33"/>
        <v>7.8395187000102773</v>
      </c>
      <c r="BG36">
        <f t="shared" si="33"/>
        <v>7.8395185565228331</v>
      </c>
      <c r="BH36">
        <f t="shared" si="33"/>
        <v>7.8395066407154976</v>
      </c>
      <c r="BI36">
        <f t="shared" si="33"/>
        <v>7.8385491728239183</v>
      </c>
      <c r="BJ36">
        <f t="shared" si="33"/>
        <v>7.8035877551237132</v>
      </c>
      <c r="BK36">
        <f t="shared" si="33"/>
        <v>7.5587108001869066</v>
      </c>
      <c r="BL36">
        <f t="shared" si="9"/>
        <v>7.0073323695611371</v>
      </c>
    </row>
    <row r="37" spans="1:64" ht="12.95" customHeight="1" x14ac:dyDescent="0.2">
      <c r="A37" s="133" t="s">
        <v>53</v>
      </c>
      <c r="B37" s="24" t="s">
        <v>854</v>
      </c>
      <c r="C37" s="134">
        <v>27624.458999999999</v>
      </c>
      <c r="D37" s="134" t="s">
        <v>862</v>
      </c>
      <c r="E37">
        <f t="shared" si="12"/>
        <v>-11628.902252096223</v>
      </c>
      <c r="F37">
        <f t="shared" si="13"/>
        <v>-11629</v>
      </c>
      <c r="G37">
        <f t="shared" si="14"/>
        <v>0.20910299999741255</v>
      </c>
      <c r="I37" s="25">
        <f t="shared" si="15"/>
        <v>0.20910299999741255</v>
      </c>
      <c r="Q37" s="12">
        <f t="shared" si="16"/>
        <v>0.18281762010635266</v>
      </c>
      <c r="R37" s="2">
        <f t="shared" si="17"/>
        <v>12605.958999999999</v>
      </c>
      <c r="S37" s="6">
        <v>0.1</v>
      </c>
      <c r="Z37">
        <f t="shared" si="18"/>
        <v>-11629</v>
      </c>
      <c r="AA37" s="72">
        <f t="shared" si="19"/>
        <v>0.18781113246520567</v>
      </c>
      <c r="AB37" s="72">
        <f t="shared" si="29"/>
        <v>0.20410948763855954</v>
      </c>
      <c r="AC37" s="144">
        <f t="shared" si="30"/>
        <v>2.628537989105989E-2</v>
      </c>
      <c r="AD37" s="72">
        <f t="shared" si="31"/>
        <v>2.1291867532206882E-2</v>
      </c>
      <c r="AE37" s="72">
        <f t="shared" si="20"/>
        <v>4.5334362300904558E-5</v>
      </c>
      <c r="AF37">
        <f t="shared" si="32"/>
        <v>0.20910299999741255</v>
      </c>
      <c r="AG37" s="127"/>
      <c r="AH37">
        <f t="shared" si="21"/>
        <v>4.9935123588530066E-3</v>
      </c>
      <c r="AI37">
        <f t="shared" si="22"/>
        <v>0.25389512508861534</v>
      </c>
      <c r="AJ37">
        <f t="shared" si="23"/>
        <v>0.89758912514156541</v>
      </c>
      <c r="AK37">
        <f t="shared" si="24"/>
        <v>-0.36879057624463984</v>
      </c>
      <c r="AL37">
        <f t="shared" si="25"/>
        <v>-2.6825251957580605</v>
      </c>
      <c r="AM37">
        <f t="shared" si="26"/>
        <v>-4.2798768548851474</v>
      </c>
      <c r="AN37" s="72">
        <f t="shared" si="34"/>
        <v>-1.8264022396905553</v>
      </c>
      <c r="AO37" s="72">
        <f t="shared" si="34"/>
        <v>-1.826442157035606</v>
      </c>
      <c r="AP37" s="72">
        <f t="shared" si="34"/>
        <v>-1.8262524185245441</v>
      </c>
      <c r="AQ37" s="72">
        <f t="shared" si="34"/>
        <v>-1.8271530744217599</v>
      </c>
      <c r="AR37" s="72">
        <f t="shared" si="34"/>
        <v>-1.8228498260184394</v>
      </c>
      <c r="AS37" s="72">
        <f t="shared" si="34"/>
        <v>-1.8428098961828068</v>
      </c>
      <c r="AT37" s="72">
        <f t="shared" si="34"/>
        <v>-1.7308768617403367</v>
      </c>
      <c r="AU37" s="72">
        <f t="shared" si="28"/>
        <v>-1.0211775928195168</v>
      </c>
      <c r="AW37">
        <v>-3000</v>
      </c>
      <c r="AX37">
        <f t="shared" si="1"/>
        <v>-4.9407007171483729E-3</v>
      </c>
      <c r="AY37">
        <f t="shared" si="2"/>
        <v>-8.1369349905645559E-3</v>
      </c>
      <c r="AZ37">
        <f t="shared" si="3"/>
        <v>3.196234273416183E-3</v>
      </c>
      <c r="BA37">
        <f t="shared" si="4"/>
        <v>0.27039321224849155</v>
      </c>
      <c r="BB37">
        <f t="shared" si="5"/>
        <v>0.87541782123238399</v>
      </c>
      <c r="BC37">
        <f t="shared" si="6"/>
        <v>2.6396367835208752</v>
      </c>
      <c r="BD37">
        <f t="shared" si="7"/>
        <v>3.9004012623094551</v>
      </c>
      <c r="BE37">
        <f t="shared" si="33"/>
        <v>8.0188207855830882</v>
      </c>
      <c r="BF37">
        <f t="shared" si="33"/>
        <v>8.018825376128035</v>
      </c>
      <c r="BG37">
        <f t="shared" si="33"/>
        <v>8.0187917607249144</v>
      </c>
      <c r="BH37">
        <f t="shared" si="33"/>
        <v>8.019037760796131</v>
      </c>
      <c r="BI37">
        <f t="shared" si="33"/>
        <v>8.017229021766072</v>
      </c>
      <c r="BJ37">
        <f t="shared" si="33"/>
        <v>8.0300985544337191</v>
      </c>
      <c r="BK37">
        <f t="shared" si="33"/>
        <v>7.8572779225764293</v>
      </c>
      <c r="BL37">
        <f t="shared" si="9"/>
        <v>7.1978296993127238</v>
      </c>
    </row>
    <row r="38" spans="1:64" ht="12.95" customHeight="1" x14ac:dyDescent="0.2">
      <c r="A38" s="133" t="s">
        <v>53</v>
      </c>
      <c r="B38" s="24" t="s">
        <v>854</v>
      </c>
      <c r="C38" s="134">
        <v>27639.441999999999</v>
      </c>
      <c r="D38" s="134" t="s">
        <v>862</v>
      </c>
      <c r="E38">
        <f t="shared" si="12"/>
        <v>-11621.898254820597</v>
      </c>
      <c r="F38">
        <f t="shared" si="13"/>
        <v>-11622</v>
      </c>
      <c r="G38">
        <f t="shared" si="14"/>
        <v>0.21765399999640067</v>
      </c>
      <c r="I38" s="25">
        <f t="shared" si="15"/>
        <v>0.21765399999640067</v>
      </c>
      <c r="Q38" s="12">
        <f t="shared" si="16"/>
        <v>0.1825304012807715</v>
      </c>
      <c r="R38" s="2">
        <f t="shared" si="17"/>
        <v>12620.941999999999</v>
      </c>
      <c r="S38" s="6">
        <v>0.1</v>
      </c>
      <c r="Z38">
        <f t="shared" si="18"/>
        <v>-11622</v>
      </c>
      <c r="AA38" s="72">
        <f t="shared" si="19"/>
        <v>0.18741900502795361</v>
      </c>
      <c r="AB38" s="72">
        <f t="shared" si="29"/>
        <v>0.21276539624921856</v>
      </c>
      <c r="AC38" s="144">
        <f t="shared" si="30"/>
        <v>3.5123598715629173E-2</v>
      </c>
      <c r="AD38" s="72">
        <f t="shared" si="31"/>
        <v>3.023499496844706E-2</v>
      </c>
      <c r="AE38" s="72">
        <f t="shared" si="20"/>
        <v>9.1415492074201906E-5</v>
      </c>
      <c r="AF38">
        <f t="shared" si="32"/>
        <v>0.21765399999640067</v>
      </c>
      <c r="AG38" s="127"/>
      <c r="AH38">
        <f t="shared" si="21"/>
        <v>4.8886037471821192E-3</v>
      </c>
      <c r="AI38">
        <f t="shared" si="22"/>
        <v>0.2548311986215831</v>
      </c>
      <c r="AJ38">
        <f t="shared" si="23"/>
        <v>0.89647017325375122</v>
      </c>
      <c r="AK38">
        <f t="shared" si="24"/>
        <v>-0.3706783389215505</v>
      </c>
      <c r="AL38">
        <f t="shared" si="25"/>
        <v>-2.6799934516542283</v>
      </c>
      <c r="AM38">
        <f t="shared" si="26"/>
        <v>-4.255555322238747</v>
      </c>
      <c r="AN38" s="72">
        <f t="shared" si="34"/>
        <v>-1.8208844785014724</v>
      </c>
      <c r="AO38" s="72">
        <f t="shared" si="34"/>
        <v>-1.8209212098751721</v>
      </c>
      <c r="AP38" s="72">
        <f t="shared" si="34"/>
        <v>-1.8207428472707994</v>
      </c>
      <c r="AQ38" s="72">
        <f t="shared" si="34"/>
        <v>-1.821607789453265</v>
      </c>
      <c r="AR38" s="72">
        <f t="shared" si="34"/>
        <v>-1.8173856636406984</v>
      </c>
      <c r="AS38" s="72">
        <f t="shared" si="34"/>
        <v>-1.8373758986105013</v>
      </c>
      <c r="AT38" s="72">
        <f t="shared" si="34"/>
        <v>-1.7212950597299006</v>
      </c>
      <c r="AU38" s="72">
        <f t="shared" si="28"/>
        <v>-1.0145101862782111</v>
      </c>
      <c r="AW38">
        <v>-2800</v>
      </c>
      <c r="AX38">
        <f t="shared" si="1"/>
        <v>-2.4742471058827337E-3</v>
      </c>
      <c r="AY38">
        <f t="shared" si="2"/>
        <v>-8.6916805710685469E-3</v>
      </c>
      <c r="AZ38">
        <f t="shared" si="3"/>
        <v>6.2174334651858131E-3</v>
      </c>
      <c r="BA38">
        <f t="shared" si="4"/>
        <v>0.24303286740921815</v>
      </c>
      <c r="BB38">
        <f t="shared" si="5"/>
        <v>0.90845831028814161</v>
      </c>
      <c r="BC38">
        <f t="shared" si="6"/>
        <v>2.7129179243703918</v>
      </c>
      <c r="BD38">
        <f t="shared" si="7"/>
        <v>4.5938765413937483</v>
      </c>
      <c r="BE38">
        <f t="shared" si="33"/>
        <v>8.1774254954930452</v>
      </c>
      <c r="BF38">
        <f t="shared" si="33"/>
        <v>8.1774957865023801</v>
      </c>
      <c r="BG38">
        <f t="shared" si="33"/>
        <v>8.1772300110239726</v>
      </c>
      <c r="BH38">
        <f t="shared" si="33"/>
        <v>8.1782338225091991</v>
      </c>
      <c r="BI38">
        <f t="shared" si="33"/>
        <v>8.1744266019180376</v>
      </c>
      <c r="BJ38">
        <f t="shared" si="33"/>
        <v>8.1886451891508099</v>
      </c>
      <c r="BK38">
        <f t="shared" si="33"/>
        <v>8.131986456900993</v>
      </c>
      <c r="BL38">
        <f t="shared" si="9"/>
        <v>7.3883270290643113</v>
      </c>
    </row>
    <row r="39" spans="1:64" ht="12.95" customHeight="1" x14ac:dyDescent="0.2">
      <c r="A39" s="133" t="s">
        <v>53</v>
      </c>
      <c r="B39" s="24" t="s">
        <v>854</v>
      </c>
      <c r="C39" s="134">
        <v>27656.556</v>
      </c>
      <c r="D39" s="134" t="s">
        <v>862</v>
      </c>
      <c r="E39">
        <f t="shared" si="12"/>
        <v>-11613.898094013342</v>
      </c>
      <c r="F39">
        <f t="shared" si="13"/>
        <v>-11614</v>
      </c>
      <c r="G39">
        <f t="shared" si="14"/>
        <v>0.21799799999644165</v>
      </c>
      <c r="I39" s="25">
        <f t="shared" si="15"/>
        <v>0.21799799999644165</v>
      </c>
      <c r="Q39" s="12">
        <f t="shared" si="16"/>
        <v>0.18220241426836853</v>
      </c>
      <c r="R39" s="2">
        <f t="shared" si="17"/>
        <v>12638.056</v>
      </c>
      <c r="S39" s="6">
        <v>0.1</v>
      </c>
      <c r="Z39">
        <f t="shared" si="18"/>
        <v>-11614</v>
      </c>
      <c r="AA39" s="72">
        <f t="shared" si="19"/>
        <v>0.18697046249655358</v>
      </c>
      <c r="AB39" s="72">
        <f t="shared" si="29"/>
        <v>0.2132299517682566</v>
      </c>
      <c r="AC39" s="144">
        <f t="shared" si="30"/>
        <v>3.579558572807312E-2</v>
      </c>
      <c r="AD39" s="72">
        <f t="shared" si="31"/>
        <v>3.1027537499888069E-2</v>
      </c>
      <c r="AE39" s="72">
        <f t="shared" si="20"/>
        <v>9.6270808330696037E-5</v>
      </c>
      <c r="AF39">
        <f t="shared" si="32"/>
        <v>0.21799799999644165</v>
      </c>
      <c r="AG39" s="127"/>
      <c r="AH39">
        <f t="shared" si="21"/>
        <v>4.7680482281850511E-3</v>
      </c>
      <c r="AI39">
        <f t="shared" si="22"/>
        <v>0.25591543551343254</v>
      </c>
      <c r="AJ39">
        <f t="shared" si="23"/>
        <v>0.89517406625992102</v>
      </c>
      <c r="AK39">
        <f t="shared" si="24"/>
        <v>-0.37285001593968264</v>
      </c>
      <c r="AL39">
        <f t="shared" si="25"/>
        <v>-2.6770769895818951</v>
      </c>
      <c r="AM39">
        <f t="shared" si="26"/>
        <v>-4.2278607315371213</v>
      </c>
      <c r="AN39" s="72">
        <f t="shared" si="34"/>
        <v>-1.8145533882745088</v>
      </c>
      <c r="AO39" s="72">
        <f t="shared" si="34"/>
        <v>-1.8145865632200397</v>
      </c>
      <c r="AP39" s="72">
        <f t="shared" si="34"/>
        <v>-1.814421373639</v>
      </c>
      <c r="AQ39" s="72">
        <f t="shared" si="34"/>
        <v>-1.8152428259964548</v>
      </c>
      <c r="AR39" s="72">
        <f t="shared" si="34"/>
        <v>-1.8111307396868455</v>
      </c>
      <c r="AS39" s="72">
        <f t="shared" si="34"/>
        <v>-1.8310775546008267</v>
      </c>
      <c r="AT39" s="72">
        <f t="shared" si="34"/>
        <v>-1.7103059636006797</v>
      </c>
      <c r="AU39" s="72">
        <f t="shared" si="28"/>
        <v>-1.0068902930881469</v>
      </c>
      <c r="AW39">
        <v>-2600</v>
      </c>
      <c r="AX39">
        <f t="shared" si="1"/>
        <v>-2.3592834248685642E-4</v>
      </c>
      <c r="AY39">
        <f t="shared" si="2"/>
        <v>-9.071043501203864E-3</v>
      </c>
      <c r="AZ39">
        <f t="shared" si="3"/>
        <v>8.8351151587170076E-3</v>
      </c>
      <c r="BA39">
        <f t="shared" si="4"/>
        <v>0.22344733621085544</v>
      </c>
      <c r="BB39">
        <f t="shared" si="5"/>
        <v>0.93213288957935847</v>
      </c>
      <c r="BC39">
        <f t="shared" si="6"/>
        <v>2.7735962013159523</v>
      </c>
      <c r="BD39">
        <f t="shared" si="7"/>
        <v>5.3733633842287265</v>
      </c>
      <c r="BE39">
        <f t="shared" si="33"/>
        <v>8.3218764125893081</v>
      </c>
      <c r="BF39">
        <f t="shared" si="33"/>
        <v>8.321258930160262</v>
      </c>
      <c r="BG39">
        <f t="shared" si="33"/>
        <v>8.3229032950658066</v>
      </c>
      <c r="BH39">
        <f t="shared" si="33"/>
        <v>8.3185123929311438</v>
      </c>
      <c r="BI39">
        <f t="shared" si="33"/>
        <v>8.3301536729042915</v>
      </c>
      <c r="BJ39">
        <f t="shared" si="33"/>
        <v>8.298673131872123</v>
      </c>
      <c r="BK39">
        <f t="shared" si="33"/>
        <v>8.3797896735319686</v>
      </c>
      <c r="BL39">
        <f t="shared" si="9"/>
        <v>7.5788243588158988</v>
      </c>
    </row>
    <row r="40" spans="1:64" ht="12.95" customHeight="1" x14ac:dyDescent="0.2">
      <c r="A40" s="133" t="s">
        <v>53</v>
      </c>
      <c r="B40" s="24" t="s">
        <v>854</v>
      </c>
      <c r="C40" s="134">
        <v>27667.248</v>
      </c>
      <c r="D40" s="134" t="s">
        <v>862</v>
      </c>
      <c r="E40">
        <f t="shared" si="12"/>
        <v>-11608.899980226319</v>
      </c>
      <c r="F40">
        <f t="shared" si="13"/>
        <v>-11609</v>
      </c>
      <c r="G40">
        <f t="shared" si="14"/>
        <v>0.21396299999832991</v>
      </c>
      <c r="I40" s="25">
        <f t="shared" si="15"/>
        <v>0.21396299999832991</v>
      </c>
      <c r="Q40" s="12">
        <f t="shared" si="16"/>
        <v>0.18199756488402008</v>
      </c>
      <c r="R40" s="2">
        <f t="shared" si="17"/>
        <v>12648.748</v>
      </c>
      <c r="S40" s="6">
        <v>0.1</v>
      </c>
      <c r="Z40">
        <f t="shared" si="18"/>
        <v>-11609</v>
      </c>
      <c r="AA40" s="72">
        <f t="shared" si="19"/>
        <v>0.18668990628767027</v>
      </c>
      <c r="AB40" s="72">
        <f t="shared" si="29"/>
        <v>0.20927065859467972</v>
      </c>
      <c r="AC40" s="144">
        <f t="shared" si="30"/>
        <v>3.1965435114309826E-2</v>
      </c>
      <c r="AD40" s="72">
        <f t="shared" si="31"/>
        <v>2.727309371065964E-2</v>
      </c>
      <c r="AE40" s="72">
        <f t="shared" si="20"/>
        <v>7.438216405504225E-5</v>
      </c>
      <c r="AF40">
        <f t="shared" si="32"/>
        <v>0.21396299999832991</v>
      </c>
      <c r="AG40" s="127"/>
      <c r="AH40">
        <f t="shared" si="21"/>
        <v>4.692341403650181E-3</v>
      </c>
      <c r="AI40">
        <f t="shared" si="22"/>
        <v>0.25660104147197871</v>
      </c>
      <c r="AJ40">
        <f t="shared" si="23"/>
        <v>0.89435446163183818</v>
      </c>
      <c r="AK40">
        <f t="shared" si="24"/>
        <v>-0.37421512790484524</v>
      </c>
      <c r="AL40">
        <f t="shared" si="25"/>
        <v>-2.6752415251067676</v>
      </c>
      <c r="AM40">
        <f t="shared" si="26"/>
        <v>-4.2106056588564407</v>
      </c>
      <c r="AN40" s="72">
        <f t="shared" si="34"/>
        <v>-1.8105827081930557</v>
      </c>
      <c r="AO40" s="72">
        <f t="shared" si="34"/>
        <v>-1.8106137206696811</v>
      </c>
      <c r="AP40" s="72">
        <f t="shared" si="34"/>
        <v>-1.8104567928118791</v>
      </c>
      <c r="AQ40" s="72">
        <f t="shared" si="34"/>
        <v>-1.8112498398530208</v>
      </c>
      <c r="AR40" s="72">
        <f t="shared" si="34"/>
        <v>-1.8072153949740541</v>
      </c>
      <c r="AS40" s="72">
        <f t="shared" si="34"/>
        <v>-1.8270928417143262</v>
      </c>
      <c r="AT40" s="72">
        <f t="shared" si="34"/>
        <v>-1.7034170258916803</v>
      </c>
      <c r="AU40" s="72">
        <f t="shared" si="28"/>
        <v>-1.0021278598443573</v>
      </c>
      <c r="AW40">
        <v>-2400</v>
      </c>
      <c r="AX40">
        <f t="shared" si="1"/>
        <v>1.8457113062953483E-3</v>
      </c>
      <c r="AY40">
        <f t="shared" si="2"/>
        <v>-9.2750237809705108E-3</v>
      </c>
      <c r="AZ40">
        <f t="shared" si="3"/>
        <v>1.1120735087265859E-2</v>
      </c>
      <c r="BA40">
        <f t="shared" si="4"/>
        <v>0.20876144136188934</v>
      </c>
      <c r="BB40">
        <f t="shared" si="5"/>
        <v>0.94990443306062977</v>
      </c>
      <c r="BC40">
        <f t="shared" si="6"/>
        <v>2.8262672256151675</v>
      </c>
      <c r="BD40">
        <f t="shared" si="7"/>
        <v>6.2900121880226179</v>
      </c>
      <c r="BE40">
        <f t="shared" si="33"/>
        <v>8.4571572183133199</v>
      </c>
      <c r="BF40">
        <f t="shared" si="33"/>
        <v>8.4519983417154521</v>
      </c>
      <c r="BG40">
        <f t="shared" si="33"/>
        <v>8.4629207438999074</v>
      </c>
      <c r="BH40">
        <f t="shared" si="33"/>
        <v>8.4395847734680078</v>
      </c>
      <c r="BI40">
        <f t="shared" si="33"/>
        <v>8.4885290906378241</v>
      </c>
      <c r="BJ40">
        <f t="shared" si="33"/>
        <v>8.3813230275970536</v>
      </c>
      <c r="BK40">
        <f t="shared" si="33"/>
        <v>8.5986142670899213</v>
      </c>
      <c r="BL40">
        <f t="shared" si="9"/>
        <v>7.7693216885674863</v>
      </c>
    </row>
    <row r="41" spans="1:64" ht="12.95" customHeight="1" x14ac:dyDescent="0.2">
      <c r="A41" s="133" t="s">
        <v>53</v>
      </c>
      <c r="B41" s="24" t="s">
        <v>854</v>
      </c>
      <c r="C41" s="134">
        <v>27669.383000000002</v>
      </c>
      <c r="D41" s="134" t="s">
        <v>862</v>
      </c>
      <c r="E41">
        <f t="shared" si="12"/>
        <v>-11607.90194684292</v>
      </c>
      <c r="F41">
        <f t="shared" si="13"/>
        <v>-11608</v>
      </c>
      <c r="G41">
        <f t="shared" si="14"/>
        <v>0.20975600000019767</v>
      </c>
      <c r="I41" s="25">
        <f t="shared" si="15"/>
        <v>0.20975600000019767</v>
      </c>
      <c r="Q41" s="12">
        <f t="shared" si="16"/>
        <v>0.18195660816084919</v>
      </c>
      <c r="R41" s="2">
        <f t="shared" si="17"/>
        <v>12650.883000000002</v>
      </c>
      <c r="S41" s="6">
        <v>0.1</v>
      </c>
      <c r="Z41">
        <f t="shared" si="18"/>
        <v>-11608</v>
      </c>
      <c r="AA41" s="72">
        <f t="shared" si="19"/>
        <v>0.18663377486385874</v>
      </c>
      <c r="AB41" s="72">
        <f t="shared" si="29"/>
        <v>0.20507883329718812</v>
      </c>
      <c r="AC41" s="144">
        <f t="shared" si="30"/>
        <v>2.7799391839348486E-2</v>
      </c>
      <c r="AD41" s="72">
        <f t="shared" si="31"/>
        <v>2.3122225136338936E-2</v>
      </c>
      <c r="AE41" s="72">
        <f t="shared" si="20"/>
        <v>5.3463729525554413E-5</v>
      </c>
      <c r="AF41">
        <f t="shared" si="32"/>
        <v>0.20975600000019767</v>
      </c>
      <c r="AG41" s="127"/>
      <c r="AH41">
        <f t="shared" si="21"/>
        <v>4.677166703009562E-3</v>
      </c>
      <c r="AI41">
        <f t="shared" si="22"/>
        <v>0.25673890625597573</v>
      </c>
      <c r="AJ41">
        <f t="shared" si="23"/>
        <v>0.89418964948472068</v>
      </c>
      <c r="AK41">
        <f t="shared" si="24"/>
        <v>-0.37448887836599798</v>
      </c>
      <c r="AL41">
        <f t="shared" si="25"/>
        <v>-2.674873249309432</v>
      </c>
      <c r="AM41">
        <f t="shared" si="26"/>
        <v>-4.2071595751423567</v>
      </c>
      <c r="AN41" s="72">
        <f t="shared" si="34"/>
        <v>-1.80978729228167</v>
      </c>
      <c r="AO41" s="72">
        <f t="shared" si="34"/>
        <v>-1.8098178786606089</v>
      </c>
      <c r="AP41" s="72">
        <f t="shared" si="34"/>
        <v>-1.8096626018508652</v>
      </c>
      <c r="AQ41" s="72">
        <f t="shared" si="34"/>
        <v>-1.8104498690633668</v>
      </c>
      <c r="AR41" s="72">
        <f t="shared" si="34"/>
        <v>-1.806431736662566</v>
      </c>
      <c r="AS41" s="72">
        <f t="shared" si="34"/>
        <v>-1.8262914102700365</v>
      </c>
      <c r="AT41" s="72">
        <f t="shared" si="34"/>
        <v>-1.7020373281103236</v>
      </c>
      <c r="AU41" s="72">
        <f t="shared" si="28"/>
        <v>-1.0011753731955997</v>
      </c>
      <c r="AW41">
        <v>-2200</v>
      </c>
      <c r="AX41">
        <f t="shared" si="1"/>
        <v>3.8292337145308889E-3</v>
      </c>
      <c r="AY41">
        <f t="shared" si="2"/>
        <v>-9.3036214103684907E-3</v>
      </c>
      <c r="AZ41">
        <f t="shared" si="3"/>
        <v>1.313285512489938E-2</v>
      </c>
      <c r="BA41">
        <f t="shared" si="4"/>
        <v>0.19734622945710822</v>
      </c>
      <c r="BB41">
        <f t="shared" si="5"/>
        <v>0.96373625667721297</v>
      </c>
      <c r="BC41">
        <f t="shared" si="6"/>
        <v>2.8740037348652465</v>
      </c>
      <c r="BD41">
        <f t="shared" si="7"/>
        <v>7.4294995906913242</v>
      </c>
      <c r="BE41">
        <f t="shared" si="33"/>
        <v>8.5876162112396841</v>
      </c>
      <c r="BF41">
        <f t="shared" si="33"/>
        <v>8.5701662109037908</v>
      </c>
      <c r="BG41">
        <f t="shared" si="33"/>
        <v>8.6015423315949331</v>
      </c>
      <c r="BH41">
        <f t="shared" si="33"/>
        <v>8.5442915422811065</v>
      </c>
      <c r="BI41">
        <f t="shared" si="33"/>
        <v>8.6462105268115792</v>
      </c>
      <c r="BJ41">
        <f t="shared" si="33"/>
        <v>8.4550731454522268</v>
      </c>
      <c r="BK41">
        <f t="shared" si="33"/>
        <v>8.7874353678514652</v>
      </c>
      <c r="BL41">
        <f t="shared" si="9"/>
        <v>7.9598190183190738</v>
      </c>
    </row>
    <row r="42" spans="1:64" ht="12.95" customHeight="1" x14ac:dyDescent="0.2">
      <c r="A42" s="133" t="s">
        <v>53</v>
      </c>
      <c r="B42" s="24" t="s">
        <v>854</v>
      </c>
      <c r="C42" s="134">
        <v>27684.38</v>
      </c>
      <c r="D42" s="134" t="s">
        <v>862</v>
      </c>
      <c r="E42">
        <f t="shared" si="12"/>
        <v>-11600.891405086091</v>
      </c>
      <c r="F42">
        <f t="shared" si="13"/>
        <v>-11601</v>
      </c>
      <c r="G42">
        <f t="shared" si="14"/>
        <v>0.23230699999839999</v>
      </c>
      <c r="I42" s="25">
        <f t="shared" si="15"/>
        <v>0.23230699999839999</v>
      </c>
      <c r="Q42" s="12">
        <f t="shared" si="16"/>
        <v>0.18167003386650804</v>
      </c>
      <c r="R42" s="2">
        <f t="shared" si="17"/>
        <v>12665.880000000001</v>
      </c>
      <c r="S42" s="6">
        <v>0.1</v>
      </c>
      <c r="Z42">
        <f t="shared" si="18"/>
        <v>-11601</v>
      </c>
      <c r="AA42" s="72">
        <f t="shared" si="19"/>
        <v>0.18624066531333264</v>
      </c>
      <c r="AB42" s="72">
        <f t="shared" si="29"/>
        <v>0.22773636855157539</v>
      </c>
      <c r="AC42" s="144">
        <f t="shared" si="30"/>
        <v>5.0636966131891947E-2</v>
      </c>
      <c r="AD42" s="72">
        <f t="shared" si="31"/>
        <v>4.6066334685067351E-2</v>
      </c>
      <c r="AE42" s="72">
        <f t="shared" si="20"/>
        <v>2.1221071913166394E-4</v>
      </c>
      <c r="AF42">
        <f t="shared" si="32"/>
        <v>0.23230699999839999</v>
      </c>
      <c r="AG42" s="127"/>
      <c r="AH42">
        <f t="shared" si="21"/>
        <v>4.5706314468245942E-3</v>
      </c>
      <c r="AI42">
        <f t="shared" si="22"/>
        <v>0.25771097954282585</v>
      </c>
      <c r="AJ42">
        <f t="shared" si="23"/>
        <v>0.8930275509232406</v>
      </c>
      <c r="AK42">
        <f t="shared" si="24"/>
        <v>-0.37641198652821262</v>
      </c>
      <c r="AL42">
        <f t="shared" si="25"/>
        <v>-2.6722841652124942</v>
      </c>
      <c r="AM42">
        <f t="shared" si="26"/>
        <v>-4.1830825092414141</v>
      </c>
      <c r="AN42" s="72">
        <f t="shared" si="34"/>
        <v>-1.8042073406725527</v>
      </c>
      <c r="AO42" s="72">
        <f t="shared" si="34"/>
        <v>-1.8042350104030809</v>
      </c>
      <c r="AP42" s="72">
        <f t="shared" si="34"/>
        <v>-1.8040912467880226</v>
      </c>
      <c r="AQ42" s="72">
        <f t="shared" si="34"/>
        <v>-1.8048372543698261</v>
      </c>
      <c r="AR42" s="72">
        <f t="shared" si="34"/>
        <v>-1.8009403251430385</v>
      </c>
      <c r="AS42" s="72">
        <f t="shared" si="34"/>
        <v>-1.8206391906737309</v>
      </c>
      <c r="AT42" s="72">
        <f t="shared" si="34"/>
        <v>-1.6923616617994641</v>
      </c>
      <c r="AU42" s="72">
        <f t="shared" si="28"/>
        <v>-0.99450796665429397</v>
      </c>
      <c r="AW42">
        <v>-2000</v>
      </c>
      <c r="AX42">
        <f t="shared" si="1"/>
        <v>5.7401615320431532E-3</v>
      </c>
      <c r="AY42">
        <f t="shared" si="2"/>
        <v>-9.156836389397802E-3</v>
      </c>
      <c r="AZ42">
        <f t="shared" si="3"/>
        <v>1.4896997921440955E-2</v>
      </c>
      <c r="BA42">
        <f t="shared" si="4"/>
        <v>0.18832080038791887</v>
      </c>
      <c r="BB42">
        <f t="shared" si="5"/>
        <v>0.97469061820397862</v>
      </c>
      <c r="BC42">
        <f t="shared" si="6"/>
        <v>2.9186701863846274</v>
      </c>
      <c r="BD42">
        <f t="shared" si="7"/>
        <v>8.9345446092724341</v>
      </c>
      <c r="BE42">
        <f t="shared" si="33"/>
        <v>8.7161380309234229</v>
      </c>
      <c r="BF42">
        <f t="shared" si="33"/>
        <v>8.6772188574976461</v>
      </c>
      <c r="BG42">
        <f t="shared" si="33"/>
        <v>8.7392416281806486</v>
      </c>
      <c r="BH42">
        <f t="shared" si="33"/>
        <v>8.6386673476054252</v>
      </c>
      <c r="BI42">
        <f t="shared" si="33"/>
        <v>8.7977168210216696</v>
      </c>
      <c r="BJ42">
        <f t="shared" si="33"/>
        <v>8.5335087503694389</v>
      </c>
      <c r="BK42">
        <f t="shared" si="33"/>
        <v>8.9463136211494181</v>
      </c>
      <c r="BL42">
        <f t="shared" si="9"/>
        <v>8.1503163480706604</v>
      </c>
    </row>
    <row r="43" spans="1:64" ht="12.95" customHeight="1" x14ac:dyDescent="0.2">
      <c r="A43" s="133" t="s">
        <v>53</v>
      </c>
      <c r="B43" s="24" t="s">
        <v>854</v>
      </c>
      <c r="C43" s="134">
        <v>27744.26</v>
      </c>
      <c r="D43" s="134" t="s">
        <v>862</v>
      </c>
      <c r="E43">
        <f t="shared" si="12"/>
        <v>-11572.899724056626</v>
      </c>
      <c r="F43">
        <f t="shared" si="13"/>
        <v>-11573</v>
      </c>
      <c r="G43">
        <f t="shared" si="14"/>
        <v>0.2145109999946726</v>
      </c>
      <c r="I43" s="25">
        <f t="shared" si="15"/>
        <v>0.2145109999946726</v>
      </c>
      <c r="Q43" s="12">
        <f t="shared" si="16"/>
        <v>0.18052588512661069</v>
      </c>
      <c r="R43" s="2">
        <f t="shared" si="17"/>
        <v>12725.759999999998</v>
      </c>
      <c r="S43" s="6">
        <v>0.1</v>
      </c>
      <c r="Z43">
        <f t="shared" si="18"/>
        <v>-11573</v>
      </c>
      <c r="AA43" s="72">
        <f t="shared" si="19"/>
        <v>0.18466484946912792</v>
      </c>
      <c r="AB43" s="72">
        <f t="shared" si="29"/>
        <v>0.21037203565215537</v>
      </c>
      <c r="AC43" s="144">
        <f t="shared" si="30"/>
        <v>3.3985114868061911E-2</v>
      </c>
      <c r="AD43" s="72">
        <f t="shared" si="31"/>
        <v>2.9846150525544679E-2</v>
      </c>
      <c r="AE43" s="72">
        <f t="shared" si="20"/>
        <v>8.9079270119347102E-5</v>
      </c>
      <c r="AF43">
        <f t="shared" si="32"/>
        <v>0.2145109999946726</v>
      </c>
      <c r="AG43" s="127"/>
      <c r="AH43">
        <f t="shared" si="21"/>
        <v>4.1389643425172448E-3</v>
      </c>
      <c r="AI43">
        <f t="shared" si="22"/>
        <v>0.2617261216448995</v>
      </c>
      <c r="AJ43">
        <f t="shared" si="23"/>
        <v>0.88822711985860159</v>
      </c>
      <c r="AK43">
        <f t="shared" si="24"/>
        <v>-0.38422734680382215</v>
      </c>
      <c r="AL43">
        <f t="shared" si="25"/>
        <v>-2.6617269809228037</v>
      </c>
      <c r="AM43">
        <f t="shared" si="26"/>
        <v>-4.0875467820742921</v>
      </c>
      <c r="AN43" s="72">
        <f t="shared" si="34"/>
        <v>-1.7816721406358464</v>
      </c>
      <c r="AO43" s="72">
        <f t="shared" si="34"/>
        <v>-1.7816895311125558</v>
      </c>
      <c r="AP43" s="72">
        <f t="shared" si="34"/>
        <v>-1.7815896902677602</v>
      </c>
      <c r="AQ43" s="72">
        <f t="shared" si="34"/>
        <v>-1.7821622564141784</v>
      </c>
      <c r="AR43" s="72">
        <f t="shared" si="34"/>
        <v>-1.778857638388083</v>
      </c>
      <c r="AS43" s="72">
        <f t="shared" si="34"/>
        <v>-1.7972773016601535</v>
      </c>
      <c r="AT43" s="72">
        <f t="shared" si="34"/>
        <v>-1.6533501296066162</v>
      </c>
      <c r="AU43" s="72">
        <f t="shared" si="28"/>
        <v>-0.96783834048907202</v>
      </c>
      <c r="AW43">
        <v>-1800</v>
      </c>
      <c r="AX43">
        <f t="shared" si="1"/>
        <v>7.5646440250720665E-3</v>
      </c>
      <c r="AY43">
        <f t="shared" si="2"/>
        <v>-8.8346687180584447E-3</v>
      </c>
      <c r="AZ43">
        <f t="shared" si="3"/>
        <v>1.6399312743130511E-2</v>
      </c>
      <c r="BA43">
        <f t="shared" si="4"/>
        <v>0.18126424092075788</v>
      </c>
      <c r="BB43">
        <f t="shared" si="5"/>
        <v>0.9832745683266787</v>
      </c>
      <c r="BC43">
        <f t="shared" si="6"/>
        <v>2.9609819182124451</v>
      </c>
      <c r="BD43">
        <f t="shared" si="7"/>
        <v>11.043420710672525</v>
      </c>
      <c r="BE43">
        <f t="shared" si="33"/>
        <v>8.8431695162961326</v>
      </c>
      <c r="BF43">
        <f t="shared" si="33"/>
        <v>8.7767758053747418</v>
      </c>
      <c r="BG43">
        <f t="shared" si="33"/>
        <v>8.8734477236320046</v>
      </c>
      <c r="BH43">
        <f t="shared" si="33"/>
        <v>8.7303124004320303</v>
      </c>
      <c r="BI43">
        <f t="shared" si="33"/>
        <v>8.9377587750957499</v>
      </c>
      <c r="BJ43">
        <f t="shared" si="33"/>
        <v>8.6249353657871417</v>
      </c>
      <c r="BK43">
        <f t="shared" si="33"/>
        <v>9.0763929932475289</v>
      </c>
      <c r="BL43">
        <f t="shared" si="9"/>
        <v>8.3408136778222488</v>
      </c>
    </row>
    <row r="44" spans="1:64" ht="12.95" customHeight="1" x14ac:dyDescent="0.2">
      <c r="A44" s="133" t="s">
        <v>50</v>
      </c>
      <c r="B44" s="24" t="s">
        <v>854</v>
      </c>
      <c r="C44" s="134">
        <v>28407.401000000002</v>
      </c>
      <c r="D44" s="134" t="s">
        <v>862</v>
      </c>
      <c r="E44">
        <f t="shared" si="12"/>
        <v>-11262.905880543585</v>
      </c>
      <c r="F44">
        <f t="shared" si="13"/>
        <v>-11263</v>
      </c>
      <c r="G44">
        <f t="shared" si="14"/>
        <v>0.20134099999995669</v>
      </c>
      <c r="I44" s="25">
        <f t="shared" si="15"/>
        <v>0.20134099999995669</v>
      </c>
      <c r="Q44" s="12">
        <f t="shared" si="16"/>
        <v>0.16808823150406701</v>
      </c>
      <c r="R44" s="2">
        <f t="shared" si="17"/>
        <v>13388.901000000002</v>
      </c>
      <c r="S44" s="6">
        <v>0.1</v>
      </c>
      <c r="Z44">
        <f t="shared" si="18"/>
        <v>-11263</v>
      </c>
      <c r="AA44" s="72">
        <f t="shared" si="19"/>
        <v>0.16678355906343895</v>
      </c>
      <c r="AB44" s="72">
        <f t="shared" si="29"/>
        <v>0.20264567244058476</v>
      </c>
      <c r="AC44" s="144">
        <f t="shared" si="30"/>
        <v>3.3252768495889679E-2</v>
      </c>
      <c r="AD44" s="72">
        <f t="shared" si="31"/>
        <v>3.4557440936517747E-2</v>
      </c>
      <c r="AE44" s="72">
        <f t="shared" si="20"/>
        <v>1.1942167240809126E-4</v>
      </c>
      <c r="AF44">
        <f t="shared" si="32"/>
        <v>0.20134099999995669</v>
      </c>
      <c r="AG44" s="127"/>
      <c r="AH44">
        <f t="shared" si="21"/>
        <v>-1.304672440628059E-3</v>
      </c>
      <c r="AI44">
        <f t="shared" si="22"/>
        <v>0.32570529483550614</v>
      </c>
      <c r="AJ44">
        <f t="shared" si="23"/>
        <v>0.81167096509722381</v>
      </c>
      <c r="AK44">
        <f t="shared" si="24"/>
        <v>-0.48785820079251996</v>
      </c>
      <c r="AL44">
        <f t="shared" si="25"/>
        <v>-2.5152625430775082</v>
      </c>
      <c r="AM44">
        <f t="shared" si="26"/>
        <v>-3.0881269995562191</v>
      </c>
      <c r="AN44" s="72">
        <f t="shared" si="34"/>
        <v>-1.5029245817837382</v>
      </c>
      <c r="AO44" s="72">
        <f t="shared" si="34"/>
        <v>-1.5029237727083276</v>
      </c>
      <c r="AP44" s="72">
        <f t="shared" si="34"/>
        <v>-1.5029094403875152</v>
      </c>
      <c r="AQ44" s="72">
        <f t="shared" si="34"/>
        <v>-1.5026560502212354</v>
      </c>
      <c r="AR44" s="72">
        <f t="shared" si="34"/>
        <v>-1.4983221202653323</v>
      </c>
      <c r="AS44" s="72">
        <f t="shared" si="34"/>
        <v>-1.4455550290845984</v>
      </c>
      <c r="AT44" s="72">
        <f t="shared" si="34"/>
        <v>-1.191070783558386</v>
      </c>
      <c r="AU44" s="72">
        <f t="shared" si="28"/>
        <v>-0.67256747937411099</v>
      </c>
      <c r="AW44">
        <v>-1600</v>
      </c>
      <c r="AX44">
        <f t="shared" si="1"/>
        <v>9.2696764011619848E-3</v>
      </c>
      <c r="AY44">
        <f t="shared" si="2"/>
        <v>-8.337118396350417E-3</v>
      </c>
      <c r="AZ44">
        <f t="shared" si="3"/>
        <v>1.7606794797512402E-2</v>
      </c>
      <c r="BA44">
        <f t="shared" si="4"/>
        <v>0.17596770316758925</v>
      </c>
      <c r="BB44">
        <f t="shared" si="5"/>
        <v>0.98973822699171199</v>
      </c>
      <c r="BC44">
        <f t="shared" si="6"/>
        <v>3.0007503658599997</v>
      </c>
      <c r="BD44">
        <f t="shared" si="7"/>
        <v>14.176799077711172</v>
      </c>
      <c r="BE44">
        <f t="shared" si="33"/>
        <v>8.9666816698823979</v>
      </c>
      <c r="BF44">
        <f t="shared" si="33"/>
        <v>8.8742817883807898</v>
      </c>
      <c r="BG44">
        <f t="shared" si="33"/>
        <v>9.00003225900657</v>
      </c>
      <c r="BH44">
        <f t="shared" si="33"/>
        <v>8.8265466367220231</v>
      </c>
      <c r="BI44">
        <f t="shared" si="33"/>
        <v>9.0621484555798109</v>
      </c>
      <c r="BJ44">
        <f t="shared" si="33"/>
        <v>8.733118436413708</v>
      </c>
      <c r="BK44">
        <f t="shared" si="33"/>
        <v>9.1798593830723956</v>
      </c>
      <c r="BL44">
        <f t="shared" si="9"/>
        <v>8.5313110075738372</v>
      </c>
    </row>
    <row r="45" spans="1:64" ht="12.95" customHeight="1" x14ac:dyDescent="0.2">
      <c r="A45" s="133" t="s">
        <v>50</v>
      </c>
      <c r="B45" s="24" t="s">
        <v>854</v>
      </c>
      <c r="C45" s="134">
        <v>28700.456999999999</v>
      </c>
      <c r="D45" s="134" t="s">
        <v>862</v>
      </c>
      <c r="E45">
        <f t="shared" si="12"/>
        <v>-11125.913060306928</v>
      </c>
      <c r="F45">
        <f t="shared" si="13"/>
        <v>-11126</v>
      </c>
      <c r="G45">
        <f t="shared" si="14"/>
        <v>0.18598199999541976</v>
      </c>
      <c r="I45" s="25">
        <f t="shared" si="15"/>
        <v>0.18598199999541976</v>
      </c>
      <c r="Q45" s="12">
        <f t="shared" si="16"/>
        <v>0.16272584425874281</v>
      </c>
      <c r="R45" s="2">
        <f t="shared" si="17"/>
        <v>13681.956999999999</v>
      </c>
      <c r="S45" s="6">
        <v>0.1</v>
      </c>
      <c r="Z45">
        <f t="shared" si="18"/>
        <v>-11126</v>
      </c>
      <c r="AA45" s="72">
        <f t="shared" si="19"/>
        <v>0.15854698459562061</v>
      </c>
      <c r="AB45" s="72">
        <f t="shared" si="29"/>
        <v>0.19016085965854196</v>
      </c>
      <c r="AC45" s="144">
        <f t="shared" si="30"/>
        <v>2.3256155736676942E-2</v>
      </c>
      <c r="AD45" s="72">
        <f t="shared" si="31"/>
        <v>2.7435015399799145E-2</v>
      </c>
      <c r="AE45" s="72">
        <f t="shared" si="20"/>
        <v>7.5268006998721628E-5</v>
      </c>
      <c r="AF45">
        <f t="shared" si="32"/>
        <v>0.18598199999541976</v>
      </c>
      <c r="AG45" s="127"/>
      <c r="AH45">
        <f t="shared" si="21"/>
        <v>-4.1788596631221891E-3</v>
      </c>
      <c r="AI45">
        <f t="shared" si="22"/>
        <v>0.37395640238843175</v>
      </c>
      <c r="AJ45">
        <f t="shared" si="23"/>
        <v>0.75388093113421939</v>
      </c>
      <c r="AK45">
        <f t="shared" si="24"/>
        <v>-0.54840531305135187</v>
      </c>
      <c r="AL45">
        <f t="shared" si="25"/>
        <v>-2.4222045871848135</v>
      </c>
      <c r="AM45">
        <f t="shared" si="26"/>
        <v>-2.6591955613180196</v>
      </c>
      <c r="AN45" s="72">
        <f t="shared" si="34"/>
        <v>-1.3550253447143046</v>
      </c>
      <c r="AO45" s="72">
        <f t="shared" si="34"/>
        <v>-1.3548807914910863</v>
      </c>
      <c r="AP45" s="72">
        <f t="shared" si="34"/>
        <v>-1.3540715889615327</v>
      </c>
      <c r="AQ45" s="72">
        <f t="shared" si="34"/>
        <v>-1.3495955153494619</v>
      </c>
      <c r="AR45" s="72">
        <f t="shared" si="34"/>
        <v>-1.3262884047480561</v>
      </c>
      <c r="AS45" s="72">
        <f t="shared" si="34"/>
        <v>-1.2292934516452405</v>
      </c>
      <c r="AT45" s="72">
        <f t="shared" si="34"/>
        <v>-0.97146010826334039</v>
      </c>
      <c r="AU45" s="72">
        <f t="shared" si="28"/>
        <v>-0.54207680849427398</v>
      </c>
      <c r="AW45">
        <v>-1400</v>
      </c>
      <c r="AX45">
        <f t="shared" si="1"/>
        <v>1.0836022669172586E-2</v>
      </c>
      <c r="AY45">
        <f t="shared" si="2"/>
        <v>-7.6641854242737242E-3</v>
      </c>
      <c r="AZ45">
        <f t="shared" si="3"/>
        <v>1.850020809344631E-2</v>
      </c>
      <c r="BA45">
        <f t="shared" si="4"/>
        <v>0.17224699457615322</v>
      </c>
      <c r="BB45">
        <f t="shared" si="5"/>
        <v>0.99430097019261687</v>
      </c>
      <c r="BC45">
        <f t="shared" si="6"/>
        <v>3.0373211079523315</v>
      </c>
      <c r="BD45">
        <f t="shared" si="7"/>
        <v>19.16330641109127</v>
      </c>
      <c r="BE45">
        <f t="shared" si="33"/>
        <v>9.0831905594767406</v>
      </c>
      <c r="BF45">
        <f t="shared" si="33"/>
        <v>8.975615790315274</v>
      </c>
      <c r="BG45">
        <f t="shared" si="33"/>
        <v>9.1148848580575148</v>
      </c>
      <c r="BH45">
        <f t="shared" si="33"/>
        <v>8.9328880733847207</v>
      </c>
      <c r="BI45">
        <f t="shared" si="33"/>
        <v>9.1683589565370802</v>
      </c>
      <c r="BJ45">
        <f t="shared" si="33"/>
        <v>8.8584425652533731</v>
      </c>
      <c r="BK45">
        <f t="shared" si="33"/>
        <v>9.2598615372145261</v>
      </c>
      <c r="BL45">
        <f t="shared" si="9"/>
        <v>8.7218083373254238</v>
      </c>
    </row>
    <row r="46" spans="1:64" ht="12.95" customHeight="1" x14ac:dyDescent="0.2">
      <c r="A46" s="133" t="s">
        <v>50</v>
      </c>
      <c r="B46" s="24" t="s">
        <v>854</v>
      </c>
      <c r="C46" s="134">
        <v>28732.54</v>
      </c>
      <c r="D46" s="134" t="s">
        <v>862</v>
      </c>
      <c r="E46">
        <f t="shared" si="12"/>
        <v>-11110.915446705252</v>
      </c>
      <c r="F46">
        <f t="shared" si="13"/>
        <v>-11111</v>
      </c>
      <c r="G46">
        <f t="shared" si="14"/>
        <v>0.18087699999887263</v>
      </c>
      <c r="I46" s="25">
        <f t="shared" si="15"/>
        <v>0.18087699999887263</v>
      </c>
      <c r="Q46" s="12">
        <f t="shared" si="16"/>
        <v>0.16214371997318439</v>
      </c>
      <c r="R46" s="2">
        <f t="shared" si="17"/>
        <v>13714.04</v>
      </c>
      <c r="S46" s="6">
        <v>0.1</v>
      </c>
      <c r="Z46">
        <f t="shared" si="18"/>
        <v>-11111</v>
      </c>
      <c r="AA46" s="72">
        <f t="shared" si="19"/>
        <v>0.15762856667675273</v>
      </c>
      <c r="AB46" s="72">
        <f t="shared" si="29"/>
        <v>0.18539215329530428</v>
      </c>
      <c r="AC46" s="144">
        <f t="shared" si="30"/>
        <v>1.8733280025688248E-2</v>
      </c>
      <c r="AD46" s="72">
        <f t="shared" si="31"/>
        <v>2.3248433322119899E-2</v>
      </c>
      <c r="AE46" s="72">
        <f t="shared" si="20"/>
        <v>5.404896519330549E-5</v>
      </c>
      <c r="AF46">
        <f t="shared" si="32"/>
        <v>0.18087699999887263</v>
      </c>
      <c r="AG46" s="127"/>
      <c r="AH46">
        <f t="shared" si="21"/>
        <v>-4.5151532964316649E-3</v>
      </c>
      <c r="AI46">
        <f t="shared" si="22"/>
        <v>0.380551900338294</v>
      </c>
      <c r="AJ46">
        <f t="shared" si="23"/>
        <v>0.74597899087267472</v>
      </c>
      <c r="AK46">
        <f t="shared" si="24"/>
        <v>-0.55584442546353519</v>
      </c>
      <c r="AL46">
        <f t="shared" si="25"/>
        <v>-2.4102590656408114</v>
      </c>
      <c r="AM46">
        <f t="shared" si="26"/>
        <v>-2.6117406414733382</v>
      </c>
      <c r="AN46" s="72">
        <f t="shared" si="34"/>
        <v>-1.3374709114280861</v>
      </c>
      <c r="AO46" s="72">
        <f t="shared" si="34"/>
        <v>-1.3372643159739106</v>
      </c>
      <c r="AP46" s="72">
        <f t="shared" si="34"/>
        <v>-1.3361940610173644</v>
      </c>
      <c r="AQ46" s="72">
        <f t="shared" si="34"/>
        <v>-1.3307246409096083</v>
      </c>
      <c r="AR46" s="72">
        <f t="shared" si="34"/>
        <v>-1.3044889781003266</v>
      </c>
      <c r="AS46" s="72">
        <f t="shared" si="34"/>
        <v>-1.2032905066935267</v>
      </c>
      <c r="AT46" s="72">
        <f t="shared" si="34"/>
        <v>-0.9469430883785861</v>
      </c>
      <c r="AU46" s="72">
        <f t="shared" si="28"/>
        <v>-0.52778950876290498</v>
      </c>
      <c r="AW46">
        <v>-1200</v>
      </c>
      <c r="AX46">
        <f t="shared" si="1"/>
        <v>1.2280599916894926E-2</v>
      </c>
      <c r="AY46">
        <f t="shared" si="2"/>
        <v>-6.8158698018283611E-3</v>
      </c>
      <c r="AZ46">
        <f t="shared" si="3"/>
        <v>1.9096469718723287E-2</v>
      </c>
      <c r="BA46">
        <f t="shared" si="4"/>
        <v>0.16985345820193298</v>
      </c>
      <c r="BB46">
        <f t="shared" si="5"/>
        <v>0.99725979243261875</v>
      </c>
      <c r="BC46">
        <f t="shared" si="6"/>
        <v>3.0700868305300917</v>
      </c>
      <c r="BD46">
        <f t="shared" si="7"/>
        <v>27.957831423681888</v>
      </c>
      <c r="BE46">
        <f t="shared" si="33"/>
        <v>9.1894304708010015</v>
      </c>
      <c r="BF46">
        <f t="shared" si="33"/>
        <v>9.0853229100395243</v>
      </c>
      <c r="BG46">
        <f t="shared" si="33"/>
        <v>9.2153656244791495</v>
      </c>
      <c r="BH46">
        <f t="shared" si="33"/>
        <v>9.0520739717518612</v>
      </c>
      <c r="BI46">
        <f t="shared" si="33"/>
        <v>9.2560428373965422</v>
      </c>
      <c r="BJ46">
        <f t="shared" si="33"/>
        <v>8.9990213871478737</v>
      </c>
      <c r="BK46">
        <f t="shared" si="33"/>
        <v>9.3203971294639647</v>
      </c>
      <c r="BL46">
        <f t="shared" si="9"/>
        <v>8.9123056670770104</v>
      </c>
    </row>
    <row r="47" spans="1:64" ht="12.95" customHeight="1" x14ac:dyDescent="0.2">
      <c r="A47" s="133" t="s">
        <v>50</v>
      </c>
      <c r="B47" s="24" t="s">
        <v>854</v>
      </c>
      <c r="C47" s="134">
        <v>28837.362000000001</v>
      </c>
      <c r="D47" s="134" t="s">
        <v>862</v>
      </c>
      <c r="E47">
        <f t="shared" si="12"/>
        <v>-11061.915046089509</v>
      </c>
      <c r="F47">
        <f t="shared" si="13"/>
        <v>-11062</v>
      </c>
      <c r="G47">
        <f t="shared" si="14"/>
        <v>0.18173399999795947</v>
      </c>
      <c r="I47" s="25">
        <f t="shared" si="15"/>
        <v>0.18173399999795947</v>
      </c>
      <c r="Q47" s="12">
        <f t="shared" si="16"/>
        <v>0.16024898897358814</v>
      </c>
      <c r="R47" s="2">
        <f t="shared" si="17"/>
        <v>13818.862000000001</v>
      </c>
      <c r="S47" s="6">
        <v>0.1</v>
      </c>
      <c r="Z47">
        <f t="shared" si="18"/>
        <v>-11062</v>
      </c>
      <c r="AA47" s="72">
        <f t="shared" si="19"/>
        <v>0.15460129948948753</v>
      </c>
      <c r="AB47" s="72">
        <f t="shared" si="29"/>
        <v>0.18738168948206008</v>
      </c>
      <c r="AC47" s="144">
        <f t="shared" si="30"/>
        <v>2.1485011024371337E-2</v>
      </c>
      <c r="AD47" s="72">
        <f t="shared" si="31"/>
        <v>2.7132700508471941E-2</v>
      </c>
      <c r="AE47" s="72">
        <f t="shared" si="20"/>
        <v>7.361834368824335E-5</v>
      </c>
      <c r="AF47">
        <f t="shared" si="32"/>
        <v>0.18173399999795947</v>
      </c>
      <c r="AG47" s="127"/>
      <c r="AH47">
        <f t="shared" si="21"/>
        <v>-5.647689484100606E-3</v>
      </c>
      <c r="AI47">
        <f t="shared" si="22"/>
        <v>0.40458117400476101</v>
      </c>
      <c r="AJ47">
        <f t="shared" si="23"/>
        <v>0.71718559268648807</v>
      </c>
      <c r="AK47">
        <f t="shared" si="24"/>
        <v>-0.58151130267935269</v>
      </c>
      <c r="AL47">
        <f t="shared" si="25"/>
        <v>-2.3680107192952802</v>
      </c>
      <c r="AM47">
        <f t="shared" si="26"/>
        <v>-2.4551409337614873</v>
      </c>
      <c r="AN47" s="72">
        <f t="shared" si="34"/>
        <v>-1.2777772452518343</v>
      </c>
      <c r="AO47" s="72">
        <f t="shared" si="34"/>
        <v>-1.2771990169539498</v>
      </c>
      <c r="AP47" s="72">
        <f t="shared" si="34"/>
        <v>-1.2748077672204194</v>
      </c>
      <c r="AQ47" s="72">
        <f t="shared" si="34"/>
        <v>-1.265111589401527</v>
      </c>
      <c r="AR47" s="72">
        <f t="shared" si="34"/>
        <v>-1.2285133769505143</v>
      </c>
      <c r="AS47" s="72">
        <f t="shared" si="34"/>
        <v>-1.1152415530809558</v>
      </c>
      <c r="AT47" s="72">
        <f t="shared" si="34"/>
        <v>-0.86626902014131235</v>
      </c>
      <c r="AU47" s="72">
        <f t="shared" si="28"/>
        <v>-0.4811176629737659</v>
      </c>
      <c r="AW47">
        <v>-1000</v>
      </c>
      <c r="AX47">
        <f t="shared" si="1"/>
        <v>1.3654387803703089E-2</v>
      </c>
      <c r="AY47">
        <f t="shared" si="2"/>
        <v>-5.7921715290143293E-3</v>
      </c>
      <c r="AZ47">
        <f t="shared" si="3"/>
        <v>1.9446559332717418E-2</v>
      </c>
      <c r="BA47">
        <f t="shared" si="4"/>
        <v>0.16848245508645565</v>
      </c>
      <c r="BB47">
        <f t="shared" si="5"/>
        <v>0.99898035706833732</v>
      </c>
      <c r="BC47">
        <f t="shared" si="6"/>
        <v>3.0989712808494878</v>
      </c>
      <c r="BD47">
        <f t="shared" si="7"/>
        <v>46.917710498163686</v>
      </c>
      <c r="BE47">
        <f t="shared" si="33"/>
        <v>9.2841180169430277</v>
      </c>
      <c r="BF47">
        <f t="shared" si="33"/>
        <v>9.2051616921682253</v>
      </c>
      <c r="BG47">
        <f t="shared" si="33"/>
        <v>9.3014789187417541</v>
      </c>
      <c r="BH47">
        <f t="shared" si="33"/>
        <v>9.1837358499002253</v>
      </c>
      <c r="BI47">
        <f t="shared" si="33"/>
        <v>9.3273809342887386</v>
      </c>
      <c r="BJ47">
        <f t="shared" si="33"/>
        <v>9.151554479189052</v>
      </c>
      <c r="BK47">
        <f t="shared" si="33"/>
        <v>9.3661681264799359</v>
      </c>
      <c r="BL47">
        <f t="shared" si="9"/>
        <v>9.1028029968285988</v>
      </c>
    </row>
    <row r="48" spans="1:64" ht="12.95" customHeight="1" x14ac:dyDescent="0.2">
      <c r="A48" s="133" t="s">
        <v>55</v>
      </c>
      <c r="B48" s="24" t="s">
        <v>854</v>
      </c>
      <c r="C48" s="134">
        <v>29113.32</v>
      </c>
      <c r="D48" s="134" t="s">
        <v>18</v>
      </c>
      <c r="E48">
        <f t="shared" si="12"/>
        <v>-10932.914907253016</v>
      </c>
      <c r="F48">
        <f t="shared" si="13"/>
        <v>-10933</v>
      </c>
      <c r="G48">
        <f t="shared" si="14"/>
        <v>0.18203099999664119</v>
      </c>
      <c r="H48" s="25">
        <f>G48</f>
        <v>0.18203099999664119</v>
      </c>
      <c r="Q48" s="12">
        <f t="shared" si="16"/>
        <v>0.15531115881252608</v>
      </c>
      <c r="R48" s="2">
        <f t="shared" si="17"/>
        <v>14094.82</v>
      </c>
      <c r="S48" s="6">
        <v>0.1</v>
      </c>
      <c r="Z48">
        <f t="shared" si="18"/>
        <v>-10933</v>
      </c>
      <c r="AA48" s="72">
        <f t="shared" si="19"/>
        <v>0.14637818627880114</v>
      </c>
      <c r="AB48" s="72">
        <f t="shared" si="29"/>
        <v>0.19096397253036612</v>
      </c>
      <c r="AC48" s="144">
        <f t="shared" si="30"/>
        <v>2.6719841184115106E-2</v>
      </c>
      <c r="AD48" s="72">
        <f t="shared" si="31"/>
        <v>3.5652813717840043E-2</v>
      </c>
      <c r="AE48" s="72">
        <f t="shared" si="20"/>
        <v>1.2711231259990034E-4</v>
      </c>
      <c r="AF48">
        <f t="shared" si="32"/>
        <v>0.18203099999664119</v>
      </c>
      <c r="AG48" s="127"/>
      <c r="AH48">
        <f t="shared" si="21"/>
        <v>-8.9329725337249314E-3</v>
      </c>
      <c r="AI48">
        <f t="shared" si="22"/>
        <v>0.49528378075325774</v>
      </c>
      <c r="AJ48">
        <f t="shared" si="23"/>
        <v>0.60844922786937239</v>
      </c>
      <c r="AK48">
        <f t="shared" si="24"/>
        <v>-0.66177073939746001</v>
      </c>
      <c r="AL48">
        <f t="shared" si="25"/>
        <v>-2.2223604166448254</v>
      </c>
      <c r="AM48">
        <f t="shared" si="26"/>
        <v>-2.0203214139112178</v>
      </c>
      <c r="AN48" s="72">
        <f t="shared" si="34"/>
        <v>-1.097316329650647</v>
      </c>
      <c r="AO48" s="72">
        <f t="shared" si="34"/>
        <v>-1.0930053515465796</v>
      </c>
      <c r="AP48" s="72">
        <f t="shared" si="34"/>
        <v>-1.0818602677630877</v>
      </c>
      <c r="AQ48" s="72">
        <f t="shared" si="34"/>
        <v>-1.0540716074491296</v>
      </c>
      <c r="AR48" s="72">
        <f t="shared" si="34"/>
        <v>-0.99004939962436678</v>
      </c>
      <c r="AS48" s="72">
        <f t="shared" si="34"/>
        <v>-0.86197337355163017</v>
      </c>
      <c r="AT48" s="72">
        <f t="shared" si="34"/>
        <v>-0.65006936143889327</v>
      </c>
      <c r="AU48" s="72">
        <f t="shared" si="28"/>
        <v>-0.35824688528399218</v>
      </c>
      <c r="AW48">
        <v>-800</v>
      </c>
      <c r="AX48">
        <f t="shared" si="1"/>
        <v>1.5019444991107227E-2</v>
      </c>
      <c r="AY48">
        <f t="shared" si="2"/>
        <v>-4.5930906058316298E-3</v>
      </c>
      <c r="AZ48">
        <f t="shared" si="3"/>
        <v>1.9612535596938856E-2</v>
      </c>
      <c r="BA48">
        <f t="shared" si="4"/>
        <v>0.16784452614428225</v>
      </c>
      <c r="BB48">
        <f t="shared" si="5"/>
        <v>0.99981234078151571</v>
      </c>
      <c r="BC48">
        <f t="shared" si="6"/>
        <v>3.1247601317309215</v>
      </c>
      <c r="BD48">
        <f t="shared" si="7"/>
        <v>118.81480352418035</v>
      </c>
      <c r="BE48">
        <f t="shared" si="33"/>
        <v>9.3691566026491966</v>
      </c>
      <c r="BF48">
        <f t="shared" si="33"/>
        <v>9.3335078355678913</v>
      </c>
      <c r="BG48">
        <f t="shared" si="33"/>
        <v>9.3764486898606698</v>
      </c>
      <c r="BH48">
        <f t="shared" si="33"/>
        <v>9.3247059071464502</v>
      </c>
      <c r="BI48">
        <f t="shared" si="33"/>
        <v>9.3870343066628124</v>
      </c>
      <c r="BJ48">
        <f t="shared" si="33"/>
        <v>9.3119144730032026</v>
      </c>
      <c r="BK48">
        <f t="shared" si="33"/>
        <v>9.4024106724100438</v>
      </c>
      <c r="BL48">
        <f t="shared" si="9"/>
        <v>9.2933003265801872</v>
      </c>
    </row>
    <row r="49" spans="1:64" ht="12.95" customHeight="1" x14ac:dyDescent="0.2">
      <c r="A49" s="133" t="s">
        <v>57</v>
      </c>
      <c r="B49" s="24" t="s">
        <v>854</v>
      </c>
      <c r="C49" s="134">
        <v>29113.337</v>
      </c>
      <c r="D49" s="134" t="s">
        <v>862</v>
      </c>
      <c r="E49">
        <f t="shared" si="12"/>
        <v>-10932.906960382985</v>
      </c>
      <c r="F49">
        <f t="shared" si="13"/>
        <v>-10933</v>
      </c>
      <c r="G49">
        <f t="shared" si="14"/>
        <v>0.19903099999646656</v>
      </c>
      <c r="I49" s="25">
        <f t="shared" ref="I49:I54" si="35">G49</f>
        <v>0.19903099999646656</v>
      </c>
      <c r="Q49" s="12">
        <f t="shared" si="16"/>
        <v>0.15531115881252608</v>
      </c>
      <c r="R49" s="2">
        <f t="shared" si="17"/>
        <v>14094.837</v>
      </c>
      <c r="S49" s="6">
        <v>0.1</v>
      </c>
      <c r="Z49">
        <f t="shared" si="18"/>
        <v>-10933</v>
      </c>
      <c r="AA49" s="72">
        <f t="shared" si="19"/>
        <v>0.14637818627880114</v>
      </c>
      <c r="AB49" s="72">
        <f t="shared" si="29"/>
        <v>0.2079639725301915</v>
      </c>
      <c r="AC49" s="144">
        <f t="shared" si="30"/>
        <v>4.3719841183940483E-2</v>
      </c>
      <c r="AD49" s="72">
        <f t="shared" si="31"/>
        <v>5.265281371766542E-2</v>
      </c>
      <c r="AE49" s="72">
        <f t="shared" si="20"/>
        <v>2.772318792387176E-4</v>
      </c>
      <c r="AF49">
        <f t="shared" si="32"/>
        <v>0.19903099999646656</v>
      </c>
      <c r="AG49" s="127"/>
      <c r="AH49">
        <f t="shared" si="21"/>
        <v>-8.9329725337249314E-3</v>
      </c>
      <c r="AI49">
        <f t="shared" si="22"/>
        <v>0.49528378075325774</v>
      </c>
      <c r="AJ49">
        <f t="shared" si="23"/>
        <v>0.60844922786937239</v>
      </c>
      <c r="AK49">
        <f t="shared" si="24"/>
        <v>-0.66177073939746001</v>
      </c>
      <c r="AL49">
        <f t="shared" si="25"/>
        <v>-2.2223604166448254</v>
      </c>
      <c r="AM49">
        <f t="shared" si="26"/>
        <v>-2.0203214139112178</v>
      </c>
      <c r="AN49" s="72">
        <f t="shared" si="34"/>
        <v>-1.097316329650647</v>
      </c>
      <c r="AO49" s="72">
        <f t="shared" si="34"/>
        <v>-1.0930053515465796</v>
      </c>
      <c r="AP49" s="72">
        <f t="shared" si="34"/>
        <v>-1.0818602677630877</v>
      </c>
      <c r="AQ49" s="72">
        <f t="shared" si="34"/>
        <v>-1.0540716074491296</v>
      </c>
      <c r="AR49" s="72">
        <f t="shared" si="34"/>
        <v>-0.99004939962436678</v>
      </c>
      <c r="AS49" s="72">
        <f t="shared" si="34"/>
        <v>-0.86197337355163017</v>
      </c>
      <c r="AT49" s="72">
        <f t="shared" si="34"/>
        <v>-0.65006936143889327</v>
      </c>
      <c r="AU49" s="72">
        <f t="shared" si="28"/>
        <v>-0.35824688528399218</v>
      </c>
      <c r="AW49">
        <v>-600</v>
      </c>
      <c r="AX49">
        <f t="shared" si="1"/>
        <v>1.6420457690223329E-2</v>
      </c>
      <c r="AY49">
        <f t="shared" si="2"/>
        <v>-3.2186270322802622E-3</v>
      </c>
      <c r="AZ49">
        <f t="shared" si="3"/>
        <v>1.9639084722503593E-2</v>
      </c>
      <c r="BA49">
        <f t="shared" si="4"/>
        <v>0.16775011246564731</v>
      </c>
      <c r="BB49">
        <f t="shared" si="5"/>
        <v>0.99998763896529563</v>
      </c>
      <c r="BC49">
        <f t="shared" si="6"/>
        <v>-3.1340796010952516</v>
      </c>
      <c r="BD49">
        <f t="shared" si="7"/>
        <v>-266.20213206077148</v>
      </c>
      <c r="BE49">
        <f t="shared" si="33"/>
        <v>9.4496087363457679</v>
      </c>
      <c r="BF49">
        <f t="shared" si="33"/>
        <v>9.4658684771510622</v>
      </c>
      <c r="BG49">
        <f t="shared" si="33"/>
        <v>9.4463220431858268</v>
      </c>
      <c r="BH49">
        <f t="shared" si="33"/>
        <v>9.4698211996074058</v>
      </c>
      <c r="BI49">
        <f t="shared" si="33"/>
        <v>9.4415718581989587</v>
      </c>
      <c r="BJ49">
        <f t="shared" si="33"/>
        <v>9.4755352429732884</v>
      </c>
      <c r="BK49">
        <f t="shared" si="33"/>
        <v>9.4347056471693698</v>
      </c>
      <c r="BL49">
        <f t="shared" si="9"/>
        <v>9.4837976563317739</v>
      </c>
    </row>
    <row r="50" spans="1:64" ht="12.95" customHeight="1" x14ac:dyDescent="0.2">
      <c r="A50" s="133" t="s">
        <v>50</v>
      </c>
      <c r="B50" s="24" t="s">
        <v>854</v>
      </c>
      <c r="C50" s="134">
        <v>29130.43</v>
      </c>
      <c r="D50" s="134" t="s">
        <v>862</v>
      </c>
      <c r="E50">
        <f t="shared" si="12"/>
        <v>-10924.916616297536</v>
      </c>
      <c r="F50">
        <f t="shared" si="13"/>
        <v>-10925</v>
      </c>
      <c r="G50">
        <f t="shared" si="14"/>
        <v>0.17837499999950523</v>
      </c>
      <c r="I50" s="25">
        <f t="shared" si="35"/>
        <v>0.17837499999950523</v>
      </c>
      <c r="Q50" s="12">
        <f t="shared" si="16"/>
        <v>0.15500733952934392</v>
      </c>
      <c r="R50" s="2">
        <f t="shared" si="17"/>
        <v>14111.93</v>
      </c>
      <c r="S50" s="6">
        <v>0.1</v>
      </c>
      <c r="Z50">
        <f t="shared" si="18"/>
        <v>-10925</v>
      </c>
      <c r="AA50" s="72">
        <f t="shared" si="19"/>
        <v>0.14585246507860999</v>
      </c>
      <c r="AB50" s="72">
        <f t="shared" si="29"/>
        <v>0.18752987445023916</v>
      </c>
      <c r="AC50" s="144">
        <f t="shared" si="30"/>
        <v>2.3367660470161311E-2</v>
      </c>
      <c r="AD50" s="72">
        <f t="shared" si="31"/>
        <v>3.2522534920895241E-2</v>
      </c>
      <c r="AE50" s="72">
        <f t="shared" si="20"/>
        <v>1.0577152776808504E-4</v>
      </c>
      <c r="AF50">
        <f t="shared" si="32"/>
        <v>0.17837499999950523</v>
      </c>
      <c r="AG50" s="127"/>
      <c r="AH50">
        <f t="shared" si="21"/>
        <v>-9.154874450733921E-3</v>
      </c>
      <c r="AI50">
        <f t="shared" si="22"/>
        <v>0.50289773697527829</v>
      </c>
      <c r="AJ50">
        <f t="shared" si="23"/>
        <v>0.59931839258208597</v>
      </c>
      <c r="AK50">
        <f t="shared" si="24"/>
        <v>-0.66750903633515457</v>
      </c>
      <c r="AL50">
        <f t="shared" si="25"/>
        <v>-2.2109047801492414</v>
      </c>
      <c r="AM50">
        <f t="shared" si="26"/>
        <v>-1.9915470313049837</v>
      </c>
      <c r="AN50" s="72">
        <f t="shared" si="34"/>
        <v>-1.0845915865398248</v>
      </c>
      <c r="AO50" s="72">
        <f t="shared" si="34"/>
        <v>-1.0798332865510489</v>
      </c>
      <c r="AP50" s="72">
        <f t="shared" si="34"/>
        <v>-1.0678412352866635</v>
      </c>
      <c r="AQ50" s="72">
        <f t="shared" si="34"/>
        <v>-1.0387153443843529</v>
      </c>
      <c r="AR50" s="72">
        <f t="shared" si="34"/>
        <v>-0.97331939068442852</v>
      </c>
      <c r="AS50" s="72">
        <f t="shared" si="34"/>
        <v>-0.84531858280297156</v>
      </c>
      <c r="AT50" s="72">
        <f t="shared" si="34"/>
        <v>-0.63650184378723451</v>
      </c>
      <c r="AU50" s="72">
        <f t="shared" si="28"/>
        <v>-0.35062699209392889</v>
      </c>
      <c r="AW50">
        <v>-400</v>
      </c>
      <c r="AX50">
        <f t="shared" si="1"/>
        <v>1.7865467150407568E-2</v>
      </c>
      <c r="AY50">
        <f t="shared" si="2"/>
        <v>-1.6687808083602252E-3</v>
      </c>
      <c r="AZ50">
        <f t="shared" si="3"/>
        <v>1.9534247958767792E-2</v>
      </c>
      <c r="BA50">
        <f t="shared" si="4"/>
        <v>0.16816668406995194</v>
      </c>
      <c r="BB50">
        <f t="shared" si="5"/>
        <v>0.99955064548351635</v>
      </c>
      <c r="BC50">
        <f t="shared" si="6"/>
        <v>-3.1090721366247211</v>
      </c>
      <c r="BD50">
        <f t="shared" si="7"/>
        <v>-61.494217174866975</v>
      </c>
      <c r="BE50">
        <f t="shared" si="33"/>
        <v>9.5321700214469303</v>
      </c>
      <c r="BF50">
        <f t="shared" si="33"/>
        <v>9.5963861785218487</v>
      </c>
      <c r="BG50">
        <f t="shared" si="33"/>
        <v>9.5185248515444094</v>
      </c>
      <c r="BH50">
        <f t="shared" si="33"/>
        <v>9.6130504814959057</v>
      </c>
      <c r="BI50">
        <f t="shared" si="33"/>
        <v>9.498431540325015</v>
      </c>
      <c r="BJ50">
        <f t="shared" si="33"/>
        <v>9.637687777224837</v>
      </c>
      <c r="BK50">
        <f t="shared" si="33"/>
        <v>9.4687767523094699</v>
      </c>
      <c r="BL50">
        <f t="shared" si="9"/>
        <v>9.6742949860833605</v>
      </c>
    </row>
    <row r="51" spans="1:64" ht="12.95" customHeight="1" x14ac:dyDescent="0.2">
      <c r="A51" s="133" t="s">
        <v>50</v>
      </c>
      <c r="B51" s="24" t="s">
        <v>854</v>
      </c>
      <c r="C51" s="134">
        <v>29438.46</v>
      </c>
      <c r="D51" s="134" t="s">
        <v>862</v>
      </c>
      <c r="E51">
        <f t="shared" si="12"/>
        <v>-10780.92400595174</v>
      </c>
      <c r="F51">
        <f t="shared" si="13"/>
        <v>-10781</v>
      </c>
      <c r="G51">
        <f t="shared" si="14"/>
        <v>0.16256699999576085</v>
      </c>
      <c r="I51" s="25">
        <f t="shared" si="35"/>
        <v>0.16256699999576085</v>
      </c>
      <c r="Q51" s="12">
        <f t="shared" si="16"/>
        <v>0.14958657712520579</v>
      </c>
      <c r="R51" s="2">
        <f t="shared" si="17"/>
        <v>14419.96</v>
      </c>
      <c r="S51" s="6">
        <v>0.1</v>
      </c>
      <c r="Z51">
        <f t="shared" si="18"/>
        <v>-10781</v>
      </c>
      <c r="AA51" s="72">
        <f t="shared" si="19"/>
        <v>0.13592845663496056</v>
      </c>
      <c r="AB51" s="72">
        <f t="shared" si="29"/>
        <v>0.17622512048600608</v>
      </c>
      <c r="AC51" s="144">
        <f t="shared" si="30"/>
        <v>1.2980422870555064E-2</v>
      </c>
      <c r="AD51" s="72">
        <f t="shared" si="31"/>
        <v>2.6638543360800293E-2</v>
      </c>
      <c r="AE51" s="72">
        <f t="shared" si="20"/>
        <v>7.0961199238523737E-5</v>
      </c>
      <c r="AF51">
        <f t="shared" si="32"/>
        <v>0.16256699999576085</v>
      </c>
      <c r="AG51" s="127"/>
      <c r="AH51">
        <f t="shared" si="21"/>
        <v>-1.3658120490245236E-2</v>
      </c>
      <c r="AI51">
        <f t="shared" si="22"/>
        <v>0.7308342517305062</v>
      </c>
      <c r="AJ51">
        <f t="shared" si="23"/>
        <v>0.32581357860043014</v>
      </c>
      <c r="AK51">
        <f t="shared" si="24"/>
        <v>-0.78754604528999439</v>
      </c>
      <c r="AL51">
        <f t="shared" si="25"/>
        <v>-1.9001275438170535</v>
      </c>
      <c r="AM51">
        <f t="shared" si="26"/>
        <v>-1.3985710823063331</v>
      </c>
      <c r="AN51" s="72">
        <f t="shared" si="34"/>
        <v>-0.80059877277119751</v>
      </c>
      <c r="AO51" s="72">
        <f t="shared" si="34"/>
        <v>-0.78306227271266649</v>
      </c>
      <c r="AP51" s="72">
        <f t="shared" si="34"/>
        <v>-0.75375649347845719</v>
      </c>
      <c r="AQ51" s="72">
        <f t="shared" si="34"/>
        <v>-0.70649380612286783</v>
      </c>
      <c r="AR51" s="72">
        <f t="shared" si="34"/>
        <v>-0.63401390705098537</v>
      </c>
      <c r="AS51" s="72">
        <f t="shared" si="34"/>
        <v>-0.5297257553669017</v>
      </c>
      <c r="AT51" s="72">
        <f t="shared" si="34"/>
        <v>-0.38978714858932484</v>
      </c>
      <c r="AU51" s="72">
        <f t="shared" si="28"/>
        <v>-0.21346891467278528</v>
      </c>
      <c r="AW51">
        <v>-200</v>
      </c>
      <c r="AX51">
        <f t="shared" si="1"/>
        <v>1.932254129835749E-2</v>
      </c>
      <c r="AY51">
        <f t="shared" si="2"/>
        <v>5.644806592847981E-5</v>
      </c>
      <c r="AZ51">
        <f t="shared" si="3"/>
        <v>1.9266093232429012E-2</v>
      </c>
      <c r="BA51">
        <f t="shared" si="4"/>
        <v>0.16922844323058628</v>
      </c>
      <c r="BB51">
        <f t="shared" si="5"/>
        <v>0.99834487423525597</v>
      </c>
      <c r="BC51">
        <f t="shared" si="6"/>
        <v>-3.0815090115279062</v>
      </c>
      <c r="BD51">
        <f t="shared" si="7"/>
        <v>-33.276915665816027</v>
      </c>
      <c r="BE51">
        <f t="shared" si="33"/>
        <v>9.6227751431582398</v>
      </c>
      <c r="BF51">
        <f t="shared" si="33"/>
        <v>9.7198308743893183</v>
      </c>
      <c r="BG51">
        <f t="shared" si="33"/>
        <v>9.5998461364845902</v>
      </c>
      <c r="BH51">
        <f t="shared" si="33"/>
        <v>9.7487561794879003</v>
      </c>
      <c r="BI51">
        <f t="shared" si="33"/>
        <v>9.5646543371550479</v>
      </c>
      <c r="BJ51">
        <f t="shared" si="33"/>
        <v>9.7937150742688495</v>
      </c>
      <c r="BK51">
        <f t="shared" si="33"/>
        <v>9.5102834296544394</v>
      </c>
      <c r="BL51">
        <f t="shared" si="9"/>
        <v>9.8647923158349471</v>
      </c>
    </row>
    <row r="52" spans="1:64" ht="12.95" customHeight="1" x14ac:dyDescent="0.2">
      <c r="A52" s="133" t="s">
        <v>57</v>
      </c>
      <c r="B52" s="24" t="s">
        <v>854</v>
      </c>
      <c r="C52" s="134">
        <v>30234.222000000002</v>
      </c>
      <c r="D52" s="134" t="s">
        <v>862</v>
      </c>
      <c r="E52">
        <f t="shared" si="12"/>
        <v>-10408.934759469281</v>
      </c>
      <c r="F52">
        <f t="shared" si="13"/>
        <v>-10409</v>
      </c>
      <c r="G52">
        <f t="shared" si="14"/>
        <v>0.13956300000063493</v>
      </c>
      <c r="I52" s="25">
        <f t="shared" si="35"/>
        <v>0.13956300000063493</v>
      </c>
      <c r="Q52" s="12">
        <f t="shared" si="16"/>
        <v>0.13600375404581017</v>
      </c>
      <c r="R52" s="2">
        <f t="shared" si="17"/>
        <v>15215.722000000002</v>
      </c>
      <c r="S52" s="6">
        <v>0.1</v>
      </c>
      <c r="Z52">
        <f t="shared" si="18"/>
        <v>-10409</v>
      </c>
      <c r="AA52" s="72">
        <f t="shared" si="19"/>
        <v>0.11960136634581461</v>
      </c>
      <c r="AB52" s="72">
        <f t="shared" si="29"/>
        <v>0.15596538770063048</v>
      </c>
      <c r="AC52" s="144">
        <f t="shared" si="30"/>
        <v>3.5592459548247635E-3</v>
      </c>
      <c r="AD52" s="72">
        <f t="shared" si="31"/>
        <v>1.9961633654820315E-2</v>
      </c>
      <c r="AE52" s="72">
        <f t="shared" si="20"/>
        <v>3.9846681816925507E-5</v>
      </c>
      <c r="AF52">
        <f t="shared" si="32"/>
        <v>0.13956300000063493</v>
      </c>
      <c r="AG52" s="127"/>
      <c r="AH52">
        <f t="shared" si="21"/>
        <v>-1.6402387699995555E-2</v>
      </c>
      <c r="AI52">
        <f t="shared" si="22"/>
        <v>1.0052065768260166</v>
      </c>
      <c r="AJ52">
        <f t="shared" si="23"/>
        <v>-8.7966947665138497E-3</v>
      </c>
      <c r="AK52">
        <f t="shared" si="24"/>
        <v>0.83225709071845166</v>
      </c>
      <c r="AL52">
        <f t="shared" si="25"/>
        <v>1.5645404366834228</v>
      </c>
      <c r="AM52">
        <f t="shared" si="26"/>
        <v>0.99376359667638092</v>
      </c>
      <c r="AN52" s="72">
        <f t="shared" ref="AN52:AT67" si="36">$AU52+$AB$7*SIN(AO52)</f>
        <v>0.58414126274143008</v>
      </c>
      <c r="AO52" s="72">
        <f t="shared" si="36"/>
        <v>0.56169276191644602</v>
      </c>
      <c r="AP52" s="72">
        <f t="shared" si="36"/>
        <v>0.53013188574479941</v>
      </c>
      <c r="AQ52" s="72">
        <f t="shared" si="36"/>
        <v>0.4867160780052891</v>
      </c>
      <c r="AR52" s="72">
        <f t="shared" si="36"/>
        <v>0.42855896939527111</v>
      </c>
      <c r="AS52" s="72">
        <f t="shared" si="36"/>
        <v>0.35296667911388035</v>
      </c>
      <c r="AT52" s="72">
        <f t="shared" si="36"/>
        <v>0.25769964865944361</v>
      </c>
      <c r="AU52" s="72">
        <f t="shared" si="28"/>
        <v>0.1408561186651669</v>
      </c>
      <c r="AW52">
        <v>0</v>
      </c>
      <c r="AX52">
        <f t="shared" si="1"/>
        <v>2.0733237122536385E-2</v>
      </c>
      <c r="AY52">
        <f t="shared" si="2"/>
        <v>1.9570595905858534E-3</v>
      </c>
      <c r="AZ52">
        <f t="shared" si="3"/>
        <v>1.8776177531950534E-2</v>
      </c>
      <c r="BA52">
        <f t="shared" si="4"/>
        <v>0.17119603753517498</v>
      </c>
      <c r="BB52">
        <f t="shared" si="5"/>
        <v>0.99605995070581421</v>
      </c>
      <c r="BC52">
        <f t="shared" si="6"/>
        <v>-3.0502526437336188</v>
      </c>
      <c r="BD52">
        <f t="shared" si="7"/>
        <v>-21.880984140388957</v>
      </c>
      <c r="BE52">
        <f t="shared" si="33"/>
        <v>9.7246157851905171</v>
      </c>
      <c r="BF52">
        <f t="shared" si="33"/>
        <v>9.8333660030176819</v>
      </c>
      <c r="BG52">
        <f t="shared" si="33"/>
        <v>9.694690903983501</v>
      </c>
      <c r="BH52">
        <f t="shared" si="33"/>
        <v>9.8728953648889082</v>
      </c>
      <c r="BI52">
        <f t="shared" si="33"/>
        <v>9.645723102261357</v>
      </c>
      <c r="BJ52">
        <f t="shared" si="33"/>
        <v>9.9392850182949815</v>
      </c>
      <c r="BK52">
        <f t="shared" si="33"/>
        <v>9.5646161048296712</v>
      </c>
      <c r="BL52">
        <f t="shared" si="9"/>
        <v>10.055289645586535</v>
      </c>
    </row>
    <row r="53" spans="1:64" ht="12.95" customHeight="1" x14ac:dyDescent="0.2">
      <c r="A53" s="133" t="s">
        <v>57</v>
      </c>
      <c r="B53" s="24" t="s">
        <v>854</v>
      </c>
      <c r="C53" s="134">
        <v>30309.098999999998</v>
      </c>
      <c r="D53" s="134" t="s">
        <v>862</v>
      </c>
      <c r="E53">
        <f t="shared" ref="E53:E84" si="37">+(C53-C$7)/C$8</f>
        <v>-10373.932536682987</v>
      </c>
      <c r="F53">
        <f t="shared" ref="F53:F84" si="38">ROUND(2*E53,0)/2</f>
        <v>-10374</v>
      </c>
      <c r="G53">
        <f t="shared" ref="G53:G84" si="39">+C53-(C$7+F53*C$8)</f>
        <v>0.14431799999510986</v>
      </c>
      <c r="I53" s="25">
        <f t="shared" si="35"/>
        <v>0.14431799999510986</v>
      </c>
      <c r="Q53" s="12">
        <f t="shared" ref="Q53:Q84" si="40">+D$11+D$12*F53+D$13*F53^2</f>
        <v>0.13475702933463971</v>
      </c>
      <c r="R53" s="2">
        <f t="shared" ref="R53:R84" si="41">+C53-15018.5</f>
        <v>15290.598999999998</v>
      </c>
      <c r="S53" s="6">
        <v>0.1</v>
      </c>
      <c r="Z53">
        <f t="shared" si="18"/>
        <v>-10374</v>
      </c>
      <c r="AA53" s="72">
        <f t="shared" si="19"/>
        <v>0.11960076353265996</v>
      </c>
      <c r="AB53" s="72">
        <f t="shared" si="29"/>
        <v>0.15947426579708962</v>
      </c>
      <c r="AC53" s="144">
        <f t="shared" si="30"/>
        <v>9.5609706604701528E-3</v>
      </c>
      <c r="AD53" s="72">
        <f t="shared" si="31"/>
        <v>2.4717236462449901E-2</v>
      </c>
      <c r="AE53" s="72">
        <f t="shared" si="20"/>
        <v>6.1094177834066288E-5</v>
      </c>
      <c r="AF53">
        <f t="shared" si="32"/>
        <v>0.14431799999510986</v>
      </c>
      <c r="AG53" s="127"/>
      <c r="AH53">
        <f t="shared" si="21"/>
        <v>-1.5156265801979754E-2</v>
      </c>
      <c r="AI53">
        <f t="shared" si="22"/>
        <v>0.85694482592634891</v>
      </c>
      <c r="AJ53">
        <f t="shared" si="23"/>
        <v>0.16938118353905846</v>
      </c>
      <c r="AK53">
        <f t="shared" si="24"/>
        <v>0.81988669379624879</v>
      </c>
      <c r="AL53">
        <f t="shared" si="25"/>
        <v>1.7435389910385684</v>
      </c>
      <c r="AM53">
        <f t="shared" si="26"/>
        <v>1.189589437310514</v>
      </c>
      <c r="AN53" s="72">
        <f t="shared" si="36"/>
        <v>0.69096509098048764</v>
      </c>
      <c r="AO53" s="72">
        <f t="shared" si="36"/>
        <v>0.6699108419145009</v>
      </c>
      <c r="AP53" s="72">
        <f t="shared" si="36"/>
        <v>0.6380358136404316</v>
      </c>
      <c r="AQ53" s="72">
        <f t="shared" si="36"/>
        <v>0.59115462519647566</v>
      </c>
      <c r="AR53" s="72">
        <f t="shared" si="36"/>
        <v>0.52474346591636645</v>
      </c>
      <c r="AS53" s="72">
        <f t="shared" si="36"/>
        <v>0.4347637229383397</v>
      </c>
      <c r="AT53" s="72">
        <f t="shared" si="36"/>
        <v>0.31843740963633921</v>
      </c>
      <c r="AU53" s="72">
        <f t="shared" si="28"/>
        <v>0.17419315137169455</v>
      </c>
      <c r="AW53">
        <v>200</v>
      </c>
      <c r="AX53">
        <f t="shared" si="1"/>
        <v>2.2038855623276513E-2</v>
      </c>
      <c r="AY53">
        <f t="shared" si="2"/>
        <v>4.0330537656118959E-3</v>
      </c>
      <c r="AZ53">
        <f t="shared" si="3"/>
        <v>1.8005801857664618E-2</v>
      </c>
      <c r="BA53">
        <f t="shared" si="4"/>
        <v>0.17437854850652168</v>
      </c>
      <c r="BB53">
        <f t="shared" si="5"/>
        <v>0.99232493094227503</v>
      </c>
      <c r="BC53">
        <f t="shared" si="6"/>
        <v>-3.0150766816815073</v>
      </c>
      <c r="BD53">
        <f t="shared" si="7"/>
        <v>-15.787189101426888</v>
      </c>
      <c r="BE53">
        <f t="shared" si="33"/>
        <v>9.8375322032783092</v>
      </c>
      <c r="BF53">
        <f t="shared" si="33"/>
        <v>9.9374754131052878</v>
      </c>
      <c r="BG53">
        <f t="shared" si="33"/>
        <v>9.8042660867475959</v>
      </c>
      <c r="BH53">
        <f t="shared" si="33"/>
        <v>9.9839680638942419</v>
      </c>
      <c r="BI53">
        <f t="shared" si="33"/>
        <v>9.7447950968381143</v>
      </c>
      <c r="BJ53">
        <f t="shared" si="33"/>
        <v>10.070726206212239</v>
      </c>
      <c r="BK53">
        <f t="shared" si="33"/>
        <v>9.636701163695248</v>
      </c>
      <c r="BL53">
        <f t="shared" si="9"/>
        <v>10.245786975338124</v>
      </c>
    </row>
    <row r="54" spans="1:64" ht="12.95" customHeight="1" x14ac:dyDescent="0.2">
      <c r="A54" s="133" t="s">
        <v>59</v>
      </c>
      <c r="B54" s="24" t="s">
        <v>854</v>
      </c>
      <c r="C54" s="134">
        <v>33036.553</v>
      </c>
      <c r="D54" s="134" t="s">
        <v>862</v>
      </c>
      <c r="E54">
        <f t="shared" si="37"/>
        <v>-9098.9488628262734</v>
      </c>
      <c r="F54">
        <f t="shared" si="38"/>
        <v>-9099</v>
      </c>
      <c r="G54">
        <f t="shared" si="39"/>
        <v>0.10939299999881769</v>
      </c>
      <c r="I54" s="25">
        <f t="shared" si="35"/>
        <v>0.10939299999881769</v>
      </c>
      <c r="Q54" s="12">
        <f t="shared" si="40"/>
        <v>9.3002290039229607E-2</v>
      </c>
      <c r="R54" s="2">
        <f t="shared" si="41"/>
        <v>18018.053</v>
      </c>
      <c r="S54" s="6">
        <v>0.1</v>
      </c>
      <c r="Z54">
        <f t="shared" si="18"/>
        <v>-9099</v>
      </c>
      <c r="AA54" s="72">
        <f t="shared" si="19"/>
        <v>0.1029902559416926</v>
      </c>
      <c r="AB54" s="72">
        <f t="shared" si="29"/>
        <v>9.9405034096354691E-2</v>
      </c>
      <c r="AC54" s="144">
        <f t="shared" si="30"/>
        <v>1.6390709959588079E-2</v>
      </c>
      <c r="AD54" s="72">
        <f t="shared" si="31"/>
        <v>6.4027440571250843E-3</v>
      </c>
      <c r="AE54" s="72">
        <f t="shared" si="20"/>
        <v>4.0995131461050587E-6</v>
      </c>
      <c r="AF54">
        <f t="shared" si="32"/>
        <v>0.10939299999881769</v>
      </c>
      <c r="AG54" s="127"/>
      <c r="AH54">
        <f t="shared" si="21"/>
        <v>9.9879659024629999E-3</v>
      </c>
      <c r="AI54">
        <f t="shared" si="22"/>
        <v>0.21578999131505172</v>
      </c>
      <c r="AJ54">
        <f t="shared" si="23"/>
        <v>0.94139648713320456</v>
      </c>
      <c r="AK54">
        <f t="shared" si="24"/>
        <v>0.27873578129070503</v>
      </c>
      <c r="AL54">
        <f t="shared" si="25"/>
        <v>2.8000840827897742</v>
      </c>
      <c r="AM54">
        <f t="shared" si="26"/>
        <v>5.799339352334024</v>
      </c>
      <c r="AN54" s="72">
        <f t="shared" si="36"/>
        <v>2.1055729703105577</v>
      </c>
      <c r="AO54" s="72">
        <f t="shared" si="36"/>
        <v>2.1034806951307283</v>
      </c>
      <c r="AP54" s="72">
        <f t="shared" si="36"/>
        <v>2.1084102666133568</v>
      </c>
      <c r="AQ54" s="72">
        <f t="shared" si="36"/>
        <v>2.0967291589700694</v>
      </c>
      <c r="AR54" s="72">
        <f t="shared" si="36"/>
        <v>2.124047188477959</v>
      </c>
      <c r="AS54" s="72">
        <f t="shared" si="36"/>
        <v>2.0580025836695479</v>
      </c>
      <c r="AT54" s="72">
        <f t="shared" si="36"/>
        <v>2.2071133651631349</v>
      </c>
      <c r="AU54" s="72">
        <f t="shared" si="28"/>
        <v>1.388613628538065</v>
      </c>
      <c r="AW54">
        <v>400</v>
      </c>
      <c r="AX54">
        <f t="shared" si="1"/>
        <v>2.3207612420941322E-2</v>
      </c>
      <c r="AY54">
        <f t="shared" si="2"/>
        <v>6.2844305910066062E-3</v>
      </c>
      <c r="AZ54">
        <f t="shared" si="3"/>
        <v>1.6923181829934717E-2</v>
      </c>
      <c r="BA54">
        <f t="shared" si="4"/>
        <v>0.17905133945233653</v>
      </c>
      <c r="BB54">
        <f t="shared" si="5"/>
        <v>0.98680758659874634</v>
      </c>
      <c r="BC54">
        <f t="shared" si="6"/>
        <v>-2.9764385594504885</v>
      </c>
      <c r="BD54">
        <f t="shared" si="7"/>
        <v>-12.082364432613236</v>
      </c>
      <c r="BE54">
        <f t="shared" si="33"/>
        <v>9.958819704519831</v>
      </c>
      <c r="BF54">
        <f t="shared" si="33"/>
        <v>10.035778448460395</v>
      </c>
      <c r="BG54">
        <f t="shared" si="33"/>
        <v>9.9268228722929379</v>
      </c>
      <c r="BH54">
        <f t="shared" si="33"/>
        <v>10.083532307111232</v>
      </c>
      <c r="BI54">
        <f t="shared" si="33"/>
        <v>9.8624603953912651</v>
      </c>
      <c r="BJ54">
        <f t="shared" si="33"/>
        <v>10.185529034605077</v>
      </c>
      <c r="BK54">
        <f t="shared" si="33"/>
        <v>9.7308227175630844</v>
      </c>
      <c r="BL54">
        <f t="shared" si="9"/>
        <v>10.436284305089711</v>
      </c>
    </row>
    <row r="55" spans="1:64" ht="12.95" customHeight="1" x14ac:dyDescent="0.2">
      <c r="A55" s="133" t="s">
        <v>55</v>
      </c>
      <c r="B55" s="24" t="s">
        <v>854</v>
      </c>
      <c r="C55" s="134">
        <v>33173.461000000003</v>
      </c>
      <c r="D55" s="134" t="s">
        <v>18</v>
      </c>
      <c r="E55">
        <f t="shared" si="37"/>
        <v>-9034.9494462200237</v>
      </c>
      <c r="F55">
        <f t="shared" si="38"/>
        <v>-9035</v>
      </c>
      <c r="G55">
        <f t="shared" si="39"/>
        <v>0.1081449999983306</v>
      </c>
      <c r="H55" s="25">
        <f>G55</f>
        <v>0.1081449999983306</v>
      </c>
      <c r="Q55" s="12">
        <f t="shared" si="40"/>
        <v>9.1094235765750597E-2</v>
      </c>
      <c r="R55" s="2">
        <f t="shared" si="41"/>
        <v>18154.961000000003</v>
      </c>
      <c r="S55" s="6">
        <v>0.1</v>
      </c>
      <c r="Z55">
        <f t="shared" si="18"/>
        <v>-9035</v>
      </c>
      <c r="AA55" s="72">
        <f t="shared" si="19"/>
        <v>0.10179895001435235</v>
      </c>
      <c r="AB55" s="72">
        <f t="shared" si="29"/>
        <v>9.744028574972885E-2</v>
      </c>
      <c r="AC55" s="144">
        <f t="shared" si="30"/>
        <v>1.7050764232580007E-2</v>
      </c>
      <c r="AD55" s="72">
        <f t="shared" si="31"/>
        <v>6.3460499839782525E-3</v>
      </c>
      <c r="AE55" s="72">
        <f t="shared" si="20"/>
        <v>4.0272350399150377E-6</v>
      </c>
      <c r="AF55">
        <f t="shared" si="32"/>
        <v>0.1081449999983306</v>
      </c>
      <c r="AG55" s="127"/>
      <c r="AH55">
        <f t="shared" si="21"/>
        <v>1.0704714248601754E-2</v>
      </c>
      <c r="AI55">
        <f t="shared" si="22"/>
        <v>0.21128879385019284</v>
      </c>
      <c r="AJ55">
        <f t="shared" si="23"/>
        <v>0.94684448539781851</v>
      </c>
      <c r="AK55">
        <f t="shared" si="24"/>
        <v>0.26573220878753617</v>
      </c>
      <c r="AL55">
        <f t="shared" si="25"/>
        <v>2.8166180021576768</v>
      </c>
      <c r="AM55">
        <f t="shared" si="26"/>
        <v>6.1000681483201635</v>
      </c>
      <c r="AN55" s="72">
        <f t="shared" si="36"/>
        <v>2.1485015454219534</v>
      </c>
      <c r="AO55" s="72">
        <f t="shared" si="36"/>
        <v>2.1447098229755861</v>
      </c>
      <c r="AP55" s="72">
        <f t="shared" si="36"/>
        <v>2.1530475197375472</v>
      </c>
      <c r="AQ55" s="72">
        <f t="shared" si="36"/>
        <v>2.1345695465433798</v>
      </c>
      <c r="AR55" s="72">
        <f t="shared" si="36"/>
        <v>2.1748446638619292</v>
      </c>
      <c r="AS55" s="72">
        <f t="shared" si="36"/>
        <v>2.0834730090663323</v>
      </c>
      <c r="AT55" s="72">
        <f t="shared" si="36"/>
        <v>2.2757384447398636</v>
      </c>
      <c r="AU55" s="72">
        <f t="shared" si="28"/>
        <v>1.4495727740585727</v>
      </c>
      <c r="AW55">
        <v>600</v>
      </c>
      <c r="AX55">
        <f t="shared" si="1"/>
        <v>2.4246108605468795E-2</v>
      </c>
      <c r="AY55">
        <f t="shared" si="2"/>
        <v>8.7111900667699842E-3</v>
      </c>
      <c r="AZ55">
        <f t="shared" si="3"/>
        <v>1.5534918538698813E-2</v>
      </c>
      <c r="BA55">
        <f t="shared" si="4"/>
        <v>0.18541836693991298</v>
      </c>
      <c r="BB55">
        <f t="shared" si="5"/>
        <v>0.97926082955866334</v>
      </c>
      <c r="BC55">
        <f t="shared" si="6"/>
        <v>-2.935035779787933</v>
      </c>
      <c r="BD55">
        <f t="shared" si="7"/>
        <v>-9.6481126218988038</v>
      </c>
      <c r="BE55">
        <f t="shared" si="33"/>
        <v>10.084862193846421</v>
      </c>
      <c r="BF55">
        <f t="shared" si="33"/>
        <v>10.133852337723736</v>
      </c>
      <c r="BG55">
        <f t="shared" si="33"/>
        <v>10.058649309157937</v>
      </c>
      <c r="BH55">
        <f t="shared" si="33"/>
        <v>10.176129518575568</v>
      </c>
      <c r="BI55">
        <f t="shared" si="33"/>
        <v>9.9969640908434307</v>
      </c>
      <c r="BJ55">
        <f t="shared" si="33"/>
        <v>10.283095195487972</v>
      </c>
      <c r="BK55">
        <f t="shared" si="33"/>
        <v>9.8504676056650364</v>
      </c>
      <c r="BL55">
        <f t="shared" si="9"/>
        <v>10.626781634841297</v>
      </c>
    </row>
    <row r="56" spans="1:64" ht="12.95" customHeight="1" x14ac:dyDescent="0.2">
      <c r="A56" s="133" t="s">
        <v>59</v>
      </c>
      <c r="B56" s="24" t="s">
        <v>854</v>
      </c>
      <c r="C56" s="134">
        <v>33186.292999999998</v>
      </c>
      <c r="D56" s="134" t="s">
        <v>862</v>
      </c>
      <c r="E56">
        <f t="shared" si="37"/>
        <v>-9028.9509617348886</v>
      </c>
      <c r="F56">
        <f t="shared" si="38"/>
        <v>-9029</v>
      </c>
      <c r="G56">
        <f t="shared" si="39"/>
        <v>0.10490299999219133</v>
      </c>
      <c r="I56" s="25">
        <f>G56</f>
        <v>0.10490299999219133</v>
      </c>
      <c r="Q56" s="12">
        <f t="shared" si="40"/>
        <v>9.0916276436526375E-2</v>
      </c>
      <c r="R56" s="2">
        <f t="shared" si="41"/>
        <v>18167.792999999998</v>
      </c>
      <c r="S56" s="6">
        <v>0.1</v>
      </c>
      <c r="Z56">
        <f t="shared" si="18"/>
        <v>-9029</v>
      </c>
      <c r="AA56" s="72">
        <f t="shared" si="19"/>
        <v>0.10168668636616648</v>
      </c>
      <c r="AB56" s="72">
        <f t="shared" si="29"/>
        <v>9.413259006255123E-2</v>
      </c>
      <c r="AC56" s="144">
        <f t="shared" si="30"/>
        <v>1.3986723555664951E-2</v>
      </c>
      <c r="AD56" s="72">
        <f t="shared" si="31"/>
        <v>3.2163136260248415E-3</v>
      </c>
      <c r="AE56" s="72">
        <f t="shared" si="20"/>
        <v>1.0344673340953065E-6</v>
      </c>
      <c r="AF56">
        <f t="shared" si="32"/>
        <v>0.10490299999219133</v>
      </c>
      <c r="AG56" s="127"/>
      <c r="AH56">
        <f t="shared" si="21"/>
        <v>1.0770409929640103E-2</v>
      </c>
      <c r="AI56">
        <f t="shared" si="22"/>
        <v>0.21088561877856404</v>
      </c>
      <c r="AJ56">
        <f t="shared" si="23"/>
        <v>0.94733257263956716</v>
      </c>
      <c r="AK56">
        <f t="shared" si="24"/>
        <v>0.26453254401471415</v>
      </c>
      <c r="AL56">
        <f t="shared" si="25"/>
        <v>2.8181386576106613</v>
      </c>
      <c r="AM56">
        <f t="shared" si="26"/>
        <v>6.1292562845842307</v>
      </c>
      <c r="AN56" s="72">
        <f t="shared" si="36"/>
        <v>2.1524951539756394</v>
      </c>
      <c r="AO56" s="72">
        <f t="shared" si="36"/>
        <v>2.1485080647125261</v>
      </c>
      <c r="AP56" s="72">
        <f t="shared" si="36"/>
        <v>2.1572221847267232</v>
      </c>
      <c r="AQ56" s="72">
        <f t="shared" si="36"/>
        <v>2.1380233148356709</v>
      </c>
      <c r="AR56" s="72">
        <f t="shared" si="36"/>
        <v>2.1796115591037637</v>
      </c>
      <c r="AS56" s="72">
        <f t="shared" si="36"/>
        <v>2.0857904659537247</v>
      </c>
      <c r="AT56" s="72">
        <f t="shared" si="36"/>
        <v>2.282015043753352</v>
      </c>
      <c r="AU56" s="72">
        <f t="shared" si="28"/>
        <v>1.4552876939511203</v>
      </c>
      <c r="AW56">
        <v>800</v>
      </c>
      <c r="AX56">
        <f t="shared" si="1"/>
        <v>2.5185649309685865E-2</v>
      </c>
      <c r="AY56">
        <f t="shared" si="2"/>
        <v>1.1313332192902033E-2</v>
      </c>
      <c r="AZ56">
        <f t="shared" si="3"/>
        <v>1.3872317116783829E-2</v>
      </c>
      <c r="BA56">
        <f t="shared" si="4"/>
        <v>0.19366185579171014</v>
      </c>
      <c r="BB56">
        <f t="shared" si="5"/>
        <v>0.96946432897913315</v>
      </c>
      <c r="BC56">
        <f t="shared" si="6"/>
        <v>-2.8912923621081168</v>
      </c>
      <c r="BD56">
        <f t="shared" si="7"/>
        <v>-7.9486418614426144</v>
      </c>
      <c r="BE56">
        <f t="shared" si="33"/>
        <v>10.2129101183021</v>
      </c>
      <c r="BF56">
        <f t="shared" si="33"/>
        <v>10.237507171765074</v>
      </c>
      <c r="BG56">
        <f t="shared" si="33"/>
        <v>10.195442557450223</v>
      </c>
      <c r="BH56">
        <f t="shared" si="33"/>
        <v>10.268547769017776</v>
      </c>
      <c r="BI56">
        <f t="shared" si="33"/>
        <v>10.14468668879109</v>
      </c>
      <c r="BJ56">
        <f t="shared" si="33"/>
        <v>10.365762946405759</v>
      </c>
      <c r="BK56">
        <f t="shared" si="33"/>
        <v>9.9981992426242385</v>
      </c>
      <c r="BL56">
        <f t="shared" si="9"/>
        <v>10.817278964592886</v>
      </c>
    </row>
    <row r="57" spans="1:64" ht="12.95" customHeight="1" x14ac:dyDescent="0.2">
      <c r="A57" t="s">
        <v>775</v>
      </c>
      <c r="C57" s="20">
        <v>33282.560660000003</v>
      </c>
      <c r="D57" s="20" t="s">
        <v>758</v>
      </c>
      <c r="E57">
        <f t="shared" si="37"/>
        <v>-8983.9493980713414</v>
      </c>
      <c r="F57">
        <f t="shared" si="38"/>
        <v>-8984</v>
      </c>
      <c r="G57">
        <f t="shared" si="39"/>
        <v>0.10824800000409596</v>
      </c>
      <c r="J57">
        <f>G57</f>
        <v>0.10824800000409596</v>
      </c>
      <c r="Q57" s="12">
        <f t="shared" si="40"/>
        <v>8.9586612757127163E-2</v>
      </c>
      <c r="R57" s="2">
        <f t="shared" si="41"/>
        <v>18264.060660000003</v>
      </c>
      <c r="S57" s="6">
        <v>1</v>
      </c>
      <c r="Z57">
        <f t="shared" si="18"/>
        <v>-8984</v>
      </c>
      <c r="AA57" s="72">
        <f t="shared" si="19"/>
        <v>0.10084184201885472</v>
      </c>
      <c r="AB57" s="72">
        <f t="shared" si="29"/>
        <v>9.6992770742368395E-2</v>
      </c>
      <c r="AC57" s="144">
        <f t="shared" si="30"/>
        <v>1.8661387246968794E-2</v>
      </c>
      <c r="AD57" s="72">
        <f t="shared" si="31"/>
        <v>7.4061579852412324E-3</v>
      </c>
      <c r="AE57" s="72">
        <f t="shared" si="20"/>
        <v>5.4851176102352468E-5</v>
      </c>
      <c r="AF57">
        <f t="shared" si="32"/>
        <v>0.10824800000409596</v>
      </c>
      <c r="AG57" s="127"/>
      <c r="AH57">
        <f t="shared" si="21"/>
        <v>1.1255229261727562E-2</v>
      </c>
      <c r="AI57">
        <f t="shared" si="22"/>
        <v>0.20795729193987378</v>
      </c>
      <c r="AJ57">
        <f t="shared" si="23"/>
        <v>0.95087820436612502</v>
      </c>
      <c r="AK57">
        <f t="shared" si="24"/>
        <v>0.25563122286248235</v>
      </c>
      <c r="AL57">
        <f t="shared" si="25"/>
        <v>2.8293977882546684</v>
      </c>
      <c r="AM57">
        <f t="shared" si="26"/>
        <v>6.3541380686182363</v>
      </c>
      <c r="AN57" s="72">
        <f t="shared" si="36"/>
        <v>2.1823011898278377</v>
      </c>
      <c r="AO57" s="72">
        <f t="shared" si="36"/>
        <v>2.1766302772996919</v>
      </c>
      <c r="AP57" s="72">
        <f t="shared" si="36"/>
        <v>2.1884945193144807</v>
      </c>
      <c r="AQ57" s="72">
        <f t="shared" si="36"/>
        <v>2.1634363970800048</v>
      </c>
      <c r="AR57" s="72">
        <f t="shared" si="36"/>
        <v>2.2153618300966351</v>
      </c>
      <c r="AS57" s="72">
        <f t="shared" si="36"/>
        <v>2.1028820606625684</v>
      </c>
      <c r="AT57" s="72">
        <f t="shared" si="36"/>
        <v>2.3282277541943919</v>
      </c>
      <c r="AU57" s="72">
        <f t="shared" si="28"/>
        <v>1.4981495931452278</v>
      </c>
      <c r="AW57">
        <v>1000</v>
      </c>
      <c r="AX57">
        <f t="shared" si="1"/>
        <v>2.605080860564812E-2</v>
      </c>
      <c r="AY57">
        <f t="shared" si="2"/>
        <v>1.409085696940275E-2</v>
      </c>
      <c r="AZ57">
        <f t="shared" si="3"/>
        <v>1.1959951636245371E-2</v>
      </c>
      <c r="BA57">
        <f t="shared" si="4"/>
        <v>0.20409501357463988</v>
      </c>
      <c r="BB57">
        <f t="shared" si="5"/>
        <v>0.95704217526449953</v>
      </c>
      <c r="BC57">
        <f t="shared" si="6"/>
        <v>-2.8448784537307885</v>
      </c>
      <c r="BD57">
        <f t="shared" si="7"/>
        <v>-6.6909679616819435</v>
      </c>
      <c r="BE57">
        <f t="shared" si="33"/>
        <v>10.3424103557164</v>
      </c>
      <c r="BF57">
        <f t="shared" si="33"/>
        <v>10.351167047385239</v>
      </c>
      <c r="BG57">
        <f t="shared" si="33"/>
        <v>10.333851159118183</v>
      </c>
      <c r="BH57">
        <f t="shared" si="33"/>
        <v>10.368487037580417</v>
      </c>
      <c r="BI57">
        <f t="shared" si="33"/>
        <v>10.300684260268206</v>
      </c>
      <c r="BJ57">
        <f t="shared" si="33"/>
        <v>10.439987474173433</v>
      </c>
      <c r="BK57">
        <f t="shared" si="33"/>
        <v>10.175564875080612</v>
      </c>
      <c r="BL57">
        <f t="shared" si="9"/>
        <v>11.007776294344474</v>
      </c>
    </row>
    <row r="58" spans="1:64" ht="12.95" customHeight="1" x14ac:dyDescent="0.2">
      <c r="A58" s="133" t="s">
        <v>59</v>
      </c>
      <c r="B58" s="24" t="s">
        <v>854</v>
      </c>
      <c r="C58" s="134">
        <v>33571.358</v>
      </c>
      <c r="D58" s="134" t="s">
        <v>862</v>
      </c>
      <c r="E58">
        <f t="shared" si="37"/>
        <v>-8848.9473435717082</v>
      </c>
      <c r="F58">
        <f t="shared" si="38"/>
        <v>-8849</v>
      </c>
      <c r="G58">
        <f t="shared" si="39"/>
        <v>0.11264299999311334</v>
      </c>
      <c r="I58" s="25">
        <f>G58</f>
        <v>0.11264299999311334</v>
      </c>
      <c r="Q58" s="12">
        <f t="shared" si="40"/>
        <v>8.5650894198979047E-2</v>
      </c>
      <c r="R58" s="2">
        <f t="shared" si="41"/>
        <v>18552.858</v>
      </c>
      <c r="S58" s="6">
        <v>0.1</v>
      </c>
      <c r="Z58">
        <f t="shared" si="18"/>
        <v>-8849</v>
      </c>
      <c r="AA58" s="72">
        <f t="shared" si="19"/>
        <v>9.8280961785039214E-2</v>
      </c>
      <c r="AB58" s="72">
        <f t="shared" si="29"/>
        <v>0.10001293240705317</v>
      </c>
      <c r="AC58" s="144">
        <f t="shared" si="30"/>
        <v>2.6992105794134288E-2</v>
      </c>
      <c r="AD58" s="72">
        <f t="shared" si="31"/>
        <v>1.4362038208074121E-2</v>
      </c>
      <c r="AE58" s="72">
        <f t="shared" si="20"/>
        <v>2.0626814149018092E-5</v>
      </c>
      <c r="AF58">
        <f t="shared" si="32"/>
        <v>0.11264299999311334</v>
      </c>
      <c r="AG58" s="127"/>
      <c r="AH58">
        <f t="shared" si="21"/>
        <v>1.2630067586060169E-2</v>
      </c>
      <c r="AI58">
        <f t="shared" si="22"/>
        <v>0.20007971983683714</v>
      </c>
      <c r="AJ58">
        <f t="shared" si="23"/>
        <v>0.96042217183759204</v>
      </c>
      <c r="AK58">
        <f t="shared" si="24"/>
        <v>0.22979669030922389</v>
      </c>
      <c r="AL58">
        <f t="shared" si="25"/>
        <v>2.8618511370460853</v>
      </c>
      <c r="AM58">
        <f t="shared" si="26"/>
        <v>7.1027726927860568</v>
      </c>
      <c r="AN58" s="72">
        <f t="shared" si="36"/>
        <v>2.2705256157971152</v>
      </c>
      <c r="AO58" s="72">
        <f t="shared" si="36"/>
        <v>2.2571967422582526</v>
      </c>
      <c r="AP58" s="72">
        <f t="shared" si="36"/>
        <v>2.2820910988327041</v>
      </c>
      <c r="AQ58" s="72">
        <f t="shared" si="36"/>
        <v>2.2349665461436352</v>
      </c>
      <c r="AR58" s="72">
        <f t="shared" si="36"/>
        <v>2.3220890975000423</v>
      </c>
      <c r="AS58" s="72">
        <f t="shared" si="36"/>
        <v>2.152573739417726</v>
      </c>
      <c r="AT58" s="72">
        <f t="shared" si="36"/>
        <v>2.4577068454287221</v>
      </c>
      <c r="AU58" s="72">
        <f t="shared" si="28"/>
        <v>1.6267352907275492</v>
      </c>
      <c r="AW58">
        <v>1200</v>
      </c>
      <c r="AX58">
        <f t="shared" si="1"/>
        <v>2.6831736867547345E-2</v>
      </c>
      <c r="AY58">
        <f t="shared" si="2"/>
        <v>1.7043764396272136E-2</v>
      </c>
      <c r="AZ58">
        <f t="shared" si="3"/>
        <v>9.7879724712752088E-3</v>
      </c>
      <c r="BA58">
        <f t="shared" si="4"/>
        <v>0.21739261980171964</v>
      </c>
      <c r="BB58">
        <f t="shared" si="5"/>
        <v>0.9411864826006654</v>
      </c>
      <c r="BC58">
        <f t="shared" si="6"/>
        <v>-2.794380185654195</v>
      </c>
      <c r="BD58">
        <f t="shared" si="7"/>
        <v>-5.7021764628182758</v>
      </c>
      <c r="BE58">
        <f t="shared" si="33"/>
        <v>10.475396978025303</v>
      </c>
      <c r="BF58">
        <f t="shared" si="33"/>
        <v>10.477060588542409</v>
      </c>
      <c r="BG58">
        <f t="shared" si="33"/>
        <v>10.473041406937094</v>
      </c>
      <c r="BH58">
        <f t="shared" si="33"/>
        <v>10.482800433901756</v>
      </c>
      <c r="BI58">
        <f t="shared" si="33"/>
        <v>10.459384215550784</v>
      </c>
      <c r="BJ58">
        <f t="shared" si="33"/>
        <v>10.517313083543451</v>
      </c>
      <c r="BK58">
        <f t="shared" si="33"/>
        <v>10.383039602890834</v>
      </c>
      <c r="BL58">
        <f t="shared" si="9"/>
        <v>11.198273624096061</v>
      </c>
    </row>
    <row r="59" spans="1:64" ht="12.95" customHeight="1" x14ac:dyDescent="0.2">
      <c r="A59" s="133" t="s">
        <v>59</v>
      </c>
      <c r="B59" s="24" t="s">
        <v>854</v>
      </c>
      <c r="C59" s="134">
        <v>33879.402999999998</v>
      </c>
      <c r="D59" s="134" t="s">
        <v>862</v>
      </c>
      <c r="E59">
        <f t="shared" si="37"/>
        <v>-8704.9477212817656</v>
      </c>
      <c r="F59">
        <f t="shared" si="38"/>
        <v>-8705</v>
      </c>
      <c r="G59">
        <f t="shared" si="39"/>
        <v>0.11183499999606283</v>
      </c>
      <c r="I59" s="25">
        <f>G59</f>
        <v>0.11183499999606283</v>
      </c>
      <c r="Q59" s="12">
        <f t="shared" si="40"/>
        <v>8.1540871570636192E-2</v>
      </c>
      <c r="R59" s="2">
        <f t="shared" si="41"/>
        <v>18860.902999999998</v>
      </c>
      <c r="S59" s="6">
        <v>0.1</v>
      </c>
      <c r="Z59">
        <f t="shared" si="18"/>
        <v>-8705</v>
      </c>
      <c r="AA59" s="72">
        <f t="shared" si="19"/>
        <v>9.5512627390126045E-2</v>
      </c>
      <c r="AB59" s="72">
        <f t="shared" si="29"/>
        <v>9.786324417657298E-2</v>
      </c>
      <c r="AC59" s="144">
        <f t="shared" si="30"/>
        <v>3.0294128425426642E-2</v>
      </c>
      <c r="AD59" s="72">
        <f t="shared" si="31"/>
        <v>1.6322372605936789E-2</v>
      </c>
      <c r="AE59" s="72">
        <f t="shared" si="20"/>
        <v>2.6641984748703575E-5</v>
      </c>
      <c r="AF59">
        <f t="shared" si="32"/>
        <v>0.11183499999606283</v>
      </c>
      <c r="AG59" s="127"/>
      <c r="AH59">
        <f t="shared" si="21"/>
        <v>1.3971755819489859E-2</v>
      </c>
      <c r="AI59">
        <f t="shared" si="22"/>
        <v>0.19294848667121833</v>
      </c>
      <c r="AJ59">
        <f t="shared" si="23"/>
        <v>0.96907129675608328</v>
      </c>
      <c r="AK59">
        <f t="shared" si="24"/>
        <v>0.20333919525539051</v>
      </c>
      <c r="AL59">
        <f t="shared" si="25"/>
        <v>2.894776549852323</v>
      </c>
      <c r="AM59">
        <f t="shared" si="26"/>
        <v>8.0620211362970409</v>
      </c>
      <c r="AN59" s="72">
        <f t="shared" si="36"/>
        <v>2.3634525907342985</v>
      </c>
      <c r="AO59" s="72">
        <f t="shared" si="36"/>
        <v>2.3372319930063119</v>
      </c>
      <c r="AP59" s="72">
        <f t="shared" si="36"/>
        <v>2.3816462815447479</v>
      </c>
      <c r="AQ59" s="72">
        <f t="shared" si="36"/>
        <v>2.3051745038603078</v>
      </c>
      <c r="AR59" s="72">
        <f t="shared" si="36"/>
        <v>2.4335283494589603</v>
      </c>
      <c r="AS59" s="72">
        <f t="shared" si="36"/>
        <v>2.2066157407254803</v>
      </c>
      <c r="AT59" s="72">
        <f t="shared" si="36"/>
        <v>2.5806986301015424</v>
      </c>
      <c r="AU59" s="72">
        <f t="shared" si="28"/>
        <v>1.7638933681486919</v>
      </c>
      <c r="AW59">
        <v>1400</v>
      </c>
      <c r="AX59">
        <f t="shared" si="1"/>
        <v>2.7480121795569256E-2</v>
      </c>
      <c r="AY59">
        <f t="shared" si="2"/>
        <v>2.0172054473510188E-2</v>
      </c>
      <c r="AZ59">
        <f t="shared" si="3"/>
        <v>7.3080673220590692E-3</v>
      </c>
      <c r="BA59">
        <f t="shared" si="4"/>
        <v>0.23485958789852379</v>
      </c>
      <c r="BB59">
        <f t="shared" si="5"/>
        <v>0.92033464839155943</v>
      </c>
      <c r="BC59">
        <f t="shared" si="6"/>
        <v>-2.7371906241873449</v>
      </c>
      <c r="BD59">
        <f t="shared" si="7"/>
        <v>-4.8779888305183805</v>
      </c>
      <c r="BE59">
        <f t="shared" si="33"/>
        <v>10.615802426925896</v>
      </c>
      <c r="BF59">
        <f t="shared" si="33"/>
        <v>10.615787085909481</v>
      </c>
      <c r="BG59">
        <f t="shared" si="33"/>
        <v>10.61583680988416</v>
      </c>
      <c r="BH59">
        <f t="shared" si="33"/>
        <v>10.615675664850221</v>
      </c>
      <c r="BI59">
        <f t="shared" si="33"/>
        <v>10.616198138771622</v>
      </c>
      <c r="BJ59">
        <f t="shared" si="33"/>
        <v>10.614506620642244</v>
      </c>
      <c r="BK59">
        <f t="shared" si="33"/>
        <v>10.620009190194674</v>
      </c>
      <c r="BL59">
        <f t="shared" si="9"/>
        <v>11.388770953847647</v>
      </c>
    </row>
    <row r="60" spans="1:64" ht="12.95" customHeight="1" x14ac:dyDescent="0.2">
      <c r="A60" s="133" t="s">
        <v>55</v>
      </c>
      <c r="B60" s="24" t="s">
        <v>854</v>
      </c>
      <c r="C60" s="134">
        <v>34159.627999999997</v>
      </c>
      <c r="D60" s="134" t="s">
        <v>18</v>
      </c>
      <c r="E60">
        <f t="shared" si="37"/>
        <v>-8573.9529180673053</v>
      </c>
      <c r="F60">
        <f t="shared" si="38"/>
        <v>-8574</v>
      </c>
      <c r="G60">
        <f t="shared" si="39"/>
        <v>0.10071799999423092</v>
      </c>
      <c r="H60" s="25">
        <f>G60</f>
        <v>0.10071799999423092</v>
      </c>
      <c r="Q60" s="12">
        <f t="shared" si="40"/>
        <v>7.7880869651540618E-2</v>
      </c>
      <c r="R60" s="2">
        <f t="shared" si="41"/>
        <v>19141.127999999997</v>
      </c>
      <c r="S60" s="6">
        <v>0.1</v>
      </c>
      <c r="Z60">
        <f t="shared" si="18"/>
        <v>-8574</v>
      </c>
      <c r="AA60" s="72">
        <f t="shared" si="19"/>
        <v>9.296141473528699E-2</v>
      </c>
      <c r="AB60" s="72">
        <f t="shared" si="29"/>
        <v>8.5637454910484551E-2</v>
      </c>
      <c r="AC60" s="144">
        <f t="shared" si="30"/>
        <v>2.2837130342690304E-2</v>
      </c>
      <c r="AD60" s="72">
        <f t="shared" si="31"/>
        <v>7.7565852589439321E-3</v>
      </c>
      <c r="AE60" s="72">
        <f t="shared" si="20"/>
        <v>6.0164614879266308E-6</v>
      </c>
      <c r="AF60">
        <f t="shared" si="32"/>
        <v>0.10071799999423092</v>
      </c>
      <c r="AG60" s="127"/>
      <c r="AH60">
        <f t="shared" si="21"/>
        <v>1.508054508374637E-2</v>
      </c>
      <c r="AI60">
        <f t="shared" si="22"/>
        <v>0.18742915272796001</v>
      </c>
      <c r="AJ60">
        <f t="shared" si="23"/>
        <v>0.97577410093454298</v>
      </c>
      <c r="AK60">
        <f t="shared" si="24"/>
        <v>0.18002108670093461</v>
      </c>
      <c r="AL60">
        <f t="shared" si="25"/>
        <v>2.9235690612300425</v>
      </c>
      <c r="AM60">
        <f t="shared" si="26"/>
        <v>9.1369530874035547</v>
      </c>
      <c r="AN60" s="72">
        <f t="shared" si="36"/>
        <v>2.4474080571275882</v>
      </c>
      <c r="AO60" s="72">
        <f t="shared" si="36"/>
        <v>2.4055764828664956</v>
      </c>
      <c r="AP60" s="72">
        <f t="shared" si="36"/>
        <v>2.4714742162401442</v>
      </c>
      <c r="AQ60" s="72">
        <f t="shared" si="36"/>
        <v>2.3658354921570943</v>
      </c>
      <c r="AR60" s="72">
        <f t="shared" si="36"/>
        <v>2.531029579077722</v>
      </c>
      <c r="AS60" s="72">
        <f t="shared" si="36"/>
        <v>2.2599031311012019</v>
      </c>
      <c r="AT60" s="72">
        <f t="shared" si="36"/>
        <v>2.6792476123303715</v>
      </c>
      <c r="AU60" s="72">
        <f t="shared" si="28"/>
        <v>1.8886691191359817</v>
      </c>
      <c r="AW60">
        <v>1600</v>
      </c>
      <c r="AX60">
        <f t="shared" si="1"/>
        <v>2.792738377843863E-2</v>
      </c>
      <c r="AY60">
        <f t="shared" si="2"/>
        <v>2.3475727201116906E-2</v>
      </c>
      <c r="AZ60">
        <f t="shared" si="3"/>
        <v>4.4516565773217234E-3</v>
      </c>
      <c r="BA60">
        <f t="shared" si="4"/>
        <v>0.25880528491142407</v>
      </c>
      <c r="BB60">
        <f t="shared" si="5"/>
        <v>0.89171928099620412</v>
      </c>
      <c r="BC60">
        <f t="shared" si="6"/>
        <v>-2.6693852461047545</v>
      </c>
      <c r="BD60">
        <f t="shared" si="7"/>
        <v>-4.1564317172118752</v>
      </c>
      <c r="BE60">
        <f t="shared" si="33"/>
        <v>10.768385986410655</v>
      </c>
      <c r="BF60">
        <f t="shared" si="33"/>
        <v>10.768361407048864</v>
      </c>
      <c r="BG60">
        <f t="shared" si="33"/>
        <v>10.768492547925337</v>
      </c>
      <c r="BH60">
        <f t="shared" si="33"/>
        <v>10.76779371624875</v>
      </c>
      <c r="BI60">
        <f t="shared" si="33"/>
        <v>10.771542400564918</v>
      </c>
      <c r="BJ60">
        <f t="shared" si="33"/>
        <v>10.752096786439227</v>
      </c>
      <c r="BK60">
        <f t="shared" si="33"/>
        <v>10.884792288236802</v>
      </c>
      <c r="BL60">
        <f t="shared" si="9"/>
        <v>11.579268283599236</v>
      </c>
    </row>
    <row r="61" spans="1:64" ht="12.95" customHeight="1" x14ac:dyDescent="0.2">
      <c r="A61" s="133" t="s">
        <v>59</v>
      </c>
      <c r="B61" s="24" t="s">
        <v>854</v>
      </c>
      <c r="C61" s="134">
        <v>34277.284</v>
      </c>
      <c r="D61" s="134" t="s">
        <v>862</v>
      </c>
      <c r="E61">
        <f t="shared" si="37"/>
        <v>-8518.9530980405361</v>
      </c>
      <c r="F61">
        <f t="shared" si="38"/>
        <v>-8519</v>
      </c>
      <c r="G61">
        <f t="shared" si="39"/>
        <v>0.10033299999486189</v>
      </c>
      <c r="I61" s="25">
        <f>G61</f>
        <v>0.10033299999486189</v>
      </c>
      <c r="Q61" s="12">
        <f t="shared" si="40"/>
        <v>7.6366654680855323E-2</v>
      </c>
      <c r="R61" s="2">
        <f t="shared" si="41"/>
        <v>19258.784</v>
      </c>
      <c r="S61" s="6">
        <v>0.1</v>
      </c>
      <c r="Z61">
        <f t="shared" si="18"/>
        <v>-8519</v>
      </c>
      <c r="AA61" s="72">
        <f t="shared" si="19"/>
        <v>9.1879464242711026E-2</v>
      </c>
      <c r="AB61" s="72">
        <f t="shared" si="29"/>
        <v>8.482019043300619E-2</v>
      </c>
      <c r="AC61" s="144">
        <f t="shared" si="30"/>
        <v>2.3966345314006571E-2</v>
      </c>
      <c r="AD61" s="72">
        <f t="shared" si="31"/>
        <v>8.4535357521508675E-3</v>
      </c>
      <c r="AE61" s="72">
        <f t="shared" si="20"/>
        <v>7.1462266712892933E-6</v>
      </c>
      <c r="AF61">
        <f t="shared" si="32"/>
        <v>0.10033299999486189</v>
      </c>
      <c r="AG61" s="127"/>
      <c r="AH61">
        <f t="shared" si="21"/>
        <v>1.5512809561855707E-2</v>
      </c>
      <c r="AI61">
        <f t="shared" si="22"/>
        <v>0.18536243505810901</v>
      </c>
      <c r="AJ61">
        <f t="shared" si="23"/>
        <v>0.97828660994667571</v>
      </c>
      <c r="AK61">
        <f t="shared" si="24"/>
        <v>0.17042479654948312</v>
      </c>
      <c r="AL61">
        <f t="shared" si="25"/>
        <v>2.9353637137540942</v>
      </c>
      <c r="AM61">
        <f t="shared" si="26"/>
        <v>9.6635640760264288</v>
      </c>
      <c r="AN61" s="72">
        <f t="shared" si="36"/>
        <v>2.4824890282502272</v>
      </c>
      <c r="AO61" s="72">
        <f t="shared" si="36"/>
        <v>2.4332878873204784</v>
      </c>
      <c r="AP61" s="72">
        <f t="shared" si="36"/>
        <v>2.5087607207834068</v>
      </c>
      <c r="AQ61" s="72">
        <f t="shared" si="36"/>
        <v>2.3909437446002908</v>
      </c>
      <c r="AR61" s="72">
        <f t="shared" si="36"/>
        <v>2.5704983900198108</v>
      </c>
      <c r="AS61" s="72">
        <f t="shared" si="36"/>
        <v>2.2839644688439442</v>
      </c>
      <c r="AT61" s="72">
        <f t="shared" si="36"/>
        <v>2.7169289694240573</v>
      </c>
      <c r="AU61" s="72">
        <f t="shared" si="28"/>
        <v>1.9410558848176684</v>
      </c>
      <c r="AW61">
        <v>1800</v>
      </c>
      <c r="AX61">
        <f t="shared" si="1"/>
        <v>2.8096487932268002E-2</v>
      </c>
      <c r="AY61">
        <f t="shared" si="2"/>
        <v>2.6954782579092298E-2</v>
      </c>
      <c r="AZ61">
        <f t="shared" si="3"/>
        <v>1.1417053531757022E-3</v>
      </c>
      <c r="BA61">
        <f t="shared" si="4"/>
        <v>0.293469278864816</v>
      </c>
      <c r="BB61">
        <f t="shared" si="5"/>
        <v>0.85025684454722528</v>
      </c>
      <c r="BC61">
        <f t="shared" si="6"/>
        <v>-2.5847284665757733</v>
      </c>
      <c r="BD61">
        <f t="shared" si="7"/>
        <v>-3.4982460558291169</v>
      </c>
      <c r="BE61">
        <f t="shared" si="33"/>
        <v>10.938831717889485</v>
      </c>
      <c r="BF61">
        <f t="shared" si="33"/>
        <v>10.938831773813648</v>
      </c>
      <c r="BG61">
        <f t="shared" si="33"/>
        <v>10.938830588990657</v>
      </c>
      <c r="BH61">
        <f t="shared" si="33"/>
        <v>10.938855696226655</v>
      </c>
      <c r="BI61">
        <f t="shared" si="33"/>
        <v>10.93832600919206</v>
      </c>
      <c r="BJ61">
        <f t="shared" si="33"/>
        <v>10.950808931533931</v>
      </c>
      <c r="BK61">
        <f t="shared" si="33"/>
        <v>11.174701265930793</v>
      </c>
      <c r="BL61">
        <f t="shared" si="9"/>
        <v>11.769765613350824</v>
      </c>
    </row>
    <row r="62" spans="1:64" ht="12.95" customHeight="1" x14ac:dyDescent="0.2">
      <c r="A62" s="133" t="s">
        <v>59</v>
      </c>
      <c r="B62" s="24" t="s">
        <v>854</v>
      </c>
      <c r="C62" s="134">
        <v>34600.296999999999</v>
      </c>
      <c r="D62" s="134" t="s">
        <v>862</v>
      </c>
      <c r="E62">
        <f t="shared" si="37"/>
        <v>-8367.9564904191157</v>
      </c>
      <c r="F62">
        <f t="shared" si="38"/>
        <v>-8368</v>
      </c>
      <c r="G62">
        <f t="shared" si="39"/>
        <v>9.3075999997381587E-2</v>
      </c>
      <c r="I62" s="25">
        <f>G62</f>
        <v>9.3075999997381587E-2</v>
      </c>
      <c r="Q62" s="12">
        <f t="shared" si="40"/>
        <v>7.2277639465821691E-2</v>
      </c>
      <c r="R62" s="2">
        <f t="shared" si="41"/>
        <v>19581.796999999999</v>
      </c>
      <c r="S62" s="6">
        <v>0.1</v>
      </c>
      <c r="Z62">
        <f t="shared" si="18"/>
        <v>-8368</v>
      </c>
      <c r="AA62" s="72">
        <f t="shared" si="19"/>
        <v>8.8868517587606388E-2</v>
      </c>
      <c r="AB62" s="72">
        <f t="shared" si="29"/>
        <v>7.648512187559689E-2</v>
      </c>
      <c r="AC62" s="144">
        <f t="shared" si="30"/>
        <v>2.0798360531559895E-2</v>
      </c>
      <c r="AD62" s="72">
        <f t="shared" si="31"/>
        <v>4.2074824097751984E-3</v>
      </c>
      <c r="AE62" s="72">
        <f t="shared" si="20"/>
        <v>1.770290822856771E-6</v>
      </c>
      <c r="AF62">
        <f t="shared" si="32"/>
        <v>9.3075999997381587E-2</v>
      </c>
      <c r="AG62" s="127"/>
      <c r="AH62">
        <f t="shared" si="21"/>
        <v>1.6590878121784704E-2</v>
      </c>
      <c r="AI62">
        <f t="shared" si="22"/>
        <v>0.18040253772429138</v>
      </c>
      <c r="AJ62">
        <f t="shared" si="23"/>
        <v>0.98432457564303122</v>
      </c>
      <c r="AK62">
        <f t="shared" si="24"/>
        <v>0.14470305222974644</v>
      </c>
      <c r="AL62">
        <f t="shared" si="25"/>
        <v>2.9668397502168675</v>
      </c>
      <c r="AM62">
        <f t="shared" si="26"/>
        <v>11.415590849533872</v>
      </c>
      <c r="AN62" s="72">
        <f t="shared" si="36"/>
        <v>2.5779423293644768</v>
      </c>
      <c r="AO62" s="72">
        <f t="shared" si="36"/>
        <v>2.5075249531958663</v>
      </c>
      <c r="AP62" s="72">
        <f t="shared" si="36"/>
        <v>2.6089424011586115</v>
      </c>
      <c r="AQ62" s="72">
        <f t="shared" si="36"/>
        <v>2.4604589565452999</v>
      </c>
      <c r="AR62" s="72">
        <f t="shared" si="36"/>
        <v>2.6734079340390537</v>
      </c>
      <c r="AS62" s="72">
        <f t="shared" si="36"/>
        <v>2.3561597969654282</v>
      </c>
      <c r="AT62" s="72">
        <f t="shared" si="36"/>
        <v>2.8095775911349703</v>
      </c>
      <c r="AU62" s="72">
        <f t="shared" si="28"/>
        <v>2.0848813687801169</v>
      </c>
      <c r="AW62">
        <v>2000</v>
      </c>
      <c r="AX62">
        <f t="shared" si="1"/>
        <v>2.7883028798277341E-2</v>
      </c>
      <c r="AY62">
        <f t="shared" si="2"/>
        <v>3.0609220607436358E-2</v>
      </c>
      <c r="AZ62">
        <f t="shared" si="3"/>
        <v>-2.7261918091590173E-3</v>
      </c>
      <c r="BA62">
        <f t="shared" si="4"/>
        <v>0.34790832200534338</v>
      </c>
      <c r="BB62">
        <f t="shared" si="5"/>
        <v>0.78508294680073987</v>
      </c>
      <c r="BC62">
        <f t="shared" si="6"/>
        <v>-2.4710854411405356</v>
      </c>
      <c r="BD62">
        <f t="shared" si="7"/>
        <v>-2.870218915970209</v>
      </c>
      <c r="BE62">
        <f t="shared" si="33"/>
        <v>11.136208771025489</v>
      </c>
      <c r="BF62">
        <f t="shared" si="33"/>
        <v>11.136229214955138</v>
      </c>
      <c r="BG62">
        <f t="shared" si="33"/>
        <v>11.136404323727053</v>
      </c>
      <c r="BH62">
        <f t="shared" si="33"/>
        <v>11.137895418875553</v>
      </c>
      <c r="BI62">
        <f t="shared" si="33"/>
        <v>11.150014226153274</v>
      </c>
      <c r="BJ62">
        <f t="shared" si="33"/>
        <v>11.226142279886721</v>
      </c>
      <c r="BK62">
        <f t="shared" si="33"/>
        <v>11.486139447338417</v>
      </c>
      <c r="BL62">
        <f t="shared" si="9"/>
        <v>11.960262943102411</v>
      </c>
    </row>
    <row r="63" spans="1:64" ht="12.95" customHeight="1" x14ac:dyDescent="0.2">
      <c r="A63" s="133" t="s">
        <v>55</v>
      </c>
      <c r="B63" s="24" t="s">
        <v>854</v>
      </c>
      <c r="C63" s="134">
        <v>34645.216999999997</v>
      </c>
      <c r="D63" s="134" t="s">
        <v>18</v>
      </c>
      <c r="E63">
        <f t="shared" si="37"/>
        <v>-8346.9580550175851</v>
      </c>
      <c r="F63">
        <f t="shared" si="38"/>
        <v>-8347</v>
      </c>
      <c r="G63">
        <f t="shared" si="39"/>
        <v>8.9728999992075842E-2</v>
      </c>
      <c r="H63" s="25">
        <f>G63</f>
        <v>8.9728999992075842E-2</v>
      </c>
      <c r="Q63" s="12">
        <f t="shared" si="40"/>
        <v>7.1716887002315585E-2</v>
      </c>
      <c r="R63" s="2">
        <f t="shared" si="41"/>
        <v>19626.716999999997</v>
      </c>
      <c r="S63" s="6">
        <v>0.1</v>
      </c>
      <c r="Z63">
        <f t="shared" si="18"/>
        <v>-8347</v>
      </c>
      <c r="AA63" s="72">
        <f t="shared" si="19"/>
        <v>8.8444451259721626E-2</v>
      </c>
      <c r="AB63" s="72">
        <f t="shared" si="29"/>
        <v>7.3001435734669801E-2</v>
      </c>
      <c r="AC63" s="144">
        <f t="shared" si="30"/>
        <v>1.8012112989760257E-2</v>
      </c>
      <c r="AD63" s="72">
        <f t="shared" si="31"/>
        <v>1.2845487323542154E-3</v>
      </c>
      <c r="AE63" s="72">
        <f t="shared" si="20"/>
        <v>1.6500654457928218E-7</v>
      </c>
      <c r="AF63">
        <f t="shared" si="32"/>
        <v>8.9728999992075842E-2</v>
      </c>
      <c r="AG63" s="127"/>
      <c r="AH63">
        <f t="shared" si="21"/>
        <v>1.6727564257406045E-2</v>
      </c>
      <c r="AI63">
        <f t="shared" si="22"/>
        <v>0.17979273126281292</v>
      </c>
      <c r="AJ63">
        <f t="shared" si="23"/>
        <v>0.98506795077122178</v>
      </c>
      <c r="AK63">
        <f t="shared" si="24"/>
        <v>0.14120555868686718</v>
      </c>
      <c r="AL63">
        <f t="shared" si="25"/>
        <v>2.9711054876833045</v>
      </c>
      <c r="AM63">
        <f t="shared" si="26"/>
        <v>11.70266001396929</v>
      </c>
      <c r="AN63" s="72">
        <f t="shared" si="36"/>
        <v>2.5910729624379512</v>
      </c>
      <c r="AO63" s="72">
        <f t="shared" si="36"/>
        <v>2.5177352556587622</v>
      </c>
      <c r="AP63" s="72">
        <f t="shared" si="36"/>
        <v>2.6225455688040227</v>
      </c>
      <c r="AQ63" s="72">
        <f t="shared" si="36"/>
        <v>2.4703168170090137</v>
      </c>
      <c r="AR63" s="72">
        <f t="shared" si="36"/>
        <v>2.6870200510790268</v>
      </c>
      <c r="AS63" s="72">
        <f t="shared" si="36"/>
        <v>2.3669602302275243</v>
      </c>
      <c r="AT63" s="72">
        <f t="shared" si="36"/>
        <v>2.8212492666875848</v>
      </c>
      <c r="AU63" s="72">
        <f t="shared" si="28"/>
        <v>2.1048835884040336</v>
      </c>
      <c r="AW63">
        <v>2200</v>
      </c>
      <c r="AX63">
        <f t="shared" si="1"/>
        <v>2.7102346002348007E-2</v>
      </c>
      <c r="AY63">
        <f t="shared" si="2"/>
        <v>3.443904128614908E-2</v>
      </c>
      <c r="AZ63">
        <f t="shared" si="3"/>
        <v>-7.3366952838010745E-3</v>
      </c>
      <c r="BA63">
        <f t="shared" si="4"/>
        <v>0.44663526232231598</v>
      </c>
      <c r="BB63">
        <f t="shared" si="5"/>
        <v>0.66677916554958983</v>
      </c>
      <c r="BC63">
        <f t="shared" si="6"/>
        <v>-2.2981340081917327</v>
      </c>
      <c r="BD63">
        <f t="shared" si="7"/>
        <v>-2.2289171571203439</v>
      </c>
      <c r="BE63">
        <f t="shared" si="33"/>
        <v>11.379733829323181</v>
      </c>
      <c r="BF63">
        <f t="shared" si="33"/>
        <v>11.381607043148312</v>
      </c>
      <c r="BG63">
        <f t="shared" si="33"/>
        <v>11.387541502601449</v>
      </c>
      <c r="BH63">
        <f t="shared" si="33"/>
        <v>11.40580474134844</v>
      </c>
      <c r="BI63">
        <f t="shared" si="33"/>
        <v>11.457748507430018</v>
      </c>
      <c r="BJ63">
        <f t="shared" si="33"/>
        <v>11.582452920107405</v>
      </c>
      <c r="BK63">
        <f t="shared" si="33"/>
        <v>11.814731238048934</v>
      </c>
      <c r="BL63">
        <f t="shared" si="9"/>
        <v>12.150760272853997</v>
      </c>
    </row>
    <row r="64" spans="1:64" ht="12.95" customHeight="1" x14ac:dyDescent="0.2">
      <c r="A64" s="75" t="s">
        <v>776</v>
      </c>
      <c r="B64" s="75"/>
      <c r="C64" s="76">
        <v>34901.919000000002</v>
      </c>
      <c r="D64" s="76" t="s">
        <v>758</v>
      </c>
      <c r="E64">
        <f t="shared" si="37"/>
        <v>-8226.9593826123419</v>
      </c>
      <c r="F64">
        <f t="shared" si="38"/>
        <v>-8227</v>
      </c>
      <c r="G64">
        <f t="shared" si="39"/>
        <v>8.6888999998336658E-2</v>
      </c>
      <c r="H64">
        <f>G64</f>
        <v>8.6888999998336658E-2</v>
      </c>
      <c r="Q64" s="12">
        <f t="shared" si="40"/>
        <v>6.8549680641405153E-2</v>
      </c>
      <c r="R64" s="2">
        <f t="shared" si="41"/>
        <v>19883.419000000002</v>
      </c>
      <c r="S64" s="6">
        <v>0.1</v>
      </c>
      <c r="Z64">
        <f t="shared" si="18"/>
        <v>-8227</v>
      </c>
      <c r="AA64" s="72">
        <f t="shared" si="19"/>
        <v>8.599312608035721E-2</v>
      </c>
      <c r="AB64" s="72">
        <f t="shared" si="29"/>
        <v>6.9445554559384601E-2</v>
      </c>
      <c r="AC64" s="144">
        <f t="shared" si="30"/>
        <v>1.8339319356931505E-2</v>
      </c>
      <c r="AD64" s="72">
        <f t="shared" si="31"/>
        <v>8.9587391797944782E-4</v>
      </c>
      <c r="AE64" s="72">
        <f t="shared" si="20"/>
        <v>8.0259007691584643E-8</v>
      </c>
      <c r="AF64">
        <f t="shared" si="32"/>
        <v>8.6888999998336658E-2</v>
      </c>
      <c r="AG64" s="127"/>
      <c r="AH64">
        <f t="shared" si="21"/>
        <v>1.7443445438952057E-2</v>
      </c>
      <c r="AI64">
        <f t="shared" si="22"/>
        <v>0.17666581658758274</v>
      </c>
      <c r="AJ64">
        <f t="shared" si="23"/>
        <v>0.98888470435230258</v>
      </c>
      <c r="AK64">
        <f t="shared" si="24"/>
        <v>0.12165441183119691</v>
      </c>
      <c r="AL64">
        <f t="shared" si="25"/>
        <v>2.9948958517039337</v>
      </c>
      <c r="AM64">
        <f t="shared" si="26"/>
        <v>13.609104143033306</v>
      </c>
      <c r="AN64" s="72">
        <f t="shared" si="36"/>
        <v>2.6650886526865207</v>
      </c>
      <c r="AO64" s="72">
        <f t="shared" si="36"/>
        <v>2.5761738679465385</v>
      </c>
      <c r="AP64" s="72">
        <f t="shared" si="36"/>
        <v>2.6982782390263482</v>
      </c>
      <c r="AQ64" s="72">
        <f t="shared" si="36"/>
        <v>2.5281966276210843</v>
      </c>
      <c r="AR64" s="72">
        <f t="shared" si="36"/>
        <v>2.7611948878874077</v>
      </c>
      <c r="AS64" s="72">
        <f t="shared" si="36"/>
        <v>2.4323703083601416</v>
      </c>
      <c r="AT64" s="72">
        <f t="shared" si="36"/>
        <v>2.8825535855808093</v>
      </c>
      <c r="AU64" s="72">
        <f t="shared" si="28"/>
        <v>2.219181986254986</v>
      </c>
      <c r="AW64">
        <v>2400</v>
      </c>
      <c r="AX64">
        <f t="shared" si="1"/>
        <v>2.5208342815587655E-2</v>
      </c>
      <c r="AY64">
        <f t="shared" si="2"/>
        <v>3.844424461523048E-2</v>
      </c>
      <c r="AZ64">
        <f t="shared" si="3"/>
        <v>-1.3235901799642827E-2</v>
      </c>
      <c r="BA64">
        <f t="shared" si="4"/>
        <v>0.70105153668524434</v>
      </c>
      <c r="BB64">
        <f t="shared" si="5"/>
        <v>0.36156521493945165</v>
      </c>
      <c r="BC64">
        <f t="shared" si="6"/>
        <v>-1.9382015472370013</v>
      </c>
      <c r="BD64">
        <f t="shared" si="7"/>
        <v>-1.4563908940846109</v>
      </c>
      <c r="BE64">
        <f t="shared" si="33"/>
        <v>11.736284897625698</v>
      </c>
      <c r="BF64">
        <f t="shared" si="33"/>
        <v>11.752585493485675</v>
      </c>
      <c r="BG64">
        <f t="shared" si="33"/>
        <v>11.780690407869868</v>
      </c>
      <c r="BH64">
        <f t="shared" si="33"/>
        <v>11.827386535244989</v>
      </c>
      <c r="BI64">
        <f t="shared" si="33"/>
        <v>11.900898446832526</v>
      </c>
      <c r="BJ64">
        <f t="shared" si="33"/>
        <v>12.008826331217763</v>
      </c>
      <c r="BK64">
        <f t="shared" si="33"/>
        <v>12.155480432534993</v>
      </c>
      <c r="BL64">
        <f t="shared" si="9"/>
        <v>12.341257602605584</v>
      </c>
    </row>
    <row r="65" spans="1:64" ht="12.95" customHeight="1" x14ac:dyDescent="0.2">
      <c r="A65" s="133" t="s">
        <v>55</v>
      </c>
      <c r="B65" s="24" t="s">
        <v>854</v>
      </c>
      <c r="C65" s="134">
        <v>35000.328000000001</v>
      </c>
      <c r="D65" s="134" t="s">
        <v>18</v>
      </c>
      <c r="E65">
        <f t="shared" si="37"/>
        <v>-8180.95682185034</v>
      </c>
      <c r="F65">
        <f t="shared" si="38"/>
        <v>-8181</v>
      </c>
      <c r="G65">
        <f t="shared" si="39"/>
        <v>9.2366999997466337E-2</v>
      </c>
      <c r="H65" s="25">
        <f>G65</f>
        <v>9.2366999997466337E-2</v>
      </c>
      <c r="Q65" s="12">
        <f t="shared" si="40"/>
        <v>6.7352325143700487E-2</v>
      </c>
      <c r="R65" s="2">
        <f t="shared" si="41"/>
        <v>19981.828000000001</v>
      </c>
      <c r="S65" s="6">
        <v>0.1</v>
      </c>
      <c r="Z65">
        <f t="shared" si="18"/>
        <v>-8181</v>
      </c>
      <c r="AA65" s="72">
        <f t="shared" si="19"/>
        <v>8.5040197554872216E-2</v>
      </c>
      <c r="AB65" s="72">
        <f t="shared" si="29"/>
        <v>7.4679127586294608E-2</v>
      </c>
      <c r="AC65" s="144">
        <f t="shared" si="30"/>
        <v>2.501467485376585E-2</v>
      </c>
      <c r="AD65" s="72">
        <f t="shared" si="31"/>
        <v>7.3268024425941214E-3</v>
      </c>
      <c r="AE65" s="72">
        <f t="shared" si="20"/>
        <v>5.3682034032803191E-6</v>
      </c>
      <c r="AF65">
        <f t="shared" si="32"/>
        <v>9.2366999997466337E-2</v>
      </c>
      <c r="AG65" s="127"/>
      <c r="AH65">
        <f t="shared" si="21"/>
        <v>1.7687872411171729E-2</v>
      </c>
      <c r="AI65">
        <f t="shared" si="22"/>
        <v>0.17562327704134528</v>
      </c>
      <c r="AJ65">
        <f t="shared" si="23"/>
        <v>0.99015956027762331</v>
      </c>
      <c r="AK65">
        <f t="shared" si="24"/>
        <v>0.11437653665562607</v>
      </c>
      <c r="AL65">
        <f t="shared" si="25"/>
        <v>3.003729716696435</v>
      </c>
      <c r="AM65">
        <f t="shared" si="26"/>
        <v>14.484177857250877</v>
      </c>
      <c r="AN65" s="72">
        <f t="shared" si="36"/>
        <v>2.692891685379605</v>
      </c>
      <c r="AO65" s="72">
        <f t="shared" si="36"/>
        <v>2.5987975357300406</v>
      </c>
      <c r="AP65" s="72">
        <f t="shared" si="36"/>
        <v>2.7262815628687589</v>
      </c>
      <c r="AQ65" s="72">
        <f t="shared" si="36"/>
        <v>2.5512445301583639</v>
      </c>
      <c r="AR65" s="72">
        <f t="shared" si="36"/>
        <v>2.787927636321919</v>
      </c>
      <c r="AS65" s="72">
        <f t="shared" si="36"/>
        <v>2.4591122784768391</v>
      </c>
      <c r="AT65" s="72">
        <f t="shared" si="36"/>
        <v>2.9037168202521233</v>
      </c>
      <c r="AU65" s="72">
        <f t="shared" si="28"/>
        <v>2.262996372097851</v>
      </c>
      <c r="AW65">
        <v>2600</v>
      </c>
      <c r="AX65">
        <f t="shared" ref="AX65:AX92" si="42">AB$3+AB$4*AW65+AB$5*AW65^2+AZ65</f>
        <v>2.3228728168007237E-2</v>
      </c>
      <c r="AY65">
        <f t="shared" ref="AY65:AY92" si="43">AB$3+AB$4*AW65+AB$5*AW65^2</f>
        <v>4.2624830594680543E-2</v>
      </c>
      <c r="AZ65">
        <f t="shared" ref="AZ65:AZ92" si="44">$AB$6*($AB$11/BA65*BB65+$AB$12)</f>
        <v>-1.9396102426673306E-2</v>
      </c>
      <c r="BA65">
        <f t="shared" ref="BA65:BA92" si="45">1+$AB$7*COS(BC65)</f>
        <v>1.7258994629575111</v>
      </c>
      <c r="BB65">
        <f t="shared" ref="BB65:BB92" si="46">SIN(BC65+RADIANS($AB$9))</f>
        <v>-0.87094298040007723</v>
      </c>
      <c r="BC65">
        <f t="shared" ref="BC65:BC92" si="47">2*ATAN(BD65)</f>
        <v>-0.51113731038882371</v>
      </c>
      <c r="BD65">
        <f t="shared" ref="BD65:BD92" si="48">SQRT((1+$AB$7)/(1-$AB$7))*TAN(BE65/2)</f>
        <v>-0.26128215782227282</v>
      </c>
      <c r="BE65">
        <f t="shared" si="33"/>
        <v>12.408593729162519</v>
      </c>
      <c r="BF65">
        <f t="shared" si="33"/>
        <v>12.417843454862675</v>
      </c>
      <c r="BG65">
        <f t="shared" si="33"/>
        <v>12.429071789690536</v>
      </c>
      <c r="BH65">
        <f t="shared" si="33"/>
        <v>12.442678747987898</v>
      </c>
      <c r="BI65">
        <f t="shared" si="33"/>
        <v>12.459137667512719</v>
      </c>
      <c r="BJ65">
        <f t="shared" si="33"/>
        <v>12.479007830133469</v>
      </c>
      <c r="BK65">
        <f t="shared" si="33"/>
        <v>12.502950974984739</v>
      </c>
      <c r="BL65">
        <f t="shared" ref="BL65:BL92" si="49">RADIANS($AB$9)+$AB$18*(AW65-AB$15)</f>
        <v>12.53175493235717</v>
      </c>
    </row>
    <row r="66" spans="1:64" ht="12.95" customHeight="1" x14ac:dyDescent="0.2">
      <c r="A66" s="133" t="s">
        <v>59</v>
      </c>
      <c r="B66" s="24" t="s">
        <v>854</v>
      </c>
      <c r="C66" s="134">
        <v>35017.434000000001</v>
      </c>
      <c r="D66" s="134" t="s">
        <v>862</v>
      </c>
      <c r="E66">
        <f t="shared" si="37"/>
        <v>-8172.9604007466323</v>
      </c>
      <c r="F66">
        <f t="shared" si="38"/>
        <v>-8173</v>
      </c>
      <c r="G66">
        <f t="shared" si="39"/>
        <v>8.4710999995877501E-2</v>
      </c>
      <c r="I66" s="25">
        <f>G66</f>
        <v>8.4710999995877501E-2</v>
      </c>
      <c r="Q66" s="12">
        <f t="shared" si="40"/>
        <v>6.7145036471281255E-2</v>
      </c>
      <c r="R66" s="2">
        <f t="shared" si="41"/>
        <v>19998.934000000001</v>
      </c>
      <c r="S66" s="6">
        <v>0.1</v>
      </c>
      <c r="Z66">
        <f t="shared" si="18"/>
        <v>-8173</v>
      </c>
      <c r="AA66" s="72">
        <f t="shared" si="19"/>
        <v>8.4873704111333437E-2</v>
      </c>
      <c r="AB66" s="72">
        <f t="shared" si="29"/>
        <v>6.6982332355825319E-2</v>
      </c>
      <c r="AC66" s="144">
        <f t="shared" si="30"/>
        <v>1.7565963524596245E-2</v>
      </c>
      <c r="AD66" s="72">
        <f t="shared" si="31"/>
        <v>-1.627041154559361E-4</v>
      </c>
      <c r="AE66" s="72">
        <f t="shared" si="20"/>
        <v>2.6472629186298589E-9</v>
      </c>
      <c r="AF66">
        <f t="shared" si="32"/>
        <v>8.4710999995877501E-2</v>
      </c>
      <c r="AG66" s="127"/>
      <c r="AH66">
        <f t="shared" si="21"/>
        <v>1.7728667640052174E-2</v>
      </c>
      <c r="AI66">
        <f t="shared" si="22"/>
        <v>0.1754504931552181</v>
      </c>
      <c r="AJ66">
        <f t="shared" si="23"/>
        <v>0.99037098769908694</v>
      </c>
      <c r="AK66">
        <f t="shared" si="24"/>
        <v>0.11312419836362782</v>
      </c>
      <c r="AL66">
        <f t="shared" si="25"/>
        <v>3.0052486907154923</v>
      </c>
      <c r="AM66">
        <f t="shared" si="26"/>
        <v>14.646051927606829</v>
      </c>
      <c r="AN66" s="72">
        <f t="shared" si="36"/>
        <v>2.6976887826303675</v>
      </c>
      <c r="AO66" s="72">
        <f t="shared" si="36"/>
        <v>2.6027538140792816</v>
      </c>
      <c r="AP66" s="72">
        <f t="shared" si="36"/>
        <v>2.7310873972196177</v>
      </c>
      <c r="AQ66" s="72">
        <f t="shared" si="36"/>
        <v>2.5553090441376742</v>
      </c>
      <c r="AR66" s="72">
        <f t="shared" si="36"/>
        <v>2.7924775504703243</v>
      </c>
      <c r="AS66" s="72">
        <f t="shared" si="36"/>
        <v>2.4638565203621203</v>
      </c>
      <c r="AT66" s="72">
        <f t="shared" si="36"/>
        <v>2.9072705875089913</v>
      </c>
      <c r="AU66" s="72">
        <f t="shared" si="28"/>
        <v>2.2706162652879147</v>
      </c>
      <c r="AW66">
        <v>2800</v>
      </c>
      <c r="AX66">
        <f t="shared" si="42"/>
        <v>3.1136921921221163E-2</v>
      </c>
      <c r="AY66">
        <f t="shared" si="43"/>
        <v>4.6980799224499277E-2</v>
      </c>
      <c r="AZ66">
        <f t="shared" si="44"/>
        <v>-1.5843877303278114E-2</v>
      </c>
      <c r="BA66">
        <f t="shared" si="45"/>
        <v>0.93286049545803862</v>
      </c>
      <c r="BB66">
        <f t="shared" si="46"/>
        <v>7.8137118914735543E-2</v>
      </c>
      <c r="BC66">
        <f t="shared" si="47"/>
        <v>1.6515540929140611</v>
      </c>
      <c r="BD66">
        <f t="shared" si="48"/>
        <v>1.0842035810055854</v>
      </c>
      <c r="BE66">
        <f t="shared" si="33"/>
        <v>13.200314866330348</v>
      </c>
      <c r="BF66">
        <f t="shared" si="33"/>
        <v>13.178248603789994</v>
      </c>
      <c r="BG66">
        <f t="shared" si="33"/>
        <v>13.146213489311645</v>
      </c>
      <c r="BH66">
        <f t="shared" si="33"/>
        <v>13.100859648214715</v>
      </c>
      <c r="BI66">
        <f t="shared" si="33"/>
        <v>13.038638935798184</v>
      </c>
      <c r="BJ66">
        <f t="shared" si="33"/>
        <v>12.956326417125384</v>
      </c>
      <c r="BK66">
        <f t="shared" si="33"/>
        <v>12.851463633751349</v>
      </c>
      <c r="BL66">
        <f t="shared" si="49"/>
        <v>12.722252262108759</v>
      </c>
    </row>
    <row r="67" spans="1:64" ht="12.95" customHeight="1" x14ac:dyDescent="0.2">
      <c r="A67" s="133" t="s">
        <v>59</v>
      </c>
      <c r="B67" s="24" t="s">
        <v>854</v>
      </c>
      <c r="C67" s="134">
        <v>35370.404999999999</v>
      </c>
      <c r="D67" s="134" t="s">
        <v>862</v>
      </c>
      <c r="E67">
        <f t="shared" si="37"/>
        <v>-8007.9595382775033</v>
      </c>
      <c r="F67">
        <f t="shared" si="38"/>
        <v>-8008</v>
      </c>
      <c r="G67">
        <f t="shared" si="39"/>
        <v>8.6555999994743615E-2</v>
      </c>
      <c r="I67" s="25">
        <f>G67</f>
        <v>8.6555999994743615E-2</v>
      </c>
      <c r="Q67" s="12">
        <f t="shared" si="40"/>
        <v>6.2932286324568848E-2</v>
      </c>
      <c r="R67" s="2">
        <f t="shared" si="41"/>
        <v>20351.904999999999</v>
      </c>
      <c r="S67" s="6">
        <v>0.1</v>
      </c>
      <c r="Z67">
        <f t="shared" si="18"/>
        <v>-8008</v>
      </c>
      <c r="AA67" s="72">
        <f t="shared" si="19"/>
        <v>8.1389948194579564E-2</v>
      </c>
      <c r="AB67" s="72">
        <f t="shared" si="29"/>
        <v>6.8098338124732899E-2</v>
      </c>
      <c r="AC67" s="144">
        <f t="shared" si="30"/>
        <v>2.3623713670174767E-2</v>
      </c>
      <c r="AD67" s="72">
        <f t="shared" si="31"/>
        <v>5.166051800164051E-3</v>
      </c>
      <c r="AE67" s="72">
        <f t="shared" si="20"/>
        <v>2.6688091201978231E-6</v>
      </c>
      <c r="AF67">
        <f t="shared" si="32"/>
        <v>8.6555999994743615E-2</v>
      </c>
      <c r="AG67" s="127"/>
      <c r="AH67">
        <f t="shared" si="21"/>
        <v>1.845766187001071E-2</v>
      </c>
      <c r="AI67">
        <f t="shared" si="22"/>
        <v>0.172420508868109</v>
      </c>
      <c r="AJ67">
        <f t="shared" si="23"/>
        <v>0.9940874746702405</v>
      </c>
      <c r="AK67">
        <f t="shared" si="24"/>
        <v>8.8267544155633398E-2</v>
      </c>
      <c r="AL67">
        <f t="shared" si="25"/>
        <v>3.0353368726739518</v>
      </c>
      <c r="AM67">
        <f t="shared" si="26"/>
        <v>18.804792675131473</v>
      </c>
      <c r="AN67" s="72">
        <f t="shared" si="36"/>
        <v>2.7936223281609012</v>
      </c>
      <c r="AO67" s="72">
        <f t="shared" si="36"/>
        <v>2.6864682755948373</v>
      </c>
      <c r="AP67" s="72">
        <f t="shared" si="36"/>
        <v>2.82553131895137</v>
      </c>
      <c r="AQ67" s="72">
        <f t="shared" si="36"/>
        <v>2.6433147016109704</v>
      </c>
      <c r="AR67" s="72">
        <f t="shared" si="36"/>
        <v>2.8796316298131424</v>
      </c>
      <c r="AS67" s="72">
        <f t="shared" si="36"/>
        <v>2.5676863515221058</v>
      </c>
      <c r="AT67" s="72">
        <f t="shared" si="36"/>
        <v>2.9726850809445273</v>
      </c>
      <c r="AU67" s="72">
        <f t="shared" si="28"/>
        <v>2.4277765623329741</v>
      </c>
      <c r="AW67">
        <v>3000</v>
      </c>
      <c r="AX67">
        <f t="shared" si="42"/>
        <v>4.2183716707082361E-2</v>
      </c>
      <c r="AY67">
        <f t="shared" si="43"/>
        <v>5.1512150504686674E-2</v>
      </c>
      <c r="AZ67">
        <f t="shared" si="44"/>
        <v>-9.3284337976043113E-3</v>
      </c>
      <c r="BA67">
        <f t="shared" si="45"/>
        <v>0.50728420818147746</v>
      </c>
      <c r="BB67">
        <f t="shared" si="46"/>
        <v>0.58996224968184841</v>
      </c>
      <c r="BC67">
        <f t="shared" si="47"/>
        <v>2.2043493312590816</v>
      </c>
      <c r="BD67">
        <f t="shared" si="48"/>
        <v>1.9753745130027294</v>
      </c>
      <c r="BE67">
        <f t="shared" si="33"/>
        <v>13.64376716077197</v>
      </c>
      <c r="BF67">
        <f t="shared" si="33"/>
        <v>13.638745528713212</v>
      </c>
      <c r="BG67">
        <f t="shared" si="33"/>
        <v>13.626266645971594</v>
      </c>
      <c r="BH67">
        <f t="shared" si="33"/>
        <v>13.596393789295812</v>
      </c>
      <c r="BI67">
        <f t="shared" si="33"/>
        <v>13.530263209924575</v>
      </c>
      <c r="BJ67">
        <f t="shared" si="33"/>
        <v>13.402359812006495</v>
      </c>
      <c r="BK67">
        <f t="shared" si="33"/>
        <v>13.195301473812599</v>
      </c>
      <c r="BL67">
        <f t="shared" si="49"/>
        <v>12.912749591860347</v>
      </c>
    </row>
    <row r="68" spans="1:64" ht="12.95" customHeight="1" x14ac:dyDescent="0.2">
      <c r="A68" s="133" t="s">
        <v>55</v>
      </c>
      <c r="B68" s="24" t="s">
        <v>854</v>
      </c>
      <c r="C68" s="134">
        <v>35657.055</v>
      </c>
      <c r="D68" s="134" t="s">
        <v>18</v>
      </c>
      <c r="E68">
        <f t="shared" si="37"/>
        <v>-7873.9612856539834</v>
      </c>
      <c r="F68">
        <f t="shared" si="38"/>
        <v>-7874</v>
      </c>
      <c r="G68">
        <f t="shared" si="39"/>
        <v>8.2818000002589542E-2</v>
      </c>
      <c r="H68" s="25">
        <f>G68</f>
        <v>8.2818000002589542E-2</v>
      </c>
      <c r="Q68" s="12">
        <f t="shared" si="40"/>
        <v>5.9598858584927833E-2</v>
      </c>
      <c r="R68" s="2">
        <f t="shared" si="41"/>
        <v>20638.555</v>
      </c>
      <c r="S68" s="6">
        <v>0.1</v>
      </c>
      <c r="Z68">
        <f t="shared" si="18"/>
        <v>-7874</v>
      </c>
      <c r="AA68" s="72">
        <f t="shared" si="19"/>
        <v>7.8497158335475201E-2</v>
      </c>
      <c r="AB68" s="72">
        <f t="shared" si="29"/>
        <v>6.3919700252042175E-2</v>
      </c>
      <c r="AC68" s="144">
        <f t="shared" si="30"/>
        <v>2.3219141417661709E-2</v>
      </c>
      <c r="AD68" s="72">
        <f t="shared" si="31"/>
        <v>4.3208416671143418E-3</v>
      </c>
      <c r="AE68" s="72">
        <f t="shared" si="20"/>
        <v>1.8669672712271444E-6</v>
      </c>
      <c r="AF68">
        <f t="shared" si="32"/>
        <v>8.2818000002589542E-2</v>
      </c>
      <c r="AG68" s="127"/>
      <c r="AH68">
        <f t="shared" si="21"/>
        <v>1.8898299750547371E-2</v>
      </c>
      <c r="AI68">
        <f t="shared" si="22"/>
        <v>0.17064103174962175</v>
      </c>
      <c r="AJ68">
        <f t="shared" si="23"/>
        <v>0.99628258408872816</v>
      </c>
      <c r="AK68">
        <f t="shared" si="24"/>
        <v>6.958933306229205E-2</v>
      </c>
      <c r="AL68">
        <f t="shared" si="25"/>
        <v>3.0578813671592218</v>
      </c>
      <c r="AM68">
        <f t="shared" si="26"/>
        <v>23.877687452770878</v>
      </c>
      <c r="AN68" s="72">
        <f t="shared" ref="AN68:AT83" si="50">$AU68+$AB$7*SIN(AO68)</f>
        <v>2.8664988028784908</v>
      </c>
      <c r="AO68" s="72">
        <f t="shared" si="50"/>
        <v>2.7585091231690178</v>
      </c>
      <c r="AP68" s="72">
        <f t="shared" si="50"/>
        <v>2.8950737258983019</v>
      </c>
      <c r="AQ68" s="72">
        <f t="shared" si="50"/>
        <v>2.7212034000122318</v>
      </c>
      <c r="AR68" s="72">
        <f t="shared" si="50"/>
        <v>2.9410453127954503</v>
      </c>
      <c r="AS68" s="72">
        <f t="shared" si="50"/>
        <v>2.6598186197182652</v>
      </c>
      <c r="AT68" s="72">
        <f t="shared" si="50"/>
        <v>3.015811068779652</v>
      </c>
      <c r="AU68" s="72">
        <f t="shared" si="28"/>
        <v>2.555409773266538</v>
      </c>
      <c r="AW68">
        <v>3200</v>
      </c>
      <c r="AX68">
        <f t="shared" si="42"/>
        <v>5.1864171767943001E-2</v>
      </c>
      <c r="AY68">
        <f t="shared" si="43"/>
        <v>5.6218884435242748E-2</v>
      </c>
      <c r="AZ68">
        <f t="shared" si="44"/>
        <v>-4.3547126672997477E-3</v>
      </c>
      <c r="BA68">
        <f t="shared" si="45"/>
        <v>0.3763200018669316</v>
      </c>
      <c r="BB68">
        <f t="shared" si="46"/>
        <v>0.74768426396374543</v>
      </c>
      <c r="BC68">
        <f t="shared" si="47"/>
        <v>2.4179051748629807</v>
      </c>
      <c r="BD68">
        <f t="shared" si="48"/>
        <v>2.6419431891870691</v>
      </c>
      <c r="BE68">
        <f t="shared" si="33"/>
        <v>13.915042408478023</v>
      </c>
      <c r="BF68">
        <f t="shared" si="33"/>
        <v>13.914877354781947</v>
      </c>
      <c r="BG68">
        <f t="shared" si="33"/>
        <v>13.913979593101907</v>
      </c>
      <c r="BH68">
        <f t="shared" si="33"/>
        <v>13.909157345804836</v>
      </c>
      <c r="BI68">
        <f t="shared" si="33"/>
        <v>13.884800198264873</v>
      </c>
      <c r="BJ68">
        <f t="shared" si="33"/>
        <v>13.786251351316892</v>
      </c>
      <c r="BK68">
        <f t="shared" si="33"/>
        <v>13.528916693324328</v>
      </c>
      <c r="BL68">
        <f t="shared" si="49"/>
        <v>13.103246921611934</v>
      </c>
    </row>
    <row r="69" spans="1:64" ht="12.95" customHeight="1" x14ac:dyDescent="0.2">
      <c r="A69" s="133" t="s">
        <v>59</v>
      </c>
      <c r="B69" s="24" t="s">
        <v>854</v>
      </c>
      <c r="C69" s="134">
        <v>35723.370999999999</v>
      </c>
      <c r="D69" s="134" t="s">
        <v>862</v>
      </c>
      <c r="E69">
        <f t="shared" si="37"/>
        <v>-7842.9610131230884</v>
      </c>
      <c r="F69">
        <f t="shared" si="38"/>
        <v>-7843</v>
      </c>
      <c r="G69">
        <f t="shared" si="39"/>
        <v>8.3400999996229075E-2</v>
      </c>
      <c r="I69" s="25">
        <f>G69</f>
        <v>8.3400999996229075E-2</v>
      </c>
      <c r="Q69" s="12">
        <f t="shared" si="40"/>
        <v>5.8838905994263613E-2</v>
      </c>
      <c r="R69" s="2">
        <f t="shared" si="41"/>
        <v>20704.870999999999</v>
      </c>
      <c r="S69" s="6">
        <v>0.1</v>
      </c>
      <c r="Z69">
        <f t="shared" si="18"/>
        <v>-7843</v>
      </c>
      <c r="AA69" s="72">
        <f t="shared" si="19"/>
        <v>7.7821262426931215E-2</v>
      </c>
      <c r="AB69" s="72">
        <f t="shared" si="29"/>
        <v>6.4418643563561473E-2</v>
      </c>
      <c r="AC69" s="144">
        <f t="shared" si="30"/>
        <v>2.4562094001965462E-2</v>
      </c>
      <c r="AD69" s="72">
        <f t="shared" si="31"/>
        <v>5.5797375692978601E-3</v>
      </c>
      <c r="AE69" s="72">
        <f t="shared" si="20"/>
        <v>3.113347134223399E-6</v>
      </c>
      <c r="AF69">
        <f t="shared" si="32"/>
        <v>8.3400999996229075E-2</v>
      </c>
      <c r="AG69" s="127"/>
      <c r="AH69">
        <f t="shared" si="21"/>
        <v>1.8982356432667605E-2</v>
      </c>
      <c r="AI69">
        <f t="shared" si="22"/>
        <v>0.17030599771613353</v>
      </c>
      <c r="AJ69">
        <f t="shared" si="23"/>
        <v>0.99669769989290513</v>
      </c>
      <c r="AK69">
        <f t="shared" si="24"/>
        <v>6.5473934260633485E-2</v>
      </c>
      <c r="AL69">
        <f t="shared" si="25"/>
        <v>3.0628424991227927</v>
      </c>
      <c r="AM69">
        <f t="shared" si="26"/>
        <v>25.383649198868113</v>
      </c>
      <c r="AN69" s="72">
        <f t="shared" si="50"/>
        <v>2.8826321499145373</v>
      </c>
      <c r="AO69" s="72">
        <f t="shared" si="50"/>
        <v>2.7758003297835279</v>
      </c>
      <c r="AP69" s="72">
        <f t="shared" si="50"/>
        <v>2.9102055729457703</v>
      </c>
      <c r="AQ69" s="72">
        <f t="shared" si="50"/>
        <v>2.7400708568762631</v>
      </c>
      <c r="AR69" s="72">
        <f t="shared" si="50"/>
        <v>2.9540981614666513</v>
      </c>
      <c r="AS69" s="72">
        <f t="shared" si="50"/>
        <v>2.6820282530245327</v>
      </c>
      <c r="AT69" s="72">
        <f t="shared" si="50"/>
        <v>3.0246683626423008</v>
      </c>
      <c r="AU69" s="72">
        <f t="shared" si="28"/>
        <v>2.584936859378034</v>
      </c>
      <c r="AW69">
        <v>3400</v>
      </c>
      <c r="AX69">
        <f t="shared" si="42"/>
        <v>6.0853288297106289E-2</v>
      </c>
      <c r="AY69">
        <f t="shared" si="43"/>
        <v>6.1101001016167486E-2</v>
      </c>
      <c r="AZ69">
        <f t="shared" si="44"/>
        <v>-2.477127190611975E-4</v>
      </c>
      <c r="BA69">
        <f t="shared" si="45"/>
        <v>0.31021299890025722</v>
      </c>
      <c r="BB69">
        <f t="shared" si="46"/>
        <v>0.82737415287374494</v>
      </c>
      <c r="BC69">
        <f t="shared" si="47"/>
        <v>2.547753472763953</v>
      </c>
      <c r="BD69">
        <f t="shared" si="48"/>
        <v>3.2683553630642579</v>
      </c>
      <c r="BE69">
        <f t="shared" si="33"/>
        <v>14.125965414139728</v>
      </c>
      <c r="BF69">
        <f t="shared" si="33"/>
        <v>14.125965413453116</v>
      </c>
      <c r="BG69">
        <f t="shared" si="33"/>
        <v>14.125965339802621</v>
      </c>
      <c r="BH69">
        <f t="shared" ref="BH69:BK92" si="51">$BL69+$AB$7*SIN(BI69)</f>
        <v>14.125957442376377</v>
      </c>
      <c r="BI69">
        <f t="shared" si="51"/>
        <v>14.125140667738089</v>
      </c>
      <c r="BJ69">
        <f t="shared" si="51"/>
        <v>14.091256644296838</v>
      </c>
      <c r="BK69">
        <f t="shared" si="51"/>
        <v>13.847131340999308</v>
      </c>
      <c r="BL69">
        <f t="shared" si="49"/>
        <v>13.293744251363522</v>
      </c>
    </row>
    <row r="70" spans="1:64" ht="12.95" customHeight="1" x14ac:dyDescent="0.2">
      <c r="A70" s="133" t="s">
        <v>66</v>
      </c>
      <c r="B70" s="24" t="s">
        <v>854</v>
      </c>
      <c r="C70" s="134">
        <v>35729.794999999998</v>
      </c>
      <c r="D70" s="134" t="s">
        <v>18</v>
      </c>
      <c r="E70">
        <f t="shared" si="37"/>
        <v>-7839.9580311769751</v>
      </c>
      <c r="F70">
        <f t="shared" si="38"/>
        <v>-7840</v>
      </c>
      <c r="G70">
        <f t="shared" si="39"/>
        <v>8.977999999478925E-2</v>
      </c>
      <c r="H70" s="25">
        <f>G70</f>
        <v>8.977999999478925E-2</v>
      </c>
      <c r="Q70" s="12">
        <f t="shared" si="40"/>
        <v>5.8765585808046292E-2</v>
      </c>
      <c r="R70" s="2">
        <f t="shared" si="41"/>
        <v>20711.294999999998</v>
      </c>
      <c r="S70" s="6">
        <v>0.1</v>
      </c>
      <c r="Z70">
        <f t="shared" si="18"/>
        <v>-7840</v>
      </c>
      <c r="AA70" s="72">
        <f t="shared" si="19"/>
        <v>7.7755739660146053E-2</v>
      </c>
      <c r="AB70" s="72">
        <f t="shared" si="29"/>
        <v>7.0789846142689489E-2</v>
      </c>
      <c r="AC70" s="144">
        <f t="shared" si="30"/>
        <v>3.1014414186742958E-2</v>
      </c>
      <c r="AD70" s="72">
        <f t="shared" si="31"/>
        <v>1.2024260334643197E-2</v>
      </c>
      <c r="AE70" s="72">
        <f t="shared" si="20"/>
        <v>1.4458283659527373E-5</v>
      </c>
      <c r="AF70">
        <f t="shared" si="32"/>
        <v>8.977999999478925E-2</v>
      </c>
      <c r="AG70" s="127"/>
      <c r="AH70">
        <f t="shared" si="21"/>
        <v>1.8990153852099761E-2</v>
      </c>
      <c r="AI70">
        <f t="shared" si="22"/>
        <v>0.17027499104599841</v>
      </c>
      <c r="AJ70">
        <f t="shared" si="23"/>
        <v>0.99673615838644036</v>
      </c>
      <c r="AK70">
        <f t="shared" si="24"/>
        <v>6.507982029529856E-2</v>
      </c>
      <c r="AL70">
        <f t="shared" si="25"/>
        <v>3.0633175014642817</v>
      </c>
      <c r="AM70">
        <f t="shared" si="26"/>
        <v>25.537845342389033</v>
      </c>
      <c r="AN70" s="72">
        <f t="shared" si="50"/>
        <v>2.8841784775684136</v>
      </c>
      <c r="AO70" s="72">
        <f t="shared" si="50"/>
        <v>2.7774867573749518</v>
      </c>
      <c r="AP70" s="72">
        <f t="shared" si="50"/>
        <v>2.9116508809694217</v>
      </c>
      <c r="AQ70" s="72">
        <f t="shared" si="50"/>
        <v>2.7419134839207664</v>
      </c>
      <c r="AR70" s="72">
        <f t="shared" si="50"/>
        <v>2.9553391172579353</v>
      </c>
      <c r="AS70" s="72">
        <f t="shared" si="50"/>
        <v>2.6841942174646101</v>
      </c>
      <c r="AT70" s="72">
        <f t="shared" si="50"/>
        <v>3.0255048849876616</v>
      </c>
      <c r="AU70" s="72">
        <f t="shared" si="28"/>
        <v>2.5877943193243076</v>
      </c>
      <c r="AW70">
        <v>3600</v>
      </c>
      <c r="AX70">
        <f t="shared" si="42"/>
        <v>6.9409688908148456E-2</v>
      </c>
      <c r="AY70">
        <f t="shared" si="43"/>
        <v>6.6158500247460894E-2</v>
      </c>
      <c r="AZ70">
        <f t="shared" si="44"/>
        <v>3.2511886606875584E-3</v>
      </c>
      <c r="BA70">
        <f t="shared" si="45"/>
        <v>0.26984057958525542</v>
      </c>
      <c r="BB70">
        <f t="shared" si="46"/>
        <v>0.87608490195665856</v>
      </c>
      <c r="BC70">
        <f t="shared" si="47"/>
        <v>2.6410185839174805</v>
      </c>
      <c r="BD70">
        <f t="shared" si="48"/>
        <v>3.9116331864881295</v>
      </c>
      <c r="BE70">
        <f t="shared" ref="BE70:BG92" si="52">$BL70+$AB$7*SIN(BF70)</f>
        <v>14.304841987054488</v>
      </c>
      <c r="BF70">
        <f t="shared" si="52"/>
        <v>14.304847070876988</v>
      </c>
      <c r="BG70">
        <f t="shared" si="52"/>
        <v>14.304810467024605</v>
      </c>
      <c r="BH70">
        <f t="shared" si="51"/>
        <v>14.305073840702889</v>
      </c>
      <c r="BI70">
        <f t="shared" si="51"/>
        <v>14.303169577109998</v>
      </c>
      <c r="BJ70">
        <f t="shared" si="51"/>
        <v>14.31648726475675</v>
      </c>
      <c r="BK70">
        <f t="shared" si="51"/>
        <v>14.145324652432381</v>
      </c>
      <c r="BL70">
        <f t="shared" si="49"/>
        <v>13.484241581115109</v>
      </c>
    </row>
    <row r="71" spans="1:64" ht="12.95" customHeight="1" x14ac:dyDescent="0.2">
      <c r="A71" s="133" t="s">
        <v>66</v>
      </c>
      <c r="B71" s="24" t="s">
        <v>854</v>
      </c>
      <c r="C71" s="134">
        <v>35772.578000000001</v>
      </c>
      <c r="D71" s="134" t="s">
        <v>18</v>
      </c>
      <c r="E71">
        <f t="shared" si="37"/>
        <v>-7819.958564084729</v>
      </c>
      <c r="F71">
        <f t="shared" si="38"/>
        <v>-7820</v>
      </c>
      <c r="G71">
        <f t="shared" si="39"/>
        <v>8.8639999994484242E-2</v>
      </c>
      <c r="H71" s="25">
        <f>G71</f>
        <v>8.8639999994484242E-2</v>
      </c>
      <c r="Q71" s="12">
        <f t="shared" si="40"/>
        <v>5.8277793016837137E-2</v>
      </c>
      <c r="R71" s="2">
        <f t="shared" si="41"/>
        <v>20754.078000000001</v>
      </c>
      <c r="S71" s="6">
        <v>0.1</v>
      </c>
      <c r="Z71">
        <f t="shared" si="18"/>
        <v>-7820</v>
      </c>
      <c r="AA71" s="72">
        <f t="shared" si="19"/>
        <v>7.7318440591440427E-2</v>
      </c>
      <c r="AB71" s="72">
        <f t="shared" si="29"/>
        <v>6.9599352419880953E-2</v>
      </c>
      <c r="AC71" s="144">
        <f t="shared" si="30"/>
        <v>3.0362206977647105E-2</v>
      </c>
      <c r="AD71" s="72">
        <f t="shared" si="31"/>
        <v>1.1321559403043815E-2</v>
      </c>
      <c r="AE71" s="72">
        <f t="shared" si="20"/>
        <v>1.2817770731664985E-5</v>
      </c>
      <c r="AF71">
        <f t="shared" si="32"/>
        <v>8.8639999994484242E-2</v>
      </c>
      <c r="AG71" s="127"/>
      <c r="AH71">
        <f t="shared" si="21"/>
        <v>1.9040647574603289E-2</v>
      </c>
      <c r="AI71">
        <f t="shared" si="22"/>
        <v>0.17007450016762193</v>
      </c>
      <c r="AJ71">
        <f t="shared" si="23"/>
        <v>0.99698501744741586</v>
      </c>
      <c r="AK71">
        <f t="shared" si="24"/>
        <v>6.2471099088808803E-2</v>
      </c>
      <c r="AL71">
        <f t="shared" si="25"/>
        <v>3.0664611983380707</v>
      </c>
      <c r="AM71">
        <f t="shared" si="26"/>
        <v>26.607485713148744</v>
      </c>
      <c r="AN71" s="72">
        <f t="shared" si="50"/>
        <v>2.894419503953797</v>
      </c>
      <c r="AO71" s="72">
        <f t="shared" si="50"/>
        <v>2.7887890999406237</v>
      </c>
      <c r="AP71" s="72">
        <f t="shared" si="50"/>
        <v>2.9212006922070062</v>
      </c>
      <c r="AQ71" s="72">
        <f t="shared" si="50"/>
        <v>2.7542725489912345</v>
      </c>
      <c r="AR71" s="72">
        <f t="shared" si="50"/>
        <v>2.9635134221782695</v>
      </c>
      <c r="AS71" s="72">
        <f t="shared" si="50"/>
        <v>2.6987071691981068</v>
      </c>
      <c r="AT71" s="72">
        <f t="shared" si="50"/>
        <v>3.0309911662208626</v>
      </c>
      <c r="AU71" s="72">
        <f t="shared" si="28"/>
        <v>2.6068440522994667</v>
      </c>
      <c r="AW71">
        <v>3800</v>
      </c>
      <c r="AX71">
        <f t="shared" si="42"/>
        <v>7.7656303662384588E-2</v>
      </c>
      <c r="AY71">
        <f t="shared" si="43"/>
        <v>7.1391382129122966E-2</v>
      </c>
      <c r="AZ71">
        <f t="shared" si="44"/>
        <v>6.2649215332616238E-3</v>
      </c>
      <c r="BA71">
        <f t="shared" si="45"/>
        <v>0.24264698737632706</v>
      </c>
      <c r="BB71">
        <f t="shared" si="46"/>
        <v>0.90892453614069979</v>
      </c>
      <c r="BC71">
        <f t="shared" si="47"/>
        <v>2.7140347183070332</v>
      </c>
      <c r="BD71">
        <f t="shared" si="48"/>
        <v>4.6062509255388377</v>
      </c>
      <c r="BE71">
        <f t="shared" si="52"/>
        <v>14.46316026924908</v>
      </c>
      <c r="BF71">
        <f t="shared" si="52"/>
        <v>14.463230584238966</v>
      </c>
      <c r="BG71">
        <f t="shared" si="52"/>
        <v>14.462966725184398</v>
      </c>
      <c r="BH71">
        <f t="shared" si="51"/>
        <v>14.463955802964147</v>
      </c>
      <c r="BI71">
        <f t="shared" si="51"/>
        <v>14.460233195813858</v>
      </c>
      <c r="BJ71">
        <f t="shared" si="51"/>
        <v>14.474037733999378</v>
      </c>
      <c r="BK71">
        <f t="shared" si="51"/>
        <v>14.419600227614353</v>
      </c>
      <c r="BL71">
        <f t="shared" si="49"/>
        <v>13.674738910866697</v>
      </c>
    </row>
    <row r="72" spans="1:64" ht="12.95" customHeight="1" x14ac:dyDescent="0.2">
      <c r="A72" s="133" t="s">
        <v>66</v>
      </c>
      <c r="B72" s="24" t="s">
        <v>854</v>
      </c>
      <c r="C72" s="134">
        <v>35802.521999999997</v>
      </c>
      <c r="D72" s="134" t="s">
        <v>18</v>
      </c>
      <c r="E72">
        <f t="shared" si="37"/>
        <v>-7805.9608537182257</v>
      </c>
      <c r="F72">
        <f t="shared" si="38"/>
        <v>-7806</v>
      </c>
      <c r="G72">
        <f t="shared" si="39"/>
        <v>8.3741999995254446E-2</v>
      </c>
      <c r="H72" s="25">
        <f>G72</f>
        <v>8.3741999995254446E-2</v>
      </c>
      <c r="Q72" s="12">
        <f t="shared" si="40"/>
        <v>5.7937381589760403E-2</v>
      </c>
      <c r="R72" s="2">
        <f t="shared" si="41"/>
        <v>20784.021999999997</v>
      </c>
      <c r="S72" s="6">
        <v>0.1</v>
      </c>
      <c r="Z72">
        <f t="shared" si="18"/>
        <v>-7806</v>
      </c>
      <c r="AA72" s="72">
        <f t="shared" si="19"/>
        <v>7.7011856571524789E-2</v>
      </c>
      <c r="AB72" s="72">
        <f t="shared" si="29"/>
        <v>6.466752501349006E-2</v>
      </c>
      <c r="AC72" s="144">
        <f t="shared" si="30"/>
        <v>2.5804618405494043E-2</v>
      </c>
      <c r="AD72" s="72">
        <f t="shared" si="31"/>
        <v>6.7301434237296565E-3</v>
      </c>
      <c r="AE72" s="72">
        <f t="shared" si="20"/>
        <v>4.529483050397154E-6</v>
      </c>
      <c r="AF72">
        <f t="shared" si="32"/>
        <v>8.3741999995254446E-2</v>
      </c>
      <c r="AG72" s="127"/>
      <c r="AH72">
        <f t="shared" si="21"/>
        <v>1.907447498176439E-2</v>
      </c>
      <c r="AI72">
        <f t="shared" si="22"/>
        <v>0.16994047563131431</v>
      </c>
      <c r="AJ72">
        <f t="shared" si="23"/>
        <v>0.9971515672674397</v>
      </c>
      <c r="AK72">
        <f t="shared" si="24"/>
        <v>6.0664318163295733E-2</v>
      </c>
      <c r="AL72">
        <f t="shared" si="25"/>
        <v>3.0686380616057316</v>
      </c>
      <c r="AM72">
        <f t="shared" si="26"/>
        <v>27.402152556167238</v>
      </c>
      <c r="AN72" s="72">
        <f t="shared" si="50"/>
        <v>2.90151789790449</v>
      </c>
      <c r="AO72" s="72">
        <f t="shared" si="50"/>
        <v>2.7967625316804163</v>
      </c>
      <c r="AP72" s="72">
        <f t="shared" si="50"/>
        <v>2.9277973957474979</v>
      </c>
      <c r="AQ72" s="72">
        <f t="shared" si="50"/>
        <v>2.7630008453922454</v>
      </c>
      <c r="AR72" s="72">
        <f t="shared" si="50"/>
        <v>2.9691344045981065</v>
      </c>
      <c r="AS72" s="72">
        <f t="shared" si="50"/>
        <v>2.7089406111469834</v>
      </c>
      <c r="AT72" s="72">
        <f t="shared" si="50"/>
        <v>3.0347396884960891</v>
      </c>
      <c r="AU72" s="72">
        <f t="shared" si="28"/>
        <v>2.6201788653820777</v>
      </c>
      <c r="AW72">
        <v>4000</v>
      </c>
      <c r="AX72">
        <f t="shared" si="42"/>
        <v>8.5676045916302582E-2</v>
      </c>
      <c r="AY72">
        <f t="shared" si="43"/>
        <v>7.6799646661153714E-2</v>
      </c>
      <c r="AZ72">
        <f t="shared" si="44"/>
        <v>8.8763992551488657E-3</v>
      </c>
      <c r="BA72">
        <f t="shared" si="45"/>
        <v>0.22316373672130485</v>
      </c>
      <c r="BB72">
        <f t="shared" si="46"/>
        <v>0.93247589009026399</v>
      </c>
      <c r="BC72">
        <f t="shared" si="47"/>
        <v>2.7745445697359878</v>
      </c>
      <c r="BD72">
        <f t="shared" si="48"/>
        <v>5.3875648912789416</v>
      </c>
      <c r="BE72">
        <f t="shared" si="52"/>
        <v>14.607416085361624</v>
      </c>
      <c r="BF72">
        <f t="shared" si="52"/>
        <v>14.606765389773269</v>
      </c>
      <c r="BG72">
        <f t="shared" si="52"/>
        <v>14.60849015097828</v>
      </c>
      <c r="BH72">
        <f t="shared" si="51"/>
        <v>14.603905526904724</v>
      </c>
      <c r="BI72">
        <f t="shared" si="51"/>
        <v>14.616002495293285</v>
      </c>
      <c r="BJ72">
        <f t="shared" si="51"/>
        <v>14.583428526723795</v>
      </c>
      <c r="BK72">
        <f t="shared" si="51"/>
        <v>14.666927001215125</v>
      </c>
      <c r="BL72">
        <f t="shared" si="49"/>
        <v>13.865236240618284</v>
      </c>
    </row>
    <row r="73" spans="1:64" ht="12.95" customHeight="1" x14ac:dyDescent="0.2">
      <c r="A73" s="133" t="s">
        <v>66</v>
      </c>
      <c r="B73" s="24" t="s">
        <v>854</v>
      </c>
      <c r="C73" s="134">
        <v>36020.718999999997</v>
      </c>
      <c r="D73" s="134" t="s">
        <v>18</v>
      </c>
      <c r="E73">
        <f t="shared" si="37"/>
        <v>-7703.9618419348872</v>
      </c>
      <c r="F73">
        <f t="shared" si="38"/>
        <v>-7704</v>
      </c>
      <c r="G73">
        <f t="shared" si="39"/>
        <v>8.1627999999909662E-2</v>
      </c>
      <c r="H73" s="25">
        <f>G73</f>
        <v>8.1627999999909662E-2</v>
      </c>
      <c r="Q73" s="12">
        <f t="shared" si="40"/>
        <v>5.5483180286476669E-2</v>
      </c>
      <c r="R73" s="2">
        <f t="shared" si="41"/>
        <v>21002.218999999997</v>
      </c>
      <c r="S73" s="6">
        <v>0.1</v>
      </c>
      <c r="Z73">
        <f t="shared" si="18"/>
        <v>-7704</v>
      </c>
      <c r="AA73" s="72">
        <f t="shared" si="19"/>
        <v>7.4768520077086259E-2</v>
      </c>
      <c r="AB73" s="72">
        <f t="shared" si="29"/>
        <v>6.2342660209300078E-2</v>
      </c>
      <c r="AC73" s="144">
        <f t="shared" si="30"/>
        <v>2.6144819713432993E-2</v>
      </c>
      <c r="AD73" s="72">
        <f t="shared" si="31"/>
        <v>6.8594799228234027E-3</v>
      </c>
      <c r="AE73" s="72">
        <f t="shared" si="20"/>
        <v>4.7052464811617357E-6</v>
      </c>
      <c r="AF73">
        <f t="shared" si="32"/>
        <v>8.1627999999909662E-2</v>
      </c>
      <c r="AG73" s="127"/>
      <c r="AH73">
        <f t="shared" si="21"/>
        <v>1.9285339790609583E-2</v>
      </c>
      <c r="AI73">
        <f t="shared" si="22"/>
        <v>0.16911040729651983</v>
      </c>
      <c r="AJ73">
        <f t="shared" si="23"/>
        <v>0.99818765941449117</v>
      </c>
      <c r="AK73">
        <f t="shared" si="24"/>
        <v>4.7973515927344799E-2</v>
      </c>
      <c r="AL73">
        <f t="shared" si="25"/>
        <v>3.0839191501717202</v>
      </c>
      <c r="AM73">
        <f t="shared" si="26"/>
        <v>34.66835684672612</v>
      </c>
      <c r="AN73" s="72">
        <f t="shared" si="50"/>
        <v>2.951493475031103</v>
      </c>
      <c r="AO73" s="72">
        <f t="shared" si="50"/>
        <v>2.8563909324111378</v>
      </c>
      <c r="AP73" s="72">
        <f t="shared" si="50"/>
        <v>2.9737226903740126</v>
      </c>
      <c r="AQ73" s="72">
        <f t="shared" si="50"/>
        <v>2.8284394037340297</v>
      </c>
      <c r="AR73" s="72">
        <f t="shared" si="50"/>
        <v>3.0076948285585514</v>
      </c>
      <c r="AS73" s="72">
        <f t="shared" si="50"/>
        <v>2.7852184589894753</v>
      </c>
      <c r="AT73" s="72">
        <f t="shared" si="50"/>
        <v>3.0599350401062551</v>
      </c>
      <c r="AU73" s="72">
        <f t="shared" si="28"/>
        <v>2.7173325035553875</v>
      </c>
      <c r="AW73">
        <v>4200</v>
      </c>
      <c r="AX73">
        <f t="shared" si="42"/>
        <v>9.3540257312401592E-2</v>
      </c>
      <c r="AY73">
        <f t="shared" si="43"/>
        <v>8.2383293843553126E-2</v>
      </c>
      <c r="AZ73">
        <f t="shared" si="44"/>
        <v>1.1156963468848466E-2</v>
      </c>
      <c r="BA73">
        <f t="shared" si="45"/>
        <v>0.20854421678222457</v>
      </c>
      <c r="BB73">
        <f t="shared" si="46"/>
        <v>0.95016746959945975</v>
      </c>
      <c r="BC73">
        <f t="shared" si="47"/>
        <v>2.827109912686085</v>
      </c>
      <c r="BD73">
        <f t="shared" si="48"/>
        <v>6.3071490921285926</v>
      </c>
      <c r="BE73">
        <f t="shared" si="52"/>
        <v>14.742581444212121</v>
      </c>
      <c r="BF73">
        <f t="shared" si="52"/>
        <v>14.737288191912659</v>
      </c>
      <c r="BG73">
        <f t="shared" si="52"/>
        <v>14.748459003902326</v>
      </c>
      <c r="BH73">
        <f t="shared" si="51"/>
        <v>14.724666551120697</v>
      </c>
      <c r="BI73">
        <f t="shared" si="51"/>
        <v>14.774405370315272</v>
      </c>
      <c r="BJ73">
        <f t="shared" si="51"/>
        <v>14.665785735588829</v>
      </c>
      <c r="BK73">
        <f t="shared" si="51"/>
        <v>14.885248905384445</v>
      </c>
      <c r="BL73">
        <f t="shared" si="49"/>
        <v>14.05573357036987</v>
      </c>
    </row>
    <row r="74" spans="1:64" ht="12.95" customHeight="1" x14ac:dyDescent="0.2">
      <c r="A74" s="75" t="s">
        <v>778</v>
      </c>
      <c r="B74" s="75"/>
      <c r="C74" s="76">
        <v>36080.616999999998</v>
      </c>
      <c r="D74" s="76" t="s">
        <v>758</v>
      </c>
      <c r="E74">
        <f t="shared" si="37"/>
        <v>-7675.9617465724468</v>
      </c>
      <c r="F74">
        <f t="shared" si="38"/>
        <v>-7676</v>
      </c>
      <c r="G74">
        <f t="shared" si="39"/>
        <v>8.183199999621138E-2</v>
      </c>
      <c r="I74">
        <f t="shared" ref="I74:I105" si="53">G74</f>
        <v>8.183199999621138E-2</v>
      </c>
      <c r="Q74" s="12">
        <f t="shared" si="40"/>
        <v>5.4817457878519951E-2</v>
      </c>
      <c r="R74" s="2">
        <f t="shared" si="41"/>
        <v>21062.116999999998</v>
      </c>
      <c r="S74" s="6">
        <v>0.1</v>
      </c>
      <c r="Z74">
        <f t="shared" si="18"/>
        <v>-7676</v>
      </c>
      <c r="AA74" s="72">
        <f t="shared" si="19"/>
        <v>7.4150448430773896E-2</v>
      </c>
      <c r="AB74" s="72">
        <f t="shared" si="29"/>
        <v>6.2499009443957428E-2</v>
      </c>
      <c r="AC74" s="144">
        <f t="shared" si="30"/>
        <v>2.7014542117691429E-2</v>
      </c>
      <c r="AD74" s="72">
        <f t="shared" si="31"/>
        <v>7.6815515654374833E-3</v>
      </c>
      <c r="AE74" s="72">
        <f t="shared" si="20"/>
        <v>5.9006234452475057E-6</v>
      </c>
      <c r="AF74">
        <f t="shared" si="32"/>
        <v>8.183199999621138E-2</v>
      </c>
      <c r="AG74" s="127"/>
      <c r="AH74">
        <f t="shared" si="21"/>
        <v>1.9332990552253952E-2</v>
      </c>
      <c r="AI74">
        <f t="shared" si="22"/>
        <v>0.16892416343812644</v>
      </c>
      <c r="AJ74">
        <f t="shared" si="23"/>
        <v>0.99842164055356397</v>
      </c>
      <c r="AK74">
        <f t="shared" si="24"/>
        <v>4.4631013615740719E-2</v>
      </c>
      <c r="AL74">
        <f t="shared" si="25"/>
        <v>3.0879414935323557</v>
      </c>
      <c r="AM74">
        <f t="shared" si="26"/>
        <v>37.26890963177776</v>
      </c>
      <c r="AN74" s="72">
        <f t="shared" si="50"/>
        <v>2.9646865818566859</v>
      </c>
      <c r="AO74" s="72">
        <f t="shared" si="50"/>
        <v>2.8732242361933635</v>
      </c>
      <c r="AP74" s="72">
        <f t="shared" si="50"/>
        <v>2.9856979493150622</v>
      </c>
      <c r="AQ74" s="72">
        <f t="shared" si="50"/>
        <v>2.8469432689159415</v>
      </c>
      <c r="AR74" s="72">
        <f t="shared" si="50"/>
        <v>3.0175884044352363</v>
      </c>
      <c r="AS74" s="72">
        <f t="shared" si="50"/>
        <v>2.806642973832302</v>
      </c>
      <c r="AT74" s="72">
        <f t="shared" si="50"/>
        <v>3.0662566663279218</v>
      </c>
      <c r="AU74" s="72">
        <f t="shared" si="28"/>
        <v>2.7440021297206094</v>
      </c>
      <c r="AW74">
        <v>4400</v>
      </c>
      <c r="AX74">
        <f t="shared" si="42"/>
        <v>0.10130711207247906</v>
      </c>
      <c r="AY74">
        <f t="shared" si="43"/>
        <v>8.8142323676321216E-2</v>
      </c>
      <c r="AZ74">
        <f t="shared" si="44"/>
        <v>1.3164788396157836E-2</v>
      </c>
      <c r="BA74">
        <f t="shared" si="45"/>
        <v>0.19717514685405002</v>
      </c>
      <c r="BB74">
        <f t="shared" si="46"/>
        <v>0.96394372461948308</v>
      </c>
      <c r="BC74">
        <f t="shared" si="47"/>
        <v>2.8747822805898462</v>
      </c>
      <c r="BD74">
        <f t="shared" si="48"/>
        <v>7.4514391911049911</v>
      </c>
      <c r="BE74">
        <f t="shared" si="52"/>
        <v>14.872989480718092</v>
      </c>
      <c r="BF74">
        <f t="shared" si="52"/>
        <v>14.855250286347983</v>
      </c>
      <c r="BG74">
        <f t="shared" si="52"/>
        <v>14.887071361193366</v>
      </c>
      <c r="BH74">
        <f t="shared" si="51"/>
        <v>14.829141020858197</v>
      </c>
      <c r="BI74">
        <f t="shared" si="51"/>
        <v>14.932029329106982</v>
      </c>
      <c r="BJ74">
        <f t="shared" si="51"/>
        <v>14.739517328604945</v>
      </c>
      <c r="BK74">
        <f t="shared" si="51"/>
        <v>15.073559257511466</v>
      </c>
      <c r="BL74">
        <f t="shared" si="49"/>
        <v>14.246230900121459</v>
      </c>
    </row>
    <row r="75" spans="1:64" ht="12.95" customHeight="1" x14ac:dyDescent="0.2">
      <c r="A75" s="133" t="s">
        <v>68</v>
      </c>
      <c r="B75" s="24" t="s">
        <v>854</v>
      </c>
      <c r="C75" s="134">
        <v>38290.389000000003</v>
      </c>
      <c r="D75" s="134" t="s">
        <v>862</v>
      </c>
      <c r="E75">
        <f t="shared" si="37"/>
        <v>-6642.9752239965555</v>
      </c>
      <c r="F75">
        <f t="shared" si="38"/>
        <v>-6643</v>
      </c>
      <c r="G75">
        <f t="shared" si="39"/>
        <v>5.300100000022212E-2</v>
      </c>
      <c r="I75" s="25">
        <f t="shared" si="53"/>
        <v>5.300100000022212E-2</v>
      </c>
      <c r="Q75" s="12">
        <f t="shared" si="40"/>
        <v>3.2659826994705876E-2</v>
      </c>
      <c r="R75" s="2">
        <f t="shared" si="41"/>
        <v>23271.889000000003</v>
      </c>
      <c r="S75" s="6">
        <v>0.1</v>
      </c>
      <c r="Z75">
        <f t="shared" si="18"/>
        <v>-6643</v>
      </c>
      <c r="AA75" s="72">
        <f t="shared" si="19"/>
        <v>5.1572734506738133E-2</v>
      </c>
      <c r="AB75" s="72">
        <f t="shared" si="29"/>
        <v>3.4088092488189864E-2</v>
      </c>
      <c r="AC75" s="144">
        <f t="shared" si="30"/>
        <v>2.0341173005516244E-2</v>
      </c>
      <c r="AD75" s="72">
        <f t="shared" si="31"/>
        <v>1.4282654934839878E-3</v>
      </c>
      <c r="AE75" s="72">
        <f t="shared" si="20"/>
        <v>2.0399423198770591E-7</v>
      </c>
      <c r="AF75">
        <f t="shared" si="32"/>
        <v>5.300100000022212E-2</v>
      </c>
      <c r="AG75" s="127"/>
      <c r="AH75">
        <f t="shared" si="21"/>
        <v>1.8912907512032253E-2</v>
      </c>
      <c r="AI75">
        <f t="shared" si="22"/>
        <v>0.17064274751779784</v>
      </c>
      <c r="AJ75">
        <f t="shared" si="23"/>
        <v>0.99670549488920646</v>
      </c>
      <c r="AK75">
        <f t="shared" si="24"/>
        <v>-6.9609778397572791E-2</v>
      </c>
      <c r="AL75">
        <f t="shared" si="25"/>
        <v>-3.0578567151602551</v>
      </c>
      <c r="AM75">
        <f t="shared" si="26"/>
        <v>-23.870649603992195</v>
      </c>
      <c r="AN75" s="72">
        <f t="shared" si="50"/>
        <v>3.4167665914119638</v>
      </c>
      <c r="AO75" s="72">
        <f t="shared" si="50"/>
        <v>3.5247606690219233</v>
      </c>
      <c r="AP75" s="72">
        <f t="shared" si="50"/>
        <v>3.3881869358132262</v>
      </c>
      <c r="AQ75" s="72">
        <f t="shared" si="50"/>
        <v>3.5620739711256846</v>
      </c>
      <c r="AR75" s="72">
        <f t="shared" si="50"/>
        <v>3.3422052725182825</v>
      </c>
      <c r="AS75" s="72">
        <f t="shared" si="50"/>
        <v>3.6234751943731629</v>
      </c>
      <c r="AT75" s="72">
        <f t="shared" si="50"/>
        <v>3.2674188033022755</v>
      </c>
      <c r="AU75" s="72">
        <f t="shared" si="28"/>
        <v>3.7279208378875586</v>
      </c>
      <c r="AW75">
        <v>4600</v>
      </c>
      <c r="AX75">
        <f t="shared" si="42"/>
        <v>0.10900144374570811</v>
      </c>
      <c r="AY75">
        <f t="shared" si="43"/>
        <v>9.4076736159457955E-2</v>
      </c>
      <c r="AZ75">
        <f t="shared" si="44"/>
        <v>1.492470758625016E-2</v>
      </c>
      <c r="BA75">
        <f t="shared" si="45"/>
        <v>0.18818564443856978</v>
      </c>
      <c r="BB75">
        <f t="shared" si="46"/>
        <v>0.97485483471872802</v>
      </c>
      <c r="BC75">
        <f t="shared" si="47"/>
        <v>2.9194059252233484</v>
      </c>
      <c r="BD75">
        <f t="shared" si="48"/>
        <v>8.964376104991354</v>
      </c>
      <c r="BE75">
        <f t="shared" si="52"/>
        <v>15.001489931944096</v>
      </c>
      <c r="BF75">
        <f t="shared" si="52"/>
        <v>14.962139452155206</v>
      </c>
      <c r="BG75">
        <f t="shared" si="52"/>
        <v>15.024739530007976</v>
      </c>
      <c r="BH75">
        <f t="shared" si="51"/>
        <v>14.923405606366636</v>
      </c>
      <c r="BI75">
        <f t="shared" si="51"/>
        <v>15.083383249467706</v>
      </c>
      <c r="BJ75">
        <f t="shared" si="51"/>
        <v>14.81811808512569</v>
      </c>
      <c r="BK75">
        <f t="shared" si="51"/>
        <v>15.231937181622015</v>
      </c>
      <c r="BL75">
        <f t="shared" si="49"/>
        <v>14.436728229873045</v>
      </c>
    </row>
    <row r="76" spans="1:64" ht="12.95" customHeight="1" x14ac:dyDescent="0.2">
      <c r="A76" s="133" t="s">
        <v>59</v>
      </c>
      <c r="B76" s="24" t="s">
        <v>854</v>
      </c>
      <c r="C76" s="134">
        <v>39056.19</v>
      </c>
      <c r="D76" s="134" t="s">
        <v>862</v>
      </c>
      <c r="E76">
        <f t="shared" si="37"/>
        <v>-6284.9916347506341</v>
      </c>
      <c r="F76">
        <f t="shared" si="38"/>
        <v>-6285</v>
      </c>
      <c r="G76">
        <f t="shared" si="39"/>
        <v>1.7894999997224659E-2</v>
      </c>
      <c r="I76" s="25">
        <f t="shared" si="53"/>
        <v>1.7894999997224659E-2</v>
      </c>
      <c r="Q76" s="12">
        <f t="shared" si="40"/>
        <v>2.6072511700674032E-2</v>
      </c>
      <c r="R76" s="2">
        <f t="shared" si="41"/>
        <v>24037.690000000002</v>
      </c>
      <c r="S76" s="6">
        <v>0.1</v>
      </c>
      <c r="Z76">
        <f t="shared" si="18"/>
        <v>-6285</v>
      </c>
      <c r="AA76" s="72">
        <f t="shared" si="19"/>
        <v>4.3513072805961658E-2</v>
      </c>
      <c r="AB76" s="72">
        <f t="shared" si="29"/>
        <v>4.5443889193703263E-4</v>
      </c>
      <c r="AC76" s="144">
        <f t="shared" si="30"/>
        <v>-8.1775117034493736E-3</v>
      </c>
      <c r="AD76" s="72">
        <f t="shared" si="31"/>
        <v>-2.5618072808737E-2</v>
      </c>
      <c r="AE76" s="72">
        <f t="shared" si="20"/>
        <v>6.5628565443375013E-5</v>
      </c>
      <c r="AF76">
        <f t="shared" si="32"/>
        <v>1.7894999997224659E-2</v>
      </c>
      <c r="AG76" s="127"/>
      <c r="AH76">
        <f t="shared" si="21"/>
        <v>1.7440561105287626E-2</v>
      </c>
      <c r="AI76">
        <f t="shared" si="22"/>
        <v>0.17678786270176594</v>
      </c>
      <c r="AJ76">
        <f t="shared" si="23"/>
        <v>0.98948339337900382</v>
      </c>
      <c r="AK76">
        <f t="shared" si="24"/>
        <v>-0.12247755099715103</v>
      </c>
      <c r="AL76">
        <f t="shared" si="25"/>
        <v>-2.9938960145453577</v>
      </c>
      <c r="AM76">
        <f t="shared" si="26"/>
        <v>-13.516644482828914</v>
      </c>
      <c r="AN76" s="72">
        <f t="shared" si="50"/>
        <v>3.6212329941201284</v>
      </c>
      <c r="AO76" s="72">
        <f t="shared" si="50"/>
        <v>3.709534155318492</v>
      </c>
      <c r="AP76" s="72">
        <f t="shared" si="50"/>
        <v>3.5880817894786778</v>
      </c>
      <c r="AQ76" s="72">
        <f t="shared" si="50"/>
        <v>3.7575374691044447</v>
      </c>
      <c r="AR76" s="72">
        <f t="shared" si="50"/>
        <v>3.525044836874462</v>
      </c>
      <c r="AS76" s="72">
        <f t="shared" si="50"/>
        <v>3.8537530966930409</v>
      </c>
      <c r="AT76" s="72">
        <f t="shared" si="50"/>
        <v>3.4030807784659305</v>
      </c>
      <c r="AU76" s="72">
        <f t="shared" si="28"/>
        <v>4.0689110581429002</v>
      </c>
      <c r="AW76">
        <v>4800</v>
      </c>
      <c r="AX76">
        <f t="shared" si="42"/>
        <v>0.11660884232128398</v>
      </c>
      <c r="AY76">
        <f t="shared" si="43"/>
        <v>0.10018653129296337</v>
      </c>
      <c r="AZ76">
        <f t="shared" si="44"/>
        <v>1.6422311028320608E-2</v>
      </c>
      <c r="BA76">
        <f t="shared" si="45"/>
        <v>0.18116035112241025</v>
      </c>
      <c r="BB76">
        <f t="shared" si="46"/>
        <v>0.98340113486373837</v>
      </c>
      <c r="BC76">
        <f t="shared" si="47"/>
        <v>2.9616781531731284</v>
      </c>
      <c r="BD76">
        <f t="shared" si="48"/>
        <v>11.086389431807095</v>
      </c>
      <c r="BE76">
        <f t="shared" si="52"/>
        <v>15.128484748876328</v>
      </c>
      <c r="BF76">
        <f t="shared" si="52"/>
        <v>15.06161274530298</v>
      </c>
      <c r="BG76">
        <f t="shared" si="52"/>
        <v>15.158853017628125</v>
      </c>
      <c r="BH76">
        <f t="shared" si="51"/>
        <v>15.015070663169269</v>
      </c>
      <c r="BI76">
        <f t="shared" si="51"/>
        <v>15.223191020081233</v>
      </c>
      <c r="BJ76">
        <f t="shared" si="51"/>
        <v>14.909808398690203</v>
      </c>
      <c r="BK76">
        <f t="shared" si="51"/>
        <v>15.361544745701188</v>
      </c>
      <c r="BL76">
        <f t="shared" si="49"/>
        <v>14.627225559624634</v>
      </c>
    </row>
    <row r="77" spans="1:64" ht="12.95" customHeight="1" x14ac:dyDescent="0.2">
      <c r="A77" s="143" t="s">
        <v>292</v>
      </c>
      <c r="B77" s="143" t="s">
        <v>854</v>
      </c>
      <c r="C77" s="89">
        <v>40801.752999999997</v>
      </c>
      <c r="D77" s="89" t="s">
        <v>862</v>
      </c>
      <c r="E77">
        <f t="shared" si="37"/>
        <v>-5469.0056175021891</v>
      </c>
      <c r="F77">
        <f t="shared" si="38"/>
        <v>-5469</v>
      </c>
      <c r="G77">
        <f t="shared" si="39"/>
        <v>-1.2017000000923872E-2</v>
      </c>
      <c r="I77" s="25">
        <f t="shared" si="53"/>
        <v>-1.2017000000923872E-2</v>
      </c>
      <c r="Q77" s="12">
        <f t="shared" si="40"/>
        <v>1.3158021069208235E-2</v>
      </c>
      <c r="R77" s="2">
        <f t="shared" si="41"/>
        <v>25783.252999999997</v>
      </c>
      <c r="S77" s="6">
        <v>0.1</v>
      </c>
      <c r="Z77">
        <f t="shared" si="18"/>
        <v>-5469</v>
      </c>
      <c r="AA77" s="72">
        <f t="shared" si="19"/>
        <v>2.3764464596623864E-2</v>
      </c>
      <c r="AB77" s="72">
        <f t="shared" si="29"/>
        <v>-2.2623443528339501E-2</v>
      </c>
      <c r="AC77" s="144">
        <f t="shared" si="30"/>
        <v>-2.5175021070132107E-2</v>
      </c>
      <c r="AD77" s="72">
        <f t="shared" si="31"/>
        <v>-3.5781464597547732E-2</v>
      </c>
      <c r="AE77" s="72">
        <f t="shared" si="20"/>
        <v>1.280313208745562E-4</v>
      </c>
      <c r="AF77">
        <f t="shared" si="32"/>
        <v>-1.2017000000923872E-2</v>
      </c>
      <c r="AG77" s="127"/>
      <c r="AH77">
        <f t="shared" si="21"/>
        <v>1.0606443527415629E-2</v>
      </c>
      <c r="AI77">
        <f t="shared" si="22"/>
        <v>0.2121835021268772</v>
      </c>
      <c r="AJ77">
        <f t="shared" si="23"/>
        <v>0.94740008539988163</v>
      </c>
      <c r="AK77">
        <f t="shared" si="24"/>
        <v>-0.26837313422232539</v>
      </c>
      <c r="AL77">
        <f t="shared" si="25"/>
        <v>-2.8132676988832248</v>
      </c>
      <c r="AM77">
        <f t="shared" si="26"/>
        <v>-6.0367066145630535</v>
      </c>
      <c r="AN77" s="72">
        <f t="shared" si="50"/>
        <v>4.1434555352775195</v>
      </c>
      <c r="AO77" s="72">
        <f t="shared" si="50"/>
        <v>4.1468417045620525</v>
      </c>
      <c r="AP77" s="72">
        <f t="shared" si="50"/>
        <v>4.1392941487949324</v>
      </c>
      <c r="AQ77" s="72">
        <f t="shared" si="50"/>
        <v>4.1562419803950457</v>
      </c>
      <c r="AR77" s="72">
        <f t="shared" si="50"/>
        <v>4.1187885855369117</v>
      </c>
      <c r="AS77" s="72">
        <f t="shared" si="50"/>
        <v>4.2048298662996109</v>
      </c>
      <c r="AT77" s="72">
        <f t="shared" si="50"/>
        <v>4.0213001224030247</v>
      </c>
      <c r="AU77" s="72">
        <f t="shared" si="28"/>
        <v>4.8461401635293768</v>
      </c>
      <c r="AW77">
        <v>5000</v>
      </c>
      <c r="AX77">
        <f t="shared" si="42"/>
        <v>0.12409626009783266</v>
      </c>
      <c r="AY77">
        <f t="shared" si="43"/>
        <v>0.10647170907683746</v>
      </c>
      <c r="AZ77">
        <f t="shared" si="44"/>
        <v>1.7624551020995194E-2</v>
      </c>
      <c r="BA77">
        <f t="shared" si="45"/>
        <v>0.17589215538402936</v>
      </c>
      <c r="BB77">
        <f t="shared" si="46"/>
        <v>0.98983063007523986</v>
      </c>
      <c r="BC77">
        <f t="shared" si="47"/>
        <v>3.0013984825771591</v>
      </c>
      <c r="BD77">
        <f t="shared" si="48"/>
        <v>14.24255500615536</v>
      </c>
      <c r="BE77">
        <f t="shared" si="52"/>
        <v>15.251909230852911</v>
      </c>
      <c r="BF77">
        <f t="shared" si="52"/>
        <v>15.159135904088188</v>
      </c>
      <c r="BG77">
        <f t="shared" si="52"/>
        <v>15.285270845986705</v>
      </c>
      <c r="BH77">
        <f t="shared" si="51"/>
        <v>15.111436981674627</v>
      </c>
      <c r="BI77">
        <f t="shared" si="51"/>
        <v>15.347288369221802</v>
      </c>
      <c r="BJ77">
        <f t="shared" si="51"/>
        <v>15.018286443740049</v>
      </c>
      <c r="BK77">
        <f t="shared" si="51"/>
        <v>15.464584918511807</v>
      </c>
      <c r="BL77">
        <f t="shared" si="49"/>
        <v>14.817722889376221</v>
      </c>
    </row>
    <row r="78" spans="1:64" ht="12.95" customHeight="1" x14ac:dyDescent="0.2">
      <c r="A78" s="143" t="s">
        <v>292</v>
      </c>
      <c r="B78" s="143" t="s">
        <v>854</v>
      </c>
      <c r="C78" s="89">
        <v>40816.752999999997</v>
      </c>
      <c r="D78" s="89" t="s">
        <v>862</v>
      </c>
      <c r="E78">
        <f t="shared" si="37"/>
        <v>-5461.993673356531</v>
      </c>
      <c r="F78">
        <f t="shared" si="38"/>
        <v>-5462</v>
      </c>
      <c r="G78">
        <f t="shared" si="39"/>
        <v>1.3533999997889623E-2</v>
      </c>
      <c r="I78" s="25">
        <f t="shared" si="53"/>
        <v>1.3533999997889623E-2</v>
      </c>
      <c r="Q78" s="12">
        <f t="shared" si="40"/>
        <v>1.3059864740724451E-2</v>
      </c>
      <c r="R78" s="2">
        <f t="shared" si="41"/>
        <v>25798.252999999997</v>
      </c>
      <c r="S78" s="6">
        <v>0.1</v>
      </c>
      <c r="Z78">
        <f t="shared" si="18"/>
        <v>-5462</v>
      </c>
      <c r="AA78" s="72">
        <f t="shared" si="19"/>
        <v>2.3588832179259927E-2</v>
      </c>
      <c r="AB78" s="72">
        <f t="shared" si="29"/>
        <v>3.0050325593541476E-3</v>
      </c>
      <c r="AC78" s="144">
        <f t="shared" si="30"/>
        <v>4.7413525716517163E-4</v>
      </c>
      <c r="AD78" s="72">
        <f t="shared" si="31"/>
        <v>-1.0054832181370304E-2</v>
      </c>
      <c r="AE78" s="72">
        <f t="shared" si="20"/>
        <v>1.0109965019551991E-5</v>
      </c>
      <c r="AF78">
        <f t="shared" si="32"/>
        <v>1.3533999997889623E-2</v>
      </c>
      <c r="AG78" s="127"/>
      <c r="AH78">
        <f t="shared" si="21"/>
        <v>1.0528967438535475E-2</v>
      </c>
      <c r="AI78">
        <f t="shared" si="22"/>
        <v>0.21266589432780436</v>
      </c>
      <c r="AJ78">
        <f t="shared" si="23"/>
        <v>0.94682478998759456</v>
      </c>
      <c r="AK78">
        <f t="shared" si="24"/>
        <v>-0.2697850617412873</v>
      </c>
      <c r="AL78">
        <f t="shared" si="25"/>
        <v>-2.8114749469550886</v>
      </c>
      <c r="AM78">
        <f t="shared" si="26"/>
        <v>-6.0033252837517663</v>
      </c>
      <c r="AN78" s="72">
        <f t="shared" si="50"/>
        <v>4.1481340924800394</v>
      </c>
      <c r="AO78" s="72">
        <f t="shared" si="50"/>
        <v>4.1513168297740881</v>
      </c>
      <c r="AP78" s="72">
        <f t="shared" si="50"/>
        <v>4.1441704256049983</v>
      </c>
      <c r="AQ78" s="72">
        <f t="shared" si="50"/>
        <v>4.1603320163001021</v>
      </c>
      <c r="AR78" s="72">
        <f t="shared" si="50"/>
        <v>4.1243479207217151</v>
      </c>
      <c r="AS78" s="72">
        <f t="shared" si="50"/>
        <v>4.2075758553230473</v>
      </c>
      <c r="AT78" s="72">
        <f t="shared" si="50"/>
        <v>4.0287258456587551</v>
      </c>
      <c r="AU78" s="72">
        <f t="shared" si="28"/>
        <v>4.8528075700706825</v>
      </c>
      <c r="AW78">
        <v>5200</v>
      </c>
      <c r="AX78">
        <f t="shared" si="42"/>
        <v>0.1314449459719545</v>
      </c>
      <c r="AY78">
        <f t="shared" si="43"/>
        <v>0.11293226951108021</v>
      </c>
      <c r="AZ78">
        <f t="shared" si="44"/>
        <v>1.8512676460874282E-2</v>
      </c>
      <c r="BA78">
        <f t="shared" si="45"/>
        <v>0.17219621416921504</v>
      </c>
      <c r="BB78">
        <f t="shared" si="46"/>
        <v>0.99436346972346112</v>
      </c>
      <c r="BC78">
        <f t="shared" si="47"/>
        <v>3.0379089669338337</v>
      </c>
      <c r="BD78">
        <f t="shared" si="48"/>
        <v>19.272153851066715</v>
      </c>
      <c r="BE78">
        <f t="shared" si="52"/>
        <v>15.368268130660461</v>
      </c>
      <c r="BF78">
        <f t="shared" si="52"/>
        <v>15.260580078126056</v>
      </c>
      <c r="BG78">
        <f t="shared" si="52"/>
        <v>15.399895952258399</v>
      </c>
      <c r="BH78">
        <f t="shared" si="51"/>
        <v>15.217981874932699</v>
      </c>
      <c r="BI78">
        <f t="shared" si="51"/>
        <v>15.453181154505142</v>
      </c>
      <c r="BJ78">
        <f t="shared" si="51"/>
        <v>15.143889681522017</v>
      </c>
      <c r="BK78">
        <f t="shared" si="51"/>
        <v>15.544221867015246</v>
      </c>
      <c r="BL78">
        <f t="shared" si="49"/>
        <v>15.008220219127809</v>
      </c>
    </row>
    <row r="79" spans="1:64" ht="12.95" customHeight="1" x14ac:dyDescent="0.2">
      <c r="A79" s="75" t="s">
        <v>803</v>
      </c>
      <c r="B79" s="75"/>
      <c r="C79" s="76">
        <v>41135.491999999998</v>
      </c>
      <c r="D79" s="76"/>
      <c r="E79">
        <f t="shared" si="37"/>
        <v>-5312.9950023536776</v>
      </c>
      <c r="F79">
        <f t="shared" si="38"/>
        <v>-5313</v>
      </c>
      <c r="G79">
        <f t="shared" si="39"/>
        <v>1.0690999995858874E-2</v>
      </c>
      <c r="I79">
        <f t="shared" si="53"/>
        <v>1.0690999995858874E-2</v>
      </c>
      <c r="Q79" s="12">
        <f t="shared" si="40"/>
        <v>1.1021494606348547E-2</v>
      </c>
      <c r="R79" s="2">
        <f t="shared" si="41"/>
        <v>26116.991999999998</v>
      </c>
      <c r="S79" s="6">
        <v>0.1</v>
      </c>
      <c r="Z79">
        <f t="shared" si="18"/>
        <v>-5313</v>
      </c>
      <c r="AA79" s="72">
        <f t="shared" si="19"/>
        <v>1.9813900992836163E-2</v>
      </c>
      <c r="AB79" s="72">
        <f t="shared" si="29"/>
        <v>1.8985936093712606E-3</v>
      </c>
      <c r="AC79" s="144">
        <f t="shared" si="30"/>
        <v>-3.3049461048967332E-4</v>
      </c>
      <c r="AD79" s="72">
        <f t="shared" si="31"/>
        <v>-9.1229009969772887E-3</v>
      </c>
      <c r="AE79" s="72">
        <f t="shared" si="20"/>
        <v>8.3227322600649205E-6</v>
      </c>
      <c r="AF79">
        <f t="shared" si="32"/>
        <v>1.0690999995858874E-2</v>
      </c>
      <c r="AG79" s="127"/>
      <c r="AH79">
        <f t="shared" si="21"/>
        <v>8.7924063864876136E-3</v>
      </c>
      <c r="AI79">
        <f t="shared" si="22"/>
        <v>0.22408354484374693</v>
      </c>
      <c r="AJ79">
        <f t="shared" si="23"/>
        <v>0.93320166328939314</v>
      </c>
      <c r="AK79">
        <f t="shared" si="24"/>
        <v>-0.30105253380621261</v>
      </c>
      <c r="AL79">
        <f t="shared" si="25"/>
        <v>-2.7714771318941858</v>
      </c>
      <c r="AM79">
        <f t="shared" si="26"/>
        <v>-5.341891036363938</v>
      </c>
      <c r="AN79" s="72">
        <f t="shared" si="50"/>
        <v>4.2497440792222925</v>
      </c>
      <c r="AO79" s="72">
        <f t="shared" si="50"/>
        <v>4.2502914829157179</v>
      </c>
      <c r="AP79" s="72">
        <f t="shared" si="50"/>
        <v>4.2488183764706866</v>
      </c>
      <c r="AQ79" s="72">
        <f t="shared" si="50"/>
        <v>4.2527925874381243</v>
      </c>
      <c r="AR79" s="72">
        <f t="shared" si="50"/>
        <v>4.2421421573054561</v>
      </c>
      <c r="AS79" s="72">
        <f t="shared" si="50"/>
        <v>4.2712203301908716</v>
      </c>
      <c r="AT79" s="72">
        <f t="shared" si="50"/>
        <v>4.1954074147690594</v>
      </c>
      <c r="AU79" s="72">
        <f t="shared" si="28"/>
        <v>4.9947280807356149</v>
      </c>
      <c r="AW79">
        <v>5400</v>
      </c>
      <c r="AX79">
        <f t="shared" si="42"/>
        <v>0.13867248516278086</v>
      </c>
      <c r="AY79">
        <f t="shared" si="43"/>
        <v>0.11956821259569164</v>
      </c>
      <c r="AZ79">
        <f t="shared" si="44"/>
        <v>1.9104272567089204E-2</v>
      </c>
      <c r="BA79">
        <f t="shared" si="45"/>
        <v>0.1698226118639794</v>
      </c>
      <c r="BB79">
        <f t="shared" si="46"/>
        <v>0.99729817463730841</v>
      </c>
      <c r="BC79">
        <f t="shared" si="47"/>
        <v>3.070607482677858</v>
      </c>
      <c r="BD79">
        <f t="shared" si="48"/>
        <v>28.163066849475193</v>
      </c>
      <c r="BE79">
        <f t="shared" si="52"/>
        <v>15.474315229948187</v>
      </c>
      <c r="BF79">
        <f t="shared" si="52"/>
        <v>15.370453473019889</v>
      </c>
      <c r="BG79">
        <f t="shared" si="52"/>
        <v>15.500124595123365</v>
      </c>
      <c r="BH79">
        <f t="shared" si="51"/>
        <v>15.337390810617899</v>
      </c>
      <c r="BI79">
        <f t="shared" si="51"/>
        <v>15.540562673495689</v>
      </c>
      <c r="BJ79">
        <f t="shared" si="51"/>
        <v>15.284701475640739</v>
      </c>
      <c r="BK79">
        <f t="shared" si="51"/>
        <v>15.604466478003852</v>
      </c>
      <c r="BL79">
        <f t="shared" si="49"/>
        <v>15.198717548879396</v>
      </c>
    </row>
    <row r="80" spans="1:64" ht="12.95" customHeight="1" x14ac:dyDescent="0.2">
      <c r="A80" s="75" t="s">
        <v>806</v>
      </c>
      <c r="B80" s="75"/>
      <c r="C80" s="76">
        <v>41154.741999999998</v>
      </c>
      <c r="D80" s="76"/>
      <c r="E80">
        <f t="shared" si="37"/>
        <v>-5303.9963407000832</v>
      </c>
      <c r="F80">
        <f t="shared" si="38"/>
        <v>-5304</v>
      </c>
      <c r="G80">
        <f t="shared" si="39"/>
        <v>7.8279999943333678E-3</v>
      </c>
      <c r="I80">
        <f t="shared" si="53"/>
        <v>7.8279999943333678E-3</v>
      </c>
      <c r="Q80" s="12">
        <f t="shared" si="40"/>
        <v>1.0901489004707957E-2</v>
      </c>
      <c r="R80" s="2">
        <f t="shared" si="41"/>
        <v>26136.241999999998</v>
      </c>
      <c r="S80" s="6">
        <v>0.1</v>
      </c>
      <c r="Z80">
        <f t="shared" si="18"/>
        <v>-5304</v>
      </c>
      <c r="AA80" s="72">
        <f t="shared" si="19"/>
        <v>1.9583336427596125E-2</v>
      </c>
      <c r="AB80" s="72">
        <f t="shared" si="29"/>
        <v>-8.5384742855479888E-4</v>
      </c>
      <c r="AC80" s="144">
        <f t="shared" si="30"/>
        <v>-3.0734890103745888E-3</v>
      </c>
      <c r="AD80" s="72">
        <f t="shared" si="31"/>
        <v>-1.1755336433262757E-2</v>
      </c>
      <c r="AE80" s="72">
        <f t="shared" si="20"/>
        <v>1.3818793465919476E-5</v>
      </c>
      <c r="AF80">
        <f t="shared" si="32"/>
        <v>7.8279999943333678E-3</v>
      </c>
      <c r="AG80" s="127"/>
      <c r="AH80">
        <f t="shared" si="21"/>
        <v>8.6818474228881667E-3</v>
      </c>
      <c r="AI80">
        <f t="shared" si="22"/>
        <v>0.22485203328098291</v>
      </c>
      <c r="AJ80">
        <f t="shared" si="23"/>
        <v>0.9322843298617054</v>
      </c>
      <c r="AK80">
        <f t="shared" si="24"/>
        <v>-0.3030257467357515</v>
      </c>
      <c r="AL80">
        <f t="shared" si="25"/>
        <v>-2.768932799322021</v>
      </c>
      <c r="AM80">
        <f t="shared" si="26"/>
        <v>-5.3045701914515808</v>
      </c>
      <c r="AN80" s="72">
        <f t="shared" si="50"/>
        <v>4.2560278049408975</v>
      </c>
      <c r="AO80" s="72">
        <f t="shared" si="50"/>
        <v>4.2564982506512887</v>
      </c>
      <c r="AP80" s="72">
        <f t="shared" si="50"/>
        <v>4.2552160242307835</v>
      </c>
      <c r="AQ80" s="72">
        <f t="shared" si="50"/>
        <v>4.2587187266711775</v>
      </c>
      <c r="AR80" s="72">
        <f t="shared" si="50"/>
        <v>4.2492085257486165</v>
      </c>
      <c r="AS80" s="72">
        <f t="shared" si="50"/>
        <v>4.2754773067252181</v>
      </c>
      <c r="AT80" s="72">
        <f t="shared" si="50"/>
        <v>4.2059968494551701</v>
      </c>
      <c r="AU80" s="72">
        <f t="shared" si="28"/>
        <v>5.0033004605744367</v>
      </c>
      <c r="AW80">
        <v>5600</v>
      </c>
      <c r="AX80">
        <f t="shared" si="42"/>
        <v>0.14583027652588559</v>
      </c>
      <c r="AY80">
        <f t="shared" si="43"/>
        <v>0.12637953833067173</v>
      </c>
      <c r="AZ80">
        <f t="shared" si="44"/>
        <v>1.9450738195213875E-2</v>
      </c>
      <c r="BA80">
        <f t="shared" si="45"/>
        <v>0.16846626545215682</v>
      </c>
      <c r="BB80">
        <f t="shared" si="46"/>
        <v>0.99900097455712389</v>
      </c>
      <c r="BC80">
        <f t="shared" si="47"/>
        <v>3.0994302870511294</v>
      </c>
      <c r="BD80">
        <f t="shared" si="48"/>
        <v>47.428640227356624</v>
      </c>
      <c r="BE80">
        <f t="shared" si="52"/>
        <v>15.568813685644376</v>
      </c>
      <c r="BF80">
        <f t="shared" si="52"/>
        <v>15.490459329231143</v>
      </c>
      <c r="BG80">
        <f t="shared" si="52"/>
        <v>15.586013151642574</v>
      </c>
      <c r="BH80">
        <f t="shared" si="51"/>
        <v>15.469243709117478</v>
      </c>
      <c r="BI80">
        <f t="shared" si="51"/>
        <v>15.611657564633287</v>
      </c>
      <c r="BJ80">
        <f t="shared" si="51"/>
        <v>15.437403193534744</v>
      </c>
      <c r="BK80">
        <f t="shared" si="51"/>
        <v>15.650031245729146</v>
      </c>
      <c r="BL80">
        <f t="shared" si="49"/>
        <v>15.389214878630984</v>
      </c>
    </row>
    <row r="81" spans="1:64" ht="12.95" customHeight="1" x14ac:dyDescent="0.2">
      <c r="A81" s="75" t="s">
        <v>803</v>
      </c>
      <c r="B81" s="75"/>
      <c r="C81" s="76">
        <v>41165.440999999999</v>
      </c>
      <c r="D81" s="76"/>
      <c r="E81">
        <f t="shared" si="37"/>
        <v>-5298.9949546724574</v>
      </c>
      <c r="F81">
        <f t="shared" si="38"/>
        <v>-5299</v>
      </c>
      <c r="G81">
        <f t="shared" si="39"/>
        <v>1.0793000001285691E-2</v>
      </c>
      <c r="I81">
        <f t="shared" si="53"/>
        <v>1.0793000001285691E-2</v>
      </c>
      <c r="Q81" s="12">
        <f t="shared" si="40"/>
        <v>1.0834972685837815E-2</v>
      </c>
      <c r="R81" s="2">
        <f t="shared" si="41"/>
        <v>26146.940999999999</v>
      </c>
      <c r="S81" s="6">
        <v>0.1</v>
      </c>
      <c r="Z81">
        <f t="shared" si="18"/>
        <v>-5299</v>
      </c>
      <c r="AA81" s="72">
        <f t="shared" si="19"/>
        <v>1.9455103318789684E-2</v>
      </c>
      <c r="AB81" s="72">
        <f t="shared" si="29"/>
        <v>2.1728693683338244E-3</v>
      </c>
      <c r="AC81" s="144">
        <f t="shared" si="30"/>
        <v>-4.1972684552124551E-5</v>
      </c>
      <c r="AD81" s="72">
        <f t="shared" si="31"/>
        <v>-8.6621033175039927E-3</v>
      </c>
      <c r="AE81" s="72">
        <f t="shared" si="20"/>
        <v>7.5032033883113681E-6</v>
      </c>
      <c r="AF81">
        <f t="shared" si="32"/>
        <v>1.0793000001285691E-2</v>
      </c>
      <c r="AG81" s="127"/>
      <c r="AH81">
        <f t="shared" si="21"/>
        <v>8.6201306329518664E-3</v>
      </c>
      <c r="AI81">
        <f t="shared" si="22"/>
        <v>0.22528331599605911</v>
      </c>
      <c r="AJ81">
        <f t="shared" si="23"/>
        <v>0.93176949426169131</v>
      </c>
      <c r="AK81">
        <f t="shared" si="24"/>
        <v>-0.30412667265355792</v>
      </c>
      <c r="AL81">
        <f t="shared" si="25"/>
        <v>-2.7675121259333801</v>
      </c>
      <c r="AM81">
        <f t="shared" si="26"/>
        <v>-5.28394976553842</v>
      </c>
      <c r="AN81" s="72">
        <f t="shared" si="50"/>
        <v>4.2595270764728124</v>
      </c>
      <c r="AO81" s="72">
        <f t="shared" si="50"/>
        <v>4.2599577808969737</v>
      </c>
      <c r="AP81" s="72">
        <f t="shared" si="50"/>
        <v>4.2587754156543962</v>
      </c>
      <c r="AQ81" s="72">
        <f t="shared" si="50"/>
        <v>4.262028152381319</v>
      </c>
      <c r="AR81" s="72">
        <f t="shared" si="50"/>
        <v>4.2531313875736965</v>
      </c>
      <c r="AS81" s="72">
        <f t="shared" si="50"/>
        <v>4.2778674138835209</v>
      </c>
      <c r="AT81" s="72">
        <f t="shared" si="50"/>
        <v>4.2119051950791064</v>
      </c>
      <c r="AU81" s="72">
        <f t="shared" si="28"/>
        <v>5.0080628938182263</v>
      </c>
      <c r="AW81">
        <v>5800</v>
      </c>
      <c r="AX81">
        <f t="shared" si="42"/>
        <v>0.15298031212094534</v>
      </c>
      <c r="AY81">
        <f t="shared" si="43"/>
        <v>0.13336624671602049</v>
      </c>
      <c r="AZ81">
        <f t="shared" si="44"/>
        <v>1.9614065404924858E-2</v>
      </c>
      <c r="BA81">
        <f t="shared" si="45"/>
        <v>0.16783873339784428</v>
      </c>
      <c r="BB81">
        <f t="shared" si="46"/>
        <v>0.99982036469573687</v>
      </c>
      <c r="BC81">
        <f t="shared" si="47"/>
        <v>3.1251788528854014</v>
      </c>
      <c r="BD81">
        <f t="shared" si="48"/>
        <v>121.84594742404617</v>
      </c>
      <c r="BE81">
        <f t="shared" si="52"/>
        <v>15.653724907293098</v>
      </c>
      <c r="BF81">
        <f t="shared" si="52"/>
        <v>15.618917286626166</v>
      </c>
      <c r="BG81">
        <f t="shared" si="52"/>
        <v>15.660839819055834</v>
      </c>
      <c r="BH81">
        <f t="shared" si="51"/>
        <v>15.610331117679744</v>
      </c>
      <c r="BI81">
        <f t="shared" si="51"/>
        <v>15.67116547853314</v>
      </c>
      <c r="BJ81">
        <f t="shared" si="51"/>
        <v>15.597857236804753</v>
      </c>
      <c r="BK81">
        <f t="shared" si="51"/>
        <v>15.686159775636712</v>
      </c>
      <c r="BL81">
        <f t="shared" si="49"/>
        <v>15.579712208382571</v>
      </c>
    </row>
    <row r="82" spans="1:64" ht="12.95" customHeight="1" x14ac:dyDescent="0.2">
      <c r="A82" s="75" t="s">
        <v>808</v>
      </c>
      <c r="B82" s="75"/>
      <c r="C82" s="76">
        <v>41165.440999999999</v>
      </c>
      <c r="D82" s="76"/>
      <c r="E82">
        <f t="shared" si="37"/>
        <v>-5298.9949546724574</v>
      </c>
      <c r="F82">
        <f t="shared" si="38"/>
        <v>-5299</v>
      </c>
      <c r="G82">
        <f t="shared" si="39"/>
        <v>1.0793000001285691E-2</v>
      </c>
      <c r="I82">
        <f t="shared" si="53"/>
        <v>1.0793000001285691E-2</v>
      </c>
      <c r="Q82" s="12">
        <f t="shared" si="40"/>
        <v>1.0834972685837815E-2</v>
      </c>
      <c r="R82" s="2">
        <f t="shared" si="41"/>
        <v>26146.940999999999</v>
      </c>
      <c r="S82" s="6">
        <v>0.1</v>
      </c>
      <c r="Z82">
        <f t="shared" si="18"/>
        <v>-5299</v>
      </c>
      <c r="AA82" s="72">
        <f t="shared" si="19"/>
        <v>1.9455103318789684E-2</v>
      </c>
      <c r="AB82" s="72">
        <f t="shared" si="29"/>
        <v>2.1728693683338244E-3</v>
      </c>
      <c r="AC82" s="144">
        <f t="shared" si="30"/>
        <v>-4.1972684552124551E-5</v>
      </c>
      <c r="AD82" s="72">
        <f t="shared" si="31"/>
        <v>-8.6621033175039927E-3</v>
      </c>
      <c r="AE82" s="72">
        <f t="shared" si="20"/>
        <v>7.5032033883113681E-6</v>
      </c>
      <c r="AF82">
        <f t="shared" si="32"/>
        <v>1.0793000001285691E-2</v>
      </c>
      <c r="AG82" s="127"/>
      <c r="AH82">
        <f t="shared" si="21"/>
        <v>8.6201306329518664E-3</v>
      </c>
      <c r="AI82">
        <f t="shared" si="22"/>
        <v>0.22528331599605911</v>
      </c>
      <c r="AJ82">
        <f t="shared" si="23"/>
        <v>0.93176949426169131</v>
      </c>
      <c r="AK82">
        <f t="shared" si="24"/>
        <v>-0.30412667265355792</v>
      </c>
      <c r="AL82">
        <f t="shared" si="25"/>
        <v>-2.7675121259333801</v>
      </c>
      <c r="AM82">
        <f t="shared" si="26"/>
        <v>-5.28394976553842</v>
      </c>
      <c r="AN82" s="72">
        <f t="shared" si="50"/>
        <v>4.2595270764728124</v>
      </c>
      <c r="AO82" s="72">
        <f t="shared" si="50"/>
        <v>4.2599577808969737</v>
      </c>
      <c r="AP82" s="72">
        <f t="shared" si="50"/>
        <v>4.2587754156543962</v>
      </c>
      <c r="AQ82" s="72">
        <f t="shared" si="50"/>
        <v>4.262028152381319</v>
      </c>
      <c r="AR82" s="72">
        <f t="shared" si="50"/>
        <v>4.2531313875736965</v>
      </c>
      <c r="AS82" s="72">
        <f t="shared" si="50"/>
        <v>4.2778674138835209</v>
      </c>
      <c r="AT82" s="72">
        <f t="shared" si="50"/>
        <v>4.2119051950791064</v>
      </c>
      <c r="AU82" s="72">
        <f t="shared" si="28"/>
        <v>5.0080628938182263</v>
      </c>
      <c r="AW82">
        <v>6000</v>
      </c>
      <c r="AX82">
        <f t="shared" si="42"/>
        <v>0.16016677782164548</v>
      </c>
      <c r="AY82">
        <f t="shared" si="43"/>
        <v>0.1405283377517379</v>
      </c>
      <c r="AZ82">
        <f t="shared" si="44"/>
        <v>1.963844006990758E-2</v>
      </c>
      <c r="BA82">
        <f t="shared" si="45"/>
        <v>0.16775275946059287</v>
      </c>
      <c r="BB82">
        <f t="shared" si="46"/>
        <v>0.9999855054331539</v>
      </c>
      <c r="BC82">
        <f t="shared" si="47"/>
        <v>-3.1336675731753671</v>
      </c>
      <c r="BD82">
        <f t="shared" si="48"/>
        <v>-252.36204903762024</v>
      </c>
      <c r="BE82">
        <f t="shared" si="52"/>
        <v>15.734155665549114</v>
      </c>
      <c r="BF82">
        <f t="shared" si="52"/>
        <v>15.751296575949135</v>
      </c>
      <c r="BG82">
        <f t="shared" si="52"/>
        <v>15.730689683178339</v>
      </c>
      <c r="BH82">
        <f t="shared" si="51"/>
        <v>15.755465353676296</v>
      </c>
      <c r="BI82">
        <f t="shared" si="51"/>
        <v>15.725679749337937</v>
      </c>
      <c r="BJ82">
        <f t="shared" si="51"/>
        <v>15.761492628666003</v>
      </c>
      <c r="BK82">
        <f t="shared" si="51"/>
        <v>15.718437072698331</v>
      </c>
      <c r="BL82">
        <f t="shared" si="49"/>
        <v>15.770209538134159</v>
      </c>
    </row>
    <row r="83" spans="1:64" ht="12.95" customHeight="1" x14ac:dyDescent="0.2">
      <c r="A83" s="75" t="s">
        <v>811</v>
      </c>
      <c r="B83" s="75"/>
      <c r="C83" s="76">
        <v>41180.415999999997</v>
      </c>
      <c r="D83" s="76"/>
      <c r="E83">
        <f t="shared" si="37"/>
        <v>-5291.9946971003765</v>
      </c>
      <c r="F83">
        <f t="shared" si="38"/>
        <v>-5292</v>
      </c>
      <c r="G83">
        <f t="shared" si="39"/>
        <v>1.1343999998643994E-2</v>
      </c>
      <c r="I83">
        <f t="shared" si="53"/>
        <v>1.1343999998643994E-2</v>
      </c>
      <c r="Q83" s="12">
        <f t="shared" si="40"/>
        <v>1.07420339912025E-2</v>
      </c>
      <c r="R83" s="2">
        <f t="shared" si="41"/>
        <v>26161.915999999997</v>
      </c>
      <c r="S83" s="6">
        <v>0.1</v>
      </c>
      <c r="Z83">
        <f t="shared" si="18"/>
        <v>-5292</v>
      </c>
      <c r="AA83" s="72">
        <f t="shared" si="19"/>
        <v>1.9275404352300761E-2</v>
      </c>
      <c r="AB83" s="72">
        <f t="shared" si="29"/>
        <v>2.8106296375457335E-3</v>
      </c>
      <c r="AC83" s="144">
        <f t="shared" si="30"/>
        <v>6.0196600744149426E-4</v>
      </c>
      <c r="AD83" s="72">
        <f t="shared" si="31"/>
        <v>-7.9314043536567666E-3</v>
      </c>
      <c r="AE83" s="72">
        <f t="shared" si="20"/>
        <v>6.2907175021205514E-6</v>
      </c>
      <c r="AF83">
        <f t="shared" si="32"/>
        <v>1.1343999998643994E-2</v>
      </c>
      <c r="AG83" s="127"/>
      <c r="AH83">
        <f t="shared" si="21"/>
        <v>8.5333703610982609E-3</v>
      </c>
      <c r="AI83">
        <f t="shared" si="22"/>
        <v>0.22589240569881575</v>
      </c>
      <c r="AJ83">
        <f t="shared" si="23"/>
        <v>0.93104238114184401</v>
      </c>
      <c r="AK83">
        <f t="shared" si="24"/>
        <v>-0.30567369193082261</v>
      </c>
      <c r="AL83">
        <f t="shared" si="25"/>
        <v>-2.765514457399302</v>
      </c>
      <c r="AM83">
        <f t="shared" si="26"/>
        <v>-5.2552150000613489</v>
      </c>
      <c r="AN83" s="72">
        <f t="shared" si="50"/>
        <v>4.2644362072324586</v>
      </c>
      <c r="AO83" s="72">
        <f t="shared" si="50"/>
        <v>4.2648147364162607</v>
      </c>
      <c r="AP83" s="72">
        <f t="shared" si="50"/>
        <v>4.2637649723703781</v>
      </c>
      <c r="AQ83" s="72">
        <f t="shared" si="50"/>
        <v>4.2666819198293355</v>
      </c>
      <c r="AR83" s="72">
        <f t="shared" si="50"/>
        <v>4.2586198881934196</v>
      </c>
      <c r="AS83" s="72">
        <f t="shared" si="50"/>
        <v>4.2812444763938871</v>
      </c>
      <c r="AT83" s="72">
        <f t="shared" si="50"/>
        <v>4.2202072095450447</v>
      </c>
      <c r="AU83" s="72">
        <f t="shared" si="28"/>
        <v>5.014730300359532</v>
      </c>
      <c r="AW83">
        <v>6200</v>
      </c>
      <c r="AX83">
        <f t="shared" si="42"/>
        <v>0.16739701713375577</v>
      </c>
      <c r="AY83">
        <f t="shared" si="43"/>
        <v>0.14786581143782401</v>
      </c>
      <c r="AZ83">
        <f t="shared" si="44"/>
        <v>1.9531205695931739E-2</v>
      </c>
      <c r="BA83">
        <f t="shared" si="45"/>
        <v>0.16817870157682102</v>
      </c>
      <c r="BB83">
        <f t="shared" si="46"/>
        <v>0.99953732634281489</v>
      </c>
      <c r="BC83">
        <f t="shared" si="47"/>
        <v>-3.1086310405699709</v>
      </c>
      <c r="BD83">
        <f t="shared" si="48"/>
        <v>-60.671148512347379</v>
      </c>
      <c r="BE83">
        <f t="shared" si="52"/>
        <v>15.816809360302475</v>
      </c>
      <c r="BF83">
        <f t="shared" si="52"/>
        <v>15.881733402421792</v>
      </c>
      <c r="BG83">
        <f t="shared" si="52"/>
        <v>15.802995095118163</v>
      </c>
      <c r="BH83">
        <f t="shared" si="51"/>
        <v>15.898611228516407</v>
      </c>
      <c r="BI83">
        <f t="shared" si="51"/>
        <v>15.782642329172942</v>
      </c>
      <c r="BJ83">
        <f t="shared" si="51"/>
        <v>15.923579650766632</v>
      </c>
      <c r="BK83">
        <f t="shared" si="51"/>
        <v>15.752587478038002</v>
      </c>
      <c r="BL83">
        <f t="shared" si="49"/>
        <v>15.960706867885746</v>
      </c>
    </row>
    <row r="84" spans="1:64" ht="12.95" customHeight="1" x14ac:dyDescent="0.2">
      <c r="A84" s="75" t="s">
        <v>809</v>
      </c>
      <c r="B84" s="75"/>
      <c r="C84" s="76">
        <v>41180.415999999997</v>
      </c>
      <c r="D84" s="76"/>
      <c r="E84">
        <f t="shared" si="37"/>
        <v>-5291.9946971003765</v>
      </c>
      <c r="F84">
        <f t="shared" si="38"/>
        <v>-5292</v>
      </c>
      <c r="G84">
        <f t="shared" si="39"/>
        <v>1.1343999998643994E-2</v>
      </c>
      <c r="I84">
        <f t="shared" si="53"/>
        <v>1.1343999998643994E-2</v>
      </c>
      <c r="Q84" s="12">
        <f t="shared" si="40"/>
        <v>1.07420339912025E-2</v>
      </c>
      <c r="R84" s="2">
        <f t="shared" si="41"/>
        <v>26161.915999999997</v>
      </c>
      <c r="S84" s="6">
        <v>0.1</v>
      </c>
      <c r="Z84">
        <f t="shared" ref="Z84:Z131" si="54">F84</f>
        <v>-5292</v>
      </c>
      <c r="AA84" s="72">
        <f t="shared" ref="AA84:AA131" si="55">AB$3+AB$4*Z84+AB$5*Z84^2+AH84</f>
        <v>1.9275404352300761E-2</v>
      </c>
      <c r="AB84" s="72">
        <f t="shared" si="29"/>
        <v>2.8106296375457335E-3</v>
      </c>
      <c r="AC84" s="144">
        <f t="shared" si="30"/>
        <v>6.0196600744149426E-4</v>
      </c>
      <c r="AD84" s="72">
        <f t="shared" si="31"/>
        <v>-7.9314043536567666E-3</v>
      </c>
      <c r="AE84" s="72">
        <f t="shared" si="20"/>
        <v>6.2907175021205514E-6</v>
      </c>
      <c r="AF84">
        <f t="shared" si="32"/>
        <v>1.1343999998643994E-2</v>
      </c>
      <c r="AG84" s="127"/>
      <c r="AH84">
        <f t="shared" ref="AH84:AH131" si="56">$AB$6*($AB$11/AI84*AJ84+$AB$12)</f>
        <v>8.5333703610982609E-3</v>
      </c>
      <c r="AI84">
        <f t="shared" ref="AI84:AI131" si="57">1+$AB$7*COS(AL84)</f>
        <v>0.22589240569881575</v>
      </c>
      <c r="AJ84">
        <f t="shared" ref="AJ84:AJ131" si="58">SIN(AL84+RADIANS($AB$9))</f>
        <v>0.93104238114184401</v>
      </c>
      <c r="AK84">
        <f t="shared" ref="AK84:AK131" si="59">$AB$7*SIN(AL84)</f>
        <v>-0.30567369193082261</v>
      </c>
      <c r="AL84">
        <f t="shared" ref="AL84:AL131" si="60">2*ATAN(AM84)</f>
        <v>-2.765514457399302</v>
      </c>
      <c r="AM84">
        <f t="shared" ref="AM84:AM131" si="61">SQRT((1+$AB$7)/(1-$AB$7))*TAN(AN84/2)</f>
        <v>-5.2552150000613489</v>
      </c>
      <c r="AN84" s="72">
        <f t="shared" ref="AN84:AT99" si="62">$AU84+$AB$7*SIN(AO84)</f>
        <v>4.2644362072324586</v>
      </c>
      <c r="AO84" s="72">
        <f t="shared" si="62"/>
        <v>4.2648147364162607</v>
      </c>
      <c r="AP84" s="72">
        <f t="shared" si="62"/>
        <v>4.2637649723703781</v>
      </c>
      <c r="AQ84" s="72">
        <f t="shared" si="62"/>
        <v>4.2666819198293355</v>
      </c>
      <c r="AR84" s="72">
        <f t="shared" si="62"/>
        <v>4.2586198881934196</v>
      </c>
      <c r="AS84" s="72">
        <f t="shared" si="62"/>
        <v>4.2812444763938871</v>
      </c>
      <c r="AT84" s="72">
        <f t="shared" si="62"/>
        <v>4.2202072095450447</v>
      </c>
      <c r="AU84" s="72">
        <f t="shared" ref="AU84:AU131" si="63">RADIANS($AB$9)+$AB$18*(F84-AB$15)</f>
        <v>5.014730300359532</v>
      </c>
      <c r="AW84">
        <v>6400</v>
      </c>
      <c r="AX84">
        <f t="shared" si="42"/>
        <v>0.17463849158091718</v>
      </c>
      <c r="AY84">
        <f t="shared" si="43"/>
        <v>0.15537866777427878</v>
      </c>
      <c r="AZ84">
        <f t="shared" si="44"/>
        <v>1.9259823806638394E-2</v>
      </c>
      <c r="BA84">
        <f t="shared" si="45"/>
        <v>0.16925337305865462</v>
      </c>
      <c r="BB84">
        <f t="shared" si="46"/>
        <v>0.99831618043145054</v>
      </c>
      <c r="BC84">
        <f t="shared" si="47"/>
        <v>-3.0810122261397184</v>
      </c>
      <c r="BD84">
        <f t="shared" si="48"/>
        <v>-33.003865803567351</v>
      </c>
      <c r="BE84">
        <f t="shared" si="52"/>
        <v>15.907587720452982</v>
      </c>
      <c r="BF84">
        <f t="shared" si="52"/>
        <v>16.005025195291836</v>
      </c>
      <c r="BG84">
        <f t="shared" si="52"/>
        <v>15.884517281854865</v>
      </c>
      <c r="BH84">
        <f t="shared" si="51"/>
        <v>16.034148631209391</v>
      </c>
      <c r="BI84">
        <f t="shared" si="51"/>
        <v>15.849076707499474</v>
      </c>
      <c r="BJ84">
        <f t="shared" si="51"/>
        <v>16.079464564794907</v>
      </c>
      <c r="BK84">
        <f t="shared" si="51"/>
        <v>15.794267564428496</v>
      </c>
      <c r="BL84">
        <f t="shared" si="49"/>
        <v>16.151204197637334</v>
      </c>
    </row>
    <row r="85" spans="1:64" ht="12.95" customHeight="1" x14ac:dyDescent="0.2">
      <c r="A85" s="75" t="s">
        <v>811</v>
      </c>
      <c r="B85" s="75"/>
      <c r="C85" s="76">
        <v>41210.375999999997</v>
      </c>
      <c r="D85" s="76"/>
      <c r="E85">
        <f t="shared" ref="E85:E116" si="64">+(C85-C$7)/C$8</f>
        <v>-5277.9895073267826</v>
      </c>
      <c r="F85">
        <f t="shared" ref="F85:F116" si="65">ROUND(2*E85,0)/2</f>
        <v>-5278</v>
      </c>
      <c r="G85">
        <f t="shared" ref="G85:G116" si="66">+C85-(C$7+F85*C$8)</f>
        <v>2.2445999995397869E-2</v>
      </c>
      <c r="I85">
        <f t="shared" si="53"/>
        <v>2.2445999995397869E-2</v>
      </c>
      <c r="Q85" s="12">
        <f t="shared" ref="Q85:Q116" si="67">+D$11+D$12*F85+D$13*F85^2</f>
        <v>1.0556801133171971E-2</v>
      </c>
      <c r="R85" s="2">
        <f t="shared" ref="R85:R116" si="68">+C85-15018.5</f>
        <v>26191.875999999997</v>
      </c>
      <c r="S85" s="6">
        <v>0.1</v>
      </c>
      <c r="Z85">
        <f t="shared" si="54"/>
        <v>-5278</v>
      </c>
      <c r="AA85" s="72">
        <f t="shared" si="55"/>
        <v>1.8915390984173261E-2</v>
      </c>
      <c r="AB85" s="72">
        <f t="shared" si="29"/>
        <v>1.408741014439658E-2</v>
      </c>
      <c r="AC85" s="144">
        <f t="shared" si="30"/>
        <v>1.1889198862225898E-2</v>
      </c>
      <c r="AD85" s="72">
        <f t="shared" ref="AD85:AD131" si="69">IF(S85&lt;&gt;0,G85-AA85, -9999)</f>
        <v>3.5306090112246086E-3</v>
      </c>
      <c r="AE85" s="72">
        <f t="shared" ref="AE85:AE148" si="70">+(G85-AA85)^2*S85</f>
        <v>1.2465199990140409E-6</v>
      </c>
      <c r="AF85">
        <f t="shared" ref="AF85:AF131" si="71">IF(S85&lt;&gt;0,G85-P85, -9999)</f>
        <v>2.2445999995397869E-2</v>
      </c>
      <c r="AG85" s="127"/>
      <c r="AH85">
        <f t="shared" si="56"/>
        <v>8.3585898510012899E-3</v>
      </c>
      <c r="AI85">
        <f t="shared" si="57"/>
        <v>0.2271294699516726</v>
      </c>
      <c r="AJ85">
        <f t="shared" si="58"/>
        <v>0.92956552661634884</v>
      </c>
      <c r="AK85">
        <f t="shared" si="59"/>
        <v>-0.30878814303046648</v>
      </c>
      <c r="AL85">
        <f t="shared" si="60"/>
        <v>-2.7614879662126022</v>
      </c>
      <c r="AM85">
        <f t="shared" si="61"/>
        <v>-5.1982044742817841</v>
      </c>
      <c r="AN85" s="72">
        <f t="shared" si="62"/>
        <v>4.2742907571866082</v>
      </c>
      <c r="AO85" s="72">
        <f t="shared" si="62"/>
        <v>4.2745764014797487</v>
      </c>
      <c r="AP85" s="72">
        <f t="shared" si="62"/>
        <v>4.273767565776887</v>
      </c>
      <c r="AQ85" s="72">
        <f t="shared" si="62"/>
        <v>4.2760615161246891</v>
      </c>
      <c r="AR85" s="72">
        <f t="shared" si="62"/>
        <v>4.2695845514491344</v>
      </c>
      <c r="AS85" s="72">
        <f t="shared" si="62"/>
        <v>4.288110142638307</v>
      </c>
      <c r="AT85" s="72">
        <f t="shared" si="62"/>
        <v>4.2369171237764922</v>
      </c>
      <c r="AU85" s="72">
        <f t="shared" si="63"/>
        <v>5.0280651134421426</v>
      </c>
      <c r="AW85">
        <v>6600</v>
      </c>
      <c r="AX85">
        <f t="shared" si="42"/>
        <v>0.18183251107088669</v>
      </c>
      <c r="AY85">
        <f t="shared" si="43"/>
        <v>0.16306690676110222</v>
      </c>
      <c r="AZ85">
        <f t="shared" si="44"/>
        <v>1.8765604309784467E-2</v>
      </c>
      <c r="BA85">
        <f t="shared" si="45"/>
        <v>0.17123896292948515</v>
      </c>
      <c r="BB85">
        <f t="shared" si="46"/>
        <v>0.99600980113270099</v>
      </c>
      <c r="BC85">
        <f t="shared" si="47"/>
        <v>-3.0496889321555036</v>
      </c>
      <c r="BD85">
        <f t="shared" si="48"/>
        <v>-21.746584957975475</v>
      </c>
      <c r="BE85">
        <f t="shared" si="52"/>
        <v>16.00962626941627</v>
      </c>
      <c r="BF85">
        <f t="shared" si="52"/>
        <v>16.118386900068725</v>
      </c>
      <c r="BG85">
        <f t="shared" si="52"/>
        <v>15.979610720058682</v>
      </c>
      <c r="BH85">
        <f t="shared" si="51"/>
        <v>16.158070785518774</v>
      </c>
      <c r="BI85">
        <f t="shared" si="51"/>
        <v>15.930431328225422</v>
      </c>
      <c r="BJ85">
        <f t="shared" si="51"/>
        <v>16.224823308272686</v>
      </c>
      <c r="BK85">
        <f t="shared" si="51"/>
        <v>15.848861483621326</v>
      </c>
      <c r="BL85">
        <f t="shared" si="49"/>
        <v>16.341701527388921</v>
      </c>
    </row>
    <row r="86" spans="1:64" ht="12.95" customHeight="1" x14ac:dyDescent="0.2">
      <c r="A86" s="75" t="s">
        <v>809</v>
      </c>
      <c r="B86" s="75"/>
      <c r="C86" s="76">
        <v>41210.375999999997</v>
      </c>
      <c r="D86" s="76"/>
      <c r="E86">
        <f t="shared" si="64"/>
        <v>-5277.9895073267826</v>
      </c>
      <c r="F86">
        <f t="shared" si="65"/>
        <v>-5278</v>
      </c>
      <c r="G86">
        <f t="shared" si="66"/>
        <v>2.2445999995397869E-2</v>
      </c>
      <c r="I86">
        <f t="shared" si="53"/>
        <v>2.2445999995397869E-2</v>
      </c>
      <c r="Q86" s="12">
        <f t="shared" si="67"/>
        <v>1.0556801133171971E-2</v>
      </c>
      <c r="R86" s="2">
        <f t="shared" si="68"/>
        <v>26191.875999999997</v>
      </c>
      <c r="S86" s="6">
        <v>0.1</v>
      </c>
      <c r="Z86">
        <f t="shared" si="54"/>
        <v>-5278</v>
      </c>
      <c r="AA86" s="72">
        <f t="shared" si="55"/>
        <v>1.8915390984173261E-2</v>
      </c>
      <c r="AB86" s="72">
        <f t="shared" ref="AB86:AB149" si="72">G86-AH86</f>
        <v>1.408741014439658E-2</v>
      </c>
      <c r="AC86" s="144">
        <f t="shared" ref="AC86:AC149" si="73">+G86-Q86</f>
        <v>1.1889198862225898E-2</v>
      </c>
      <c r="AD86" s="72">
        <f t="shared" si="69"/>
        <v>3.5306090112246086E-3</v>
      </c>
      <c r="AE86" s="72">
        <f t="shared" si="70"/>
        <v>1.2465199990140409E-6</v>
      </c>
      <c r="AF86">
        <f t="shared" si="71"/>
        <v>2.2445999995397869E-2</v>
      </c>
      <c r="AG86" s="127"/>
      <c r="AH86">
        <f t="shared" si="56"/>
        <v>8.3585898510012899E-3</v>
      </c>
      <c r="AI86">
        <f t="shared" si="57"/>
        <v>0.2271294699516726</v>
      </c>
      <c r="AJ86">
        <f t="shared" si="58"/>
        <v>0.92956552661634884</v>
      </c>
      <c r="AK86">
        <f t="shared" si="59"/>
        <v>-0.30878814303046648</v>
      </c>
      <c r="AL86">
        <f t="shared" si="60"/>
        <v>-2.7614879662126022</v>
      </c>
      <c r="AM86">
        <f t="shared" si="61"/>
        <v>-5.1982044742817841</v>
      </c>
      <c r="AN86" s="72">
        <f t="shared" si="62"/>
        <v>4.2742907571866082</v>
      </c>
      <c r="AO86" s="72">
        <f t="shared" si="62"/>
        <v>4.2745764014797487</v>
      </c>
      <c r="AP86" s="72">
        <f t="shared" si="62"/>
        <v>4.273767565776887</v>
      </c>
      <c r="AQ86" s="72">
        <f t="shared" si="62"/>
        <v>4.2760615161246891</v>
      </c>
      <c r="AR86" s="72">
        <f t="shared" si="62"/>
        <v>4.2695845514491344</v>
      </c>
      <c r="AS86" s="72">
        <f t="shared" si="62"/>
        <v>4.288110142638307</v>
      </c>
      <c r="AT86" s="72">
        <f t="shared" si="62"/>
        <v>4.2369171237764922</v>
      </c>
      <c r="AU86" s="72">
        <f t="shared" si="63"/>
        <v>5.0280651134421426</v>
      </c>
      <c r="AW86">
        <v>6800</v>
      </c>
      <c r="AX86">
        <f t="shared" si="42"/>
        <v>0.18892062744458321</v>
      </c>
      <c r="AY86">
        <f t="shared" si="43"/>
        <v>0.17093052839829431</v>
      </c>
      <c r="AZ86">
        <f t="shared" si="44"/>
        <v>1.7990099046288885E-2</v>
      </c>
      <c r="BA86">
        <f t="shared" si="45"/>
        <v>0.1744446113458672</v>
      </c>
      <c r="BB86">
        <f t="shared" si="46"/>
        <v>0.99224713652427976</v>
      </c>
      <c r="BC86">
        <f t="shared" si="47"/>
        <v>-3.0144491508041855</v>
      </c>
      <c r="BD86">
        <f t="shared" si="48"/>
        <v>-15.709060903746341</v>
      </c>
      <c r="BE86">
        <f t="shared" si="52"/>
        <v>16.12271211128099</v>
      </c>
      <c r="BF86">
        <f t="shared" si="52"/>
        <v>16.222360191037087</v>
      </c>
      <c r="BG86">
        <f t="shared" si="52"/>
        <v>16.089427573480485</v>
      </c>
      <c r="BH86">
        <f t="shared" si="51"/>
        <v>16.268926694752519</v>
      </c>
      <c r="BI86">
        <f t="shared" si="51"/>
        <v>16.029820480305144</v>
      </c>
      <c r="BJ86">
        <f t="shared" si="51"/>
        <v>16.355999389382983</v>
      </c>
      <c r="BK86">
        <f t="shared" si="51"/>
        <v>15.921286169766525</v>
      </c>
      <c r="BL86">
        <f t="shared" si="49"/>
        <v>16.532198857140507</v>
      </c>
    </row>
    <row r="87" spans="1:64" ht="12.95" customHeight="1" x14ac:dyDescent="0.2">
      <c r="A87" s="75" t="s">
        <v>813</v>
      </c>
      <c r="B87" s="75"/>
      <c r="C87" s="76">
        <v>41843.557000000001</v>
      </c>
      <c r="D87" s="76"/>
      <c r="E87">
        <f t="shared" si="64"/>
        <v>-4982.0008535873339</v>
      </c>
      <c r="F87">
        <f t="shared" si="65"/>
        <v>-4982</v>
      </c>
      <c r="G87">
        <f t="shared" si="66"/>
        <v>-1.825999999709893E-3</v>
      </c>
      <c r="I87">
        <f t="shared" si="53"/>
        <v>-1.825999999709893E-3</v>
      </c>
      <c r="Q87" s="12">
        <f t="shared" si="67"/>
        <v>6.841613177642307E-3</v>
      </c>
      <c r="R87" s="2">
        <f t="shared" si="68"/>
        <v>26825.057000000001</v>
      </c>
      <c r="S87" s="6">
        <v>0.1</v>
      </c>
      <c r="Z87">
        <f t="shared" si="54"/>
        <v>-4982</v>
      </c>
      <c r="AA87" s="72">
        <f t="shared" si="55"/>
        <v>1.1067818091104128E-2</v>
      </c>
      <c r="AB87" s="72">
        <f t="shared" si="72"/>
        <v>-6.0522049131717147E-3</v>
      </c>
      <c r="AC87" s="144">
        <f t="shared" si="73"/>
        <v>-8.6676131773522E-3</v>
      </c>
      <c r="AD87" s="72">
        <f t="shared" si="69"/>
        <v>-1.2893818090814021E-2</v>
      </c>
      <c r="AE87" s="72">
        <f t="shared" si="70"/>
        <v>1.6625054495900293E-5</v>
      </c>
      <c r="AF87">
        <f t="shared" si="71"/>
        <v>-1.825999999709893E-3</v>
      </c>
      <c r="AG87" s="127"/>
      <c r="AH87">
        <f t="shared" si="56"/>
        <v>4.2262049134618217E-3</v>
      </c>
      <c r="AI87">
        <f t="shared" si="57"/>
        <v>0.26090461037900303</v>
      </c>
      <c r="AJ87">
        <f t="shared" si="58"/>
        <v>0.88920935394831579</v>
      </c>
      <c r="AK87">
        <f t="shared" si="59"/>
        <v>-0.38264471580615489</v>
      </c>
      <c r="AL87">
        <f t="shared" si="60"/>
        <v>-2.6638694789787429</v>
      </c>
      <c r="AM87">
        <f t="shared" si="61"/>
        <v>-4.1065999381913532</v>
      </c>
      <c r="AN87" s="72">
        <f t="shared" si="62"/>
        <v>4.496967972244609</v>
      </c>
      <c r="AO87" s="72">
        <f t="shared" si="62"/>
        <v>4.4969487179328302</v>
      </c>
      <c r="AP87" s="72">
        <f t="shared" si="62"/>
        <v>4.4970569628116888</v>
      </c>
      <c r="AQ87" s="72">
        <f t="shared" si="62"/>
        <v>4.4964491201880792</v>
      </c>
      <c r="AR87" s="72">
        <f t="shared" si="62"/>
        <v>4.4998846036165085</v>
      </c>
      <c r="AS87" s="72">
        <f t="shared" si="62"/>
        <v>4.4811271701205655</v>
      </c>
      <c r="AT87" s="72">
        <f t="shared" si="62"/>
        <v>4.6219761374871311</v>
      </c>
      <c r="AU87" s="72">
        <f t="shared" si="63"/>
        <v>5.3100011614744922</v>
      </c>
      <c r="AW87">
        <v>7000</v>
      </c>
      <c r="AX87">
        <f t="shared" si="42"/>
        <v>0.19587167663855379</v>
      </c>
      <c r="AY87">
        <f t="shared" si="43"/>
        <v>0.17896953268585508</v>
      </c>
      <c r="AZ87">
        <f t="shared" si="44"/>
        <v>1.6902143952698696E-2</v>
      </c>
      <c r="BA87">
        <f t="shared" si="45"/>
        <v>0.17914458974173952</v>
      </c>
      <c r="BB87">
        <f t="shared" si="46"/>
        <v>0.9866972486174308</v>
      </c>
      <c r="BC87">
        <f t="shared" si="47"/>
        <v>-2.975758439081583</v>
      </c>
      <c r="BD87">
        <f t="shared" si="48"/>
        <v>-12.032585711652855</v>
      </c>
      <c r="BE87">
        <f t="shared" si="52"/>
        <v>16.244110201976767</v>
      </c>
      <c r="BF87">
        <f t="shared" si="52"/>
        <v>16.320609702105013</v>
      </c>
      <c r="BG87">
        <f t="shared" si="52"/>
        <v>16.212175987929484</v>
      </c>
      <c r="BH87">
        <f t="shared" si="51"/>
        <v>16.368327380403077</v>
      </c>
      <c r="BI87">
        <f t="shared" si="51"/>
        <v>16.147791601273564</v>
      </c>
      <c r="BJ87">
        <f t="shared" si="51"/>
        <v>16.470508543301435</v>
      </c>
      <c r="BK87">
        <f t="shared" si="51"/>
        <v>16.015813446589089</v>
      </c>
      <c r="BL87">
        <f t="shared" si="49"/>
        <v>16.722696186892094</v>
      </c>
    </row>
    <row r="88" spans="1:64" ht="12.95" customHeight="1" x14ac:dyDescent="0.2">
      <c r="A88" s="75" t="s">
        <v>814</v>
      </c>
      <c r="B88" s="75"/>
      <c r="C88" s="76">
        <v>41892.758999999998</v>
      </c>
      <c r="D88" s="76"/>
      <c r="E88">
        <f t="shared" si="64"/>
        <v>-4959.0007418636924</v>
      </c>
      <c r="F88">
        <f t="shared" si="65"/>
        <v>-4959</v>
      </c>
      <c r="G88">
        <f t="shared" si="66"/>
        <v>-1.5869999988353811E-3</v>
      </c>
      <c r="I88">
        <f t="shared" si="53"/>
        <v>-1.5869999988353811E-3</v>
      </c>
      <c r="Q88" s="12">
        <f t="shared" si="67"/>
        <v>6.5690178137710609E-3</v>
      </c>
      <c r="R88" s="2">
        <f t="shared" si="68"/>
        <v>26874.258999999998</v>
      </c>
      <c r="S88" s="6">
        <v>0.1</v>
      </c>
      <c r="Z88">
        <f t="shared" si="54"/>
        <v>-4959</v>
      </c>
      <c r="AA88" s="72">
        <f t="shared" si="55"/>
        <v>1.0435402397778295E-2</v>
      </c>
      <c r="AB88" s="72">
        <f t="shared" si="72"/>
        <v>-5.4533845828426148E-3</v>
      </c>
      <c r="AC88" s="144">
        <f t="shared" si="73"/>
        <v>-8.156017812606442E-3</v>
      </c>
      <c r="AD88" s="72">
        <f t="shared" si="69"/>
        <v>-1.2022402396613676E-2</v>
      </c>
      <c r="AE88" s="72">
        <f t="shared" si="70"/>
        <v>1.4453815938610228E-5</v>
      </c>
      <c r="AF88">
        <f t="shared" si="71"/>
        <v>-1.5869999988353811E-3</v>
      </c>
      <c r="AG88" s="127"/>
      <c r="AH88">
        <f t="shared" si="56"/>
        <v>3.8663845840072333E-3</v>
      </c>
      <c r="AI88">
        <f t="shared" si="57"/>
        <v>0.26432653055543731</v>
      </c>
      <c r="AJ88">
        <f t="shared" si="58"/>
        <v>0.88511779505443922</v>
      </c>
      <c r="AK88">
        <f t="shared" si="59"/>
        <v>-0.38918314435338347</v>
      </c>
      <c r="AL88">
        <f t="shared" si="60"/>
        <v>-2.6550024817304725</v>
      </c>
      <c r="AM88">
        <f t="shared" si="61"/>
        <v>-4.0288148879301211</v>
      </c>
      <c r="AN88" s="72">
        <f t="shared" si="62"/>
        <v>4.5156862709839238</v>
      </c>
      <c r="AO88" s="72">
        <f t="shared" si="62"/>
        <v>4.5156739795967207</v>
      </c>
      <c r="AP88" s="72">
        <f t="shared" si="62"/>
        <v>4.5157495556768961</v>
      </c>
      <c r="AQ88" s="72">
        <f t="shared" si="62"/>
        <v>4.5152853136284934</v>
      </c>
      <c r="AR88" s="72">
        <f t="shared" si="62"/>
        <v>4.5181543168600076</v>
      </c>
      <c r="AS88" s="72">
        <f t="shared" si="62"/>
        <v>4.5010384444713019</v>
      </c>
      <c r="AT88" s="72">
        <f t="shared" si="62"/>
        <v>4.6543066401646023</v>
      </c>
      <c r="AU88" s="72">
        <f t="shared" si="63"/>
        <v>5.3319083543959245</v>
      </c>
      <c r="AW88">
        <v>7200</v>
      </c>
      <c r="AX88">
        <f t="shared" si="42"/>
        <v>0.20269286308668838</v>
      </c>
      <c r="AY88">
        <f t="shared" si="43"/>
        <v>0.18718391962378453</v>
      </c>
      <c r="AZ88">
        <f t="shared" si="44"/>
        <v>1.5508943462903865E-2</v>
      </c>
      <c r="BA88">
        <f t="shared" si="45"/>
        <v>0.18554178312812375</v>
      </c>
      <c r="BB88">
        <f t="shared" si="46"/>
        <v>0.97911433688651595</v>
      </c>
      <c r="BC88">
        <f t="shared" si="47"/>
        <v>-2.9343139881726379</v>
      </c>
      <c r="BD88">
        <f t="shared" si="48"/>
        <v>-9.614275170390556</v>
      </c>
      <c r="BE88">
        <f t="shared" si="52"/>
        <v>16.370204802331283</v>
      </c>
      <c r="BF88">
        <f t="shared" si="52"/>
        <v>16.418731658699063</v>
      </c>
      <c r="BG88">
        <f t="shared" si="52"/>
        <v>16.344121910664303</v>
      </c>
      <c r="BH88">
        <f t="shared" si="51"/>
        <v>16.460860308290076</v>
      </c>
      <c r="BI88">
        <f t="shared" si="51"/>
        <v>16.282553823528531</v>
      </c>
      <c r="BJ88">
        <f t="shared" si="51"/>
        <v>16.56779294483027</v>
      </c>
      <c r="BK88">
        <f t="shared" si="51"/>
        <v>16.135915474417356</v>
      </c>
      <c r="BL88">
        <f t="shared" si="49"/>
        <v>16.91319351664368</v>
      </c>
    </row>
    <row r="89" spans="1:64" ht="12.95" customHeight="1" x14ac:dyDescent="0.2">
      <c r="A89" s="75" t="s">
        <v>815</v>
      </c>
      <c r="B89" s="75"/>
      <c r="C89" s="76">
        <v>41903.459000000003</v>
      </c>
      <c r="D89" s="76"/>
      <c r="E89">
        <f t="shared" si="64"/>
        <v>-4953.9988883731212</v>
      </c>
      <c r="F89">
        <f t="shared" si="65"/>
        <v>-4954</v>
      </c>
      <c r="G89">
        <f t="shared" si="66"/>
        <v>2.3780000046826899E-3</v>
      </c>
      <c r="I89">
        <f t="shared" si="53"/>
        <v>2.3780000046826899E-3</v>
      </c>
      <c r="Q89" s="12">
        <f t="shared" si="67"/>
        <v>6.5100648716980708E-3</v>
      </c>
      <c r="R89" s="2">
        <f t="shared" si="68"/>
        <v>26884.959000000003</v>
      </c>
      <c r="S89" s="6">
        <v>0.1</v>
      </c>
      <c r="Z89">
        <f t="shared" si="54"/>
        <v>-4954</v>
      </c>
      <c r="AA89" s="72">
        <f t="shared" si="55"/>
        <v>1.029741435594007E-2</v>
      </c>
      <c r="AB89" s="72">
        <f t="shared" si="72"/>
        <v>-1.4093494795593105E-3</v>
      </c>
      <c r="AC89" s="144">
        <f t="shared" si="73"/>
        <v>-4.1320648670153809E-3</v>
      </c>
      <c r="AD89" s="72">
        <f t="shared" si="69"/>
        <v>-7.9194143512573804E-3</v>
      </c>
      <c r="AE89" s="72">
        <f t="shared" si="70"/>
        <v>6.2717123666901368E-6</v>
      </c>
      <c r="AF89">
        <f t="shared" si="71"/>
        <v>2.3780000046826899E-3</v>
      </c>
      <c r="AG89" s="127"/>
      <c r="AH89">
        <f t="shared" si="56"/>
        <v>3.7873494842420004E-3</v>
      </c>
      <c r="AI89">
        <f t="shared" si="57"/>
        <v>0.26509020602834132</v>
      </c>
      <c r="AJ89">
        <f t="shared" si="58"/>
        <v>0.88420461712905773</v>
      </c>
      <c r="AK89">
        <f t="shared" si="59"/>
        <v>-0.39062330731527095</v>
      </c>
      <c r="AL89">
        <f t="shared" si="60"/>
        <v>-2.6530438541065688</v>
      </c>
      <c r="AM89">
        <f t="shared" si="61"/>
        <v>-4.0120063019296373</v>
      </c>
      <c r="AN89" s="72">
        <f t="shared" si="62"/>
        <v>4.5197881328294507</v>
      </c>
      <c r="AO89" s="72">
        <f t="shared" si="62"/>
        <v>4.5197771165463312</v>
      </c>
      <c r="AP89" s="72">
        <f t="shared" si="62"/>
        <v>4.5198462760280718</v>
      </c>
      <c r="AQ89" s="72">
        <f t="shared" si="62"/>
        <v>4.5194125030101171</v>
      </c>
      <c r="AR89" s="72">
        <f t="shared" si="62"/>
        <v>4.5221493060288092</v>
      </c>
      <c r="AS89" s="72">
        <f t="shared" si="62"/>
        <v>4.505480004672803</v>
      </c>
      <c r="AT89" s="72">
        <f t="shared" si="62"/>
        <v>4.6613782161490231</v>
      </c>
      <c r="AU89" s="72">
        <f t="shared" si="63"/>
        <v>5.336670787639715</v>
      </c>
      <c r="AW89">
        <v>7400</v>
      </c>
      <c r="AX89">
        <f t="shared" si="42"/>
        <v>0.20941566387222191</v>
      </c>
      <c r="AY89">
        <f t="shared" si="43"/>
        <v>0.19557368921208262</v>
      </c>
      <c r="AZ89">
        <f t="shared" si="44"/>
        <v>1.3841974660139273E-2</v>
      </c>
      <c r="BA89">
        <f t="shared" si="45"/>
        <v>0.19381908479320242</v>
      </c>
      <c r="BB89">
        <f t="shared" si="46"/>
        <v>0.96927728906999278</v>
      </c>
      <c r="BC89">
        <f t="shared" si="47"/>
        <v>-2.8905308036028199</v>
      </c>
      <c r="BD89">
        <f t="shared" si="48"/>
        <v>-7.9242768473450429</v>
      </c>
      <c r="BE89">
        <f t="shared" si="52"/>
        <v>16.498274535573252</v>
      </c>
      <c r="BF89">
        <f t="shared" si="52"/>
        <v>16.522524832339858</v>
      </c>
      <c r="BG89">
        <f t="shared" si="52"/>
        <v>16.48096545752583</v>
      </c>
      <c r="BH89">
        <f t="shared" si="51"/>
        <v>16.553341595302335</v>
      </c>
      <c r="BI89">
        <f t="shared" si="51"/>
        <v>16.430460689996526</v>
      </c>
      <c r="BJ89">
        <f t="shared" si="51"/>
        <v>16.650250676743969</v>
      </c>
      <c r="BK89">
        <f t="shared" si="51"/>
        <v>16.284139128731535</v>
      </c>
      <c r="BL89">
        <f t="shared" si="49"/>
        <v>17.103690846395271</v>
      </c>
    </row>
    <row r="90" spans="1:64" ht="12.95" customHeight="1" x14ac:dyDescent="0.2">
      <c r="A90" s="75" t="s">
        <v>756</v>
      </c>
      <c r="B90" s="75"/>
      <c r="C90" s="76">
        <v>41903.461000000003</v>
      </c>
      <c r="D90" s="76" t="s">
        <v>758</v>
      </c>
      <c r="E90">
        <f t="shared" si="64"/>
        <v>-4953.997953447235</v>
      </c>
      <c r="F90">
        <f t="shared" si="65"/>
        <v>-4954</v>
      </c>
      <c r="G90">
        <f t="shared" si="66"/>
        <v>4.3780000050901435E-3</v>
      </c>
      <c r="I90">
        <f t="shared" si="53"/>
        <v>4.3780000050901435E-3</v>
      </c>
      <c r="Q90" s="12">
        <f t="shared" si="67"/>
        <v>6.5100648716980708E-3</v>
      </c>
      <c r="R90" s="2">
        <f t="shared" si="68"/>
        <v>26884.961000000003</v>
      </c>
      <c r="S90" s="6">
        <v>0.1</v>
      </c>
      <c r="Z90">
        <f t="shared" si="54"/>
        <v>-4954</v>
      </c>
      <c r="AA90" s="72">
        <f t="shared" si="55"/>
        <v>1.029741435594007E-2</v>
      </c>
      <c r="AB90" s="72">
        <f t="shared" si="72"/>
        <v>5.9065052084814312E-4</v>
      </c>
      <c r="AC90" s="144">
        <f t="shared" si="73"/>
        <v>-2.1320648666079273E-3</v>
      </c>
      <c r="AD90" s="72">
        <f t="shared" si="69"/>
        <v>-5.9194143508499268E-3</v>
      </c>
      <c r="AE90" s="72">
        <f t="shared" si="70"/>
        <v>3.5039466257048064E-6</v>
      </c>
      <c r="AF90">
        <f t="shared" si="71"/>
        <v>4.3780000050901435E-3</v>
      </c>
      <c r="AG90" s="127"/>
      <c r="AH90">
        <f t="shared" si="56"/>
        <v>3.7873494842420004E-3</v>
      </c>
      <c r="AI90">
        <f t="shared" si="57"/>
        <v>0.26509020602834132</v>
      </c>
      <c r="AJ90">
        <f t="shared" si="58"/>
        <v>0.88420461712905773</v>
      </c>
      <c r="AK90">
        <f t="shared" si="59"/>
        <v>-0.39062330731527095</v>
      </c>
      <c r="AL90">
        <f t="shared" si="60"/>
        <v>-2.6530438541065688</v>
      </c>
      <c r="AM90">
        <f t="shared" si="61"/>
        <v>-4.0120063019296373</v>
      </c>
      <c r="AN90" s="72">
        <f t="shared" si="62"/>
        <v>4.5197881328294507</v>
      </c>
      <c r="AO90" s="72">
        <f t="shared" si="62"/>
        <v>4.5197771165463312</v>
      </c>
      <c r="AP90" s="72">
        <f t="shared" si="62"/>
        <v>4.5198462760280718</v>
      </c>
      <c r="AQ90" s="72">
        <f t="shared" si="62"/>
        <v>4.5194125030101171</v>
      </c>
      <c r="AR90" s="72">
        <f t="shared" si="62"/>
        <v>4.5221493060288092</v>
      </c>
      <c r="AS90" s="72">
        <f t="shared" si="62"/>
        <v>4.505480004672803</v>
      </c>
      <c r="AT90" s="72">
        <f t="shared" si="62"/>
        <v>4.6613782161490231</v>
      </c>
      <c r="AU90" s="72">
        <f t="shared" si="63"/>
        <v>5.336670787639715</v>
      </c>
      <c r="AW90">
        <v>7600</v>
      </c>
      <c r="AX90">
        <f t="shared" si="42"/>
        <v>0.21606425487409978</v>
      </c>
      <c r="AY90">
        <f t="shared" si="43"/>
        <v>0.20413884145074943</v>
      </c>
      <c r="AZ90">
        <f t="shared" si="44"/>
        <v>1.1925413423350347E-2</v>
      </c>
      <c r="BA90">
        <f t="shared" si="45"/>
        <v>0.20429375500769309</v>
      </c>
      <c r="BB90">
        <f t="shared" si="46"/>
        <v>0.95680536423648233</v>
      </c>
      <c r="BC90">
        <f t="shared" si="47"/>
        <v>-2.8440628174635636</v>
      </c>
      <c r="BD90">
        <f t="shared" si="48"/>
        <v>-6.6723533049561627</v>
      </c>
      <c r="BE90">
        <f t="shared" si="52"/>
        <v>16.6278100268336</v>
      </c>
      <c r="BF90">
        <f t="shared" si="52"/>
        <v>16.636379645148047</v>
      </c>
      <c r="BG90">
        <f t="shared" si="52"/>
        <v>16.619385049513657</v>
      </c>
      <c r="BH90">
        <f t="shared" si="51"/>
        <v>16.65347238615783</v>
      </c>
      <c r="BI90">
        <f t="shared" si="51"/>
        <v>16.586550780084266</v>
      </c>
      <c r="BJ90">
        <f t="shared" si="51"/>
        <v>16.724416377901804</v>
      </c>
      <c r="BK90">
        <f t="shared" si="51"/>
        <v>16.462013855169157</v>
      </c>
      <c r="BL90">
        <f t="shared" si="49"/>
        <v>17.294188176146857</v>
      </c>
    </row>
    <row r="91" spans="1:64" ht="12.95" customHeight="1" x14ac:dyDescent="0.2">
      <c r="A91" s="75" t="s">
        <v>815</v>
      </c>
      <c r="B91" s="75"/>
      <c r="C91" s="76">
        <v>41903.464999999997</v>
      </c>
      <c r="D91" s="76"/>
      <c r="E91">
        <f t="shared" si="64"/>
        <v>-4953.9960835954653</v>
      </c>
      <c r="F91">
        <f t="shared" si="65"/>
        <v>-4954</v>
      </c>
      <c r="G91">
        <f t="shared" si="66"/>
        <v>8.3779999986290932E-3</v>
      </c>
      <c r="I91">
        <f t="shared" si="53"/>
        <v>8.3779999986290932E-3</v>
      </c>
      <c r="Q91" s="12">
        <f t="shared" si="67"/>
        <v>6.5100648716980708E-3</v>
      </c>
      <c r="R91" s="2">
        <f t="shared" si="68"/>
        <v>26884.964999999997</v>
      </c>
      <c r="S91" s="6">
        <v>0.1</v>
      </c>
      <c r="Z91">
        <f t="shared" si="54"/>
        <v>-4954</v>
      </c>
      <c r="AA91" s="72">
        <f t="shared" si="55"/>
        <v>1.029741435594007E-2</v>
      </c>
      <c r="AB91" s="72">
        <f t="shared" si="72"/>
        <v>4.5906505143870928E-3</v>
      </c>
      <c r="AC91" s="144">
        <f t="shared" si="73"/>
        <v>1.8679351269310224E-3</v>
      </c>
      <c r="AD91" s="72">
        <f t="shared" si="69"/>
        <v>-1.9194143573109772E-3</v>
      </c>
      <c r="AE91" s="72">
        <f t="shared" si="70"/>
        <v>3.6841514750515116E-7</v>
      </c>
      <c r="AF91">
        <f t="shared" si="71"/>
        <v>8.3779999986290932E-3</v>
      </c>
      <c r="AG91" s="127"/>
      <c r="AH91">
        <f t="shared" si="56"/>
        <v>3.7873494842420004E-3</v>
      </c>
      <c r="AI91">
        <f t="shared" si="57"/>
        <v>0.26509020602834132</v>
      </c>
      <c r="AJ91">
        <f t="shared" si="58"/>
        <v>0.88420461712905773</v>
      </c>
      <c r="AK91">
        <f t="shared" si="59"/>
        <v>-0.39062330731527095</v>
      </c>
      <c r="AL91">
        <f t="shared" si="60"/>
        <v>-2.6530438541065688</v>
      </c>
      <c r="AM91">
        <f t="shared" si="61"/>
        <v>-4.0120063019296373</v>
      </c>
      <c r="AN91" s="72">
        <f t="shared" si="62"/>
        <v>4.5197881328294507</v>
      </c>
      <c r="AO91" s="72">
        <f t="shared" si="62"/>
        <v>4.5197771165463312</v>
      </c>
      <c r="AP91" s="72">
        <f t="shared" si="62"/>
        <v>4.5198462760280718</v>
      </c>
      <c r="AQ91" s="72">
        <f t="shared" si="62"/>
        <v>4.5194125030101171</v>
      </c>
      <c r="AR91" s="72">
        <f t="shared" si="62"/>
        <v>4.5221493060288092</v>
      </c>
      <c r="AS91" s="72">
        <f t="shared" si="62"/>
        <v>4.505480004672803</v>
      </c>
      <c r="AT91" s="72">
        <f t="shared" si="62"/>
        <v>4.6613782161490231</v>
      </c>
      <c r="AU91" s="72">
        <f t="shared" si="63"/>
        <v>5.336670787639715</v>
      </c>
      <c r="AW91">
        <v>7800</v>
      </c>
      <c r="AX91">
        <f t="shared" si="42"/>
        <v>0.2226280869974154</v>
      </c>
      <c r="AY91">
        <f t="shared" si="43"/>
        <v>0.21287937633978488</v>
      </c>
      <c r="AZ91">
        <f t="shared" si="44"/>
        <v>9.7487106576305254E-3</v>
      </c>
      <c r="BA91">
        <f t="shared" si="45"/>
        <v>0.21764892361454036</v>
      </c>
      <c r="BB91">
        <f t="shared" si="46"/>
        <v>0.94088068660174751</v>
      </c>
      <c r="BC91">
        <f t="shared" si="47"/>
        <v>-2.7934763004696559</v>
      </c>
      <c r="BD91">
        <f t="shared" si="48"/>
        <v>-5.6870686225371649</v>
      </c>
      <c r="BE91">
        <f t="shared" si="52"/>
        <v>16.760885894524264</v>
      </c>
      <c r="BF91">
        <f t="shared" si="52"/>
        <v>16.762487977878038</v>
      </c>
      <c r="BG91">
        <f t="shared" si="52"/>
        <v>16.758601781794074</v>
      </c>
      <c r="BH91">
        <f t="shared" si="51"/>
        <v>16.768075060710196</v>
      </c>
      <c r="BI91">
        <f t="shared" si="51"/>
        <v>16.745250341002137</v>
      </c>
      <c r="BJ91">
        <f t="shared" si="51"/>
        <v>16.801925148472311</v>
      </c>
      <c r="BK91">
        <f t="shared" si="51"/>
        <v>16.669996334758629</v>
      </c>
      <c r="BL91">
        <f t="shared" si="49"/>
        <v>17.484685505898447</v>
      </c>
    </row>
    <row r="92" spans="1:64" ht="12.95" customHeight="1" x14ac:dyDescent="0.2">
      <c r="A92" s="75" t="s">
        <v>816</v>
      </c>
      <c r="B92" s="75"/>
      <c r="C92" s="76">
        <v>41918.444000000003</v>
      </c>
      <c r="D92" s="76"/>
      <c r="E92">
        <f t="shared" si="64"/>
        <v>-4946.9939561716083</v>
      </c>
      <c r="F92">
        <f t="shared" si="65"/>
        <v>-4947</v>
      </c>
      <c r="G92">
        <f t="shared" si="66"/>
        <v>1.2929000004078262E-2</v>
      </c>
      <c r="I92">
        <f t="shared" si="53"/>
        <v>1.2929000004078262E-2</v>
      </c>
      <c r="Q92" s="12">
        <f t="shared" si="67"/>
        <v>6.4277149045787602E-3</v>
      </c>
      <c r="R92" s="2">
        <f t="shared" si="68"/>
        <v>26899.944000000003</v>
      </c>
      <c r="S92" s="6">
        <v>0.1</v>
      </c>
      <c r="Z92">
        <f t="shared" si="54"/>
        <v>-4947</v>
      </c>
      <c r="AA92" s="72">
        <f t="shared" si="55"/>
        <v>1.0103921928168143E-2</v>
      </c>
      <c r="AB92" s="72">
        <f t="shared" si="72"/>
        <v>9.2527929804888786E-3</v>
      </c>
      <c r="AC92" s="144">
        <f t="shared" si="73"/>
        <v>6.5012850994995014E-3</v>
      </c>
      <c r="AD92" s="72">
        <f t="shared" si="69"/>
        <v>2.8250780759101184E-3</v>
      </c>
      <c r="AE92" s="72">
        <f t="shared" si="70"/>
        <v>7.981066134988017E-7</v>
      </c>
      <c r="AF92">
        <f t="shared" si="71"/>
        <v>1.2929000004078262E-2</v>
      </c>
      <c r="AG92" s="127"/>
      <c r="AH92">
        <f t="shared" si="56"/>
        <v>3.676207023589383E-3</v>
      </c>
      <c r="AI92">
        <f t="shared" si="57"/>
        <v>0.26617160681876095</v>
      </c>
      <c r="AJ92">
        <f t="shared" si="58"/>
        <v>0.88291147841280027</v>
      </c>
      <c r="AK92">
        <f t="shared" si="59"/>
        <v>-0.39265107010477784</v>
      </c>
      <c r="AL92">
        <f t="shared" si="60"/>
        <v>-2.6502826247480993</v>
      </c>
      <c r="AM92">
        <f t="shared" si="61"/>
        <v>-3.9885330490023514</v>
      </c>
      <c r="AN92" s="72">
        <f t="shared" si="62"/>
        <v>4.5255507713550465</v>
      </c>
      <c r="AO92" s="72">
        <f t="shared" si="62"/>
        <v>4.5255413979661583</v>
      </c>
      <c r="AP92" s="72">
        <f t="shared" si="62"/>
        <v>4.5256020356729332</v>
      </c>
      <c r="AQ92" s="72">
        <f t="shared" si="62"/>
        <v>4.52521010568947</v>
      </c>
      <c r="AR92" s="72">
        <f t="shared" si="62"/>
        <v>4.5277578509473964</v>
      </c>
      <c r="AS92" s="72">
        <f t="shared" si="62"/>
        <v>4.5117671424554766</v>
      </c>
      <c r="AT92" s="72">
        <f t="shared" si="62"/>
        <v>4.6713041418225369</v>
      </c>
      <c r="AU92" s="72">
        <f t="shared" si="63"/>
        <v>5.3433381941810199</v>
      </c>
      <c r="AW92">
        <v>8000</v>
      </c>
      <c r="AX92">
        <f t="shared" si="42"/>
        <v>0.22905831914162689</v>
      </c>
      <c r="AY92">
        <f t="shared" si="43"/>
        <v>0.22179529387918898</v>
      </c>
      <c r="AZ92">
        <f t="shared" si="44"/>
        <v>7.2630252624379006E-3</v>
      </c>
      <c r="BA92">
        <f t="shared" si="45"/>
        <v>0.23520278700381247</v>
      </c>
      <c r="BB92">
        <f t="shared" si="46"/>
        <v>0.91992473088593918</v>
      </c>
      <c r="BC92">
        <f t="shared" si="47"/>
        <v>-2.7361438841257915</v>
      </c>
      <c r="BD92">
        <f t="shared" si="48"/>
        <v>-4.8650450325932688</v>
      </c>
      <c r="BE92">
        <f t="shared" si="52"/>
        <v>16.901456669325906</v>
      </c>
      <c r="BF92">
        <f t="shared" si="52"/>
        <v>16.901435536343481</v>
      </c>
      <c r="BG92">
        <f t="shared" si="52"/>
        <v>16.901504460704217</v>
      </c>
      <c r="BH92">
        <f t="shared" si="51"/>
        <v>16.901279710898983</v>
      </c>
      <c r="BI92">
        <f t="shared" si="51"/>
        <v>16.902013049665026</v>
      </c>
      <c r="BJ92">
        <f t="shared" si="51"/>
        <v>16.899625216035616</v>
      </c>
      <c r="BK92">
        <f t="shared" si="51"/>
        <v>16.90745396137179</v>
      </c>
      <c r="BL92">
        <f t="shared" si="49"/>
        <v>17.675182835650034</v>
      </c>
    </row>
    <row r="93" spans="1:64" ht="12.95" customHeight="1" x14ac:dyDescent="0.2">
      <c r="A93" s="75" t="s">
        <v>816</v>
      </c>
      <c r="B93" s="75"/>
      <c r="C93" s="76">
        <v>41918.445</v>
      </c>
      <c r="D93" s="76"/>
      <c r="E93">
        <f t="shared" si="64"/>
        <v>-4946.9934887086674</v>
      </c>
      <c r="F93">
        <f t="shared" si="65"/>
        <v>-4947</v>
      </c>
      <c r="G93">
        <f t="shared" si="66"/>
        <v>1.392900000064401E-2</v>
      </c>
      <c r="I93">
        <f t="shared" si="53"/>
        <v>1.392900000064401E-2</v>
      </c>
      <c r="Q93" s="12">
        <f t="shared" si="67"/>
        <v>6.4277149045787602E-3</v>
      </c>
      <c r="R93" s="2">
        <f t="shared" si="68"/>
        <v>26899.945</v>
      </c>
      <c r="S93" s="6">
        <v>0.1</v>
      </c>
      <c r="Z93">
        <f t="shared" si="54"/>
        <v>-4947</v>
      </c>
      <c r="AA93" s="72">
        <f t="shared" si="55"/>
        <v>1.0103921928168143E-2</v>
      </c>
      <c r="AB93" s="72">
        <f t="shared" si="72"/>
        <v>1.0252792977054627E-2</v>
      </c>
      <c r="AC93" s="144">
        <f t="shared" si="73"/>
        <v>7.5012850960652494E-3</v>
      </c>
      <c r="AD93" s="72">
        <f t="shared" si="69"/>
        <v>3.8250780724758664E-3</v>
      </c>
      <c r="AE93" s="72">
        <f t="shared" si="70"/>
        <v>1.4631222260535691E-6</v>
      </c>
      <c r="AF93">
        <f t="shared" si="71"/>
        <v>1.392900000064401E-2</v>
      </c>
      <c r="AG93" s="127"/>
      <c r="AH93">
        <f t="shared" si="56"/>
        <v>3.676207023589383E-3</v>
      </c>
      <c r="AI93">
        <f t="shared" si="57"/>
        <v>0.26617160681876095</v>
      </c>
      <c r="AJ93">
        <f t="shared" si="58"/>
        <v>0.88291147841280027</v>
      </c>
      <c r="AK93">
        <f t="shared" si="59"/>
        <v>-0.39265107010477784</v>
      </c>
      <c r="AL93">
        <f t="shared" si="60"/>
        <v>-2.6502826247480993</v>
      </c>
      <c r="AM93">
        <f t="shared" si="61"/>
        <v>-3.9885330490023514</v>
      </c>
      <c r="AN93" s="72">
        <f t="shared" si="62"/>
        <v>4.5255507713550465</v>
      </c>
      <c r="AO93" s="72">
        <f t="shared" si="62"/>
        <v>4.5255413979661583</v>
      </c>
      <c r="AP93" s="72">
        <f t="shared" si="62"/>
        <v>4.5256020356729332</v>
      </c>
      <c r="AQ93" s="72">
        <f t="shared" si="62"/>
        <v>4.52521010568947</v>
      </c>
      <c r="AR93" s="72">
        <f t="shared" si="62"/>
        <v>4.5277578509473964</v>
      </c>
      <c r="AS93" s="72">
        <f t="shared" si="62"/>
        <v>4.5117671424554766</v>
      </c>
      <c r="AT93" s="72">
        <f t="shared" si="62"/>
        <v>4.6713041418225369</v>
      </c>
      <c r="AU93" s="72">
        <f t="shared" si="63"/>
        <v>5.3433381941810199</v>
      </c>
    </row>
    <row r="94" spans="1:64" ht="12.95" customHeight="1" x14ac:dyDescent="0.2">
      <c r="A94" s="75" t="s">
        <v>816</v>
      </c>
      <c r="B94" s="75"/>
      <c r="C94" s="76">
        <v>41933.423999999999</v>
      </c>
      <c r="D94" s="76"/>
      <c r="E94">
        <f t="shared" si="64"/>
        <v>-4939.991361284814</v>
      </c>
      <c r="F94">
        <f t="shared" si="65"/>
        <v>-4940</v>
      </c>
      <c r="G94">
        <f t="shared" si="66"/>
        <v>1.847999999881722E-2</v>
      </c>
      <c r="I94">
        <f t="shared" si="53"/>
        <v>1.847999999881722E-2</v>
      </c>
      <c r="Q94" s="12">
        <f t="shared" si="67"/>
        <v>6.3455797812061593E-3</v>
      </c>
      <c r="R94" s="2">
        <f t="shared" si="68"/>
        <v>26914.923999999999</v>
      </c>
      <c r="S94" s="6">
        <v>0.1</v>
      </c>
      <c r="Z94">
        <f t="shared" si="54"/>
        <v>-4940</v>
      </c>
      <c r="AA94" s="72">
        <f t="shared" si="55"/>
        <v>9.9100653479300121E-3</v>
      </c>
      <c r="AB94" s="72">
        <f t="shared" si="72"/>
        <v>1.4915514432093368E-2</v>
      </c>
      <c r="AC94" s="144">
        <f t="shared" si="73"/>
        <v>1.2134420217611061E-2</v>
      </c>
      <c r="AD94" s="72">
        <f t="shared" si="69"/>
        <v>8.5699346508872083E-3</v>
      </c>
      <c r="AE94" s="72">
        <f t="shared" si="70"/>
        <v>7.3443779920477262E-6</v>
      </c>
      <c r="AF94">
        <f t="shared" si="71"/>
        <v>1.847999999881722E-2</v>
      </c>
      <c r="AG94" s="127"/>
      <c r="AH94">
        <f t="shared" si="56"/>
        <v>3.5644855667238528E-3</v>
      </c>
      <c r="AI94">
        <f t="shared" si="57"/>
        <v>0.26726756043107047</v>
      </c>
      <c r="AJ94">
        <f t="shared" si="58"/>
        <v>0.88160089575828438</v>
      </c>
      <c r="AK94">
        <f t="shared" si="59"/>
        <v>-0.39469246952121001</v>
      </c>
      <c r="AL94">
        <f t="shared" si="60"/>
        <v>-2.647498699182381</v>
      </c>
      <c r="AM94">
        <f t="shared" si="61"/>
        <v>-3.965127123213672</v>
      </c>
      <c r="AN94" s="72">
        <f t="shared" si="62"/>
        <v>4.5313370618681805</v>
      </c>
      <c r="AO94" s="72">
        <f t="shared" si="62"/>
        <v>4.5313291684263568</v>
      </c>
      <c r="AP94" s="72">
        <f t="shared" si="62"/>
        <v>4.5313818448545868</v>
      </c>
      <c r="AQ94" s="72">
        <f t="shared" si="62"/>
        <v>4.5310305982230679</v>
      </c>
      <c r="AR94" s="72">
        <f t="shared" si="62"/>
        <v>4.5333855933103395</v>
      </c>
      <c r="AS94" s="72">
        <f t="shared" si="62"/>
        <v>4.5181354350361325</v>
      </c>
      <c r="AT94" s="72">
        <f t="shared" si="62"/>
        <v>4.6812599421954655</v>
      </c>
      <c r="AU94" s="72">
        <f t="shared" si="63"/>
        <v>5.3500056007223256</v>
      </c>
    </row>
    <row r="95" spans="1:64" ht="12.95" customHeight="1" x14ac:dyDescent="0.2">
      <c r="A95" s="75" t="s">
        <v>814</v>
      </c>
      <c r="B95" s="75"/>
      <c r="C95" s="76">
        <v>41952.665000000001</v>
      </c>
      <c r="D95" s="76"/>
      <c r="E95">
        <f t="shared" si="64"/>
        <v>-4930.9969067977063</v>
      </c>
      <c r="F95">
        <f t="shared" si="65"/>
        <v>-4931</v>
      </c>
      <c r="G95">
        <f t="shared" si="66"/>
        <v>6.6169999990961514E-3</v>
      </c>
      <c r="I95">
        <f t="shared" si="53"/>
        <v>6.6169999990961514E-3</v>
      </c>
      <c r="Q95" s="12">
        <f t="shared" si="67"/>
        <v>6.2402931684977514E-3</v>
      </c>
      <c r="R95" s="2">
        <f t="shared" si="68"/>
        <v>26934.165000000001</v>
      </c>
      <c r="S95" s="6">
        <v>0.1</v>
      </c>
      <c r="Z95">
        <f t="shared" si="54"/>
        <v>-4931</v>
      </c>
      <c r="AA95" s="72">
        <f t="shared" si="55"/>
        <v>9.6602798604651947E-3</v>
      </c>
      <c r="AB95" s="72">
        <f t="shared" si="72"/>
        <v>3.1970133071287082E-3</v>
      </c>
      <c r="AC95" s="144">
        <f t="shared" si="73"/>
        <v>3.7670683059840004E-4</v>
      </c>
      <c r="AD95" s="72">
        <f t="shared" si="69"/>
        <v>-3.0432798613690432E-3</v>
      </c>
      <c r="AE95" s="72">
        <f t="shared" si="70"/>
        <v>9.2615523146143829E-7</v>
      </c>
      <c r="AF95">
        <f t="shared" si="71"/>
        <v>6.6169999990961514E-3</v>
      </c>
      <c r="AG95" s="127"/>
      <c r="AH95">
        <f t="shared" si="56"/>
        <v>3.4199866919674433E-3</v>
      </c>
      <c r="AI95">
        <f t="shared" si="57"/>
        <v>0.26869849363079179</v>
      </c>
      <c r="AJ95">
        <f t="shared" si="58"/>
        <v>0.87988966979646765</v>
      </c>
      <c r="AK95">
        <f t="shared" si="59"/>
        <v>-0.39733748913928724</v>
      </c>
      <c r="AL95">
        <f t="shared" si="60"/>
        <v>-2.6438853721176576</v>
      </c>
      <c r="AM95">
        <f t="shared" si="61"/>
        <v>-3.935130526983575</v>
      </c>
      <c r="AN95" s="72">
        <f t="shared" si="62"/>
        <v>4.5388118423998289</v>
      </c>
      <c r="AO95" s="72">
        <f t="shared" si="62"/>
        <v>4.5388056201345606</v>
      </c>
      <c r="AP95" s="72">
        <f t="shared" si="62"/>
        <v>4.538848912489124</v>
      </c>
      <c r="AQ95" s="72">
        <f t="shared" si="62"/>
        <v>4.5385479205648132</v>
      </c>
      <c r="AR95" s="72">
        <f t="shared" si="62"/>
        <v>4.5406513852351784</v>
      </c>
      <c r="AS95" s="72">
        <f t="shared" si="62"/>
        <v>4.5264437326101188</v>
      </c>
      <c r="AT95" s="72">
        <f t="shared" si="62"/>
        <v>4.6941039190699598</v>
      </c>
      <c r="AU95" s="72">
        <f t="shared" si="63"/>
        <v>5.3585779805611473</v>
      </c>
    </row>
    <row r="96" spans="1:64" ht="12.95" customHeight="1" x14ac:dyDescent="0.2">
      <c r="A96" s="75" t="s">
        <v>817</v>
      </c>
      <c r="B96" s="75"/>
      <c r="C96" s="76">
        <v>42241.442000000003</v>
      </c>
      <c r="D96" s="76"/>
      <c r="E96">
        <f t="shared" si="64"/>
        <v>-4796.0043604943321</v>
      </c>
      <c r="F96">
        <f t="shared" si="65"/>
        <v>-4796</v>
      </c>
      <c r="G96">
        <f t="shared" si="66"/>
        <v>-9.3280000000959262E-3</v>
      </c>
      <c r="I96">
        <f t="shared" si="53"/>
        <v>-9.3280000000959262E-3</v>
      </c>
      <c r="Q96" s="12">
        <f t="shared" si="67"/>
        <v>4.7036119619113387E-3</v>
      </c>
      <c r="R96" s="2">
        <f t="shared" si="68"/>
        <v>27222.942000000003</v>
      </c>
      <c r="S96" s="6">
        <v>0.1</v>
      </c>
      <c r="Z96">
        <f t="shared" si="54"/>
        <v>-4796</v>
      </c>
      <c r="AA96" s="72">
        <f t="shared" si="55"/>
        <v>5.8343897169458097E-3</v>
      </c>
      <c r="AB96" s="72">
        <f t="shared" si="72"/>
        <v>-1.0458777755130396E-2</v>
      </c>
      <c r="AC96" s="144">
        <f t="shared" si="73"/>
        <v>-1.4031611962007265E-2</v>
      </c>
      <c r="AD96" s="72">
        <f t="shared" si="69"/>
        <v>-1.5162389717041737E-2</v>
      </c>
      <c r="AE96" s="72">
        <f t="shared" si="70"/>
        <v>2.2989806193145302E-5</v>
      </c>
      <c r="AF96">
        <f t="shared" si="71"/>
        <v>-9.3280000000959262E-3</v>
      </c>
      <c r="AG96" s="127"/>
      <c r="AH96">
        <f t="shared" si="56"/>
        <v>1.1307777550344708E-3</v>
      </c>
      <c r="AI96">
        <f t="shared" si="57"/>
        <v>0.29359908954383374</v>
      </c>
      <c r="AJ96">
        <f t="shared" si="58"/>
        <v>0.85010151018964586</v>
      </c>
      <c r="AK96">
        <f t="shared" si="59"/>
        <v>-0.44008718136306335</v>
      </c>
      <c r="AL96">
        <f t="shared" si="60"/>
        <v>-2.5844334308848751</v>
      </c>
      <c r="AM96">
        <f t="shared" si="61"/>
        <v>-3.4962942623057143</v>
      </c>
      <c r="AN96" s="72">
        <f t="shared" si="62"/>
        <v>4.6562036118845773</v>
      </c>
      <c r="AO96" s="72">
        <f t="shared" si="62"/>
        <v>4.6562036662060535</v>
      </c>
      <c r="AP96" s="72">
        <f t="shared" si="62"/>
        <v>4.6562025039367203</v>
      </c>
      <c r="AQ96" s="72">
        <f t="shared" si="62"/>
        <v>4.6562273772447194</v>
      </c>
      <c r="AR96" s="72">
        <f t="shared" si="62"/>
        <v>4.6556974522315926</v>
      </c>
      <c r="AS96" s="72">
        <f t="shared" si="62"/>
        <v>4.668344202126554</v>
      </c>
      <c r="AT96" s="72">
        <f t="shared" si="62"/>
        <v>4.8924388809662318</v>
      </c>
      <c r="AU96" s="72">
        <f t="shared" si="63"/>
        <v>5.4871636781434692</v>
      </c>
    </row>
    <row r="97" spans="1:47" ht="12.95" customHeight="1" x14ac:dyDescent="0.2">
      <c r="A97" s="75" t="s">
        <v>817</v>
      </c>
      <c r="B97" s="75"/>
      <c r="C97" s="76">
        <v>42241.457999999999</v>
      </c>
      <c r="D97" s="76"/>
      <c r="E97">
        <f t="shared" si="64"/>
        <v>-4795.9968810872451</v>
      </c>
      <c r="F97">
        <f t="shared" si="65"/>
        <v>-4796</v>
      </c>
      <c r="G97">
        <f t="shared" si="66"/>
        <v>6.6719999958877452E-3</v>
      </c>
      <c r="I97">
        <f t="shared" si="53"/>
        <v>6.6719999958877452E-3</v>
      </c>
      <c r="Q97" s="12">
        <f t="shared" si="67"/>
        <v>4.7036119619113387E-3</v>
      </c>
      <c r="R97" s="2">
        <f t="shared" si="68"/>
        <v>27222.957999999999</v>
      </c>
      <c r="S97" s="6">
        <v>0.1</v>
      </c>
      <c r="Z97">
        <f t="shared" si="54"/>
        <v>-4796</v>
      </c>
      <c r="AA97" s="72">
        <f t="shared" si="55"/>
        <v>5.8343897169458097E-3</v>
      </c>
      <c r="AB97" s="72">
        <f t="shared" si="72"/>
        <v>5.5412222408532741E-3</v>
      </c>
      <c r="AC97" s="144">
        <f t="shared" si="73"/>
        <v>1.9683880339764065E-3</v>
      </c>
      <c r="AD97" s="72">
        <f t="shared" si="69"/>
        <v>8.3761027894193544E-4</v>
      </c>
      <c r="AE97" s="72">
        <f t="shared" si="70"/>
        <v>7.0159097938918692E-8</v>
      </c>
      <c r="AF97">
        <f t="shared" si="71"/>
        <v>6.6719999958877452E-3</v>
      </c>
      <c r="AG97" s="127"/>
      <c r="AH97">
        <f t="shared" si="56"/>
        <v>1.1307777550344708E-3</v>
      </c>
      <c r="AI97">
        <f t="shared" si="57"/>
        <v>0.29359908954383374</v>
      </c>
      <c r="AJ97">
        <f t="shared" si="58"/>
        <v>0.85010151018964586</v>
      </c>
      <c r="AK97">
        <f t="shared" si="59"/>
        <v>-0.44008718136306335</v>
      </c>
      <c r="AL97">
        <f t="shared" si="60"/>
        <v>-2.5844334308848751</v>
      </c>
      <c r="AM97">
        <f t="shared" si="61"/>
        <v>-3.4962942623057143</v>
      </c>
      <c r="AN97" s="72">
        <f t="shared" si="62"/>
        <v>4.6562036118845773</v>
      </c>
      <c r="AO97" s="72">
        <f t="shared" si="62"/>
        <v>4.6562036662060535</v>
      </c>
      <c r="AP97" s="72">
        <f t="shared" si="62"/>
        <v>4.6562025039367203</v>
      </c>
      <c r="AQ97" s="72">
        <f t="shared" si="62"/>
        <v>4.6562273772447194</v>
      </c>
      <c r="AR97" s="72">
        <f t="shared" si="62"/>
        <v>4.6556974522315926</v>
      </c>
      <c r="AS97" s="72">
        <f t="shared" si="62"/>
        <v>4.668344202126554</v>
      </c>
      <c r="AT97" s="72">
        <f t="shared" si="62"/>
        <v>4.8924388809662318</v>
      </c>
      <c r="AU97" s="72">
        <f t="shared" si="63"/>
        <v>5.4871636781434692</v>
      </c>
    </row>
    <row r="98" spans="1:47" ht="12.95" customHeight="1" x14ac:dyDescent="0.2">
      <c r="A98" s="75" t="s">
        <v>818</v>
      </c>
      <c r="B98" s="75"/>
      <c r="C98" s="76">
        <v>42361.241999999998</v>
      </c>
      <c r="D98" s="76"/>
      <c r="E98">
        <f t="shared" si="64"/>
        <v>-4740.0022999176808</v>
      </c>
      <c r="F98">
        <f t="shared" si="65"/>
        <v>-4740</v>
      </c>
      <c r="G98">
        <f t="shared" si="66"/>
        <v>-4.9200000066775829E-3</v>
      </c>
      <c r="I98">
        <f t="shared" si="53"/>
        <v>-4.9200000066775829E-3</v>
      </c>
      <c r="Q98" s="12">
        <f t="shared" si="67"/>
        <v>4.089622492126091E-3</v>
      </c>
      <c r="R98" s="2">
        <f t="shared" si="68"/>
        <v>27342.741999999998</v>
      </c>
      <c r="S98" s="6">
        <v>0.1</v>
      </c>
      <c r="Z98">
        <f t="shared" si="54"/>
        <v>-4740</v>
      </c>
      <c r="AA98" s="72">
        <f t="shared" si="55"/>
        <v>4.1988619188008973E-3</v>
      </c>
      <c r="AB98" s="72">
        <f t="shared" si="72"/>
        <v>-5.0292394333523891E-3</v>
      </c>
      <c r="AC98" s="144">
        <f t="shared" si="73"/>
        <v>-9.0096224988036738E-3</v>
      </c>
      <c r="AD98" s="72">
        <f t="shared" si="69"/>
        <v>-9.118861925478481E-3</v>
      </c>
      <c r="AE98" s="72">
        <f t="shared" si="70"/>
        <v>8.315364281594111E-6</v>
      </c>
      <c r="AF98">
        <f t="shared" si="71"/>
        <v>-4.9200000066775829E-3</v>
      </c>
      <c r="AG98" s="127"/>
      <c r="AH98">
        <f t="shared" si="56"/>
        <v>1.092394266748063E-4</v>
      </c>
      <c r="AI98">
        <f t="shared" si="57"/>
        <v>0.30626264443774076</v>
      </c>
      <c r="AJ98">
        <f t="shared" si="58"/>
        <v>0.8349460943307786</v>
      </c>
      <c r="AK98">
        <f t="shared" si="59"/>
        <v>-0.45979066431460947</v>
      </c>
      <c r="AL98">
        <f t="shared" si="60"/>
        <v>-2.5562902354335355</v>
      </c>
      <c r="AM98">
        <f t="shared" si="61"/>
        <v>-3.3189250036096869</v>
      </c>
      <c r="AN98" s="72">
        <f t="shared" si="62"/>
        <v>4.7082367284999211</v>
      </c>
      <c r="AO98" s="72">
        <f t="shared" si="62"/>
        <v>4.708236728489803</v>
      </c>
      <c r="AP98" s="72">
        <f t="shared" si="62"/>
        <v>4.708236731417542</v>
      </c>
      <c r="AQ98" s="72">
        <f t="shared" si="62"/>
        <v>4.7082358843075136</v>
      </c>
      <c r="AR98" s="72">
        <f t="shared" si="62"/>
        <v>4.7084886537052579</v>
      </c>
      <c r="AS98" s="72">
        <f t="shared" si="62"/>
        <v>4.73734221660035</v>
      </c>
      <c r="AT98" s="72">
        <f t="shared" si="62"/>
        <v>4.97766446489406</v>
      </c>
      <c r="AU98" s="72">
        <f t="shared" si="63"/>
        <v>5.5405029304739131</v>
      </c>
    </row>
    <row r="99" spans="1:47" ht="12.95" customHeight="1" x14ac:dyDescent="0.2">
      <c r="A99" s="75" t="s">
        <v>819</v>
      </c>
      <c r="B99" s="75"/>
      <c r="C99" s="76">
        <v>42600.828000000001</v>
      </c>
      <c r="D99" s="76"/>
      <c r="E99">
        <f t="shared" si="64"/>
        <v>-4628.0047232455763</v>
      </c>
      <c r="F99">
        <f t="shared" si="65"/>
        <v>-4628</v>
      </c>
      <c r="G99">
        <f t="shared" si="66"/>
        <v>-1.0104000000865199E-2</v>
      </c>
      <c r="I99">
        <f t="shared" si="53"/>
        <v>-1.0104000000865199E-2</v>
      </c>
      <c r="Q99" s="12">
        <f t="shared" si="67"/>
        <v>2.9028935519222754E-3</v>
      </c>
      <c r="R99" s="2">
        <f t="shared" si="68"/>
        <v>27582.328000000001</v>
      </c>
      <c r="S99" s="6">
        <v>0.1</v>
      </c>
      <c r="Z99">
        <f t="shared" si="54"/>
        <v>-4628</v>
      </c>
      <c r="AA99" s="72">
        <f t="shared" si="55"/>
        <v>8.2646679299222797E-4</v>
      </c>
      <c r="AB99" s="72">
        <f t="shared" si="72"/>
        <v>-8.0275732419351521E-3</v>
      </c>
      <c r="AC99" s="144">
        <f t="shared" si="73"/>
        <v>-1.3006893552787474E-2</v>
      </c>
      <c r="AD99" s="72">
        <f t="shared" si="69"/>
        <v>-1.0930466793857428E-2</v>
      </c>
      <c r="AE99" s="72">
        <f t="shared" si="70"/>
        <v>1.1947510433161988E-5</v>
      </c>
      <c r="AF99">
        <f t="shared" si="71"/>
        <v>-1.0104000000865199E-2</v>
      </c>
      <c r="AG99" s="127"/>
      <c r="AH99">
        <f t="shared" si="56"/>
        <v>-2.0764267589300474E-3</v>
      </c>
      <c r="AI99">
        <f t="shared" si="57"/>
        <v>0.33739553067205352</v>
      </c>
      <c r="AJ99">
        <f t="shared" si="58"/>
        <v>0.79767298554499944</v>
      </c>
      <c r="AK99">
        <f t="shared" si="59"/>
        <v>-0.50362117779141957</v>
      </c>
      <c r="AL99">
        <f t="shared" si="60"/>
        <v>-2.4916822358994812</v>
      </c>
      <c r="AM99">
        <f t="shared" si="61"/>
        <v>-2.9682585083919433</v>
      </c>
      <c r="AN99" s="72">
        <f t="shared" si="62"/>
        <v>4.8196957034251904</v>
      </c>
      <c r="AO99" s="72">
        <f t="shared" si="62"/>
        <v>4.8197017426712394</v>
      </c>
      <c r="AP99" s="72">
        <f t="shared" si="62"/>
        <v>4.8197694698099394</v>
      </c>
      <c r="AQ99" s="72">
        <f t="shared" si="62"/>
        <v>4.8205261019667276</v>
      </c>
      <c r="AR99" s="72">
        <f t="shared" si="62"/>
        <v>4.8286459898542509</v>
      </c>
      <c r="AS99" s="72">
        <f t="shared" si="62"/>
        <v>4.8943347132914923</v>
      </c>
      <c r="AT99" s="72">
        <f t="shared" si="62"/>
        <v>5.1528231970124088</v>
      </c>
      <c r="AU99" s="72">
        <f t="shared" si="63"/>
        <v>5.6471814351348026</v>
      </c>
    </row>
    <row r="100" spans="1:47" ht="12.95" customHeight="1" x14ac:dyDescent="0.2">
      <c r="A100" s="75" t="s">
        <v>819</v>
      </c>
      <c r="B100" s="75"/>
      <c r="C100" s="76">
        <v>42660.728999999999</v>
      </c>
      <c r="D100" s="76"/>
      <c r="E100">
        <f t="shared" si="64"/>
        <v>-4600.003225494308</v>
      </c>
      <c r="F100">
        <f t="shared" si="65"/>
        <v>-4600</v>
      </c>
      <c r="G100">
        <f t="shared" si="66"/>
        <v>-6.9000000003143214E-3</v>
      </c>
      <c r="I100">
        <f t="shared" si="53"/>
        <v>-6.9000000003143214E-3</v>
      </c>
      <c r="Q100" s="12">
        <f t="shared" si="67"/>
        <v>2.6148050667393896E-3</v>
      </c>
      <c r="R100" s="2">
        <f t="shared" si="68"/>
        <v>27642.228999999999</v>
      </c>
      <c r="S100" s="6">
        <v>0.1</v>
      </c>
      <c r="Z100">
        <f t="shared" si="54"/>
        <v>-4600</v>
      </c>
      <c r="AA100" s="72">
        <f t="shared" si="55"/>
        <v>-4.0421286674487654E-5</v>
      </c>
      <c r="AB100" s="72">
        <f t="shared" si="72"/>
        <v>-4.2447736469004441E-3</v>
      </c>
      <c r="AC100" s="144">
        <f t="shared" si="73"/>
        <v>-9.514805067053711E-3</v>
      </c>
      <c r="AD100" s="72">
        <f t="shared" si="69"/>
        <v>-6.8595787136398337E-3</v>
      </c>
      <c r="AE100" s="72">
        <f t="shared" si="70"/>
        <v>4.7053820128620714E-6</v>
      </c>
      <c r="AF100">
        <f t="shared" si="71"/>
        <v>-6.9000000003143214E-3</v>
      </c>
      <c r="AG100" s="127"/>
      <c r="AH100">
        <f t="shared" si="56"/>
        <v>-2.6552263534138773E-3</v>
      </c>
      <c r="AI100">
        <f t="shared" si="57"/>
        <v>0.3467284101629543</v>
      </c>
      <c r="AJ100">
        <f t="shared" si="58"/>
        <v>0.7864960868989187</v>
      </c>
      <c r="AK100">
        <f t="shared" si="59"/>
        <v>-0.51566966500383282</v>
      </c>
      <c r="AL100">
        <f t="shared" si="60"/>
        <v>-2.4733702521181256</v>
      </c>
      <c r="AM100">
        <f t="shared" si="61"/>
        <v>-2.8808073604325934</v>
      </c>
      <c r="AN100" s="72">
        <f t="shared" ref="AN100:AT115" si="74">$AU100+$AB$7*SIN(AO100)</f>
        <v>4.8493766009378518</v>
      </c>
      <c r="AO100" s="72">
        <f t="shared" si="74"/>
        <v>4.8493947461253644</v>
      </c>
      <c r="AP100" s="72">
        <f t="shared" si="74"/>
        <v>4.849554284411882</v>
      </c>
      <c r="AQ100" s="72">
        <f t="shared" si="74"/>
        <v>4.8509491381205647</v>
      </c>
      <c r="AR100" s="72">
        <f t="shared" si="74"/>
        <v>4.8625972464073799</v>
      </c>
      <c r="AS100" s="72">
        <f t="shared" si="74"/>
        <v>4.9376116581552365</v>
      </c>
      <c r="AT100" s="72">
        <f t="shared" si="74"/>
        <v>5.1975229898359121</v>
      </c>
      <c r="AU100" s="72">
        <f t="shared" si="63"/>
        <v>5.6738510613000246</v>
      </c>
    </row>
    <row r="101" spans="1:47" ht="12.95" customHeight="1" x14ac:dyDescent="0.2">
      <c r="A101" s="75" t="s">
        <v>779</v>
      </c>
      <c r="B101" s="75"/>
      <c r="C101" s="76">
        <v>42923.847999999998</v>
      </c>
      <c r="D101" s="76"/>
      <c r="E101">
        <f t="shared" si="64"/>
        <v>-4477.0048433835545</v>
      </c>
      <c r="F101">
        <f t="shared" si="65"/>
        <v>-4477</v>
      </c>
      <c r="G101">
        <f t="shared" si="66"/>
        <v>-1.0361000007833354E-2</v>
      </c>
      <c r="I101">
        <f t="shared" si="53"/>
        <v>-1.0361000007833354E-2</v>
      </c>
      <c r="Q101" s="12">
        <f t="shared" si="67"/>
        <v>1.3899907813950674E-3</v>
      </c>
      <c r="R101" s="2">
        <f t="shared" si="68"/>
        <v>27905.347999999998</v>
      </c>
      <c r="S101" s="6">
        <v>0.1</v>
      </c>
      <c r="Z101">
        <f t="shared" si="54"/>
        <v>-4477</v>
      </c>
      <c r="AA101" s="72">
        <f t="shared" si="55"/>
        <v>-3.9843877121940163E-3</v>
      </c>
      <c r="AB101" s="72">
        <f t="shared" si="72"/>
        <v>-4.9866215142442705E-3</v>
      </c>
      <c r="AC101" s="144">
        <f t="shared" si="73"/>
        <v>-1.1750990789228422E-2</v>
      </c>
      <c r="AD101" s="72">
        <f t="shared" si="69"/>
        <v>-6.3766122956393379E-3</v>
      </c>
      <c r="AE101" s="72">
        <f t="shared" si="70"/>
        <v>4.0661184368898787E-6</v>
      </c>
      <c r="AF101">
        <f t="shared" si="71"/>
        <v>-1.0361000007833354E-2</v>
      </c>
      <c r="AG101" s="127"/>
      <c r="AH101">
        <f t="shared" si="56"/>
        <v>-5.3743784935890836E-3</v>
      </c>
      <c r="AI101">
        <f t="shared" si="57"/>
        <v>0.39850885172239692</v>
      </c>
      <c r="AJ101">
        <f t="shared" si="58"/>
        <v>0.72446245360110539</v>
      </c>
      <c r="AK101">
        <f t="shared" si="59"/>
        <v>-0.57522810435259231</v>
      </c>
      <c r="AL101">
        <f t="shared" si="60"/>
        <v>-2.3785096552996952</v>
      </c>
      <c r="AM101">
        <f t="shared" si="61"/>
        <v>-2.4925147330015842</v>
      </c>
      <c r="AN101" s="72">
        <f t="shared" si="74"/>
        <v>4.9909129553767961</v>
      </c>
      <c r="AO101" s="72">
        <f t="shared" si="74"/>
        <v>4.9913736859579849</v>
      </c>
      <c r="AP101" s="72">
        <f t="shared" si="74"/>
        <v>4.9933769279521147</v>
      </c>
      <c r="AQ101" s="72">
        <f t="shared" si="74"/>
        <v>5.0019300998126308</v>
      </c>
      <c r="AR101" s="72">
        <f t="shared" si="74"/>
        <v>5.0359849399370074</v>
      </c>
      <c r="AS101" s="72">
        <f t="shared" si="74"/>
        <v>5.1466522521057652</v>
      </c>
      <c r="AT101" s="72">
        <f t="shared" si="74"/>
        <v>5.3977187704451151</v>
      </c>
      <c r="AU101" s="72">
        <f t="shared" si="63"/>
        <v>5.7910069190972511</v>
      </c>
    </row>
    <row r="102" spans="1:47" ht="12.95" customHeight="1" x14ac:dyDescent="0.2">
      <c r="A102" s="75" t="s">
        <v>779</v>
      </c>
      <c r="B102" s="75"/>
      <c r="C102" s="76">
        <v>42923.849000000002</v>
      </c>
      <c r="D102" s="76"/>
      <c r="E102">
        <f t="shared" si="64"/>
        <v>-4477.0043759206092</v>
      </c>
      <c r="F102">
        <f t="shared" si="65"/>
        <v>-4477</v>
      </c>
      <c r="G102">
        <f t="shared" si="66"/>
        <v>-9.3610000039916486E-3</v>
      </c>
      <c r="I102">
        <f t="shared" si="53"/>
        <v>-9.3610000039916486E-3</v>
      </c>
      <c r="Q102" s="12">
        <f t="shared" si="67"/>
        <v>1.3899907813950674E-3</v>
      </c>
      <c r="R102" s="2">
        <f t="shared" si="68"/>
        <v>27905.349000000002</v>
      </c>
      <c r="S102" s="6">
        <v>0.1</v>
      </c>
      <c r="Z102">
        <f t="shared" si="54"/>
        <v>-4477</v>
      </c>
      <c r="AA102" s="72">
        <f t="shared" si="55"/>
        <v>-3.9843877121940163E-3</v>
      </c>
      <c r="AB102" s="72">
        <f t="shared" si="72"/>
        <v>-3.9866215104025649E-3</v>
      </c>
      <c r="AC102" s="144">
        <f t="shared" si="73"/>
        <v>-1.0750990785386716E-2</v>
      </c>
      <c r="AD102" s="72">
        <f t="shared" si="69"/>
        <v>-5.3766122917976323E-3</v>
      </c>
      <c r="AE102" s="72">
        <f t="shared" si="70"/>
        <v>2.8907959736309392E-6</v>
      </c>
      <c r="AF102">
        <f t="shared" si="71"/>
        <v>-9.3610000039916486E-3</v>
      </c>
      <c r="AG102" s="127"/>
      <c r="AH102">
        <f t="shared" si="56"/>
        <v>-5.3743784935890836E-3</v>
      </c>
      <c r="AI102">
        <f t="shared" si="57"/>
        <v>0.39850885172239692</v>
      </c>
      <c r="AJ102">
        <f t="shared" si="58"/>
        <v>0.72446245360110539</v>
      </c>
      <c r="AK102">
        <f t="shared" si="59"/>
        <v>-0.57522810435259231</v>
      </c>
      <c r="AL102">
        <f t="shared" si="60"/>
        <v>-2.3785096552996952</v>
      </c>
      <c r="AM102">
        <f t="shared" si="61"/>
        <v>-2.4925147330015842</v>
      </c>
      <c r="AN102" s="72">
        <f t="shared" si="74"/>
        <v>4.9909129553767961</v>
      </c>
      <c r="AO102" s="72">
        <f t="shared" si="74"/>
        <v>4.9913736859579849</v>
      </c>
      <c r="AP102" s="72">
        <f t="shared" si="74"/>
        <v>4.9933769279521147</v>
      </c>
      <c r="AQ102" s="72">
        <f t="shared" si="74"/>
        <v>5.0019300998126308</v>
      </c>
      <c r="AR102" s="72">
        <f t="shared" si="74"/>
        <v>5.0359849399370074</v>
      </c>
      <c r="AS102" s="72">
        <f t="shared" si="74"/>
        <v>5.1466522521057652</v>
      </c>
      <c r="AT102" s="72">
        <f t="shared" si="74"/>
        <v>5.3977187704451151</v>
      </c>
      <c r="AU102" s="72">
        <f t="shared" si="63"/>
        <v>5.7910069190972511</v>
      </c>
    </row>
    <row r="103" spans="1:47" ht="12.95" customHeight="1" x14ac:dyDescent="0.2">
      <c r="A103" s="75" t="s">
        <v>779</v>
      </c>
      <c r="B103" s="75"/>
      <c r="C103" s="76">
        <v>43028.675000000003</v>
      </c>
      <c r="D103" s="76"/>
      <c r="E103">
        <f t="shared" si="64"/>
        <v>-4428.0021054530944</v>
      </c>
      <c r="F103">
        <f t="shared" si="65"/>
        <v>-4428</v>
      </c>
      <c r="G103">
        <f t="shared" si="66"/>
        <v>-4.5039999968139455E-3</v>
      </c>
      <c r="I103">
        <f t="shared" si="53"/>
        <v>-4.5039999968139455E-3</v>
      </c>
      <c r="Q103" s="12">
        <f t="shared" si="67"/>
        <v>9.2053319741733364E-4</v>
      </c>
      <c r="R103" s="2">
        <f t="shared" si="68"/>
        <v>28010.175000000003</v>
      </c>
      <c r="S103" s="6">
        <v>0.1</v>
      </c>
      <c r="Z103">
        <f t="shared" si="54"/>
        <v>-4428</v>
      </c>
      <c r="AA103" s="72">
        <f t="shared" si="55"/>
        <v>-5.6296006145330748E-3</v>
      </c>
      <c r="AB103" s="72">
        <f t="shared" si="72"/>
        <v>2.046133815136463E-3</v>
      </c>
      <c r="AC103" s="144">
        <f t="shared" si="73"/>
        <v>-5.4245331942312791E-3</v>
      </c>
      <c r="AD103" s="72">
        <f t="shared" si="69"/>
        <v>1.1256006177191294E-3</v>
      </c>
      <c r="AE103" s="72">
        <f t="shared" si="70"/>
        <v>1.2669767506096858E-7</v>
      </c>
      <c r="AF103">
        <f t="shared" si="71"/>
        <v>-4.5039999968139455E-3</v>
      </c>
      <c r="AG103" s="127"/>
      <c r="AH103">
        <f t="shared" si="56"/>
        <v>-6.5501338119504085E-3</v>
      </c>
      <c r="AI103">
        <f t="shared" si="57"/>
        <v>0.42601418338257346</v>
      </c>
      <c r="AJ103">
        <f t="shared" si="58"/>
        <v>0.69149792659301812</v>
      </c>
      <c r="AK103">
        <f t="shared" si="59"/>
        <v>-0.60267674238800051</v>
      </c>
      <c r="AL103">
        <f t="shared" si="60"/>
        <v>-2.3318160126448153</v>
      </c>
      <c r="AM103">
        <f t="shared" si="61"/>
        <v>-2.3333556687506776</v>
      </c>
      <c r="AN103" s="72">
        <f t="shared" si="74"/>
        <v>5.0537411898294131</v>
      </c>
      <c r="AO103" s="72">
        <f t="shared" si="74"/>
        <v>5.054873601412913</v>
      </c>
      <c r="AP103" s="72">
        <f t="shared" si="74"/>
        <v>5.0589023963359336</v>
      </c>
      <c r="AQ103" s="72">
        <f t="shared" si="74"/>
        <v>5.0728854021123233</v>
      </c>
      <c r="AR103" s="72">
        <f t="shared" si="74"/>
        <v>5.1178494783522517</v>
      </c>
      <c r="AS103" s="72">
        <f t="shared" si="74"/>
        <v>5.2382436668917265</v>
      </c>
      <c r="AT103" s="72">
        <f t="shared" si="74"/>
        <v>5.4790396532106094</v>
      </c>
      <c r="AU103" s="72">
        <f t="shared" si="63"/>
        <v>5.8376787648863893</v>
      </c>
    </row>
    <row r="104" spans="1:47" ht="12.95" customHeight="1" x14ac:dyDescent="0.2">
      <c r="A104" s="75" t="s">
        <v>779</v>
      </c>
      <c r="B104" s="75"/>
      <c r="C104" s="76">
        <v>43351.690999999999</v>
      </c>
      <c r="D104" s="76"/>
      <c r="E104">
        <f t="shared" si="64"/>
        <v>-4277.004095442845</v>
      </c>
      <c r="F104">
        <f t="shared" si="65"/>
        <v>-4277</v>
      </c>
      <c r="G104">
        <f t="shared" si="66"/>
        <v>-8.7610000045970082E-3</v>
      </c>
      <c r="I104">
        <f t="shared" si="53"/>
        <v>-8.7610000045970082E-3</v>
      </c>
      <c r="Q104" s="12">
        <f t="shared" si="67"/>
        <v>-4.5995567208153426E-4</v>
      </c>
      <c r="R104" s="2">
        <f t="shared" si="68"/>
        <v>28333.190999999999</v>
      </c>
      <c r="S104" s="6">
        <v>0.1</v>
      </c>
      <c r="Z104">
        <f t="shared" si="54"/>
        <v>-4277</v>
      </c>
      <c r="AA104" s="72">
        <f t="shared" si="55"/>
        <v>-1.1105187072781136E-2</v>
      </c>
      <c r="AB104" s="72">
        <f t="shared" si="72"/>
        <v>1.8842313961025935E-3</v>
      </c>
      <c r="AC104" s="144">
        <f t="shared" si="73"/>
        <v>-8.301044332515474E-3</v>
      </c>
      <c r="AD104" s="72">
        <f t="shared" si="69"/>
        <v>2.3441870681841278E-3</v>
      </c>
      <c r="AE104" s="72">
        <f t="shared" si="70"/>
        <v>5.495213010641697E-7</v>
      </c>
      <c r="AF104">
        <f t="shared" si="71"/>
        <v>-8.7610000045970082E-3</v>
      </c>
      <c r="AG104" s="127"/>
      <c r="AH104">
        <f t="shared" si="56"/>
        <v>-1.0645231400699602E-2</v>
      </c>
      <c r="AI104">
        <f t="shared" si="57"/>
        <v>0.56079372816768236</v>
      </c>
      <c r="AJ104">
        <f t="shared" si="58"/>
        <v>0.52987535568695021</v>
      </c>
      <c r="AK104">
        <f t="shared" si="59"/>
        <v>-0.70694895450558715</v>
      </c>
      <c r="AL104">
        <f t="shared" si="60"/>
        <v>-2.1267089941513992</v>
      </c>
      <c r="AM104">
        <f t="shared" si="61"/>
        <v>-1.7985451996026329</v>
      </c>
      <c r="AN104" s="72">
        <f t="shared" si="74"/>
        <v>5.2864871874381665</v>
      </c>
      <c r="AO104" s="72">
        <f t="shared" si="74"/>
        <v>5.2949022904897891</v>
      </c>
      <c r="AP104" s="72">
        <f t="shared" si="74"/>
        <v>5.3130332332749708</v>
      </c>
      <c r="AQ104" s="72">
        <f t="shared" si="74"/>
        <v>5.3505597379183243</v>
      </c>
      <c r="AR104" s="72">
        <f t="shared" si="74"/>
        <v>5.4227942060727949</v>
      </c>
      <c r="AS104" s="72">
        <f t="shared" si="74"/>
        <v>5.5472159795134832</v>
      </c>
      <c r="AT104" s="72">
        <f t="shared" si="74"/>
        <v>5.734214385365747</v>
      </c>
      <c r="AU104" s="72">
        <f t="shared" si="63"/>
        <v>5.9815042488488377</v>
      </c>
    </row>
    <row r="105" spans="1:47" ht="12.95" customHeight="1" x14ac:dyDescent="0.2">
      <c r="A105" s="75" t="s">
        <v>779</v>
      </c>
      <c r="B105" s="75"/>
      <c r="C105" s="76">
        <v>43751.716999999997</v>
      </c>
      <c r="D105" s="76"/>
      <c r="E105">
        <f t="shared" si="64"/>
        <v>-4090.0067641887881</v>
      </c>
      <c r="F105">
        <f t="shared" si="65"/>
        <v>-4090</v>
      </c>
      <c r="G105">
        <f t="shared" si="66"/>
        <v>-1.4470000001892913E-2</v>
      </c>
      <c r="I105">
        <f t="shared" si="53"/>
        <v>-1.4470000001892913E-2</v>
      </c>
      <c r="Q105" s="12">
        <f t="shared" si="67"/>
        <v>-2.0310022682755238E-3</v>
      </c>
      <c r="R105" s="2">
        <f t="shared" si="68"/>
        <v>28733.216999999997</v>
      </c>
      <c r="S105" s="6">
        <v>0.1</v>
      </c>
      <c r="Z105">
        <f t="shared" si="54"/>
        <v>-4090</v>
      </c>
      <c r="AA105" s="72">
        <f t="shared" si="55"/>
        <v>-1.903182617511083E-2</v>
      </c>
      <c r="AB105" s="72">
        <f t="shared" si="72"/>
        <v>2.5308239049423933E-3</v>
      </c>
      <c r="AC105" s="144">
        <f t="shared" si="73"/>
        <v>-1.2438997733617389E-2</v>
      </c>
      <c r="AD105" s="72">
        <f t="shared" si="69"/>
        <v>4.5618261732179172E-3</v>
      </c>
      <c r="AE105" s="72">
        <f t="shared" si="70"/>
        <v>2.0810258034656028E-6</v>
      </c>
      <c r="AF105">
        <f t="shared" si="71"/>
        <v>-1.4470000001892913E-2</v>
      </c>
      <c r="AG105" s="127"/>
      <c r="AH105">
        <f t="shared" si="56"/>
        <v>-1.7000823906835306E-2</v>
      </c>
      <c r="AI105">
        <f t="shared" si="57"/>
        <v>1.1009452037951426</v>
      </c>
      <c r="AJ105">
        <f t="shared" si="58"/>
        <v>-0.11876596915866384</v>
      </c>
      <c r="AK105">
        <f t="shared" si="59"/>
        <v>-0.82612894836347639</v>
      </c>
      <c r="AL105">
        <f t="shared" si="60"/>
        <v>-1.4492084462325754</v>
      </c>
      <c r="AM105">
        <f t="shared" si="61"/>
        <v>-0.8852469996498622</v>
      </c>
      <c r="AN105" s="72">
        <f t="shared" si="74"/>
        <v>5.7597961699730433</v>
      </c>
      <c r="AO105" s="72">
        <f t="shared" si="74"/>
        <v>5.7820760127753879</v>
      </c>
      <c r="AP105" s="72">
        <f t="shared" si="74"/>
        <v>5.8123522229444493</v>
      </c>
      <c r="AQ105" s="72">
        <f t="shared" si="74"/>
        <v>5.8527668195400384</v>
      </c>
      <c r="AR105" s="72">
        <f t="shared" si="74"/>
        <v>5.9055839432177768</v>
      </c>
      <c r="AS105" s="72">
        <f t="shared" si="74"/>
        <v>5.9730047226234255</v>
      </c>
      <c r="AT105" s="72">
        <f t="shared" si="74"/>
        <v>6.0570400197666521</v>
      </c>
      <c r="AU105" s="72">
        <f t="shared" si="63"/>
        <v>6.1596192521665722</v>
      </c>
    </row>
    <row r="106" spans="1:47" ht="12.95" customHeight="1" x14ac:dyDescent="0.2">
      <c r="A106" s="75" t="s">
        <v>821</v>
      </c>
      <c r="B106" s="75"/>
      <c r="C106" s="76">
        <v>43777.415999999997</v>
      </c>
      <c r="D106" s="76"/>
      <c r="E106">
        <f t="shared" si="64"/>
        <v>-4077.9934340155037</v>
      </c>
      <c r="F106">
        <f t="shared" si="65"/>
        <v>-4078</v>
      </c>
      <c r="G106">
        <f t="shared" si="66"/>
        <v>1.4045999996596947E-2</v>
      </c>
      <c r="I106">
        <f t="shared" ref="I106:I137" si="75">G106</f>
        <v>1.4045999996596947E-2</v>
      </c>
      <c r="Q106" s="12">
        <f t="shared" si="67"/>
        <v>-2.1265829205167133E-3</v>
      </c>
      <c r="R106" s="2">
        <f t="shared" si="68"/>
        <v>28758.915999999997</v>
      </c>
      <c r="S106" s="6">
        <v>0.1</v>
      </c>
      <c r="Z106">
        <f t="shared" si="54"/>
        <v>-4078</v>
      </c>
      <c r="AA106" s="72">
        <f t="shared" si="55"/>
        <v>-1.9527368606226201E-2</v>
      </c>
      <c r="AB106" s="72">
        <f t="shared" si="72"/>
        <v>3.1446785682306438E-2</v>
      </c>
      <c r="AC106" s="144">
        <f t="shared" si="73"/>
        <v>1.6172582917113661E-2</v>
      </c>
      <c r="AD106" s="72">
        <f t="shared" si="69"/>
        <v>3.3573368602823145E-2</v>
      </c>
      <c r="AE106" s="72">
        <f t="shared" si="70"/>
        <v>1.1271710793410309E-4</v>
      </c>
      <c r="AF106">
        <f t="shared" si="71"/>
        <v>1.4045999996596947E-2</v>
      </c>
      <c r="AG106" s="127"/>
      <c r="AH106">
        <f t="shared" si="56"/>
        <v>-1.7400785685709488E-2</v>
      </c>
      <c r="AI106">
        <f t="shared" si="57"/>
        <v>1.1719025193049313</v>
      </c>
      <c r="AJ106">
        <f t="shared" si="58"/>
        <v>-0.20405894636973868</v>
      </c>
      <c r="AK106">
        <f t="shared" si="59"/>
        <v>-0.8143270211346324</v>
      </c>
      <c r="AL106">
        <f t="shared" si="60"/>
        <v>-1.3627530782102841</v>
      </c>
      <c r="AM106">
        <f t="shared" si="61"/>
        <v>-0.8109406174840611</v>
      </c>
      <c r="AN106" s="72">
        <f t="shared" si="74"/>
        <v>5.8019810136106935</v>
      </c>
      <c r="AO106" s="72">
        <f t="shared" si="74"/>
        <v>5.8237458807076239</v>
      </c>
      <c r="AP106" s="72">
        <f t="shared" si="74"/>
        <v>5.8527189821497219</v>
      </c>
      <c r="AQ106" s="72">
        <f t="shared" si="74"/>
        <v>5.8907035628490894</v>
      </c>
      <c r="AR106" s="72">
        <f t="shared" si="74"/>
        <v>5.9396232856552311</v>
      </c>
      <c r="AS106" s="72">
        <f t="shared" si="74"/>
        <v>6.0014065951780706</v>
      </c>
      <c r="AT106" s="72">
        <f t="shared" si="74"/>
        <v>6.0779165751270927</v>
      </c>
      <c r="AU106" s="72">
        <f t="shared" si="63"/>
        <v>6.1710490919516676</v>
      </c>
    </row>
    <row r="107" spans="1:47" ht="12.95" customHeight="1" x14ac:dyDescent="0.2">
      <c r="A107" s="75" t="s">
        <v>779</v>
      </c>
      <c r="B107" s="75"/>
      <c r="C107" s="76">
        <v>44089.716999999997</v>
      </c>
      <c r="D107" s="76"/>
      <c r="E107">
        <f t="shared" si="64"/>
        <v>-3932.0042894399676</v>
      </c>
      <c r="F107">
        <f t="shared" si="65"/>
        <v>-3932</v>
      </c>
      <c r="G107">
        <f t="shared" si="66"/>
        <v>-9.1760000068461522E-3</v>
      </c>
      <c r="I107">
        <f t="shared" si="75"/>
        <v>-9.1760000068461522E-3</v>
      </c>
      <c r="Q107" s="12">
        <f t="shared" si="67"/>
        <v>-3.238909268884059E-3</v>
      </c>
      <c r="R107" s="2">
        <f t="shared" si="68"/>
        <v>29071.216999999997</v>
      </c>
      <c r="S107" s="6">
        <v>0.1</v>
      </c>
      <c r="Z107">
        <f t="shared" si="54"/>
        <v>-3932</v>
      </c>
      <c r="AA107" s="72">
        <f t="shared" si="55"/>
        <v>-2.2738189928858132E-2</v>
      </c>
      <c r="AB107" s="72">
        <f t="shared" si="72"/>
        <v>1.032328065312792E-2</v>
      </c>
      <c r="AC107" s="144">
        <f t="shared" si="73"/>
        <v>-5.9370907379620932E-3</v>
      </c>
      <c r="AD107" s="72">
        <f t="shared" si="69"/>
        <v>1.3562189922011979E-2</v>
      </c>
      <c r="AE107" s="72">
        <f t="shared" si="70"/>
        <v>1.8393299548072333E-5</v>
      </c>
      <c r="AF107">
        <f t="shared" si="71"/>
        <v>-9.1760000068461522E-3</v>
      </c>
      <c r="AG107" s="127"/>
      <c r="AH107">
        <f t="shared" si="56"/>
        <v>-1.9499280659974073E-2</v>
      </c>
      <c r="AI107">
        <f t="shared" si="57"/>
        <v>1.7659991971904634</v>
      </c>
      <c r="AJ107">
        <f t="shared" si="58"/>
        <v>-0.92136035134324956</v>
      </c>
      <c r="AK107">
        <f t="shared" si="59"/>
        <v>0.32545998739776294</v>
      </c>
      <c r="AL107">
        <f t="shared" si="60"/>
        <v>0.40177148847189731</v>
      </c>
      <c r="AM107">
        <f t="shared" si="61"/>
        <v>0.20363234201919064</v>
      </c>
      <c r="AN107" s="72">
        <f t="shared" si="74"/>
        <v>6.4062501550505866</v>
      </c>
      <c r="AO107" s="72">
        <f t="shared" si="74"/>
        <v>6.3989562862508569</v>
      </c>
      <c r="AP107" s="72">
        <f t="shared" si="74"/>
        <v>6.3901378440002068</v>
      </c>
      <c r="AQ107" s="72">
        <f t="shared" si="74"/>
        <v>6.3794872332226156</v>
      </c>
      <c r="AR107" s="72">
        <f t="shared" si="74"/>
        <v>6.366638273390854</v>
      </c>
      <c r="AS107" s="72">
        <f t="shared" si="74"/>
        <v>6.3511553759591495</v>
      </c>
      <c r="AT107" s="72">
        <f t="shared" si="74"/>
        <v>6.3325199229276388</v>
      </c>
      <c r="AU107" s="72">
        <f t="shared" si="63"/>
        <v>6.3101121426703264</v>
      </c>
    </row>
    <row r="108" spans="1:47" ht="12.95" customHeight="1" x14ac:dyDescent="0.2">
      <c r="A108" s="75" t="s">
        <v>822</v>
      </c>
      <c r="B108" s="75"/>
      <c r="C108" s="76">
        <v>44115.385000000002</v>
      </c>
      <c r="D108" s="76"/>
      <c r="E108">
        <f t="shared" si="64"/>
        <v>-3920.0054506179158</v>
      </c>
      <c r="F108">
        <f t="shared" si="65"/>
        <v>-3920</v>
      </c>
      <c r="G108">
        <f t="shared" si="66"/>
        <v>-1.1659999996481929E-2</v>
      </c>
      <c r="I108">
        <f t="shared" si="75"/>
        <v>-1.1659999996481929E-2</v>
      </c>
      <c r="Q108" s="12">
        <f t="shared" si="67"/>
        <v>-3.3261767834977737E-3</v>
      </c>
      <c r="R108" s="2">
        <f t="shared" si="68"/>
        <v>29096.885000000002</v>
      </c>
      <c r="S108" s="6">
        <v>0.1</v>
      </c>
      <c r="Z108">
        <f t="shared" si="54"/>
        <v>-3920</v>
      </c>
      <c r="AA108" s="72">
        <f t="shared" si="55"/>
        <v>-2.2676913221136481E-2</v>
      </c>
      <c r="AB108" s="72">
        <f t="shared" si="72"/>
        <v>7.6907364411567779E-3</v>
      </c>
      <c r="AC108" s="144">
        <f t="shared" si="73"/>
        <v>-8.3338232129841552E-3</v>
      </c>
      <c r="AD108" s="72">
        <f t="shared" si="69"/>
        <v>1.1016913224654552E-2</v>
      </c>
      <c r="AE108" s="72">
        <f t="shared" si="70"/>
        <v>1.2137237699956836E-5</v>
      </c>
      <c r="AF108">
        <f t="shared" si="71"/>
        <v>-1.1659999996481929E-2</v>
      </c>
      <c r="AG108" s="127"/>
      <c r="AH108">
        <f t="shared" si="56"/>
        <v>-1.9350736437638707E-2</v>
      </c>
      <c r="AI108">
        <f t="shared" si="57"/>
        <v>1.7037981078952882</v>
      </c>
      <c r="AJ108">
        <f t="shared" si="58"/>
        <v>-0.84698685106991867</v>
      </c>
      <c r="AK108">
        <f t="shared" si="59"/>
        <v>0.444237770587327</v>
      </c>
      <c r="AL108">
        <f t="shared" si="60"/>
        <v>0.56304573543831304</v>
      </c>
      <c r="AM108">
        <f t="shared" si="61"/>
        <v>0.28920383917977222</v>
      </c>
      <c r="AN108" s="72">
        <f t="shared" si="74"/>
        <v>6.4577414797616655</v>
      </c>
      <c r="AO108" s="72">
        <f t="shared" si="74"/>
        <v>6.4475722283412393</v>
      </c>
      <c r="AP108" s="72">
        <f t="shared" si="74"/>
        <v>6.4351989953373545</v>
      </c>
      <c r="AQ108" s="72">
        <f t="shared" si="74"/>
        <v>6.4201754873775521</v>
      </c>
      <c r="AR108" s="72">
        <f t="shared" si="74"/>
        <v>6.4019754322316338</v>
      </c>
      <c r="AS108" s="72">
        <f t="shared" si="74"/>
        <v>6.3799794468262139</v>
      </c>
      <c r="AT108" s="72">
        <f t="shared" si="74"/>
        <v>6.353457394918288</v>
      </c>
      <c r="AU108" s="72">
        <f t="shared" si="63"/>
        <v>6.3215419824554218</v>
      </c>
    </row>
    <row r="109" spans="1:47" ht="12.95" customHeight="1" x14ac:dyDescent="0.2">
      <c r="A109" s="75" t="s">
        <v>823</v>
      </c>
      <c r="B109" s="75"/>
      <c r="C109" s="76">
        <v>44130.358999999997</v>
      </c>
      <c r="D109" s="76"/>
      <c r="E109">
        <f t="shared" si="64"/>
        <v>-3913.0056605087793</v>
      </c>
      <c r="F109">
        <f t="shared" si="65"/>
        <v>-3913</v>
      </c>
      <c r="G109">
        <f t="shared" si="66"/>
        <v>-1.2109000002965331E-2</v>
      </c>
      <c r="I109">
        <f t="shared" si="75"/>
        <v>-1.2109000002965331E-2</v>
      </c>
      <c r="Q109" s="12">
        <f t="shared" si="67"/>
        <v>-3.3767912600328673E-3</v>
      </c>
      <c r="R109" s="2">
        <f t="shared" si="68"/>
        <v>29111.858999999997</v>
      </c>
      <c r="S109" s="6">
        <v>0.1</v>
      </c>
      <c r="Z109">
        <f t="shared" si="54"/>
        <v>-3913</v>
      </c>
      <c r="AA109" s="72">
        <f t="shared" si="55"/>
        <v>-2.2618501178336664E-2</v>
      </c>
      <c r="AB109" s="72">
        <f t="shared" si="72"/>
        <v>7.1327099153384657E-3</v>
      </c>
      <c r="AC109" s="144">
        <f t="shared" si="73"/>
        <v>-8.7322087429324638E-3</v>
      </c>
      <c r="AD109" s="72">
        <f t="shared" si="69"/>
        <v>1.0509501175371333E-2</v>
      </c>
      <c r="AE109" s="72">
        <f t="shared" si="70"/>
        <v>1.1044961495513143E-5</v>
      </c>
      <c r="AF109">
        <f t="shared" si="71"/>
        <v>-1.2109000002965331E-2</v>
      </c>
      <c r="AG109" s="127"/>
      <c r="AH109">
        <f t="shared" si="56"/>
        <v>-1.9241709918303797E-2</v>
      </c>
      <c r="AI109">
        <f t="shared" si="57"/>
        <v>1.6609488582401477</v>
      </c>
      <c r="AJ109">
        <f t="shared" si="58"/>
        <v>-0.79569035600153459</v>
      </c>
      <c r="AK109">
        <f t="shared" si="59"/>
        <v>0.5057920326423021</v>
      </c>
      <c r="AL109">
        <f t="shared" si="60"/>
        <v>0.65319075835965668</v>
      </c>
      <c r="AM109">
        <f t="shared" si="61"/>
        <v>0.33872522175298825</v>
      </c>
      <c r="AN109" s="72">
        <f t="shared" si="74"/>
        <v>6.4874389596780579</v>
      </c>
      <c r="AO109" s="72">
        <f t="shared" si="74"/>
        <v>6.4756909306563859</v>
      </c>
      <c r="AP109" s="72">
        <f t="shared" si="74"/>
        <v>6.4613292981148742</v>
      </c>
      <c r="AQ109" s="72">
        <f t="shared" si="74"/>
        <v>6.4438226086702173</v>
      </c>
      <c r="AR109" s="72">
        <f t="shared" si="74"/>
        <v>6.4225485438417564</v>
      </c>
      <c r="AS109" s="72">
        <f t="shared" si="74"/>
        <v>6.3967806158442322</v>
      </c>
      <c r="AT109" s="72">
        <f t="shared" si="74"/>
        <v>6.36566907442882</v>
      </c>
      <c r="AU109" s="72">
        <f t="shared" si="63"/>
        <v>6.3282093889967275</v>
      </c>
    </row>
    <row r="110" spans="1:47" ht="12.95" customHeight="1" x14ac:dyDescent="0.2">
      <c r="A110" s="75" t="s">
        <v>779</v>
      </c>
      <c r="B110" s="75"/>
      <c r="C110" s="76">
        <v>44136.758999999998</v>
      </c>
      <c r="D110" s="76"/>
      <c r="E110">
        <f t="shared" si="64"/>
        <v>-3910.0138976732983</v>
      </c>
      <c r="F110">
        <f t="shared" si="65"/>
        <v>-3910</v>
      </c>
      <c r="G110">
        <f t="shared" si="66"/>
        <v>-2.9730000002018642E-2</v>
      </c>
      <c r="I110">
        <f t="shared" si="75"/>
        <v>-2.9730000002018642E-2</v>
      </c>
      <c r="Q110" s="12">
        <f t="shared" si="67"/>
        <v>-3.3984174100540193E-3</v>
      </c>
      <c r="R110" s="2">
        <f t="shared" si="68"/>
        <v>29118.258999999998</v>
      </c>
      <c r="S110" s="6">
        <v>0.1</v>
      </c>
      <c r="Z110">
        <f t="shared" si="54"/>
        <v>-3910</v>
      </c>
      <c r="AA110" s="72">
        <f t="shared" si="55"/>
        <v>-2.2588576864685288E-2</v>
      </c>
      <c r="AB110" s="72">
        <f t="shared" si="72"/>
        <v>-1.0539840547387373E-2</v>
      </c>
      <c r="AC110" s="144">
        <f t="shared" si="73"/>
        <v>-2.6331582591964622E-2</v>
      </c>
      <c r="AD110" s="72">
        <f t="shared" si="69"/>
        <v>-7.1414231373333539E-3</v>
      </c>
      <c r="AE110" s="72">
        <f t="shared" si="70"/>
        <v>5.0999924426440167E-6</v>
      </c>
      <c r="AF110">
        <f t="shared" si="71"/>
        <v>-2.9730000002018642E-2</v>
      </c>
      <c r="AG110" s="127"/>
      <c r="AH110">
        <f t="shared" si="56"/>
        <v>-1.9190159454631268E-2</v>
      </c>
      <c r="AI110">
        <f t="shared" si="57"/>
        <v>1.6414450007602885</v>
      </c>
      <c r="AJ110">
        <f t="shared" si="58"/>
        <v>-0.77233084413240749</v>
      </c>
      <c r="AK110">
        <f t="shared" si="59"/>
        <v>0.53030866907209784</v>
      </c>
      <c r="AL110">
        <f t="shared" si="60"/>
        <v>0.69083488731727338</v>
      </c>
      <c r="AM110">
        <f t="shared" si="61"/>
        <v>0.35984396829004806</v>
      </c>
      <c r="AN110" s="72">
        <f t="shared" si="74"/>
        <v>6.5000769884304122</v>
      </c>
      <c r="AO110" s="72">
        <f t="shared" si="74"/>
        <v>6.4876780136762866</v>
      </c>
      <c r="AP110" s="72">
        <f t="shared" si="74"/>
        <v>6.4724866286148366</v>
      </c>
      <c r="AQ110" s="72">
        <f t="shared" si="74"/>
        <v>6.4539336580473901</v>
      </c>
      <c r="AR110" s="72">
        <f t="shared" si="74"/>
        <v>6.4313548156065687</v>
      </c>
      <c r="AS110" s="72">
        <f t="shared" si="74"/>
        <v>6.4039776639193855</v>
      </c>
      <c r="AT110" s="72">
        <f t="shared" si="74"/>
        <v>6.37090215596377</v>
      </c>
      <c r="AU110" s="72">
        <f t="shared" si="63"/>
        <v>6.3310668489430011</v>
      </c>
    </row>
    <row r="111" spans="1:47" ht="12.95" customHeight="1" x14ac:dyDescent="0.2">
      <c r="A111" s="75" t="s">
        <v>824</v>
      </c>
      <c r="B111" s="75"/>
      <c r="C111" s="76">
        <v>44303.633999999998</v>
      </c>
      <c r="D111" s="76"/>
      <c r="E111">
        <f t="shared" si="64"/>
        <v>-3832.0060190528561</v>
      </c>
      <c r="F111">
        <f t="shared" si="65"/>
        <v>-3832</v>
      </c>
      <c r="G111">
        <f t="shared" si="66"/>
        <v>-1.2876000000687782E-2</v>
      </c>
      <c r="I111">
        <f t="shared" si="75"/>
        <v>-1.2876000000687782E-2</v>
      </c>
      <c r="Q111" s="12">
        <f t="shared" si="67"/>
        <v>-3.9468464657911317E-3</v>
      </c>
      <c r="R111" s="2">
        <f t="shared" si="68"/>
        <v>29285.133999999998</v>
      </c>
      <c r="S111" s="6">
        <v>0.1</v>
      </c>
      <c r="Z111">
        <f t="shared" si="54"/>
        <v>-3832</v>
      </c>
      <c r="AA111" s="72">
        <f t="shared" si="55"/>
        <v>-2.1024544146100228E-2</v>
      </c>
      <c r="AB111" s="72">
        <f t="shared" si="72"/>
        <v>4.2016976796213149E-3</v>
      </c>
      <c r="AC111" s="144">
        <f t="shared" si="73"/>
        <v>-8.92915353489665E-3</v>
      </c>
      <c r="AD111" s="72">
        <f t="shared" si="69"/>
        <v>8.1485441454124466E-3</v>
      </c>
      <c r="AE111" s="72">
        <f t="shared" si="70"/>
        <v>6.6398771689735466E-6</v>
      </c>
      <c r="AF111">
        <f t="shared" si="71"/>
        <v>-1.2876000000687782E-2</v>
      </c>
      <c r="AG111" s="127"/>
      <c r="AH111">
        <f t="shared" si="56"/>
        <v>-1.7077697680309097E-2</v>
      </c>
      <c r="AI111">
        <f t="shared" si="57"/>
        <v>1.1092508519659887</v>
      </c>
      <c r="AJ111">
        <f t="shared" si="58"/>
        <v>-0.13378649329652195</v>
      </c>
      <c r="AK111">
        <f t="shared" si="59"/>
        <v>0.82507164830582569</v>
      </c>
      <c r="AL111">
        <f t="shared" si="60"/>
        <v>1.4391483988464124</v>
      </c>
      <c r="AM111">
        <f t="shared" si="61"/>
        <v>0.87631483420433554</v>
      </c>
      <c r="AN111" s="72">
        <f t="shared" si="74"/>
        <v>6.8015278656194953</v>
      </c>
      <c r="AO111" s="72">
        <f t="shared" si="74"/>
        <v>6.7792928064806892</v>
      </c>
      <c r="AP111" s="72">
        <f t="shared" si="74"/>
        <v>6.7491556147875169</v>
      </c>
      <c r="AQ111" s="72">
        <f t="shared" si="74"/>
        <v>6.7090179229325422</v>
      </c>
      <c r="AR111" s="72">
        <f t="shared" si="74"/>
        <v>6.6566598049712296</v>
      </c>
      <c r="AS111" s="72">
        <f t="shared" si="74"/>
        <v>6.5899152781027031</v>
      </c>
      <c r="AT111" s="72">
        <f t="shared" si="74"/>
        <v>6.5067914436161782</v>
      </c>
      <c r="AU111" s="72">
        <f t="shared" si="63"/>
        <v>6.4053608075461206</v>
      </c>
    </row>
    <row r="112" spans="1:47" ht="12.95" customHeight="1" x14ac:dyDescent="0.2">
      <c r="A112" s="75" t="s">
        <v>825</v>
      </c>
      <c r="B112" s="75"/>
      <c r="C112" s="76">
        <v>44455.502</v>
      </c>
      <c r="D112" s="76"/>
      <c r="E112">
        <f t="shared" si="64"/>
        <v>-3761.013356818672</v>
      </c>
      <c r="F112">
        <f t="shared" si="65"/>
        <v>-3761</v>
      </c>
      <c r="G112">
        <f t="shared" si="66"/>
        <v>-2.8573000003234483E-2</v>
      </c>
      <c r="I112">
        <f t="shared" si="75"/>
        <v>-2.8573000003234483E-2</v>
      </c>
      <c r="Q112" s="12">
        <f t="shared" si="67"/>
        <v>-4.4228653661185779E-3</v>
      </c>
      <c r="R112" s="2">
        <f t="shared" si="68"/>
        <v>29437.002</v>
      </c>
      <c r="S112" s="6">
        <v>0.1</v>
      </c>
      <c r="Z112">
        <f t="shared" si="54"/>
        <v>-3761</v>
      </c>
      <c r="AA112" s="72">
        <f t="shared" si="55"/>
        <v>-1.8994297976410689E-2</v>
      </c>
      <c r="AB112" s="72">
        <f t="shared" si="72"/>
        <v>-1.4001567392942373E-2</v>
      </c>
      <c r="AC112" s="144">
        <f t="shared" si="73"/>
        <v>-2.4150134637115905E-2</v>
      </c>
      <c r="AD112" s="72">
        <f t="shared" si="69"/>
        <v>-9.5787020268237946E-3</v>
      </c>
      <c r="AE112" s="72">
        <f t="shared" si="70"/>
        <v>9.1751532518678265E-6</v>
      </c>
      <c r="AF112">
        <f t="shared" si="71"/>
        <v>-2.8573000003234483E-2</v>
      </c>
      <c r="AG112" s="127"/>
      <c r="AH112">
        <f t="shared" si="56"/>
        <v>-1.4571432610292111E-2</v>
      </c>
      <c r="AI112">
        <f t="shared" si="57"/>
        <v>0.80147992581097172</v>
      </c>
      <c r="AJ112">
        <f t="shared" si="58"/>
        <v>0.2360591398352184</v>
      </c>
      <c r="AK112">
        <f t="shared" si="59"/>
        <v>0.80825042755161547</v>
      </c>
      <c r="AL112">
        <f t="shared" si="60"/>
        <v>1.8116456120119515</v>
      </c>
      <c r="AM112">
        <f t="shared" si="61"/>
        <v>1.2753391965029393</v>
      </c>
      <c r="AN112" s="72">
        <f t="shared" si="74"/>
        <v>7.0197033292379603</v>
      </c>
      <c r="AO112" s="72">
        <f t="shared" si="74"/>
        <v>6.9998781083679393</v>
      </c>
      <c r="AP112" s="72">
        <f t="shared" si="74"/>
        <v>6.9687033849683315</v>
      </c>
      <c r="AQ112" s="72">
        <f t="shared" si="74"/>
        <v>6.9212186300400171</v>
      </c>
      <c r="AR112" s="72">
        <f t="shared" si="74"/>
        <v>6.851915483403114</v>
      </c>
      <c r="AS112" s="72">
        <f t="shared" si="74"/>
        <v>6.755886420611894</v>
      </c>
      <c r="AT112" s="72">
        <f t="shared" si="74"/>
        <v>6.6300078050087974</v>
      </c>
      <c r="AU112" s="72">
        <f t="shared" si="63"/>
        <v>6.4729873596079335</v>
      </c>
    </row>
    <row r="113" spans="1:47" ht="12.95" customHeight="1" x14ac:dyDescent="0.2">
      <c r="A113" s="75" t="s">
        <v>825</v>
      </c>
      <c r="B113" s="75"/>
      <c r="C113" s="76">
        <v>44455.504999999997</v>
      </c>
      <c r="D113" s="76"/>
      <c r="E113">
        <f t="shared" si="64"/>
        <v>-3761.0119544298445</v>
      </c>
      <c r="F113">
        <f t="shared" si="65"/>
        <v>-3761</v>
      </c>
      <c r="G113">
        <f t="shared" si="66"/>
        <v>-2.5573000006261282E-2</v>
      </c>
      <c r="I113">
        <f t="shared" si="75"/>
        <v>-2.5573000006261282E-2</v>
      </c>
      <c r="Q113" s="12">
        <f t="shared" si="67"/>
        <v>-4.4228653661185779E-3</v>
      </c>
      <c r="R113" s="2">
        <f t="shared" si="68"/>
        <v>29437.004999999997</v>
      </c>
      <c r="S113" s="6">
        <v>0.1</v>
      </c>
      <c r="Z113">
        <f t="shared" si="54"/>
        <v>-3761</v>
      </c>
      <c r="AA113" s="72">
        <f t="shared" si="55"/>
        <v>-1.8994297976410689E-2</v>
      </c>
      <c r="AB113" s="72">
        <f t="shared" si="72"/>
        <v>-1.1001567395969171E-2</v>
      </c>
      <c r="AC113" s="144">
        <f t="shared" si="73"/>
        <v>-2.1150134640142704E-2</v>
      </c>
      <c r="AD113" s="72">
        <f t="shared" si="69"/>
        <v>-6.578702029850593E-3</v>
      </c>
      <c r="AE113" s="72">
        <f t="shared" si="70"/>
        <v>4.3279320397560315E-6</v>
      </c>
      <c r="AF113">
        <f t="shared" si="71"/>
        <v>-2.5573000006261282E-2</v>
      </c>
      <c r="AG113" s="127"/>
      <c r="AH113">
        <f t="shared" si="56"/>
        <v>-1.4571432610292111E-2</v>
      </c>
      <c r="AI113">
        <f t="shared" si="57"/>
        <v>0.80147992581097172</v>
      </c>
      <c r="AJ113">
        <f t="shared" si="58"/>
        <v>0.2360591398352184</v>
      </c>
      <c r="AK113">
        <f t="shared" si="59"/>
        <v>0.80825042755161547</v>
      </c>
      <c r="AL113">
        <f t="shared" si="60"/>
        <v>1.8116456120119515</v>
      </c>
      <c r="AM113">
        <f t="shared" si="61"/>
        <v>1.2753391965029393</v>
      </c>
      <c r="AN113" s="72">
        <f t="shared" si="74"/>
        <v>7.0197033292379603</v>
      </c>
      <c r="AO113" s="72">
        <f t="shared" si="74"/>
        <v>6.9998781083679393</v>
      </c>
      <c r="AP113" s="72">
        <f t="shared" si="74"/>
        <v>6.9687033849683315</v>
      </c>
      <c r="AQ113" s="72">
        <f t="shared" si="74"/>
        <v>6.9212186300400171</v>
      </c>
      <c r="AR113" s="72">
        <f t="shared" si="74"/>
        <v>6.851915483403114</v>
      </c>
      <c r="AS113" s="72">
        <f t="shared" si="74"/>
        <v>6.755886420611894</v>
      </c>
      <c r="AT113" s="72">
        <f t="shared" si="74"/>
        <v>6.6300078050087974</v>
      </c>
      <c r="AU113" s="72">
        <f t="shared" si="63"/>
        <v>6.4729873596079335</v>
      </c>
    </row>
    <row r="114" spans="1:47" ht="12.95" customHeight="1" x14ac:dyDescent="0.2">
      <c r="A114" s="133" t="s">
        <v>75</v>
      </c>
      <c r="B114" s="24" t="s">
        <v>854</v>
      </c>
      <c r="C114" s="134">
        <v>44455.508999999998</v>
      </c>
      <c r="D114" s="134" t="s">
        <v>862</v>
      </c>
      <c r="E114">
        <f t="shared" si="64"/>
        <v>-3761.0100845780717</v>
      </c>
      <c r="F114">
        <f t="shared" si="65"/>
        <v>-3761</v>
      </c>
      <c r="G114">
        <f t="shared" si="66"/>
        <v>-2.1573000005446374E-2</v>
      </c>
      <c r="I114" s="25">
        <f t="shared" si="75"/>
        <v>-2.1573000005446374E-2</v>
      </c>
      <c r="Q114" s="12">
        <f t="shared" si="67"/>
        <v>-4.4228653661185779E-3</v>
      </c>
      <c r="R114" s="2">
        <f t="shared" si="68"/>
        <v>29437.008999999998</v>
      </c>
      <c r="S114" s="6">
        <v>0.1</v>
      </c>
      <c r="Z114">
        <f t="shared" si="54"/>
        <v>-3761</v>
      </c>
      <c r="AA114" s="72">
        <f t="shared" si="55"/>
        <v>-1.8994297976410689E-2</v>
      </c>
      <c r="AB114" s="72">
        <f t="shared" si="72"/>
        <v>-7.0015673951542637E-3</v>
      </c>
      <c r="AC114" s="144">
        <f t="shared" si="73"/>
        <v>-1.7150134639327796E-2</v>
      </c>
      <c r="AD114" s="72">
        <f t="shared" si="69"/>
        <v>-2.5787020290356857E-3</v>
      </c>
      <c r="AE114" s="72">
        <f t="shared" si="70"/>
        <v>6.6497041545527632E-7</v>
      </c>
      <c r="AF114">
        <f t="shared" si="71"/>
        <v>-2.1573000005446374E-2</v>
      </c>
      <c r="AG114" s="127"/>
      <c r="AH114">
        <f t="shared" si="56"/>
        <v>-1.4571432610292111E-2</v>
      </c>
      <c r="AI114">
        <f t="shared" si="57"/>
        <v>0.80147992581097172</v>
      </c>
      <c r="AJ114">
        <f t="shared" si="58"/>
        <v>0.2360591398352184</v>
      </c>
      <c r="AK114">
        <f t="shared" si="59"/>
        <v>0.80825042755161547</v>
      </c>
      <c r="AL114">
        <f t="shared" si="60"/>
        <v>1.8116456120119515</v>
      </c>
      <c r="AM114">
        <f t="shared" si="61"/>
        <v>1.2753391965029393</v>
      </c>
      <c r="AN114" s="72">
        <f t="shared" si="74"/>
        <v>7.0197033292379603</v>
      </c>
      <c r="AO114" s="72">
        <f t="shared" si="74"/>
        <v>6.9998781083679393</v>
      </c>
      <c r="AP114" s="72">
        <f t="shared" si="74"/>
        <v>6.9687033849683315</v>
      </c>
      <c r="AQ114" s="72">
        <f t="shared" si="74"/>
        <v>6.9212186300400171</v>
      </c>
      <c r="AR114" s="72">
        <f t="shared" si="74"/>
        <v>6.851915483403114</v>
      </c>
      <c r="AS114" s="72">
        <f t="shared" si="74"/>
        <v>6.755886420611894</v>
      </c>
      <c r="AT114" s="72">
        <f t="shared" si="74"/>
        <v>6.6300078050087974</v>
      </c>
      <c r="AU114" s="72">
        <f t="shared" si="63"/>
        <v>6.4729873596079335</v>
      </c>
    </row>
    <row r="115" spans="1:47" ht="12.95" customHeight="1" x14ac:dyDescent="0.2">
      <c r="A115" s="75" t="s">
        <v>825</v>
      </c>
      <c r="B115" s="75"/>
      <c r="C115" s="76">
        <v>44455.512999999999</v>
      </c>
      <c r="D115" s="76"/>
      <c r="E115">
        <f t="shared" si="64"/>
        <v>-3761.0082147262992</v>
      </c>
      <c r="F115">
        <f t="shared" si="65"/>
        <v>-3761</v>
      </c>
      <c r="G115">
        <f t="shared" si="66"/>
        <v>-1.7573000004631467E-2</v>
      </c>
      <c r="I115">
        <f t="shared" si="75"/>
        <v>-1.7573000004631467E-2</v>
      </c>
      <c r="Q115" s="12">
        <f t="shared" si="67"/>
        <v>-4.4228653661185779E-3</v>
      </c>
      <c r="R115" s="2">
        <f t="shared" si="68"/>
        <v>29437.012999999999</v>
      </c>
      <c r="S115" s="6">
        <v>0.1</v>
      </c>
      <c r="Z115">
        <f t="shared" si="54"/>
        <v>-3761</v>
      </c>
      <c r="AA115" s="72">
        <f t="shared" si="55"/>
        <v>-1.8994297976410689E-2</v>
      </c>
      <c r="AB115" s="72">
        <f t="shared" si="72"/>
        <v>-3.0015673943393564E-3</v>
      </c>
      <c r="AC115" s="144">
        <f t="shared" si="73"/>
        <v>-1.3150134638512889E-2</v>
      </c>
      <c r="AD115" s="72">
        <f t="shared" si="69"/>
        <v>1.4212979717792215E-3</v>
      </c>
      <c r="AE115" s="72">
        <f t="shared" si="70"/>
        <v>2.0200879245837289E-7</v>
      </c>
      <c r="AF115">
        <f t="shared" si="71"/>
        <v>-1.7573000004631467E-2</v>
      </c>
      <c r="AG115" s="127"/>
      <c r="AH115">
        <f t="shared" si="56"/>
        <v>-1.4571432610292111E-2</v>
      </c>
      <c r="AI115">
        <f t="shared" si="57"/>
        <v>0.80147992581097172</v>
      </c>
      <c r="AJ115">
        <f t="shared" si="58"/>
        <v>0.2360591398352184</v>
      </c>
      <c r="AK115">
        <f t="shared" si="59"/>
        <v>0.80825042755161547</v>
      </c>
      <c r="AL115">
        <f t="shared" si="60"/>
        <v>1.8116456120119515</v>
      </c>
      <c r="AM115">
        <f t="shared" si="61"/>
        <v>1.2753391965029393</v>
      </c>
      <c r="AN115" s="72">
        <f t="shared" si="74"/>
        <v>7.0197033292379603</v>
      </c>
      <c r="AO115" s="72">
        <f t="shared" si="74"/>
        <v>6.9998781083679393</v>
      </c>
      <c r="AP115" s="72">
        <f t="shared" si="74"/>
        <v>6.9687033849683315</v>
      </c>
      <c r="AQ115" s="72">
        <f t="shared" si="74"/>
        <v>6.9212186300400171</v>
      </c>
      <c r="AR115" s="72">
        <f t="shared" si="74"/>
        <v>6.851915483403114</v>
      </c>
      <c r="AS115" s="72">
        <f t="shared" si="74"/>
        <v>6.755886420611894</v>
      </c>
      <c r="AT115" s="72">
        <f t="shared" si="74"/>
        <v>6.6300078050087974</v>
      </c>
      <c r="AU115" s="72">
        <f t="shared" si="63"/>
        <v>6.4729873596079335</v>
      </c>
    </row>
    <row r="116" spans="1:47" ht="12.95" customHeight="1" x14ac:dyDescent="0.2">
      <c r="A116" s="75" t="s">
        <v>825</v>
      </c>
      <c r="B116" s="75"/>
      <c r="C116" s="76">
        <v>44455.514000000003</v>
      </c>
      <c r="D116" s="76"/>
      <c r="E116">
        <f t="shared" si="64"/>
        <v>-3761.0077472633543</v>
      </c>
      <c r="F116">
        <f t="shared" si="65"/>
        <v>-3761</v>
      </c>
      <c r="G116">
        <f t="shared" si="66"/>
        <v>-1.6573000000789762E-2</v>
      </c>
      <c r="I116">
        <f t="shared" si="75"/>
        <v>-1.6573000000789762E-2</v>
      </c>
      <c r="Q116" s="12">
        <f t="shared" si="67"/>
        <v>-4.4228653661185779E-3</v>
      </c>
      <c r="R116" s="2">
        <f t="shared" si="68"/>
        <v>29437.014000000003</v>
      </c>
      <c r="S116" s="6">
        <v>0.1</v>
      </c>
      <c r="Z116">
        <f t="shared" si="54"/>
        <v>-3761</v>
      </c>
      <c r="AA116" s="72">
        <f t="shared" si="55"/>
        <v>-1.8994297976410689E-2</v>
      </c>
      <c r="AB116" s="72">
        <f t="shared" si="72"/>
        <v>-2.0015673904976508E-3</v>
      </c>
      <c r="AC116" s="144">
        <f t="shared" si="73"/>
        <v>-1.2150134634671184E-2</v>
      </c>
      <c r="AD116" s="72">
        <f t="shared" si="69"/>
        <v>2.4212979756209271E-3</v>
      </c>
      <c r="AE116" s="72">
        <f t="shared" si="70"/>
        <v>5.8626838867460001E-7</v>
      </c>
      <c r="AF116">
        <f t="shared" si="71"/>
        <v>-1.6573000000789762E-2</v>
      </c>
      <c r="AG116" s="127"/>
      <c r="AH116">
        <f t="shared" si="56"/>
        <v>-1.4571432610292111E-2</v>
      </c>
      <c r="AI116">
        <f t="shared" si="57"/>
        <v>0.80147992581097172</v>
      </c>
      <c r="AJ116">
        <f t="shared" si="58"/>
        <v>0.2360591398352184</v>
      </c>
      <c r="AK116">
        <f t="shared" si="59"/>
        <v>0.80825042755161547</v>
      </c>
      <c r="AL116">
        <f t="shared" si="60"/>
        <v>1.8116456120119515</v>
      </c>
      <c r="AM116">
        <f t="shared" si="61"/>
        <v>1.2753391965029393</v>
      </c>
      <c r="AN116" s="72">
        <f t="shared" ref="AN116:AT131" si="76">$AU116+$AB$7*SIN(AO116)</f>
        <v>7.0197033292379603</v>
      </c>
      <c r="AO116" s="72">
        <f t="shared" si="76"/>
        <v>6.9998781083679393</v>
      </c>
      <c r="AP116" s="72">
        <f t="shared" si="76"/>
        <v>6.9687033849683315</v>
      </c>
      <c r="AQ116" s="72">
        <f t="shared" si="76"/>
        <v>6.9212186300400171</v>
      </c>
      <c r="AR116" s="72">
        <f t="shared" si="76"/>
        <v>6.851915483403114</v>
      </c>
      <c r="AS116" s="72">
        <f t="shared" si="76"/>
        <v>6.755886420611894</v>
      </c>
      <c r="AT116" s="72">
        <f t="shared" si="76"/>
        <v>6.6300078050087974</v>
      </c>
      <c r="AU116" s="72">
        <f t="shared" si="63"/>
        <v>6.4729873596079335</v>
      </c>
    </row>
    <row r="117" spans="1:47" ht="12.95" customHeight="1" x14ac:dyDescent="0.2">
      <c r="A117" s="75" t="s">
        <v>779</v>
      </c>
      <c r="B117" s="75"/>
      <c r="C117" s="76">
        <v>44457.665000000001</v>
      </c>
      <c r="D117" s="76"/>
      <c r="E117">
        <f t="shared" ref="E117:E148" si="77">+(C117-C$7)/C$8</f>
        <v>-3760.0022344728682</v>
      </c>
      <c r="F117">
        <f t="shared" ref="F117:F148" si="78">ROUND(2*E117,0)/2</f>
        <v>-3760</v>
      </c>
      <c r="G117">
        <f t="shared" ref="G117:G148" si="79">+C117-(C$7+F117*C$8)</f>
        <v>-4.7800000029383227E-3</v>
      </c>
      <c r="I117">
        <f t="shared" si="75"/>
        <v>-4.7800000029383227E-3</v>
      </c>
      <c r="Q117" s="12">
        <f t="shared" ref="Q117:Q148" si="80">+D$11+D$12*F117+D$13*F117^2</f>
        <v>-4.4294120132871533E-3</v>
      </c>
      <c r="R117" s="2">
        <f t="shared" ref="R117:R148" si="81">+C117-15018.5</f>
        <v>29439.165000000001</v>
      </c>
      <c r="S117" s="6">
        <v>0.1</v>
      </c>
      <c r="Z117">
        <f t="shared" si="54"/>
        <v>-3760</v>
      </c>
      <c r="AA117" s="72">
        <f t="shared" si="55"/>
        <v>-1.8965320040027659E-2</v>
      </c>
      <c r="AB117" s="72">
        <f t="shared" si="72"/>
        <v>9.7559080238021831E-3</v>
      </c>
      <c r="AC117" s="144">
        <f t="shared" si="73"/>
        <v>-3.5058798965116947E-4</v>
      </c>
      <c r="AD117" s="72">
        <f t="shared" si="69"/>
        <v>1.4185320037089336E-2</v>
      </c>
      <c r="AE117" s="72">
        <f t="shared" si="70"/>
        <v>2.0122330455464823E-5</v>
      </c>
      <c r="AF117">
        <f t="shared" si="71"/>
        <v>-4.7800000029383227E-3</v>
      </c>
      <c r="AG117" s="127"/>
      <c r="AH117">
        <f t="shared" si="56"/>
        <v>-1.4535908026740506E-2</v>
      </c>
      <c r="AI117">
        <f t="shared" si="57"/>
        <v>0.79834145941752843</v>
      </c>
      <c r="AJ117">
        <f t="shared" si="58"/>
        <v>0.23983245696250058</v>
      </c>
      <c r="AK117">
        <f t="shared" si="59"/>
        <v>0.80747309955411772</v>
      </c>
      <c r="AL117">
        <f t="shared" si="60"/>
        <v>1.8155305123597256</v>
      </c>
      <c r="AM117">
        <f t="shared" si="61"/>
        <v>1.2804536990906688</v>
      </c>
      <c r="AN117" s="72">
        <f t="shared" si="76"/>
        <v>7.0223957021489056</v>
      </c>
      <c r="AO117" s="72">
        <f t="shared" si="76"/>
        <v>7.0026541101793836</v>
      </c>
      <c r="AP117" s="72">
        <f t="shared" si="76"/>
        <v>6.9715370947755648</v>
      </c>
      <c r="AQ117" s="72">
        <f t="shared" si="76"/>
        <v>6.9240355067310624</v>
      </c>
      <c r="AR117" s="72">
        <f t="shared" si="76"/>
        <v>6.8545763724387889</v>
      </c>
      <c r="AS117" s="72">
        <f t="shared" si="76"/>
        <v>6.758193295570786</v>
      </c>
      <c r="AT117" s="72">
        <f t="shared" si="76"/>
        <v>6.6317387134428785</v>
      </c>
      <c r="AU117" s="72">
        <f t="shared" si="63"/>
        <v>6.4739398462566919</v>
      </c>
    </row>
    <row r="118" spans="1:47" ht="12.95" customHeight="1" x14ac:dyDescent="0.2">
      <c r="A118" s="75" t="s">
        <v>826</v>
      </c>
      <c r="B118" s="75"/>
      <c r="C118" s="76">
        <v>44793.512000000002</v>
      </c>
      <c r="D118" s="76"/>
      <c r="E118">
        <f t="shared" si="77"/>
        <v>-3603.00620744042</v>
      </c>
      <c r="F118">
        <f t="shared" si="78"/>
        <v>-3603</v>
      </c>
      <c r="G118">
        <f t="shared" si="79"/>
        <v>-1.3278999998874497E-2</v>
      </c>
      <c r="I118">
        <f t="shared" si="75"/>
        <v>-1.3278999998874497E-2</v>
      </c>
      <c r="Q118" s="12">
        <f t="shared" si="80"/>
        <v>-5.402853843440511E-3</v>
      </c>
      <c r="R118" s="2">
        <f t="shared" si="81"/>
        <v>29775.012000000002</v>
      </c>
      <c r="S118" s="6">
        <v>0.1</v>
      </c>
      <c r="Z118">
        <f t="shared" si="54"/>
        <v>-3603</v>
      </c>
      <c r="AA118" s="72">
        <f t="shared" si="55"/>
        <v>-1.4911196587927843E-2</v>
      </c>
      <c r="AB118" s="72">
        <f t="shared" si="72"/>
        <v>-3.7706572543871643E-3</v>
      </c>
      <c r="AC118" s="144">
        <f t="shared" si="73"/>
        <v>-7.8761461554339857E-3</v>
      </c>
      <c r="AD118" s="72">
        <f t="shared" si="69"/>
        <v>1.6321965890533467E-3</v>
      </c>
      <c r="AE118" s="72">
        <f t="shared" si="70"/>
        <v>2.6640657053173797E-7</v>
      </c>
      <c r="AF118">
        <f t="shared" si="71"/>
        <v>-1.3278999998874497E-2</v>
      </c>
      <c r="AG118" s="127"/>
      <c r="AH118">
        <f t="shared" si="56"/>
        <v>-9.5083427444873324E-3</v>
      </c>
      <c r="AI118">
        <f t="shared" si="57"/>
        <v>0.51375303480223344</v>
      </c>
      <c r="AJ118">
        <f t="shared" si="58"/>
        <v>0.58217543504124469</v>
      </c>
      <c r="AK118">
        <f t="shared" si="59"/>
        <v>0.67545752074379062</v>
      </c>
      <c r="AL118">
        <f t="shared" si="60"/>
        <v>2.1947389845606726</v>
      </c>
      <c r="AM118">
        <f t="shared" si="61"/>
        <v>1.9520403598492224</v>
      </c>
      <c r="AN118" s="72">
        <f t="shared" si="76"/>
        <v>7.350145888426205</v>
      </c>
      <c r="AO118" s="72">
        <f t="shared" si="76"/>
        <v>7.3447294198193482</v>
      </c>
      <c r="AP118" s="72">
        <f t="shared" si="76"/>
        <v>7.3315357529890335</v>
      </c>
      <c r="AQ118" s="72">
        <f t="shared" si="76"/>
        <v>7.3005935261564439</v>
      </c>
      <c r="AR118" s="72">
        <f t="shared" si="76"/>
        <v>7.2334522483167429</v>
      </c>
      <c r="AS118" s="72">
        <f t="shared" si="76"/>
        <v>7.1057580779201936</v>
      </c>
      <c r="AT118" s="72">
        <f t="shared" si="76"/>
        <v>6.9012640872412776</v>
      </c>
      <c r="AU118" s="72">
        <f t="shared" si="63"/>
        <v>6.6234802501116876</v>
      </c>
    </row>
    <row r="119" spans="1:47" ht="12.95" customHeight="1" x14ac:dyDescent="0.2">
      <c r="A119" s="133" t="s">
        <v>74</v>
      </c>
      <c r="B119" s="24" t="s">
        <v>854</v>
      </c>
      <c r="C119" s="134">
        <v>44823.461000000003</v>
      </c>
      <c r="D119" s="134" t="s">
        <v>862</v>
      </c>
      <c r="E119">
        <f t="shared" si="77"/>
        <v>-3589.0061597591998</v>
      </c>
      <c r="F119">
        <f t="shared" si="78"/>
        <v>-3589</v>
      </c>
      <c r="G119">
        <f t="shared" si="79"/>
        <v>-1.3177000000723638E-2</v>
      </c>
      <c r="I119" s="25">
        <f t="shared" si="75"/>
        <v>-1.3177000000723638E-2</v>
      </c>
      <c r="Q119" s="12">
        <f t="shared" si="80"/>
        <v>-5.4844092477055947E-3</v>
      </c>
      <c r="R119" s="2">
        <f t="shared" si="81"/>
        <v>29804.961000000003</v>
      </c>
      <c r="S119" s="6">
        <v>0.1</v>
      </c>
      <c r="Z119">
        <f t="shared" si="54"/>
        <v>-3589</v>
      </c>
      <c r="AA119" s="72">
        <f t="shared" si="55"/>
        <v>-1.4600595740721815E-2</v>
      </c>
      <c r="AB119" s="72">
        <f t="shared" si="72"/>
        <v>-4.0608135077074177E-3</v>
      </c>
      <c r="AC119" s="144">
        <f t="shared" si="73"/>
        <v>-7.6925907530180429E-3</v>
      </c>
      <c r="AD119" s="72">
        <f t="shared" si="69"/>
        <v>1.423595739998177E-3</v>
      </c>
      <c r="AE119" s="72">
        <f t="shared" si="70"/>
        <v>2.0266248309409575E-7</v>
      </c>
      <c r="AF119">
        <f t="shared" si="71"/>
        <v>-1.3177000000723638E-2</v>
      </c>
      <c r="AG119" s="127"/>
      <c r="AH119">
        <f t="shared" si="56"/>
        <v>-9.1161864930162199E-3</v>
      </c>
      <c r="AI119">
        <f t="shared" si="57"/>
        <v>0.49985916052371038</v>
      </c>
      <c r="AJ119">
        <f t="shared" si="58"/>
        <v>0.59890047203728181</v>
      </c>
      <c r="AK119">
        <f t="shared" si="59"/>
        <v>0.66523538253864611</v>
      </c>
      <c r="AL119">
        <f t="shared" si="60"/>
        <v>2.2154646509595604</v>
      </c>
      <c r="AM119">
        <f t="shared" si="61"/>
        <v>2.0029214487199813</v>
      </c>
      <c r="AN119" s="72">
        <f t="shared" si="76"/>
        <v>7.3728186876528943</v>
      </c>
      <c r="AO119" s="72">
        <f t="shared" si="76"/>
        <v>7.3682404716407346</v>
      </c>
      <c r="AP119" s="72">
        <f t="shared" si="76"/>
        <v>7.3565862728681921</v>
      </c>
      <c r="AQ119" s="72">
        <f t="shared" si="76"/>
        <v>7.3279879449756127</v>
      </c>
      <c r="AR119" s="72">
        <f t="shared" si="76"/>
        <v>7.2631249790839103</v>
      </c>
      <c r="AS119" s="72">
        <f t="shared" si="76"/>
        <v>7.1350793253530211</v>
      </c>
      <c r="AT119" s="72">
        <f t="shared" si="76"/>
        <v>6.9250356903687367</v>
      </c>
      <c r="AU119" s="72">
        <f t="shared" si="63"/>
        <v>6.636815063194299</v>
      </c>
    </row>
    <row r="120" spans="1:47" ht="12.95" customHeight="1" x14ac:dyDescent="0.2">
      <c r="A120" s="133" t="s">
        <v>79</v>
      </c>
      <c r="B120" s="24" t="s">
        <v>854</v>
      </c>
      <c r="C120" s="134">
        <v>44823.464999999997</v>
      </c>
      <c r="D120" s="134" t="s">
        <v>862</v>
      </c>
      <c r="E120">
        <f t="shared" si="77"/>
        <v>-3589.0042899074306</v>
      </c>
      <c r="F120">
        <f t="shared" si="78"/>
        <v>-3589</v>
      </c>
      <c r="G120">
        <f t="shared" si="79"/>
        <v>-9.177000007184688E-3</v>
      </c>
      <c r="I120" s="25">
        <f t="shared" si="75"/>
        <v>-9.177000007184688E-3</v>
      </c>
      <c r="Q120" s="12">
        <f t="shared" si="80"/>
        <v>-5.4844092477055947E-3</v>
      </c>
      <c r="R120" s="2">
        <f t="shared" si="81"/>
        <v>29804.964999999997</v>
      </c>
      <c r="S120" s="6">
        <v>0.1</v>
      </c>
      <c r="Z120">
        <f t="shared" si="54"/>
        <v>-3589</v>
      </c>
      <c r="AA120" s="72">
        <f t="shared" si="55"/>
        <v>-1.4600595740721815E-2</v>
      </c>
      <c r="AB120" s="72">
        <f t="shared" si="72"/>
        <v>-6.0813514168468058E-5</v>
      </c>
      <c r="AC120" s="144">
        <f t="shared" si="73"/>
        <v>-3.6925907594790933E-3</v>
      </c>
      <c r="AD120" s="72">
        <f t="shared" si="69"/>
        <v>5.4235957335371267E-3</v>
      </c>
      <c r="AE120" s="72">
        <f t="shared" si="70"/>
        <v>2.9415390680842124E-6</v>
      </c>
      <c r="AF120">
        <f t="shared" si="71"/>
        <v>-9.177000007184688E-3</v>
      </c>
      <c r="AG120" s="127"/>
      <c r="AH120">
        <f t="shared" si="56"/>
        <v>-9.1161864930162199E-3</v>
      </c>
      <c r="AI120">
        <f t="shared" si="57"/>
        <v>0.49985916052371038</v>
      </c>
      <c r="AJ120">
        <f t="shared" si="58"/>
        <v>0.59890047203728181</v>
      </c>
      <c r="AK120">
        <f t="shared" si="59"/>
        <v>0.66523538253864611</v>
      </c>
      <c r="AL120">
        <f t="shared" si="60"/>
        <v>2.2154646509595604</v>
      </c>
      <c r="AM120">
        <f t="shared" si="61"/>
        <v>2.0029214487199813</v>
      </c>
      <c r="AN120" s="72">
        <f t="shared" si="76"/>
        <v>7.3728186876528943</v>
      </c>
      <c r="AO120" s="72">
        <f t="shared" si="76"/>
        <v>7.3682404716407346</v>
      </c>
      <c r="AP120" s="72">
        <f t="shared" si="76"/>
        <v>7.3565862728681921</v>
      </c>
      <c r="AQ120" s="72">
        <f t="shared" si="76"/>
        <v>7.3279879449756127</v>
      </c>
      <c r="AR120" s="72">
        <f t="shared" si="76"/>
        <v>7.2631249790839103</v>
      </c>
      <c r="AS120" s="72">
        <f t="shared" si="76"/>
        <v>7.1350793253530211</v>
      </c>
      <c r="AT120" s="72">
        <f t="shared" si="76"/>
        <v>6.9250356903687367</v>
      </c>
      <c r="AU120" s="72">
        <f t="shared" si="63"/>
        <v>6.636815063194299</v>
      </c>
    </row>
    <row r="121" spans="1:47" ht="12.95" customHeight="1" x14ac:dyDescent="0.2">
      <c r="A121" s="133" t="s">
        <v>80</v>
      </c>
      <c r="B121" s="24" t="s">
        <v>854</v>
      </c>
      <c r="C121" s="134">
        <v>44823.466</v>
      </c>
      <c r="D121" s="134" t="s">
        <v>862</v>
      </c>
      <c r="E121">
        <f t="shared" si="77"/>
        <v>-3589.0038224444856</v>
      </c>
      <c r="F121">
        <f t="shared" si="78"/>
        <v>-3589</v>
      </c>
      <c r="G121">
        <f t="shared" si="79"/>
        <v>-8.1770000033429824E-3</v>
      </c>
      <c r="I121" s="25">
        <f t="shared" si="75"/>
        <v>-8.1770000033429824E-3</v>
      </c>
      <c r="Q121" s="12">
        <f t="shared" si="80"/>
        <v>-5.4844092477055947E-3</v>
      </c>
      <c r="R121" s="2">
        <f t="shared" si="81"/>
        <v>29804.966</v>
      </c>
      <c r="S121" s="6">
        <v>0.1</v>
      </c>
      <c r="Z121">
        <f t="shared" si="54"/>
        <v>-3589</v>
      </c>
      <c r="AA121" s="72">
        <f t="shared" si="55"/>
        <v>-1.4600595740721815E-2</v>
      </c>
      <c r="AB121" s="72">
        <f t="shared" si="72"/>
        <v>9.3918648967323756E-4</v>
      </c>
      <c r="AC121" s="144">
        <f t="shared" si="73"/>
        <v>-2.6925907556373876E-3</v>
      </c>
      <c r="AD121" s="72">
        <f t="shared" si="69"/>
        <v>6.4235957373788323E-3</v>
      </c>
      <c r="AE121" s="72">
        <f t="shared" si="70"/>
        <v>4.1262582197271506E-6</v>
      </c>
      <c r="AF121">
        <f t="shared" si="71"/>
        <v>-8.1770000033429824E-3</v>
      </c>
      <c r="AG121" s="127"/>
      <c r="AH121">
        <f t="shared" si="56"/>
        <v>-9.1161864930162199E-3</v>
      </c>
      <c r="AI121">
        <f t="shared" si="57"/>
        <v>0.49985916052371038</v>
      </c>
      <c r="AJ121">
        <f t="shared" si="58"/>
        <v>0.59890047203728181</v>
      </c>
      <c r="AK121">
        <f t="shared" si="59"/>
        <v>0.66523538253864611</v>
      </c>
      <c r="AL121">
        <f t="shared" si="60"/>
        <v>2.2154646509595604</v>
      </c>
      <c r="AM121">
        <f t="shared" si="61"/>
        <v>2.0029214487199813</v>
      </c>
      <c r="AN121" s="72">
        <f t="shared" si="76"/>
        <v>7.3728186876528943</v>
      </c>
      <c r="AO121" s="72">
        <f t="shared" si="76"/>
        <v>7.3682404716407346</v>
      </c>
      <c r="AP121" s="72">
        <f t="shared" si="76"/>
        <v>7.3565862728681921</v>
      </c>
      <c r="AQ121" s="72">
        <f t="shared" si="76"/>
        <v>7.3279879449756127</v>
      </c>
      <c r="AR121" s="72">
        <f t="shared" si="76"/>
        <v>7.2631249790839103</v>
      </c>
      <c r="AS121" s="72">
        <f t="shared" si="76"/>
        <v>7.1350793253530211</v>
      </c>
      <c r="AT121" s="72">
        <f t="shared" si="76"/>
        <v>6.9250356903687367</v>
      </c>
      <c r="AU121" s="72">
        <f t="shared" si="63"/>
        <v>6.636815063194299</v>
      </c>
    </row>
    <row r="122" spans="1:47" ht="12.95" customHeight="1" x14ac:dyDescent="0.2">
      <c r="A122" s="133" t="s">
        <v>77</v>
      </c>
      <c r="B122" s="24" t="s">
        <v>854</v>
      </c>
      <c r="C122" s="134">
        <v>44823.468000000001</v>
      </c>
      <c r="D122" s="134" t="s">
        <v>862</v>
      </c>
      <c r="E122">
        <f t="shared" si="77"/>
        <v>-3589.0028875185994</v>
      </c>
      <c r="F122">
        <f t="shared" si="78"/>
        <v>-3589</v>
      </c>
      <c r="G122">
        <f t="shared" si="79"/>
        <v>-6.1770000029355288E-3</v>
      </c>
      <c r="I122" s="25">
        <f t="shared" si="75"/>
        <v>-6.1770000029355288E-3</v>
      </c>
      <c r="Q122" s="12">
        <f t="shared" si="80"/>
        <v>-5.4844092477055947E-3</v>
      </c>
      <c r="R122" s="2">
        <f t="shared" si="81"/>
        <v>29804.968000000001</v>
      </c>
      <c r="S122" s="6">
        <v>0.1</v>
      </c>
      <c r="Z122">
        <f t="shared" si="54"/>
        <v>-3589</v>
      </c>
      <c r="AA122" s="72">
        <f t="shared" si="55"/>
        <v>-1.4600595740721815E-2</v>
      </c>
      <c r="AB122" s="72">
        <f t="shared" si="72"/>
        <v>2.9391864900806912E-3</v>
      </c>
      <c r="AC122" s="144">
        <f t="shared" si="73"/>
        <v>-6.9259075522993402E-4</v>
      </c>
      <c r="AD122" s="72">
        <f t="shared" si="69"/>
        <v>8.4235957377862859E-3</v>
      </c>
      <c r="AE122" s="72">
        <f t="shared" si="70"/>
        <v>7.0956965153651286E-6</v>
      </c>
      <c r="AF122">
        <f t="shared" si="71"/>
        <v>-6.1770000029355288E-3</v>
      </c>
      <c r="AG122" s="127"/>
      <c r="AH122">
        <f t="shared" si="56"/>
        <v>-9.1161864930162199E-3</v>
      </c>
      <c r="AI122">
        <f t="shared" si="57"/>
        <v>0.49985916052371038</v>
      </c>
      <c r="AJ122">
        <f t="shared" si="58"/>
        <v>0.59890047203728181</v>
      </c>
      <c r="AK122">
        <f t="shared" si="59"/>
        <v>0.66523538253864611</v>
      </c>
      <c r="AL122">
        <f t="shared" si="60"/>
        <v>2.2154646509595604</v>
      </c>
      <c r="AM122">
        <f t="shared" si="61"/>
        <v>2.0029214487199813</v>
      </c>
      <c r="AN122" s="72">
        <f t="shared" si="76"/>
        <v>7.3728186876528943</v>
      </c>
      <c r="AO122" s="72">
        <f t="shared" si="76"/>
        <v>7.3682404716407346</v>
      </c>
      <c r="AP122" s="72">
        <f t="shared" si="76"/>
        <v>7.3565862728681921</v>
      </c>
      <c r="AQ122" s="72">
        <f t="shared" si="76"/>
        <v>7.3279879449756127</v>
      </c>
      <c r="AR122" s="72">
        <f t="shared" si="76"/>
        <v>7.2631249790839103</v>
      </c>
      <c r="AS122" s="72">
        <f t="shared" si="76"/>
        <v>7.1350793253530211</v>
      </c>
      <c r="AT122" s="72">
        <f t="shared" si="76"/>
        <v>6.9250356903687367</v>
      </c>
      <c r="AU122" s="72">
        <f t="shared" si="63"/>
        <v>6.636815063194299</v>
      </c>
    </row>
    <row r="123" spans="1:47" ht="12.95" customHeight="1" x14ac:dyDescent="0.2">
      <c r="A123" s="133" t="s">
        <v>75</v>
      </c>
      <c r="B123" s="24" t="s">
        <v>854</v>
      </c>
      <c r="C123" s="134">
        <v>44823.474000000002</v>
      </c>
      <c r="D123" s="134" t="s">
        <v>862</v>
      </c>
      <c r="E123">
        <f t="shared" si="77"/>
        <v>-3589.0000827409408</v>
      </c>
      <c r="F123">
        <f t="shared" si="78"/>
        <v>-3589</v>
      </c>
      <c r="G123">
        <f t="shared" si="79"/>
        <v>-1.7700000171316788E-4</v>
      </c>
      <c r="I123" s="25">
        <f t="shared" si="75"/>
        <v>-1.7700000171316788E-4</v>
      </c>
      <c r="Q123" s="12">
        <f t="shared" si="80"/>
        <v>-5.4844092477055947E-3</v>
      </c>
      <c r="R123" s="2">
        <f t="shared" si="81"/>
        <v>29804.974000000002</v>
      </c>
      <c r="S123" s="6">
        <v>0.1</v>
      </c>
      <c r="Z123">
        <f t="shared" si="54"/>
        <v>-3589</v>
      </c>
      <c r="AA123" s="72">
        <f t="shared" si="55"/>
        <v>-1.4600595740721815E-2</v>
      </c>
      <c r="AB123" s="72">
        <f t="shared" si="72"/>
        <v>8.9391864913030521E-3</v>
      </c>
      <c r="AC123" s="144">
        <f t="shared" si="73"/>
        <v>5.3074092459924269E-3</v>
      </c>
      <c r="AD123" s="72">
        <f t="shared" si="69"/>
        <v>1.4423595739008647E-2</v>
      </c>
      <c r="AE123" s="72">
        <f t="shared" si="70"/>
        <v>2.0804011404234842E-5</v>
      </c>
      <c r="AF123">
        <f t="shared" si="71"/>
        <v>-1.7700000171316788E-4</v>
      </c>
      <c r="AG123" s="127"/>
      <c r="AH123">
        <f t="shared" si="56"/>
        <v>-9.1161864930162199E-3</v>
      </c>
      <c r="AI123">
        <f t="shared" si="57"/>
        <v>0.49985916052371038</v>
      </c>
      <c r="AJ123">
        <f t="shared" si="58"/>
        <v>0.59890047203728181</v>
      </c>
      <c r="AK123">
        <f t="shared" si="59"/>
        <v>0.66523538253864611</v>
      </c>
      <c r="AL123">
        <f t="shared" si="60"/>
        <v>2.2154646509595604</v>
      </c>
      <c r="AM123">
        <f t="shared" si="61"/>
        <v>2.0029214487199813</v>
      </c>
      <c r="AN123" s="72">
        <f t="shared" si="76"/>
        <v>7.3728186876528943</v>
      </c>
      <c r="AO123" s="72">
        <f t="shared" si="76"/>
        <v>7.3682404716407346</v>
      </c>
      <c r="AP123" s="72">
        <f t="shared" si="76"/>
        <v>7.3565862728681921</v>
      </c>
      <c r="AQ123" s="72">
        <f t="shared" si="76"/>
        <v>7.3279879449756127</v>
      </c>
      <c r="AR123" s="72">
        <f t="shared" si="76"/>
        <v>7.2631249790839103</v>
      </c>
      <c r="AS123" s="72">
        <f t="shared" si="76"/>
        <v>7.1350793253530211</v>
      </c>
      <c r="AT123" s="72">
        <f t="shared" si="76"/>
        <v>6.9250356903687367</v>
      </c>
      <c r="AU123" s="72">
        <f t="shared" si="63"/>
        <v>6.636815063194299</v>
      </c>
    </row>
    <row r="124" spans="1:47" ht="12.95" customHeight="1" x14ac:dyDescent="0.2">
      <c r="A124" s="133" t="s">
        <v>72</v>
      </c>
      <c r="B124" s="24" t="s">
        <v>854</v>
      </c>
      <c r="C124" s="134">
        <v>44823.482000000004</v>
      </c>
      <c r="D124" s="134" t="s">
        <v>862</v>
      </c>
      <c r="E124">
        <f t="shared" si="77"/>
        <v>-3588.9963430373955</v>
      </c>
      <c r="F124">
        <f t="shared" si="78"/>
        <v>-3589</v>
      </c>
      <c r="G124">
        <f t="shared" si="79"/>
        <v>7.8229999999166466E-3</v>
      </c>
      <c r="I124" s="25">
        <f t="shared" si="75"/>
        <v>7.8229999999166466E-3</v>
      </c>
      <c r="Q124" s="12">
        <f t="shared" si="80"/>
        <v>-5.4844092477055947E-3</v>
      </c>
      <c r="R124" s="2">
        <f t="shared" si="81"/>
        <v>29804.982000000004</v>
      </c>
      <c r="S124" s="6">
        <v>0.1</v>
      </c>
      <c r="Z124">
        <f t="shared" si="54"/>
        <v>-3589</v>
      </c>
      <c r="AA124" s="72">
        <f t="shared" si="55"/>
        <v>-1.4600595740721815E-2</v>
      </c>
      <c r="AB124" s="72">
        <f t="shared" si="72"/>
        <v>1.6939186492932867E-2</v>
      </c>
      <c r="AC124" s="144">
        <f t="shared" si="73"/>
        <v>1.3307409247622241E-2</v>
      </c>
      <c r="AD124" s="72">
        <f t="shared" si="69"/>
        <v>2.2423595740638461E-2</v>
      </c>
      <c r="AE124" s="72">
        <f t="shared" si="70"/>
        <v>5.0281764593957932E-5</v>
      </c>
      <c r="AF124">
        <f t="shared" si="71"/>
        <v>7.8229999999166466E-3</v>
      </c>
      <c r="AG124" s="127"/>
      <c r="AH124">
        <f t="shared" si="56"/>
        <v>-9.1161864930162199E-3</v>
      </c>
      <c r="AI124">
        <f t="shared" si="57"/>
        <v>0.49985916052371038</v>
      </c>
      <c r="AJ124">
        <f t="shared" si="58"/>
        <v>0.59890047203728181</v>
      </c>
      <c r="AK124">
        <f t="shared" si="59"/>
        <v>0.66523538253864611</v>
      </c>
      <c r="AL124">
        <f t="shared" si="60"/>
        <v>2.2154646509595604</v>
      </c>
      <c r="AM124">
        <f t="shared" si="61"/>
        <v>2.0029214487199813</v>
      </c>
      <c r="AN124" s="72">
        <f t="shared" si="76"/>
        <v>7.3728186876528943</v>
      </c>
      <c r="AO124" s="72">
        <f t="shared" si="76"/>
        <v>7.3682404716407346</v>
      </c>
      <c r="AP124" s="72">
        <f t="shared" si="76"/>
        <v>7.3565862728681921</v>
      </c>
      <c r="AQ124" s="72">
        <f t="shared" si="76"/>
        <v>7.3279879449756127</v>
      </c>
      <c r="AR124" s="72">
        <f t="shared" si="76"/>
        <v>7.2631249790839103</v>
      </c>
      <c r="AS124" s="72">
        <f t="shared" si="76"/>
        <v>7.1350793253530211</v>
      </c>
      <c r="AT124" s="72">
        <f t="shared" si="76"/>
        <v>6.9250356903687367</v>
      </c>
      <c r="AU124" s="72">
        <f t="shared" si="63"/>
        <v>6.636815063194299</v>
      </c>
    </row>
    <row r="125" spans="1:47" ht="12.95" customHeight="1" x14ac:dyDescent="0.2">
      <c r="A125" s="75" t="s">
        <v>826</v>
      </c>
      <c r="B125" s="75"/>
      <c r="C125" s="76">
        <v>44838.438000000002</v>
      </c>
      <c r="D125" s="76"/>
      <c r="E125">
        <f t="shared" si="77"/>
        <v>-3582.0049672612327</v>
      </c>
      <c r="F125">
        <f t="shared" si="78"/>
        <v>-3582</v>
      </c>
      <c r="G125">
        <f t="shared" si="79"/>
        <v>-1.0625999995681923E-2</v>
      </c>
      <c r="I125">
        <f t="shared" si="75"/>
        <v>-1.0625999995681923E-2</v>
      </c>
      <c r="Q125" s="12">
        <f t="shared" si="80"/>
        <v>-5.5248646842180824E-3</v>
      </c>
      <c r="R125" s="2">
        <f t="shared" si="81"/>
        <v>29819.938000000002</v>
      </c>
      <c r="S125" s="6">
        <v>0.1</v>
      </c>
      <c r="Z125">
        <f t="shared" si="54"/>
        <v>-3582</v>
      </c>
      <c r="AA125" s="72">
        <f t="shared" si="55"/>
        <v>-1.4447896957702546E-2</v>
      </c>
      <c r="AB125" s="72">
        <f t="shared" si="72"/>
        <v>-1.7029677221974595E-3</v>
      </c>
      <c r="AC125" s="144">
        <f t="shared" si="73"/>
        <v>-5.1011353114638405E-3</v>
      </c>
      <c r="AD125" s="72">
        <f t="shared" si="69"/>
        <v>3.8218969620206229E-3</v>
      </c>
      <c r="AE125" s="72">
        <f t="shared" si="70"/>
        <v>1.4606896388302466E-6</v>
      </c>
      <c r="AF125">
        <f t="shared" si="71"/>
        <v>-1.0625999995681923E-2</v>
      </c>
      <c r="AG125" s="127"/>
      <c r="AH125">
        <f t="shared" si="56"/>
        <v>-8.9230322734844634E-3</v>
      </c>
      <c r="AI125">
        <f t="shared" si="57"/>
        <v>0.49328860751511905</v>
      </c>
      <c r="AJ125">
        <f t="shared" si="58"/>
        <v>0.60681038949481925</v>
      </c>
      <c r="AK125">
        <f t="shared" si="59"/>
        <v>0.66024430192120498</v>
      </c>
      <c r="AL125">
        <f t="shared" si="60"/>
        <v>2.2253787964075502</v>
      </c>
      <c r="AM125">
        <f t="shared" si="61"/>
        <v>2.0280141233274653</v>
      </c>
      <c r="AN125" s="72">
        <f t="shared" si="76"/>
        <v>7.3838869002204737</v>
      </c>
      <c r="AO125" s="72">
        <f t="shared" si="76"/>
        <v>7.379690879079063</v>
      </c>
      <c r="AP125" s="72">
        <f t="shared" si="76"/>
        <v>7.3687677725829301</v>
      </c>
      <c r="AQ125" s="72">
        <f t="shared" si="76"/>
        <v>7.3413378084663456</v>
      </c>
      <c r="AR125" s="72">
        <f t="shared" si="76"/>
        <v>7.2776968979186734</v>
      </c>
      <c r="AS125" s="72">
        <f t="shared" si="76"/>
        <v>7.1496223051165675</v>
      </c>
      <c r="AT125" s="72">
        <f t="shared" si="76"/>
        <v>6.9369023888798331</v>
      </c>
      <c r="AU125" s="72">
        <f t="shared" si="63"/>
        <v>6.6434824697356047</v>
      </c>
    </row>
    <row r="126" spans="1:47" ht="12.95" customHeight="1" x14ac:dyDescent="0.2">
      <c r="A126" s="75" t="s">
        <v>827</v>
      </c>
      <c r="B126" s="75"/>
      <c r="C126" s="76">
        <v>45116.533000000003</v>
      </c>
      <c r="D126" s="76"/>
      <c r="E126">
        <f t="shared" si="77"/>
        <v>-3452.0058601154533</v>
      </c>
      <c r="F126">
        <f t="shared" si="78"/>
        <v>-3452</v>
      </c>
      <c r="G126">
        <f t="shared" si="79"/>
        <v>-1.2536000002000947E-2</v>
      </c>
      <c r="I126">
        <f t="shared" si="75"/>
        <v>-1.2536000002000947E-2</v>
      </c>
      <c r="Q126" s="12">
        <f t="shared" si="80"/>
        <v>-6.2371353711974525E-3</v>
      </c>
      <c r="R126" s="2">
        <f t="shared" si="81"/>
        <v>30098.033000000003</v>
      </c>
      <c r="S126" s="6">
        <v>0.1</v>
      </c>
      <c r="Z126">
        <f t="shared" si="54"/>
        <v>-3452</v>
      </c>
      <c r="AA126" s="72">
        <f t="shared" si="55"/>
        <v>-1.1863358446205986E-2</v>
      </c>
      <c r="AB126" s="72">
        <f t="shared" si="72"/>
        <v>-6.9097769269924119E-3</v>
      </c>
      <c r="AC126" s="144">
        <f t="shared" si="73"/>
        <v>-6.298864630803494E-3</v>
      </c>
      <c r="AD126" s="72">
        <f t="shared" si="69"/>
        <v>-6.7264155579496027E-4</v>
      </c>
      <c r="AE126" s="72">
        <f t="shared" si="70"/>
        <v>4.5244666258226469E-8</v>
      </c>
      <c r="AF126">
        <f t="shared" si="71"/>
        <v>-1.2536000002000947E-2</v>
      </c>
      <c r="AG126" s="127"/>
      <c r="AH126">
        <f t="shared" si="56"/>
        <v>-5.6262230750085346E-3</v>
      </c>
      <c r="AI126">
        <f t="shared" si="57"/>
        <v>0.40290741883172621</v>
      </c>
      <c r="AJ126">
        <f t="shared" si="58"/>
        <v>0.71565121092079853</v>
      </c>
      <c r="AK126">
        <f t="shared" si="59"/>
        <v>0.57979256894789089</v>
      </c>
      <c r="AL126">
        <f t="shared" si="60"/>
        <v>2.3708932620215797</v>
      </c>
      <c r="AM126">
        <f t="shared" si="61"/>
        <v>2.4653057565395331</v>
      </c>
      <c r="AN126" s="72">
        <f t="shared" si="76"/>
        <v>7.5649204682849422</v>
      </c>
      <c r="AO126" s="72">
        <f t="shared" si="76"/>
        <v>7.564376315379481</v>
      </c>
      <c r="AP126" s="72">
        <f t="shared" si="76"/>
        <v>7.5620955647997334</v>
      </c>
      <c r="AQ126" s="72">
        <f t="shared" si="76"/>
        <v>7.5527185471232219</v>
      </c>
      <c r="AR126" s="72">
        <f t="shared" si="76"/>
        <v>7.5168148079683403</v>
      </c>
      <c r="AS126" s="72">
        <f t="shared" si="76"/>
        <v>7.4042328621438909</v>
      </c>
      <c r="AT126" s="72">
        <f t="shared" si="76"/>
        <v>7.1546707674897716</v>
      </c>
      <c r="AU126" s="72">
        <f t="shared" si="63"/>
        <v>6.7673057340741369</v>
      </c>
    </row>
    <row r="127" spans="1:47" ht="12.95" customHeight="1" x14ac:dyDescent="0.2">
      <c r="A127" s="75" t="s">
        <v>828</v>
      </c>
      <c r="B127" s="75"/>
      <c r="C127" s="76">
        <v>45176.434000000001</v>
      </c>
      <c r="D127" s="76"/>
      <c r="E127">
        <f t="shared" si="77"/>
        <v>-3424.0043623641845</v>
      </c>
      <c r="F127">
        <f t="shared" si="78"/>
        <v>-3424</v>
      </c>
      <c r="G127">
        <f t="shared" si="79"/>
        <v>-9.3320000014500692E-3</v>
      </c>
      <c r="I127">
        <f t="shared" si="75"/>
        <v>-9.3320000014500692E-3</v>
      </c>
      <c r="Q127" s="12">
        <f t="shared" si="80"/>
        <v>-6.3808488585968479E-3</v>
      </c>
      <c r="R127" s="2">
        <f t="shared" si="81"/>
        <v>30157.934000000001</v>
      </c>
      <c r="S127" s="6">
        <v>0.1</v>
      </c>
      <c r="Z127">
        <f t="shared" si="54"/>
        <v>-3424</v>
      </c>
      <c r="AA127" s="72">
        <f t="shared" si="55"/>
        <v>-1.1355882896436105E-2</v>
      </c>
      <c r="AB127" s="72">
        <f t="shared" si="72"/>
        <v>-4.3569659636108118E-3</v>
      </c>
      <c r="AC127" s="144">
        <f t="shared" si="73"/>
        <v>-2.9511511428532214E-3</v>
      </c>
      <c r="AD127" s="72">
        <f t="shared" si="69"/>
        <v>2.0238828949860361E-3</v>
      </c>
      <c r="AE127" s="72">
        <f t="shared" si="70"/>
        <v>4.0961019726170581E-7</v>
      </c>
      <c r="AF127">
        <f t="shared" si="71"/>
        <v>-9.3320000014500692E-3</v>
      </c>
      <c r="AG127" s="127"/>
      <c r="AH127">
        <f t="shared" si="56"/>
        <v>-4.9750340378392575E-3</v>
      </c>
      <c r="AI127">
        <f t="shared" si="57"/>
        <v>0.38883771171126813</v>
      </c>
      <c r="AJ127">
        <f t="shared" si="58"/>
        <v>0.73260164542892436</v>
      </c>
      <c r="AK127">
        <f t="shared" si="59"/>
        <v>0.56494214824800182</v>
      </c>
      <c r="AL127">
        <f t="shared" si="60"/>
        <v>2.3954736272343231</v>
      </c>
      <c r="AM127">
        <f t="shared" si="61"/>
        <v>2.5550150036121746</v>
      </c>
      <c r="AN127" s="72">
        <f t="shared" si="76"/>
        <v>7.5993481803774596</v>
      </c>
      <c r="AO127" s="72">
        <f t="shared" si="76"/>
        <v>7.5990408087242249</v>
      </c>
      <c r="AP127" s="72">
        <f t="shared" si="76"/>
        <v>7.5975804545484671</v>
      </c>
      <c r="AQ127" s="72">
        <f t="shared" si="76"/>
        <v>7.5907504030067008</v>
      </c>
      <c r="AR127" s="72">
        <f t="shared" si="76"/>
        <v>7.5608640767955215</v>
      </c>
      <c r="AS127" s="72">
        <f t="shared" si="76"/>
        <v>7.4549521108776</v>
      </c>
      <c r="AT127" s="72">
        <f t="shared" si="76"/>
        <v>7.2008460235835168</v>
      </c>
      <c r="AU127" s="72">
        <f t="shared" si="63"/>
        <v>6.793975360239358</v>
      </c>
    </row>
    <row r="128" spans="1:47" ht="12.95" customHeight="1" x14ac:dyDescent="0.2">
      <c r="A128" s="75" t="s">
        <v>829</v>
      </c>
      <c r="B128" s="75"/>
      <c r="C128" s="76">
        <v>45191.415000000001</v>
      </c>
      <c r="D128" s="76"/>
      <c r="E128">
        <f t="shared" si="77"/>
        <v>-3417.001300014445</v>
      </c>
      <c r="F128">
        <f t="shared" si="78"/>
        <v>-3417</v>
      </c>
      <c r="G128">
        <f t="shared" si="79"/>
        <v>-2.7810000028694049E-3</v>
      </c>
      <c r="I128">
        <f t="shared" si="75"/>
        <v>-2.7810000028694049E-3</v>
      </c>
      <c r="Q128" s="12">
        <f t="shared" si="80"/>
        <v>-6.4162401210799379E-3</v>
      </c>
      <c r="R128" s="2">
        <f t="shared" si="81"/>
        <v>30172.915000000001</v>
      </c>
      <c r="S128" s="6">
        <v>0.1</v>
      </c>
      <c r="Z128">
        <f t="shared" si="54"/>
        <v>-3417</v>
      </c>
      <c r="AA128" s="72">
        <f t="shared" si="55"/>
        <v>-1.1231206558250571E-2</v>
      </c>
      <c r="AB128" s="72">
        <f t="shared" si="72"/>
        <v>2.0339664343012294E-3</v>
      </c>
      <c r="AC128" s="144">
        <f t="shared" si="73"/>
        <v>3.635240118210533E-3</v>
      </c>
      <c r="AD128" s="72">
        <f t="shared" si="69"/>
        <v>8.4502065553811664E-3</v>
      </c>
      <c r="AE128" s="72">
        <f t="shared" si="70"/>
        <v>7.1405990828606843E-6</v>
      </c>
      <c r="AF128">
        <f t="shared" si="71"/>
        <v>-2.7810000028694049E-3</v>
      </c>
      <c r="AG128" s="127"/>
      <c r="AH128">
        <f t="shared" si="56"/>
        <v>-4.8149664371706343E-3</v>
      </c>
      <c r="AI128">
        <f t="shared" si="57"/>
        <v>0.38552854504506917</v>
      </c>
      <c r="AJ128">
        <f t="shared" si="58"/>
        <v>0.73658868393642929</v>
      </c>
      <c r="AK128">
        <f t="shared" si="59"/>
        <v>0.56134107683204237</v>
      </c>
      <c r="AL128">
        <f t="shared" si="60"/>
        <v>2.4013498705633776</v>
      </c>
      <c r="AM128">
        <f t="shared" si="61"/>
        <v>2.577300844929284</v>
      </c>
      <c r="AN128" s="72">
        <f t="shared" si="76"/>
        <v>7.6077618238693798</v>
      </c>
      <c r="AO128" s="72">
        <f t="shared" si="76"/>
        <v>7.6074979223488342</v>
      </c>
      <c r="AP128" s="72">
        <f t="shared" si="76"/>
        <v>7.6062017075279442</v>
      </c>
      <c r="AQ128" s="72">
        <f t="shared" si="76"/>
        <v>7.5999290779296755</v>
      </c>
      <c r="AR128" s="72">
        <f t="shared" si="76"/>
        <v>7.5714944097178236</v>
      </c>
      <c r="AS128" s="72">
        <f t="shared" si="76"/>
        <v>7.4673914415702534</v>
      </c>
      <c r="AT128" s="72">
        <f t="shared" si="76"/>
        <v>7.2123451598648094</v>
      </c>
      <c r="AU128" s="72">
        <f t="shared" si="63"/>
        <v>6.8006427667806637</v>
      </c>
    </row>
    <row r="129" spans="1:47" ht="12.95" customHeight="1" x14ac:dyDescent="0.2">
      <c r="A129" s="75" t="s">
        <v>830</v>
      </c>
      <c r="B129" s="75"/>
      <c r="C129" s="76">
        <v>45531.534</v>
      </c>
      <c r="D129" s="76"/>
      <c r="E129">
        <f t="shared" si="77"/>
        <v>-3258.008271289315</v>
      </c>
      <c r="F129">
        <f t="shared" si="78"/>
        <v>-3258</v>
      </c>
      <c r="G129">
        <f t="shared" si="79"/>
        <v>-1.7694000001938548E-2</v>
      </c>
      <c r="I129">
        <f t="shared" si="75"/>
        <v>-1.7694000001938548E-2</v>
      </c>
      <c r="Q129" s="12">
        <f t="shared" si="80"/>
        <v>-7.1622642479873752E-3</v>
      </c>
      <c r="R129" s="2">
        <f t="shared" si="81"/>
        <v>30513.034</v>
      </c>
      <c r="S129" s="6">
        <v>0.1</v>
      </c>
      <c r="Z129">
        <f t="shared" si="54"/>
        <v>-3258</v>
      </c>
      <c r="AA129" s="72">
        <f t="shared" si="55"/>
        <v>-8.5983854425044377E-3</v>
      </c>
      <c r="AB129" s="72">
        <f t="shared" si="72"/>
        <v>-1.6257878807421484E-2</v>
      </c>
      <c r="AC129" s="144">
        <f t="shared" si="73"/>
        <v>-1.0531735753951173E-2</v>
      </c>
      <c r="AD129" s="72">
        <f t="shared" si="69"/>
        <v>-9.0956145594341103E-3</v>
      </c>
      <c r="AE129" s="72">
        <f t="shared" si="70"/>
        <v>8.2730204213789758E-6</v>
      </c>
      <c r="AF129">
        <f t="shared" si="71"/>
        <v>-1.7694000001938548E-2</v>
      </c>
      <c r="AG129" s="127"/>
      <c r="AH129">
        <f t="shared" si="56"/>
        <v>-1.4361211945170627E-3</v>
      </c>
      <c r="AI129">
        <f t="shared" si="57"/>
        <v>0.32682412231001845</v>
      </c>
      <c r="AJ129">
        <f t="shared" si="58"/>
        <v>0.80734311254087754</v>
      </c>
      <c r="AK129">
        <f t="shared" si="59"/>
        <v>0.48940086962500323</v>
      </c>
      <c r="AL129">
        <f t="shared" si="60"/>
        <v>2.512972818644017</v>
      </c>
      <c r="AM129">
        <f t="shared" si="61"/>
        <v>3.0761066188977515</v>
      </c>
      <c r="AN129" s="72">
        <f t="shared" si="76"/>
        <v>7.7822193472689927</v>
      </c>
      <c r="AO129" s="72">
        <f t="shared" si="76"/>
        <v>7.7822183183689191</v>
      </c>
      <c r="AP129" s="72">
        <f t="shared" si="76"/>
        <v>7.7822010788374092</v>
      </c>
      <c r="AQ129" s="72">
        <f t="shared" si="76"/>
        <v>7.7819128376379005</v>
      </c>
      <c r="AR129" s="72">
        <f t="shared" si="76"/>
        <v>7.7772534687034289</v>
      </c>
      <c r="AS129" s="72">
        <f t="shared" si="76"/>
        <v>7.7231939442286901</v>
      </c>
      <c r="AT129" s="72">
        <f t="shared" si="76"/>
        <v>7.4682021985656064</v>
      </c>
      <c r="AU129" s="72">
        <f t="shared" si="63"/>
        <v>6.9520881439331763</v>
      </c>
    </row>
    <row r="130" spans="1:47" ht="12.95" customHeight="1" x14ac:dyDescent="0.2">
      <c r="A130" s="75" t="s">
        <v>831</v>
      </c>
      <c r="B130" s="75"/>
      <c r="C130" s="76">
        <v>45561.483</v>
      </c>
      <c r="D130" s="76"/>
      <c r="E130">
        <f t="shared" si="77"/>
        <v>-3244.0082236080943</v>
      </c>
      <c r="F130">
        <f t="shared" si="78"/>
        <v>-3244</v>
      </c>
      <c r="G130">
        <f t="shared" si="79"/>
        <v>-1.7592000003787689E-2</v>
      </c>
      <c r="I130">
        <f t="shared" si="75"/>
        <v>-1.7592000003787689E-2</v>
      </c>
      <c r="Q130" s="12">
        <f t="shared" si="80"/>
        <v>-7.2226421972204462E-3</v>
      </c>
      <c r="R130" s="2">
        <f t="shared" si="81"/>
        <v>30542.983</v>
      </c>
      <c r="S130" s="6">
        <v>0.1</v>
      </c>
      <c r="Z130">
        <f t="shared" si="54"/>
        <v>-3244</v>
      </c>
      <c r="AA130" s="72">
        <f t="shared" si="55"/>
        <v>-8.3825132155035779E-3</v>
      </c>
      <c r="AB130" s="72">
        <f t="shared" si="72"/>
        <v>-1.6432128985504557E-2</v>
      </c>
      <c r="AC130" s="144">
        <f t="shared" si="73"/>
        <v>-1.0369357806567243E-2</v>
      </c>
      <c r="AD130" s="72">
        <f t="shared" si="69"/>
        <v>-9.209486788284111E-3</v>
      </c>
      <c r="AE130" s="72">
        <f t="shared" si="70"/>
        <v>8.4814646903579591E-6</v>
      </c>
      <c r="AF130">
        <f t="shared" si="71"/>
        <v>-1.7592000003787689E-2</v>
      </c>
      <c r="AG130" s="127"/>
      <c r="AH130">
        <f t="shared" si="56"/>
        <v>-1.1598710182831316E-3</v>
      </c>
      <c r="AI130">
        <f t="shared" si="57"/>
        <v>0.32280592198608082</v>
      </c>
      <c r="AJ130">
        <f t="shared" si="58"/>
        <v>0.81218809966144612</v>
      </c>
      <c r="AK130">
        <f t="shared" si="59"/>
        <v>0.48382554107473935</v>
      </c>
      <c r="AL130">
        <f t="shared" si="60"/>
        <v>2.5212302548333803</v>
      </c>
      <c r="AM130">
        <f t="shared" si="61"/>
        <v>3.1198589708982496</v>
      </c>
      <c r="AN130" s="72">
        <f t="shared" si="76"/>
        <v>7.7963127520548792</v>
      </c>
      <c r="AO130" s="72">
        <f t="shared" si="76"/>
        <v>7.7963123483627896</v>
      </c>
      <c r="AP130" s="72">
        <f t="shared" si="76"/>
        <v>7.7963039334664934</v>
      </c>
      <c r="AQ130" s="72">
        <f t="shared" si="76"/>
        <v>7.7961288046747228</v>
      </c>
      <c r="AR130" s="72">
        <f t="shared" si="76"/>
        <v>7.7925972395455245</v>
      </c>
      <c r="AS130" s="72">
        <f t="shared" si="76"/>
        <v>7.7432299104341764</v>
      </c>
      <c r="AT130" s="72">
        <f t="shared" si="76"/>
        <v>7.490197440921702</v>
      </c>
      <c r="AU130" s="72">
        <f t="shared" si="63"/>
        <v>6.9654229570157877</v>
      </c>
    </row>
    <row r="131" spans="1:47" ht="12.95" customHeight="1" x14ac:dyDescent="0.2">
      <c r="A131" s="75" t="s">
        <v>831</v>
      </c>
      <c r="B131" s="75"/>
      <c r="C131" s="76">
        <v>45561.485999999997</v>
      </c>
      <c r="D131" s="76"/>
      <c r="E131">
        <f t="shared" si="77"/>
        <v>-3244.0068212192668</v>
      </c>
      <c r="F131">
        <f t="shared" si="78"/>
        <v>-3244</v>
      </c>
      <c r="G131">
        <f t="shared" si="79"/>
        <v>-1.4592000006814487E-2</v>
      </c>
      <c r="I131">
        <f t="shared" si="75"/>
        <v>-1.4592000006814487E-2</v>
      </c>
      <c r="Q131" s="12">
        <f t="shared" si="80"/>
        <v>-7.2226421972204462E-3</v>
      </c>
      <c r="R131" s="2">
        <f t="shared" si="81"/>
        <v>30542.985999999997</v>
      </c>
      <c r="S131" s="6">
        <v>0.1</v>
      </c>
      <c r="Z131">
        <f t="shared" si="54"/>
        <v>-3244</v>
      </c>
      <c r="AA131" s="72">
        <f t="shared" si="55"/>
        <v>-8.3825132155035779E-3</v>
      </c>
      <c r="AB131" s="72">
        <f t="shared" si="72"/>
        <v>-1.3432128988531356E-2</v>
      </c>
      <c r="AC131" s="144">
        <f t="shared" si="73"/>
        <v>-7.3693578095940411E-3</v>
      </c>
      <c r="AD131" s="72">
        <f t="shared" si="69"/>
        <v>-6.2094867913109093E-3</v>
      </c>
      <c r="AE131" s="72">
        <f t="shared" si="70"/>
        <v>3.8557726211464656E-6</v>
      </c>
      <c r="AF131">
        <f t="shared" si="71"/>
        <v>-1.4592000006814487E-2</v>
      </c>
      <c r="AG131" s="127"/>
      <c r="AH131">
        <f t="shared" si="56"/>
        <v>-1.1598710182831316E-3</v>
      </c>
      <c r="AI131">
        <f t="shared" si="57"/>
        <v>0.32280592198608082</v>
      </c>
      <c r="AJ131">
        <f t="shared" si="58"/>
        <v>0.81218809966144612</v>
      </c>
      <c r="AK131">
        <f t="shared" si="59"/>
        <v>0.48382554107473935</v>
      </c>
      <c r="AL131">
        <f t="shared" si="60"/>
        <v>2.5212302548333803</v>
      </c>
      <c r="AM131">
        <f t="shared" si="61"/>
        <v>3.1198589708982496</v>
      </c>
      <c r="AN131" s="72">
        <f t="shared" si="76"/>
        <v>7.7963127520548792</v>
      </c>
      <c r="AO131" s="72">
        <f t="shared" si="76"/>
        <v>7.7963123483627896</v>
      </c>
      <c r="AP131" s="72">
        <f t="shared" si="76"/>
        <v>7.7963039334664934</v>
      </c>
      <c r="AQ131" s="72">
        <f t="shared" si="76"/>
        <v>7.7961288046747228</v>
      </c>
      <c r="AR131" s="72">
        <f t="shared" si="76"/>
        <v>7.7925972395455245</v>
      </c>
      <c r="AS131" s="72">
        <f t="shared" si="76"/>
        <v>7.7432299104341764</v>
      </c>
      <c r="AT131" s="72">
        <f t="shared" si="76"/>
        <v>7.490197440921702</v>
      </c>
      <c r="AU131" s="72">
        <f t="shared" si="63"/>
        <v>6.9654229570157877</v>
      </c>
    </row>
    <row r="132" spans="1:47" ht="12.95" customHeight="1" x14ac:dyDescent="0.2">
      <c r="A132" s="75" t="s">
        <v>831</v>
      </c>
      <c r="B132" s="75"/>
      <c r="C132" s="76">
        <v>45561.489000000001</v>
      </c>
      <c r="D132" s="76"/>
      <c r="E132">
        <f t="shared" si="77"/>
        <v>-3244.0054188304357</v>
      </c>
      <c r="F132">
        <f t="shared" si="78"/>
        <v>-3244</v>
      </c>
      <c r="G132">
        <f t="shared" si="79"/>
        <v>-1.1592000002565328E-2</v>
      </c>
      <c r="I132">
        <f t="shared" si="75"/>
        <v>-1.1592000002565328E-2</v>
      </c>
      <c r="Q132" s="12">
        <f t="shared" si="80"/>
        <v>-7.2226421972204462E-3</v>
      </c>
      <c r="R132" s="2">
        <f t="shared" si="81"/>
        <v>30542.989000000001</v>
      </c>
      <c r="S132" s="6">
        <v>0.1</v>
      </c>
      <c r="Z132">
        <f t="shared" ref="Z132:Z176" si="82">F132</f>
        <v>-3244</v>
      </c>
      <c r="AA132" s="72">
        <f t="shared" ref="AA132:AA176" si="83">AB$3+AB$4*Z132+AB$5*Z132^2+AH132</f>
        <v>-8.3825132155035779E-3</v>
      </c>
      <c r="AB132" s="72">
        <f t="shared" si="72"/>
        <v>-1.0432128984282196E-2</v>
      </c>
      <c r="AC132" s="144">
        <f t="shared" si="73"/>
        <v>-4.3693578053448819E-3</v>
      </c>
      <c r="AD132" s="72">
        <f t="shared" ref="AD132:AD176" si="84">IF(S132&lt;&gt;0,G132-AA132, -9999)</f>
        <v>-3.2094867870617501E-3</v>
      </c>
      <c r="AE132" s="72">
        <f t="shared" si="70"/>
        <v>1.0300805436323956E-6</v>
      </c>
      <c r="AF132">
        <f t="shared" ref="AF132:AF176" si="85">IF(S132&lt;&gt;0,G132-P132, -9999)</f>
        <v>-1.1592000002565328E-2</v>
      </c>
      <c r="AG132" s="127"/>
      <c r="AH132">
        <f t="shared" ref="AH132:AH176" si="86">$AB$6*($AB$11/AI132*AJ132+$AB$12)</f>
        <v>-1.1598710182831316E-3</v>
      </c>
      <c r="AI132">
        <f t="shared" ref="AI132:AI176" si="87">1+$AB$7*COS(AL132)</f>
        <v>0.32280592198608082</v>
      </c>
      <c r="AJ132">
        <f t="shared" ref="AJ132:AJ176" si="88">SIN(AL132+RADIANS($AB$9))</f>
        <v>0.81218809966144612</v>
      </c>
      <c r="AK132">
        <f t="shared" ref="AK132:AK176" si="89">$AB$7*SIN(AL132)</f>
        <v>0.48382554107473935</v>
      </c>
      <c r="AL132">
        <f t="shared" ref="AL132:AL176" si="90">2*ATAN(AM132)</f>
        <v>2.5212302548333803</v>
      </c>
      <c r="AM132">
        <f t="shared" ref="AM132:AM176" si="91">SQRT((1+$AB$7)/(1-$AB$7))*TAN(AN132/2)</f>
        <v>3.1198589708982496</v>
      </c>
      <c r="AN132" s="72">
        <f t="shared" ref="AN132:AN176" si="92">$AU132+$AB$7*SIN(AO132)</f>
        <v>7.7963127520548792</v>
      </c>
      <c r="AO132" s="72">
        <f t="shared" ref="AO132:AO176" si="93">$AU132+$AB$7*SIN(AP132)</f>
        <v>7.7963123483627896</v>
      </c>
      <c r="AP132" s="72">
        <f t="shared" ref="AP132:AP176" si="94">$AU132+$AB$7*SIN(AQ132)</f>
        <v>7.7963039334664934</v>
      </c>
      <c r="AQ132" s="72">
        <f t="shared" ref="AQ132:AQ176" si="95">$AU132+$AB$7*SIN(AR132)</f>
        <v>7.7961288046747228</v>
      </c>
      <c r="AR132" s="72">
        <f t="shared" ref="AR132:AR176" si="96">$AU132+$AB$7*SIN(AS132)</f>
        <v>7.7925972395455245</v>
      </c>
      <c r="AS132" s="72">
        <f t="shared" ref="AS132:AS176" si="97">$AU132+$AB$7*SIN(AT132)</f>
        <v>7.7432299104341764</v>
      </c>
      <c r="AT132" s="72">
        <f t="shared" ref="AT132:AT176" si="98">$AU132+$AB$7*SIN(AU132)</f>
        <v>7.490197440921702</v>
      </c>
      <c r="AU132" s="72">
        <f t="shared" ref="AU132:AU176" si="99">RADIANS($AB$9)+$AB$18*(F132-AB$15)</f>
        <v>6.9654229570157877</v>
      </c>
    </row>
    <row r="133" spans="1:47" ht="12.95" customHeight="1" x14ac:dyDescent="0.2">
      <c r="A133" s="75" t="s">
        <v>832</v>
      </c>
      <c r="B133" s="75"/>
      <c r="C133" s="76">
        <v>45561.491999999998</v>
      </c>
      <c r="D133" s="76"/>
      <c r="E133">
        <f t="shared" si="77"/>
        <v>-3244.0040164416082</v>
      </c>
      <c r="F133">
        <f t="shared" si="78"/>
        <v>-3244</v>
      </c>
      <c r="G133">
        <f t="shared" si="79"/>
        <v>-8.5920000055921264E-3</v>
      </c>
      <c r="I133">
        <f t="shared" si="75"/>
        <v>-8.5920000055921264E-3</v>
      </c>
      <c r="Q133" s="12">
        <f t="shared" si="80"/>
        <v>-7.2226421972204462E-3</v>
      </c>
      <c r="R133" s="2">
        <f t="shared" si="81"/>
        <v>30542.991999999998</v>
      </c>
      <c r="S133" s="6">
        <v>0.1</v>
      </c>
      <c r="Z133">
        <f t="shared" si="82"/>
        <v>-3244</v>
      </c>
      <c r="AA133" s="72">
        <f t="shared" si="83"/>
        <v>-8.3825132155035779E-3</v>
      </c>
      <c r="AB133" s="72">
        <f t="shared" si="72"/>
        <v>-7.4321289873089946E-3</v>
      </c>
      <c r="AC133" s="144">
        <f t="shared" si="73"/>
        <v>-1.3693578083716802E-3</v>
      </c>
      <c r="AD133" s="72">
        <f t="shared" si="84"/>
        <v>-2.0948679008854845E-4</v>
      </c>
      <c r="AE133" s="72">
        <f t="shared" si="70"/>
        <v>4.3884715221603563E-9</v>
      </c>
      <c r="AF133">
        <f t="shared" si="85"/>
        <v>-8.5920000055921264E-3</v>
      </c>
      <c r="AG133" s="127"/>
      <c r="AH133">
        <f t="shared" si="86"/>
        <v>-1.1598710182831316E-3</v>
      </c>
      <c r="AI133">
        <f t="shared" si="87"/>
        <v>0.32280592198608082</v>
      </c>
      <c r="AJ133">
        <f t="shared" si="88"/>
        <v>0.81218809966144612</v>
      </c>
      <c r="AK133">
        <f t="shared" si="89"/>
        <v>0.48382554107473935</v>
      </c>
      <c r="AL133">
        <f t="shared" si="90"/>
        <v>2.5212302548333803</v>
      </c>
      <c r="AM133">
        <f t="shared" si="91"/>
        <v>3.1198589708982496</v>
      </c>
      <c r="AN133" s="72">
        <f t="shared" si="92"/>
        <v>7.7963127520548792</v>
      </c>
      <c r="AO133" s="72">
        <f t="shared" si="93"/>
        <v>7.7963123483627896</v>
      </c>
      <c r="AP133" s="72">
        <f t="shared" si="94"/>
        <v>7.7963039334664934</v>
      </c>
      <c r="AQ133" s="72">
        <f t="shared" si="95"/>
        <v>7.7961288046747228</v>
      </c>
      <c r="AR133" s="72">
        <f t="shared" si="96"/>
        <v>7.7925972395455245</v>
      </c>
      <c r="AS133" s="72">
        <f t="shared" si="97"/>
        <v>7.7432299104341764</v>
      </c>
      <c r="AT133" s="72">
        <f t="shared" si="98"/>
        <v>7.490197440921702</v>
      </c>
      <c r="AU133" s="72">
        <f t="shared" si="99"/>
        <v>6.9654229570157877</v>
      </c>
    </row>
    <row r="134" spans="1:47" ht="12.95" customHeight="1" x14ac:dyDescent="0.2">
      <c r="A134" s="75" t="s">
        <v>831</v>
      </c>
      <c r="B134" s="75"/>
      <c r="C134" s="76">
        <v>45561.493999999999</v>
      </c>
      <c r="D134" s="76"/>
      <c r="E134">
        <f t="shared" si="77"/>
        <v>-3244.0030815157215</v>
      </c>
      <c r="F134">
        <f t="shared" si="78"/>
        <v>-3244</v>
      </c>
      <c r="G134">
        <f t="shared" si="79"/>
        <v>-6.5920000051846728E-3</v>
      </c>
      <c r="I134">
        <f t="shared" si="75"/>
        <v>-6.5920000051846728E-3</v>
      </c>
      <c r="Q134" s="12">
        <f t="shared" si="80"/>
        <v>-7.2226421972204462E-3</v>
      </c>
      <c r="R134" s="2">
        <f t="shared" si="81"/>
        <v>30542.993999999999</v>
      </c>
      <c r="S134" s="6">
        <v>0.1</v>
      </c>
      <c r="Z134">
        <f t="shared" si="82"/>
        <v>-3244</v>
      </c>
      <c r="AA134" s="72">
        <f t="shared" si="83"/>
        <v>-8.3825132155035779E-3</v>
      </c>
      <c r="AB134" s="72">
        <f t="shared" si="72"/>
        <v>-5.432128986901541E-3</v>
      </c>
      <c r="AC134" s="144">
        <f t="shared" si="73"/>
        <v>6.306421920357734E-4</v>
      </c>
      <c r="AD134" s="72">
        <f t="shared" si="84"/>
        <v>1.7905132103189052E-3</v>
      </c>
      <c r="AE134" s="72">
        <f t="shared" si="70"/>
        <v>3.2059375563265124E-7</v>
      </c>
      <c r="AF134">
        <f t="shared" si="85"/>
        <v>-6.5920000051846728E-3</v>
      </c>
      <c r="AG134" s="127"/>
      <c r="AH134">
        <f t="shared" si="86"/>
        <v>-1.1598710182831316E-3</v>
      </c>
      <c r="AI134">
        <f t="shared" si="87"/>
        <v>0.32280592198608082</v>
      </c>
      <c r="AJ134">
        <f t="shared" si="88"/>
        <v>0.81218809966144612</v>
      </c>
      <c r="AK134">
        <f t="shared" si="89"/>
        <v>0.48382554107473935</v>
      </c>
      <c r="AL134">
        <f t="shared" si="90"/>
        <v>2.5212302548333803</v>
      </c>
      <c r="AM134">
        <f t="shared" si="91"/>
        <v>3.1198589708982496</v>
      </c>
      <c r="AN134" s="72">
        <f t="shared" si="92"/>
        <v>7.7963127520548792</v>
      </c>
      <c r="AO134" s="72">
        <f t="shared" si="93"/>
        <v>7.7963123483627896</v>
      </c>
      <c r="AP134" s="72">
        <f t="shared" si="94"/>
        <v>7.7963039334664934</v>
      </c>
      <c r="AQ134" s="72">
        <f t="shared" si="95"/>
        <v>7.7961288046747228</v>
      </c>
      <c r="AR134" s="72">
        <f t="shared" si="96"/>
        <v>7.7925972395455245</v>
      </c>
      <c r="AS134" s="72">
        <f t="shared" si="97"/>
        <v>7.7432299104341764</v>
      </c>
      <c r="AT134" s="72">
        <f t="shared" si="98"/>
        <v>7.490197440921702</v>
      </c>
      <c r="AU134" s="72">
        <f t="shared" si="99"/>
        <v>6.9654229570157877</v>
      </c>
    </row>
    <row r="135" spans="1:47" ht="12.95" customHeight="1" x14ac:dyDescent="0.2">
      <c r="A135" s="75" t="s">
        <v>832</v>
      </c>
      <c r="B135" s="75"/>
      <c r="C135" s="76">
        <v>45606.402000000002</v>
      </c>
      <c r="D135" s="76"/>
      <c r="E135">
        <f t="shared" si="77"/>
        <v>-3223.0102556695074</v>
      </c>
      <c r="F135">
        <f t="shared" si="78"/>
        <v>-3223</v>
      </c>
      <c r="G135">
        <f t="shared" si="79"/>
        <v>-2.1938999998383224E-2</v>
      </c>
      <c r="I135">
        <f t="shared" si="75"/>
        <v>-2.1938999998383224E-2</v>
      </c>
      <c r="Q135" s="12">
        <f t="shared" si="80"/>
        <v>-7.3115977929697831E-3</v>
      </c>
      <c r="R135" s="2">
        <f t="shared" si="81"/>
        <v>30587.902000000002</v>
      </c>
      <c r="S135" s="6">
        <v>0.1</v>
      </c>
      <c r="Z135">
        <f t="shared" si="82"/>
        <v>-3223</v>
      </c>
      <c r="AA135" s="72">
        <f t="shared" si="83"/>
        <v>-8.0629459999750283E-3</v>
      </c>
      <c r="AB135" s="72">
        <f t="shared" si="72"/>
        <v>-2.1187651791377979E-2</v>
      </c>
      <c r="AC135" s="144">
        <f t="shared" si="73"/>
        <v>-1.4627402205413441E-2</v>
      </c>
      <c r="AD135" s="72">
        <f t="shared" si="84"/>
        <v>-1.3876053998408196E-2</v>
      </c>
      <c r="AE135" s="72">
        <f t="shared" si="70"/>
        <v>1.925448745667401E-5</v>
      </c>
      <c r="AF135">
        <f t="shared" si="85"/>
        <v>-2.1938999998383224E-2</v>
      </c>
      <c r="AG135" s="127"/>
      <c r="AH135">
        <f t="shared" si="86"/>
        <v>-7.5134820700524594E-4</v>
      </c>
      <c r="AI135">
        <f t="shared" si="87"/>
        <v>0.31704174946534502</v>
      </c>
      <c r="AJ135">
        <f t="shared" si="88"/>
        <v>0.81913884029369022</v>
      </c>
      <c r="AK135">
        <f t="shared" si="89"/>
        <v>0.47565428781840058</v>
      </c>
      <c r="AL135">
        <f t="shared" si="90"/>
        <v>2.53324531341661</v>
      </c>
      <c r="AM135">
        <f t="shared" si="91"/>
        <v>3.1855733586300787</v>
      </c>
      <c r="AN135" s="72">
        <f t="shared" si="92"/>
        <v>7.8171335940278022</v>
      </c>
      <c r="AO135" s="72">
        <f t="shared" si="93"/>
        <v>7.8171335308332015</v>
      </c>
      <c r="AP135" s="72">
        <f t="shared" si="94"/>
        <v>7.817131469800036</v>
      </c>
      <c r="AQ135" s="72">
        <f t="shared" si="95"/>
        <v>7.8170643141624154</v>
      </c>
      <c r="AR135" s="72">
        <f t="shared" si="96"/>
        <v>7.8149392706746372</v>
      </c>
      <c r="AS135" s="72">
        <f t="shared" si="97"/>
        <v>7.7725299346625256</v>
      </c>
      <c r="AT135" s="72">
        <f t="shared" si="98"/>
        <v>7.5230148666865144</v>
      </c>
      <c r="AU135" s="72">
        <f t="shared" si="99"/>
        <v>6.985425176639704</v>
      </c>
    </row>
    <row r="136" spans="1:47" ht="12.95" customHeight="1" x14ac:dyDescent="0.2">
      <c r="A136" s="75" t="s">
        <v>833</v>
      </c>
      <c r="B136" s="75"/>
      <c r="C136" s="76">
        <v>45854.553999999996</v>
      </c>
      <c r="D136" s="76"/>
      <c r="E136">
        <f t="shared" si="77"/>
        <v>-3107.0083914272927</v>
      </c>
      <c r="F136">
        <f t="shared" si="78"/>
        <v>-3107</v>
      </c>
      <c r="G136">
        <f t="shared" si="79"/>
        <v>-1.7951000008906703E-2</v>
      </c>
      <c r="I136">
        <f t="shared" si="75"/>
        <v>-1.7951000008906703E-2</v>
      </c>
      <c r="Q136" s="12">
        <f t="shared" si="80"/>
        <v>-7.7681317964704219E-3</v>
      </c>
      <c r="R136" s="2">
        <f t="shared" si="81"/>
        <v>30836.053999999996</v>
      </c>
      <c r="S136" s="6">
        <v>0.1</v>
      </c>
      <c r="Z136">
        <f t="shared" si="82"/>
        <v>-3107</v>
      </c>
      <c r="AA136" s="72">
        <f t="shared" si="83"/>
        <v>-6.3816454081993892E-3</v>
      </c>
      <c r="AB136" s="72">
        <f t="shared" si="72"/>
        <v>-1.9337486397177736E-2</v>
      </c>
      <c r="AC136" s="144">
        <f t="shared" si="73"/>
        <v>-1.0182868212436282E-2</v>
      </c>
      <c r="AD136" s="72">
        <f t="shared" si="84"/>
        <v>-1.1569354600707314E-2</v>
      </c>
      <c r="AE136" s="72">
        <f t="shared" si="70"/>
        <v>1.338499658769075E-5</v>
      </c>
      <c r="AF136">
        <f t="shared" si="85"/>
        <v>-1.7951000008906703E-2</v>
      </c>
      <c r="AG136" s="127"/>
      <c r="AH136">
        <f t="shared" si="86"/>
        <v>1.3864863882710331E-3</v>
      </c>
      <c r="AI136">
        <f t="shared" si="87"/>
        <v>0.28995002119253255</v>
      </c>
      <c r="AJ136">
        <f t="shared" si="88"/>
        <v>0.85181684818622683</v>
      </c>
      <c r="AK136">
        <f t="shared" si="89"/>
        <v>0.43417508114688186</v>
      </c>
      <c r="AL136">
        <f t="shared" si="90"/>
        <v>2.5927811483090335</v>
      </c>
      <c r="AM136">
        <f t="shared" si="91"/>
        <v>3.5523074041725198</v>
      </c>
      <c r="AN136" s="72">
        <f t="shared" si="92"/>
        <v>7.9260279176936148</v>
      </c>
      <c r="AO136" s="72">
        <f t="shared" si="93"/>
        <v>7.9260278184659665</v>
      </c>
      <c r="AP136" s="72">
        <f t="shared" si="94"/>
        <v>7.9260294747183062</v>
      </c>
      <c r="AQ136" s="72">
        <f t="shared" si="95"/>
        <v>7.9260018245024035</v>
      </c>
      <c r="AR136" s="72">
        <f t="shared" si="96"/>
        <v>7.9264620500924989</v>
      </c>
      <c r="AS136" s="72">
        <f t="shared" si="97"/>
        <v>7.9183757004319926</v>
      </c>
      <c r="AT136" s="72">
        <f t="shared" si="98"/>
        <v>7.7002819647647058</v>
      </c>
      <c r="AU136" s="72">
        <f t="shared" si="99"/>
        <v>7.0959136278956247</v>
      </c>
    </row>
    <row r="137" spans="1:47" ht="12.95" customHeight="1" x14ac:dyDescent="0.2">
      <c r="A137" s="75" t="s">
        <v>779</v>
      </c>
      <c r="B137" s="75"/>
      <c r="C137" s="76">
        <v>45888.786</v>
      </c>
      <c r="D137" s="76"/>
      <c r="E137">
        <f t="shared" si="77"/>
        <v>-3091.0061999610143</v>
      </c>
      <c r="F137">
        <f t="shared" si="78"/>
        <v>-3091</v>
      </c>
      <c r="G137">
        <f t="shared" si="79"/>
        <v>-1.3263000000733882E-2</v>
      </c>
      <c r="I137">
        <f t="shared" si="75"/>
        <v>-1.3263000000733882E-2</v>
      </c>
      <c r="Q137" s="12">
        <f t="shared" si="80"/>
        <v>-7.826471901880086E-3</v>
      </c>
      <c r="R137" s="2">
        <f t="shared" si="81"/>
        <v>30870.286</v>
      </c>
      <c r="S137" s="6">
        <v>0.1</v>
      </c>
      <c r="Z137">
        <f t="shared" si="82"/>
        <v>-3091</v>
      </c>
      <c r="AA137" s="72">
        <f t="shared" si="83"/>
        <v>-6.1599538084954782E-3</v>
      </c>
      <c r="AB137" s="72">
        <f t="shared" si="72"/>
        <v>-1.492951809411849E-2</v>
      </c>
      <c r="AC137" s="144">
        <f t="shared" si="73"/>
        <v>-5.4365280988537962E-3</v>
      </c>
      <c r="AD137" s="72">
        <f t="shared" si="84"/>
        <v>-7.103046192238404E-3</v>
      </c>
      <c r="AE137" s="72">
        <f t="shared" si="70"/>
        <v>5.0453265209072496E-6</v>
      </c>
      <c r="AF137">
        <f t="shared" si="85"/>
        <v>-1.3263000000733882E-2</v>
      </c>
      <c r="AG137" s="127"/>
      <c r="AH137">
        <f t="shared" si="86"/>
        <v>1.6665180933846074E-3</v>
      </c>
      <c r="AI137">
        <f t="shared" si="87"/>
        <v>0.28674076038311147</v>
      </c>
      <c r="AJ137">
        <f t="shared" si="88"/>
        <v>0.85568901140391507</v>
      </c>
      <c r="AK137">
        <f t="shared" si="89"/>
        <v>0.4288825370594197</v>
      </c>
      <c r="AL137">
        <f t="shared" si="90"/>
        <v>2.6002180701327373</v>
      </c>
      <c r="AM137">
        <f t="shared" si="91"/>
        <v>3.6036268272227852</v>
      </c>
      <c r="AN137" s="72">
        <f t="shared" si="92"/>
        <v>7.9403262624302675</v>
      </c>
      <c r="AO137" s="72">
        <f t="shared" si="93"/>
        <v>7.9403261537993508</v>
      </c>
      <c r="AP137" s="72">
        <f t="shared" si="94"/>
        <v>7.9403276673210073</v>
      </c>
      <c r="AQ137" s="72">
        <f t="shared" si="95"/>
        <v>7.9403065774974522</v>
      </c>
      <c r="AR137" s="72">
        <f t="shared" si="96"/>
        <v>7.9405999872673743</v>
      </c>
      <c r="AS137" s="72">
        <f t="shared" si="97"/>
        <v>7.9364244502664265</v>
      </c>
      <c r="AT137" s="72">
        <f t="shared" si="98"/>
        <v>7.7241715053310527</v>
      </c>
      <c r="AU137" s="72">
        <f t="shared" si="99"/>
        <v>7.1111534142757513</v>
      </c>
    </row>
    <row r="138" spans="1:47" ht="12.95" customHeight="1" x14ac:dyDescent="0.2">
      <c r="A138" s="75" t="s">
        <v>834</v>
      </c>
      <c r="B138" s="75"/>
      <c r="C138" s="76">
        <v>45899.472000000002</v>
      </c>
      <c r="D138" s="76"/>
      <c r="E138">
        <f t="shared" si="77"/>
        <v>-3086.0108909516471</v>
      </c>
      <c r="F138">
        <f t="shared" si="78"/>
        <v>-3086</v>
      </c>
      <c r="G138">
        <f t="shared" si="79"/>
        <v>-2.3298000000067987E-2</v>
      </c>
      <c r="I138">
        <f t="shared" ref="I138:I169" si="100">G138</f>
        <v>-2.3298000000067987E-2</v>
      </c>
      <c r="Q138" s="12">
        <f t="shared" si="80"/>
        <v>-7.844472995092E-3</v>
      </c>
      <c r="R138" s="2">
        <f t="shared" si="81"/>
        <v>30880.972000000002</v>
      </c>
      <c r="S138" s="6">
        <v>0.1</v>
      </c>
      <c r="Z138">
        <f t="shared" si="82"/>
        <v>-3086</v>
      </c>
      <c r="AA138" s="72">
        <f t="shared" si="83"/>
        <v>-6.0911448415752328E-3</v>
      </c>
      <c r="AB138" s="72">
        <f t="shared" si="72"/>
        <v>-2.5051328153584754E-2</v>
      </c>
      <c r="AC138" s="144">
        <f t="shared" si="73"/>
        <v>-1.5453527004975987E-2</v>
      </c>
      <c r="AD138" s="72">
        <f t="shared" si="84"/>
        <v>-1.7206855158492754E-2</v>
      </c>
      <c r="AE138" s="72">
        <f t="shared" si="70"/>
        <v>2.9607586444534867E-5</v>
      </c>
      <c r="AF138">
        <f t="shared" si="85"/>
        <v>-2.3298000000067987E-2</v>
      </c>
      <c r="AG138" s="127"/>
      <c r="AH138">
        <f t="shared" si="86"/>
        <v>1.7533281535167676E-3</v>
      </c>
      <c r="AI138">
        <f t="shared" si="87"/>
        <v>0.28576027571691409</v>
      </c>
      <c r="AJ138">
        <f t="shared" si="88"/>
        <v>0.85687207881099969</v>
      </c>
      <c r="AK138">
        <f t="shared" si="89"/>
        <v>0.42724769133303436</v>
      </c>
      <c r="AL138">
        <f t="shared" si="90"/>
        <v>2.6025085726871686</v>
      </c>
      <c r="AM138">
        <f t="shared" si="91"/>
        <v>3.619710842943805</v>
      </c>
      <c r="AN138" s="72">
        <f t="shared" si="92"/>
        <v>7.9447621602608738</v>
      </c>
      <c r="AO138" s="72">
        <f t="shared" si="93"/>
        <v>7.9447620641752481</v>
      </c>
      <c r="AP138" s="72">
        <f t="shared" si="94"/>
        <v>7.9447633376602065</v>
      </c>
      <c r="AQ138" s="72">
        <f t="shared" si="95"/>
        <v>7.9447464578932738</v>
      </c>
      <c r="AR138" s="72">
        <f t="shared" si="96"/>
        <v>7.9449699419135884</v>
      </c>
      <c r="AS138" s="72">
        <f t="shared" si="97"/>
        <v>7.9419652109391663</v>
      </c>
      <c r="AT138" s="72">
        <f t="shared" si="98"/>
        <v>7.7316078830228623</v>
      </c>
      <c r="AU138" s="72">
        <f t="shared" si="99"/>
        <v>7.1159158475195419</v>
      </c>
    </row>
    <row r="139" spans="1:47" ht="12.95" customHeight="1" x14ac:dyDescent="0.2">
      <c r="A139" s="75" t="s">
        <v>834</v>
      </c>
      <c r="B139" s="75"/>
      <c r="C139" s="76">
        <v>45914.453999999998</v>
      </c>
      <c r="D139" s="76"/>
      <c r="E139">
        <f t="shared" si="77"/>
        <v>-3079.0073611389657</v>
      </c>
      <c r="F139">
        <f t="shared" si="78"/>
        <v>-3079</v>
      </c>
      <c r="G139">
        <f t="shared" si="79"/>
        <v>-1.5747000004921574E-2</v>
      </c>
      <c r="I139">
        <f t="shared" si="100"/>
        <v>-1.5747000004921574E-2</v>
      </c>
      <c r="Q139" s="12">
        <f t="shared" si="80"/>
        <v>-7.8694903738057848E-3</v>
      </c>
      <c r="R139" s="2">
        <f t="shared" si="81"/>
        <v>30895.953999999998</v>
      </c>
      <c r="S139" s="6">
        <v>0.1</v>
      </c>
      <c r="Z139">
        <f t="shared" si="82"/>
        <v>-3079</v>
      </c>
      <c r="AA139" s="72">
        <f t="shared" si="83"/>
        <v>-5.9951823222892595E-3</v>
      </c>
      <c r="AB139" s="72">
        <f t="shared" si="72"/>
        <v>-1.7621308056438099E-2</v>
      </c>
      <c r="AC139" s="144">
        <f t="shared" si="73"/>
        <v>-7.8775096311157894E-3</v>
      </c>
      <c r="AD139" s="72">
        <f t="shared" si="84"/>
        <v>-9.7518176826323147E-3</v>
      </c>
      <c r="AE139" s="72">
        <f t="shared" si="70"/>
        <v>9.5097948115300291E-6</v>
      </c>
      <c r="AF139">
        <f t="shared" si="85"/>
        <v>-1.5747000004921574E-2</v>
      </c>
      <c r="AG139" s="127"/>
      <c r="AH139">
        <f t="shared" si="86"/>
        <v>1.8743080515165257E-3</v>
      </c>
      <c r="AI139">
        <f t="shared" si="87"/>
        <v>0.28440499743631842</v>
      </c>
      <c r="AJ139">
        <f t="shared" si="88"/>
        <v>0.85850742076021203</v>
      </c>
      <c r="AK139">
        <f t="shared" si="89"/>
        <v>0.42497384131175764</v>
      </c>
      <c r="AL139">
        <f t="shared" si="90"/>
        <v>2.6056891474231381</v>
      </c>
      <c r="AM139">
        <f t="shared" si="91"/>
        <v>3.6422674262578507</v>
      </c>
      <c r="AN139" s="72">
        <f t="shared" si="92"/>
        <v>7.9509470606835846</v>
      </c>
      <c r="AO139" s="72">
        <f t="shared" si="93"/>
        <v>7.9509470016714268</v>
      </c>
      <c r="AP139" s="72">
        <f t="shared" si="94"/>
        <v>7.9509477340539672</v>
      </c>
      <c r="AQ139" s="72">
        <f t="shared" si="95"/>
        <v>7.9509386442790948</v>
      </c>
      <c r="AR139" s="72">
        <f t="shared" si="96"/>
        <v>7.9510513995626653</v>
      </c>
      <c r="AS139" s="72">
        <f t="shared" si="97"/>
        <v>7.9496433411632985</v>
      </c>
      <c r="AT139" s="72">
        <f t="shared" si="98"/>
        <v>7.74199533816999</v>
      </c>
      <c r="AU139" s="72">
        <f t="shared" si="99"/>
        <v>7.1225832540608476</v>
      </c>
    </row>
    <row r="140" spans="1:47" ht="12.95" customHeight="1" x14ac:dyDescent="0.2">
      <c r="A140" s="75" t="s">
        <v>836</v>
      </c>
      <c r="B140" s="75"/>
      <c r="C140" s="76">
        <v>45944.398000000001</v>
      </c>
      <c r="D140" s="76"/>
      <c r="E140">
        <f t="shared" si="77"/>
        <v>-3065.0096507724593</v>
      </c>
      <c r="F140">
        <f t="shared" si="78"/>
        <v>-3065</v>
      </c>
      <c r="G140">
        <f t="shared" si="79"/>
        <v>-2.0644999996875413E-2</v>
      </c>
      <c r="I140">
        <f t="shared" si="100"/>
        <v>-2.0644999996875413E-2</v>
      </c>
      <c r="Q140" s="12">
        <f t="shared" si="80"/>
        <v>-7.9188805999932561E-3</v>
      </c>
      <c r="R140" s="2">
        <f t="shared" si="81"/>
        <v>30925.898000000001</v>
      </c>
      <c r="S140" s="6">
        <v>0.1</v>
      </c>
      <c r="Z140">
        <f t="shared" si="82"/>
        <v>-3065</v>
      </c>
      <c r="AA140" s="72">
        <f t="shared" si="83"/>
        <v>-5.8045343655792458E-3</v>
      </c>
      <c r="AB140" s="72">
        <f t="shared" si="72"/>
        <v>-2.2759346231289425E-2</v>
      </c>
      <c r="AC140" s="144">
        <f t="shared" si="73"/>
        <v>-1.2726119396882157E-2</v>
      </c>
      <c r="AD140" s="72">
        <f t="shared" si="84"/>
        <v>-1.4840465631296167E-2</v>
      </c>
      <c r="AE140" s="72">
        <f t="shared" si="70"/>
        <v>2.2023942015368274E-5</v>
      </c>
      <c r="AF140">
        <f t="shared" si="85"/>
        <v>-2.0644999996875413E-2</v>
      </c>
      <c r="AG140" s="127"/>
      <c r="AH140">
        <f t="shared" si="86"/>
        <v>2.1143462344140108E-3</v>
      </c>
      <c r="AI140">
        <f t="shared" si="87"/>
        <v>0.2817537047681451</v>
      </c>
      <c r="AJ140">
        <f t="shared" si="88"/>
        <v>0.86170674119305213</v>
      </c>
      <c r="AK140">
        <f t="shared" si="89"/>
        <v>0.42047738688198377</v>
      </c>
      <c r="AL140">
        <f t="shared" si="90"/>
        <v>2.6119610266012927</v>
      </c>
      <c r="AM140">
        <f t="shared" si="91"/>
        <v>3.6875221361781541</v>
      </c>
      <c r="AN140" s="72">
        <f t="shared" si="92"/>
        <v>7.9632297201099203</v>
      </c>
      <c r="AO140" s="72">
        <f t="shared" si="93"/>
        <v>7.9632298314254477</v>
      </c>
      <c r="AP140" s="72">
        <f t="shared" si="94"/>
        <v>7.9632286047148044</v>
      </c>
      <c r="AQ140" s="72">
        <f t="shared" si="95"/>
        <v>7.9632421224578644</v>
      </c>
      <c r="AR140" s="72">
        <f t="shared" si="96"/>
        <v>7.9630930715478554</v>
      </c>
      <c r="AS140" s="72">
        <f t="shared" si="97"/>
        <v>7.9647255096985115</v>
      </c>
      <c r="AT140" s="72">
        <f t="shared" si="98"/>
        <v>7.7626874780123547</v>
      </c>
      <c r="AU140" s="72">
        <f t="shared" si="99"/>
        <v>7.1359180671434581</v>
      </c>
    </row>
    <row r="141" spans="1:47" ht="12.95" customHeight="1" x14ac:dyDescent="0.2">
      <c r="A141" s="75" t="s">
        <v>779</v>
      </c>
      <c r="B141" s="75"/>
      <c r="C141" s="76">
        <v>45948.692999999999</v>
      </c>
      <c r="D141" s="76"/>
      <c r="E141">
        <f t="shared" si="77"/>
        <v>-3063.0018974320869</v>
      </c>
      <c r="F141">
        <f t="shared" si="78"/>
        <v>-3063</v>
      </c>
      <c r="G141">
        <f t="shared" si="79"/>
        <v>-4.058999998960644E-3</v>
      </c>
      <c r="I141">
        <f t="shared" si="100"/>
        <v>-4.058999998960644E-3</v>
      </c>
      <c r="Q141" s="12">
        <f t="shared" si="80"/>
        <v>-7.9258661935313196E-3</v>
      </c>
      <c r="R141" s="2">
        <f t="shared" si="81"/>
        <v>30930.192999999999</v>
      </c>
      <c r="S141" s="6">
        <v>0.1</v>
      </c>
      <c r="Z141">
        <f t="shared" si="82"/>
        <v>-3063</v>
      </c>
      <c r="AA141" s="72">
        <f t="shared" si="83"/>
        <v>-5.7774362373224433E-3</v>
      </c>
      <c r="AB141" s="72">
        <f t="shared" si="72"/>
        <v>-6.2074299551695203E-3</v>
      </c>
      <c r="AC141" s="144">
        <f t="shared" si="73"/>
        <v>3.8668661945706756E-3</v>
      </c>
      <c r="AD141" s="72">
        <f t="shared" si="84"/>
        <v>1.7184362383617993E-3</v>
      </c>
      <c r="AE141" s="72">
        <f t="shared" si="70"/>
        <v>2.9530231053150509E-7</v>
      </c>
      <c r="AF141">
        <f t="shared" si="85"/>
        <v>-4.058999998960644E-3</v>
      </c>
      <c r="AG141" s="127"/>
      <c r="AH141">
        <f t="shared" si="86"/>
        <v>2.1484299562088763E-3</v>
      </c>
      <c r="AI141">
        <f t="shared" si="87"/>
        <v>0.2813812462266837</v>
      </c>
      <c r="AJ141">
        <f t="shared" si="88"/>
        <v>0.86215620356990919</v>
      </c>
      <c r="AK141">
        <f t="shared" si="89"/>
        <v>0.41984051760004304</v>
      </c>
      <c r="AL141">
        <f t="shared" si="90"/>
        <v>2.6128474971027162</v>
      </c>
      <c r="AM141">
        <f t="shared" si="91"/>
        <v>3.6940029973680728</v>
      </c>
      <c r="AN141" s="72">
        <f t="shared" si="92"/>
        <v>7.9649750522042302</v>
      </c>
      <c r="AO141" s="72">
        <f t="shared" si="93"/>
        <v>7.9649752012803523</v>
      </c>
      <c r="AP141" s="72">
        <f t="shared" si="94"/>
        <v>7.9649735841705365</v>
      </c>
      <c r="AQ141" s="72">
        <f t="shared" si="95"/>
        <v>7.9649911245875984</v>
      </c>
      <c r="AR141" s="72">
        <f t="shared" si="96"/>
        <v>7.9648007200784461</v>
      </c>
      <c r="AS141" s="72">
        <f t="shared" si="97"/>
        <v>7.9668504873020272</v>
      </c>
      <c r="AT141" s="72">
        <f t="shared" si="98"/>
        <v>7.7656344303986131</v>
      </c>
      <c r="AU141" s="72">
        <f t="shared" si="99"/>
        <v>7.1378230404409742</v>
      </c>
    </row>
    <row r="142" spans="1:47" ht="12.95" customHeight="1" x14ac:dyDescent="0.2">
      <c r="A142" s="75" t="s">
        <v>836</v>
      </c>
      <c r="B142" s="75"/>
      <c r="C142" s="76">
        <v>45974.345999999998</v>
      </c>
      <c r="D142" s="76"/>
      <c r="E142">
        <f t="shared" si="77"/>
        <v>-3051.0100705541836</v>
      </c>
      <c r="F142">
        <f t="shared" si="78"/>
        <v>-3051</v>
      </c>
      <c r="G142">
        <f t="shared" si="79"/>
        <v>-2.1543000002566259E-2</v>
      </c>
      <c r="I142">
        <f t="shared" si="100"/>
        <v>-2.1543000002566259E-2</v>
      </c>
      <c r="Q142" s="12">
        <f t="shared" si="80"/>
        <v>-7.9674114511939231E-3</v>
      </c>
      <c r="R142" s="2">
        <f t="shared" si="81"/>
        <v>30955.845999999998</v>
      </c>
      <c r="S142" s="6">
        <v>0.1</v>
      </c>
      <c r="Z142">
        <f t="shared" si="82"/>
        <v>-3051</v>
      </c>
      <c r="AA142" s="72">
        <f t="shared" si="83"/>
        <v>-5.6155575711187141E-3</v>
      </c>
      <c r="AB142" s="72">
        <f t="shared" si="72"/>
        <v>-2.3894853882641467E-2</v>
      </c>
      <c r="AC142" s="144">
        <f t="shared" si="73"/>
        <v>-1.3575588551372336E-2</v>
      </c>
      <c r="AD142" s="72">
        <f t="shared" si="84"/>
        <v>-1.5927442431447544E-2</v>
      </c>
      <c r="AE142" s="72">
        <f t="shared" si="70"/>
        <v>2.5368342240707567E-5</v>
      </c>
      <c r="AF142">
        <f t="shared" si="85"/>
        <v>-2.1543000002566259E-2</v>
      </c>
      <c r="AG142" s="127"/>
      <c r="AH142">
        <f t="shared" si="86"/>
        <v>2.351853880075209E-3</v>
      </c>
      <c r="AI142">
        <f t="shared" si="87"/>
        <v>0.27917861547727096</v>
      </c>
      <c r="AJ142">
        <f t="shared" si="88"/>
        <v>0.86481429824190337</v>
      </c>
      <c r="AK142">
        <f t="shared" si="89"/>
        <v>0.41604747939162234</v>
      </c>
      <c r="AL142">
        <f t="shared" si="90"/>
        <v>2.6181176425271491</v>
      </c>
      <c r="AM142">
        <f t="shared" si="91"/>
        <v>3.7329748120373041</v>
      </c>
      <c r="AN142" s="72">
        <f t="shared" si="92"/>
        <v>7.975398983770849</v>
      </c>
      <c r="AO142" s="72">
        <f t="shared" si="93"/>
        <v>7.9753994507074104</v>
      </c>
      <c r="AP142" s="72">
        <f t="shared" si="94"/>
        <v>7.9753948185286614</v>
      </c>
      <c r="AQ142" s="72">
        <f t="shared" si="95"/>
        <v>7.9754407636308802</v>
      </c>
      <c r="AR142" s="72">
        <f t="shared" si="96"/>
        <v>7.9749842810005989</v>
      </c>
      <c r="AS142" s="72">
        <f t="shared" si="97"/>
        <v>7.9794462763802709</v>
      </c>
      <c r="AT142" s="72">
        <f t="shared" si="98"/>
        <v>7.7832681690994683</v>
      </c>
      <c r="AU142" s="72">
        <f t="shared" si="99"/>
        <v>7.1492528802260686</v>
      </c>
    </row>
    <row r="143" spans="1:47" ht="12.95" customHeight="1" x14ac:dyDescent="0.2">
      <c r="A143" s="75" t="s">
        <v>837</v>
      </c>
      <c r="B143" s="75"/>
      <c r="C143" s="76">
        <v>46267.430999999997</v>
      </c>
      <c r="D143" s="76"/>
      <c r="E143">
        <f t="shared" si="77"/>
        <v>-2914.003693892178</v>
      </c>
      <c r="F143">
        <f t="shared" si="78"/>
        <v>-2914</v>
      </c>
      <c r="G143">
        <f t="shared" si="79"/>
        <v>-7.9020000048330985E-3</v>
      </c>
      <c r="I143">
        <f t="shared" si="100"/>
        <v>-7.9020000048330985E-3</v>
      </c>
      <c r="Q143" s="12">
        <f t="shared" si="80"/>
        <v>-8.3969687339839512E-3</v>
      </c>
      <c r="R143" s="2">
        <f t="shared" si="81"/>
        <v>31248.930999999997</v>
      </c>
      <c r="S143" s="6">
        <v>0.1</v>
      </c>
      <c r="Z143">
        <f t="shared" si="82"/>
        <v>-2914</v>
      </c>
      <c r="AA143" s="72">
        <f t="shared" si="83"/>
        <v>-3.8473381739846995E-3</v>
      </c>
      <c r="AB143" s="72">
        <f t="shared" si="72"/>
        <v>-1.2451630564832349E-2</v>
      </c>
      <c r="AC143" s="144">
        <f t="shared" si="73"/>
        <v>4.9496872915085269E-4</v>
      </c>
      <c r="AD143" s="72">
        <f t="shared" si="84"/>
        <v>-4.054661830848399E-3</v>
      </c>
      <c r="AE143" s="72">
        <f t="shared" si="70"/>
        <v>1.6440282562538891E-6</v>
      </c>
      <c r="AF143">
        <f t="shared" si="85"/>
        <v>-7.9020000048330985E-3</v>
      </c>
      <c r="AG143" s="127"/>
      <c r="AH143">
        <f t="shared" si="86"/>
        <v>4.5496305599992517E-3</v>
      </c>
      <c r="AI143">
        <f t="shared" si="87"/>
        <v>0.25741074502911387</v>
      </c>
      <c r="AJ143">
        <f t="shared" si="88"/>
        <v>0.89109174157346094</v>
      </c>
      <c r="AK143">
        <f t="shared" si="89"/>
        <v>0.37581933411570323</v>
      </c>
      <c r="AL143">
        <f t="shared" si="90"/>
        <v>2.6730824156695809</v>
      </c>
      <c r="AM143">
        <f t="shared" si="91"/>
        <v>4.1904779468951983</v>
      </c>
      <c r="AN143" s="72">
        <f t="shared" si="92"/>
        <v>8.0891107760231158</v>
      </c>
      <c r="AO143" s="72">
        <f t="shared" si="93"/>
        <v>8.0891393298453913</v>
      </c>
      <c r="AP143" s="72">
        <f t="shared" si="94"/>
        <v>8.0889920366577961</v>
      </c>
      <c r="AQ143" s="72">
        <f t="shared" si="95"/>
        <v>8.089750871069791</v>
      </c>
      <c r="AR143" s="72">
        <f t="shared" si="96"/>
        <v>8.0858153894036153</v>
      </c>
      <c r="AS143" s="72">
        <f t="shared" si="97"/>
        <v>8.1055704858687125</v>
      </c>
      <c r="AT143" s="72">
        <f t="shared" si="98"/>
        <v>7.9785256178816724</v>
      </c>
      <c r="AU143" s="72">
        <f t="shared" si="99"/>
        <v>7.2797435511059065</v>
      </c>
    </row>
    <row r="144" spans="1:47" ht="12.95" customHeight="1" x14ac:dyDescent="0.2">
      <c r="A144" s="75" t="s">
        <v>779</v>
      </c>
      <c r="B144" s="75"/>
      <c r="C144" s="76">
        <v>46288.822999999997</v>
      </c>
      <c r="D144" s="76"/>
      <c r="E144">
        <f t="shared" si="77"/>
        <v>-2904.0037266145841</v>
      </c>
      <c r="F144">
        <f t="shared" si="78"/>
        <v>-2904</v>
      </c>
      <c r="G144">
        <f t="shared" si="79"/>
        <v>-7.9720000067027286E-3</v>
      </c>
      <c r="I144">
        <f t="shared" si="100"/>
        <v>-7.9720000067027286E-3</v>
      </c>
      <c r="Q144" s="12">
        <f t="shared" si="80"/>
        <v>-8.4251006239724792E-3</v>
      </c>
      <c r="R144" s="2">
        <f t="shared" si="81"/>
        <v>31270.322999999997</v>
      </c>
      <c r="S144" s="6">
        <v>0.1</v>
      </c>
      <c r="Z144">
        <f t="shared" si="82"/>
        <v>-2904</v>
      </c>
      <c r="AA144" s="72">
        <f t="shared" si="83"/>
        <v>-3.7235796906543847E-3</v>
      </c>
      <c r="AB144" s="72">
        <f t="shared" si="72"/>
        <v>-1.2673520940020822E-2</v>
      </c>
      <c r="AC144" s="144">
        <f t="shared" si="73"/>
        <v>4.5310061726975062E-4</v>
      </c>
      <c r="AD144" s="72">
        <f t="shared" si="84"/>
        <v>-4.2484203160483439E-3</v>
      </c>
      <c r="AE144" s="72">
        <f t="shared" si="70"/>
        <v>1.804907518181231E-6</v>
      </c>
      <c r="AF144">
        <f t="shared" si="85"/>
        <v>-7.9720000067027286E-3</v>
      </c>
      <c r="AG144" s="127"/>
      <c r="AH144">
        <f t="shared" si="86"/>
        <v>4.7015209333180945E-3</v>
      </c>
      <c r="AI144">
        <f t="shared" si="87"/>
        <v>0.25603120439561289</v>
      </c>
      <c r="AJ144">
        <f t="shared" si="88"/>
        <v>0.89275765350734926</v>
      </c>
      <c r="AK144">
        <f t="shared" si="89"/>
        <v>0.37308096260777501</v>
      </c>
      <c r="AL144">
        <f t="shared" si="90"/>
        <v>2.6767665885271588</v>
      </c>
      <c r="AM144">
        <f t="shared" si="91"/>
        <v>4.2249332725114632</v>
      </c>
      <c r="AN144" s="72">
        <f t="shared" si="92"/>
        <v>8.0970664550026736</v>
      </c>
      <c r="AO144" s="72">
        <f t="shared" si="93"/>
        <v>8.0970992598509905</v>
      </c>
      <c r="AP144" s="72">
        <f t="shared" si="94"/>
        <v>8.0969354704783978</v>
      </c>
      <c r="AQ144" s="72">
        <f t="shared" si="95"/>
        <v>8.0977521694070056</v>
      </c>
      <c r="AR144" s="72">
        <f t="shared" si="96"/>
        <v>8.0936527751061611</v>
      </c>
      <c r="AS144" s="72">
        <f t="shared" si="97"/>
        <v>8.1135901197712563</v>
      </c>
      <c r="AT144" s="72">
        <f t="shared" si="98"/>
        <v>7.9923247893630558</v>
      </c>
      <c r="AU144" s="72">
        <f t="shared" si="99"/>
        <v>7.2892684175934859</v>
      </c>
    </row>
    <row r="145" spans="1:47" ht="12.95" customHeight="1" x14ac:dyDescent="0.2">
      <c r="A145" s="75" t="s">
        <v>779</v>
      </c>
      <c r="B145" s="75"/>
      <c r="C145" s="76">
        <v>46348.707000000002</v>
      </c>
      <c r="D145" s="76"/>
      <c r="E145">
        <f t="shared" si="77"/>
        <v>-2876.0101757333437</v>
      </c>
      <c r="F145">
        <f t="shared" si="78"/>
        <v>-2876</v>
      </c>
      <c r="G145">
        <f t="shared" si="79"/>
        <v>-2.1767999998701271E-2</v>
      </c>
      <c r="I145">
        <f t="shared" si="100"/>
        <v>-2.1767999998701271E-2</v>
      </c>
      <c r="Q145" s="12">
        <f t="shared" si="80"/>
        <v>-8.5015373266904594E-3</v>
      </c>
      <c r="R145" s="2">
        <f t="shared" si="81"/>
        <v>31330.207000000002</v>
      </c>
      <c r="S145" s="6">
        <v>0.1</v>
      </c>
      <c r="Z145">
        <f t="shared" si="82"/>
        <v>-2876</v>
      </c>
      <c r="AA145" s="72">
        <f t="shared" si="83"/>
        <v>-3.3805735874327721E-3</v>
      </c>
      <c r="AB145" s="72">
        <f t="shared" si="72"/>
        <v>-2.688896373795896E-2</v>
      </c>
      <c r="AC145" s="144">
        <f t="shared" si="73"/>
        <v>-1.3266462672010811E-2</v>
      </c>
      <c r="AD145" s="72">
        <f t="shared" si="84"/>
        <v>-1.8387426411268497E-2</v>
      </c>
      <c r="AE145" s="72">
        <f t="shared" si="70"/>
        <v>3.3809745002981433E-5</v>
      </c>
      <c r="AF145">
        <f t="shared" si="85"/>
        <v>-2.1767999998701271E-2</v>
      </c>
      <c r="AG145" s="127"/>
      <c r="AH145">
        <f t="shared" si="86"/>
        <v>5.1209637392576873E-3</v>
      </c>
      <c r="AI145">
        <f t="shared" si="87"/>
        <v>0.25229738491117959</v>
      </c>
      <c r="AJ145">
        <f t="shared" si="88"/>
        <v>0.89726694997970358</v>
      </c>
      <c r="AK145">
        <f t="shared" si="89"/>
        <v>0.36554038474938116</v>
      </c>
      <c r="AL145">
        <f t="shared" si="90"/>
        <v>2.6868767422434328</v>
      </c>
      <c r="AM145">
        <f t="shared" si="91"/>
        <v>4.3223021522775857</v>
      </c>
      <c r="AN145" s="72">
        <f t="shared" si="92"/>
        <v>8.1191189647494255</v>
      </c>
      <c r="AO145" s="72">
        <f t="shared" si="93"/>
        <v>8.1191644950430408</v>
      </c>
      <c r="AP145" s="72">
        <f t="shared" si="94"/>
        <v>8.1189556817939526</v>
      </c>
      <c r="AQ145" s="72">
        <f t="shared" si="95"/>
        <v>8.1199120346269869</v>
      </c>
      <c r="AR145" s="72">
        <f t="shared" si="96"/>
        <v>8.1155040004308354</v>
      </c>
      <c r="AS145" s="72">
        <f t="shared" si="97"/>
        <v>8.1352609351211349</v>
      </c>
      <c r="AT145" s="72">
        <f t="shared" si="98"/>
        <v>8.0306219285800111</v>
      </c>
      <c r="AU145" s="72">
        <f t="shared" si="99"/>
        <v>7.3159380437587078</v>
      </c>
    </row>
    <row r="146" spans="1:47" ht="12.95" customHeight="1" x14ac:dyDescent="0.2">
      <c r="A146" s="75" t="s">
        <v>779</v>
      </c>
      <c r="B146" s="75"/>
      <c r="C146" s="76">
        <v>46654.631999999998</v>
      </c>
      <c r="D146" s="76"/>
      <c r="E146">
        <f t="shared" si="77"/>
        <v>-2733.0015748826568</v>
      </c>
      <c r="F146">
        <f t="shared" si="78"/>
        <v>-2733</v>
      </c>
      <c r="G146">
        <f t="shared" si="79"/>
        <v>-3.3690000054775737E-3</v>
      </c>
      <c r="I146">
        <f t="shared" si="100"/>
        <v>-3.3690000054775737E-3</v>
      </c>
      <c r="Q146" s="12">
        <f t="shared" si="80"/>
        <v>-8.8383025876318175E-3</v>
      </c>
      <c r="R146" s="2">
        <f t="shared" si="81"/>
        <v>31636.131999999998</v>
      </c>
      <c r="S146" s="6">
        <v>0.1</v>
      </c>
      <c r="Z146">
        <f t="shared" si="82"/>
        <v>-2733</v>
      </c>
      <c r="AA146" s="72">
        <f t="shared" si="83"/>
        <v>-1.7026432141211932E-3</v>
      </c>
      <c r="AB146" s="72">
        <f t="shared" si="72"/>
        <v>-1.0504659378988198E-2</v>
      </c>
      <c r="AC146" s="144">
        <f t="shared" si="73"/>
        <v>5.4693025821542438E-3</v>
      </c>
      <c r="AD146" s="72">
        <f t="shared" si="84"/>
        <v>-1.6663567913563805E-3</v>
      </c>
      <c r="AE146" s="72">
        <f t="shared" si="70"/>
        <v>2.7767449560995321E-7</v>
      </c>
      <c r="AF146">
        <f t="shared" si="85"/>
        <v>-3.3690000054775737E-3</v>
      </c>
      <c r="AG146" s="127"/>
      <c r="AH146">
        <f t="shared" si="86"/>
        <v>7.1356593735106243E-3</v>
      </c>
      <c r="AI146">
        <f t="shared" si="87"/>
        <v>0.23578285931787191</v>
      </c>
      <c r="AJ146">
        <f t="shared" si="88"/>
        <v>0.91721921146364549</v>
      </c>
      <c r="AK146">
        <f t="shared" si="89"/>
        <v>0.32962271672477128</v>
      </c>
      <c r="AL146">
        <f t="shared" si="90"/>
        <v>2.7343804715956619</v>
      </c>
      <c r="AM146">
        <f t="shared" si="91"/>
        <v>4.8433874133528638</v>
      </c>
      <c r="AN146" s="72">
        <f t="shared" si="92"/>
        <v>8.2271333659778314</v>
      </c>
      <c r="AO146" s="72">
        <f t="shared" si="93"/>
        <v>8.227163324224211</v>
      </c>
      <c r="AP146" s="72">
        <f t="shared" si="94"/>
        <v>8.2270645798535771</v>
      </c>
      <c r="AQ146" s="72">
        <f t="shared" si="95"/>
        <v>8.2273899536813087</v>
      </c>
      <c r="AR146" s="72">
        <f t="shared" si="96"/>
        <v>8.2263167854846841</v>
      </c>
      <c r="AS146" s="72">
        <f t="shared" si="97"/>
        <v>8.2298453057648278</v>
      </c>
      <c r="AT146" s="72">
        <f t="shared" si="98"/>
        <v>8.2181211833673515</v>
      </c>
      <c r="AU146" s="72">
        <f t="shared" si="99"/>
        <v>7.4521436345310939</v>
      </c>
    </row>
    <row r="147" spans="1:47" ht="12.95" customHeight="1" x14ac:dyDescent="0.2">
      <c r="A147" s="75" t="s">
        <v>779</v>
      </c>
      <c r="B147" s="75"/>
      <c r="C147" s="76">
        <v>46701.682999999997</v>
      </c>
      <c r="D147" s="76"/>
      <c r="E147">
        <f t="shared" si="77"/>
        <v>-2711.0069759495009</v>
      </c>
      <c r="F147">
        <f t="shared" si="78"/>
        <v>-2711</v>
      </c>
      <c r="G147">
        <f t="shared" si="79"/>
        <v>-1.4923000002454501E-2</v>
      </c>
      <c r="I147">
        <f t="shared" si="100"/>
        <v>-1.4923000002454501E-2</v>
      </c>
      <c r="Q147" s="12">
        <f t="shared" si="80"/>
        <v>-8.8821546400161613E-3</v>
      </c>
      <c r="R147" s="2">
        <f t="shared" si="81"/>
        <v>31683.182999999997</v>
      </c>
      <c r="S147" s="6">
        <v>0.1</v>
      </c>
      <c r="Z147">
        <f t="shared" si="82"/>
        <v>-2711</v>
      </c>
      <c r="AA147" s="72">
        <f t="shared" si="83"/>
        <v>-1.4543893744378561E-3</v>
      </c>
      <c r="AB147" s="72">
        <f t="shared" si="72"/>
        <v>-2.2350765268032806E-2</v>
      </c>
      <c r="AC147" s="144">
        <f t="shared" si="73"/>
        <v>-6.0408453624383393E-3</v>
      </c>
      <c r="AD147" s="72">
        <f t="shared" si="84"/>
        <v>-1.3468610628016645E-2</v>
      </c>
      <c r="AE147" s="72">
        <f t="shared" si="70"/>
        <v>1.8140347224912291E-5</v>
      </c>
      <c r="AF147">
        <f t="shared" si="85"/>
        <v>-1.4923000002454501E-2</v>
      </c>
      <c r="AG147" s="127"/>
      <c r="AH147">
        <f t="shared" si="86"/>
        <v>7.4277652655783052E-3</v>
      </c>
      <c r="AI147">
        <f t="shared" si="87"/>
        <v>0.23356644127804471</v>
      </c>
      <c r="AJ147">
        <f t="shared" si="88"/>
        <v>0.91989812745656563</v>
      </c>
      <c r="AK147">
        <f t="shared" si="89"/>
        <v>0.32443577724749384</v>
      </c>
      <c r="AL147">
        <f t="shared" si="90"/>
        <v>2.7411578762966577</v>
      </c>
      <c r="AM147">
        <f t="shared" si="91"/>
        <v>4.9276530133117786</v>
      </c>
      <c r="AN147" s="72">
        <f t="shared" si="92"/>
        <v>8.2431437602715754</v>
      </c>
      <c r="AO147" s="72">
        <f t="shared" si="93"/>
        <v>8.2431330475437754</v>
      </c>
      <c r="AP147" s="72">
        <f t="shared" si="94"/>
        <v>8.2431669721542775</v>
      </c>
      <c r="AQ147" s="72">
        <f t="shared" si="95"/>
        <v>8.2430595315108288</v>
      </c>
      <c r="AR147" s="72">
        <f t="shared" si="96"/>
        <v>8.2433997039345535</v>
      </c>
      <c r="AS147" s="72">
        <f t="shared" si="97"/>
        <v>8.2423216997652169</v>
      </c>
      <c r="AT147" s="72">
        <f t="shared" si="98"/>
        <v>8.2457282123717786</v>
      </c>
      <c r="AU147" s="72">
        <f t="shared" si="99"/>
        <v>7.4730983408037677</v>
      </c>
    </row>
    <row r="148" spans="1:47" ht="12.95" customHeight="1" x14ac:dyDescent="0.2">
      <c r="A148" s="75" t="s">
        <v>779</v>
      </c>
      <c r="B148" s="75"/>
      <c r="C148" s="76">
        <v>46979.775999999998</v>
      </c>
      <c r="D148" s="76"/>
      <c r="E148">
        <f t="shared" si="77"/>
        <v>-2581.0088037296077</v>
      </c>
      <c r="F148">
        <f t="shared" si="78"/>
        <v>-2581</v>
      </c>
      <c r="G148">
        <f t="shared" si="79"/>
        <v>-1.883300000190502E-2</v>
      </c>
      <c r="I148">
        <f t="shared" si="100"/>
        <v>-1.883300000190502E-2</v>
      </c>
      <c r="Q148" s="12">
        <f t="shared" si="80"/>
        <v>-9.097960889464414E-3</v>
      </c>
      <c r="R148" s="2">
        <f t="shared" si="81"/>
        <v>31961.275999999998</v>
      </c>
      <c r="S148" s="6">
        <v>0.1</v>
      </c>
      <c r="Z148">
        <f t="shared" si="82"/>
        <v>-2581</v>
      </c>
      <c r="AA148" s="72">
        <f t="shared" si="83"/>
        <v>-3.250967947170981E-5</v>
      </c>
      <c r="AB148" s="72">
        <f t="shared" si="72"/>
        <v>-2.7898451211897726E-2</v>
      </c>
      <c r="AC148" s="144">
        <f t="shared" si="73"/>
        <v>-9.7350391124406063E-3</v>
      </c>
      <c r="AD148" s="72">
        <f t="shared" si="84"/>
        <v>-1.8800490322433312E-2</v>
      </c>
      <c r="AE148" s="72">
        <f t="shared" si="70"/>
        <v>3.5345843636390863E-5</v>
      </c>
      <c r="AF148">
        <f t="shared" si="85"/>
        <v>-1.883300000190502E-2</v>
      </c>
      <c r="AG148" s="127"/>
      <c r="AH148">
        <f t="shared" si="86"/>
        <v>9.0654512099927042E-3</v>
      </c>
      <c r="AI148">
        <f t="shared" si="87"/>
        <v>0.22187420984419981</v>
      </c>
      <c r="AJ148">
        <f t="shared" si="88"/>
        <v>0.93403559463567454</v>
      </c>
      <c r="AK148">
        <f t="shared" si="89"/>
        <v>0.29529515435881765</v>
      </c>
      <c r="AL148">
        <f t="shared" si="90"/>
        <v>2.7788866513255375</v>
      </c>
      <c r="AM148">
        <f t="shared" si="91"/>
        <v>5.4535238490801188</v>
      </c>
      <c r="AN148" s="72">
        <f t="shared" si="92"/>
        <v>8.3350483719768089</v>
      </c>
      <c r="AO148" s="72">
        <f t="shared" si="93"/>
        <v>8.3342300421542799</v>
      </c>
      <c r="AP148" s="72">
        <f t="shared" si="94"/>
        <v>8.3363539552895922</v>
      </c>
      <c r="AQ148" s="72">
        <f t="shared" si="95"/>
        <v>8.3308234488834891</v>
      </c>
      <c r="AR148" s="72">
        <f t="shared" si="96"/>
        <v>8.3451045669191881</v>
      </c>
      <c r="AS148" s="72">
        <f t="shared" si="97"/>
        <v>8.3073817012992119</v>
      </c>
      <c r="AT148" s="72">
        <f t="shared" si="98"/>
        <v>8.401847818600606</v>
      </c>
      <c r="AU148" s="72">
        <f t="shared" si="99"/>
        <v>7.5969216051422999</v>
      </c>
    </row>
    <row r="149" spans="1:47" ht="12.95" customHeight="1" x14ac:dyDescent="0.2">
      <c r="A149" s="75" t="s">
        <v>779</v>
      </c>
      <c r="B149" s="75"/>
      <c r="C149" s="76">
        <v>46994.756999999998</v>
      </c>
      <c r="D149" s="76"/>
      <c r="E149">
        <f t="shared" ref="E149:E176" si="101">+(C149-C$7)/C$8</f>
        <v>-2574.0057413798681</v>
      </c>
      <c r="F149">
        <f t="shared" ref="F149:F176" si="102">ROUND(2*E149,0)/2</f>
        <v>-2574</v>
      </c>
      <c r="G149">
        <f t="shared" ref="G149:G176" si="103">+C149-(C$7+F149*C$8)</f>
        <v>-1.2282000003324356E-2</v>
      </c>
      <c r="I149">
        <f t="shared" si="100"/>
        <v>-1.2282000003324356E-2</v>
      </c>
      <c r="Q149" s="12">
        <f t="shared" ref="Q149:Q176" si="104">+D$11+D$12*F149+D$13*F149^2</f>
        <v>-9.1074788264518744E-3</v>
      </c>
      <c r="R149" s="2">
        <f t="shared" ref="R149:R176" si="105">+C149-15018.5</f>
        <v>31976.256999999998</v>
      </c>
      <c r="S149" s="6">
        <v>0.1</v>
      </c>
      <c r="Z149">
        <f t="shared" si="82"/>
        <v>-2574</v>
      </c>
      <c r="AA149" s="72">
        <f t="shared" si="83"/>
        <v>4.2091274049214922E-5</v>
      </c>
      <c r="AB149" s="72">
        <f t="shared" si="72"/>
        <v>-2.1431570103825445E-2</v>
      </c>
      <c r="AC149" s="144">
        <f t="shared" si="73"/>
        <v>-3.1745211768724815E-3</v>
      </c>
      <c r="AD149" s="72">
        <f t="shared" si="84"/>
        <v>-1.2324091277373571E-2</v>
      </c>
      <c r="AE149" s="72">
        <f t="shared" ref="AE149:AE176" si="106">+(G149-AA149)^2*S149</f>
        <v>1.5188322581303533E-5</v>
      </c>
      <c r="AF149">
        <f t="shared" si="85"/>
        <v>-1.2282000003324356E-2</v>
      </c>
      <c r="AG149" s="127"/>
      <c r="AH149">
        <f t="shared" si="86"/>
        <v>9.1495701005010893E-3</v>
      </c>
      <c r="AI149">
        <f t="shared" si="87"/>
        <v>0.22130521973501227</v>
      </c>
      <c r="AJ149">
        <f t="shared" si="88"/>
        <v>0.93472384093641792</v>
      </c>
      <c r="AK149">
        <f t="shared" si="89"/>
        <v>0.29379144419374914</v>
      </c>
      <c r="AL149">
        <f t="shared" si="90"/>
        <v>2.7808184214036284</v>
      </c>
      <c r="AM149">
        <f t="shared" si="91"/>
        <v>5.4833732865971214</v>
      </c>
      <c r="AN149" s="72">
        <f t="shared" si="92"/>
        <v>8.3398812149779378</v>
      </c>
      <c r="AO149" s="72">
        <f t="shared" si="93"/>
        <v>8.3389795820918007</v>
      </c>
      <c r="AP149" s="72">
        <f t="shared" si="94"/>
        <v>8.3412982118216448</v>
      </c>
      <c r="AQ149" s="72">
        <f t="shared" si="95"/>
        <v>8.3353148840621447</v>
      </c>
      <c r="AR149" s="72">
        <f t="shared" si="96"/>
        <v>8.3506198393772575</v>
      </c>
      <c r="AS149" s="72">
        <f t="shared" si="97"/>
        <v>8.3105318975475075</v>
      </c>
      <c r="AT149" s="72">
        <f t="shared" si="98"/>
        <v>8.4099081184702005</v>
      </c>
      <c r="AU149" s="72">
        <f t="shared" si="99"/>
        <v>7.6035890116836047</v>
      </c>
    </row>
    <row r="150" spans="1:47" ht="12.95" customHeight="1" x14ac:dyDescent="0.2">
      <c r="A150" s="75" t="s">
        <v>779</v>
      </c>
      <c r="B150" s="75"/>
      <c r="C150" s="76">
        <v>47024.703000000001</v>
      </c>
      <c r="D150" s="76"/>
      <c r="E150">
        <f t="shared" si="101"/>
        <v>-2560.0070960874755</v>
      </c>
      <c r="F150">
        <f t="shared" si="102"/>
        <v>-2560</v>
      </c>
      <c r="G150">
        <f t="shared" si="103"/>
        <v>-1.5180000002146699E-2</v>
      </c>
      <c r="I150">
        <f t="shared" si="100"/>
        <v>-1.5180000002146699E-2</v>
      </c>
      <c r="Q150" s="12">
        <f t="shared" si="104"/>
        <v>-9.1258701691866832E-3</v>
      </c>
      <c r="R150" s="2">
        <f t="shared" si="105"/>
        <v>32006.203000000001</v>
      </c>
      <c r="S150" s="6">
        <v>0.1</v>
      </c>
      <c r="Z150">
        <f t="shared" si="82"/>
        <v>-2560</v>
      </c>
      <c r="AA150" s="72">
        <f t="shared" si="83"/>
        <v>1.9075628930960951E-4</v>
      </c>
      <c r="AB150" s="72">
        <f t="shared" ref="AB150:AB176" si="107">G150-AH150</f>
        <v>-2.449662646064299E-2</v>
      </c>
      <c r="AC150" s="144">
        <f t="shared" ref="AC150:AC176" si="108">+G150-Q150</f>
        <v>-6.0541298329600153E-3</v>
      </c>
      <c r="AD150" s="72">
        <f t="shared" si="84"/>
        <v>-1.5370756291456308E-2</v>
      </c>
      <c r="AE150" s="72">
        <f t="shared" si="106"/>
        <v>2.3626014897134369E-5</v>
      </c>
      <c r="AF150">
        <f t="shared" si="85"/>
        <v>-1.5180000002146699E-2</v>
      </c>
      <c r="AG150" s="127"/>
      <c r="AH150">
        <f t="shared" si="86"/>
        <v>9.3166264584962927E-3</v>
      </c>
      <c r="AI150">
        <f t="shared" si="87"/>
        <v>0.22018385427819265</v>
      </c>
      <c r="AJ150">
        <f t="shared" si="88"/>
        <v>0.93608031588250018</v>
      </c>
      <c r="AK150">
        <f t="shared" si="89"/>
        <v>0.29080191258822785</v>
      </c>
      <c r="AL150">
        <f t="shared" si="90"/>
        <v>2.7846548114975826</v>
      </c>
      <c r="AM150">
        <f t="shared" si="91"/>
        <v>5.543600136709947</v>
      </c>
      <c r="AN150" s="72">
        <f t="shared" si="92"/>
        <v>8.3495157719310775</v>
      </c>
      <c r="AO150" s="72">
        <f t="shared" si="93"/>
        <v>8.348431424960264</v>
      </c>
      <c r="AP150" s="72">
        <f t="shared" si="94"/>
        <v>8.3511699805182893</v>
      </c>
      <c r="AQ150" s="72">
        <f t="shared" si="95"/>
        <v>8.3442266489762638</v>
      </c>
      <c r="AR150" s="72">
        <f t="shared" si="96"/>
        <v>8.361661256735724</v>
      </c>
      <c r="AS150" s="72">
        <f t="shared" si="97"/>
        <v>8.3167432078610855</v>
      </c>
      <c r="AT150" s="72">
        <f t="shared" si="98"/>
        <v>8.4259211252027253</v>
      </c>
      <c r="AU150" s="72">
        <f t="shared" si="99"/>
        <v>7.6169238247662161</v>
      </c>
    </row>
    <row r="151" spans="1:47" ht="12.95" customHeight="1" x14ac:dyDescent="0.2">
      <c r="A151" s="75" t="s">
        <v>779</v>
      </c>
      <c r="B151" s="75"/>
      <c r="C151" s="76">
        <v>47039.675999999999</v>
      </c>
      <c r="D151" s="76"/>
      <c r="E151">
        <f t="shared" si="101"/>
        <v>-2553.0077734412807</v>
      </c>
      <c r="F151">
        <f t="shared" si="102"/>
        <v>-2553</v>
      </c>
      <c r="G151">
        <f t="shared" si="103"/>
        <v>-1.6628999997919891E-2</v>
      </c>
      <c r="I151">
        <f t="shared" si="100"/>
        <v>-1.6628999997919891E-2</v>
      </c>
      <c r="Q151" s="12">
        <f t="shared" si="104"/>
        <v>-9.1347435749340386E-3</v>
      </c>
      <c r="R151" s="2">
        <f t="shared" si="105"/>
        <v>32021.175999999999</v>
      </c>
      <c r="S151" s="6">
        <v>0.1</v>
      </c>
      <c r="Z151">
        <f t="shared" si="82"/>
        <v>-2553</v>
      </c>
      <c r="AA151" s="72">
        <f t="shared" si="83"/>
        <v>2.6482617082359237E-4</v>
      </c>
      <c r="AB151" s="72">
        <f t="shared" si="107"/>
        <v>-2.6028569743677524E-2</v>
      </c>
      <c r="AC151" s="144">
        <f t="shared" si="108"/>
        <v>-7.4942564229858524E-3</v>
      </c>
      <c r="AD151" s="72">
        <f t="shared" si="84"/>
        <v>-1.6893826168743485E-2</v>
      </c>
      <c r="AE151" s="72">
        <f t="shared" si="106"/>
        <v>2.854013626197222E-5</v>
      </c>
      <c r="AF151">
        <f t="shared" si="85"/>
        <v>-1.6628999997919891E-2</v>
      </c>
      <c r="AG151" s="127"/>
      <c r="AH151">
        <f t="shared" si="86"/>
        <v>9.399569745757631E-3</v>
      </c>
      <c r="AI151">
        <f t="shared" si="87"/>
        <v>0.21963131606289454</v>
      </c>
      <c r="AJ151">
        <f t="shared" si="88"/>
        <v>0.93674874079755654</v>
      </c>
      <c r="AK151">
        <f t="shared" si="89"/>
        <v>0.28931590109023786</v>
      </c>
      <c r="AL151">
        <f t="shared" si="90"/>
        <v>2.7865597281720467</v>
      </c>
      <c r="AM151">
        <f t="shared" si="91"/>
        <v>5.573983505634998</v>
      </c>
      <c r="AN151" s="72">
        <f t="shared" si="92"/>
        <v>8.3543178874785031</v>
      </c>
      <c r="AO151" s="72">
        <f t="shared" si="93"/>
        <v>8.3531337503798895</v>
      </c>
      <c r="AP151" s="72">
        <f t="shared" si="94"/>
        <v>8.3560979753800559</v>
      </c>
      <c r="AQ151" s="72">
        <f t="shared" si="95"/>
        <v>8.348647111420096</v>
      </c>
      <c r="AR151" s="72">
        <f t="shared" si="96"/>
        <v>8.3671871924517252</v>
      </c>
      <c r="AS151" s="72">
        <f t="shared" si="97"/>
        <v>8.3198060447174473</v>
      </c>
      <c r="AT151" s="72">
        <f t="shared" si="98"/>
        <v>8.433873713008845</v>
      </c>
      <c r="AU151" s="72">
        <f t="shared" si="99"/>
        <v>7.6235912313075218</v>
      </c>
    </row>
    <row r="152" spans="1:47" ht="12.95" customHeight="1" x14ac:dyDescent="0.2">
      <c r="A152" s="75" t="s">
        <v>779</v>
      </c>
      <c r="B152" s="75"/>
      <c r="C152" s="76">
        <v>47056.792000000001</v>
      </c>
      <c r="D152" s="76"/>
      <c r="E152">
        <f t="shared" si="101"/>
        <v>-2545.0066777081415</v>
      </c>
      <c r="F152">
        <f t="shared" si="102"/>
        <v>-2545</v>
      </c>
      <c r="G152">
        <f t="shared" si="103"/>
        <v>-1.4284999997471459E-2</v>
      </c>
      <c r="I152">
        <f t="shared" si="100"/>
        <v>-1.4284999997471459E-2</v>
      </c>
      <c r="Q152" s="12">
        <f t="shared" si="104"/>
        <v>-9.1446215360983171E-3</v>
      </c>
      <c r="R152" s="2">
        <f t="shared" si="105"/>
        <v>32038.292000000001</v>
      </c>
      <c r="S152" s="6">
        <v>0.1</v>
      </c>
      <c r="Z152">
        <f t="shared" si="82"/>
        <v>-2545</v>
      </c>
      <c r="AA152" s="72">
        <f t="shared" si="83"/>
        <v>3.4926795100883624E-4</v>
      </c>
      <c r="AB152" s="72">
        <f t="shared" si="107"/>
        <v>-2.3778889484578611E-2</v>
      </c>
      <c r="AC152" s="144">
        <f t="shared" si="108"/>
        <v>-5.1403784613731421E-3</v>
      </c>
      <c r="AD152" s="72">
        <f t="shared" si="84"/>
        <v>-1.4634267948480295E-2</v>
      </c>
      <c r="AE152" s="72">
        <f t="shared" si="106"/>
        <v>2.1416179838791767E-5</v>
      </c>
      <c r="AF152">
        <f t="shared" si="85"/>
        <v>-1.4284999997471459E-2</v>
      </c>
      <c r="AG152" s="127"/>
      <c r="AH152">
        <f t="shared" si="86"/>
        <v>9.4938894871071534E-3</v>
      </c>
      <c r="AI152">
        <f t="shared" si="87"/>
        <v>0.2190063580361814</v>
      </c>
      <c r="AJ152">
        <f t="shared" si="88"/>
        <v>0.93750480665952673</v>
      </c>
      <c r="AK152">
        <f t="shared" si="89"/>
        <v>0.28762458988319684</v>
      </c>
      <c r="AL152">
        <f t="shared" si="90"/>
        <v>2.7887261830908909</v>
      </c>
      <c r="AM152">
        <f t="shared" si="91"/>
        <v>5.6089328776679546</v>
      </c>
      <c r="AN152" s="72">
        <f t="shared" si="92"/>
        <v>8.3597939797595266</v>
      </c>
      <c r="AO152" s="72">
        <f t="shared" si="93"/>
        <v>8.3584885907593787</v>
      </c>
      <c r="AP152" s="72">
        <f t="shared" si="94"/>
        <v>8.3617239257133296</v>
      </c>
      <c r="AQ152" s="72">
        <f t="shared" si="95"/>
        <v>8.3536702794448168</v>
      </c>
      <c r="AR152" s="72">
        <f t="shared" si="96"/>
        <v>8.3735066197346466</v>
      </c>
      <c r="AS152" s="72">
        <f t="shared" si="97"/>
        <v>8.3232729207483853</v>
      </c>
      <c r="AT152" s="72">
        <f t="shared" si="98"/>
        <v>8.4429182748984868</v>
      </c>
      <c r="AU152" s="72">
        <f t="shared" si="99"/>
        <v>7.631211124497586</v>
      </c>
    </row>
    <row r="153" spans="1:47" ht="12.95" customHeight="1" x14ac:dyDescent="0.2">
      <c r="A153" s="75" t="s">
        <v>779</v>
      </c>
      <c r="B153" s="75"/>
      <c r="C153" s="76">
        <v>47084.6</v>
      </c>
      <c r="D153" s="76"/>
      <c r="E153">
        <f t="shared" si="101"/>
        <v>-2532.0074681879792</v>
      </c>
      <c r="F153">
        <f t="shared" si="102"/>
        <v>-2532</v>
      </c>
      <c r="G153">
        <f t="shared" si="103"/>
        <v>-1.5976000002410728E-2</v>
      </c>
      <c r="I153">
        <f t="shared" si="100"/>
        <v>-1.5976000002410728E-2</v>
      </c>
      <c r="Q153" s="12">
        <f t="shared" si="104"/>
        <v>-9.1600747296958843E-3</v>
      </c>
      <c r="R153" s="2">
        <f t="shared" si="105"/>
        <v>32066.1</v>
      </c>
      <c r="S153" s="6">
        <v>0.1</v>
      </c>
      <c r="Z153">
        <f t="shared" si="82"/>
        <v>-2532</v>
      </c>
      <c r="AA153" s="72">
        <f t="shared" si="83"/>
        <v>4.8601978541013696E-4</v>
      </c>
      <c r="AB153" s="72">
        <f t="shared" si="107"/>
        <v>-2.562209451751675E-2</v>
      </c>
      <c r="AC153" s="144">
        <f t="shared" si="108"/>
        <v>-6.8159252727148442E-3</v>
      </c>
      <c r="AD153" s="72">
        <f t="shared" si="84"/>
        <v>-1.6462019787820865E-2</v>
      </c>
      <c r="AE153" s="72">
        <f t="shared" si="106"/>
        <v>2.7099809549460572E-5</v>
      </c>
      <c r="AF153">
        <f t="shared" si="85"/>
        <v>-1.5976000002410728E-2</v>
      </c>
      <c r="AG153" s="127"/>
      <c r="AH153">
        <f t="shared" si="86"/>
        <v>9.6460945151060212E-3</v>
      </c>
      <c r="AI153">
        <f t="shared" si="87"/>
        <v>0.21800533431523217</v>
      </c>
      <c r="AJ153">
        <f t="shared" si="88"/>
        <v>0.93871590436002861</v>
      </c>
      <c r="AK153">
        <f t="shared" si="89"/>
        <v>0.28489176248876447</v>
      </c>
      <c r="AL153">
        <f t="shared" si="90"/>
        <v>2.7922231057437359</v>
      </c>
      <c r="AM153">
        <f t="shared" si="91"/>
        <v>5.6662503269333317</v>
      </c>
      <c r="AN153" s="72">
        <f t="shared" si="92"/>
        <v>8.3686659779648487</v>
      </c>
      <c r="AO153" s="72">
        <f t="shared" si="93"/>
        <v>8.3671464519325074</v>
      </c>
      <c r="AP153" s="72">
        <f t="shared" si="94"/>
        <v>8.3708531863637941</v>
      </c>
      <c r="AQ153" s="72">
        <f t="shared" si="95"/>
        <v>8.361767741033745</v>
      </c>
      <c r="AR153" s="72">
        <f t="shared" si="96"/>
        <v>8.3837844820651242</v>
      </c>
      <c r="AS153" s="72">
        <f t="shared" si="97"/>
        <v>8.3288335035047076</v>
      </c>
      <c r="AT153" s="72">
        <f t="shared" si="98"/>
        <v>8.457515133418342</v>
      </c>
      <c r="AU153" s="72">
        <f t="shared" si="99"/>
        <v>7.6435934509314389</v>
      </c>
    </row>
    <row r="154" spans="1:47" ht="12.95" customHeight="1" x14ac:dyDescent="0.2">
      <c r="A154" s="75" t="s">
        <v>779</v>
      </c>
      <c r="B154" s="75"/>
      <c r="C154" s="76">
        <v>47469.648000000001</v>
      </c>
      <c r="D154" s="76"/>
      <c r="E154">
        <f t="shared" si="101"/>
        <v>-2352.0117968948307</v>
      </c>
      <c r="F154">
        <f t="shared" si="102"/>
        <v>-2352</v>
      </c>
      <c r="G154">
        <f t="shared" si="103"/>
        <v>-2.5236000001314096E-2</v>
      </c>
      <c r="I154">
        <f t="shared" si="100"/>
        <v>-2.5236000001314096E-2</v>
      </c>
      <c r="Q154" s="12">
        <f t="shared" si="104"/>
        <v>-9.2978821097396448E-3</v>
      </c>
      <c r="R154" s="2">
        <f t="shared" si="105"/>
        <v>32451.148000000001</v>
      </c>
      <c r="S154" s="6">
        <v>0.1</v>
      </c>
      <c r="Z154">
        <f t="shared" si="82"/>
        <v>-2352</v>
      </c>
      <c r="AA154" s="72">
        <f t="shared" si="83"/>
        <v>2.3290566599531957E-3</v>
      </c>
      <c r="AB154" s="72">
        <f t="shared" si="107"/>
        <v>-3.6862938771006937E-2</v>
      </c>
      <c r="AC154" s="144">
        <f t="shared" si="108"/>
        <v>-1.5938117891574451E-2</v>
      </c>
      <c r="AD154" s="72">
        <f t="shared" si="84"/>
        <v>-2.7565056661267292E-2</v>
      </c>
      <c r="AE154" s="72">
        <f t="shared" si="106"/>
        <v>7.598323487388764E-5</v>
      </c>
      <c r="AF154">
        <f t="shared" si="85"/>
        <v>-2.5236000001314096E-2</v>
      </c>
      <c r="AG154" s="127"/>
      <c r="AH154">
        <f t="shared" si="86"/>
        <v>1.1626938769692841E-2</v>
      </c>
      <c r="AI154">
        <f t="shared" si="87"/>
        <v>0.20576677093046358</v>
      </c>
      <c r="AJ154">
        <f t="shared" si="88"/>
        <v>0.95353120167668204</v>
      </c>
      <c r="AK154">
        <f t="shared" si="89"/>
        <v>0.24874193722644286</v>
      </c>
      <c r="AL154">
        <f t="shared" si="90"/>
        <v>2.8380838461588742</v>
      </c>
      <c r="AM154">
        <f t="shared" si="91"/>
        <v>6.5389319704728672</v>
      </c>
      <c r="AN154" s="72">
        <f t="shared" si="92"/>
        <v>8.4887648688066975</v>
      </c>
      <c r="AO154" s="72">
        <f t="shared" si="93"/>
        <v>8.4814809843872503</v>
      </c>
      <c r="AP154" s="72">
        <f t="shared" si="94"/>
        <v>8.4962376558748414</v>
      </c>
      <c r="AQ154" s="72">
        <f t="shared" si="95"/>
        <v>8.4660228062797991</v>
      </c>
      <c r="AR154" s="72">
        <f t="shared" si="96"/>
        <v>8.5266321300405039</v>
      </c>
      <c r="AS154" s="72">
        <f t="shared" si="97"/>
        <v>8.3992332714447997</v>
      </c>
      <c r="AT154" s="72">
        <f t="shared" si="98"/>
        <v>8.6466834872178904</v>
      </c>
      <c r="AU154" s="72">
        <f t="shared" si="99"/>
        <v>7.8150410477078669</v>
      </c>
    </row>
    <row r="155" spans="1:47" ht="12.95" customHeight="1" x14ac:dyDescent="0.2">
      <c r="A155" s="75" t="s">
        <v>779</v>
      </c>
      <c r="B155" s="75"/>
      <c r="C155" s="76">
        <v>47478.214</v>
      </c>
      <c r="D155" s="76"/>
      <c r="E155">
        <f t="shared" si="101"/>
        <v>-2348.0075093247178</v>
      </c>
      <c r="F155">
        <f t="shared" si="102"/>
        <v>-2348</v>
      </c>
      <c r="G155">
        <f t="shared" si="103"/>
        <v>-1.6064000003098045E-2</v>
      </c>
      <c r="I155">
        <f t="shared" si="100"/>
        <v>-1.6064000003098045E-2</v>
      </c>
      <c r="Q155" s="12">
        <f t="shared" si="104"/>
        <v>-9.2993309755794486E-3</v>
      </c>
      <c r="R155" s="2">
        <f t="shared" si="105"/>
        <v>32459.714</v>
      </c>
      <c r="S155" s="6">
        <v>0.1</v>
      </c>
      <c r="Z155">
        <f t="shared" si="82"/>
        <v>-2348</v>
      </c>
      <c r="AA155" s="72">
        <f t="shared" si="83"/>
        <v>2.3691068833050829E-3</v>
      </c>
      <c r="AB155" s="72">
        <f t="shared" si="107"/>
        <v>-2.7732437861982574E-2</v>
      </c>
      <c r="AC155" s="144">
        <f t="shared" si="108"/>
        <v>-6.764669027518596E-3</v>
      </c>
      <c r="AD155" s="72">
        <f t="shared" si="84"/>
        <v>-1.8433106886403129E-2</v>
      </c>
      <c r="AE155" s="72">
        <f t="shared" si="106"/>
        <v>3.397794294855625E-5</v>
      </c>
      <c r="AF155">
        <f t="shared" si="85"/>
        <v>-1.6064000003098045E-2</v>
      </c>
      <c r="AG155" s="127"/>
      <c r="AH155">
        <f t="shared" si="86"/>
        <v>1.1668437858884531E-2</v>
      </c>
      <c r="AI155">
        <f t="shared" si="87"/>
        <v>0.2055250797103364</v>
      </c>
      <c r="AJ155">
        <f t="shared" si="88"/>
        <v>0.95382395964929567</v>
      </c>
      <c r="AK155">
        <f t="shared" si="89"/>
        <v>0.24796889830000671</v>
      </c>
      <c r="AL155">
        <f t="shared" si="90"/>
        <v>2.839057012773194</v>
      </c>
      <c r="AM155">
        <f t="shared" si="91"/>
        <v>6.5602916660110235</v>
      </c>
      <c r="AN155" s="72">
        <f t="shared" si="92"/>
        <v>8.4913882621527286</v>
      </c>
      <c r="AO155" s="72">
        <f t="shared" si="93"/>
        <v>8.4839051812215232</v>
      </c>
      <c r="AP155" s="72">
        <f t="shared" si="94"/>
        <v>8.4990121600900501</v>
      </c>
      <c r="AQ155" s="72">
        <f t="shared" si="95"/>
        <v>8.4681848885385946</v>
      </c>
      <c r="AR155" s="72">
        <f t="shared" si="96"/>
        <v>8.5298036080366035</v>
      </c>
      <c r="AS155" s="72">
        <f t="shared" si="97"/>
        <v>8.4007106262037539</v>
      </c>
      <c r="AT155" s="72">
        <f t="shared" si="98"/>
        <v>8.6506108437560911</v>
      </c>
      <c r="AU155" s="72">
        <f t="shared" si="99"/>
        <v>7.818850994302899</v>
      </c>
    </row>
    <row r="156" spans="1:47" ht="12.95" customHeight="1" x14ac:dyDescent="0.2">
      <c r="A156" s="75" t="s">
        <v>779</v>
      </c>
      <c r="B156" s="75"/>
      <c r="C156" s="76">
        <v>47717.81</v>
      </c>
      <c r="D156" s="76"/>
      <c r="E156">
        <f t="shared" si="101"/>
        <v>-2236.005258023185</v>
      </c>
      <c r="F156">
        <f t="shared" si="102"/>
        <v>-2236</v>
      </c>
      <c r="G156">
        <f t="shared" si="103"/>
        <v>-1.124800000252435E-2</v>
      </c>
      <c r="I156">
        <f t="shared" si="100"/>
        <v>-1.124800000252435E-2</v>
      </c>
      <c r="Q156" s="12">
        <f t="shared" si="104"/>
        <v>-9.3114170766740584E-3</v>
      </c>
      <c r="R156" s="2">
        <f t="shared" si="105"/>
        <v>32699.309999999998</v>
      </c>
      <c r="S156" s="6">
        <v>0.1</v>
      </c>
      <c r="Z156">
        <f t="shared" si="82"/>
        <v>-2236</v>
      </c>
      <c r="AA156" s="72">
        <f t="shared" si="83"/>
        <v>3.4777395096692379E-3</v>
      </c>
      <c r="AB156" s="72">
        <f t="shared" si="107"/>
        <v>-2.4037156588867646E-2</v>
      </c>
      <c r="AC156" s="144">
        <f t="shared" si="108"/>
        <v>-1.9365829258502915E-3</v>
      </c>
      <c r="AD156" s="72">
        <f t="shared" si="84"/>
        <v>-1.4725739512193588E-2</v>
      </c>
      <c r="AE156" s="72">
        <f t="shared" si="106"/>
        <v>2.1684740418097945E-5</v>
      </c>
      <c r="AF156">
        <f t="shared" si="85"/>
        <v>-1.124800000252435E-2</v>
      </c>
      <c r="AG156" s="127"/>
      <c r="AH156">
        <f t="shared" si="86"/>
        <v>1.2789156586343296E-2</v>
      </c>
      <c r="AI156">
        <f t="shared" si="87"/>
        <v>0.19920662678319812</v>
      </c>
      <c r="AJ156">
        <f t="shared" si="88"/>
        <v>0.96148056047508479</v>
      </c>
      <c r="AK156">
        <f t="shared" si="89"/>
        <v>0.22673541167061267</v>
      </c>
      <c r="AL156">
        <f t="shared" si="90"/>
        <v>2.8656760246516821</v>
      </c>
      <c r="AM156">
        <f t="shared" si="91"/>
        <v>7.202521819780964</v>
      </c>
      <c r="AN156" s="72">
        <f t="shared" si="92"/>
        <v>8.5643318681257732</v>
      </c>
      <c r="AO156" s="72">
        <f t="shared" si="93"/>
        <v>8.549784808503393</v>
      </c>
      <c r="AP156" s="72">
        <f t="shared" si="94"/>
        <v>8.576624546791912</v>
      </c>
      <c r="AQ156" s="72">
        <f t="shared" si="95"/>
        <v>8.5264136300093512</v>
      </c>
      <c r="AR156" s="72">
        <f t="shared" si="96"/>
        <v>8.6181193144059556</v>
      </c>
      <c r="AS156" s="72">
        <f t="shared" si="97"/>
        <v>8.4417751613631218</v>
      </c>
      <c r="AT156" s="72">
        <f t="shared" si="98"/>
        <v>8.7556735401439987</v>
      </c>
      <c r="AU156" s="72">
        <f t="shared" si="99"/>
        <v>7.9255294989637886</v>
      </c>
    </row>
    <row r="157" spans="1:47" ht="12.95" customHeight="1" x14ac:dyDescent="0.2">
      <c r="A157" s="75" t="s">
        <v>779</v>
      </c>
      <c r="B157" s="75"/>
      <c r="C157" s="76">
        <v>47732.792000000001</v>
      </c>
      <c r="D157" s="76"/>
      <c r="E157">
        <f t="shared" si="101"/>
        <v>-2229.0017282105005</v>
      </c>
      <c r="F157">
        <f t="shared" si="102"/>
        <v>-2229</v>
      </c>
      <c r="G157">
        <f t="shared" si="103"/>
        <v>-3.6970000001019798E-3</v>
      </c>
      <c r="I157">
        <f t="shared" si="100"/>
        <v>-3.6970000001019798E-3</v>
      </c>
      <c r="Q157" s="12">
        <f t="shared" si="104"/>
        <v>-9.3103462861455107E-3</v>
      </c>
      <c r="R157" s="2">
        <f t="shared" si="105"/>
        <v>32714.292000000001</v>
      </c>
      <c r="S157" s="6">
        <v>0.1</v>
      </c>
      <c r="Z157">
        <f t="shared" si="82"/>
        <v>-2229</v>
      </c>
      <c r="AA157" s="72">
        <f t="shared" si="83"/>
        <v>3.5462624318883251E-3</v>
      </c>
      <c r="AB157" s="72">
        <f t="shared" si="107"/>
        <v>-1.6553608718135816E-2</v>
      </c>
      <c r="AC157" s="144">
        <f t="shared" si="108"/>
        <v>5.6133462860435308E-3</v>
      </c>
      <c r="AD157" s="72">
        <f t="shared" si="84"/>
        <v>-7.243262431990305E-3</v>
      </c>
      <c r="AE157" s="72">
        <f t="shared" si="106"/>
        <v>5.2464850658682113E-6</v>
      </c>
      <c r="AF157">
        <f t="shared" si="85"/>
        <v>-3.6970000001019798E-3</v>
      </c>
      <c r="AG157" s="127"/>
      <c r="AH157">
        <f t="shared" si="86"/>
        <v>1.2856608718033836E-2</v>
      </c>
      <c r="AI157">
        <f t="shared" si="87"/>
        <v>0.19883874695671278</v>
      </c>
      <c r="AJ157">
        <f t="shared" si="88"/>
        <v>0.96192655612908462</v>
      </c>
      <c r="AK157">
        <f t="shared" si="89"/>
        <v>0.22543207428291168</v>
      </c>
      <c r="AL157">
        <f t="shared" si="90"/>
        <v>2.8673032081920429</v>
      </c>
      <c r="AM157">
        <f t="shared" si="91"/>
        <v>7.2457951464846708</v>
      </c>
      <c r="AN157" s="72">
        <f t="shared" si="92"/>
        <v>8.5688642928959755</v>
      </c>
      <c r="AO157" s="72">
        <f t="shared" si="93"/>
        <v>8.5537771990988816</v>
      </c>
      <c r="AP157" s="72">
        <f t="shared" si="94"/>
        <v>8.581471023528314</v>
      </c>
      <c r="AQ157" s="72">
        <f t="shared" si="95"/>
        <v>8.5299184173258844</v>
      </c>
      <c r="AR157" s="72">
        <f t="shared" si="96"/>
        <v>8.6235956676098517</v>
      </c>
      <c r="AS157" s="72">
        <f t="shared" si="97"/>
        <v>8.4443509193304394</v>
      </c>
      <c r="AT157" s="72">
        <f t="shared" si="98"/>
        <v>8.7619258099898829</v>
      </c>
      <c r="AU157" s="72">
        <f t="shared" si="99"/>
        <v>7.9321969055050943</v>
      </c>
    </row>
    <row r="158" spans="1:47" ht="12.95" customHeight="1" x14ac:dyDescent="0.2">
      <c r="A158" s="75" t="s">
        <v>839</v>
      </c>
      <c r="B158" s="75"/>
      <c r="C158" s="76">
        <v>47743.472000000002</v>
      </c>
      <c r="D158" s="76"/>
      <c r="E158">
        <f t="shared" si="101"/>
        <v>-2224.0092239787919</v>
      </c>
      <c r="F158">
        <f t="shared" si="102"/>
        <v>-2224</v>
      </c>
      <c r="G158">
        <f t="shared" si="103"/>
        <v>-1.9732000000658445E-2</v>
      </c>
      <c r="I158">
        <f t="shared" si="100"/>
        <v>-1.9732000000658445E-2</v>
      </c>
      <c r="Q158" s="12">
        <f t="shared" si="104"/>
        <v>-9.3094498987801935E-3</v>
      </c>
      <c r="R158" s="2">
        <f t="shared" si="105"/>
        <v>32724.972000000002</v>
      </c>
      <c r="S158" s="6">
        <v>0.1</v>
      </c>
      <c r="Z158">
        <f t="shared" si="82"/>
        <v>-2224</v>
      </c>
      <c r="AA158" s="72">
        <f t="shared" si="83"/>
        <v>3.5951548446399809E-3</v>
      </c>
      <c r="AB158" s="72">
        <f t="shared" si="107"/>
        <v>-3.2636604744078618E-2</v>
      </c>
      <c r="AC158" s="144">
        <f t="shared" si="108"/>
        <v>-1.0422550101878252E-2</v>
      </c>
      <c r="AD158" s="72">
        <f t="shared" si="84"/>
        <v>-2.3327154845298424E-2</v>
      </c>
      <c r="AE158" s="72">
        <f t="shared" si="106"/>
        <v>5.4415615317652984E-5</v>
      </c>
      <c r="AF158">
        <f t="shared" si="85"/>
        <v>-1.9732000000658445E-2</v>
      </c>
      <c r="AG158" s="127"/>
      <c r="AH158">
        <f t="shared" si="86"/>
        <v>1.2904604743420174E-2</v>
      </c>
      <c r="AI158">
        <f t="shared" si="87"/>
        <v>0.19857780834912087</v>
      </c>
      <c r="AJ158">
        <f t="shared" si="88"/>
        <v>0.96224291771937098</v>
      </c>
      <c r="AK158">
        <f t="shared" si="89"/>
        <v>0.22450265972341593</v>
      </c>
      <c r="AL158">
        <f t="shared" si="90"/>
        <v>2.8684631034329096</v>
      </c>
      <c r="AM158">
        <f t="shared" si="91"/>
        <v>7.2769541809499083</v>
      </c>
      <c r="AN158" s="72">
        <f t="shared" si="92"/>
        <v>8.5721002235326988</v>
      </c>
      <c r="AO158" s="72">
        <f t="shared" si="93"/>
        <v>8.5566201692356501</v>
      </c>
      <c r="AP158" s="72">
        <f t="shared" si="94"/>
        <v>8.5849324237775377</v>
      </c>
      <c r="AQ158" s="72">
        <f t="shared" si="95"/>
        <v>8.532413191972859</v>
      </c>
      <c r="AR158" s="72">
        <f t="shared" si="96"/>
        <v>8.6275033315911838</v>
      </c>
      <c r="AS158" s="72">
        <f t="shared" si="97"/>
        <v>8.4461933466635788</v>
      </c>
      <c r="AT158" s="72">
        <f t="shared" si="98"/>
        <v>8.7663691332964255</v>
      </c>
      <c r="AU158" s="72">
        <f t="shared" si="99"/>
        <v>7.936959338748883</v>
      </c>
    </row>
    <row r="159" spans="1:47" ht="12.95" customHeight="1" x14ac:dyDescent="0.2">
      <c r="A159" s="75" t="s">
        <v>840</v>
      </c>
      <c r="B159" s="75"/>
      <c r="C159" s="76">
        <v>47743.483</v>
      </c>
      <c r="D159" s="76"/>
      <c r="E159">
        <f t="shared" si="101"/>
        <v>-2224.004081886419</v>
      </c>
      <c r="F159">
        <f t="shared" si="102"/>
        <v>-2224</v>
      </c>
      <c r="G159">
        <f t="shared" si="103"/>
        <v>-8.7320000020554289E-3</v>
      </c>
      <c r="I159">
        <f t="shared" si="100"/>
        <v>-8.7320000020554289E-3</v>
      </c>
      <c r="Q159" s="12">
        <f t="shared" si="104"/>
        <v>-9.3094498987801935E-3</v>
      </c>
      <c r="R159" s="2">
        <f t="shared" si="105"/>
        <v>32724.983</v>
      </c>
      <c r="S159" s="6">
        <v>0.1</v>
      </c>
      <c r="Z159">
        <f t="shared" si="82"/>
        <v>-2224</v>
      </c>
      <c r="AA159" s="72">
        <f t="shared" si="83"/>
        <v>3.5951548446399809E-3</v>
      </c>
      <c r="AB159" s="72">
        <f t="shared" si="107"/>
        <v>-2.1636604745475602E-2</v>
      </c>
      <c r="AC159" s="144">
        <f t="shared" si="108"/>
        <v>5.774498967247646E-4</v>
      </c>
      <c r="AD159" s="72">
        <f t="shared" si="84"/>
        <v>-1.232715484669541E-2</v>
      </c>
      <c r="AE159" s="72">
        <f t="shared" si="106"/>
        <v>1.5195874661440612E-5</v>
      </c>
      <c r="AF159">
        <f t="shared" si="85"/>
        <v>-8.7320000020554289E-3</v>
      </c>
      <c r="AG159" s="127"/>
      <c r="AH159">
        <f t="shared" si="86"/>
        <v>1.2904604743420174E-2</v>
      </c>
      <c r="AI159">
        <f t="shared" si="87"/>
        <v>0.19857780834912087</v>
      </c>
      <c r="AJ159">
        <f t="shared" si="88"/>
        <v>0.96224291771937098</v>
      </c>
      <c r="AK159">
        <f t="shared" si="89"/>
        <v>0.22450265972341593</v>
      </c>
      <c r="AL159">
        <f t="shared" si="90"/>
        <v>2.8684631034329096</v>
      </c>
      <c r="AM159">
        <f t="shared" si="91"/>
        <v>7.2769541809499083</v>
      </c>
      <c r="AN159" s="72">
        <f t="shared" si="92"/>
        <v>8.5721002235326988</v>
      </c>
      <c r="AO159" s="72">
        <f t="shared" si="93"/>
        <v>8.5566201692356501</v>
      </c>
      <c r="AP159" s="72">
        <f t="shared" si="94"/>
        <v>8.5849324237775377</v>
      </c>
      <c r="AQ159" s="72">
        <f t="shared" si="95"/>
        <v>8.532413191972859</v>
      </c>
      <c r="AR159" s="72">
        <f t="shared" si="96"/>
        <v>8.6275033315911838</v>
      </c>
      <c r="AS159" s="72">
        <f t="shared" si="97"/>
        <v>8.4461933466635788</v>
      </c>
      <c r="AT159" s="72">
        <f t="shared" si="98"/>
        <v>8.7663691332964255</v>
      </c>
      <c r="AU159" s="72">
        <f t="shared" si="99"/>
        <v>7.936959338748883</v>
      </c>
    </row>
    <row r="160" spans="1:47" ht="12.95" customHeight="1" x14ac:dyDescent="0.2">
      <c r="A160" s="75" t="s">
        <v>840</v>
      </c>
      <c r="B160" s="75"/>
      <c r="C160" s="76">
        <v>47743.485000000001</v>
      </c>
      <c r="D160" s="76"/>
      <c r="E160">
        <f t="shared" si="101"/>
        <v>-2224.0031469605328</v>
      </c>
      <c r="F160">
        <f t="shared" si="102"/>
        <v>-2224</v>
      </c>
      <c r="G160">
        <f t="shared" si="103"/>
        <v>-6.7320000016479753E-3</v>
      </c>
      <c r="I160">
        <f t="shared" si="100"/>
        <v>-6.7320000016479753E-3</v>
      </c>
      <c r="Q160" s="12">
        <f t="shared" si="104"/>
        <v>-9.3094498987801935E-3</v>
      </c>
      <c r="R160" s="2">
        <f t="shared" si="105"/>
        <v>32724.985000000001</v>
      </c>
      <c r="S160" s="6">
        <v>0.1</v>
      </c>
      <c r="Z160">
        <f t="shared" si="82"/>
        <v>-2224</v>
      </c>
      <c r="AA160" s="72">
        <f t="shared" si="83"/>
        <v>3.5951548446399809E-3</v>
      </c>
      <c r="AB160" s="72">
        <f t="shared" si="107"/>
        <v>-1.9636604745068148E-2</v>
      </c>
      <c r="AC160" s="144">
        <f t="shared" si="108"/>
        <v>2.5774498971322182E-3</v>
      </c>
      <c r="AD160" s="72">
        <f t="shared" si="84"/>
        <v>-1.0327154846287956E-2</v>
      </c>
      <c r="AE160" s="72">
        <f t="shared" si="106"/>
        <v>1.0665012721920882E-5</v>
      </c>
      <c r="AF160">
        <f t="shared" si="85"/>
        <v>-6.7320000016479753E-3</v>
      </c>
      <c r="AG160" s="127"/>
      <c r="AH160">
        <f t="shared" si="86"/>
        <v>1.2904604743420174E-2</v>
      </c>
      <c r="AI160">
        <f t="shared" si="87"/>
        <v>0.19857780834912087</v>
      </c>
      <c r="AJ160">
        <f t="shared" si="88"/>
        <v>0.96224291771937098</v>
      </c>
      <c r="AK160">
        <f t="shared" si="89"/>
        <v>0.22450265972341593</v>
      </c>
      <c r="AL160">
        <f t="shared" si="90"/>
        <v>2.8684631034329096</v>
      </c>
      <c r="AM160">
        <f t="shared" si="91"/>
        <v>7.2769541809499083</v>
      </c>
      <c r="AN160" s="72">
        <f t="shared" si="92"/>
        <v>8.5721002235326988</v>
      </c>
      <c r="AO160" s="72">
        <f t="shared" si="93"/>
        <v>8.5566201692356501</v>
      </c>
      <c r="AP160" s="72">
        <f t="shared" si="94"/>
        <v>8.5849324237775377</v>
      </c>
      <c r="AQ160" s="72">
        <f t="shared" si="95"/>
        <v>8.532413191972859</v>
      </c>
      <c r="AR160" s="72">
        <f t="shared" si="96"/>
        <v>8.6275033315911838</v>
      </c>
      <c r="AS160" s="72">
        <f t="shared" si="97"/>
        <v>8.4461933466635788</v>
      </c>
      <c r="AT160" s="72">
        <f t="shared" si="98"/>
        <v>8.7663691332964255</v>
      </c>
      <c r="AU160" s="72">
        <f t="shared" si="99"/>
        <v>7.936959338748883</v>
      </c>
    </row>
    <row r="161" spans="1:48" ht="12.95" customHeight="1" x14ac:dyDescent="0.2">
      <c r="A161" s="75" t="s">
        <v>779</v>
      </c>
      <c r="B161" s="75"/>
      <c r="C161" s="76">
        <v>47747.758000000002</v>
      </c>
      <c r="D161" s="76"/>
      <c r="E161">
        <f t="shared" si="101"/>
        <v>-2222.0056778049061</v>
      </c>
      <c r="F161">
        <f t="shared" si="102"/>
        <v>-2222</v>
      </c>
      <c r="G161">
        <f t="shared" si="103"/>
        <v>-1.2146000000939239E-2</v>
      </c>
      <c r="I161">
        <f t="shared" si="100"/>
        <v>-1.2146000000939239E-2</v>
      </c>
      <c r="Q161" s="12">
        <f t="shared" si="104"/>
        <v>-9.3090606518702549E-3</v>
      </c>
      <c r="R161" s="2">
        <f t="shared" si="105"/>
        <v>32729.258000000002</v>
      </c>
      <c r="S161" s="6">
        <v>0.1</v>
      </c>
      <c r="Z161">
        <f t="shared" si="82"/>
        <v>-2222</v>
      </c>
      <c r="AA161" s="72">
        <f t="shared" si="83"/>
        <v>3.6146995938659363E-3</v>
      </c>
      <c r="AB161" s="72">
        <f t="shared" si="107"/>
        <v>-2.506976024667543E-2</v>
      </c>
      <c r="AC161" s="144">
        <f t="shared" si="108"/>
        <v>-2.8369393490689839E-3</v>
      </c>
      <c r="AD161" s="72">
        <f t="shared" si="84"/>
        <v>-1.5760699594805173E-2</v>
      </c>
      <c r="AE161" s="72">
        <f t="shared" si="106"/>
        <v>2.4839965171769198E-5</v>
      </c>
      <c r="AF161">
        <f t="shared" si="85"/>
        <v>-1.2146000000939239E-2</v>
      </c>
      <c r="AG161" s="127"/>
      <c r="AH161">
        <f t="shared" si="86"/>
        <v>1.2923760245736191E-2</v>
      </c>
      <c r="AI161">
        <f t="shared" si="87"/>
        <v>0.19847385787686234</v>
      </c>
      <c r="AJ161">
        <f t="shared" si="88"/>
        <v>0.96236895065719152</v>
      </c>
      <c r="AK161">
        <f t="shared" si="89"/>
        <v>0.22413124946465199</v>
      </c>
      <c r="AL161">
        <f t="shared" si="90"/>
        <v>2.8689265123205097</v>
      </c>
      <c r="AM161">
        <f t="shared" si="91"/>
        <v>7.2894766913732534</v>
      </c>
      <c r="AN161" s="72">
        <f t="shared" si="92"/>
        <v>8.5733942510463486</v>
      </c>
      <c r="AO161" s="72">
        <f t="shared" si="93"/>
        <v>8.5577553272001712</v>
      </c>
      <c r="AP161" s="72">
        <f t="shared" si="94"/>
        <v>8.5863168940009018</v>
      </c>
      <c r="AQ161" s="72">
        <f t="shared" si="95"/>
        <v>8.5334091135352388</v>
      </c>
      <c r="AR161" s="72">
        <f t="shared" si="96"/>
        <v>8.629065436444364</v>
      </c>
      <c r="AS161" s="72">
        <f t="shared" si="97"/>
        <v>8.4469309717502288</v>
      </c>
      <c r="AT161" s="72">
        <f t="shared" si="98"/>
        <v>8.7681411949464803</v>
      </c>
      <c r="AU161" s="72">
        <f t="shared" si="99"/>
        <v>7.9388643120463991</v>
      </c>
    </row>
    <row r="162" spans="1:48" ht="12.95" customHeight="1" x14ac:dyDescent="0.2">
      <c r="A162" s="75" t="s">
        <v>839</v>
      </c>
      <c r="B162" s="75"/>
      <c r="C162" s="76">
        <v>47803.377</v>
      </c>
      <c r="D162" s="76"/>
      <c r="E162">
        <f t="shared" si="101"/>
        <v>-2196.0058563757507</v>
      </c>
      <c r="F162">
        <f t="shared" si="102"/>
        <v>-2196</v>
      </c>
      <c r="G162">
        <f t="shared" si="103"/>
        <v>-1.2527999999292661E-2</v>
      </c>
      <c r="I162">
        <f t="shared" si="100"/>
        <v>-1.2527999999292661E-2</v>
      </c>
      <c r="Q162" s="12">
        <f t="shared" si="104"/>
        <v>-9.3024044599226904E-3</v>
      </c>
      <c r="R162" s="2">
        <f t="shared" si="105"/>
        <v>32784.877</v>
      </c>
      <c r="S162" s="6">
        <v>0.1</v>
      </c>
      <c r="Z162">
        <f t="shared" si="82"/>
        <v>-2196</v>
      </c>
      <c r="AA162" s="72">
        <f t="shared" si="83"/>
        <v>3.8681500622942313E-3</v>
      </c>
      <c r="AB162" s="72">
        <f t="shared" si="107"/>
        <v>-2.5698554521509584E-2</v>
      </c>
      <c r="AC162" s="144">
        <f t="shared" si="108"/>
        <v>-3.2255955393699701E-3</v>
      </c>
      <c r="AD162" s="72">
        <f t="shared" si="84"/>
        <v>-1.6396150061586894E-2</v>
      </c>
      <c r="AE162" s="72">
        <f t="shared" si="106"/>
        <v>2.6883373684207594E-5</v>
      </c>
      <c r="AF162">
        <f t="shared" si="85"/>
        <v>-1.2527999999292661E-2</v>
      </c>
      <c r="AG162" s="127"/>
      <c r="AH162">
        <f t="shared" si="86"/>
        <v>1.3170554522216922E-2</v>
      </c>
      <c r="AI162">
        <f t="shared" si="87"/>
        <v>0.19714428652878768</v>
      </c>
      <c r="AJ162">
        <f t="shared" si="88"/>
        <v>0.96398114884914465</v>
      </c>
      <c r="AK162">
        <f t="shared" si="89"/>
        <v>0.21932094482747663</v>
      </c>
      <c r="AL162">
        <f t="shared" si="90"/>
        <v>2.8749229528893139</v>
      </c>
      <c r="AM162">
        <f t="shared" si="91"/>
        <v>7.4554169526091219</v>
      </c>
      <c r="AN162" s="72">
        <f t="shared" si="92"/>
        <v>8.5901997100169218</v>
      </c>
      <c r="AO162" s="72">
        <f t="shared" si="93"/>
        <v>8.5724079352347697</v>
      </c>
      <c r="AP162" s="72">
        <f t="shared" si="94"/>
        <v>8.6043097835293878</v>
      </c>
      <c r="AQ162" s="72">
        <f t="shared" si="95"/>
        <v>8.5462562819901535</v>
      </c>
      <c r="AR162" s="72">
        <f t="shared" si="96"/>
        <v>8.6493199716018907</v>
      </c>
      <c r="AS162" s="72">
        <f t="shared" si="97"/>
        <v>8.4565597904610268</v>
      </c>
      <c r="AT162" s="72">
        <f t="shared" si="98"/>
        <v>8.7909043331702765</v>
      </c>
      <c r="AU162" s="72">
        <f t="shared" si="99"/>
        <v>7.9636289649141059</v>
      </c>
    </row>
    <row r="163" spans="1:48" ht="12.95" customHeight="1" x14ac:dyDescent="0.2">
      <c r="A163" s="75" t="s">
        <v>779</v>
      </c>
      <c r="B163" s="75"/>
      <c r="C163" s="76">
        <v>47807.650999999998</v>
      </c>
      <c r="D163" s="76"/>
      <c r="E163">
        <f t="shared" si="101"/>
        <v>-2194.0079197571827</v>
      </c>
      <c r="F163">
        <f t="shared" si="102"/>
        <v>-2194</v>
      </c>
      <c r="G163">
        <f t="shared" si="103"/>
        <v>-1.6942000002018176E-2</v>
      </c>
      <c r="I163">
        <f t="shared" si="100"/>
        <v>-1.6942000002018176E-2</v>
      </c>
      <c r="Q163" s="12">
        <f t="shared" si="104"/>
        <v>-9.3017696773022348E-3</v>
      </c>
      <c r="R163" s="2">
        <f t="shared" si="105"/>
        <v>32789.150999999998</v>
      </c>
      <c r="S163" s="6">
        <v>0.1</v>
      </c>
      <c r="Z163">
        <f t="shared" si="82"/>
        <v>-2194</v>
      </c>
      <c r="AA163" s="72">
        <f t="shared" si="83"/>
        <v>3.88759790021493E-3</v>
      </c>
      <c r="AB163" s="72">
        <f t="shared" si="107"/>
        <v>-3.0131367579535343E-2</v>
      </c>
      <c r="AC163" s="144">
        <f t="shared" si="108"/>
        <v>-7.6402303247159412E-3</v>
      </c>
      <c r="AD163" s="72">
        <f t="shared" si="84"/>
        <v>-2.0829597902233106E-2</v>
      </c>
      <c r="AE163" s="72">
        <f t="shared" si="106"/>
        <v>4.3387214876871379E-5</v>
      </c>
      <c r="AF163">
        <f t="shared" si="85"/>
        <v>-1.6942000002018176E-2</v>
      </c>
      <c r="AG163" s="127"/>
      <c r="AH163">
        <f t="shared" si="86"/>
        <v>1.3189367577517165E-2</v>
      </c>
      <c r="AI163">
        <f t="shared" si="87"/>
        <v>0.19704366635423931</v>
      </c>
      <c r="AJ163">
        <f t="shared" si="88"/>
        <v>0.96410317197937279</v>
      </c>
      <c r="AK163">
        <f t="shared" si="89"/>
        <v>0.21895227733810929</v>
      </c>
      <c r="AL163">
        <f t="shared" si="90"/>
        <v>2.8753821193073912</v>
      </c>
      <c r="AM163">
        <f t="shared" si="91"/>
        <v>7.4684297883708277</v>
      </c>
      <c r="AN163" s="72">
        <f t="shared" si="92"/>
        <v>8.5914912056562294</v>
      </c>
      <c r="AO163" s="72">
        <f t="shared" si="93"/>
        <v>8.5735271066073171</v>
      </c>
      <c r="AP163" s="72">
        <f t="shared" si="94"/>
        <v>8.6056934067443152</v>
      </c>
      <c r="AQ163" s="72">
        <f t="shared" si="95"/>
        <v>8.5472371008107473</v>
      </c>
      <c r="AR163" s="72">
        <f t="shared" si="96"/>
        <v>8.6508737489226295</v>
      </c>
      <c r="AS163" s="72">
        <f t="shared" si="97"/>
        <v>8.4573039106553836</v>
      </c>
      <c r="AT163" s="72">
        <f t="shared" si="98"/>
        <v>8.7926343123407271</v>
      </c>
      <c r="AU163" s="72">
        <f t="shared" si="99"/>
        <v>7.965533938211621</v>
      </c>
    </row>
    <row r="164" spans="1:48" ht="12.95" customHeight="1" x14ac:dyDescent="0.2">
      <c r="A164" s="75" t="s">
        <v>841</v>
      </c>
      <c r="B164" s="75"/>
      <c r="C164" s="76">
        <v>48096.47</v>
      </c>
      <c r="D164" s="76"/>
      <c r="E164">
        <f t="shared" si="101"/>
        <v>-2058.9957400101998</v>
      </c>
      <c r="F164">
        <f t="shared" si="102"/>
        <v>-2059</v>
      </c>
      <c r="G164">
        <f t="shared" si="103"/>
        <v>9.1130000000703149E-3</v>
      </c>
      <c r="I164">
        <f t="shared" si="100"/>
        <v>9.1130000000703149E-3</v>
      </c>
      <c r="Q164" s="12">
        <f t="shared" si="104"/>
        <v>-9.2183755739393674E-3</v>
      </c>
      <c r="R164" s="2">
        <f t="shared" si="105"/>
        <v>33077.97</v>
      </c>
      <c r="S164" s="6">
        <v>0.1</v>
      </c>
      <c r="Z164">
        <f t="shared" si="82"/>
        <v>-2059</v>
      </c>
      <c r="AA164" s="72">
        <f t="shared" si="83"/>
        <v>5.1841681961770619E-3</v>
      </c>
      <c r="AB164" s="72">
        <f t="shared" si="107"/>
        <v>-5.2895437700461144E-3</v>
      </c>
      <c r="AC164" s="144">
        <f t="shared" si="108"/>
        <v>1.8331375574009684E-2</v>
      </c>
      <c r="AD164" s="72">
        <f t="shared" si="84"/>
        <v>3.928831803893253E-3</v>
      </c>
      <c r="AE164" s="72">
        <f t="shared" si="106"/>
        <v>1.5435719343283112E-6</v>
      </c>
      <c r="AF164">
        <f t="shared" si="85"/>
        <v>9.1130000000703149E-3</v>
      </c>
      <c r="AG164" s="127"/>
      <c r="AH164">
        <f t="shared" si="86"/>
        <v>1.4402543770116429E-2</v>
      </c>
      <c r="AI164">
        <f t="shared" si="87"/>
        <v>0.19076576226193698</v>
      </c>
      <c r="AJ164">
        <f t="shared" si="88"/>
        <v>0.97172096821194398</v>
      </c>
      <c r="AK164">
        <f t="shared" si="89"/>
        <v>0.19447087690932671</v>
      </c>
      <c r="AL164">
        <f t="shared" si="90"/>
        <v>2.9057501408113224</v>
      </c>
      <c r="AM164">
        <f t="shared" si="91"/>
        <v>8.4408917185128551</v>
      </c>
      <c r="AN164" s="72">
        <f t="shared" si="92"/>
        <v>8.6783474434012895</v>
      </c>
      <c r="AO164" s="72">
        <f t="shared" si="93"/>
        <v>8.6466234575239724</v>
      </c>
      <c r="AP164" s="72">
        <f t="shared" si="94"/>
        <v>8.6988242840743588</v>
      </c>
      <c r="AQ164" s="72">
        <f t="shared" si="95"/>
        <v>8.6114617104985651</v>
      </c>
      <c r="AR164" s="72">
        <f t="shared" si="96"/>
        <v>8.7539929118454669</v>
      </c>
      <c r="AS164" s="72">
        <f t="shared" si="97"/>
        <v>8.509295977947259</v>
      </c>
      <c r="AT164" s="72">
        <f t="shared" si="98"/>
        <v>8.9025110629098467</v>
      </c>
      <c r="AU164" s="72">
        <f t="shared" si="99"/>
        <v>8.0941196357939429</v>
      </c>
    </row>
    <row r="165" spans="1:48" ht="12.95" customHeight="1" x14ac:dyDescent="0.2">
      <c r="A165" s="75" t="s">
        <v>841</v>
      </c>
      <c r="B165" s="75"/>
      <c r="C165" s="76">
        <v>48126.402000000002</v>
      </c>
      <c r="D165" s="76"/>
      <c r="E165">
        <f t="shared" si="101"/>
        <v>-2045.0036391990113</v>
      </c>
      <c r="F165">
        <f t="shared" si="102"/>
        <v>-2045</v>
      </c>
      <c r="G165">
        <f t="shared" si="103"/>
        <v>-7.7850000016042031E-3</v>
      </c>
      <c r="I165">
        <f t="shared" si="100"/>
        <v>-7.7850000016042031E-3</v>
      </c>
      <c r="Q165" s="12">
        <f t="shared" si="104"/>
        <v>-9.2051541939452246E-3</v>
      </c>
      <c r="R165" s="2">
        <f t="shared" si="105"/>
        <v>33107.902000000002</v>
      </c>
      <c r="S165" s="6">
        <v>0.1</v>
      </c>
      <c r="Z165">
        <f t="shared" si="82"/>
        <v>-2045</v>
      </c>
      <c r="AA165" s="72">
        <f t="shared" si="83"/>
        <v>5.3167260416880878E-3</v>
      </c>
      <c r="AB165" s="72">
        <f t="shared" si="107"/>
        <v>-2.2306880237237516E-2</v>
      </c>
      <c r="AC165" s="144">
        <f t="shared" si="108"/>
        <v>1.4201541923410214E-3</v>
      </c>
      <c r="AD165" s="72">
        <f t="shared" si="84"/>
        <v>-1.3101726043292291E-2</v>
      </c>
      <c r="AE165" s="72">
        <f t="shared" si="106"/>
        <v>1.7165522531348349E-5</v>
      </c>
      <c r="AF165">
        <f t="shared" si="85"/>
        <v>-7.7850000016042031E-3</v>
      </c>
      <c r="AG165" s="127"/>
      <c r="AH165">
        <f t="shared" si="86"/>
        <v>1.4521880235633312E-2</v>
      </c>
      <c r="AI165">
        <f t="shared" si="87"/>
        <v>0.19016985018197441</v>
      </c>
      <c r="AJ165">
        <f t="shared" si="88"/>
        <v>0.97244459335945221</v>
      </c>
      <c r="AK165">
        <f t="shared" si="89"/>
        <v>0.19197422206926779</v>
      </c>
      <c r="AL165">
        <f t="shared" si="90"/>
        <v>2.9088342094627495</v>
      </c>
      <c r="AM165">
        <f t="shared" si="91"/>
        <v>8.5537709634959782</v>
      </c>
      <c r="AN165" s="72">
        <f t="shared" si="92"/>
        <v>8.6873238065081111</v>
      </c>
      <c r="AO165" s="72">
        <f t="shared" si="93"/>
        <v>8.65394995685274</v>
      </c>
      <c r="AP165" s="72">
        <f t="shared" si="94"/>
        <v>8.708436428277917</v>
      </c>
      <c r="AQ165" s="72">
        <f t="shared" si="95"/>
        <v>8.617949383061676</v>
      </c>
      <c r="AR165" s="72">
        <f t="shared" si="96"/>
        <v>8.7644522847366133</v>
      </c>
      <c r="AS165" s="72">
        <f t="shared" si="97"/>
        <v>8.5149445575390814</v>
      </c>
      <c r="AT165" s="72">
        <f t="shared" si="98"/>
        <v>8.9131345210225597</v>
      </c>
      <c r="AU165" s="72">
        <f t="shared" si="99"/>
        <v>8.1074544488765543</v>
      </c>
    </row>
    <row r="166" spans="1:48" ht="12.95" customHeight="1" x14ac:dyDescent="0.2">
      <c r="A166" s="75" t="s">
        <v>779</v>
      </c>
      <c r="B166" s="75"/>
      <c r="C166" s="76">
        <v>48160.627</v>
      </c>
      <c r="D166" s="76"/>
      <c r="E166">
        <f t="shared" si="101"/>
        <v>-2029.0047199733363</v>
      </c>
      <c r="F166">
        <f t="shared" si="102"/>
        <v>-2029</v>
      </c>
      <c r="G166">
        <f t="shared" si="103"/>
        <v>-1.0096999998495448E-2</v>
      </c>
      <c r="I166">
        <f t="shared" si="100"/>
        <v>-1.0096999998495448E-2</v>
      </c>
      <c r="Q166" s="12">
        <f t="shared" si="104"/>
        <v>-9.1889917494782786E-3</v>
      </c>
      <c r="R166" s="2">
        <f t="shared" si="105"/>
        <v>33142.127</v>
      </c>
      <c r="S166" s="6">
        <v>0.1</v>
      </c>
      <c r="Z166">
        <f t="shared" si="82"/>
        <v>-2029</v>
      </c>
      <c r="AA166" s="72">
        <f t="shared" si="83"/>
        <v>5.4677507714368714E-3</v>
      </c>
      <c r="AB166" s="72">
        <f t="shared" si="107"/>
        <v>-2.47537425194106E-2</v>
      </c>
      <c r="AC166" s="144">
        <f t="shared" si="108"/>
        <v>-9.0800824901716981E-4</v>
      </c>
      <c r="AD166" s="72">
        <f t="shared" si="84"/>
        <v>-1.556475076993232E-2</v>
      </c>
      <c r="AE166" s="72">
        <f t="shared" si="106"/>
        <v>2.4226146653010876E-5</v>
      </c>
      <c r="AF166">
        <f t="shared" si="85"/>
        <v>-1.0096999998495448E-2</v>
      </c>
      <c r="AG166" s="127"/>
      <c r="AH166">
        <f t="shared" si="86"/>
        <v>1.465674252091515E-2</v>
      </c>
      <c r="AI166">
        <f t="shared" si="87"/>
        <v>0.18950089446848573</v>
      </c>
      <c r="AJ166">
        <f t="shared" si="88"/>
        <v>0.97325704319811379</v>
      </c>
      <c r="AK166">
        <f t="shared" si="89"/>
        <v>0.1891300436895253</v>
      </c>
      <c r="AL166">
        <f t="shared" si="90"/>
        <v>2.91234482367808</v>
      </c>
      <c r="AM166">
        <f t="shared" si="91"/>
        <v>8.6859414302578184</v>
      </c>
      <c r="AN166" s="72">
        <f t="shared" si="92"/>
        <v>8.6975757088191159</v>
      </c>
      <c r="AO166" s="72">
        <f t="shared" si="93"/>
        <v>8.6622710895673869</v>
      </c>
      <c r="AP166" s="72">
        <f t="shared" si="94"/>
        <v>8.7194062939664985</v>
      </c>
      <c r="AQ166" s="72">
        <f t="shared" si="95"/>
        <v>8.625337111869241</v>
      </c>
      <c r="AR166" s="72">
        <f t="shared" si="96"/>
        <v>8.7763431643162697</v>
      </c>
      <c r="AS166" s="72">
        <f t="shared" si="97"/>
        <v>8.5214719498842264</v>
      </c>
      <c r="AT166" s="72">
        <f t="shared" si="98"/>
        <v>8.9251002228181644</v>
      </c>
      <c r="AU166" s="72">
        <f t="shared" si="99"/>
        <v>8.1226942352566809</v>
      </c>
    </row>
    <row r="167" spans="1:48" ht="12.95" customHeight="1" x14ac:dyDescent="0.2">
      <c r="A167" s="75" t="s">
        <v>842</v>
      </c>
      <c r="B167" s="75"/>
      <c r="C167" s="76">
        <v>48496.485999999997</v>
      </c>
      <c r="D167" s="76">
        <v>7.0000000000000001E-3</v>
      </c>
      <c r="E167">
        <f t="shared" si="101"/>
        <v>-1872.0030833855742</v>
      </c>
      <c r="F167">
        <f t="shared" si="102"/>
        <v>-1872</v>
      </c>
      <c r="G167">
        <f t="shared" si="103"/>
        <v>-6.5960000065388158E-3</v>
      </c>
      <c r="I167">
        <f t="shared" si="100"/>
        <v>-6.5960000065388158E-3</v>
      </c>
      <c r="Q167" s="12">
        <f t="shared" si="104"/>
        <v>-8.9708531610630821E-3</v>
      </c>
      <c r="R167" s="2">
        <f t="shared" si="105"/>
        <v>33477.985999999997</v>
      </c>
      <c r="S167" s="6">
        <v>0.1</v>
      </c>
      <c r="Z167">
        <f t="shared" si="82"/>
        <v>-1872</v>
      </c>
      <c r="AA167" s="72">
        <f t="shared" si="83"/>
        <v>6.9198282986201991E-3</v>
      </c>
      <c r="AB167" s="72">
        <f t="shared" si="107"/>
        <v>-2.2486681466222097E-2</v>
      </c>
      <c r="AC167" s="144">
        <f t="shared" si="108"/>
        <v>2.3748531545242663E-3</v>
      </c>
      <c r="AD167" s="72">
        <f t="shared" si="84"/>
        <v>-1.3515828305159015E-2</v>
      </c>
      <c r="AE167" s="72">
        <f t="shared" si="106"/>
        <v>1.8267761477453761E-5</v>
      </c>
      <c r="AF167">
        <f t="shared" si="85"/>
        <v>-6.5960000065388158E-3</v>
      </c>
      <c r="AG167" s="127"/>
      <c r="AH167">
        <f t="shared" si="86"/>
        <v>1.5890681459683281E-2</v>
      </c>
      <c r="AI167">
        <f t="shared" si="87"/>
        <v>0.18359297578460076</v>
      </c>
      <c r="AJ167">
        <f t="shared" si="88"/>
        <v>0.98043918508018346</v>
      </c>
      <c r="AK167">
        <f t="shared" si="89"/>
        <v>0.16173603279771331</v>
      </c>
      <c r="AL167">
        <f t="shared" si="90"/>
        <v>2.9460178450029129</v>
      </c>
      <c r="AM167">
        <f t="shared" si="91"/>
        <v>10.193649320774698</v>
      </c>
      <c r="AN167" s="72">
        <f t="shared" si="92"/>
        <v>8.7976921572320741</v>
      </c>
      <c r="AO167" s="72">
        <f t="shared" si="93"/>
        <v>8.7414824956874284</v>
      </c>
      <c r="AP167" s="72">
        <f t="shared" si="94"/>
        <v>8.8257807273055882</v>
      </c>
      <c r="AQ167" s="72">
        <f t="shared" si="95"/>
        <v>8.6971485237018893</v>
      </c>
      <c r="AR167" s="72">
        <f t="shared" si="96"/>
        <v>8.8889582383488417</v>
      </c>
      <c r="AS167" s="72">
        <f t="shared" si="97"/>
        <v>8.590203478892743</v>
      </c>
      <c r="AT167" s="72">
        <f t="shared" si="98"/>
        <v>9.032765969136646</v>
      </c>
      <c r="AU167" s="72">
        <f t="shared" si="99"/>
        <v>8.2722346391116766</v>
      </c>
    </row>
    <row r="168" spans="1:48" ht="12.95" customHeight="1" x14ac:dyDescent="0.2">
      <c r="A168" s="75" t="s">
        <v>779</v>
      </c>
      <c r="B168" s="75"/>
      <c r="C168" s="76">
        <v>48898.661</v>
      </c>
      <c r="D168" s="76"/>
      <c r="E168">
        <f t="shared" si="101"/>
        <v>-1684.0011742669135</v>
      </c>
      <c r="F168">
        <f t="shared" si="102"/>
        <v>-1684</v>
      </c>
      <c r="G168">
        <f t="shared" si="103"/>
        <v>-2.5119999991147779E-3</v>
      </c>
      <c r="I168">
        <f t="shared" si="100"/>
        <v>-2.5119999991147779E-3</v>
      </c>
      <c r="Q168" s="12">
        <f t="shared" si="104"/>
        <v>-8.5674511382826911E-3</v>
      </c>
      <c r="R168" s="2">
        <f t="shared" si="105"/>
        <v>33880.161</v>
      </c>
      <c r="S168" s="6">
        <v>0.1</v>
      </c>
      <c r="Z168">
        <f t="shared" si="82"/>
        <v>-1684</v>
      </c>
      <c r="AA168" s="72">
        <f t="shared" si="83"/>
        <v>8.57002343832532E-3</v>
      </c>
      <c r="AB168" s="72">
        <f t="shared" si="107"/>
        <v>-1.9649474575722789E-2</v>
      </c>
      <c r="AC168" s="144">
        <f t="shared" si="108"/>
        <v>6.0554511391679132E-3</v>
      </c>
      <c r="AD168" s="72">
        <f t="shared" si="84"/>
        <v>-1.1082023437440098E-2</v>
      </c>
      <c r="AE168" s="72">
        <f t="shared" si="106"/>
        <v>1.2281124346797166E-5</v>
      </c>
      <c r="AF168">
        <f t="shared" si="85"/>
        <v>-2.5119999991147779E-3</v>
      </c>
      <c r="AG168" s="127"/>
      <c r="AH168">
        <f t="shared" si="86"/>
        <v>1.7137474576608011E-2</v>
      </c>
      <c r="AI168">
        <f t="shared" si="87"/>
        <v>0.17798869949115503</v>
      </c>
      <c r="AJ168">
        <f t="shared" si="88"/>
        <v>0.98726885329316549</v>
      </c>
      <c r="AK168">
        <f t="shared" si="89"/>
        <v>0.13029349687971287</v>
      </c>
      <c r="AL168">
        <f t="shared" si="90"/>
        <v>2.9843947068150469</v>
      </c>
      <c r="AM168">
        <f t="shared" si="91"/>
        <v>12.696602031442067</v>
      </c>
      <c r="AN168" s="72">
        <f t="shared" si="92"/>
        <v>8.9154434354707632</v>
      </c>
      <c r="AO168" s="72">
        <f t="shared" si="93"/>
        <v>8.8331911033546042</v>
      </c>
      <c r="AP168" s="72">
        <f t="shared" si="94"/>
        <v>8.9480770381439871</v>
      </c>
      <c r="AQ168" s="72">
        <f t="shared" si="95"/>
        <v>8.7851598291914783</v>
      </c>
      <c r="AR168" s="72">
        <f t="shared" si="96"/>
        <v>9.0120175146361277</v>
      </c>
      <c r="AS168" s="72">
        <f t="shared" si="97"/>
        <v>8.6855529640591893</v>
      </c>
      <c r="AT168" s="72">
        <f t="shared" si="98"/>
        <v>9.1394637189872867</v>
      </c>
      <c r="AU168" s="72">
        <f t="shared" si="99"/>
        <v>8.4513021290781687</v>
      </c>
      <c r="AV168" s="72"/>
    </row>
    <row r="169" spans="1:48" ht="12.95" customHeight="1" x14ac:dyDescent="0.2">
      <c r="A169" s="75" t="s">
        <v>779</v>
      </c>
      <c r="B169" s="75"/>
      <c r="C169" s="76">
        <v>49206.707000000002</v>
      </c>
      <c r="D169" s="76"/>
      <c r="E169">
        <f t="shared" si="101"/>
        <v>-1540.0010845140273</v>
      </c>
      <c r="F169">
        <f t="shared" si="102"/>
        <v>-1540</v>
      </c>
      <c r="G169">
        <f t="shared" si="103"/>
        <v>-2.3199999995995313E-3</v>
      </c>
      <c r="I169">
        <f t="shared" si="100"/>
        <v>-2.3199999995995313E-3</v>
      </c>
      <c r="Q169" s="12">
        <f t="shared" si="104"/>
        <v>-8.1536536830161196E-3</v>
      </c>
      <c r="R169" s="2">
        <f t="shared" si="105"/>
        <v>34188.207000000002</v>
      </c>
      <c r="S169" s="6">
        <v>0.1</v>
      </c>
      <c r="Z169">
        <f t="shared" si="82"/>
        <v>-1540</v>
      </c>
      <c r="AA169" s="72">
        <f t="shared" si="83"/>
        <v>9.7541597790890486E-3</v>
      </c>
      <c r="AB169" s="72">
        <f t="shared" si="107"/>
        <v>-2.02278134617047E-2</v>
      </c>
      <c r="AC169" s="144">
        <f t="shared" si="108"/>
        <v>5.8336536834165884E-3</v>
      </c>
      <c r="AD169" s="72">
        <f t="shared" si="84"/>
        <v>-1.207415977868858E-2</v>
      </c>
      <c r="AE169" s="72">
        <f t="shared" si="106"/>
        <v>1.4578533436130105E-5</v>
      </c>
      <c r="AF169">
        <f t="shared" si="85"/>
        <v>-2.3199999995995313E-3</v>
      </c>
      <c r="AG169" s="127"/>
      <c r="AH169">
        <f t="shared" si="86"/>
        <v>1.7907813462105168E-2</v>
      </c>
      <c r="AI169">
        <f t="shared" si="87"/>
        <v>0.17469582426704233</v>
      </c>
      <c r="AJ169">
        <f t="shared" si="88"/>
        <v>0.99129497184172455</v>
      </c>
      <c r="AK169">
        <f t="shared" si="89"/>
        <v>0.1074801889239579</v>
      </c>
      <c r="AL169">
        <f t="shared" si="90"/>
        <v>3.0120904943042377</v>
      </c>
      <c r="AM169">
        <f t="shared" si="91"/>
        <v>15.422168205933239</v>
      </c>
      <c r="AN169" s="72">
        <f t="shared" si="92"/>
        <v>9.0025389468584631</v>
      </c>
      <c r="AO169" s="72">
        <f t="shared" si="93"/>
        <v>8.9040320475969086</v>
      </c>
      <c r="AP169" s="72">
        <f t="shared" si="94"/>
        <v>9.0358804392683023</v>
      </c>
      <c r="AQ169" s="72">
        <f t="shared" si="95"/>
        <v>8.8572038986093382</v>
      </c>
      <c r="AR169" s="72">
        <f t="shared" si="96"/>
        <v>9.0959826076966337</v>
      </c>
      <c r="AS169" s="72">
        <f t="shared" si="97"/>
        <v>8.7689665649135673</v>
      </c>
      <c r="AT169" s="72">
        <f t="shared" si="98"/>
        <v>9.2061571234423756</v>
      </c>
      <c r="AU169" s="72">
        <f t="shared" si="99"/>
        <v>8.5884602064993132</v>
      </c>
    </row>
    <row r="170" spans="1:48" ht="12.95" customHeight="1" x14ac:dyDescent="0.2">
      <c r="A170" s="75" t="s">
        <v>843</v>
      </c>
      <c r="B170" s="75"/>
      <c r="C170" s="76">
        <v>49232.377</v>
      </c>
      <c r="D170" s="76">
        <v>6.0000000000000001E-3</v>
      </c>
      <c r="E170">
        <f t="shared" si="101"/>
        <v>-1528.0013107660925</v>
      </c>
      <c r="F170">
        <f t="shared" si="102"/>
        <v>-1528</v>
      </c>
      <c r="G170">
        <f t="shared" si="103"/>
        <v>-2.8040000033797696E-3</v>
      </c>
      <c r="I170">
        <f t="shared" ref="I170:I175" si="109">G170</f>
        <v>-2.8040000033797696E-3</v>
      </c>
      <c r="Q170" s="12">
        <f t="shared" si="104"/>
        <v>-8.115066607725277E-3</v>
      </c>
      <c r="R170" s="2">
        <f t="shared" si="105"/>
        <v>34213.877</v>
      </c>
      <c r="S170" s="6">
        <v>0.1</v>
      </c>
      <c r="Z170">
        <f t="shared" si="82"/>
        <v>-1528</v>
      </c>
      <c r="AA170" s="72">
        <f t="shared" si="83"/>
        <v>9.8495255449533338E-3</v>
      </c>
      <c r="AB170" s="72">
        <f t="shared" si="107"/>
        <v>-2.076859215605838E-2</v>
      </c>
      <c r="AC170" s="144">
        <f t="shared" si="108"/>
        <v>5.3110666043455074E-3</v>
      </c>
      <c r="AD170" s="72">
        <f t="shared" si="84"/>
        <v>-1.2653525548333103E-2</v>
      </c>
      <c r="AE170" s="72">
        <f t="shared" si="106"/>
        <v>1.6011170880231856E-5</v>
      </c>
      <c r="AF170">
        <f t="shared" si="85"/>
        <v>-2.8040000033797696E-3</v>
      </c>
      <c r="AG170" s="127"/>
      <c r="AH170">
        <f t="shared" si="86"/>
        <v>1.7964592152678611E-2</v>
      </c>
      <c r="AI170">
        <f t="shared" si="87"/>
        <v>0.17445801975075981</v>
      </c>
      <c r="AJ170">
        <f t="shared" si="88"/>
        <v>0.99158632357465715</v>
      </c>
      <c r="AK170">
        <f t="shared" si="89"/>
        <v>0.10563811972744228</v>
      </c>
      <c r="AL170">
        <f t="shared" si="90"/>
        <v>3.0143221600779753</v>
      </c>
      <c r="AM170">
        <f t="shared" si="91"/>
        <v>15.693344042703432</v>
      </c>
      <c r="AN170" s="72">
        <f t="shared" si="92"/>
        <v>9.0096255706460653</v>
      </c>
      <c r="AO170" s="72">
        <f t="shared" si="93"/>
        <v>8.9100376572660132</v>
      </c>
      <c r="AP170" s="72">
        <f t="shared" si="94"/>
        <v>9.0429136685990947</v>
      </c>
      <c r="AQ170" s="72">
        <f t="shared" si="95"/>
        <v>8.8634564251136627</v>
      </c>
      <c r="AR170" s="72">
        <f t="shared" si="96"/>
        <v>9.1025480803989929</v>
      </c>
      <c r="AS170" s="72">
        <f t="shared" si="97"/>
        <v>8.7763203140802766</v>
      </c>
      <c r="AT170" s="72">
        <f t="shared" si="98"/>
        <v>9.2111713057685485</v>
      </c>
      <c r="AU170" s="72">
        <f t="shared" si="99"/>
        <v>8.5998900462844077</v>
      </c>
    </row>
    <row r="171" spans="1:48" ht="12.95" customHeight="1" x14ac:dyDescent="0.2">
      <c r="A171" s="75" t="s">
        <v>779</v>
      </c>
      <c r="B171" s="75"/>
      <c r="C171" s="76">
        <v>49251.635000000002</v>
      </c>
      <c r="D171" s="76"/>
      <c r="E171">
        <f t="shared" si="101"/>
        <v>-1518.9989094089535</v>
      </c>
      <c r="F171">
        <f t="shared" si="102"/>
        <v>-1519</v>
      </c>
      <c r="G171">
        <f t="shared" si="103"/>
        <v>2.3330000040004961E-3</v>
      </c>
      <c r="I171">
        <f t="shared" si="109"/>
        <v>2.3330000040004961E-3</v>
      </c>
      <c r="Q171" s="12">
        <f t="shared" si="104"/>
        <v>-8.0857119597456516E-3</v>
      </c>
      <c r="R171" s="2">
        <f t="shared" si="105"/>
        <v>34233.135000000002</v>
      </c>
      <c r="S171" s="6">
        <v>0.1</v>
      </c>
      <c r="Z171">
        <f t="shared" si="82"/>
        <v>-1519</v>
      </c>
      <c r="AA171" s="72">
        <f t="shared" si="83"/>
        <v>9.9207172796097632E-3</v>
      </c>
      <c r="AB171" s="72">
        <f t="shared" si="107"/>
        <v>-1.5673429235354919E-2</v>
      </c>
      <c r="AC171" s="144">
        <f t="shared" si="108"/>
        <v>1.0418711963746148E-2</v>
      </c>
      <c r="AD171" s="72">
        <f t="shared" si="84"/>
        <v>-7.5877172756092671E-3</v>
      </c>
      <c r="AE171" s="72">
        <f t="shared" si="106"/>
        <v>5.7573453454579318E-6</v>
      </c>
      <c r="AF171">
        <f t="shared" si="85"/>
        <v>2.3330000040004961E-3</v>
      </c>
      <c r="AG171" s="127"/>
      <c r="AH171">
        <f t="shared" si="86"/>
        <v>1.8006429239355415E-2</v>
      </c>
      <c r="AI171">
        <f t="shared" si="87"/>
        <v>0.17428321789261791</v>
      </c>
      <c r="AJ171">
        <f t="shared" si="88"/>
        <v>0.99180055054574356</v>
      </c>
      <c r="AK171">
        <f t="shared" si="89"/>
        <v>0.10426298115638408</v>
      </c>
      <c r="AL171">
        <f t="shared" si="90"/>
        <v>3.0159877236886086</v>
      </c>
      <c r="AM171">
        <f t="shared" si="91"/>
        <v>15.902002229136027</v>
      </c>
      <c r="AN171" s="72">
        <f t="shared" si="92"/>
        <v>9.0149207974235086</v>
      </c>
      <c r="AO171" s="72">
        <f t="shared" si="93"/>
        <v>8.9145556808813691</v>
      </c>
      <c r="AP171" s="72">
        <f t="shared" si="94"/>
        <v>9.0481577110481037</v>
      </c>
      <c r="AQ171" s="72">
        <f t="shared" si="95"/>
        <v>8.8681734213199572</v>
      </c>
      <c r="AR171" s="72">
        <f t="shared" si="96"/>
        <v>9.1074278338664296</v>
      </c>
      <c r="AS171" s="72">
        <f t="shared" si="97"/>
        <v>8.7818754065398554</v>
      </c>
      <c r="AT171" s="72">
        <f t="shared" si="98"/>
        <v>9.2148794896876343</v>
      </c>
      <c r="AU171" s="72">
        <f t="shared" si="99"/>
        <v>8.6084624261232285</v>
      </c>
      <c r="AV171" s="72"/>
    </row>
    <row r="172" spans="1:48" ht="12.95" customHeight="1" x14ac:dyDescent="0.2">
      <c r="A172" s="75" t="s">
        <v>779</v>
      </c>
      <c r="B172" s="75"/>
      <c r="C172" s="76">
        <v>49544.709000000003</v>
      </c>
      <c r="D172" s="76"/>
      <c r="E172">
        <f t="shared" si="101"/>
        <v>-1381.9976748393206</v>
      </c>
      <c r="F172">
        <f t="shared" si="102"/>
        <v>-1382</v>
      </c>
      <c r="G172">
        <f t="shared" si="103"/>
        <v>4.9740000031306408E-3</v>
      </c>
      <c r="I172">
        <f t="shared" si="109"/>
        <v>4.9740000031306408E-3</v>
      </c>
      <c r="Q172" s="12">
        <f t="shared" si="104"/>
        <v>-7.5950189377862369E-3</v>
      </c>
      <c r="R172" s="2">
        <f t="shared" si="105"/>
        <v>34526.209000000003</v>
      </c>
      <c r="S172" s="6">
        <v>0.1</v>
      </c>
      <c r="Z172">
        <f t="shared" si="82"/>
        <v>-1382</v>
      </c>
      <c r="AA172" s="72">
        <f t="shared" si="83"/>
        <v>1.0970458580112134E-2</v>
      </c>
      <c r="AB172" s="72">
        <f t="shared" si="107"/>
        <v>-1.359147751476773E-2</v>
      </c>
      <c r="AC172" s="144">
        <f t="shared" si="108"/>
        <v>1.2569018940916877E-2</v>
      </c>
      <c r="AD172" s="72">
        <f t="shared" si="84"/>
        <v>-5.9964585769814935E-3</v>
      </c>
      <c r="AE172" s="72">
        <f t="shared" si="106"/>
        <v>3.5957515465454915E-6</v>
      </c>
      <c r="AF172">
        <f t="shared" si="85"/>
        <v>4.9740000031306408E-3</v>
      </c>
      <c r="AG172" s="127"/>
      <c r="AH172">
        <f t="shared" si="86"/>
        <v>1.856547751789837E-2</v>
      </c>
      <c r="AI172">
        <f t="shared" si="87"/>
        <v>0.17198151440085652</v>
      </c>
      <c r="AJ172">
        <f t="shared" si="88"/>
        <v>0.99462781407412859</v>
      </c>
      <c r="AK172">
        <f t="shared" si="89"/>
        <v>8.4049753119728371E-2</v>
      </c>
      <c r="AL172">
        <f t="shared" si="90"/>
        <v>3.040432049124278</v>
      </c>
      <c r="AM172">
        <f t="shared" si="91"/>
        <v>19.753679227253294</v>
      </c>
      <c r="AN172" s="72">
        <f t="shared" si="92"/>
        <v>9.0932106781944846</v>
      </c>
      <c r="AO172" s="72">
        <f t="shared" si="93"/>
        <v>8.9850973197956705</v>
      </c>
      <c r="AP172" s="72">
        <f t="shared" si="94"/>
        <v>9.1245382056128914</v>
      </c>
      <c r="AQ172" s="72">
        <f t="shared" si="95"/>
        <v>8.943072302940104</v>
      </c>
      <c r="AR172" s="72">
        <f t="shared" si="96"/>
        <v>9.1769952448837238</v>
      </c>
      <c r="AS172" s="72">
        <f t="shared" si="97"/>
        <v>8.8705111401266965</v>
      </c>
      <c r="AT172" s="72">
        <f t="shared" si="98"/>
        <v>9.2660414695096982</v>
      </c>
      <c r="AU172" s="72">
        <f t="shared" si="99"/>
        <v>8.7389530970030656</v>
      </c>
    </row>
    <row r="173" spans="1:48" ht="12.95" customHeight="1" x14ac:dyDescent="0.2">
      <c r="A173" s="75" t="s">
        <v>779</v>
      </c>
      <c r="B173" s="75"/>
      <c r="C173" s="76">
        <v>49574.652000000002</v>
      </c>
      <c r="D173" s="76"/>
      <c r="E173">
        <f t="shared" si="101"/>
        <v>-1368.000431935759</v>
      </c>
      <c r="F173">
        <f t="shared" si="102"/>
        <v>-1368</v>
      </c>
      <c r="G173">
        <f t="shared" si="103"/>
        <v>-9.2399999994086102E-4</v>
      </c>
      <c r="I173">
        <f t="shared" si="109"/>
        <v>-9.2399999994086102E-4</v>
      </c>
      <c r="Q173" s="12">
        <f t="shared" si="104"/>
        <v>-7.5402406387872403E-3</v>
      </c>
      <c r="R173" s="2">
        <f t="shared" si="105"/>
        <v>34556.152000000002</v>
      </c>
      <c r="S173" s="6">
        <v>0.1</v>
      </c>
      <c r="Z173">
        <f t="shared" si="82"/>
        <v>-1368</v>
      </c>
      <c r="AA173" s="72">
        <f t="shared" si="83"/>
        <v>1.107433908566874E-2</v>
      </c>
      <c r="AB173" s="72">
        <f t="shared" si="107"/>
        <v>-1.9538579724396841E-2</v>
      </c>
      <c r="AC173" s="144">
        <f t="shared" si="108"/>
        <v>6.6162406388463792E-3</v>
      </c>
      <c r="AD173" s="72">
        <f t="shared" si="84"/>
        <v>-1.1998339085609601E-2</v>
      </c>
      <c r="AE173" s="72">
        <f t="shared" si="106"/>
        <v>1.4396014081326705E-5</v>
      </c>
      <c r="AF173">
        <f t="shared" si="85"/>
        <v>-9.2399999994086102E-4</v>
      </c>
      <c r="AG173" s="127"/>
      <c r="AH173">
        <f t="shared" si="86"/>
        <v>1.861457972445598E-2</v>
      </c>
      <c r="AI173">
        <f t="shared" si="87"/>
        <v>0.17178235567245959</v>
      </c>
      <c r="AJ173">
        <f t="shared" si="88"/>
        <v>0.9948731704836199</v>
      </c>
      <c r="AK173">
        <f t="shared" si="89"/>
        <v>8.2064042783219507E-2</v>
      </c>
      <c r="AL173">
        <f t="shared" si="90"/>
        <v>3.0428299069528673</v>
      </c>
      <c r="AM173">
        <f t="shared" si="91"/>
        <v>20.234087484231082</v>
      </c>
      <c r="AN173" s="72">
        <f t="shared" si="92"/>
        <v>9.1009444327383449</v>
      </c>
      <c r="AO173" s="72">
        <f t="shared" si="93"/>
        <v>8.9925216238646559</v>
      </c>
      <c r="AP173" s="72">
        <f t="shared" si="94"/>
        <v>9.1319639465286944</v>
      </c>
      <c r="AQ173" s="72">
        <f t="shared" si="95"/>
        <v>8.9510672682739401</v>
      </c>
      <c r="AR173" s="72">
        <f t="shared" si="96"/>
        <v>9.1836078662950129</v>
      </c>
      <c r="AS173" s="72">
        <f t="shared" si="97"/>
        <v>8.8799825547443696</v>
      </c>
      <c r="AT173" s="72">
        <f t="shared" si="98"/>
        <v>9.2707408047176436</v>
      </c>
      <c r="AU173" s="72">
        <f t="shared" si="99"/>
        <v>8.752287910085677</v>
      </c>
      <c r="AV173" s="72"/>
    </row>
    <row r="174" spans="1:48" ht="12.95" customHeight="1" x14ac:dyDescent="0.2">
      <c r="A174" s="75" t="s">
        <v>844</v>
      </c>
      <c r="B174" s="75"/>
      <c r="C174" s="76">
        <v>49600.322</v>
      </c>
      <c r="D174" s="76">
        <v>3.0000000000000001E-3</v>
      </c>
      <c r="E174">
        <f t="shared" si="101"/>
        <v>-1356.0006581878242</v>
      </c>
      <c r="F174">
        <f t="shared" si="102"/>
        <v>-1356</v>
      </c>
      <c r="G174">
        <f t="shared" si="103"/>
        <v>-1.4080000037210993E-3</v>
      </c>
      <c r="I174">
        <f t="shared" si="109"/>
        <v>-1.4080000037210993E-3</v>
      </c>
      <c r="Q174" s="12">
        <f t="shared" si="104"/>
        <v>-7.4926038187373744E-3</v>
      </c>
      <c r="R174" s="2">
        <f t="shared" si="105"/>
        <v>34581.822</v>
      </c>
      <c r="S174" s="6">
        <v>0.1</v>
      </c>
      <c r="Z174">
        <f t="shared" si="82"/>
        <v>-1356</v>
      </c>
      <c r="AA174" s="72">
        <f t="shared" si="83"/>
        <v>1.1162917466045679E-2</v>
      </c>
      <c r="AB174" s="72">
        <f t="shared" si="107"/>
        <v>-2.0063521288504152E-2</v>
      </c>
      <c r="AC174" s="144">
        <f t="shared" si="108"/>
        <v>6.084603815016275E-3</v>
      </c>
      <c r="AD174" s="72">
        <f t="shared" si="84"/>
        <v>-1.2570917469766778E-2</v>
      </c>
      <c r="AE174" s="72">
        <f t="shared" si="106"/>
        <v>1.580279660316876E-5</v>
      </c>
      <c r="AF174">
        <f t="shared" si="85"/>
        <v>-1.4080000037210993E-3</v>
      </c>
      <c r="AG174" s="127"/>
      <c r="AH174">
        <f t="shared" si="86"/>
        <v>1.8655521284783053E-2</v>
      </c>
      <c r="AI174">
        <f t="shared" si="87"/>
        <v>0.17161666525025621</v>
      </c>
      <c r="AJ174">
        <f t="shared" si="88"/>
        <v>0.99507741039701514</v>
      </c>
      <c r="AK174">
        <f t="shared" si="89"/>
        <v>8.0374275749647103E-2</v>
      </c>
      <c r="AL174">
        <f t="shared" si="90"/>
        <v>3.0448699473354091</v>
      </c>
      <c r="AM174">
        <f t="shared" si="91"/>
        <v>20.66154495227088</v>
      </c>
      <c r="AN174" s="72">
        <f t="shared" si="92"/>
        <v>9.1075311133546766</v>
      </c>
      <c r="AO174" s="72">
        <f t="shared" si="93"/>
        <v>8.9989208626472248</v>
      </c>
      <c r="AP174" s="72">
        <f t="shared" si="94"/>
        <v>9.1382711168286992</v>
      </c>
      <c r="AQ174" s="72">
        <f t="shared" si="95"/>
        <v>8.9579717902070204</v>
      </c>
      <c r="AR174" s="72">
        <f t="shared" si="96"/>
        <v>9.1892033921591523</v>
      </c>
      <c r="AS174" s="72">
        <f t="shared" si="97"/>
        <v>8.8881590922019029</v>
      </c>
      <c r="AT174" s="72">
        <f t="shared" si="98"/>
        <v>9.274695373163869</v>
      </c>
      <c r="AU174" s="72">
        <f t="shared" si="99"/>
        <v>8.7637177498707732</v>
      </c>
    </row>
    <row r="175" spans="1:48" ht="12.95" customHeight="1" x14ac:dyDescent="0.2">
      <c r="A175" s="75" t="s">
        <v>845</v>
      </c>
      <c r="B175" s="75"/>
      <c r="C175" s="76">
        <v>49895.531999999999</v>
      </c>
      <c r="D175" s="76">
        <v>3.0000000000000001E-3</v>
      </c>
      <c r="E175">
        <f t="shared" si="101"/>
        <v>-1218.0009227718504</v>
      </c>
      <c r="F175">
        <f t="shared" si="102"/>
        <v>-1218</v>
      </c>
      <c r="G175">
        <f t="shared" si="103"/>
        <v>-1.9739999988814816E-3</v>
      </c>
      <c r="I175">
        <f t="shared" si="109"/>
        <v>-1.9739999988814816E-3</v>
      </c>
      <c r="Q175" s="12">
        <f t="shared" si="104"/>
        <v>-6.8994001273810406E-3</v>
      </c>
      <c r="R175" s="2">
        <f t="shared" si="105"/>
        <v>34877.031999999999</v>
      </c>
      <c r="S175" s="6">
        <v>0.1</v>
      </c>
      <c r="Z175">
        <f t="shared" si="82"/>
        <v>-1218</v>
      </c>
      <c r="AA175" s="72">
        <f t="shared" si="83"/>
        <v>1.2154411486376578E-2</v>
      </c>
      <c r="AB175" s="72">
        <f t="shared" si="107"/>
        <v>-2.10278116126391E-2</v>
      </c>
      <c r="AC175" s="144">
        <f t="shared" si="108"/>
        <v>4.925400128499559E-3</v>
      </c>
      <c r="AD175" s="72">
        <f t="shared" si="84"/>
        <v>-1.412841148525806E-2</v>
      </c>
      <c r="AE175" s="72">
        <f t="shared" si="106"/>
        <v>1.9961201109677188E-5</v>
      </c>
      <c r="AF175">
        <f t="shared" si="85"/>
        <v>-1.9739999988814816E-3</v>
      </c>
      <c r="AG175" s="127"/>
      <c r="AH175">
        <f t="shared" si="86"/>
        <v>1.9053811613757618E-2</v>
      </c>
      <c r="AI175">
        <f t="shared" si="87"/>
        <v>0.1700223162765625</v>
      </c>
      <c r="AJ175">
        <f t="shared" si="88"/>
        <v>0.99704984612062719</v>
      </c>
      <c r="AK175">
        <f t="shared" si="89"/>
        <v>6.1773926655700112E-2</v>
      </c>
      <c r="AL175">
        <f t="shared" si="90"/>
        <v>3.0673012140679279</v>
      </c>
      <c r="AM175">
        <f t="shared" si="91"/>
        <v>26.908619062632738</v>
      </c>
      <c r="AN175" s="72">
        <f t="shared" si="92"/>
        <v>9.1803433008424502</v>
      </c>
      <c r="AO175" s="72">
        <f t="shared" si="93"/>
        <v>9.0750367343787737</v>
      </c>
      <c r="AP175" s="72">
        <f t="shared" si="94"/>
        <v>9.2069331304787152</v>
      </c>
      <c r="AQ175" s="72">
        <f t="shared" si="95"/>
        <v>9.0408092462701575</v>
      </c>
      <c r="AR175" s="72">
        <f t="shared" si="96"/>
        <v>9.2488715849202698</v>
      </c>
      <c r="AS175" s="72">
        <f t="shared" si="97"/>
        <v>8.9858233857260821</v>
      </c>
      <c r="AT175" s="72">
        <f t="shared" si="98"/>
        <v>9.3156278267892123</v>
      </c>
      <c r="AU175" s="72">
        <f t="shared" si="99"/>
        <v>8.8951609073993687</v>
      </c>
    </row>
    <row r="176" spans="1:48" ht="12.95" customHeight="1" x14ac:dyDescent="0.2">
      <c r="A176" s="133" t="s">
        <v>121</v>
      </c>
      <c r="B176" s="24" t="s">
        <v>854</v>
      </c>
      <c r="C176" s="134">
        <v>49925.480600000003</v>
      </c>
      <c r="D176" s="134" t="s">
        <v>862</v>
      </c>
      <c r="E176">
        <f t="shared" si="101"/>
        <v>-1204.0010620758057</v>
      </c>
      <c r="F176">
        <f t="shared" si="102"/>
        <v>-1204</v>
      </c>
      <c r="G176">
        <f t="shared" si="103"/>
        <v>-2.2719999979017302E-3</v>
      </c>
      <c r="J176" s="25">
        <f>G176</f>
        <v>-2.2719999979017302E-3</v>
      </c>
      <c r="Q176" s="12">
        <f t="shared" si="104"/>
        <v>-6.8345548642508823E-3</v>
      </c>
      <c r="R176" s="2">
        <f t="shared" si="105"/>
        <v>34906.980600000003</v>
      </c>
      <c r="S176" s="6">
        <v>1</v>
      </c>
      <c r="Z176">
        <f t="shared" si="82"/>
        <v>-1204</v>
      </c>
      <c r="AA176" s="72">
        <f t="shared" si="83"/>
        <v>1.2252609917298724E-2</v>
      </c>
      <c r="AB176" s="72">
        <f t="shared" si="107"/>
        <v>-2.1359164779451337E-2</v>
      </c>
      <c r="AC176" s="144">
        <f t="shared" si="108"/>
        <v>4.5625548663491521E-3</v>
      </c>
      <c r="AD176" s="72">
        <f t="shared" si="84"/>
        <v>-1.4524609915200454E-2</v>
      </c>
      <c r="AE176" s="72">
        <f t="shared" si="106"/>
        <v>2.1096429318873935E-4</v>
      </c>
      <c r="AF176">
        <f t="shared" si="85"/>
        <v>-2.2719999979017302E-3</v>
      </c>
      <c r="AG176" s="127"/>
      <c r="AH176">
        <f t="shared" si="86"/>
        <v>1.9087164781549606E-2</v>
      </c>
      <c r="AI176">
        <f t="shared" si="87"/>
        <v>0.16989025903001453</v>
      </c>
      <c r="AJ176">
        <f t="shared" si="88"/>
        <v>0.99721401353933092</v>
      </c>
      <c r="AK176">
        <f t="shared" si="89"/>
        <v>5.9973256040755159E-2</v>
      </c>
      <c r="AL176">
        <f t="shared" si="90"/>
        <v>3.0694705816349295</v>
      </c>
      <c r="AM176">
        <f t="shared" si="91"/>
        <v>27.718740441541257</v>
      </c>
      <c r="AN176" s="72">
        <f t="shared" si="92"/>
        <v>9.1874193835098144</v>
      </c>
      <c r="AO176" s="72">
        <f t="shared" si="93"/>
        <v>9.0830297988686279</v>
      </c>
      <c r="AP176" s="72">
        <f t="shared" si="94"/>
        <v>9.2135020282514759</v>
      </c>
      <c r="AQ176" s="72">
        <f t="shared" si="95"/>
        <v>9.0495617515788904</v>
      </c>
      <c r="AR176" s="72">
        <f t="shared" si="96"/>
        <v>9.2544609049714985</v>
      </c>
      <c r="AS176" s="72">
        <f t="shared" si="97"/>
        <v>8.9960799854376177</v>
      </c>
      <c r="AT176" s="72">
        <f t="shared" si="98"/>
        <v>9.3193477793309523</v>
      </c>
      <c r="AU176" s="72">
        <f t="shared" si="99"/>
        <v>8.9084957204819801</v>
      </c>
    </row>
    <row r="177" spans="1:48" ht="12.95" customHeight="1" x14ac:dyDescent="0.2">
      <c r="A177" s="133" t="s">
        <v>95</v>
      </c>
      <c r="B177" s="24" t="s">
        <v>854</v>
      </c>
      <c r="C177" s="134">
        <v>49929.769</v>
      </c>
      <c r="D177" s="134" t="s">
        <v>862</v>
      </c>
      <c r="E177">
        <f t="shared" ref="E177:E221" si="110">+(C177-C$7)/C$8</f>
        <v>-1201.9963939908578</v>
      </c>
      <c r="F177">
        <f t="shared" ref="F177:F222" si="111">ROUND(2*E177,0)/2</f>
        <v>-1202</v>
      </c>
      <c r="G177">
        <f t="shared" ref="G177:G221" si="112">+C177-(C$7+F177*C$8)</f>
        <v>7.7139999993960373E-3</v>
      </c>
      <c r="I177" s="25">
        <f>G177</f>
        <v>7.7139999993960373E-3</v>
      </c>
      <c r="Q177" s="12">
        <f t="shared" ref="Q177:Q221" si="113">+D$11+D$12*F177+D$13*F177^2</f>
        <v>-6.8252211021721399E-3</v>
      </c>
      <c r="R177" s="2">
        <f t="shared" ref="R177:R221" si="114">+C177-15018.5</f>
        <v>34911.269</v>
      </c>
      <c r="S177" s="6">
        <v>0.1</v>
      </c>
      <c r="Z177">
        <f t="shared" ref="Z177:Z221" si="115">F177</f>
        <v>-1202</v>
      </c>
      <c r="AA177" s="72">
        <f t="shared" ref="AA177:AA221" si="116">AB$3+AB$4*Z177+AB$5*Z177^2+AH177</f>
        <v>1.2266608537542545E-2</v>
      </c>
      <c r="AB177" s="72">
        <f t="shared" ref="AB177:AB221" si="117">G177-AH177</f>
        <v>-1.1377829640318648E-2</v>
      </c>
      <c r="AC177" s="144">
        <f t="shared" ref="AC177:AC221" si="118">+G177-Q177</f>
        <v>1.4539221101568177E-2</v>
      </c>
      <c r="AD177" s="72">
        <f t="shared" ref="AD177:AD221" si="119">IF(S177&lt;&gt;0,G177-AA177, -9999)</f>
        <v>-4.5526085381465079E-3</v>
      </c>
      <c r="AE177" s="72">
        <f t="shared" ref="AE177:AE221" si="120">+(G177-AA177)^2*S177</f>
        <v>2.0726244501604486E-6</v>
      </c>
      <c r="AF177">
        <f t="shared" ref="AF177:AF221" si="121">IF(S177&lt;&gt;0,G177-P177, -9999)</f>
        <v>7.7139999993960373E-3</v>
      </c>
      <c r="AG177" s="127"/>
      <c r="AH177">
        <f t="shared" ref="AH177:AH221" si="122">$AB$6*($AB$11/AI177*AJ177+$AB$12)</f>
        <v>1.9091829639714685E-2</v>
      </c>
      <c r="AI177">
        <f t="shared" ref="AI177:AI221" si="123">1+$AB$7*COS(AL177)</f>
        <v>0.169871807386066</v>
      </c>
      <c r="AJ177">
        <f t="shared" ref="AJ177:AJ221" si="124">SIN(AL177+RADIANS($AB$9))</f>
        <v>0.99723696503308346</v>
      </c>
      <c r="AK177">
        <f t="shared" ref="AK177:AK222" si="125">$AB$7*SIN(AL177)</f>
        <v>5.9717311735457489E-2</v>
      </c>
      <c r="AL177">
        <f t="shared" ref="AL177:AL222" si="126">2*ATAN(AM177)</f>
        <v>3.0697789040724461</v>
      </c>
      <c r="AM177">
        <f t="shared" ref="AM177:AM222" si="127">SQRT((1+$AB$7)/(1-$AB$7))*TAN(AN177/2)</f>
        <v>27.837850046499728</v>
      </c>
      <c r="AN177" s="72">
        <f t="shared" ref="AN177:AT184" si="128">$AU177+$AB$7*SIN(AO177)</f>
        <v>9.1884255188225321</v>
      </c>
      <c r="AO177" s="72">
        <f t="shared" si="128"/>
        <v>9.0841758331759141</v>
      </c>
      <c r="AP177" s="72">
        <f t="shared" si="128"/>
        <v>9.2144345594981232</v>
      </c>
      <c r="AQ177" s="72">
        <f t="shared" si="128"/>
        <v>9.050817224973585</v>
      </c>
      <c r="AR177" s="72">
        <f t="shared" si="128"/>
        <v>9.2552527008571097</v>
      </c>
      <c r="AS177" s="72">
        <f t="shared" si="128"/>
        <v>8.9975500833319035</v>
      </c>
      <c r="AT177" s="72">
        <f t="shared" si="128"/>
        <v>9.3198731973693807</v>
      </c>
      <c r="AU177" s="72">
        <f t="shared" ref="AU177:AU221" si="129">RADIANS($AB$9)+$AB$18*(F177-AB$15)</f>
        <v>8.9104006937794953</v>
      </c>
    </row>
    <row r="178" spans="1:48" ht="12.95" customHeight="1" x14ac:dyDescent="0.2">
      <c r="A178" s="133" t="s">
        <v>96</v>
      </c>
      <c r="B178" s="24" t="s">
        <v>854</v>
      </c>
      <c r="C178" s="134">
        <v>49951.152999999998</v>
      </c>
      <c r="D178" s="134" t="s">
        <v>846</v>
      </c>
      <c r="E178">
        <f t="shared" si="110"/>
        <v>-1192.000166416809</v>
      </c>
      <c r="F178">
        <f t="shared" si="111"/>
        <v>-1192</v>
      </c>
      <c r="G178">
        <f t="shared" si="112"/>
        <v>-3.5600000410340726E-4</v>
      </c>
      <c r="K178" s="25">
        <f>G178</f>
        <v>-3.5600000410340726E-4</v>
      </c>
      <c r="Q178" s="12">
        <f t="shared" si="113"/>
        <v>-6.778289217802878E-3</v>
      </c>
      <c r="R178" s="2">
        <f t="shared" si="114"/>
        <v>34932.652999999998</v>
      </c>
      <c r="S178" s="6">
        <v>1</v>
      </c>
      <c r="Z178">
        <f t="shared" si="115"/>
        <v>-1192</v>
      </c>
      <c r="AA178" s="72">
        <f t="shared" si="116"/>
        <v>1.2336494305916072E-2</v>
      </c>
      <c r="AB178" s="72">
        <f t="shared" si="117"/>
        <v>-1.9470783527822357E-2</v>
      </c>
      <c r="AC178" s="144">
        <f t="shared" si="118"/>
        <v>6.4222892136994707E-3</v>
      </c>
      <c r="AD178" s="72">
        <f t="shared" si="119"/>
        <v>-1.2692494310019479E-2</v>
      </c>
      <c r="AE178" s="72">
        <f t="shared" si="120"/>
        <v>1.6109941180987686E-4</v>
      </c>
      <c r="AF178">
        <f t="shared" si="121"/>
        <v>-3.5600000410340726E-4</v>
      </c>
      <c r="AG178" s="127"/>
      <c r="AH178">
        <f t="shared" si="122"/>
        <v>1.911478352371895E-2</v>
      </c>
      <c r="AI178">
        <f t="shared" si="123"/>
        <v>0.16978107967492906</v>
      </c>
      <c r="AJ178">
        <f t="shared" si="124"/>
        <v>0.99734986877730325</v>
      </c>
      <c r="AK178">
        <f t="shared" si="125"/>
        <v>5.8442431739788948E-2</v>
      </c>
      <c r="AL178">
        <f t="shared" si="126"/>
        <v>3.0713145826485544</v>
      </c>
      <c r="AM178">
        <f t="shared" si="127"/>
        <v>28.446665333588758</v>
      </c>
      <c r="AN178" s="72">
        <f t="shared" si="128"/>
        <v>9.1934384480801228</v>
      </c>
      <c r="AO178" s="72">
        <f t="shared" si="128"/>
        <v>9.0899216445211657</v>
      </c>
      <c r="AP178" s="72">
        <f t="shared" si="128"/>
        <v>9.219075253379323</v>
      </c>
      <c r="AQ178" s="72">
        <f t="shared" si="128"/>
        <v>9.0571136542219879</v>
      </c>
      <c r="AR178" s="72">
        <f t="shared" si="128"/>
        <v>9.2591868601393976</v>
      </c>
      <c r="AS178" s="72">
        <f t="shared" si="128"/>
        <v>9.0049185849791424</v>
      </c>
      <c r="AT178" s="72">
        <f t="shared" si="128"/>
        <v>9.322478098718177</v>
      </c>
      <c r="AU178" s="72">
        <f t="shared" si="129"/>
        <v>8.9199255602670746</v>
      </c>
    </row>
    <row r="179" spans="1:48" ht="12.95" customHeight="1" x14ac:dyDescent="0.2">
      <c r="A179" s="133" t="s">
        <v>95</v>
      </c>
      <c r="B179" s="24" t="s">
        <v>854</v>
      </c>
      <c r="C179" s="134">
        <v>49989.661999999997</v>
      </c>
      <c r="D179" s="134" t="s">
        <v>862</v>
      </c>
      <c r="E179">
        <f t="shared" si="110"/>
        <v>-1173.9986359431343</v>
      </c>
      <c r="F179">
        <f t="shared" si="111"/>
        <v>-1174</v>
      </c>
      <c r="G179">
        <f t="shared" si="112"/>
        <v>2.9179999983171001E-3</v>
      </c>
      <c r="I179" s="25">
        <f>G179</f>
        <v>2.9179999983171001E-3</v>
      </c>
      <c r="P179">
        <f t="shared" ref="P179:P221" ca="1" si="130">+C$11+C$12*F179</f>
        <v>6.8613785778277397E-2</v>
      </c>
      <c r="Q179" s="12">
        <f t="shared" si="113"/>
        <v>-6.6927069152408853E-3</v>
      </c>
      <c r="R179" s="2">
        <f t="shared" si="114"/>
        <v>34971.161999999997</v>
      </c>
      <c r="S179" s="6">
        <v>0.1</v>
      </c>
      <c r="Z179">
        <f t="shared" si="115"/>
        <v>-1174</v>
      </c>
      <c r="AA179" s="72">
        <f t="shared" si="116"/>
        <v>1.2461858172246876E-2</v>
      </c>
      <c r="AB179" s="72">
        <f t="shared" si="117"/>
        <v>-1.6236565089170662E-2</v>
      </c>
      <c r="AC179" s="144">
        <f t="shared" si="118"/>
        <v>9.6107069135579863E-3</v>
      </c>
      <c r="AD179" s="72">
        <f t="shared" si="119"/>
        <v>-9.5438581739297756E-3</v>
      </c>
      <c r="AE179" s="72">
        <f t="shared" si="120"/>
        <v>9.1085228844086194E-6</v>
      </c>
      <c r="AF179">
        <f t="shared" ca="1" si="121"/>
        <v>-6.5695785779960297E-2</v>
      </c>
      <c r="AG179" s="127"/>
      <c r="AH179">
        <f t="shared" si="122"/>
        <v>1.9154565087487762E-2</v>
      </c>
      <c r="AI179">
        <f t="shared" si="123"/>
        <v>0.16962409747247686</v>
      </c>
      <c r="AJ179">
        <f t="shared" si="124"/>
        <v>0.99754543080079849</v>
      </c>
      <c r="AK179">
        <f t="shared" si="125"/>
        <v>5.6167908942632835E-2</v>
      </c>
      <c r="AL179">
        <f t="shared" si="126"/>
        <v>3.074053988244013</v>
      </c>
      <c r="AM179">
        <f t="shared" si="127"/>
        <v>29.601409603542095</v>
      </c>
      <c r="AN179" s="72">
        <f t="shared" si="128"/>
        <v>9.2023872597623821</v>
      </c>
      <c r="AO179" s="72">
        <f t="shared" si="128"/>
        <v>9.1003297785434061</v>
      </c>
      <c r="AP179" s="72">
        <f t="shared" si="128"/>
        <v>9.2273367934577024</v>
      </c>
      <c r="AQ179" s="72">
        <f t="shared" si="128"/>
        <v>9.0685266530461828</v>
      </c>
      <c r="AR179" s="72">
        <f t="shared" si="128"/>
        <v>9.2661652317315575</v>
      </c>
      <c r="AS179" s="72">
        <f t="shared" si="128"/>
        <v>9.0182563238586706</v>
      </c>
      <c r="AT179" s="72">
        <f t="shared" si="128"/>
        <v>9.3270753134040856</v>
      </c>
      <c r="AU179" s="72">
        <f t="shared" si="129"/>
        <v>8.9370703199447163</v>
      </c>
    </row>
    <row r="180" spans="1:48" ht="12.95" customHeight="1" x14ac:dyDescent="0.2">
      <c r="A180" s="133" t="s">
        <v>983</v>
      </c>
      <c r="B180" s="24" t="s">
        <v>854</v>
      </c>
      <c r="C180" s="134">
        <v>51020.773000000001</v>
      </c>
      <c r="D180" s="134" t="s">
        <v>862</v>
      </c>
      <c r="E180">
        <f t="shared" si="110"/>
        <v>-691.99245327824747</v>
      </c>
      <c r="F180">
        <f t="shared" si="111"/>
        <v>-692</v>
      </c>
      <c r="G180">
        <f t="shared" si="112"/>
        <v>1.6144000001077075E-2</v>
      </c>
      <c r="I180" s="25">
        <f>G180</f>
        <v>1.6144000001077075E-2</v>
      </c>
      <c r="P180">
        <f t="shared" ca="1" si="130"/>
        <v>5.7915015521515581E-2</v>
      </c>
      <c r="Q180" s="12">
        <f t="shared" si="113"/>
        <v>-3.8726628012896798E-3</v>
      </c>
      <c r="R180" s="2">
        <f t="shared" si="114"/>
        <v>36002.273000000001</v>
      </c>
      <c r="S180" s="6">
        <v>0.1</v>
      </c>
      <c r="Z180">
        <f t="shared" si="115"/>
        <v>-692</v>
      </c>
      <c r="AA180" s="72">
        <f t="shared" si="116"/>
        <v>1.5770038038440487E-2</v>
      </c>
      <c r="AB180" s="72">
        <f t="shared" si="117"/>
        <v>-3.4987008386530918E-3</v>
      </c>
      <c r="AC180" s="144">
        <f t="shared" si="118"/>
        <v>2.0016662802366754E-2</v>
      </c>
      <c r="AD180" s="72">
        <f t="shared" si="119"/>
        <v>3.7396196263658754E-4</v>
      </c>
      <c r="AE180" s="72">
        <f t="shared" si="120"/>
        <v>1.398475494990085E-8</v>
      </c>
      <c r="AF180">
        <f t="shared" ca="1" si="121"/>
        <v>-4.1771015520438506E-2</v>
      </c>
      <c r="AG180" s="127"/>
      <c r="AH180">
        <f t="shared" si="122"/>
        <v>1.9642700839730166E-2</v>
      </c>
      <c r="AI180">
        <f t="shared" si="123"/>
        <v>0.16773213033512868</v>
      </c>
      <c r="AJ180">
        <f t="shared" si="124"/>
        <v>0.99998091174694081</v>
      </c>
      <c r="AK180">
        <f t="shared" si="125"/>
        <v>3.0276421325906456E-3</v>
      </c>
      <c r="AL180">
        <f t="shared" si="126"/>
        <v>3.1379548479176451</v>
      </c>
      <c r="AM180">
        <f t="shared" si="127"/>
        <v>549.78137224506486</v>
      </c>
      <c r="AN180" s="72">
        <f t="shared" si="128"/>
        <v>9.4127545170053804</v>
      </c>
      <c r="AO180" s="72">
        <f t="shared" si="128"/>
        <v>9.4048485351809514</v>
      </c>
      <c r="AP180" s="72">
        <f t="shared" si="128"/>
        <v>9.4143489261272002</v>
      </c>
      <c r="AQ180" s="72">
        <f t="shared" si="128"/>
        <v>9.4029323892555627</v>
      </c>
      <c r="AR180" s="72">
        <f t="shared" si="128"/>
        <v>9.4166513292492091</v>
      </c>
      <c r="AS180" s="72">
        <f t="shared" si="128"/>
        <v>9.4001652393723045</v>
      </c>
      <c r="AT180" s="72">
        <f t="shared" si="128"/>
        <v>9.4199762090906756</v>
      </c>
      <c r="AU180" s="72">
        <f t="shared" si="129"/>
        <v>9.3961688846460429</v>
      </c>
    </row>
    <row r="181" spans="1:48" ht="12.95" customHeight="1" x14ac:dyDescent="0.2">
      <c r="A181" s="75" t="s">
        <v>848</v>
      </c>
      <c r="B181" s="75"/>
      <c r="C181" s="76">
        <v>51369.449000000001</v>
      </c>
      <c r="D181" s="76">
        <v>4.0000000000000001E-3</v>
      </c>
      <c r="E181">
        <f t="shared" si="110"/>
        <v>-528.99934414949109</v>
      </c>
      <c r="F181">
        <f t="shared" si="111"/>
        <v>-529</v>
      </c>
      <c r="G181">
        <f t="shared" si="112"/>
        <v>1.4030000020284206E-3</v>
      </c>
      <c r="I181">
        <f>G181</f>
        <v>1.4030000020284206E-3</v>
      </c>
      <c r="P181">
        <f t="shared" ca="1" si="130"/>
        <v>5.4296966658751736E-2</v>
      </c>
      <c r="Q181" s="12">
        <f t="shared" si="113"/>
        <v>-2.6885107439727322E-3</v>
      </c>
      <c r="R181" s="2">
        <f t="shared" si="114"/>
        <v>36350.949000000001</v>
      </c>
      <c r="S181" s="6">
        <v>0.1</v>
      </c>
      <c r="Z181">
        <f t="shared" si="115"/>
        <v>-529</v>
      </c>
      <c r="AA181" s="72">
        <f t="shared" si="116"/>
        <v>1.6929263263633816E-2</v>
      </c>
      <c r="AB181" s="72">
        <f t="shared" si="117"/>
        <v>-1.8214774005578128E-2</v>
      </c>
      <c r="AC181" s="144">
        <f t="shared" si="118"/>
        <v>4.0915107460011528E-3</v>
      </c>
      <c r="AD181" s="72">
        <f t="shared" si="119"/>
        <v>-1.5526263261605396E-2</v>
      </c>
      <c r="AE181" s="72">
        <f t="shared" si="120"/>
        <v>2.4106485086867744E-5</v>
      </c>
      <c r="AF181">
        <f t="shared" ca="1" si="121"/>
        <v>-5.2893966656723315E-2</v>
      </c>
      <c r="AG181" s="127"/>
      <c r="AH181">
        <f t="shared" si="122"/>
        <v>1.9617774007606548E-2</v>
      </c>
      <c r="AI181">
        <f t="shared" si="123"/>
        <v>0.16783590866775844</v>
      </c>
      <c r="AJ181">
        <f t="shared" si="124"/>
        <v>0.99990663838229443</v>
      </c>
      <c r="AK181">
        <f t="shared" si="125"/>
        <v>-1.3486978556038733E-2</v>
      </c>
      <c r="AL181">
        <f t="shared" si="126"/>
        <v>-3.1253869580963181</v>
      </c>
      <c r="AM181">
        <f t="shared" si="127"/>
        <v>-123.41070025982987</v>
      </c>
      <c r="AN181" s="72">
        <f t="shared" si="128"/>
        <v>9.4783289514443609</v>
      </c>
      <c r="AO181" s="72">
        <f t="shared" si="128"/>
        <v>9.5127172792897099</v>
      </c>
      <c r="AP181" s="72">
        <f t="shared" si="128"/>
        <v>9.4713022126321373</v>
      </c>
      <c r="AQ181" s="72">
        <f t="shared" si="128"/>
        <v>9.52119612653585</v>
      </c>
      <c r="AR181" s="72">
        <f t="shared" si="128"/>
        <v>9.4611058459005317</v>
      </c>
      <c r="AS181" s="72">
        <f t="shared" si="128"/>
        <v>9.5335121640654386</v>
      </c>
      <c r="AT181" s="72">
        <f t="shared" si="128"/>
        <v>9.446301450401581</v>
      </c>
      <c r="AU181" s="72">
        <f t="shared" si="129"/>
        <v>9.5514242083935876</v>
      </c>
    </row>
    <row r="182" spans="1:48" ht="12.95" customHeight="1" x14ac:dyDescent="0.2">
      <c r="A182" s="133" t="s">
        <v>744</v>
      </c>
      <c r="B182" s="24" t="s">
        <v>854</v>
      </c>
      <c r="C182" s="134">
        <v>51420.781999999999</v>
      </c>
      <c r="D182" s="134" t="s">
        <v>846</v>
      </c>
      <c r="E182">
        <f t="shared" si="110"/>
        <v>-505.00306889422188</v>
      </c>
      <c r="F182">
        <f t="shared" si="111"/>
        <v>-505</v>
      </c>
      <c r="G182">
        <f t="shared" si="112"/>
        <v>-6.565000003320165E-3</v>
      </c>
      <c r="K182" s="25">
        <f>G182</f>
        <v>-6.565000003320165E-3</v>
      </c>
      <c r="P182">
        <f t="shared" ca="1" si="130"/>
        <v>5.3764247807792639E-2</v>
      </c>
      <c r="Q182" s="12">
        <f t="shared" si="113"/>
        <v>-2.5043181001360884E-3</v>
      </c>
      <c r="R182" s="2">
        <f t="shared" si="114"/>
        <v>36402.281999999999</v>
      </c>
      <c r="S182" s="6">
        <v>1</v>
      </c>
      <c r="Z182">
        <f t="shared" si="115"/>
        <v>-505</v>
      </c>
      <c r="AA182" s="72">
        <f t="shared" si="116"/>
        <v>1.7102451578159952E-2</v>
      </c>
      <c r="AB182" s="72">
        <f t="shared" si="117"/>
        <v>-2.6171769681616205E-2</v>
      </c>
      <c r="AC182" s="144">
        <f t="shared" si="118"/>
        <v>-4.0606819031840762E-3</v>
      </c>
      <c r="AD182" s="72">
        <f t="shared" si="119"/>
        <v>-2.3667451581480117E-2</v>
      </c>
      <c r="AE182" s="72">
        <f t="shared" si="120"/>
        <v>5.6014826436170571E-4</v>
      </c>
      <c r="AF182">
        <f t="shared" ca="1" si="121"/>
        <v>-6.0329247811112804E-2</v>
      </c>
      <c r="AG182" s="127"/>
      <c r="AH182">
        <f t="shared" si="122"/>
        <v>1.960676967829604E-2</v>
      </c>
      <c r="AI182">
        <f t="shared" si="123"/>
        <v>0.16787970726629486</v>
      </c>
      <c r="AJ182">
        <f t="shared" si="124"/>
        <v>0.99986157011123689</v>
      </c>
      <c r="AK182">
        <f t="shared" si="125"/>
        <v>-1.5962202672537087E-2</v>
      </c>
      <c r="AL182">
        <f t="shared" si="126"/>
        <v>-3.12241243966043</v>
      </c>
      <c r="AM182">
        <f t="shared" si="127"/>
        <v>-104.27092698522591</v>
      </c>
      <c r="AN182" s="72">
        <f t="shared" si="128"/>
        <v>9.4881526006333381</v>
      </c>
      <c r="AO182" s="72">
        <f t="shared" si="128"/>
        <v>9.5284527627887208</v>
      </c>
      <c r="AP182" s="72">
        <f t="shared" si="128"/>
        <v>9.4798732231109994</v>
      </c>
      <c r="AQ182" s="72">
        <f t="shared" si="128"/>
        <v>9.5384597485134233</v>
      </c>
      <c r="AR182" s="72">
        <f t="shared" si="128"/>
        <v>9.4678349801975443</v>
      </c>
      <c r="AS182" s="72">
        <f t="shared" si="128"/>
        <v>9.5530306443368929</v>
      </c>
      <c r="AT182" s="72">
        <f t="shared" si="128"/>
        <v>9.4503171102808423</v>
      </c>
      <c r="AU182" s="72">
        <f t="shared" si="129"/>
        <v>9.5742838879637766</v>
      </c>
      <c r="AV182" s="72"/>
    </row>
    <row r="183" spans="1:48" ht="12.95" customHeight="1" x14ac:dyDescent="0.2">
      <c r="A183" s="133" t="s">
        <v>14</v>
      </c>
      <c r="B183" s="24" t="s">
        <v>854</v>
      </c>
      <c r="C183" s="134">
        <v>51724.546999999999</v>
      </c>
      <c r="D183" s="134" t="s">
        <v>862</v>
      </c>
      <c r="E183">
        <f t="shared" si="110"/>
        <v>-363.00418800050778</v>
      </c>
      <c r="F183">
        <f t="shared" si="111"/>
        <v>-363</v>
      </c>
      <c r="G183">
        <f t="shared" si="112"/>
        <v>-8.9589999988675117E-3</v>
      </c>
      <c r="I183" s="25">
        <f>G183</f>
        <v>-8.9589999988675117E-3</v>
      </c>
      <c r="P183">
        <f t="shared" ca="1" si="130"/>
        <v>5.0612327939618E-2</v>
      </c>
      <c r="Q183" s="12">
        <f t="shared" si="113"/>
        <v>-1.3628351261714827E-3</v>
      </c>
      <c r="R183" s="2">
        <f t="shared" si="114"/>
        <v>36706.046999999999</v>
      </c>
      <c r="S183" s="6">
        <v>0.1</v>
      </c>
      <c r="Z183">
        <f t="shared" si="115"/>
        <v>-363</v>
      </c>
      <c r="AA183" s="72">
        <f t="shared" si="116"/>
        <v>1.8135627576246288E-2</v>
      </c>
      <c r="AB183" s="72">
        <f t="shared" si="117"/>
        <v>-2.8457462701285283E-2</v>
      </c>
      <c r="AC183" s="144">
        <f t="shared" si="118"/>
        <v>-7.596164872696029E-3</v>
      </c>
      <c r="AD183" s="72">
        <f t="shared" si="119"/>
        <v>-2.70946275751138E-2</v>
      </c>
      <c r="AE183" s="72">
        <f t="shared" si="120"/>
        <v>7.3411884343411711E-5</v>
      </c>
      <c r="AF183">
        <f t="shared" ca="1" si="121"/>
        <v>-5.9571327938485512E-2</v>
      </c>
      <c r="AG183" s="127"/>
      <c r="AH183">
        <f t="shared" si="122"/>
        <v>1.9498462702417771E-2</v>
      </c>
      <c r="AI183">
        <f t="shared" si="123"/>
        <v>0.16830803302575281</v>
      </c>
      <c r="AJ183">
        <f t="shared" si="124"/>
        <v>0.99939315323843125</v>
      </c>
      <c r="AK183">
        <f t="shared" si="125"/>
        <v>-3.1103786970303516E-2</v>
      </c>
      <c r="AL183">
        <f t="shared" si="126"/>
        <v>-3.1042118689858196</v>
      </c>
      <c r="AM183">
        <f t="shared" si="127"/>
        <v>-53.497194577005466</v>
      </c>
      <c r="AN183" s="72">
        <f t="shared" si="128"/>
        <v>9.5481854341284791</v>
      </c>
      <c r="AO183" s="72">
        <f t="shared" si="128"/>
        <v>9.6198818560638006</v>
      </c>
      <c r="AP183" s="72">
        <f t="shared" si="128"/>
        <v>9.5327105795332141</v>
      </c>
      <c r="AQ183" s="72">
        <f t="shared" si="128"/>
        <v>9.6388716899404159</v>
      </c>
      <c r="AR183" s="72">
        <f t="shared" si="128"/>
        <v>9.5097866684586467</v>
      </c>
      <c r="AS183" s="72">
        <f t="shared" si="128"/>
        <v>9.667149645391417</v>
      </c>
      <c r="AT183" s="72">
        <f t="shared" si="128"/>
        <v>9.4757295994069093</v>
      </c>
      <c r="AU183" s="72">
        <f t="shared" si="129"/>
        <v>9.7095369920874042</v>
      </c>
    </row>
    <row r="184" spans="1:48" ht="12.95" customHeight="1" x14ac:dyDescent="0.2">
      <c r="A184" s="133" t="s">
        <v>99</v>
      </c>
      <c r="B184" s="24" t="s">
        <v>854</v>
      </c>
      <c r="C184" s="134">
        <v>51771.623099999997</v>
      </c>
      <c r="D184" s="134" t="s">
        <v>846</v>
      </c>
      <c r="E184">
        <f t="shared" si="110"/>
        <v>-340.99785574748205</v>
      </c>
      <c r="F184">
        <f t="shared" si="111"/>
        <v>-341</v>
      </c>
      <c r="G184">
        <f t="shared" si="112"/>
        <v>4.5869999958085828E-3</v>
      </c>
      <c r="K184" s="25">
        <f>G184</f>
        <v>4.5869999958085828E-3</v>
      </c>
      <c r="P184">
        <f t="shared" ca="1" si="130"/>
        <v>5.0124002326238828E-2</v>
      </c>
      <c r="Q184" s="12">
        <f t="shared" si="113"/>
        <v>-1.1780758938002693E-3</v>
      </c>
      <c r="R184" s="2">
        <f t="shared" si="114"/>
        <v>36753.123099999997</v>
      </c>
      <c r="S184" s="6">
        <v>1</v>
      </c>
      <c r="Z184">
        <f t="shared" si="115"/>
        <v>-341</v>
      </c>
      <c r="AA184" s="72">
        <f t="shared" si="116"/>
        <v>1.8296359867488829E-2</v>
      </c>
      <c r="AB184" s="72">
        <f t="shared" si="117"/>
        <v>-1.4887435765480517E-2</v>
      </c>
      <c r="AC184" s="144">
        <f t="shared" si="118"/>
        <v>5.7650758896088516E-3</v>
      </c>
      <c r="AD184" s="72">
        <f t="shared" si="119"/>
        <v>-1.3709359871680246E-2</v>
      </c>
      <c r="AE184" s="72">
        <f t="shared" si="120"/>
        <v>1.8794654809123663E-4</v>
      </c>
      <c r="AF184">
        <f t="shared" ca="1" si="121"/>
        <v>-4.5537002330430246E-2</v>
      </c>
      <c r="AG184" s="127"/>
      <c r="AH184">
        <f t="shared" si="122"/>
        <v>1.9474435761289099E-2</v>
      </c>
      <c r="AI184">
        <f t="shared" si="123"/>
        <v>0.16840295286287077</v>
      </c>
      <c r="AJ184">
        <f t="shared" si="124"/>
        <v>0.99928656034037366</v>
      </c>
      <c r="AK184">
        <f t="shared" si="125"/>
        <v>-3.3545859449319655E-2</v>
      </c>
      <c r="AL184">
        <f t="shared" si="126"/>
        <v>-3.1012754331607346</v>
      </c>
      <c r="AM184">
        <f t="shared" si="127"/>
        <v>-49.599874652449174</v>
      </c>
      <c r="AN184" s="72">
        <f t="shared" si="128"/>
        <v>9.5578546423761601</v>
      </c>
      <c r="AO184" s="72">
        <f t="shared" si="128"/>
        <v>9.6337233122018535</v>
      </c>
      <c r="AP184" s="72">
        <f t="shared" si="128"/>
        <v>9.5413114899140474</v>
      </c>
      <c r="AQ184" s="72">
        <f t="shared" si="128"/>
        <v>9.6540876847886423</v>
      </c>
      <c r="AR184" s="72">
        <f t="shared" si="128"/>
        <v>9.5167089788098025</v>
      </c>
      <c r="AS184" s="72">
        <f t="shared" si="128"/>
        <v>9.6845559366122629</v>
      </c>
      <c r="AT184" s="72">
        <f t="shared" si="128"/>
        <v>9.4799991384081661</v>
      </c>
      <c r="AU184" s="72">
        <f t="shared" si="129"/>
        <v>9.7304916983600798</v>
      </c>
    </row>
    <row r="185" spans="1:48" ht="12.95" customHeight="1" x14ac:dyDescent="0.2">
      <c r="A185" s="133" t="s">
        <v>744</v>
      </c>
      <c r="B185" s="24" t="s">
        <v>854</v>
      </c>
      <c r="C185" s="134">
        <v>51981.271000000001</v>
      </c>
      <c r="D185" s="134" t="s">
        <v>936</v>
      </c>
      <c r="E185">
        <f t="shared" si="110"/>
        <v>-242.99523141051813</v>
      </c>
      <c r="F185">
        <f t="shared" si="111"/>
        <v>-243</v>
      </c>
      <c r="G185">
        <f t="shared" si="112"/>
        <v>1.0200999997323379E-2</v>
      </c>
      <c r="K185" s="25">
        <f>G185</f>
        <v>1.0200999997323379E-2</v>
      </c>
      <c r="P185">
        <f t="shared" ca="1" si="130"/>
        <v>4.7948733684822525E-2</v>
      </c>
      <c r="Q185" s="12">
        <f t="shared" si="113"/>
        <v>-3.2927624545157783E-4</v>
      </c>
      <c r="R185" s="2">
        <f t="shared" si="114"/>
        <v>36962.771000000001</v>
      </c>
      <c r="S185" s="6">
        <v>1</v>
      </c>
      <c r="Z185">
        <f t="shared" si="115"/>
        <v>-243</v>
      </c>
      <c r="AA185" s="72">
        <f t="shared" si="116"/>
        <v>1.9010979386642857E-2</v>
      </c>
      <c r="AB185" s="72">
        <f t="shared" si="117"/>
        <v>-9.1392556347710575E-3</v>
      </c>
      <c r="AC185" s="144">
        <f t="shared" si="118"/>
        <v>1.0530276242774956E-2</v>
      </c>
      <c r="AD185" s="72">
        <f t="shared" si="119"/>
        <v>-8.8099793893194785E-3</v>
      </c>
      <c r="AE185" s="72">
        <f t="shared" si="120"/>
        <v>7.7615736840234005E-5</v>
      </c>
      <c r="AF185">
        <f t="shared" ca="1" si="121"/>
        <v>-3.7747733687499146E-2</v>
      </c>
      <c r="AG185" s="127"/>
      <c r="AH185">
        <f t="shared" si="122"/>
        <v>1.9340255632094436E-2</v>
      </c>
      <c r="AI185">
        <f t="shared" si="123"/>
        <v>0.16893397479482442</v>
      </c>
      <c r="AJ185">
        <f t="shared" si="124"/>
        <v>0.99868292393567892</v>
      </c>
      <c r="AK185">
        <f t="shared" si="125"/>
        <v>-4.4813337780807698E-2</v>
      </c>
      <c r="AL185">
        <f t="shared" si="126"/>
        <v>-3.0877221089316431</v>
      </c>
      <c r="AM185">
        <f t="shared" si="127"/>
        <v>-37.117061219558103</v>
      </c>
      <c r="AN185" s="72">
        <f t="shared" ref="AN185:AT194" si="131">$AU185+$AB$7*SIN(AO185)</f>
        <v>9.6024039751440498</v>
      </c>
      <c r="AO185" s="72">
        <f t="shared" si="131"/>
        <v>9.6940773129423263</v>
      </c>
      <c r="AP185" s="72">
        <f t="shared" si="131"/>
        <v>9.5813245876841542</v>
      </c>
      <c r="AQ185" s="72">
        <f t="shared" si="131"/>
        <v>9.7204508305223811</v>
      </c>
      <c r="AR185" s="72">
        <f t="shared" si="131"/>
        <v>9.5493191325708331</v>
      </c>
      <c r="AS185" s="72">
        <f t="shared" si="131"/>
        <v>9.7609110364586762</v>
      </c>
      <c r="AT185" s="72">
        <f t="shared" si="131"/>
        <v>9.5004555659230228</v>
      </c>
      <c r="AU185" s="72">
        <f t="shared" si="129"/>
        <v>9.8238353899383561</v>
      </c>
    </row>
    <row r="186" spans="1:48" ht="12.95" customHeight="1" x14ac:dyDescent="0.2">
      <c r="A186" s="76" t="s">
        <v>861</v>
      </c>
      <c r="B186" s="77" t="s">
        <v>854</v>
      </c>
      <c r="C186" s="76">
        <v>52137.429759999999</v>
      </c>
      <c r="D186" s="76" t="s">
        <v>862</v>
      </c>
      <c r="E186">
        <f t="shared" si="110"/>
        <v>-169.99679787884099</v>
      </c>
      <c r="F186">
        <f t="shared" si="111"/>
        <v>-170</v>
      </c>
      <c r="G186">
        <f t="shared" si="112"/>
        <v>6.8499999979394488E-3</v>
      </c>
      <c r="I186">
        <f>G186</f>
        <v>6.8499999979394488E-3</v>
      </c>
      <c r="O186" s="25"/>
      <c r="P186">
        <f t="shared" ca="1" si="130"/>
        <v>4.6328380513155284E-2</v>
      </c>
      <c r="Q186" s="12">
        <f t="shared" si="113"/>
        <v>3.3035915066608319E-4</v>
      </c>
      <c r="R186" s="2">
        <f t="shared" si="114"/>
        <v>37118.929759999999</v>
      </c>
      <c r="S186" s="6">
        <v>0.1</v>
      </c>
      <c r="Z186">
        <f t="shared" si="115"/>
        <v>-170</v>
      </c>
      <c r="AA186" s="72">
        <f t="shared" si="116"/>
        <v>1.9538680819520489E-2</v>
      </c>
      <c r="AB186" s="72">
        <f t="shared" si="117"/>
        <v>-1.2358321670914958E-2</v>
      </c>
      <c r="AC186" s="144">
        <f t="shared" si="118"/>
        <v>6.5196408472733653E-3</v>
      </c>
      <c r="AD186" s="72">
        <f t="shared" si="119"/>
        <v>-1.268868082158104E-2</v>
      </c>
      <c r="AE186" s="72">
        <f t="shared" si="120"/>
        <v>1.6100262099195851E-5</v>
      </c>
      <c r="AF186">
        <f t="shared" ca="1" si="121"/>
        <v>-3.9478380515215836E-2</v>
      </c>
      <c r="AG186" s="127"/>
      <c r="AH186">
        <f t="shared" si="122"/>
        <v>1.9208321668854406E-2</v>
      </c>
      <c r="AI186">
        <f t="shared" si="123"/>
        <v>0.16945839285056152</v>
      </c>
      <c r="AJ186">
        <f t="shared" si="124"/>
        <v>0.99807983770623843</v>
      </c>
      <c r="AK186">
        <f t="shared" si="125"/>
        <v>-5.3662019035945731E-2</v>
      </c>
      <c r="AL186">
        <f t="shared" si="126"/>
        <v>-3.0770714626106943</v>
      </c>
      <c r="AM186">
        <f t="shared" si="127"/>
        <v>-30.986813647347205</v>
      </c>
      <c r="AN186" s="72">
        <f t="shared" si="131"/>
        <v>9.6373020961860529</v>
      </c>
      <c r="AO186" s="72">
        <f t="shared" si="131"/>
        <v>9.7375203149941498</v>
      </c>
      <c r="AP186" s="72">
        <f t="shared" si="131"/>
        <v>9.613144010848746</v>
      </c>
      <c r="AQ186" s="72">
        <f t="shared" si="131"/>
        <v>9.7681835050208008</v>
      </c>
      <c r="AR186" s="72">
        <f t="shared" si="131"/>
        <v>9.5757623624522381</v>
      </c>
      <c r="AS186" s="72">
        <f t="shared" si="131"/>
        <v>9.8163163692196189</v>
      </c>
      <c r="AT186" s="72">
        <f t="shared" si="131"/>
        <v>9.5174891282390313</v>
      </c>
      <c r="AU186" s="72">
        <f t="shared" si="129"/>
        <v>9.8933669152976869</v>
      </c>
    </row>
    <row r="187" spans="1:48" ht="12.95" customHeight="1" x14ac:dyDescent="0.2">
      <c r="A187" s="76" t="s">
        <v>861</v>
      </c>
      <c r="B187" s="77" t="s">
        <v>854</v>
      </c>
      <c r="C187" s="76">
        <v>52137.436699999998</v>
      </c>
      <c r="D187" s="76" t="s">
        <v>862</v>
      </c>
      <c r="E187">
        <f t="shared" si="110"/>
        <v>-169.99355368601658</v>
      </c>
      <c r="F187">
        <f t="shared" si="111"/>
        <v>-170</v>
      </c>
      <c r="G187">
        <f t="shared" si="112"/>
        <v>1.3789999997243285E-2</v>
      </c>
      <c r="I187">
        <f>G187</f>
        <v>1.3789999997243285E-2</v>
      </c>
      <c r="O187" s="25"/>
      <c r="P187">
        <f t="shared" ca="1" si="130"/>
        <v>4.6328380513155284E-2</v>
      </c>
      <c r="Q187" s="12">
        <f t="shared" si="113"/>
        <v>3.3035915066608319E-4</v>
      </c>
      <c r="R187" s="2">
        <f t="shared" si="114"/>
        <v>37118.936699999998</v>
      </c>
      <c r="S187" s="6">
        <v>0.1</v>
      </c>
      <c r="Z187">
        <f t="shared" si="115"/>
        <v>-170</v>
      </c>
      <c r="AA187" s="72">
        <f t="shared" si="116"/>
        <v>1.9538680819520489E-2</v>
      </c>
      <c r="AB187" s="72">
        <f t="shared" si="117"/>
        <v>-5.4183216716111211E-3</v>
      </c>
      <c r="AC187" s="144">
        <f t="shared" si="118"/>
        <v>1.3459640846577203E-2</v>
      </c>
      <c r="AD187" s="72">
        <f t="shared" si="119"/>
        <v>-5.7486808222772037E-3</v>
      </c>
      <c r="AE187" s="72">
        <f t="shared" si="120"/>
        <v>3.3047331196417709E-6</v>
      </c>
      <c r="AF187">
        <f t="shared" ca="1" si="121"/>
        <v>-3.2538380515911999E-2</v>
      </c>
      <c r="AG187" s="127"/>
      <c r="AH187">
        <f t="shared" si="122"/>
        <v>1.9208321668854406E-2</v>
      </c>
      <c r="AI187">
        <f t="shared" si="123"/>
        <v>0.16945839285056152</v>
      </c>
      <c r="AJ187">
        <f t="shared" si="124"/>
        <v>0.99807983770623843</v>
      </c>
      <c r="AK187">
        <f t="shared" si="125"/>
        <v>-5.3662019035945731E-2</v>
      </c>
      <c r="AL187">
        <f t="shared" si="126"/>
        <v>-3.0770714626106943</v>
      </c>
      <c r="AM187">
        <f t="shared" si="127"/>
        <v>-30.986813647347205</v>
      </c>
      <c r="AN187" s="72">
        <f t="shared" si="131"/>
        <v>9.6373020961860529</v>
      </c>
      <c r="AO187" s="72">
        <f t="shared" si="131"/>
        <v>9.7375203149941498</v>
      </c>
      <c r="AP187" s="72">
        <f t="shared" si="131"/>
        <v>9.613144010848746</v>
      </c>
      <c r="AQ187" s="72">
        <f t="shared" si="131"/>
        <v>9.7681835050208008</v>
      </c>
      <c r="AR187" s="72">
        <f t="shared" si="131"/>
        <v>9.5757623624522381</v>
      </c>
      <c r="AS187" s="72">
        <f t="shared" si="131"/>
        <v>9.8163163692196189</v>
      </c>
      <c r="AT187" s="72">
        <f t="shared" si="131"/>
        <v>9.5174891282390313</v>
      </c>
      <c r="AU187" s="72">
        <f t="shared" si="129"/>
        <v>9.8933669152976869</v>
      </c>
      <c r="AV187" s="72"/>
    </row>
    <row r="188" spans="1:48" ht="12.95" customHeight="1" x14ac:dyDescent="0.2">
      <c r="A188" s="73" t="s">
        <v>948</v>
      </c>
      <c r="B188" s="78" t="s">
        <v>854</v>
      </c>
      <c r="C188" s="79">
        <v>52492.527900000001</v>
      </c>
      <c r="D188" s="79">
        <v>5.9999999999999995E-4</v>
      </c>
      <c r="E188">
        <f t="shared" si="110"/>
        <v>-4.0015762850438952</v>
      </c>
      <c r="F188">
        <f t="shared" si="111"/>
        <v>-4</v>
      </c>
      <c r="G188">
        <f t="shared" si="112"/>
        <v>-3.3719999992172234E-3</v>
      </c>
      <c r="J188">
        <f>G188</f>
        <v>-3.3719999992172234E-3</v>
      </c>
      <c r="P188">
        <f t="shared" ca="1" si="130"/>
        <v>4.2643741794021549E-2</v>
      </c>
      <c r="Q188" s="12">
        <f t="shared" si="113"/>
        <v>1.9173286101190929E-3</v>
      </c>
      <c r="R188" s="2">
        <f t="shared" si="114"/>
        <v>37474.027900000001</v>
      </c>
      <c r="S188" s="6">
        <v>1</v>
      </c>
      <c r="Z188">
        <f t="shared" si="115"/>
        <v>-4</v>
      </c>
      <c r="AA188" s="72">
        <f t="shared" si="116"/>
        <v>2.0705886552958807E-2</v>
      </c>
      <c r="AB188" s="72">
        <f t="shared" si="117"/>
        <v>-2.2160557942056937E-2</v>
      </c>
      <c r="AC188" s="144">
        <f t="shared" si="118"/>
        <v>-5.289328609336316E-3</v>
      </c>
      <c r="AD188" s="72">
        <f t="shared" si="119"/>
        <v>-2.407788655217603E-2</v>
      </c>
      <c r="AE188" s="72">
        <f t="shared" si="120"/>
        <v>5.797446208194593E-4</v>
      </c>
      <c r="AF188">
        <f t="shared" ca="1" si="121"/>
        <v>-4.6015741793238772E-2</v>
      </c>
      <c r="AG188" s="127"/>
      <c r="AH188">
        <f t="shared" si="122"/>
        <v>1.8788557942839713E-2</v>
      </c>
      <c r="AI188">
        <f t="shared" si="123"/>
        <v>0.17114580100147159</v>
      </c>
      <c r="AJ188">
        <f t="shared" si="124"/>
        <v>0.99611863053105132</v>
      </c>
      <c r="AK188">
        <f t="shared" si="125"/>
        <v>-7.5363720024255162E-2</v>
      </c>
      <c r="AL188">
        <f t="shared" si="126"/>
        <v>-3.0509168058647096</v>
      </c>
      <c r="AM188">
        <f t="shared" si="127"/>
        <v>-22.041475329531465</v>
      </c>
      <c r="AN188" s="72">
        <f t="shared" si="131"/>
        <v>9.7224647855168378</v>
      </c>
      <c r="AO188" s="72">
        <f t="shared" si="131"/>
        <v>9.8311949511004677</v>
      </c>
      <c r="AP188" s="72">
        <f t="shared" si="131"/>
        <v>9.6926483272499304</v>
      </c>
      <c r="AQ188" s="72">
        <f t="shared" si="131"/>
        <v>9.8705405114280911</v>
      </c>
      <c r="AR188" s="72">
        <f t="shared" si="131"/>
        <v>9.6439315665896981</v>
      </c>
      <c r="AS188" s="72">
        <f t="shared" si="131"/>
        <v>9.9365013585933735</v>
      </c>
      <c r="AT188" s="72">
        <f t="shared" si="131"/>
        <v>9.563370945296068</v>
      </c>
      <c r="AU188" s="72">
        <f t="shared" si="129"/>
        <v>10.051479698991503</v>
      </c>
    </row>
    <row r="189" spans="1:48" ht="12.95" customHeight="1" x14ac:dyDescent="0.2">
      <c r="A189" s="133" t="s">
        <v>101</v>
      </c>
      <c r="B189" s="24" t="s">
        <v>854</v>
      </c>
      <c r="C189" s="134">
        <v>52501.088900000002</v>
      </c>
      <c r="D189" s="134" t="s">
        <v>911</v>
      </c>
      <c r="E189">
        <f t="shared" si="110"/>
        <v>3.7397035519151395E-4</v>
      </c>
      <c r="F189">
        <f t="shared" si="111"/>
        <v>0</v>
      </c>
      <c r="G189">
        <f t="shared" si="112"/>
        <v>8.0000000161817297E-4</v>
      </c>
      <c r="K189" s="25">
        <f>G189</f>
        <v>8.0000000161817297E-4</v>
      </c>
      <c r="P189">
        <f t="shared" ca="1" si="130"/>
        <v>4.2554955318861699E-2</v>
      </c>
      <c r="Q189" s="12">
        <f t="shared" si="113"/>
        <v>1.9570595905858534E-3</v>
      </c>
      <c r="R189" s="2">
        <f t="shared" si="114"/>
        <v>37482.588900000002</v>
      </c>
      <c r="S189" s="6">
        <v>1</v>
      </c>
      <c r="Z189">
        <f t="shared" si="115"/>
        <v>0</v>
      </c>
      <c r="AA189" s="72">
        <f t="shared" si="116"/>
        <v>2.0733237122536385E-2</v>
      </c>
      <c r="AB189" s="72">
        <f t="shared" si="117"/>
        <v>-1.7976177530332361E-2</v>
      </c>
      <c r="AC189" s="144">
        <f t="shared" si="118"/>
        <v>-1.1570595889676804E-3</v>
      </c>
      <c r="AD189" s="72">
        <f t="shared" si="119"/>
        <v>-1.9933237120918212E-2</v>
      </c>
      <c r="AE189" s="72">
        <f t="shared" si="120"/>
        <v>3.9733394211875181E-4</v>
      </c>
      <c r="AF189">
        <f t="shared" ca="1" si="121"/>
        <v>-4.1754955317243526E-2</v>
      </c>
      <c r="AG189" s="127"/>
      <c r="AH189">
        <f t="shared" si="122"/>
        <v>1.8776177531950534E-2</v>
      </c>
      <c r="AI189">
        <f t="shared" si="123"/>
        <v>0.17119603753517498</v>
      </c>
      <c r="AJ189">
        <f t="shared" si="124"/>
        <v>0.99605995070581421</v>
      </c>
      <c r="AK189">
        <f t="shared" si="125"/>
        <v>-7.5914196933059064E-2</v>
      </c>
      <c r="AL189">
        <f t="shared" si="126"/>
        <v>-3.0502526437336188</v>
      </c>
      <c r="AM189">
        <f t="shared" si="127"/>
        <v>-21.880984140388957</v>
      </c>
      <c r="AN189" s="72">
        <f t="shared" si="131"/>
        <v>9.7246157851905171</v>
      </c>
      <c r="AO189" s="72">
        <f t="shared" si="131"/>
        <v>9.8333660030176819</v>
      </c>
      <c r="AP189" s="72">
        <f t="shared" si="131"/>
        <v>9.694690903983501</v>
      </c>
      <c r="AQ189" s="72">
        <f t="shared" si="131"/>
        <v>9.8728953648889082</v>
      </c>
      <c r="AR189" s="72">
        <f t="shared" si="131"/>
        <v>9.645723102261357</v>
      </c>
      <c r="AS189" s="72">
        <f t="shared" si="131"/>
        <v>9.9392850182949815</v>
      </c>
      <c r="AT189" s="72">
        <f t="shared" si="131"/>
        <v>9.5646161048296712</v>
      </c>
      <c r="AU189" s="72">
        <f t="shared" si="129"/>
        <v>10.055289645586535</v>
      </c>
    </row>
    <row r="190" spans="1:48" ht="12.95" customHeight="1" x14ac:dyDescent="0.2">
      <c r="A190" s="80" t="s">
        <v>858</v>
      </c>
      <c r="B190" s="77" t="s">
        <v>854</v>
      </c>
      <c r="C190" s="76">
        <v>52800.580999999998</v>
      </c>
      <c r="D190" s="76">
        <v>5.0000000000000001E-3</v>
      </c>
      <c r="E190">
        <f t="shared" si="110"/>
        <v>140.00183245473556</v>
      </c>
      <c r="F190">
        <f t="shared" si="111"/>
        <v>140</v>
      </c>
      <c r="G190">
        <f t="shared" si="112"/>
        <v>3.9199999955599196E-3</v>
      </c>
      <c r="I190">
        <f>G190</f>
        <v>3.9199999955599196E-3</v>
      </c>
      <c r="P190">
        <f t="shared" ca="1" si="130"/>
        <v>3.9447428688266985E-2</v>
      </c>
      <c r="Q190" s="12">
        <f t="shared" si="113"/>
        <v>3.3918403348153726E-3</v>
      </c>
      <c r="R190" s="2">
        <f t="shared" si="114"/>
        <v>37782.080999999998</v>
      </c>
      <c r="S190" s="6">
        <v>0.1</v>
      </c>
      <c r="Z190">
        <f t="shared" si="115"/>
        <v>140</v>
      </c>
      <c r="AA190" s="72">
        <f t="shared" si="116"/>
        <v>2.1660829959681285E-2</v>
      </c>
      <c r="AB190" s="72">
        <f t="shared" si="117"/>
        <v>-1.4348989629305992E-2</v>
      </c>
      <c r="AC190" s="144">
        <f t="shared" si="118"/>
        <v>5.2815966074454702E-4</v>
      </c>
      <c r="AD190" s="72">
        <f t="shared" si="119"/>
        <v>-1.7740829964121366E-2</v>
      </c>
      <c r="AE190" s="72">
        <f t="shared" si="120"/>
        <v>3.1473704781586649E-5</v>
      </c>
      <c r="AF190">
        <f t="shared" ca="1" si="121"/>
        <v>-3.5527428692707065E-2</v>
      </c>
      <c r="AG190" s="127"/>
      <c r="AH190">
        <f t="shared" si="122"/>
        <v>1.8268989624865912E-2</v>
      </c>
      <c r="AI190">
        <f t="shared" si="123"/>
        <v>0.17327851521310178</v>
      </c>
      <c r="AJ190">
        <f t="shared" si="124"/>
        <v>0.99361903803378659</v>
      </c>
      <c r="AK190">
        <f t="shared" si="125"/>
        <v>-9.5971662927828799E-2</v>
      </c>
      <c r="AL190">
        <f t="shared" si="126"/>
        <v>-3.0260228927032462</v>
      </c>
      <c r="AM190">
        <f t="shared" si="127"/>
        <v>-17.286299005700045</v>
      </c>
      <c r="AN190" s="72">
        <f t="shared" si="131"/>
        <v>9.8026213107507907</v>
      </c>
      <c r="AO190" s="72">
        <f t="shared" si="131"/>
        <v>9.9070685469167614</v>
      </c>
      <c r="AP190" s="72">
        <f t="shared" si="131"/>
        <v>9.7699019867386898</v>
      </c>
      <c r="AQ190" s="72">
        <f t="shared" si="131"/>
        <v>9.9519865129011009</v>
      </c>
      <c r="AR190" s="72">
        <f t="shared" si="131"/>
        <v>9.7130992263573983</v>
      </c>
      <c r="AS190" s="72">
        <f t="shared" si="131"/>
        <v>10.032955845585109</v>
      </c>
      <c r="AT190" s="72">
        <f t="shared" si="131"/>
        <v>9.612942596904599</v>
      </c>
      <c r="AU190" s="72">
        <f t="shared" si="129"/>
        <v>10.188637776412648</v>
      </c>
      <c r="AV190" s="72"/>
    </row>
    <row r="191" spans="1:48" ht="12.95" customHeight="1" x14ac:dyDescent="0.2">
      <c r="A191" s="81" t="s">
        <v>855</v>
      </c>
      <c r="B191" s="82" t="s">
        <v>854</v>
      </c>
      <c r="C191" s="83">
        <v>52813.41</v>
      </c>
      <c r="D191" s="83">
        <v>2.0000000000000001E-4</v>
      </c>
      <c r="E191">
        <f t="shared" si="110"/>
        <v>145.99891455104751</v>
      </c>
      <c r="F191">
        <f t="shared" si="111"/>
        <v>146</v>
      </c>
      <c r="G191">
        <f t="shared" si="112"/>
        <v>-2.3220000002766028E-3</v>
      </c>
      <c r="K191">
        <f>G191</f>
        <v>-2.3220000002766028E-3</v>
      </c>
      <c r="P191">
        <f t="shared" ca="1" si="130"/>
        <v>3.9314248975527211E-2</v>
      </c>
      <c r="Q191" s="12">
        <f t="shared" si="113"/>
        <v>3.4552513781610319E-3</v>
      </c>
      <c r="R191" s="2">
        <f t="shared" si="114"/>
        <v>37794.910000000003</v>
      </c>
      <c r="S191" s="6">
        <v>1</v>
      </c>
      <c r="Z191">
        <f t="shared" si="115"/>
        <v>146</v>
      </c>
      <c r="AA191" s="72">
        <f t="shared" si="116"/>
        <v>2.1699187927360641E-2</v>
      </c>
      <c r="AB191" s="72">
        <f t="shared" si="117"/>
        <v>-2.0565936549476211E-2</v>
      </c>
      <c r="AC191" s="144">
        <f t="shared" si="118"/>
        <v>-5.7772513784376343E-3</v>
      </c>
      <c r="AD191" s="72">
        <f t="shared" si="119"/>
        <v>-2.4021187927637244E-2</v>
      </c>
      <c r="AE191" s="72">
        <f t="shared" si="120"/>
        <v>5.7701746945486526E-4</v>
      </c>
      <c r="AF191">
        <f t="shared" ca="1" si="121"/>
        <v>-4.1636248975803813E-2</v>
      </c>
      <c r="AG191" s="127"/>
      <c r="AH191">
        <f t="shared" si="122"/>
        <v>1.8243936549199608E-2</v>
      </c>
      <c r="AI191">
        <f t="shared" si="123"/>
        <v>0.17338264654315183</v>
      </c>
      <c r="AJ191">
        <f t="shared" si="124"/>
        <v>0.9934966474060799</v>
      </c>
      <c r="AK191">
        <f t="shared" si="125"/>
        <v>-9.6864464368428022E-2</v>
      </c>
      <c r="AL191">
        <f t="shared" si="126"/>
        <v>-3.0249428946615047</v>
      </c>
      <c r="AM191">
        <f t="shared" si="127"/>
        <v>-17.125895868323756</v>
      </c>
      <c r="AN191" s="72">
        <f t="shared" si="131"/>
        <v>9.8060754840879518</v>
      </c>
      <c r="AO191" s="72">
        <f t="shared" si="131"/>
        <v>9.9101371007772165</v>
      </c>
      <c r="AP191" s="72">
        <f t="shared" si="131"/>
        <v>9.7732829751243049</v>
      </c>
      <c r="AQ191" s="72">
        <f t="shared" si="131"/>
        <v>9.9552344822643217</v>
      </c>
      <c r="AR191" s="72">
        <f t="shared" si="131"/>
        <v>9.7161923795938065</v>
      </c>
      <c r="AS191" s="72">
        <f t="shared" si="131"/>
        <v>10.036799383411427</v>
      </c>
      <c r="AT191" s="72">
        <f t="shared" si="131"/>
        <v>9.6152320176646739</v>
      </c>
      <c r="AU191" s="72">
        <f t="shared" si="129"/>
        <v>10.194352696305195</v>
      </c>
    </row>
    <row r="192" spans="1:48" ht="12.95" customHeight="1" x14ac:dyDescent="0.2">
      <c r="A192" s="80" t="s">
        <v>853</v>
      </c>
      <c r="B192" s="77" t="s">
        <v>854</v>
      </c>
      <c r="C192" s="76">
        <v>52875.451999999997</v>
      </c>
      <c r="D192" s="76">
        <v>8.0000000000000002E-3</v>
      </c>
      <c r="E192">
        <f t="shared" si="110"/>
        <v>175.00125046337109</v>
      </c>
      <c r="F192">
        <f t="shared" si="111"/>
        <v>175</v>
      </c>
      <c r="G192">
        <f t="shared" si="112"/>
        <v>2.6749999960884452E-3</v>
      </c>
      <c r="K192">
        <f>G192</f>
        <v>2.6749999960884452E-3</v>
      </c>
      <c r="P192">
        <f t="shared" ca="1" si="130"/>
        <v>3.8670547030618306E-2</v>
      </c>
      <c r="Q192" s="12">
        <f t="shared" si="113"/>
        <v>3.7639632550416041E-3</v>
      </c>
      <c r="R192" s="2">
        <f t="shared" si="114"/>
        <v>37856.951999999997</v>
      </c>
      <c r="S192" s="6">
        <v>1</v>
      </c>
      <c r="Z192">
        <f t="shared" si="115"/>
        <v>175</v>
      </c>
      <c r="AA192" s="72">
        <f t="shared" si="116"/>
        <v>2.1882855381880211E-2</v>
      </c>
      <c r="AB192" s="72">
        <f t="shared" si="117"/>
        <v>-1.5443892130750161E-2</v>
      </c>
      <c r="AC192" s="144">
        <f t="shared" si="118"/>
        <v>-1.0889632589531589E-3</v>
      </c>
      <c r="AD192" s="72">
        <f t="shared" si="119"/>
        <v>-1.9207855385791766E-2</v>
      </c>
      <c r="AE192" s="72">
        <f t="shared" si="120"/>
        <v>3.6894170852148976E-4</v>
      </c>
      <c r="AF192">
        <f t="shared" ca="1" si="121"/>
        <v>-3.5995547034529861E-2</v>
      </c>
      <c r="AG192" s="127"/>
      <c r="AH192">
        <f t="shared" si="122"/>
        <v>1.8118892126838607E-2</v>
      </c>
      <c r="AI192">
        <f t="shared" si="123"/>
        <v>0.17390420846047394</v>
      </c>
      <c r="AJ192">
        <f t="shared" si="124"/>
        <v>0.99288326376709202</v>
      </c>
      <c r="AK192">
        <f t="shared" si="125"/>
        <v>-0.10121618790524707</v>
      </c>
      <c r="AL192">
        <f t="shared" si="126"/>
        <v>-3.0196767497251571</v>
      </c>
      <c r="AM192">
        <f t="shared" si="127"/>
        <v>-16.384426271317441</v>
      </c>
      <c r="AN192" s="72">
        <f t="shared" si="131"/>
        <v>9.8228881157561379</v>
      </c>
      <c r="AO192" s="72">
        <f t="shared" si="131"/>
        <v>9.9248787064789585</v>
      </c>
      <c r="AP192" s="72">
        <f t="shared" si="131"/>
        <v>9.7897994517689622</v>
      </c>
      <c r="AQ192" s="72">
        <f t="shared" si="131"/>
        <v>9.9707755690127335</v>
      </c>
      <c r="AR192" s="72">
        <f t="shared" si="131"/>
        <v>9.7313822046587894</v>
      </c>
      <c r="AS192" s="72">
        <f t="shared" si="131"/>
        <v>10.05516925453386</v>
      </c>
      <c r="AT192" s="72">
        <f t="shared" si="131"/>
        <v>9.6265661853374329</v>
      </c>
      <c r="AU192" s="72">
        <f t="shared" si="129"/>
        <v>10.221974809119175</v>
      </c>
    </row>
    <row r="193" spans="1:48" ht="12.95" customHeight="1" x14ac:dyDescent="0.2">
      <c r="A193" s="133" t="s">
        <v>983</v>
      </c>
      <c r="B193" s="24" t="s">
        <v>854</v>
      </c>
      <c r="C193" s="134">
        <v>53232.707999999999</v>
      </c>
      <c r="D193" s="134" t="s">
        <v>862</v>
      </c>
      <c r="E193">
        <f t="shared" si="110"/>
        <v>342.00519164344445</v>
      </c>
      <c r="F193">
        <f t="shared" si="111"/>
        <v>342</v>
      </c>
      <c r="G193">
        <f t="shared" si="112"/>
        <v>1.1105999998108018E-2</v>
      </c>
      <c r="I193" s="25">
        <f>G193</f>
        <v>1.1105999998108018E-2</v>
      </c>
      <c r="P193">
        <f t="shared" ca="1" si="130"/>
        <v>3.4963711692694605E-2</v>
      </c>
      <c r="Q193" s="12">
        <f t="shared" si="113"/>
        <v>5.6134756677866859E-3</v>
      </c>
      <c r="R193" s="2">
        <f t="shared" si="114"/>
        <v>38214.207999999999</v>
      </c>
      <c r="S193" s="6">
        <v>0.1</v>
      </c>
      <c r="Z193">
        <f t="shared" si="115"/>
        <v>342</v>
      </c>
      <c r="AA193" s="72">
        <f t="shared" si="116"/>
        <v>2.28830607820108E-2</v>
      </c>
      <c r="AB193" s="72">
        <f t="shared" si="117"/>
        <v>-6.1635851161160951E-3</v>
      </c>
      <c r="AC193" s="144">
        <f t="shared" si="118"/>
        <v>5.4925243303213323E-3</v>
      </c>
      <c r="AD193" s="72">
        <f t="shared" si="119"/>
        <v>-1.1777060783902782E-2</v>
      </c>
      <c r="AE193" s="72">
        <f t="shared" si="120"/>
        <v>1.3869916070774081E-5</v>
      </c>
      <c r="AF193">
        <f t="shared" ca="1" si="121"/>
        <v>-2.3857711694586586E-2</v>
      </c>
      <c r="AG193" s="127"/>
      <c r="AH193">
        <f t="shared" si="122"/>
        <v>1.7269585114224113E-2</v>
      </c>
      <c r="AI193">
        <f t="shared" si="123"/>
        <v>0.17752958868383051</v>
      </c>
      <c r="AJ193">
        <f t="shared" si="124"/>
        <v>0.98860710744357039</v>
      </c>
      <c r="AK193">
        <f t="shared" si="125"/>
        <v>-0.12736324431639365</v>
      </c>
      <c r="AL193">
        <f t="shared" si="126"/>
        <v>-2.9879584429648762</v>
      </c>
      <c r="AM193">
        <f t="shared" si="127"/>
        <v>-12.99231812800943</v>
      </c>
      <c r="AN193" s="72">
        <f t="shared" si="131"/>
        <v>9.9229984424445341</v>
      </c>
      <c r="AO193" s="72">
        <f t="shared" si="131"/>
        <v>10.007561312759028</v>
      </c>
      <c r="AP193" s="72">
        <f t="shared" si="131"/>
        <v>9.8901388029145014</v>
      </c>
      <c r="AQ193" s="72">
        <f t="shared" si="131"/>
        <v>10.055628454606547</v>
      </c>
      <c r="AR193" s="72">
        <f t="shared" si="131"/>
        <v>9.8264863135433451</v>
      </c>
      <c r="AS193" s="72">
        <f t="shared" si="131"/>
        <v>10.154029927675484</v>
      </c>
      <c r="AT193" s="72">
        <f t="shared" si="131"/>
        <v>9.7010376912811704</v>
      </c>
      <c r="AU193" s="72">
        <f t="shared" si="129"/>
        <v>10.381040079461751</v>
      </c>
    </row>
    <row r="194" spans="1:48" ht="12.95" customHeight="1" x14ac:dyDescent="0.2">
      <c r="A194" s="133" t="s">
        <v>652</v>
      </c>
      <c r="B194" s="24" t="s">
        <v>854</v>
      </c>
      <c r="C194" s="134">
        <v>53313.983999999997</v>
      </c>
      <c r="D194" s="134" t="s">
        <v>862</v>
      </c>
      <c r="E194">
        <f t="shared" si="110"/>
        <v>379.9987098022753</v>
      </c>
      <c r="F194">
        <f t="shared" si="111"/>
        <v>380</v>
      </c>
      <c r="G194">
        <f t="shared" si="112"/>
        <v>-2.7600000030361116E-3</v>
      </c>
      <c r="I194" s="25">
        <f>G194</f>
        <v>-2.7600000030361116E-3</v>
      </c>
      <c r="P194">
        <f t="shared" ca="1" si="130"/>
        <v>3.4120240178676042E-2</v>
      </c>
      <c r="Q194" s="12">
        <f t="shared" si="113"/>
        <v>6.0514006892005449E-3</v>
      </c>
      <c r="R194" s="2">
        <f t="shared" si="114"/>
        <v>38295.483999999997</v>
      </c>
      <c r="S194" s="6">
        <v>0.1</v>
      </c>
      <c r="Z194">
        <f t="shared" si="115"/>
        <v>380</v>
      </c>
      <c r="AA194" s="72">
        <f t="shared" si="116"/>
        <v>2.3096985938542952E-2</v>
      </c>
      <c r="AB194" s="72">
        <f t="shared" si="117"/>
        <v>-1.9805585252378518E-2</v>
      </c>
      <c r="AC194" s="144">
        <f t="shared" si="118"/>
        <v>-8.8114006922366574E-3</v>
      </c>
      <c r="AD194" s="72">
        <f t="shared" si="119"/>
        <v>-2.5856985941579064E-2</v>
      </c>
      <c r="AE194" s="72">
        <f t="shared" si="120"/>
        <v>6.6858372198301736E-5</v>
      </c>
      <c r="AF194">
        <f t="shared" ca="1" si="121"/>
        <v>-3.6880240181712154E-2</v>
      </c>
      <c r="AG194" s="127"/>
      <c r="AH194">
        <f t="shared" si="122"/>
        <v>1.7045585249342406E-2</v>
      </c>
      <c r="AI194">
        <f t="shared" si="123"/>
        <v>0.17851068515441504</v>
      </c>
      <c r="AJ194">
        <f t="shared" si="124"/>
        <v>0.98744716901741225</v>
      </c>
      <c r="AK194">
        <f t="shared" si="125"/>
        <v>-0.13354504516423563</v>
      </c>
      <c r="AL194">
        <f t="shared" si="126"/>
        <v>-2.9804378551877648</v>
      </c>
      <c r="AM194">
        <f t="shared" si="127"/>
        <v>-12.383557094683448</v>
      </c>
      <c r="AN194" s="72">
        <f t="shared" si="131"/>
        <v>9.9464185746479359</v>
      </c>
      <c r="AO194" s="72">
        <f t="shared" si="131"/>
        <v>10.026058319973005</v>
      </c>
      <c r="AP194" s="72">
        <f t="shared" si="131"/>
        <v>9.9140793090603641</v>
      </c>
      <c r="AQ194" s="72">
        <f t="shared" si="131"/>
        <v>10.073985409552733</v>
      </c>
      <c r="AR194" s="72">
        <f t="shared" si="131"/>
        <v>9.849890796041489</v>
      </c>
      <c r="AS194" s="72">
        <f t="shared" si="131"/>
        <v>10.174833767723474</v>
      </c>
      <c r="AT194" s="72">
        <f t="shared" si="131"/>
        <v>9.7203126725742734</v>
      </c>
      <c r="AU194" s="72">
        <f t="shared" si="129"/>
        <v>10.417234572114552</v>
      </c>
    </row>
    <row r="195" spans="1:48" ht="12.95" customHeight="1" x14ac:dyDescent="0.2">
      <c r="A195" s="73" t="s">
        <v>951</v>
      </c>
      <c r="B195" s="74" t="s">
        <v>854</v>
      </c>
      <c r="C195" s="73">
        <v>53568.548999999999</v>
      </c>
      <c r="D195" s="73">
        <v>4.0000000000000001E-3</v>
      </c>
      <c r="E195">
        <f t="shared" si="110"/>
        <v>498.99841389823348</v>
      </c>
      <c r="F195">
        <f t="shared" si="111"/>
        <v>499</v>
      </c>
      <c r="G195">
        <f t="shared" si="112"/>
        <v>-3.3929999990505166E-3</v>
      </c>
      <c r="I195">
        <f>G195</f>
        <v>-3.3929999990505166E-3</v>
      </c>
      <c r="P195">
        <f t="shared" ca="1" si="130"/>
        <v>3.1478842542670527E-2</v>
      </c>
      <c r="Q195" s="12">
        <f t="shared" si="113"/>
        <v>7.4637558924965245E-3</v>
      </c>
      <c r="R195" s="2">
        <f t="shared" si="114"/>
        <v>38550.048999999999</v>
      </c>
      <c r="S195" s="6">
        <v>0.1</v>
      </c>
      <c r="Z195">
        <f t="shared" si="115"/>
        <v>499</v>
      </c>
      <c r="AA195" s="72">
        <f t="shared" si="116"/>
        <v>2.3736253890252995E-2</v>
      </c>
      <c r="AB195" s="72">
        <f t="shared" si="117"/>
        <v>-1.9665497996806988E-2</v>
      </c>
      <c r="AC195" s="144">
        <f t="shared" si="118"/>
        <v>-1.085675589154704E-2</v>
      </c>
      <c r="AD195" s="72">
        <f t="shared" si="119"/>
        <v>-2.7129253889303512E-2</v>
      </c>
      <c r="AE195" s="72">
        <f t="shared" si="120"/>
        <v>7.3599641659028982E-5</v>
      </c>
      <c r="AF195">
        <f t="shared" ca="1" si="121"/>
        <v>-3.4871842541721043E-2</v>
      </c>
      <c r="AG195" s="127"/>
      <c r="AH195">
        <f t="shared" si="122"/>
        <v>1.6272497997756472E-2</v>
      </c>
      <c r="AI195">
        <f t="shared" si="123"/>
        <v>0.18198069892832136</v>
      </c>
      <c r="AJ195">
        <f t="shared" si="124"/>
        <v>0.9833383983616576</v>
      </c>
      <c r="AK195">
        <f t="shared" si="125"/>
        <v>-0.1533733893724358</v>
      </c>
      <c r="AL195">
        <f t="shared" si="126"/>
        <v>-2.9562508794581897</v>
      </c>
      <c r="AM195">
        <f t="shared" si="127"/>
        <v>-10.759967452516067</v>
      </c>
      <c r="AN195" s="72">
        <f t="shared" ref="AN195:AT204" si="132">$AU195+$AB$7*SIN(AO195)</f>
        <v>10.020827073095568</v>
      </c>
      <c r="AO195" s="72">
        <f t="shared" si="132"/>
        <v>10.08397603399478</v>
      </c>
      <c r="AP195" s="72">
        <f t="shared" si="132"/>
        <v>9.9911900028744736</v>
      </c>
      <c r="AQ195" s="72">
        <f t="shared" si="132"/>
        <v>10.129855545519698</v>
      </c>
      <c r="AR195" s="72">
        <f t="shared" si="132"/>
        <v>9.9271231846581429</v>
      </c>
      <c r="AS195" s="72">
        <f t="shared" si="132"/>
        <v>10.235915462122229</v>
      </c>
      <c r="AT195" s="72">
        <f t="shared" si="132"/>
        <v>9.7866742784749476</v>
      </c>
      <c r="AU195" s="72">
        <f t="shared" si="129"/>
        <v>10.530580483316747</v>
      </c>
    </row>
    <row r="196" spans="1:48" ht="12.95" customHeight="1" x14ac:dyDescent="0.2">
      <c r="A196" s="81" t="s">
        <v>855</v>
      </c>
      <c r="B196" s="82" t="s">
        <v>854</v>
      </c>
      <c r="C196" s="83">
        <v>53583.525800000003</v>
      </c>
      <c r="D196" s="83">
        <v>4.0000000000000002E-4</v>
      </c>
      <c r="E196">
        <f t="shared" si="110"/>
        <v>505.9995129036144</v>
      </c>
      <c r="F196">
        <f t="shared" si="111"/>
        <v>506</v>
      </c>
      <c r="G196">
        <f t="shared" si="112"/>
        <v>-1.0419999962323345E-3</v>
      </c>
      <c r="K196">
        <f>G196</f>
        <v>-1.0419999962323345E-3</v>
      </c>
      <c r="P196">
        <f t="shared" ca="1" si="130"/>
        <v>3.1323466211140794E-2</v>
      </c>
      <c r="Q196" s="12">
        <f t="shared" si="113"/>
        <v>7.5487692040577788E-3</v>
      </c>
      <c r="R196" s="2">
        <f t="shared" si="114"/>
        <v>38565.025800000003</v>
      </c>
      <c r="S196" s="6">
        <v>1</v>
      </c>
      <c r="Z196">
        <f t="shared" si="115"/>
        <v>506</v>
      </c>
      <c r="AA196" s="72">
        <f t="shared" si="116"/>
        <v>2.3772498874963761E-2</v>
      </c>
      <c r="AB196" s="72">
        <f t="shared" si="117"/>
        <v>-1.7265729667138317E-2</v>
      </c>
      <c r="AC196" s="144">
        <f t="shared" si="118"/>
        <v>-8.5907692002901125E-3</v>
      </c>
      <c r="AD196" s="72">
        <f t="shared" si="119"/>
        <v>-2.4814498871196095E-2</v>
      </c>
      <c r="AE196" s="72">
        <f t="shared" si="120"/>
        <v>6.1575935422859232E-4</v>
      </c>
      <c r="AF196">
        <f t="shared" ca="1" si="121"/>
        <v>-3.2365466207373128E-2</v>
      </c>
      <c r="AG196" s="127"/>
      <c r="AH196">
        <f t="shared" si="122"/>
        <v>1.6223729670905983E-2</v>
      </c>
      <c r="AI196">
        <f t="shared" si="123"/>
        <v>0.18220408368635688</v>
      </c>
      <c r="AJ196">
        <f t="shared" si="124"/>
        <v>0.98307361901334633</v>
      </c>
      <c r="AK196">
        <f t="shared" si="125"/>
        <v>-0.15456006196335195</v>
      </c>
      <c r="AL196">
        <f t="shared" si="126"/>
        <v>-2.9548000158519074</v>
      </c>
      <c r="AM196">
        <f t="shared" si="127"/>
        <v>-10.675909882610561</v>
      </c>
      <c r="AN196" s="72">
        <f t="shared" si="132"/>
        <v>10.025244112990837</v>
      </c>
      <c r="AO196" s="72">
        <f t="shared" si="132"/>
        <v>10.087401123234326</v>
      </c>
      <c r="AP196" s="72">
        <f t="shared" si="132"/>
        <v>9.9958135376918431</v>
      </c>
      <c r="AQ196" s="72">
        <f t="shared" si="132"/>
        <v>10.13308463934187</v>
      </c>
      <c r="AR196" s="72">
        <f t="shared" si="132"/>
        <v>9.9318428841752411</v>
      </c>
      <c r="AS196" s="72">
        <f t="shared" si="132"/>
        <v>10.23931972983585</v>
      </c>
      <c r="AT196" s="72">
        <f t="shared" si="132"/>
        <v>9.7908699238502024</v>
      </c>
      <c r="AU196" s="72">
        <f t="shared" si="129"/>
        <v>10.537247889858051</v>
      </c>
    </row>
    <row r="197" spans="1:48" ht="12.95" customHeight="1" x14ac:dyDescent="0.2">
      <c r="A197" s="80" t="s">
        <v>860</v>
      </c>
      <c r="B197" s="82" t="s">
        <v>854</v>
      </c>
      <c r="C197" s="83">
        <v>53641.2863</v>
      </c>
      <c r="D197" s="83">
        <v>4.0000000000000002E-4</v>
      </c>
      <c r="E197">
        <f t="shared" si="110"/>
        <v>533.00040622529707</v>
      </c>
      <c r="F197">
        <f t="shared" si="111"/>
        <v>533</v>
      </c>
      <c r="G197">
        <f t="shared" si="112"/>
        <v>8.6899999587330967E-4</v>
      </c>
      <c r="J197">
        <f>G197</f>
        <v>8.6899999587330967E-4</v>
      </c>
      <c r="P197">
        <f t="shared" ca="1" si="130"/>
        <v>3.0724157503811814E-2</v>
      </c>
      <c r="Q197" s="12">
        <f t="shared" si="113"/>
        <v>7.8786902074213135E-3</v>
      </c>
      <c r="R197" s="2">
        <f t="shared" si="114"/>
        <v>38622.7863</v>
      </c>
      <c r="S197" s="6">
        <v>0.1</v>
      </c>
      <c r="Z197">
        <f t="shared" si="115"/>
        <v>533</v>
      </c>
      <c r="AA197" s="72">
        <f t="shared" si="116"/>
        <v>2.3910986018421915E-2</v>
      </c>
      <c r="AB197" s="72">
        <f t="shared" si="117"/>
        <v>-1.5163295815127292E-2</v>
      </c>
      <c r="AC197" s="144">
        <f t="shared" si="118"/>
        <v>-7.0096902115480038E-3</v>
      </c>
      <c r="AD197" s="72">
        <f t="shared" si="119"/>
        <v>-2.3041986022548606E-2</v>
      </c>
      <c r="AE197" s="72">
        <f t="shared" si="120"/>
        <v>5.3093311986332535E-5</v>
      </c>
      <c r="AF197">
        <f t="shared" ca="1" si="121"/>
        <v>-2.9855157507938504E-2</v>
      </c>
      <c r="AG197" s="127"/>
      <c r="AH197">
        <f t="shared" si="122"/>
        <v>1.6032295811000602E-2</v>
      </c>
      <c r="AI197">
        <f t="shared" si="123"/>
        <v>0.18308623760538234</v>
      </c>
      <c r="AJ197">
        <f t="shared" si="124"/>
        <v>0.98202772322635612</v>
      </c>
      <c r="AK197">
        <f t="shared" si="125"/>
        <v>-0.15915677272317549</v>
      </c>
      <c r="AL197">
        <f t="shared" si="126"/>
        <v>-2.9491761442809281</v>
      </c>
      <c r="AM197">
        <f t="shared" si="127"/>
        <v>-10.362029279903073</v>
      </c>
      <c r="AN197" s="72">
        <f t="shared" si="132"/>
        <v>10.042313948222697</v>
      </c>
      <c r="AO197" s="72">
        <f t="shared" si="132"/>
        <v>10.100648862637886</v>
      </c>
      <c r="AP197" s="72">
        <f t="shared" si="132"/>
        <v>10.013725219620916</v>
      </c>
      <c r="AQ197" s="72">
        <f t="shared" si="132"/>
        <v>10.145499775699138</v>
      </c>
      <c r="AR197" s="72">
        <f t="shared" si="132"/>
        <v>9.9502209779367217</v>
      </c>
      <c r="AS197" s="72">
        <f t="shared" si="132"/>
        <v>10.252259385573911</v>
      </c>
      <c r="AT197" s="72">
        <f t="shared" si="132"/>
        <v>9.8073648931934301</v>
      </c>
      <c r="AU197" s="72">
        <f t="shared" si="129"/>
        <v>10.562965029374517</v>
      </c>
    </row>
    <row r="198" spans="1:48" ht="12.95" customHeight="1" x14ac:dyDescent="0.2">
      <c r="A198" s="133" t="s">
        <v>983</v>
      </c>
      <c r="B198" s="24" t="s">
        <v>854</v>
      </c>
      <c r="C198" s="134">
        <v>53645.562700000002</v>
      </c>
      <c r="D198" s="134" t="s">
        <v>846</v>
      </c>
      <c r="E198">
        <f t="shared" si="110"/>
        <v>534.99946475493084</v>
      </c>
      <c r="F198">
        <f t="shared" si="111"/>
        <v>535</v>
      </c>
      <c r="G198">
        <f t="shared" si="112"/>
        <v>-1.1450000019976869E-3</v>
      </c>
      <c r="K198" s="25">
        <f t="shared" ref="K198:K221" si="133">G198</f>
        <v>-1.1450000019976869E-3</v>
      </c>
      <c r="P198">
        <f t="shared" ca="1" si="130"/>
        <v>3.0679764266231889E-2</v>
      </c>
      <c r="Q198" s="12">
        <f t="shared" si="113"/>
        <v>7.9032559526845732E-3</v>
      </c>
      <c r="R198" s="2">
        <f t="shared" si="114"/>
        <v>38627.062700000002</v>
      </c>
      <c r="S198" s="6">
        <v>1</v>
      </c>
      <c r="Z198">
        <f t="shared" si="115"/>
        <v>535</v>
      </c>
      <c r="AA198" s="72">
        <f t="shared" si="116"/>
        <v>2.3921162838190707E-2</v>
      </c>
      <c r="AB198" s="72">
        <f t="shared" si="117"/>
        <v>-1.7162906887503819E-2</v>
      </c>
      <c r="AC198" s="144">
        <f t="shared" si="118"/>
        <v>-9.0482559546822602E-3</v>
      </c>
      <c r="AD198" s="72">
        <f t="shared" si="119"/>
        <v>-2.5066162840188394E-2</v>
      </c>
      <c r="AE198" s="72">
        <f t="shared" si="120"/>
        <v>6.2831251953084154E-4</v>
      </c>
      <c r="AF198">
        <f t="shared" ca="1" si="121"/>
        <v>-3.1824764268229576E-2</v>
      </c>
      <c r="AG198" s="127"/>
      <c r="AH198">
        <f t="shared" si="122"/>
        <v>1.6017906885506132E-2</v>
      </c>
      <c r="AI198">
        <f t="shared" si="123"/>
        <v>0.18315288645925842</v>
      </c>
      <c r="AJ198">
        <f t="shared" si="124"/>
        <v>0.98194868624214238</v>
      </c>
      <c r="AK198">
        <f t="shared" si="125"/>
        <v>-0.15949848461206551</v>
      </c>
      <c r="AL198">
        <f t="shared" si="126"/>
        <v>-2.9487578310639324</v>
      </c>
      <c r="AM198">
        <f t="shared" si="127"/>
        <v>-10.339411651524847</v>
      </c>
      <c r="AN198" s="72">
        <f t="shared" si="132"/>
        <v>10.04358032522893</v>
      </c>
      <c r="AO198" s="72">
        <f t="shared" si="132"/>
        <v>10.1016327531584</v>
      </c>
      <c r="AP198" s="72">
        <f t="shared" si="132"/>
        <v>10.015056747276152</v>
      </c>
      <c r="AQ198" s="72">
        <f t="shared" si="132"/>
        <v>10.146417201277492</v>
      </c>
      <c r="AR198" s="72">
        <f t="shared" si="132"/>
        <v>9.9515931159498319</v>
      </c>
      <c r="AS198" s="72">
        <f t="shared" si="132"/>
        <v>10.253205914501589</v>
      </c>
      <c r="AT198" s="72">
        <f t="shared" si="132"/>
        <v>9.8086065484987426</v>
      </c>
      <c r="AU198" s="72">
        <f t="shared" si="129"/>
        <v>10.564870002672032</v>
      </c>
    </row>
    <row r="199" spans="1:48" ht="12.95" customHeight="1" x14ac:dyDescent="0.2">
      <c r="A199" s="80" t="s">
        <v>952</v>
      </c>
      <c r="B199" s="77" t="s">
        <v>854</v>
      </c>
      <c r="C199" s="76">
        <v>54338.667600000001</v>
      </c>
      <c r="D199" s="76">
        <v>1E-4</v>
      </c>
      <c r="E199">
        <f t="shared" si="110"/>
        <v>859.00032114704186</v>
      </c>
      <c r="F199">
        <f t="shared" si="111"/>
        <v>859</v>
      </c>
      <c r="G199">
        <f t="shared" si="112"/>
        <v>6.8699999974342063E-4</v>
      </c>
      <c r="K199">
        <f t="shared" si="133"/>
        <v>6.8699999974342063E-4</v>
      </c>
      <c r="P199">
        <f t="shared" ca="1" si="130"/>
        <v>2.3488059778284116E-2</v>
      </c>
      <c r="Q199" s="12">
        <f t="shared" si="113"/>
        <v>1.2114464398614532E-2</v>
      </c>
      <c r="R199" s="2">
        <f t="shared" si="114"/>
        <v>39320.167600000001</v>
      </c>
      <c r="S199" s="6">
        <v>1</v>
      </c>
      <c r="Z199">
        <f t="shared" si="115"/>
        <v>859</v>
      </c>
      <c r="AA199" s="72">
        <f t="shared" si="116"/>
        <v>2.5448237265428792E-2</v>
      </c>
      <c r="AB199" s="72">
        <f t="shared" si="117"/>
        <v>-1.2646772867070839E-2</v>
      </c>
      <c r="AC199" s="144">
        <f t="shared" si="118"/>
        <v>-1.1427464398871112E-2</v>
      </c>
      <c r="AD199" s="72">
        <f t="shared" si="119"/>
        <v>-2.4761237265685371E-2</v>
      </c>
      <c r="AE199" s="72">
        <f t="shared" si="120"/>
        <v>6.1311887092756602E-4</v>
      </c>
      <c r="AF199">
        <f t="shared" ca="1" si="121"/>
        <v>-2.2801059778540696E-2</v>
      </c>
      <c r="AG199" s="127"/>
      <c r="AH199">
        <f t="shared" si="122"/>
        <v>1.333377286681426E-2</v>
      </c>
      <c r="AI199">
        <f t="shared" si="123"/>
        <v>0.19649082118936401</v>
      </c>
      <c r="AJ199">
        <f t="shared" si="124"/>
        <v>0.96609812273609041</v>
      </c>
      <c r="AK199">
        <f t="shared" si="125"/>
        <v>-0.2169146676931826</v>
      </c>
      <c r="AL199">
        <f t="shared" si="126"/>
        <v>-2.8779188790901982</v>
      </c>
      <c r="AM199">
        <f t="shared" si="127"/>
        <v>-7.5411339070080512</v>
      </c>
      <c r="AN199" s="72">
        <f t="shared" si="132"/>
        <v>10.250917713685684</v>
      </c>
      <c r="AO199" s="72">
        <f t="shared" si="132"/>
        <v>10.269853126099729</v>
      </c>
      <c r="AP199" s="72">
        <f t="shared" si="132"/>
        <v>10.236203820912575</v>
      </c>
      <c r="AQ199" s="72">
        <f t="shared" si="132"/>
        <v>10.296907144923113</v>
      </c>
      <c r="AR199" s="72">
        <f t="shared" si="132"/>
        <v>10.190091848287029</v>
      </c>
      <c r="AS199" s="72">
        <f t="shared" si="132"/>
        <v>10.388122244312697</v>
      </c>
      <c r="AT199" s="72">
        <f t="shared" si="132"/>
        <v>10.047398392007091</v>
      </c>
      <c r="AU199" s="72">
        <f t="shared" si="129"/>
        <v>10.873475676869603</v>
      </c>
    </row>
    <row r="200" spans="1:48" ht="12.95" customHeight="1" x14ac:dyDescent="0.2">
      <c r="A200" s="80" t="s">
        <v>953</v>
      </c>
      <c r="B200" s="77" t="s">
        <v>854</v>
      </c>
      <c r="C200" s="76">
        <v>54631.739300000001</v>
      </c>
      <c r="D200" s="76">
        <v>2.9999999999999997E-4</v>
      </c>
      <c r="E200">
        <f t="shared" si="110"/>
        <v>996.00048055190564</v>
      </c>
      <c r="F200">
        <f t="shared" si="111"/>
        <v>996</v>
      </c>
      <c r="G200">
        <f t="shared" si="112"/>
        <v>1.0279999987687916E-3</v>
      </c>
      <c r="K200">
        <f t="shared" si="133"/>
        <v>1.0279999987687916E-3</v>
      </c>
      <c r="P200">
        <f t="shared" ca="1" si="130"/>
        <v>2.0447123004059285E-2</v>
      </c>
      <c r="Q200" s="12">
        <f t="shared" si="113"/>
        <v>1.4033587723899121E-2</v>
      </c>
      <c r="R200" s="2">
        <f t="shared" si="114"/>
        <v>39613.239300000001</v>
      </c>
      <c r="S200" s="6">
        <v>1</v>
      </c>
      <c r="Z200">
        <f t="shared" si="115"/>
        <v>996</v>
      </c>
      <c r="AA200" s="72">
        <f t="shared" si="116"/>
        <v>2.6034227574495479E-2</v>
      </c>
      <c r="AB200" s="72">
        <f t="shared" si="117"/>
        <v>-1.0972639851827568E-2</v>
      </c>
      <c r="AC200" s="144">
        <f t="shared" si="118"/>
        <v>-1.300558772513033E-2</v>
      </c>
      <c r="AD200" s="72">
        <f t="shared" si="119"/>
        <v>-2.5006227575726687E-2</v>
      </c>
      <c r="AE200" s="72">
        <f t="shared" si="120"/>
        <v>6.2531141756903385E-4</v>
      </c>
      <c r="AF200">
        <f t="shared" ca="1" si="121"/>
        <v>-1.9419123005290494E-2</v>
      </c>
      <c r="AG200" s="127"/>
      <c r="AH200">
        <f t="shared" si="122"/>
        <v>1.2000639850596359E-2</v>
      </c>
      <c r="AI200">
        <f t="shared" si="123"/>
        <v>0.20386137777279367</v>
      </c>
      <c r="AJ200">
        <f t="shared" si="124"/>
        <v>0.95732055737941801</v>
      </c>
      <c r="AK200">
        <f t="shared" si="125"/>
        <v>-0.24257425191382526</v>
      </c>
      <c r="AL200">
        <f t="shared" si="126"/>
        <v>-2.8458400880557124</v>
      </c>
      <c r="AM200">
        <f t="shared" si="127"/>
        <v>-6.7130455356964518</v>
      </c>
      <c r="AN200" s="72">
        <f t="shared" si="132"/>
        <v>10.339796855582877</v>
      </c>
      <c r="AO200" s="72">
        <f t="shared" si="132"/>
        <v>10.3487777934306</v>
      </c>
      <c r="AP200" s="72">
        <f t="shared" si="132"/>
        <v>10.331078116904624</v>
      </c>
      <c r="AQ200" s="72">
        <f t="shared" si="132"/>
        <v>10.366366936947955</v>
      </c>
      <c r="AR200" s="72">
        <f t="shared" si="132"/>
        <v>10.297519258255475</v>
      </c>
      <c r="AS200" s="72">
        <f t="shared" si="132"/>
        <v>10.438520005265385</v>
      </c>
      <c r="AT200" s="72">
        <f t="shared" si="132"/>
        <v>10.171722278042585</v>
      </c>
      <c r="AU200" s="72">
        <f t="shared" si="129"/>
        <v>11.00396634774944</v>
      </c>
    </row>
    <row r="201" spans="1:48" ht="12.95" customHeight="1" x14ac:dyDescent="0.2">
      <c r="A201" s="80" t="s">
        <v>954</v>
      </c>
      <c r="B201" s="77" t="s">
        <v>854</v>
      </c>
      <c r="C201" s="76">
        <v>54751.533900000002</v>
      </c>
      <c r="D201" s="76">
        <v>4.0000000000000002E-4</v>
      </c>
      <c r="E201">
        <f t="shared" si="110"/>
        <v>1052.0000168286667</v>
      </c>
      <c r="F201">
        <f t="shared" si="111"/>
        <v>1052</v>
      </c>
      <c r="G201">
        <f t="shared" si="112"/>
        <v>3.6000004911329597E-5</v>
      </c>
      <c r="K201">
        <f t="shared" si="133"/>
        <v>3.6000004911329597E-5</v>
      </c>
      <c r="P201">
        <f t="shared" ca="1" si="130"/>
        <v>1.9204112351821401E-2</v>
      </c>
      <c r="Q201" s="12">
        <f t="shared" si="113"/>
        <v>1.4841741089423323E-2</v>
      </c>
      <c r="R201" s="2">
        <f t="shared" si="114"/>
        <v>39733.033900000002</v>
      </c>
      <c r="S201" s="6">
        <v>1</v>
      </c>
      <c r="Z201">
        <f t="shared" si="115"/>
        <v>1052</v>
      </c>
      <c r="AA201" s="72">
        <f t="shared" si="116"/>
        <v>2.626332315438859E-2</v>
      </c>
      <c r="AB201" s="72">
        <f t="shared" si="117"/>
        <v>-1.1385582060053938E-2</v>
      </c>
      <c r="AC201" s="144">
        <f t="shared" si="118"/>
        <v>-1.4805741084511994E-2</v>
      </c>
      <c r="AD201" s="72">
        <f t="shared" si="119"/>
        <v>-2.6227323149477261E-2</v>
      </c>
      <c r="AE201" s="72">
        <f t="shared" si="120"/>
        <v>6.8787247958710578E-4</v>
      </c>
      <c r="AF201">
        <f t="shared" ca="1" si="121"/>
        <v>-1.9168112346910071E-2</v>
      </c>
      <c r="AG201" s="127"/>
      <c r="AH201">
        <f t="shared" si="122"/>
        <v>1.1421582064965267E-2</v>
      </c>
      <c r="AI201">
        <f t="shared" si="123"/>
        <v>0.20723745320693732</v>
      </c>
      <c r="AJ201">
        <f t="shared" si="124"/>
        <v>0.953297140795756</v>
      </c>
      <c r="AK201">
        <f t="shared" si="125"/>
        <v>-0.25339005090090555</v>
      </c>
      <c r="AL201">
        <f t="shared" si="126"/>
        <v>-2.8322261111173153</v>
      </c>
      <c r="AM201">
        <f t="shared" si="127"/>
        <v>-6.4131796717084955</v>
      </c>
      <c r="AN201" s="72">
        <f t="shared" si="132"/>
        <v>10.37651667975326</v>
      </c>
      <c r="AO201" s="72">
        <f t="shared" si="132"/>
        <v>10.38268103881936</v>
      </c>
      <c r="AP201" s="72">
        <f t="shared" si="132"/>
        <v>10.369920624414959</v>
      </c>
      <c r="AQ201" s="72">
        <f t="shared" si="132"/>
        <v>10.396596713518798</v>
      </c>
      <c r="AR201" s="72">
        <f t="shared" si="132"/>
        <v>10.341909228842471</v>
      </c>
      <c r="AS201" s="72">
        <f t="shared" si="132"/>
        <v>10.459203568568613</v>
      </c>
      <c r="AT201" s="72">
        <f t="shared" si="132"/>
        <v>10.226617514839187</v>
      </c>
      <c r="AU201" s="72">
        <f t="shared" si="129"/>
        <v>11.057305600079886</v>
      </c>
    </row>
    <row r="202" spans="1:48" ht="12.95" customHeight="1" x14ac:dyDescent="0.2">
      <c r="A202" s="80" t="s">
        <v>955</v>
      </c>
      <c r="B202" s="77"/>
      <c r="C202" s="76">
        <v>55076.694300000003</v>
      </c>
      <c r="D202" s="76">
        <v>2.0000000000000001E-4</v>
      </c>
      <c r="E202">
        <f t="shared" si="110"/>
        <v>1204.0004543739817</v>
      </c>
      <c r="F202">
        <f t="shared" si="111"/>
        <v>1204</v>
      </c>
      <c r="G202">
        <f t="shared" si="112"/>
        <v>9.7200000163866207E-4</v>
      </c>
      <c r="K202">
        <f t="shared" si="133"/>
        <v>9.7200000163866207E-4</v>
      </c>
      <c r="P202">
        <f t="shared" ca="1" si="130"/>
        <v>1.5830226295747134E-2</v>
      </c>
      <c r="Q202" s="12">
        <f t="shared" si="113"/>
        <v>1.7104611447843282E-2</v>
      </c>
      <c r="R202" s="2">
        <f t="shared" si="114"/>
        <v>40058.194300000003</v>
      </c>
      <c r="S202" s="6">
        <v>1</v>
      </c>
      <c r="Z202">
        <f t="shared" si="115"/>
        <v>1204</v>
      </c>
      <c r="AA202" s="72">
        <f t="shared" si="116"/>
        <v>2.6846214076512651E-2</v>
      </c>
      <c r="AB202" s="72">
        <f t="shared" si="117"/>
        <v>-8.7696026270307047E-3</v>
      </c>
      <c r="AC202" s="144">
        <f t="shared" si="118"/>
        <v>-1.613261144620462E-2</v>
      </c>
      <c r="AD202" s="72">
        <f t="shared" si="119"/>
        <v>-2.5874214074873989E-2</v>
      </c>
      <c r="AE202" s="72">
        <f t="shared" si="120"/>
        <v>6.6947495399240719E-4</v>
      </c>
      <c r="AF202">
        <f t="shared" ca="1" si="121"/>
        <v>-1.4858226294108472E-2</v>
      </c>
      <c r="AG202" s="127"/>
      <c r="AH202">
        <f t="shared" si="122"/>
        <v>9.7416026286693668E-3</v>
      </c>
      <c r="AI202">
        <f t="shared" si="123"/>
        <v>0.21769538982233516</v>
      </c>
      <c r="AJ202">
        <f t="shared" si="124"/>
        <v>0.94082524713241089</v>
      </c>
      <c r="AK202">
        <f t="shared" si="125"/>
        <v>-0.28403955778756995</v>
      </c>
      <c r="AL202">
        <f t="shared" si="126"/>
        <v>-2.7933126729768554</v>
      </c>
      <c r="AM202">
        <f t="shared" si="127"/>
        <v>-5.6843419959236625</v>
      </c>
      <c r="AN202" s="72">
        <f t="shared" si="132"/>
        <v>10.478117312328402</v>
      </c>
      <c r="AO202" s="72">
        <f t="shared" si="132"/>
        <v>10.479708436459646</v>
      </c>
      <c r="AP202" s="72">
        <f t="shared" si="132"/>
        <v>10.47584599493157</v>
      </c>
      <c r="AQ202" s="72">
        <f t="shared" si="132"/>
        <v>10.485268086554775</v>
      </c>
      <c r="AR202" s="72">
        <f t="shared" si="132"/>
        <v>10.462549661341132</v>
      </c>
      <c r="AS202" s="72">
        <f t="shared" si="132"/>
        <v>10.518998407655648</v>
      </c>
      <c r="AT202" s="72">
        <f t="shared" si="132"/>
        <v>10.387493815209071</v>
      </c>
      <c r="AU202" s="72">
        <f t="shared" si="129"/>
        <v>11.202083570691091</v>
      </c>
    </row>
    <row r="203" spans="1:48" ht="12.95" customHeight="1" x14ac:dyDescent="0.2">
      <c r="A203" s="84" t="s">
        <v>947</v>
      </c>
      <c r="B203" s="78" t="s">
        <v>854</v>
      </c>
      <c r="C203" s="79">
        <v>55425.384599999998</v>
      </c>
      <c r="D203" s="79">
        <v>1E-4</v>
      </c>
      <c r="E203">
        <f t="shared" si="110"/>
        <v>1367.0002482228213</v>
      </c>
      <c r="F203">
        <f t="shared" si="111"/>
        <v>1367</v>
      </c>
      <c r="G203">
        <f t="shared" si="112"/>
        <v>5.3099999786354601E-4</v>
      </c>
      <c r="K203">
        <f t="shared" si="133"/>
        <v>5.3099999786354601E-4</v>
      </c>
      <c r="P203">
        <f t="shared" ca="1" si="130"/>
        <v>1.2212177432983286E-2</v>
      </c>
      <c r="Q203" s="12">
        <f t="shared" si="113"/>
        <v>1.9643804938438637E-2</v>
      </c>
      <c r="R203" s="2">
        <f t="shared" si="114"/>
        <v>40406.884599999998</v>
      </c>
      <c r="S203" s="6">
        <v>1</v>
      </c>
      <c r="Z203">
        <f t="shared" si="115"/>
        <v>1367</v>
      </c>
      <c r="AA203" s="72">
        <f t="shared" si="116"/>
        <v>2.738506071426796E-2</v>
      </c>
      <c r="AB203" s="72">
        <f t="shared" si="117"/>
        <v>-7.2102557779657791E-3</v>
      </c>
      <c r="AC203" s="144">
        <f t="shared" si="118"/>
        <v>-1.9112804940575091E-2</v>
      </c>
      <c r="AD203" s="72">
        <f t="shared" si="119"/>
        <v>-2.6854060716404414E-2</v>
      </c>
      <c r="AE203" s="72">
        <f t="shared" si="120"/>
        <v>7.2114057696033476E-4</v>
      </c>
      <c r="AF203">
        <f t="shared" ca="1" si="121"/>
        <v>-1.168117743511974E-2</v>
      </c>
      <c r="AG203" s="127"/>
      <c r="AH203">
        <f t="shared" si="122"/>
        <v>7.7412557758293251E-3</v>
      </c>
      <c r="AI203">
        <f t="shared" si="123"/>
        <v>0.2316092567156256</v>
      </c>
      <c r="AJ203">
        <f t="shared" si="124"/>
        <v>0.92421648943514167</v>
      </c>
      <c r="AK203">
        <f t="shared" si="125"/>
        <v>-0.31977279297694006</v>
      </c>
      <c r="AL203">
        <f t="shared" si="126"/>
        <v>-2.7472341026344824</v>
      </c>
      <c r="AM203">
        <f t="shared" si="127"/>
        <v>-5.0056294816101179</v>
      </c>
      <c r="AN203" s="72">
        <f t="shared" si="132"/>
        <v>10.591929444761227</v>
      </c>
      <c r="AO203" s="72">
        <f t="shared" si="132"/>
        <v>10.591994602658987</v>
      </c>
      <c r="AP203" s="72">
        <f t="shared" si="132"/>
        <v>10.591795294763433</v>
      </c>
      <c r="AQ203" s="72">
        <f t="shared" si="132"/>
        <v>10.592405239892855</v>
      </c>
      <c r="AR203" s="72">
        <f t="shared" si="132"/>
        <v>10.590541351940322</v>
      </c>
      <c r="AS203" s="72">
        <f t="shared" si="132"/>
        <v>10.596262898932011</v>
      </c>
      <c r="AT203" s="72">
        <f t="shared" si="132"/>
        <v>10.578935459624271</v>
      </c>
      <c r="AU203" s="72">
        <f t="shared" si="129"/>
        <v>11.357338894438636</v>
      </c>
    </row>
    <row r="204" spans="1:48" ht="12.95" customHeight="1" x14ac:dyDescent="0.2">
      <c r="A204" s="80" t="s">
        <v>960</v>
      </c>
      <c r="B204" s="77" t="s">
        <v>854</v>
      </c>
      <c r="C204" s="76">
        <v>56167.688600000001</v>
      </c>
      <c r="D204" s="76">
        <v>2.0000000000000001E-4</v>
      </c>
      <c r="E204">
        <f t="shared" si="110"/>
        <v>1713.9998606960432</v>
      </c>
      <c r="F204">
        <f t="shared" si="111"/>
        <v>1714</v>
      </c>
      <c r="G204">
        <f t="shared" si="112"/>
        <v>-2.9799999902024865E-4</v>
      </c>
      <c r="K204">
        <f t="shared" si="133"/>
        <v>-2.9799999902024865E-4</v>
      </c>
      <c r="P204">
        <f t="shared" ca="1" si="130"/>
        <v>4.5099507128663827E-3</v>
      </c>
      <c r="Q204" s="12">
        <f t="shared" si="113"/>
        <v>2.54372956227602E-2</v>
      </c>
      <c r="R204" s="2">
        <f t="shared" si="114"/>
        <v>41149.188600000001</v>
      </c>
      <c r="S204" s="6">
        <v>1</v>
      </c>
      <c r="Z204">
        <f t="shared" si="115"/>
        <v>1714</v>
      </c>
      <c r="AA204" s="72">
        <f t="shared" si="116"/>
        <v>2.806352435784714E-2</v>
      </c>
      <c r="AB204" s="72">
        <f t="shared" si="117"/>
        <v>-2.92422873410719E-3</v>
      </c>
      <c r="AC204" s="144">
        <f t="shared" si="118"/>
        <v>-2.5735295621780448E-2</v>
      </c>
      <c r="AD204" s="72">
        <f t="shared" si="119"/>
        <v>-2.8361524356867389E-2</v>
      </c>
      <c r="AE204" s="72">
        <f t="shared" si="120"/>
        <v>8.0437606384518216E-4</v>
      </c>
      <c r="AF204">
        <f t="shared" ca="1" si="121"/>
        <v>-4.8079507118866313E-3</v>
      </c>
      <c r="AG204" s="127"/>
      <c r="AH204">
        <f t="shared" si="122"/>
        <v>2.6262287350869414E-3</v>
      </c>
      <c r="AI204">
        <f t="shared" si="123"/>
        <v>0.27684010815479509</v>
      </c>
      <c r="AJ204">
        <f t="shared" si="124"/>
        <v>0.87015199206699045</v>
      </c>
      <c r="AK204">
        <f t="shared" si="125"/>
        <v>-0.41196934876252372</v>
      </c>
      <c r="AL204">
        <f t="shared" si="126"/>
        <v>-2.6237660811227919</v>
      </c>
      <c r="AM204">
        <f t="shared" si="127"/>
        <v>-3.7756043578854395</v>
      </c>
      <c r="AN204" s="72">
        <f t="shared" si="132"/>
        <v>10.862893507150822</v>
      </c>
      <c r="AO204" s="72">
        <f t="shared" si="132"/>
        <v>10.862892473389339</v>
      </c>
      <c r="AP204" s="72">
        <f t="shared" si="132"/>
        <v>10.86290186268949</v>
      </c>
      <c r="AQ204" s="72">
        <f t="shared" si="132"/>
        <v>10.862816607136033</v>
      </c>
      <c r="AR204" s="72">
        <f t="shared" si="132"/>
        <v>10.863592742359669</v>
      </c>
      <c r="AS204" s="72">
        <f t="shared" si="132"/>
        <v>10.856686048854375</v>
      </c>
      <c r="AT204" s="72">
        <f t="shared" si="132"/>
        <v>11.0471724441937</v>
      </c>
      <c r="AU204" s="72">
        <f t="shared" si="129"/>
        <v>11.68785176155764</v>
      </c>
      <c r="AV204" s="72"/>
    </row>
    <row r="205" spans="1:48" ht="12.95" customHeight="1" x14ac:dyDescent="0.2">
      <c r="A205" s="76" t="s">
        <v>984</v>
      </c>
      <c r="B205" s="77" t="s">
        <v>854</v>
      </c>
      <c r="C205" s="76">
        <v>56486.429100000001</v>
      </c>
      <c r="D205" s="76">
        <v>1E-4</v>
      </c>
      <c r="E205">
        <f t="shared" si="110"/>
        <v>1862.9992328933108</v>
      </c>
      <c r="F205">
        <f t="shared" si="111"/>
        <v>1863</v>
      </c>
      <c r="G205">
        <f t="shared" si="112"/>
        <v>-1.6410000025643967E-3</v>
      </c>
      <c r="K205">
        <f t="shared" si="133"/>
        <v>-1.6410000025643967E-3</v>
      </c>
      <c r="P205">
        <f t="shared" ca="1" si="130"/>
        <v>1.2026545131620034E-3</v>
      </c>
      <c r="Q205" s="12">
        <f t="shared" si="113"/>
        <v>2.8087008962329026E-2</v>
      </c>
      <c r="R205" s="2">
        <f t="shared" si="114"/>
        <v>41467.929100000001</v>
      </c>
      <c r="S205" s="6">
        <v>1</v>
      </c>
      <c r="Z205">
        <f t="shared" si="115"/>
        <v>1863</v>
      </c>
      <c r="AA205" s="72">
        <f t="shared" si="116"/>
        <v>2.80768419139477E-2</v>
      </c>
      <c r="AB205" s="72">
        <f t="shared" si="117"/>
        <v>-1.6308329541830713E-3</v>
      </c>
      <c r="AC205" s="144">
        <f t="shared" si="118"/>
        <v>-2.9728008964893422E-2</v>
      </c>
      <c r="AD205" s="72">
        <f t="shared" si="119"/>
        <v>-2.9717841916512097E-2</v>
      </c>
      <c r="AE205" s="72">
        <f t="shared" si="120"/>
        <v>8.8315012817480343E-4</v>
      </c>
      <c r="AF205">
        <f t="shared" ca="1" si="121"/>
        <v>-2.8436545157264001E-3</v>
      </c>
      <c r="AG205" s="127"/>
      <c r="AH205">
        <f t="shared" si="122"/>
        <v>-1.0167048381325311E-5</v>
      </c>
      <c r="AI205">
        <f t="shared" si="123"/>
        <v>0.30781447895689062</v>
      </c>
      <c r="AJ205">
        <f t="shared" si="124"/>
        <v>0.8330886495523715</v>
      </c>
      <c r="AK205">
        <f t="shared" si="125"/>
        <v>-0.46212355269090699</v>
      </c>
      <c r="AL205">
        <f t="shared" si="126"/>
        <v>-2.5529236899895777</v>
      </c>
      <c r="AM205">
        <f t="shared" si="127"/>
        <v>-3.2988123821521711</v>
      </c>
      <c r="AN205" s="72">
        <f t="shared" ref="AN205:AT214" si="134">$AU205+$AB$7*SIN(AO205)</f>
        <v>10.997500439456839</v>
      </c>
      <c r="AO205" s="72">
        <f t="shared" si="134"/>
        <v>10.997500439458944</v>
      </c>
      <c r="AP205" s="72">
        <f t="shared" si="134"/>
        <v>10.997500440772914</v>
      </c>
      <c r="AQ205" s="72">
        <f t="shared" si="134"/>
        <v>10.997501260248587</v>
      </c>
      <c r="AR205" s="72">
        <f t="shared" si="134"/>
        <v>10.99795808110901</v>
      </c>
      <c r="AS205" s="72">
        <f t="shared" si="134"/>
        <v>11.028794015396938</v>
      </c>
      <c r="AT205" s="72">
        <f t="shared" si="134"/>
        <v>11.270674323177083</v>
      </c>
      <c r="AU205" s="72">
        <f t="shared" si="129"/>
        <v>11.829772272222574</v>
      </c>
    </row>
    <row r="206" spans="1:48" ht="12.95" customHeight="1" x14ac:dyDescent="0.2">
      <c r="A206" s="76" t="s">
        <v>984</v>
      </c>
      <c r="B206" s="77" t="s">
        <v>859</v>
      </c>
      <c r="C206" s="76">
        <v>56487.498699999996</v>
      </c>
      <c r="D206" s="76">
        <v>1E-3</v>
      </c>
      <c r="E206">
        <f t="shared" si="110"/>
        <v>1863.4992312571883</v>
      </c>
      <c r="F206">
        <f t="shared" si="111"/>
        <v>1863.5</v>
      </c>
      <c r="G206">
        <f t="shared" si="112"/>
        <v>-1.6445000073872507E-3</v>
      </c>
      <c r="K206">
        <f t="shared" si="133"/>
        <v>-1.6445000073872507E-3</v>
      </c>
      <c r="P206">
        <f t="shared" ca="1" si="130"/>
        <v>1.1915562037670205E-3</v>
      </c>
      <c r="Q206" s="12">
        <f t="shared" si="113"/>
        <v>2.8096064490994874E-2</v>
      </c>
      <c r="R206" s="2">
        <f t="shared" si="114"/>
        <v>41468.998699999996</v>
      </c>
      <c r="S206" s="6">
        <v>1</v>
      </c>
      <c r="Z206">
        <f t="shared" si="115"/>
        <v>1863.5</v>
      </c>
      <c r="AA206" s="72">
        <f t="shared" si="116"/>
        <v>2.8076525010684507E-2</v>
      </c>
      <c r="AB206" s="72">
        <f t="shared" si="117"/>
        <v>-1.6249605270768823E-3</v>
      </c>
      <c r="AC206" s="144">
        <f t="shared" si="118"/>
        <v>-2.9740564498382124E-2</v>
      </c>
      <c r="AD206" s="72">
        <f t="shared" si="119"/>
        <v>-2.9721025018071758E-2</v>
      </c>
      <c r="AE206" s="72">
        <f t="shared" si="120"/>
        <v>8.833393281248473E-4</v>
      </c>
      <c r="AF206">
        <f t="shared" ca="1" si="121"/>
        <v>-2.8360562111542711E-3</v>
      </c>
      <c r="AG206" s="127"/>
      <c r="AH206">
        <f t="shared" si="122"/>
        <v>-1.9539480310368393E-5</v>
      </c>
      <c r="AI206">
        <f t="shared" si="123"/>
        <v>0.3079369506146924</v>
      </c>
      <c r="AJ206">
        <f t="shared" si="124"/>
        <v>0.83294205675287869</v>
      </c>
      <c r="AK206">
        <f t="shared" si="125"/>
        <v>-0.46230694259214378</v>
      </c>
      <c r="AL206">
        <f t="shared" si="126"/>
        <v>-2.5526587232717763</v>
      </c>
      <c r="AM206">
        <f t="shared" si="127"/>
        <v>-3.2972388809395681</v>
      </c>
      <c r="AN206" s="72">
        <f t="shared" si="134"/>
        <v>10.997977542341005</v>
      </c>
      <c r="AO206" s="72">
        <f t="shared" si="134"/>
        <v>10.997977542345172</v>
      </c>
      <c r="AP206" s="72">
        <f t="shared" si="134"/>
        <v>10.997977544429272</v>
      </c>
      <c r="AQ206" s="72">
        <f t="shared" si="134"/>
        <v>10.997978586167612</v>
      </c>
      <c r="AR206" s="72">
        <f t="shared" si="134"/>
        <v>10.998452483329091</v>
      </c>
      <c r="AS206" s="72">
        <f t="shared" si="134"/>
        <v>11.029444560023578</v>
      </c>
      <c r="AT206" s="72">
        <f t="shared" si="134"/>
        <v>11.271444240163499</v>
      </c>
      <c r="AU206" s="72">
        <f t="shared" si="129"/>
        <v>11.830248515546952</v>
      </c>
    </row>
    <row r="207" spans="1:48" ht="12.95" customHeight="1" x14ac:dyDescent="0.2">
      <c r="A207" s="80" t="s">
        <v>960</v>
      </c>
      <c r="B207" s="77" t="s">
        <v>854</v>
      </c>
      <c r="C207" s="76">
        <v>56492.847199999997</v>
      </c>
      <c r="D207" s="76">
        <v>2.0000000000000001E-4</v>
      </c>
      <c r="E207">
        <f t="shared" si="110"/>
        <v>1865.9994568080583</v>
      </c>
      <c r="F207">
        <f t="shared" si="111"/>
        <v>1866</v>
      </c>
      <c r="G207">
        <f t="shared" si="112"/>
        <v>-1.1620000077527948E-3</v>
      </c>
      <c r="K207">
        <f t="shared" si="133"/>
        <v>-1.1620000077527948E-3</v>
      </c>
      <c r="P207">
        <f t="shared" ca="1" si="130"/>
        <v>1.1360646567921198E-3</v>
      </c>
      <c r="Q207" s="12">
        <f t="shared" si="113"/>
        <v>2.8141358576447586E-2</v>
      </c>
      <c r="R207" s="2">
        <f t="shared" si="114"/>
        <v>41474.347199999997</v>
      </c>
      <c r="S207" s="6">
        <v>1</v>
      </c>
      <c r="Z207">
        <f t="shared" si="115"/>
        <v>1866</v>
      </c>
      <c r="AA207" s="72">
        <f t="shared" si="116"/>
        <v>2.8074900998917605E-2</v>
      </c>
      <c r="AB207" s="72">
        <f t="shared" si="117"/>
        <v>-1.0955424302228141E-3</v>
      </c>
      <c r="AC207" s="144">
        <f t="shared" si="118"/>
        <v>-2.9303358584200381E-2</v>
      </c>
      <c r="AD207" s="72">
        <f t="shared" si="119"/>
        <v>-2.92369010066704E-2</v>
      </c>
      <c r="AE207" s="72">
        <f t="shared" si="120"/>
        <v>8.547963804738446E-4</v>
      </c>
      <c r="AF207">
        <f t="shared" ca="1" si="121"/>
        <v>-2.2980646645449146E-3</v>
      </c>
      <c r="AG207" s="127"/>
      <c r="AH207">
        <f t="shared" si="122"/>
        <v>-6.6457577529980752E-5</v>
      </c>
      <c r="AI207">
        <f t="shared" si="123"/>
        <v>0.30855150658636576</v>
      </c>
      <c r="AJ207">
        <f t="shared" si="124"/>
        <v>0.83220645739351484</v>
      </c>
      <c r="AK207">
        <f t="shared" si="125"/>
        <v>-0.46322559779161787</v>
      </c>
      <c r="AL207">
        <f t="shared" si="126"/>
        <v>-2.5513307183566831</v>
      </c>
      <c r="AM207">
        <f t="shared" si="127"/>
        <v>-3.2893732067822539</v>
      </c>
      <c r="AN207" s="72">
        <f t="shared" si="134"/>
        <v>11.000365909843158</v>
      </c>
      <c r="AO207" s="72">
        <f t="shared" si="134"/>
        <v>11.000365909880898</v>
      </c>
      <c r="AP207" s="72">
        <f t="shared" si="134"/>
        <v>11.00036591934459</v>
      </c>
      <c r="AQ207" s="72">
        <f t="shared" si="134"/>
        <v>11.000368291839678</v>
      </c>
      <c r="AR207" s="72">
        <f t="shared" si="134"/>
        <v>11.000930008004326</v>
      </c>
      <c r="AS207" s="72">
        <f t="shared" si="134"/>
        <v>11.0327048380266</v>
      </c>
      <c r="AT207" s="72">
        <f t="shared" si="134"/>
        <v>11.275295724879113</v>
      </c>
      <c r="AU207" s="72">
        <f t="shared" si="129"/>
        <v>11.832629732168847</v>
      </c>
      <c r="AV207" s="72"/>
    </row>
    <row r="208" spans="1:48" ht="12.95" customHeight="1" x14ac:dyDescent="0.2">
      <c r="A208" s="76" t="s">
        <v>984</v>
      </c>
      <c r="B208" s="77" t="s">
        <v>854</v>
      </c>
      <c r="C208" s="76">
        <v>56516.378100000002</v>
      </c>
      <c r="D208" s="76">
        <v>1E-4</v>
      </c>
      <c r="E208" s="75">
        <f t="shared" si="110"/>
        <v>1876.9992805745312</v>
      </c>
      <c r="F208" s="75">
        <f t="shared" si="111"/>
        <v>1877</v>
      </c>
      <c r="G208">
        <f t="shared" si="112"/>
        <v>-1.5389999971375801E-3</v>
      </c>
      <c r="K208">
        <f t="shared" si="133"/>
        <v>-1.5389999971375801E-3</v>
      </c>
      <c r="P208">
        <f t="shared" ca="1" si="130"/>
        <v>8.9190185010253054E-4</v>
      </c>
      <c r="Q208" s="12">
        <f t="shared" si="113"/>
        <v>2.8340978106484241E-2</v>
      </c>
      <c r="R208" s="2">
        <f t="shared" si="114"/>
        <v>41497.878100000002</v>
      </c>
      <c r="S208" s="6">
        <v>1</v>
      </c>
      <c r="Z208">
        <f t="shared" si="115"/>
        <v>1877</v>
      </c>
      <c r="AA208" s="72">
        <f t="shared" si="116"/>
        <v>2.8066966872270172E-2</v>
      </c>
      <c r="AB208" s="72">
        <f t="shared" si="117"/>
        <v>-1.2649887629235094E-3</v>
      </c>
      <c r="AC208" s="144">
        <f t="shared" si="118"/>
        <v>-2.9879978103621821E-2</v>
      </c>
      <c r="AD208" s="72">
        <f t="shared" si="119"/>
        <v>-2.9605966869407752E-2</v>
      </c>
      <c r="AE208" s="72">
        <f t="shared" si="120"/>
        <v>8.7651327427246942E-4</v>
      </c>
      <c r="AF208">
        <f t="shared" ca="1" si="121"/>
        <v>-2.4309018472401106E-3</v>
      </c>
      <c r="AG208" s="127"/>
      <c r="AH208">
        <f t="shared" si="122"/>
        <v>-2.7401123421407056E-4</v>
      </c>
      <c r="AI208">
        <f t="shared" si="123"/>
        <v>0.31129980905780308</v>
      </c>
      <c r="AJ208">
        <f t="shared" si="124"/>
        <v>0.82891674963591677</v>
      </c>
      <c r="AK208">
        <f t="shared" si="125"/>
        <v>-0.46730185157943455</v>
      </c>
      <c r="AL208">
        <f t="shared" si="126"/>
        <v>-2.5454237577783556</v>
      </c>
      <c r="AM208">
        <f t="shared" si="127"/>
        <v>-3.2547989323373354</v>
      </c>
      <c r="AN208" s="72">
        <f t="shared" si="134"/>
        <v>11.010931854608518</v>
      </c>
      <c r="AO208" s="72">
        <f t="shared" si="134"/>
        <v>11.010931856761299</v>
      </c>
      <c r="AP208" s="72">
        <f t="shared" si="134"/>
        <v>11.010932025193895</v>
      </c>
      <c r="AQ208" s="72">
        <f t="shared" si="134"/>
        <v>11.010945197559485</v>
      </c>
      <c r="AR208" s="72">
        <f t="shared" si="134"/>
        <v>11.011942553924909</v>
      </c>
      <c r="AS208" s="72">
        <f t="shared" si="134"/>
        <v>11.047199957673547</v>
      </c>
      <c r="AT208" s="72">
        <f t="shared" si="134"/>
        <v>11.292279688050254</v>
      </c>
      <c r="AU208" s="72">
        <f t="shared" si="129"/>
        <v>11.843107085305185</v>
      </c>
    </row>
    <row r="209" spans="1:48" ht="12.95" customHeight="1" x14ac:dyDescent="0.2">
      <c r="A209" s="76" t="s">
        <v>984</v>
      </c>
      <c r="B209" s="77" t="s">
        <v>859</v>
      </c>
      <c r="C209" s="76">
        <v>56517.447399999997</v>
      </c>
      <c r="D209" s="76">
        <v>1E-3</v>
      </c>
      <c r="E209" s="75">
        <f t="shared" si="110"/>
        <v>1877.4991386995259</v>
      </c>
      <c r="F209" s="75">
        <f t="shared" si="111"/>
        <v>1877.5</v>
      </c>
      <c r="G209">
        <f t="shared" si="112"/>
        <v>-1.8425000016577542E-3</v>
      </c>
      <c r="K209">
        <f t="shared" si="133"/>
        <v>-1.8425000016577542E-3</v>
      </c>
      <c r="P209">
        <f t="shared" ca="1" si="130"/>
        <v>8.8080354070755457E-4</v>
      </c>
      <c r="Q209" s="12">
        <f t="shared" si="113"/>
        <v>2.8350064327113903E-2</v>
      </c>
      <c r="R209" s="2">
        <f t="shared" si="114"/>
        <v>41498.947399999997</v>
      </c>
      <c r="S209" s="6">
        <v>1</v>
      </c>
      <c r="Z209">
        <f t="shared" si="115"/>
        <v>1877.5</v>
      </c>
      <c r="AA209" s="72">
        <f t="shared" si="116"/>
        <v>2.8066575447337559E-2</v>
      </c>
      <c r="AB209" s="72">
        <f t="shared" si="117"/>
        <v>-1.5590111218814113E-3</v>
      </c>
      <c r="AC209" s="144">
        <f t="shared" si="118"/>
        <v>-3.0192564328771657E-2</v>
      </c>
      <c r="AD209" s="72">
        <f t="shared" si="119"/>
        <v>-2.9909075448995313E-2</v>
      </c>
      <c r="AE209" s="72">
        <f t="shared" si="120"/>
        <v>8.9455279421369422E-4</v>
      </c>
      <c r="AF209">
        <f t="shared" ca="1" si="121"/>
        <v>-2.7233035423653087E-3</v>
      </c>
      <c r="AG209" s="127"/>
      <c r="AH209">
        <f t="shared" si="122"/>
        <v>-2.834888797763429E-4</v>
      </c>
      <c r="AI209">
        <f t="shared" si="123"/>
        <v>0.31142647477338703</v>
      </c>
      <c r="AJ209">
        <f t="shared" si="124"/>
        <v>0.82876512744419684</v>
      </c>
      <c r="AK209">
        <f t="shared" si="125"/>
        <v>-0.46748847456421999</v>
      </c>
      <c r="AL209">
        <f t="shared" si="126"/>
        <v>-2.5451527543003216</v>
      </c>
      <c r="AM209">
        <f t="shared" si="127"/>
        <v>-3.2532286561761992</v>
      </c>
      <c r="AN209" s="72">
        <f t="shared" si="134"/>
        <v>11.011414361824897</v>
      </c>
      <c r="AO209" s="72">
        <f t="shared" si="134"/>
        <v>11.011414364237876</v>
      </c>
      <c r="AP209" s="72">
        <f t="shared" si="134"/>
        <v>11.01141454727772</v>
      </c>
      <c r="AQ209" s="72">
        <f t="shared" si="134"/>
        <v>11.011428425866304</v>
      </c>
      <c r="AR209" s="72">
        <f t="shared" si="134"/>
        <v>11.012447527459983</v>
      </c>
      <c r="AS209" s="72">
        <f t="shared" si="134"/>
        <v>11.04786464241678</v>
      </c>
      <c r="AT209" s="72">
        <f t="shared" si="134"/>
        <v>11.293053128505521</v>
      </c>
      <c r="AU209" s="72">
        <f t="shared" si="129"/>
        <v>11.843583328629563</v>
      </c>
    </row>
    <row r="210" spans="1:48" ht="12.95" customHeight="1" x14ac:dyDescent="0.2">
      <c r="A210" s="76" t="s">
        <v>984</v>
      </c>
      <c r="B210" s="77" t="s">
        <v>854</v>
      </c>
      <c r="C210" s="76">
        <v>56531.352599999998</v>
      </c>
      <c r="D210" s="76">
        <v>2.0000000000000001E-4</v>
      </c>
      <c r="E210" s="75">
        <f t="shared" si="110"/>
        <v>1883.9993044151397</v>
      </c>
      <c r="F210" s="75">
        <f t="shared" si="111"/>
        <v>1884</v>
      </c>
      <c r="G210">
        <f t="shared" si="112"/>
        <v>-1.4880000017001294E-3</v>
      </c>
      <c r="K210">
        <f t="shared" si="133"/>
        <v>-1.4880000017001294E-3</v>
      </c>
      <c r="P210">
        <f t="shared" ca="1" si="130"/>
        <v>7.3652551857279758E-4</v>
      </c>
      <c r="Q210" s="12">
        <f t="shared" si="113"/>
        <v>2.8468284944181896E-2</v>
      </c>
      <c r="R210" s="2">
        <f t="shared" si="114"/>
        <v>41512.852599999998</v>
      </c>
      <c r="S210" s="6">
        <v>1</v>
      </c>
      <c r="Z210">
        <f t="shared" si="115"/>
        <v>1884</v>
      </c>
      <c r="AA210" s="72">
        <f t="shared" si="116"/>
        <v>2.8061240733206032E-2</v>
      </c>
      <c r="AB210" s="72">
        <f t="shared" si="117"/>
        <v>-1.0809557907242662E-3</v>
      </c>
      <c r="AC210" s="144">
        <f t="shared" si="118"/>
        <v>-2.9956284945882025E-2</v>
      </c>
      <c r="AD210" s="72">
        <f t="shared" si="119"/>
        <v>-2.9549240734906161E-2</v>
      </c>
      <c r="AE210" s="72">
        <f t="shared" si="120"/>
        <v>8.7315762800943759E-4</v>
      </c>
      <c r="AF210">
        <f t="shared" ca="1" si="121"/>
        <v>-2.2245255202729269E-3</v>
      </c>
      <c r="AG210" s="127"/>
      <c r="AH210">
        <f t="shared" si="122"/>
        <v>-4.0704421097586304E-4</v>
      </c>
      <c r="AI210">
        <f t="shared" si="123"/>
        <v>0.31308722579688497</v>
      </c>
      <c r="AJ210">
        <f t="shared" si="124"/>
        <v>0.82677713423212862</v>
      </c>
      <c r="AK210">
        <f t="shared" si="125"/>
        <v>-0.46992532824903854</v>
      </c>
      <c r="AL210">
        <f t="shared" si="126"/>
        <v>-2.541609496710135</v>
      </c>
      <c r="AM210">
        <f t="shared" si="127"/>
        <v>-3.2328245777291316</v>
      </c>
      <c r="AN210" s="72">
        <f t="shared" si="134"/>
        <v>11.017704916095274</v>
      </c>
      <c r="AO210" s="72">
        <f t="shared" si="134"/>
        <v>11.017704924585425</v>
      </c>
      <c r="AP210" s="72">
        <f t="shared" si="134"/>
        <v>11.017705385569997</v>
      </c>
      <c r="AQ210" s="72">
        <f t="shared" si="134"/>
        <v>11.017730400975177</v>
      </c>
      <c r="AR210" s="72">
        <f t="shared" si="134"/>
        <v>11.019047932674578</v>
      </c>
      <c r="AS210" s="72">
        <f t="shared" si="134"/>
        <v>11.056551675821755</v>
      </c>
      <c r="AT210" s="72">
        <f t="shared" si="134"/>
        <v>11.30311919251783</v>
      </c>
      <c r="AU210" s="72">
        <f t="shared" si="129"/>
        <v>11.849774491846489</v>
      </c>
    </row>
    <row r="211" spans="1:48" ht="12.95" customHeight="1" x14ac:dyDescent="0.2">
      <c r="A211" s="76" t="s">
        <v>984</v>
      </c>
      <c r="B211" s="77" t="s">
        <v>859</v>
      </c>
      <c r="C211" s="76">
        <v>56532.4234</v>
      </c>
      <c r="D211" s="76">
        <v>1E-3</v>
      </c>
      <c r="E211" s="75">
        <f t="shared" si="110"/>
        <v>1884.4998637345516</v>
      </c>
      <c r="F211" s="75">
        <f t="shared" si="111"/>
        <v>1884.5</v>
      </c>
      <c r="G211">
        <f t="shared" si="112"/>
        <v>-2.9150000045774505E-4</v>
      </c>
      <c r="K211">
        <f t="shared" si="133"/>
        <v>-2.9150000045774505E-4</v>
      </c>
      <c r="P211">
        <f t="shared" ca="1" si="130"/>
        <v>7.2542720917781467E-4</v>
      </c>
      <c r="Q211" s="12">
        <f t="shared" si="113"/>
        <v>2.8477386510793467E-2</v>
      </c>
      <c r="R211" s="2">
        <f t="shared" si="114"/>
        <v>41513.9234</v>
      </c>
      <c r="S211" s="6">
        <v>1</v>
      </c>
      <c r="Z211">
        <f t="shared" si="115"/>
        <v>1884.5</v>
      </c>
      <c r="AA211" s="72">
        <f t="shared" si="116"/>
        <v>2.8060811348416047E-2</v>
      </c>
      <c r="AB211" s="72">
        <f t="shared" si="117"/>
        <v>1.2507516191967373E-4</v>
      </c>
      <c r="AC211" s="144">
        <f t="shared" si="118"/>
        <v>-2.8768886511251212E-2</v>
      </c>
      <c r="AD211" s="72">
        <f t="shared" si="119"/>
        <v>-2.8352311348873793E-2</v>
      </c>
      <c r="AE211" s="72">
        <f t="shared" si="120"/>
        <v>8.0385355882347761E-4</v>
      </c>
      <c r="AF211">
        <f t="shared" ca="1" si="121"/>
        <v>-1.0169272096355597E-3</v>
      </c>
      <c r="AG211" s="127"/>
      <c r="AH211">
        <f t="shared" si="122"/>
        <v>-4.1657516237741878E-4</v>
      </c>
      <c r="AI211">
        <f t="shared" si="123"/>
        <v>0.31321607025043219</v>
      </c>
      <c r="AJ211">
        <f t="shared" si="124"/>
        <v>0.8266228993010859</v>
      </c>
      <c r="AK211">
        <f t="shared" si="125"/>
        <v>-0.47011361108898675</v>
      </c>
      <c r="AL211">
        <f t="shared" si="126"/>
        <v>-2.5413353709322579</v>
      </c>
      <c r="AM211">
        <f t="shared" si="127"/>
        <v>-3.2312557445179668</v>
      </c>
      <c r="AN211" s="72">
        <f t="shared" si="134"/>
        <v>11.018190194902072</v>
      </c>
      <c r="AO211" s="72">
        <f t="shared" si="134"/>
        <v>11.01819020412862</v>
      </c>
      <c r="AP211" s="72">
        <f t="shared" si="134"/>
        <v>11.01819069434897</v>
      </c>
      <c r="AQ211" s="72">
        <f t="shared" si="134"/>
        <v>11.018216725234028</v>
      </c>
      <c r="AR211" s="72">
        <f t="shared" si="134"/>
        <v>11.019558435334876</v>
      </c>
      <c r="AS211" s="72">
        <f t="shared" si="134"/>
        <v>11.057223461177722</v>
      </c>
      <c r="AT211" s="72">
        <f t="shared" si="134"/>
        <v>11.303894374929069</v>
      </c>
      <c r="AU211" s="72">
        <f t="shared" si="129"/>
        <v>11.850250735170867</v>
      </c>
    </row>
    <row r="212" spans="1:48" ht="12.95" customHeight="1" x14ac:dyDescent="0.2">
      <c r="A212" s="150" t="s">
        <v>1</v>
      </c>
      <c r="B212" s="151" t="s">
        <v>854</v>
      </c>
      <c r="C212" s="150">
        <v>56865.0680999998</v>
      </c>
      <c r="D212" s="150" t="s">
        <v>985</v>
      </c>
      <c r="E212" s="75">
        <f t="shared" si="110"/>
        <v>2039.9989341843961</v>
      </c>
      <c r="F212" s="75">
        <f t="shared" si="111"/>
        <v>2040</v>
      </c>
      <c r="G212">
        <f t="shared" si="112"/>
        <v>-2.2800001970608719E-3</v>
      </c>
      <c r="K212">
        <f t="shared" si="133"/>
        <v>-2.2800001970608719E-3</v>
      </c>
      <c r="P212">
        <f t="shared" ca="1" si="130"/>
        <v>-2.7261470126613147E-3</v>
      </c>
      <c r="Q212" s="12">
        <f t="shared" si="113"/>
        <v>3.1361154131149413E-2</v>
      </c>
      <c r="R212" s="2">
        <f t="shared" si="114"/>
        <v>41846.5680999998</v>
      </c>
      <c r="S212" s="6">
        <v>1</v>
      </c>
      <c r="Z212">
        <f t="shared" si="115"/>
        <v>2040</v>
      </c>
      <c r="AA212" s="72">
        <f t="shared" si="116"/>
        <v>2.7781042641873102E-2</v>
      </c>
      <c r="AB212" s="72">
        <f t="shared" si="117"/>
        <v>1.300111292215439E-3</v>
      </c>
      <c r="AC212" s="144">
        <f t="shared" si="118"/>
        <v>-3.3641154328210285E-2</v>
      </c>
      <c r="AD212" s="72">
        <f t="shared" si="119"/>
        <v>-3.0061042838933974E-2</v>
      </c>
      <c r="AE212" s="72">
        <f t="shared" si="120"/>
        <v>9.0366629656422361E-4</v>
      </c>
      <c r="AF212">
        <f t="shared" ca="1" si="121"/>
        <v>4.4614681560044278E-4</v>
      </c>
      <c r="AG212" s="127"/>
      <c r="AH212">
        <f t="shared" si="122"/>
        <v>-3.5801114892763108E-3</v>
      </c>
      <c r="AI212">
        <f t="shared" si="123"/>
        <v>0.36276210769332962</v>
      </c>
      <c r="AJ212">
        <f t="shared" si="124"/>
        <v>0.76729131233683712</v>
      </c>
      <c r="AK212">
        <f t="shared" si="125"/>
        <v>-0.53535674283783785</v>
      </c>
      <c r="AL212">
        <f t="shared" si="126"/>
        <v>-2.4428620673975709</v>
      </c>
      <c r="AM212">
        <f t="shared" si="127"/>
        <v>-2.7449196981714268</v>
      </c>
      <c r="AN212" s="72">
        <f t="shared" si="134"/>
        <v>11.180252328079369</v>
      </c>
      <c r="AO212" s="72">
        <f t="shared" si="134"/>
        <v>11.180323236235385</v>
      </c>
      <c r="AP212" s="72">
        <f t="shared" si="134"/>
        <v>11.180786452403302</v>
      </c>
      <c r="AQ212" s="72">
        <f t="shared" si="134"/>
        <v>11.18378474156791</v>
      </c>
      <c r="AR212" s="72">
        <f t="shared" si="134"/>
        <v>11.202154392431327</v>
      </c>
      <c r="AS212" s="72">
        <f t="shared" si="134"/>
        <v>11.291040643812982</v>
      </c>
      <c r="AT212" s="72">
        <f t="shared" si="134"/>
        <v>11.550637545808719</v>
      </c>
      <c r="AU212" s="72">
        <f t="shared" si="129"/>
        <v>11.998362409052728</v>
      </c>
    </row>
    <row r="213" spans="1:48" ht="12.95" customHeight="1" x14ac:dyDescent="0.2">
      <c r="A213" s="150" t="s">
        <v>1</v>
      </c>
      <c r="B213" s="151" t="s">
        <v>854</v>
      </c>
      <c r="C213" s="150">
        <v>56865.069099999964</v>
      </c>
      <c r="D213" s="150" t="s">
        <v>804</v>
      </c>
      <c r="E213" s="75">
        <f t="shared" si="110"/>
        <v>2039.9994016474159</v>
      </c>
      <c r="F213" s="75">
        <f t="shared" si="111"/>
        <v>2040</v>
      </c>
      <c r="G213">
        <f t="shared" si="112"/>
        <v>-1.2800000331480987E-3</v>
      </c>
      <c r="K213">
        <f t="shared" si="133"/>
        <v>-1.2800000331480987E-3</v>
      </c>
      <c r="P213">
        <f t="shared" ca="1" si="130"/>
        <v>-2.7261470126613147E-3</v>
      </c>
      <c r="Q213" s="12">
        <f t="shared" si="113"/>
        <v>3.1361154131149413E-2</v>
      </c>
      <c r="R213" s="2">
        <f t="shared" si="114"/>
        <v>41846.569099999964</v>
      </c>
      <c r="S213" s="6">
        <v>1</v>
      </c>
      <c r="Z213">
        <f t="shared" si="115"/>
        <v>2040</v>
      </c>
      <c r="AA213" s="72">
        <f t="shared" si="116"/>
        <v>2.7781042641873102E-2</v>
      </c>
      <c r="AB213" s="72">
        <f t="shared" si="117"/>
        <v>2.3001114561282121E-3</v>
      </c>
      <c r="AC213" s="144">
        <f t="shared" si="118"/>
        <v>-3.2641154164297512E-2</v>
      </c>
      <c r="AD213" s="72">
        <f t="shared" si="119"/>
        <v>-2.9061042675021201E-2</v>
      </c>
      <c r="AE213" s="72">
        <f t="shared" si="120"/>
        <v>8.4454420135940335E-4</v>
      </c>
      <c r="AF213">
        <f t="shared" ca="1" si="121"/>
        <v>1.4461469795132159E-3</v>
      </c>
      <c r="AG213" s="127"/>
      <c r="AH213">
        <f t="shared" si="122"/>
        <v>-3.5801114892763108E-3</v>
      </c>
      <c r="AI213">
        <f t="shared" si="123"/>
        <v>0.36276210769332962</v>
      </c>
      <c r="AJ213">
        <f t="shared" si="124"/>
        <v>0.76729131233683712</v>
      </c>
      <c r="AK213">
        <f t="shared" si="125"/>
        <v>-0.53535674283783785</v>
      </c>
      <c r="AL213">
        <f t="shared" si="126"/>
        <v>-2.4428620673975709</v>
      </c>
      <c r="AM213">
        <f t="shared" si="127"/>
        <v>-2.7449196981714268</v>
      </c>
      <c r="AN213" s="72">
        <f t="shared" si="134"/>
        <v>11.180252328079369</v>
      </c>
      <c r="AO213" s="72">
        <f t="shared" si="134"/>
        <v>11.180323236235385</v>
      </c>
      <c r="AP213" s="72">
        <f t="shared" si="134"/>
        <v>11.180786452403302</v>
      </c>
      <c r="AQ213" s="72">
        <f t="shared" si="134"/>
        <v>11.18378474156791</v>
      </c>
      <c r="AR213" s="72">
        <f t="shared" si="134"/>
        <v>11.202154392431327</v>
      </c>
      <c r="AS213" s="72">
        <f t="shared" si="134"/>
        <v>11.291040643812982</v>
      </c>
      <c r="AT213" s="72">
        <f t="shared" si="134"/>
        <v>11.550637545808719</v>
      </c>
      <c r="AU213" s="72">
        <f t="shared" si="129"/>
        <v>11.998362409052728</v>
      </c>
    </row>
    <row r="214" spans="1:48" ht="12.95" customHeight="1" x14ac:dyDescent="0.2">
      <c r="A214" s="150" t="s">
        <v>1</v>
      </c>
      <c r="B214" s="151" t="s">
        <v>854</v>
      </c>
      <c r="C214" s="150">
        <v>56865.06939999992</v>
      </c>
      <c r="D214" s="150" t="s">
        <v>936</v>
      </c>
      <c r="E214" s="75">
        <f t="shared" si="110"/>
        <v>2039.9995418862784</v>
      </c>
      <c r="F214" s="75">
        <f t="shared" si="111"/>
        <v>2040</v>
      </c>
      <c r="G214">
        <f t="shared" si="112"/>
        <v>-9.8000007710652426E-4</v>
      </c>
      <c r="K214">
        <f t="shared" si="133"/>
        <v>-9.8000007710652426E-4</v>
      </c>
      <c r="P214">
        <f t="shared" ca="1" si="130"/>
        <v>-2.7261470126613147E-3</v>
      </c>
      <c r="Q214" s="12">
        <f t="shared" si="113"/>
        <v>3.1361154131149413E-2</v>
      </c>
      <c r="R214" s="2">
        <f t="shared" si="114"/>
        <v>41846.56939999992</v>
      </c>
      <c r="S214" s="6">
        <v>1</v>
      </c>
      <c r="Z214">
        <f t="shared" si="115"/>
        <v>2040</v>
      </c>
      <c r="AA214" s="72">
        <f t="shared" si="116"/>
        <v>2.7781042641873102E-2</v>
      </c>
      <c r="AB214" s="72">
        <f t="shared" si="117"/>
        <v>2.6001114121697866E-3</v>
      </c>
      <c r="AC214" s="144">
        <f t="shared" si="118"/>
        <v>-3.2341154208255937E-2</v>
      </c>
      <c r="AD214" s="72">
        <f t="shared" si="119"/>
        <v>-2.8761042718979626E-2</v>
      </c>
      <c r="AE214" s="72">
        <f t="shared" si="120"/>
        <v>8.2719757828297099E-4</v>
      </c>
      <c r="AF214">
        <f t="shared" ca="1" si="121"/>
        <v>1.7461469355547904E-3</v>
      </c>
      <c r="AG214" s="127"/>
      <c r="AH214">
        <f t="shared" si="122"/>
        <v>-3.5801114892763108E-3</v>
      </c>
      <c r="AI214">
        <f t="shared" si="123"/>
        <v>0.36276210769332962</v>
      </c>
      <c r="AJ214">
        <f t="shared" si="124"/>
        <v>0.76729131233683712</v>
      </c>
      <c r="AK214">
        <f t="shared" si="125"/>
        <v>-0.53535674283783785</v>
      </c>
      <c r="AL214">
        <f t="shared" si="126"/>
        <v>-2.4428620673975709</v>
      </c>
      <c r="AM214">
        <f t="shared" si="127"/>
        <v>-2.7449196981714268</v>
      </c>
      <c r="AN214" s="72">
        <f t="shared" si="134"/>
        <v>11.180252328079369</v>
      </c>
      <c r="AO214" s="72">
        <f t="shared" si="134"/>
        <v>11.180323236235385</v>
      </c>
      <c r="AP214" s="72">
        <f t="shared" si="134"/>
        <v>11.180786452403302</v>
      </c>
      <c r="AQ214" s="72">
        <f t="shared" si="134"/>
        <v>11.18378474156791</v>
      </c>
      <c r="AR214" s="72">
        <f t="shared" si="134"/>
        <v>11.202154392431327</v>
      </c>
      <c r="AS214" s="72">
        <f t="shared" si="134"/>
        <v>11.291040643812982</v>
      </c>
      <c r="AT214" s="72">
        <f t="shared" si="134"/>
        <v>11.550637545808719</v>
      </c>
      <c r="AU214" s="72">
        <f t="shared" si="129"/>
        <v>11.998362409052728</v>
      </c>
    </row>
    <row r="215" spans="1:48" ht="12.95" customHeight="1" x14ac:dyDescent="0.2">
      <c r="A215" s="80" t="s">
        <v>959</v>
      </c>
      <c r="B215" s="77" t="s">
        <v>854</v>
      </c>
      <c r="C215" s="76">
        <v>56890.737200000003</v>
      </c>
      <c r="D215" s="76">
        <v>1E-4</v>
      </c>
      <c r="E215" s="75">
        <f t="shared" si="110"/>
        <v>2051.998287215778</v>
      </c>
      <c r="F215" s="75">
        <f t="shared" si="111"/>
        <v>2052</v>
      </c>
      <c r="G215">
        <f t="shared" si="112"/>
        <v>-3.6639999962062575E-3</v>
      </c>
      <c r="K215">
        <f t="shared" si="133"/>
        <v>-3.6639999962062575E-3</v>
      </c>
      <c r="P215">
        <f t="shared" ca="1" si="130"/>
        <v>-2.9925064381408628E-3</v>
      </c>
      <c r="Q215" s="12">
        <f t="shared" si="113"/>
        <v>3.15881021729362E-2</v>
      </c>
      <c r="R215" s="2">
        <f t="shared" si="114"/>
        <v>41872.237200000003</v>
      </c>
      <c r="S215" s="6">
        <v>1</v>
      </c>
      <c r="Z215">
        <f t="shared" si="115"/>
        <v>2052</v>
      </c>
      <c r="AA215" s="72">
        <f t="shared" si="116"/>
        <v>2.7745888483316022E-2</v>
      </c>
      <c r="AB215" s="72">
        <f t="shared" si="117"/>
        <v>1.7821369341392088E-4</v>
      </c>
      <c r="AC215" s="144">
        <f t="shared" si="118"/>
        <v>-3.5252102169142457E-2</v>
      </c>
      <c r="AD215" s="72">
        <f t="shared" si="119"/>
        <v>-3.140988847952228E-2</v>
      </c>
      <c r="AE215" s="72">
        <f t="shared" si="120"/>
        <v>9.8658109429602655E-4</v>
      </c>
      <c r="AF215">
        <f t="shared" ca="1" si="121"/>
        <v>-6.7149355806539468E-4</v>
      </c>
      <c r="AG215" s="127"/>
      <c r="AH215">
        <f t="shared" si="122"/>
        <v>-3.8422136896201784E-3</v>
      </c>
      <c r="AI215">
        <f t="shared" si="123"/>
        <v>0.36757890499828183</v>
      </c>
      <c r="AJ215">
        <f t="shared" si="124"/>
        <v>0.76152115877546289</v>
      </c>
      <c r="AK215">
        <f t="shared" si="125"/>
        <v>-0.54103838319495789</v>
      </c>
      <c r="AL215">
        <f t="shared" si="126"/>
        <v>-2.4339122588436952</v>
      </c>
      <c r="AM215">
        <f t="shared" si="127"/>
        <v>-2.7071914251446665</v>
      </c>
      <c r="AN215" s="72">
        <f t="shared" ref="AN215:AT222" si="135">$AU215+$AB$7*SIN(AO215)</f>
        <v>11.193839389104483</v>
      </c>
      <c r="AO215" s="72">
        <f t="shared" si="135"/>
        <v>11.19393753554534</v>
      </c>
      <c r="AP215" s="72">
        <f t="shared" si="135"/>
        <v>11.194535057945227</v>
      </c>
      <c r="AQ215" s="72">
        <f t="shared" si="135"/>
        <v>11.198135291002334</v>
      </c>
      <c r="AR215" s="72">
        <f t="shared" si="135"/>
        <v>11.218617602045867</v>
      </c>
      <c r="AS215" s="72">
        <f t="shared" si="135"/>
        <v>11.311147236870433</v>
      </c>
      <c r="AT215" s="72">
        <f t="shared" si="135"/>
        <v>11.570115459736623</v>
      </c>
      <c r="AU215" s="72">
        <f t="shared" si="129"/>
        <v>12.009792248837822</v>
      </c>
      <c r="AV215" s="72"/>
    </row>
    <row r="216" spans="1:48" ht="12.95" customHeight="1" x14ac:dyDescent="0.2">
      <c r="A216" s="145" t="s">
        <v>5</v>
      </c>
      <c r="B216" s="146" t="s">
        <v>854</v>
      </c>
      <c r="C216" s="147">
        <v>57258.678399999997</v>
      </c>
      <c r="D216" s="147">
        <v>1E-4</v>
      </c>
      <c r="E216" s="75">
        <f t="shared" si="110"/>
        <v>2223.9971634348599</v>
      </c>
      <c r="F216" s="75">
        <f t="shared" si="111"/>
        <v>2224</v>
      </c>
      <c r="G216">
        <f t="shared" si="112"/>
        <v>-6.0680000024149194E-3</v>
      </c>
      <c r="K216">
        <f t="shared" si="133"/>
        <v>-6.0680000024149194E-3</v>
      </c>
      <c r="P216">
        <f t="shared" ca="1" si="130"/>
        <v>-6.8103248700143726E-3</v>
      </c>
      <c r="Q216" s="12">
        <f t="shared" si="113"/>
        <v>3.4910405481699387E-2</v>
      </c>
      <c r="R216" s="2">
        <f t="shared" si="114"/>
        <v>42240.178399999997</v>
      </c>
      <c r="S216" s="6">
        <v>1</v>
      </c>
      <c r="Z216">
        <f t="shared" si="115"/>
        <v>2224</v>
      </c>
      <c r="AA216" s="72">
        <f t="shared" si="116"/>
        <v>2.6952336760036111E-2</v>
      </c>
      <c r="AB216" s="72">
        <f t="shared" si="117"/>
        <v>1.8900687192483587E-3</v>
      </c>
      <c r="AC216" s="144">
        <f t="shared" si="118"/>
        <v>-4.0978405484114307E-2</v>
      </c>
      <c r="AD216" s="72">
        <f t="shared" si="119"/>
        <v>-3.302033676245103E-2</v>
      </c>
      <c r="AE216" s="72">
        <f t="shared" si="120"/>
        <v>1.0903426399056749E-3</v>
      </c>
      <c r="AF216">
        <f t="shared" ca="1" si="121"/>
        <v>7.4232486759945315E-4</v>
      </c>
      <c r="AG216" s="127"/>
      <c r="AH216">
        <f t="shared" si="122"/>
        <v>-7.9580687216632782E-3</v>
      </c>
      <c r="AI216">
        <f t="shared" si="123"/>
        <v>0.46439206354940155</v>
      </c>
      <c r="AJ216">
        <f t="shared" si="124"/>
        <v>0.64549083706422861</v>
      </c>
      <c r="AK216">
        <f t="shared" si="125"/>
        <v>-0.63702677487254644</v>
      </c>
      <c r="AL216">
        <f t="shared" si="126"/>
        <v>-2.2699211695587351</v>
      </c>
      <c r="AM216">
        <f t="shared" si="127"/>
        <v>-2.1472901407983747</v>
      </c>
      <c r="AN216" s="72">
        <f t="shared" si="135"/>
        <v>11.414076254643431</v>
      </c>
      <c r="AO216" s="72">
        <f t="shared" si="135"/>
        <v>11.416739399921132</v>
      </c>
      <c r="AP216" s="72">
        <f t="shared" si="135"/>
        <v>11.424499217676432</v>
      </c>
      <c r="AQ216" s="72">
        <f t="shared" si="135"/>
        <v>11.446395157102387</v>
      </c>
      <c r="AR216" s="72">
        <f t="shared" si="135"/>
        <v>11.503446726350477</v>
      </c>
      <c r="AS216" s="72">
        <f t="shared" si="135"/>
        <v>11.630303849792593</v>
      </c>
      <c r="AT216" s="72">
        <f t="shared" si="135"/>
        <v>11.85508305930969</v>
      </c>
      <c r="AU216" s="72">
        <f t="shared" si="129"/>
        <v>12.173619952424188</v>
      </c>
    </row>
    <row r="217" spans="1:48" ht="12.95" customHeight="1" x14ac:dyDescent="0.2">
      <c r="A217" s="145" t="s">
        <v>6</v>
      </c>
      <c r="B217" s="146" t="s">
        <v>854</v>
      </c>
      <c r="C217" s="147">
        <v>57643.734199999999</v>
      </c>
      <c r="D217" s="147">
        <v>1E-4</v>
      </c>
      <c r="E217" s="75">
        <f t="shared" si="110"/>
        <v>2403.9964809389639</v>
      </c>
      <c r="F217" s="75">
        <f t="shared" si="111"/>
        <v>2404</v>
      </c>
      <c r="G217">
        <f t="shared" si="112"/>
        <v>-7.5280000019120052E-3</v>
      </c>
      <c r="K217">
        <f t="shared" si="133"/>
        <v>-7.5280000019120052E-3</v>
      </c>
      <c r="P217">
        <f t="shared" ca="1" si="130"/>
        <v>-1.0805716252207581E-2</v>
      </c>
      <c r="Q217" s="12">
        <f t="shared" si="113"/>
        <v>3.8526137584845868E-2</v>
      </c>
      <c r="R217" s="2">
        <f t="shared" si="114"/>
        <v>42625.234199999999</v>
      </c>
      <c r="S217" s="6">
        <v>1</v>
      </c>
      <c r="Z217">
        <f t="shared" si="115"/>
        <v>2404</v>
      </c>
      <c r="AA217" s="72">
        <f t="shared" si="116"/>
        <v>2.5152820478198501E-2</v>
      </c>
      <c r="AB217" s="72">
        <f t="shared" si="117"/>
        <v>5.8453171047353619E-3</v>
      </c>
      <c r="AC217" s="144">
        <f t="shared" si="118"/>
        <v>-4.6054137586757873E-2</v>
      </c>
      <c r="AD217" s="72">
        <f t="shared" si="119"/>
        <v>-3.2680820480110506E-2</v>
      </c>
      <c r="AE217" s="72">
        <f t="shared" si="120"/>
        <v>1.0680360272532104E-3</v>
      </c>
      <c r="AF217">
        <f t="shared" ca="1" si="121"/>
        <v>3.2777162502955759E-3</v>
      </c>
      <c r="AG217" s="127"/>
      <c r="AH217">
        <f t="shared" si="122"/>
        <v>-1.3373317106647367E-2</v>
      </c>
      <c r="AI217">
        <f t="shared" si="123"/>
        <v>0.71047483985905158</v>
      </c>
      <c r="AJ217">
        <f t="shared" si="124"/>
        <v>0.35025375948668425</v>
      </c>
      <c r="AK217">
        <f t="shared" si="125"/>
        <v>-0.78029107077983706</v>
      </c>
      <c r="AL217">
        <f t="shared" si="126"/>
        <v>-1.9260974196319978</v>
      </c>
      <c r="AM217">
        <f t="shared" si="127"/>
        <v>-1.4376667615555421</v>
      </c>
      <c r="AN217" s="72">
        <f t="shared" si="135"/>
        <v>11.745792681290821</v>
      </c>
      <c r="AO217" s="72">
        <f t="shared" si="135"/>
        <v>11.762502437414847</v>
      </c>
      <c r="AP217" s="72">
        <f t="shared" si="135"/>
        <v>11.791017284944736</v>
      </c>
      <c r="AQ217" s="72">
        <f t="shared" si="135"/>
        <v>11.837929662996924</v>
      </c>
      <c r="AR217" s="72">
        <f t="shared" si="135"/>
        <v>11.911142021005436</v>
      </c>
      <c r="AS217" s="72">
        <f t="shared" si="135"/>
        <v>12.017910529618874</v>
      </c>
      <c r="AT217" s="72">
        <f t="shared" si="135"/>
        <v>12.162382631342876</v>
      </c>
      <c r="AU217" s="72">
        <f t="shared" si="129"/>
        <v>12.345067549200618</v>
      </c>
    </row>
    <row r="218" spans="1:48" ht="12.95" customHeight="1" x14ac:dyDescent="0.2">
      <c r="A218" s="148" t="s">
        <v>7</v>
      </c>
      <c r="B218" s="149" t="s">
        <v>854</v>
      </c>
      <c r="C218" s="150">
        <v>57936.803699999997</v>
      </c>
      <c r="D218" s="150">
        <v>1E-4</v>
      </c>
      <c r="E218" s="75">
        <f t="shared" si="110"/>
        <v>2540.995611925352</v>
      </c>
      <c r="F218" s="75">
        <f t="shared" si="111"/>
        <v>2541</v>
      </c>
      <c r="G218">
        <f t="shared" si="112"/>
        <v>-9.3870000055176206E-3</v>
      </c>
      <c r="K218">
        <f t="shared" si="133"/>
        <v>-9.3870000055176206E-3</v>
      </c>
      <c r="P218">
        <f t="shared" ca="1" si="130"/>
        <v>-1.3846653026432405E-2</v>
      </c>
      <c r="Q218" s="12">
        <f t="shared" si="113"/>
        <v>4.1373320127387564E-2</v>
      </c>
      <c r="R218" s="2">
        <f t="shared" si="114"/>
        <v>42918.303699999997</v>
      </c>
      <c r="S218" s="6">
        <v>1</v>
      </c>
      <c r="Z218">
        <f t="shared" si="115"/>
        <v>2541</v>
      </c>
      <c r="AA218" s="72">
        <f t="shared" si="116"/>
        <v>2.3277484420115225E-2</v>
      </c>
      <c r="AB218" s="72">
        <f t="shared" si="117"/>
        <v>8.7088357017547184E-3</v>
      </c>
      <c r="AC218" s="144">
        <f t="shared" si="118"/>
        <v>-5.0760320132905185E-2</v>
      </c>
      <c r="AD218" s="72">
        <f t="shared" si="119"/>
        <v>-3.2664484425632842E-2</v>
      </c>
      <c r="AE218" s="72">
        <f t="shared" si="120"/>
        <v>1.0669685427924106E-3</v>
      </c>
      <c r="AF218">
        <f t="shared" ca="1" si="121"/>
        <v>4.4596530209147847E-3</v>
      </c>
      <c r="AG218" s="127"/>
      <c r="AH218">
        <f t="shared" si="122"/>
        <v>-1.8095835707272339E-2</v>
      </c>
      <c r="AI218">
        <f t="shared" si="123"/>
        <v>1.3196429939178893</v>
      </c>
      <c r="AJ218">
        <f t="shared" si="124"/>
        <v>-0.38171280964209697</v>
      </c>
      <c r="AK218">
        <f t="shared" si="125"/>
        <v>-0.7684447474819478</v>
      </c>
      <c r="AL218">
        <f t="shared" si="126"/>
        <v>-1.1766066931498924</v>
      </c>
      <c r="AM218">
        <f t="shared" si="127"/>
        <v>-0.66710116038884015</v>
      </c>
      <c r="AN218" s="72">
        <f t="shared" si="135"/>
        <v>12.168050929400255</v>
      </c>
      <c r="AO218" s="72">
        <f t="shared" si="135"/>
        <v>12.187922645821992</v>
      </c>
      <c r="AP218" s="72">
        <f t="shared" si="135"/>
        <v>12.213490079208364</v>
      </c>
      <c r="AQ218" s="72">
        <f t="shared" si="135"/>
        <v>12.246037989042707</v>
      </c>
      <c r="AR218" s="72">
        <f t="shared" si="135"/>
        <v>12.286974689196423</v>
      </c>
      <c r="AS218" s="72">
        <f t="shared" si="135"/>
        <v>12.337797023140775</v>
      </c>
      <c r="AT218" s="72">
        <f t="shared" si="135"/>
        <v>12.400081323574788</v>
      </c>
      <c r="AU218" s="72">
        <f t="shared" si="129"/>
        <v>12.475558220080455</v>
      </c>
    </row>
    <row r="219" spans="1:48" ht="12.95" customHeight="1" x14ac:dyDescent="0.2">
      <c r="A219" s="152" t="s">
        <v>4</v>
      </c>
      <c r="B219" s="153" t="s">
        <v>854</v>
      </c>
      <c r="C219" s="154">
        <v>57992.422400000003</v>
      </c>
      <c r="D219" s="154">
        <v>6.9999999999999999E-4</v>
      </c>
      <c r="E219" s="75">
        <f t="shared" si="110"/>
        <v>2566.9952931156276</v>
      </c>
      <c r="F219" s="75">
        <f t="shared" si="111"/>
        <v>2567</v>
      </c>
      <c r="G219">
        <f t="shared" si="112"/>
        <v>-1.0068999996292405E-2</v>
      </c>
      <c r="K219">
        <f t="shared" si="133"/>
        <v>-1.0068999996292405E-2</v>
      </c>
      <c r="P219">
        <f t="shared" ca="1" si="130"/>
        <v>-1.4423765114971426E-2</v>
      </c>
      <c r="Q219" s="12">
        <f t="shared" si="113"/>
        <v>4.1922952235744014E-2</v>
      </c>
      <c r="R219" s="2">
        <f t="shared" si="114"/>
        <v>42973.922400000003</v>
      </c>
      <c r="S219" s="6">
        <v>1</v>
      </c>
      <c r="Z219">
        <f t="shared" si="115"/>
        <v>2567</v>
      </c>
      <c r="AA219" s="72">
        <f t="shared" si="116"/>
        <v>2.313952453397064E-2</v>
      </c>
      <c r="AB219" s="72">
        <f t="shared" si="117"/>
        <v>8.7144277054809691E-3</v>
      </c>
      <c r="AC219" s="144">
        <f t="shared" si="118"/>
        <v>-5.1991952232036419E-2</v>
      </c>
      <c r="AD219" s="72">
        <f t="shared" si="119"/>
        <v>-3.3208524530263045E-2</v>
      </c>
      <c r="AE219" s="72">
        <f t="shared" si="120"/>
        <v>1.1028061014770824E-3</v>
      </c>
      <c r="AF219">
        <f t="shared" ca="1" si="121"/>
        <v>4.3547651186790215E-3</v>
      </c>
      <c r="AG219" s="127"/>
      <c r="AH219">
        <f t="shared" si="122"/>
        <v>-1.8783427701773374E-2</v>
      </c>
      <c r="AI219">
        <f t="shared" si="123"/>
        <v>1.5074816416324615</v>
      </c>
      <c r="AJ219">
        <f t="shared" si="124"/>
        <v>-0.60773766955008268</v>
      </c>
      <c r="AK219">
        <f t="shared" si="125"/>
        <v>-0.65965245159811869</v>
      </c>
      <c r="AL219">
        <f t="shared" si="126"/>
        <v>-0.91504672186186231</v>
      </c>
      <c r="AM219">
        <f t="shared" si="127"/>
        <v>-0.49236796473428118</v>
      </c>
      <c r="AN219" s="72">
        <f t="shared" si="135"/>
        <v>12.270607815692429</v>
      </c>
      <c r="AO219" s="72">
        <f t="shared" si="135"/>
        <v>12.286731147806051</v>
      </c>
      <c r="AP219" s="72">
        <f t="shared" si="135"/>
        <v>12.306830083442312</v>
      </c>
      <c r="AQ219" s="72">
        <f t="shared" si="135"/>
        <v>12.331736584354065</v>
      </c>
      <c r="AR219" s="72">
        <f t="shared" si="135"/>
        <v>12.362397985529878</v>
      </c>
      <c r="AS219" s="72">
        <f t="shared" si="135"/>
        <v>12.399881890516122</v>
      </c>
      <c r="AT219" s="72">
        <f t="shared" si="135"/>
        <v>12.445393053281325</v>
      </c>
      <c r="AU219" s="72">
        <f t="shared" si="129"/>
        <v>12.500322872948161</v>
      </c>
    </row>
    <row r="220" spans="1:48" ht="12.95" customHeight="1" x14ac:dyDescent="0.2">
      <c r="A220" s="148" t="s">
        <v>8</v>
      </c>
      <c r="B220" s="151" t="s">
        <v>854</v>
      </c>
      <c r="C220" s="148">
        <v>58026.648800000003</v>
      </c>
      <c r="D220" s="148">
        <v>4.0000000000000002E-4</v>
      </c>
      <c r="E220" s="75">
        <f t="shared" si="110"/>
        <v>2582.9948667894237</v>
      </c>
      <c r="F220" s="75">
        <f t="shared" si="111"/>
        <v>2583</v>
      </c>
      <c r="G220">
        <f t="shared" si="112"/>
        <v>-1.0980999999446794E-2</v>
      </c>
      <c r="K220">
        <f t="shared" si="133"/>
        <v>-1.0980999999446794E-2</v>
      </c>
      <c r="P220">
        <f t="shared" ca="1" si="130"/>
        <v>-1.4778911015610824E-2</v>
      </c>
      <c r="Q220" s="12">
        <f t="shared" si="113"/>
        <v>4.2262660593611077E-2</v>
      </c>
      <c r="R220" s="2">
        <f t="shared" si="114"/>
        <v>43008.148800000003</v>
      </c>
      <c r="S220" s="6">
        <v>1</v>
      </c>
      <c r="Z220">
        <f t="shared" si="115"/>
        <v>2583</v>
      </c>
      <c r="AA220" s="72">
        <f t="shared" si="116"/>
        <v>2.3140809315353863E-2</v>
      </c>
      <c r="AB220" s="72">
        <f t="shared" si="117"/>
        <v>8.1408512788104202E-3</v>
      </c>
      <c r="AC220" s="144">
        <f t="shared" si="118"/>
        <v>-5.3243660593057872E-2</v>
      </c>
      <c r="AD220" s="72">
        <f t="shared" si="119"/>
        <v>-3.4121809314800661E-2</v>
      </c>
      <c r="AE220" s="72">
        <f t="shared" si="120"/>
        <v>1.1642978709156171E-3</v>
      </c>
      <c r="AF220">
        <f t="shared" ca="1" si="121"/>
        <v>3.7979110161640295E-3</v>
      </c>
      <c r="AG220" s="127"/>
      <c r="AH220">
        <f t="shared" si="122"/>
        <v>-1.9121851278257215E-2</v>
      </c>
      <c r="AI220">
        <f t="shared" si="123"/>
        <v>1.6208862321325879</v>
      </c>
      <c r="AJ220">
        <f t="shared" si="124"/>
        <v>-0.74431788219570816</v>
      </c>
      <c r="AK220">
        <f t="shared" si="125"/>
        <v>-0.55423754856702423</v>
      </c>
      <c r="AL220">
        <f t="shared" si="126"/>
        <v>-0.72874255107070829</v>
      </c>
      <c r="AM220">
        <f t="shared" si="127"/>
        <v>-0.38140170234181642</v>
      </c>
      <c r="AN220" s="72">
        <f t="shared" si="135"/>
        <v>12.336596119523781</v>
      </c>
      <c r="AO220" s="72">
        <f t="shared" si="135"/>
        <v>12.349644626556795</v>
      </c>
      <c r="AP220" s="72">
        <f t="shared" si="135"/>
        <v>12.365670736697355</v>
      </c>
      <c r="AQ220" s="72">
        <f t="shared" si="135"/>
        <v>12.385283127732899</v>
      </c>
      <c r="AR220" s="72">
        <f t="shared" si="135"/>
        <v>12.409189656724982</v>
      </c>
      <c r="AS220" s="72">
        <f t="shared" si="135"/>
        <v>12.438209887703049</v>
      </c>
      <c r="AT220" s="72">
        <f t="shared" si="135"/>
        <v>12.473294741919243</v>
      </c>
      <c r="AU220" s="72">
        <f t="shared" si="129"/>
        <v>12.515562659328287</v>
      </c>
    </row>
    <row r="221" spans="1:48" ht="12.95" customHeight="1" x14ac:dyDescent="0.2">
      <c r="A221" s="150" t="s">
        <v>0</v>
      </c>
      <c r="B221" s="151" t="s">
        <v>854</v>
      </c>
      <c r="C221" s="150">
        <v>58409.561900000001</v>
      </c>
      <c r="D221" s="150">
        <v>1E-4</v>
      </c>
      <c r="E221" s="75">
        <f t="shared" si="110"/>
        <v>2761.9925514454658</v>
      </c>
      <c r="F221" s="75">
        <f t="shared" si="111"/>
        <v>2762</v>
      </c>
      <c r="G221">
        <f t="shared" si="112"/>
        <v>-1.5934000002744142E-2</v>
      </c>
      <c r="K221">
        <f t="shared" si="133"/>
        <v>-1.5934000002744142E-2</v>
      </c>
      <c r="P221">
        <f t="shared" ca="1" si="130"/>
        <v>-1.8752105779014067E-2</v>
      </c>
      <c r="Q221" s="12">
        <f t="shared" si="113"/>
        <v>4.6139669489887847E-2</v>
      </c>
      <c r="R221" s="2">
        <f t="shared" si="114"/>
        <v>43391.061900000001</v>
      </c>
      <c r="S221" s="6">
        <v>1</v>
      </c>
      <c r="Z221">
        <f t="shared" si="115"/>
        <v>2762</v>
      </c>
      <c r="AA221" s="72">
        <f t="shared" si="116"/>
        <v>2.8974426371596838E-2</v>
      </c>
      <c r="AB221" s="72">
        <f t="shared" si="117"/>
        <v>1.2312431155468671E-3</v>
      </c>
      <c r="AC221" s="144">
        <f t="shared" si="118"/>
        <v>-6.2073669492631989E-2</v>
      </c>
      <c r="AD221" s="72">
        <f t="shared" si="119"/>
        <v>-4.4908426374340976E-2</v>
      </c>
      <c r="AE221" s="72">
        <f t="shared" si="120"/>
        <v>2.0167667594196042E-3</v>
      </c>
      <c r="AF221">
        <f t="shared" ca="1" si="121"/>
        <v>2.8181057762699246E-3</v>
      </c>
      <c r="AG221" s="127"/>
      <c r="AH221">
        <f t="shared" si="122"/>
        <v>-1.7165243118291009E-2</v>
      </c>
      <c r="AI221">
        <f t="shared" si="123"/>
        <v>1.1243405402651061</v>
      </c>
      <c r="AJ221">
        <f t="shared" si="124"/>
        <v>-0.1519105921730754</v>
      </c>
      <c r="AK221">
        <f t="shared" si="125"/>
        <v>0.82293280621200648</v>
      </c>
      <c r="AL221">
        <f t="shared" si="126"/>
        <v>1.4208362315707095</v>
      </c>
      <c r="AM221">
        <f t="shared" si="127"/>
        <v>0.86025594197823252</v>
      </c>
      <c r="AN221" s="72">
        <f t="shared" si="135"/>
        <v>13.075623097288293</v>
      </c>
      <c r="AO221" s="72">
        <f t="shared" si="135"/>
        <v>13.053480359158385</v>
      </c>
      <c r="AP221" s="72">
        <f t="shared" si="135"/>
        <v>13.023605396885376</v>
      </c>
      <c r="AQ221" s="72">
        <f t="shared" si="135"/>
        <v>12.983976252209809</v>
      </c>
      <c r="AR221" s="72">
        <f t="shared" si="135"/>
        <v>12.932450124759718</v>
      </c>
      <c r="AS221" s="72">
        <f t="shared" si="135"/>
        <v>12.866922484425906</v>
      </c>
      <c r="AT221" s="72">
        <f t="shared" si="135"/>
        <v>12.785432547521406</v>
      </c>
      <c r="AU221" s="72">
        <f t="shared" si="129"/>
        <v>12.686057769455957</v>
      </c>
    </row>
    <row r="222" spans="1:48" ht="12.95" customHeight="1" x14ac:dyDescent="0.2">
      <c r="A222" s="155" t="s">
        <v>986</v>
      </c>
      <c r="B222" s="156" t="s">
        <v>854</v>
      </c>
      <c r="C222" s="157">
        <v>58704.7696</v>
      </c>
      <c r="D222" s="157">
        <v>1E-4</v>
      </c>
      <c r="E222" s="75">
        <f t="shared" ref="E222:E229" si="136">+(C222-C$7)/C$8</f>
        <v>2899.9912116966702</v>
      </c>
      <c r="F222" s="75">
        <f t="shared" si="111"/>
        <v>2900</v>
      </c>
      <c r="G222">
        <f t="shared" ref="G222:G229" si="137">+C222-(C$7+F222*C$8)</f>
        <v>-1.8799999998009298E-2</v>
      </c>
      <c r="K222">
        <f t="shared" ref="K222:K229" si="138">G222</f>
        <v>-1.8799999998009298E-2</v>
      </c>
      <c r="P222">
        <f t="shared" ref="P222:P229" ca="1" si="139">+C$11+C$12*F222</f>
        <v>-2.1815239172028857E-2</v>
      </c>
      <c r="Q222" s="12">
        <f t="shared" ref="Q222:Q229" si="140">+D$11+D$12*F222+D$13*F222^2</f>
        <v>4.9224552033296898E-2</v>
      </c>
      <c r="R222" s="2">
        <f t="shared" ref="R222:R229" si="141">+C222-15018.5</f>
        <v>43686.2696</v>
      </c>
      <c r="S222" s="6">
        <v>1</v>
      </c>
      <c r="Z222">
        <f t="shared" ref="Z222:Z229" si="142">F222</f>
        <v>2900</v>
      </c>
      <c r="AA222" s="72">
        <f t="shared" ref="AA222:AA229" si="143">AB$3+AB$4*Z222+AB$5*Z222^2+AH222</f>
        <v>3.6863160732427111E-2</v>
      </c>
      <c r="AB222" s="72">
        <f t="shared" ref="AB222:AB229" si="144">G222-AH222</f>
        <v>-6.4386086971395078E-3</v>
      </c>
      <c r="AC222" s="144">
        <f t="shared" ref="AC222:AC229" si="145">+G222-Q222</f>
        <v>-6.8024552031306196E-2</v>
      </c>
      <c r="AD222" s="72">
        <f t="shared" ref="AD222:AD229" si="146">IF(S222&lt;&gt;0,G222-AA222, -9999)</f>
        <v>-5.5663160730436409E-2</v>
      </c>
      <c r="AE222" s="72">
        <f t="shared" ref="AE222:AE229" si="147">+(G222-AA222)^2*S222</f>
        <v>3.0983874625023981E-3</v>
      </c>
      <c r="AF222">
        <f t="shared" ref="AF222:AF229" ca="1" si="148">IF(S222&lt;&gt;0,G222-P222, -9999)</f>
        <v>3.0152391740195586E-3</v>
      </c>
      <c r="AG222" s="127"/>
      <c r="AH222">
        <f t="shared" ref="AH222:AH229" si="149">$AB$6*($AB$11/AI222*AJ222+$AB$12)</f>
        <v>-1.236139130086979E-2</v>
      </c>
      <c r="AI222">
        <f t="shared" ref="AI222:AI229" si="150">1+$AB$7*COS(AL222)</f>
        <v>0.64401004857528843</v>
      </c>
      <c r="AJ222">
        <f t="shared" ref="AJ222:AJ229" si="151">SIN(AL222+RADIANS($AB$9))</f>
        <v>0.42543386614734052</v>
      </c>
      <c r="AK222">
        <f t="shared" si="125"/>
        <v>0.752296569165391</v>
      </c>
      <c r="AL222">
        <f t="shared" si="126"/>
        <v>2.012778492182318</v>
      </c>
      <c r="AM222">
        <f t="shared" si="127"/>
        <v>1.5795144850930196</v>
      </c>
      <c r="AN222" s="72">
        <f t="shared" si="135"/>
        <v>13.457980716284233</v>
      </c>
      <c r="AO222" s="72">
        <f t="shared" si="135"/>
        <v>13.444513958246091</v>
      </c>
      <c r="AP222" s="72">
        <f t="shared" si="135"/>
        <v>13.419548394969757</v>
      </c>
      <c r="AQ222" s="72">
        <f t="shared" si="135"/>
        <v>13.375051561403446</v>
      </c>
      <c r="AR222" s="72">
        <f t="shared" si="135"/>
        <v>13.300462019910469</v>
      </c>
      <c r="AS222" s="72">
        <f t="shared" si="135"/>
        <v>13.185457079707543</v>
      </c>
      <c r="AT222" s="72">
        <f t="shared" si="135"/>
        <v>13.024320007938902</v>
      </c>
      <c r="AU222" s="72">
        <f t="shared" ref="AU222:AU229" si="152">RADIANS($AB$9)+$AB$18*(F222-AB$15)</f>
        <v>12.817500926984552</v>
      </c>
    </row>
    <row r="223" spans="1:48" ht="12.95" customHeight="1" x14ac:dyDescent="0.2">
      <c r="A223" s="158" t="s">
        <v>987</v>
      </c>
      <c r="B223" s="159" t="s">
        <v>854</v>
      </c>
      <c r="C223" s="160">
        <v>59087.682500000003</v>
      </c>
      <c r="D223" s="160">
        <v>2.9999999999999997E-4</v>
      </c>
      <c r="E223" s="75">
        <f t="shared" si="136"/>
        <v>3078.9888028601263</v>
      </c>
      <c r="F223" s="75">
        <f t="shared" ref="F223:F231" si="153">ROUND(2*E223,0)/2</f>
        <v>3079</v>
      </c>
      <c r="G223">
        <f t="shared" si="137"/>
        <v>-2.3952999996254221E-2</v>
      </c>
      <c r="K223">
        <f t="shared" si="138"/>
        <v>-2.3952999996254221E-2</v>
      </c>
      <c r="P223">
        <f t="shared" ca="1" si="139"/>
        <v>-2.5788433935432099E-2</v>
      </c>
      <c r="Q223" s="12">
        <f t="shared" si="140"/>
        <v>5.3350354372820402E-2</v>
      </c>
      <c r="R223" s="2">
        <f t="shared" si="141"/>
        <v>44069.182500000003</v>
      </c>
      <c r="S223" s="6">
        <v>1</v>
      </c>
      <c r="Z223">
        <f t="shared" si="142"/>
        <v>3079</v>
      </c>
      <c r="AA223" s="72">
        <f t="shared" si="143"/>
        <v>4.6122708367491452E-2</v>
      </c>
      <c r="AB223" s="72">
        <f t="shared" si="144"/>
        <v>-1.6725353990925271E-2</v>
      </c>
      <c r="AC223" s="144">
        <f t="shared" si="145"/>
        <v>-7.7303354369074623E-2</v>
      </c>
      <c r="AD223" s="72">
        <f t="shared" si="146"/>
        <v>-7.0075708363745673E-2</v>
      </c>
      <c r="AE223" s="72">
        <f t="shared" si="147"/>
        <v>4.9106049026807356E-3</v>
      </c>
      <c r="AF223">
        <f t="shared" ca="1" si="148"/>
        <v>1.8354339391778787E-3</v>
      </c>
      <c r="AG223" s="127"/>
      <c r="AH223">
        <f t="shared" si="149"/>
        <v>-7.227646005328949E-3</v>
      </c>
      <c r="AI223">
        <f t="shared" si="150"/>
        <v>0.44226603054245628</v>
      </c>
      <c r="AJ223">
        <f t="shared" si="151"/>
        <v>0.66824500322714642</v>
      </c>
      <c r="AK223">
        <f t="shared" ref="AK223:AK231" si="154">$AB$7*SIN(AL223)</f>
        <v>0.61774735354068333</v>
      </c>
      <c r="AL223">
        <f t="shared" ref="AL223:AL231" si="155">2*ATAN(AM223)</f>
        <v>2.3051844725664861</v>
      </c>
      <c r="AM223">
        <f t="shared" ref="AM223:AM231" si="156">SQRT((1+$AB$7)/(1-$AB$7))*TAN(AN223/2)</f>
        <v>2.2501227049349186</v>
      </c>
      <c r="AN223" s="72">
        <f t="shared" ref="AN223:AT224" si="157">$AU223+$AB$7*SIN(AO223)</f>
        <v>13.76180159384686</v>
      </c>
      <c r="AO223" s="72">
        <f t="shared" si="157"/>
        <v>13.760101873453655</v>
      </c>
      <c r="AP223" s="72">
        <f t="shared" si="157"/>
        <v>13.754593444113695</v>
      </c>
      <c r="AQ223" s="72">
        <f t="shared" si="157"/>
        <v>13.737237490814483</v>
      </c>
      <c r="AR223" s="72">
        <f t="shared" si="157"/>
        <v>13.68667908892126</v>
      </c>
      <c r="AS223" s="72">
        <f t="shared" si="157"/>
        <v>13.562709877806878</v>
      </c>
      <c r="AT223" s="72">
        <f t="shared" si="157"/>
        <v>13.328598980540662</v>
      </c>
      <c r="AU223" s="72">
        <f t="shared" si="152"/>
        <v>12.987996037112223</v>
      </c>
    </row>
    <row r="224" spans="1:48" ht="12.95" customHeight="1" x14ac:dyDescent="0.2">
      <c r="A224" s="158" t="s">
        <v>987</v>
      </c>
      <c r="B224" s="159" t="s">
        <v>854</v>
      </c>
      <c r="C224" s="160">
        <v>59162.548999999999</v>
      </c>
      <c r="D224" s="160">
        <v>2.0000000000000001E-4</v>
      </c>
      <c r="E224" s="75">
        <f t="shared" si="136"/>
        <v>3113.9861172855167</v>
      </c>
      <c r="F224" s="75">
        <f t="shared" si="153"/>
        <v>3114</v>
      </c>
      <c r="G224">
        <f t="shared" si="137"/>
        <v>-2.9697999998461455E-2</v>
      </c>
      <c r="K224">
        <f t="shared" si="138"/>
        <v>-2.9697999998461455E-2</v>
      </c>
      <c r="P224">
        <f t="shared" ca="1" si="139"/>
        <v>-2.6565315593080778E-2</v>
      </c>
      <c r="Q224" s="12">
        <f t="shared" si="140"/>
        <v>5.4173495701300964E-2</v>
      </c>
      <c r="R224" s="2">
        <f t="shared" si="141"/>
        <v>44144.048999999999</v>
      </c>
      <c r="S224" s="6">
        <v>1</v>
      </c>
      <c r="Z224">
        <f t="shared" si="142"/>
        <v>3114</v>
      </c>
      <c r="AA224" s="72">
        <f t="shared" si="143"/>
        <v>4.7814087396887764E-2</v>
      </c>
      <c r="AB224" s="72">
        <f t="shared" si="144"/>
        <v>-2.3338591694048252E-2</v>
      </c>
      <c r="AC224" s="144">
        <f t="shared" si="145"/>
        <v>-8.3871495699762419E-2</v>
      </c>
      <c r="AD224" s="72">
        <f t="shared" si="146"/>
        <v>-7.7512087395349219E-2</v>
      </c>
      <c r="AE224" s="72">
        <f t="shared" si="147"/>
        <v>6.0081236923842556E-3</v>
      </c>
      <c r="AF224">
        <f t="shared" ca="1" si="148"/>
        <v>-3.1326844053806771E-3</v>
      </c>
      <c r="AG224" s="127"/>
      <c r="AH224">
        <f t="shared" si="149"/>
        <v>-6.3594083044132025E-3</v>
      </c>
      <c r="AI224">
        <f t="shared" si="150"/>
        <v>0.42002009433001231</v>
      </c>
      <c r="AJ224">
        <f t="shared" si="151"/>
        <v>0.69503765263049933</v>
      </c>
      <c r="AK224">
        <f t="shared" si="154"/>
        <v>0.59691061517820121</v>
      </c>
      <c r="AL224">
        <f t="shared" si="155"/>
        <v>2.3418095143749347</v>
      </c>
      <c r="AM224">
        <f t="shared" si="156"/>
        <v>2.365937623518692</v>
      </c>
      <c r="AN224" s="72">
        <f t="shared" si="157"/>
        <v>13.808911618183409</v>
      </c>
      <c r="AO224" s="72">
        <f t="shared" si="157"/>
        <v>13.807956500340905</v>
      </c>
      <c r="AP224" s="72">
        <f t="shared" si="157"/>
        <v>13.804425052741699</v>
      </c>
      <c r="AQ224" s="72">
        <f t="shared" si="157"/>
        <v>13.791669680913683</v>
      </c>
      <c r="AR224" s="72">
        <f t="shared" si="157"/>
        <v>13.748938738364485</v>
      </c>
      <c r="AS224" s="72">
        <f t="shared" si="157"/>
        <v>13.630236306472947</v>
      </c>
      <c r="AT224" s="72">
        <f t="shared" si="157"/>
        <v>13.387057785134951</v>
      </c>
      <c r="AU224" s="72">
        <f t="shared" si="152"/>
        <v>13.021333069818752</v>
      </c>
    </row>
    <row r="225" spans="1:48" ht="12.95" customHeight="1" x14ac:dyDescent="0.2">
      <c r="A225" s="161" t="s">
        <v>988</v>
      </c>
      <c r="B225" s="162" t="s">
        <v>854</v>
      </c>
      <c r="C225" s="166">
        <v>58704.7696</v>
      </c>
      <c r="D225" s="161">
        <v>1E-4</v>
      </c>
      <c r="E225" s="75">
        <f t="shared" si="136"/>
        <v>2899.9912116966702</v>
      </c>
      <c r="F225" s="75">
        <f t="shared" si="153"/>
        <v>2900</v>
      </c>
      <c r="G225">
        <f t="shared" si="137"/>
        <v>-1.8799999998009298E-2</v>
      </c>
      <c r="K225">
        <f t="shared" si="138"/>
        <v>-1.8799999998009298E-2</v>
      </c>
      <c r="P225">
        <f t="shared" ca="1" si="139"/>
        <v>-2.1815239172028857E-2</v>
      </c>
      <c r="Q225" s="12">
        <f t="shared" si="140"/>
        <v>4.9224552033296898E-2</v>
      </c>
      <c r="R225" s="2">
        <f t="shared" si="141"/>
        <v>43686.2696</v>
      </c>
      <c r="S225" s="6">
        <v>1</v>
      </c>
      <c r="Z225">
        <f t="shared" si="142"/>
        <v>2900</v>
      </c>
      <c r="AA225" s="72">
        <f t="shared" si="143"/>
        <v>3.6863160732427111E-2</v>
      </c>
      <c r="AB225" s="72">
        <f t="shared" si="144"/>
        <v>-6.4386086971395078E-3</v>
      </c>
      <c r="AC225" s="144">
        <f t="shared" si="145"/>
        <v>-6.8024552031306196E-2</v>
      </c>
      <c r="AD225" s="72">
        <f t="shared" si="146"/>
        <v>-5.5663160730436409E-2</v>
      </c>
      <c r="AE225" s="72">
        <f t="shared" si="147"/>
        <v>3.0983874625023981E-3</v>
      </c>
      <c r="AF225">
        <f t="shared" ca="1" si="148"/>
        <v>3.0152391740195586E-3</v>
      </c>
      <c r="AG225" s="127"/>
      <c r="AH225">
        <f t="shared" si="149"/>
        <v>-1.236139130086979E-2</v>
      </c>
      <c r="AI225">
        <f t="shared" si="150"/>
        <v>0.64401004857528843</v>
      </c>
      <c r="AJ225">
        <f t="shared" si="151"/>
        <v>0.42543386614734052</v>
      </c>
      <c r="AK225">
        <f t="shared" si="154"/>
        <v>0.752296569165391</v>
      </c>
      <c r="AL225">
        <f t="shared" si="155"/>
        <v>2.012778492182318</v>
      </c>
      <c r="AM225">
        <f t="shared" si="156"/>
        <v>1.5795144850930196</v>
      </c>
      <c r="AN225" s="72">
        <f t="shared" ref="AN225:AT229" si="158">$AU225+$AB$7*SIN(AO225)</f>
        <v>13.457980716284233</v>
      </c>
      <c r="AO225" s="72">
        <f t="shared" si="158"/>
        <v>13.444513958246091</v>
      </c>
      <c r="AP225" s="72">
        <f t="shared" si="158"/>
        <v>13.419548394969757</v>
      </c>
      <c r="AQ225" s="72">
        <f t="shared" si="158"/>
        <v>13.375051561403446</v>
      </c>
      <c r="AR225" s="72">
        <f t="shared" si="158"/>
        <v>13.300462019910469</v>
      </c>
      <c r="AS225" s="72">
        <f t="shared" si="158"/>
        <v>13.185457079707543</v>
      </c>
      <c r="AT225" s="72">
        <f t="shared" si="158"/>
        <v>13.024320007938902</v>
      </c>
      <c r="AU225" s="72">
        <f t="shared" si="152"/>
        <v>12.817500926984552</v>
      </c>
    </row>
    <row r="226" spans="1:48" ht="12.95" customHeight="1" x14ac:dyDescent="0.2">
      <c r="A226" s="163" t="s">
        <v>989</v>
      </c>
      <c r="B226" s="162" t="s">
        <v>854</v>
      </c>
      <c r="C226" s="166">
        <v>59087.682500000003</v>
      </c>
      <c r="D226" s="161">
        <v>2.9999999999999997E-4</v>
      </c>
      <c r="E226" s="75">
        <f t="shared" si="136"/>
        <v>3078.9888028601263</v>
      </c>
      <c r="F226" s="75">
        <f t="shared" si="153"/>
        <v>3079</v>
      </c>
      <c r="G226">
        <f t="shared" si="137"/>
        <v>-2.3952999996254221E-2</v>
      </c>
      <c r="K226">
        <f t="shared" si="138"/>
        <v>-2.3952999996254221E-2</v>
      </c>
      <c r="P226">
        <f t="shared" ca="1" si="139"/>
        <v>-2.5788433935432099E-2</v>
      </c>
      <c r="Q226" s="12">
        <f t="shared" si="140"/>
        <v>5.3350354372820402E-2</v>
      </c>
      <c r="R226" s="2">
        <f t="shared" si="141"/>
        <v>44069.182500000003</v>
      </c>
      <c r="S226" s="6">
        <v>1</v>
      </c>
      <c r="Z226">
        <f t="shared" si="142"/>
        <v>3079</v>
      </c>
      <c r="AA226" s="72">
        <f t="shared" si="143"/>
        <v>4.6122708367491452E-2</v>
      </c>
      <c r="AB226" s="72">
        <f t="shared" si="144"/>
        <v>-1.6725353990925271E-2</v>
      </c>
      <c r="AC226" s="144">
        <f t="shared" si="145"/>
        <v>-7.7303354369074623E-2</v>
      </c>
      <c r="AD226" s="72">
        <f t="shared" si="146"/>
        <v>-7.0075708363745673E-2</v>
      </c>
      <c r="AE226" s="72">
        <f t="shared" si="147"/>
        <v>4.9106049026807356E-3</v>
      </c>
      <c r="AF226">
        <f t="shared" ca="1" si="148"/>
        <v>1.8354339391778787E-3</v>
      </c>
      <c r="AG226" s="127"/>
      <c r="AH226">
        <f t="shared" si="149"/>
        <v>-7.227646005328949E-3</v>
      </c>
      <c r="AI226">
        <f t="shared" si="150"/>
        <v>0.44226603054245628</v>
      </c>
      <c r="AJ226">
        <f t="shared" si="151"/>
        <v>0.66824500322714642</v>
      </c>
      <c r="AK226">
        <f t="shared" si="154"/>
        <v>0.61774735354068333</v>
      </c>
      <c r="AL226">
        <f t="shared" si="155"/>
        <v>2.3051844725664861</v>
      </c>
      <c r="AM226">
        <f t="shared" si="156"/>
        <v>2.2501227049349186</v>
      </c>
      <c r="AN226" s="72">
        <f t="shared" si="158"/>
        <v>13.76180159384686</v>
      </c>
      <c r="AO226" s="72">
        <f t="shared" si="158"/>
        <v>13.760101873453655</v>
      </c>
      <c r="AP226" s="72">
        <f t="shared" si="158"/>
        <v>13.754593444113695</v>
      </c>
      <c r="AQ226" s="72">
        <f t="shared" si="158"/>
        <v>13.737237490814483</v>
      </c>
      <c r="AR226" s="72">
        <f t="shared" si="158"/>
        <v>13.68667908892126</v>
      </c>
      <c r="AS226" s="72">
        <f t="shared" si="158"/>
        <v>13.562709877806878</v>
      </c>
      <c r="AT226" s="72">
        <f t="shared" si="158"/>
        <v>13.328598980540662</v>
      </c>
      <c r="AU226" s="72">
        <f t="shared" si="152"/>
        <v>12.987996037112223</v>
      </c>
    </row>
    <row r="227" spans="1:48" ht="12.95" customHeight="1" x14ac:dyDescent="0.2">
      <c r="A227" s="163" t="s">
        <v>989</v>
      </c>
      <c r="B227" s="162" t="s">
        <v>854</v>
      </c>
      <c r="C227" s="166">
        <v>59162.548999999999</v>
      </c>
      <c r="D227" s="161">
        <v>2.0000000000000001E-4</v>
      </c>
      <c r="E227" s="75">
        <f t="shared" si="136"/>
        <v>3113.9861172855167</v>
      </c>
      <c r="F227" s="75">
        <f t="shared" si="153"/>
        <v>3114</v>
      </c>
      <c r="G227">
        <f t="shared" si="137"/>
        <v>-2.9697999998461455E-2</v>
      </c>
      <c r="K227">
        <f t="shared" si="138"/>
        <v>-2.9697999998461455E-2</v>
      </c>
      <c r="P227">
        <f t="shared" ca="1" si="139"/>
        <v>-2.6565315593080778E-2</v>
      </c>
      <c r="Q227" s="12">
        <f t="shared" si="140"/>
        <v>5.4173495701300964E-2</v>
      </c>
      <c r="R227" s="2">
        <f t="shared" si="141"/>
        <v>44144.048999999999</v>
      </c>
      <c r="S227" s="6">
        <v>1</v>
      </c>
      <c r="Z227">
        <f t="shared" si="142"/>
        <v>3114</v>
      </c>
      <c r="AA227" s="72">
        <f t="shared" si="143"/>
        <v>4.7814087396887764E-2</v>
      </c>
      <c r="AB227" s="72">
        <f t="shared" si="144"/>
        <v>-2.3338591694048252E-2</v>
      </c>
      <c r="AC227" s="144">
        <f t="shared" si="145"/>
        <v>-8.3871495699762419E-2</v>
      </c>
      <c r="AD227" s="72">
        <f t="shared" si="146"/>
        <v>-7.7512087395349219E-2</v>
      </c>
      <c r="AE227" s="72">
        <f t="shared" si="147"/>
        <v>6.0081236923842556E-3</v>
      </c>
      <c r="AF227">
        <f t="shared" ca="1" si="148"/>
        <v>-3.1326844053806771E-3</v>
      </c>
      <c r="AG227" s="127"/>
      <c r="AH227">
        <f t="shared" si="149"/>
        <v>-6.3594083044132025E-3</v>
      </c>
      <c r="AI227">
        <f t="shared" si="150"/>
        <v>0.42002009433001231</v>
      </c>
      <c r="AJ227">
        <f t="shared" si="151"/>
        <v>0.69503765263049933</v>
      </c>
      <c r="AK227">
        <f t="shared" si="154"/>
        <v>0.59691061517820121</v>
      </c>
      <c r="AL227">
        <f t="shared" si="155"/>
        <v>2.3418095143749347</v>
      </c>
      <c r="AM227">
        <f t="shared" si="156"/>
        <v>2.365937623518692</v>
      </c>
      <c r="AN227" s="72">
        <f t="shared" si="158"/>
        <v>13.808911618183409</v>
      </c>
      <c r="AO227" s="72">
        <f t="shared" si="158"/>
        <v>13.807956500340905</v>
      </c>
      <c r="AP227" s="72">
        <f t="shared" si="158"/>
        <v>13.804425052741699</v>
      </c>
      <c r="AQ227" s="72">
        <f t="shared" si="158"/>
        <v>13.791669680913683</v>
      </c>
      <c r="AR227" s="72">
        <f t="shared" si="158"/>
        <v>13.748938738364485</v>
      </c>
      <c r="AS227" s="72">
        <f t="shared" si="158"/>
        <v>13.630236306472947</v>
      </c>
      <c r="AT227" s="72">
        <f t="shared" si="158"/>
        <v>13.387057785134951</v>
      </c>
      <c r="AU227" s="72">
        <f t="shared" si="152"/>
        <v>13.021333069818752</v>
      </c>
    </row>
    <row r="228" spans="1:48" ht="12.95" customHeight="1" x14ac:dyDescent="0.2">
      <c r="A228" s="161" t="s">
        <v>990</v>
      </c>
      <c r="B228" s="162" t="s">
        <v>854</v>
      </c>
      <c r="C228" s="166">
        <v>59498.405200000001</v>
      </c>
      <c r="D228" s="161">
        <v>1E-4</v>
      </c>
      <c r="E228" s="75">
        <f t="shared" si="136"/>
        <v>3270.9864449770407</v>
      </c>
      <c r="F228" s="75">
        <f t="shared" si="153"/>
        <v>3271</v>
      </c>
      <c r="G228">
        <f t="shared" si="137"/>
        <v>-2.8997000001254492E-2</v>
      </c>
      <c r="K228">
        <f t="shared" si="138"/>
        <v>-2.8997000001254492E-2</v>
      </c>
      <c r="P228">
        <f t="shared" ca="1" si="139"/>
        <v>-3.0050184743104856E-2</v>
      </c>
      <c r="Q228" s="12">
        <f t="shared" si="140"/>
        <v>5.7931956700286946E-2</v>
      </c>
      <c r="R228" s="2">
        <f t="shared" si="141"/>
        <v>44479.905200000001</v>
      </c>
      <c r="S228" s="6">
        <v>1</v>
      </c>
      <c r="Z228">
        <f t="shared" si="142"/>
        <v>3271</v>
      </c>
      <c r="AA228" s="72">
        <f t="shared" si="143"/>
        <v>5.5115609873285849E-2</v>
      </c>
      <c r="AB228" s="72">
        <f t="shared" si="144"/>
        <v>-2.6180653174253391E-2</v>
      </c>
      <c r="AC228" s="144">
        <f t="shared" si="145"/>
        <v>-8.6928956701541438E-2</v>
      </c>
      <c r="AD228" s="72">
        <f t="shared" si="146"/>
        <v>-8.4112609874540334E-2</v>
      </c>
      <c r="AE228" s="72">
        <f t="shared" si="147"/>
        <v>7.0749311399066197E-3</v>
      </c>
      <c r="AF228">
        <f t="shared" ca="1" si="148"/>
        <v>1.0531847418503645E-3</v>
      </c>
      <c r="AG228" s="127"/>
      <c r="AH228">
        <f t="shared" si="149"/>
        <v>-2.8163468270010995E-3</v>
      </c>
      <c r="AI228">
        <f t="shared" si="150"/>
        <v>0.34849945923739312</v>
      </c>
      <c r="AJ228">
        <f t="shared" si="151"/>
        <v>0.78121264242841548</v>
      </c>
      <c r="AK228">
        <f t="shared" si="154"/>
        <v>0.51790541499333365</v>
      </c>
      <c r="AL228">
        <f t="shared" si="155"/>
        <v>2.4699432203032798</v>
      </c>
      <c r="AM228">
        <f t="shared" si="156"/>
        <v>2.864951542241573</v>
      </c>
      <c r="AN228" s="72">
        <f t="shared" si="158"/>
        <v>13.994713959852866</v>
      </c>
      <c r="AO228" s="72">
        <f t="shared" si="158"/>
        <v>13.99469228682455</v>
      </c>
      <c r="AP228" s="72">
        <f t="shared" si="158"/>
        <v>13.994509009422298</v>
      </c>
      <c r="AQ228" s="72">
        <f t="shared" si="158"/>
        <v>13.992968379527852</v>
      </c>
      <c r="AR228" s="72">
        <f t="shared" si="158"/>
        <v>13.980611967888409</v>
      </c>
      <c r="AS228" s="72">
        <f t="shared" si="158"/>
        <v>13.903931539795744</v>
      </c>
      <c r="AT228" s="72">
        <f t="shared" si="158"/>
        <v>13.643898632949803</v>
      </c>
      <c r="AU228" s="72">
        <f t="shared" si="152"/>
        <v>13.170873473673748</v>
      </c>
      <c r="AV228" s="72"/>
    </row>
    <row r="229" spans="1:48" ht="12.95" customHeight="1" x14ac:dyDescent="0.2">
      <c r="A229" s="161" t="s">
        <v>990</v>
      </c>
      <c r="B229" s="162" t="s">
        <v>854</v>
      </c>
      <c r="C229" s="166">
        <v>59515.517599999999</v>
      </c>
      <c r="D229" s="161">
        <v>5.9999999999999995E-4</v>
      </c>
      <c r="E229" s="75">
        <f t="shared" si="136"/>
        <v>3278.9858578435837</v>
      </c>
      <c r="F229" s="75">
        <f t="shared" si="153"/>
        <v>3279</v>
      </c>
      <c r="G229">
        <f t="shared" si="137"/>
        <v>-3.0252999997173902E-2</v>
      </c>
      <c r="K229">
        <f t="shared" si="138"/>
        <v>-3.0252999997173902E-2</v>
      </c>
      <c r="P229">
        <f t="shared" ca="1" si="139"/>
        <v>-3.0227757693424555E-2</v>
      </c>
      <c r="Q229" s="12">
        <f t="shared" si="140"/>
        <v>5.8126364450272097E-2</v>
      </c>
      <c r="R229" s="2">
        <f t="shared" si="141"/>
        <v>44497.017599999999</v>
      </c>
      <c r="S229" s="6">
        <v>1</v>
      </c>
      <c r="Z229">
        <f t="shared" si="142"/>
        <v>3279</v>
      </c>
      <c r="AA229" s="72">
        <f t="shared" si="143"/>
        <v>5.5477455603466314E-2</v>
      </c>
      <c r="AB229" s="72">
        <f t="shared" si="144"/>
        <v>-2.7604091150368115E-2</v>
      </c>
      <c r="AC229" s="144">
        <f t="shared" si="145"/>
        <v>-8.8379364447445999E-2</v>
      </c>
      <c r="AD229" s="72">
        <f t="shared" si="146"/>
        <v>-8.5730455600640215E-2</v>
      </c>
      <c r="AE229" s="72">
        <f t="shared" si="147"/>
        <v>7.3497110174933437E-3</v>
      </c>
      <c r="AF229">
        <f t="shared" ca="1" si="148"/>
        <v>-2.5242303749346828E-5</v>
      </c>
      <c r="AG229" s="127"/>
      <c r="AH229">
        <f t="shared" si="149"/>
        <v>-2.6489088468057867E-3</v>
      </c>
      <c r="AI229">
        <f t="shared" si="150"/>
        <v>0.34571784613630407</v>
      </c>
      <c r="AJ229">
        <f t="shared" si="151"/>
        <v>0.78456556054769055</v>
      </c>
      <c r="AK229">
        <f t="shared" si="154"/>
        <v>0.51438685503118098</v>
      </c>
      <c r="AL229">
        <f t="shared" si="155"/>
        <v>2.4753324040637099</v>
      </c>
      <c r="AM229">
        <f t="shared" si="156"/>
        <v>2.8899562964753267</v>
      </c>
      <c r="AN229" s="72">
        <f t="shared" si="158"/>
        <v>14.003321082498706</v>
      </c>
      <c r="AO229" s="72">
        <f t="shared" si="158"/>
        <v>14.00330474927557</v>
      </c>
      <c r="AP229" s="72">
        <f t="shared" si="158"/>
        <v>14.003157785988968</v>
      </c>
      <c r="AQ229" s="72">
        <f t="shared" si="158"/>
        <v>14.001842573488092</v>
      </c>
      <c r="AR229" s="72">
        <f t="shared" si="158"/>
        <v>13.990593681808514</v>
      </c>
      <c r="AS229" s="72">
        <f t="shared" si="158"/>
        <v>13.916544822768314</v>
      </c>
      <c r="AT229" s="72">
        <f t="shared" si="158"/>
        <v>13.656722707635895</v>
      </c>
      <c r="AU229" s="72">
        <f t="shared" si="152"/>
        <v>13.178493366863812</v>
      </c>
    </row>
    <row r="230" spans="1:48" ht="12.95" customHeight="1" x14ac:dyDescent="0.2">
      <c r="A230" s="165" t="s">
        <v>991</v>
      </c>
      <c r="B230" s="164" t="s">
        <v>854</v>
      </c>
      <c r="C230" s="166">
        <v>59795.750899999999</v>
      </c>
      <c r="D230" s="161">
        <v>2.0000000000000001E-4</v>
      </c>
      <c r="E230" s="75">
        <f t="shared" ref="E230:E231" si="159">+(C230-C$7)/C$8</f>
        <v>3409.9845410004727</v>
      </c>
      <c r="F230" s="75">
        <f t="shared" si="153"/>
        <v>3410</v>
      </c>
      <c r="G230">
        <f t="shared" ref="G230:G231" si="160">+C230-(C$7+F230*C$8)</f>
        <v>-3.3070000004954636E-2</v>
      </c>
      <c r="K230">
        <f t="shared" ref="K230:K231" si="161">G230</f>
        <v>-3.3070000004954636E-2</v>
      </c>
      <c r="P230">
        <f t="shared" ref="P230:P231" ca="1" si="162">+C$11+C$12*F230</f>
        <v>-3.3135514754909619E-2</v>
      </c>
      <c r="Q230" s="12">
        <f t="shared" ref="Q230:Q231" si="163">+D$11+D$12*F230+D$13*F230^2</f>
        <v>6.1349710639785907E-2</v>
      </c>
      <c r="R230" s="2">
        <f t="shared" ref="R230:R231" si="164">+C230-15018.5</f>
        <v>44777.250899999999</v>
      </c>
      <c r="S230" s="6">
        <v>1</v>
      </c>
      <c r="Z230">
        <f t="shared" ref="Z230:Z231" si="165">F230</f>
        <v>3410</v>
      </c>
      <c r="AA230" s="72">
        <f t="shared" ref="AA230:AA231" si="166">AB$3+AB$4*Z230+AB$5*Z230^2+AH230</f>
        <v>6.1290106542128769E-2</v>
      </c>
      <c r="AB230" s="72">
        <f t="shared" ref="AB230:AB231" si="167">G230-AH230</f>
        <v>-3.3010395907297499E-2</v>
      </c>
      <c r="AC230" s="144">
        <f t="shared" ref="AC230:AC231" si="168">+G230-Q230</f>
        <v>-9.4419710644740543E-2</v>
      </c>
      <c r="AD230" s="72">
        <f t="shared" ref="AD230:AD231" si="169">IF(S230&lt;&gt;0,G230-AA230, -9999)</f>
        <v>-9.4360106547083406E-2</v>
      </c>
      <c r="AE230" s="72">
        <f t="shared" ref="AE230:AE231" si="170">+(G230-AA230)^2*S230</f>
        <v>8.9038297075769331E-3</v>
      </c>
      <c r="AF230">
        <f t="shared" ref="AF230:AF231" ca="1" si="171">IF(S230&lt;&gt;0,G230-P230, -9999)</f>
        <v>6.5514749954982687E-5</v>
      </c>
      <c r="AG230" s="127"/>
      <c r="AH230">
        <f t="shared" ref="AH230:AH231" si="172">$AB$6*($AB$11/AI230*AJ230+$AB$12)</f>
        <v>-5.9604097657134997E-5</v>
      </c>
      <c r="AI230">
        <f t="shared" ref="AI230:AI231" si="173">1+$AB$7*COS(AL230)</f>
        <v>0.30773736385262029</v>
      </c>
      <c r="AJ230">
        <f t="shared" ref="AJ230:AJ231" si="174">SIN(AL230+RADIANS($AB$9))</f>
        <v>0.83035994844799776</v>
      </c>
      <c r="AK230">
        <f t="shared" si="154"/>
        <v>0.46200802599918872</v>
      </c>
      <c r="AL230">
        <f t="shared" si="155"/>
        <v>2.5530905820336751</v>
      </c>
      <c r="AM230">
        <f t="shared" si="156"/>
        <v>3.2998041744146303</v>
      </c>
      <c r="AN230" s="72">
        <f t="shared" ref="AN230:AT230" si="175">$AU230+$AB$7*SIN(AO230)</f>
        <v>14.135541394909316</v>
      </c>
      <c r="AO230" s="72">
        <f t="shared" si="175"/>
        <v>14.135541394908058</v>
      </c>
      <c r="AP230" s="72">
        <f t="shared" si="175"/>
        <v>14.135541393978871</v>
      </c>
      <c r="AQ230" s="72">
        <f t="shared" si="175"/>
        <v>14.135540707311234</v>
      </c>
      <c r="AR230" s="72">
        <f t="shared" si="175"/>
        <v>14.135094566034264</v>
      </c>
      <c r="AS230" s="72">
        <f t="shared" si="175"/>
        <v>14.104356972741417</v>
      </c>
      <c r="AT230" s="72">
        <f t="shared" si="175"/>
        <v>13.862552095128251</v>
      </c>
      <c r="AU230" s="72">
        <f t="shared" ref="AU230:AU231" si="176">RADIANS($AB$9)+$AB$18*(F230-AB$15)</f>
        <v>13.303269117851102</v>
      </c>
    </row>
    <row r="231" spans="1:48" ht="12.95" customHeight="1" x14ac:dyDescent="0.2">
      <c r="A231" s="165" t="s">
        <v>991</v>
      </c>
      <c r="B231" s="164" t="s">
        <v>854</v>
      </c>
      <c r="C231" s="166">
        <v>59810.725200000001</v>
      </c>
      <c r="D231" s="161">
        <v>5.9999999999999995E-4</v>
      </c>
      <c r="E231" s="75">
        <f t="shared" si="159"/>
        <v>3416.9844713484954</v>
      </c>
      <c r="F231" s="75">
        <f t="shared" si="153"/>
        <v>3417</v>
      </c>
      <c r="G231">
        <f t="shared" si="160"/>
        <v>-3.3218999997188803E-2</v>
      </c>
      <c r="K231">
        <f t="shared" si="161"/>
        <v>-3.3218999997188803E-2</v>
      </c>
      <c r="P231">
        <f t="shared" ca="1" si="162"/>
        <v>-3.3290891086439352E-2</v>
      </c>
      <c r="Q231" s="12">
        <f t="shared" si="163"/>
        <v>6.1524068258011211E-2</v>
      </c>
      <c r="R231" s="2">
        <f t="shared" si="164"/>
        <v>44792.225200000001</v>
      </c>
      <c r="S231" s="6">
        <v>1</v>
      </c>
      <c r="Z231">
        <f t="shared" si="165"/>
        <v>3417</v>
      </c>
      <c r="AA231" s="72">
        <f t="shared" si="166"/>
        <v>6.1595256173356025E-2</v>
      </c>
      <c r="AB231" s="72">
        <f t="shared" si="167"/>
        <v>-3.3290187912533617E-2</v>
      </c>
      <c r="AC231" s="144">
        <f t="shared" si="168"/>
        <v>-9.4743068255200014E-2</v>
      </c>
      <c r="AD231" s="72">
        <f t="shared" si="169"/>
        <v>-9.4814256170544828E-2</v>
      </c>
      <c r="AE231" s="72">
        <f t="shared" si="170"/>
        <v>8.9897431731736973E-3</v>
      </c>
      <c r="AF231">
        <f t="shared" ca="1" si="171"/>
        <v>7.1891089250548934E-5</v>
      </c>
      <c r="AG231" s="127"/>
      <c r="AH231">
        <f t="shared" si="172"/>
        <v>7.1187915344814886E-5</v>
      </c>
      <c r="AI231">
        <f t="shared" si="173"/>
        <v>0.30603923245448716</v>
      </c>
      <c r="AJ231">
        <f t="shared" si="174"/>
        <v>0.83240809398899784</v>
      </c>
      <c r="AK231">
        <f t="shared" si="154"/>
        <v>0.45945339981441968</v>
      </c>
      <c r="AL231">
        <f t="shared" si="155"/>
        <v>2.5567763130435477</v>
      </c>
      <c r="AM231">
        <f t="shared" si="156"/>
        <v>3.3218475362676361</v>
      </c>
      <c r="AN231" s="72">
        <f t="shared" ref="AN231:AT231" si="177">$AU231+$AB$7*SIN(AO231)</f>
        <v>14.142199362301476</v>
      </c>
      <c r="AO231" s="72">
        <f t="shared" si="177"/>
        <v>14.142199362317662</v>
      </c>
      <c r="AP231" s="72">
        <f t="shared" si="177"/>
        <v>14.142199358453061</v>
      </c>
      <c r="AQ231" s="72">
        <f t="shared" si="177"/>
        <v>14.142200281075629</v>
      </c>
      <c r="AR231" s="72">
        <f t="shared" si="177"/>
        <v>14.141974995604228</v>
      </c>
      <c r="AS231" s="72">
        <f t="shared" si="177"/>
        <v>14.113407361405161</v>
      </c>
      <c r="AT231" s="72">
        <f t="shared" si="177"/>
        <v>13.873316464662544</v>
      </c>
      <c r="AU231" s="72">
        <f t="shared" si="176"/>
        <v>13.309936524392407</v>
      </c>
    </row>
    <row r="232" spans="1:48" ht="12.95" customHeight="1" x14ac:dyDescent="0.25">
      <c r="A232" s="165" t="s">
        <v>992</v>
      </c>
      <c r="B232" s="167" t="s">
        <v>854</v>
      </c>
      <c r="C232" s="168">
        <v>60148.708299999998</v>
      </c>
      <c r="D232" s="168">
        <v>5.9999999999999995E-4</v>
      </c>
      <c r="E232" s="75">
        <f t="shared" ref="E232:E234" si="178">+(C232-C$7)/C$8</f>
        <v>3574.9790459735773</v>
      </c>
      <c r="F232" s="75">
        <f t="shared" ref="F232:F234" si="179">ROUND(2*E232,0)/2</f>
        <v>3575</v>
      </c>
      <c r="G232">
        <f t="shared" ref="G232:G234" si="180">+C232-(C$7+F232*C$8)</f>
        <v>-4.4825000004493631E-2</v>
      </c>
      <c r="K232">
        <f t="shared" ref="K232:K234" si="181">G232</f>
        <v>-4.4825000004493631E-2</v>
      </c>
      <c r="P232">
        <f t="shared" ref="P232:P234" ca="1" si="182">+C$11+C$12*F232</f>
        <v>-3.6797956855253382E-2</v>
      </c>
      <c r="Q232" s="12">
        <f t="shared" ref="Q232:Q234" si="183">+D$11+D$12*F232+D$13*F232^2</f>
        <v>6.5516721604857192E-2</v>
      </c>
      <c r="R232" s="2">
        <f t="shared" ref="R232:R234" si="184">+C232-15018.5</f>
        <v>45130.208299999998</v>
      </c>
      <c r="S232" s="6">
        <v>1</v>
      </c>
      <c r="Z232">
        <f t="shared" ref="Z232:Z234" si="185">F232</f>
        <v>3575</v>
      </c>
      <c r="AA232" s="72">
        <f t="shared" ref="AA232:AA234" si="186">AB$3+AB$4*Z232+AB$5*Z232^2+AH232</f>
        <v>6.8359061221994449E-2</v>
      </c>
      <c r="AB232" s="72">
        <f t="shared" ref="AB232:AB234" si="187">G232-AH232</f>
        <v>-4.7667339621630882E-2</v>
      </c>
      <c r="AC232" s="144">
        <f t="shared" ref="AC232:AC234" si="188">+G232-Q232</f>
        <v>-0.11034172160935082</v>
      </c>
      <c r="AD232" s="72">
        <f t="shared" ref="AD232:AD234" si="189">IF(S232&lt;&gt;0,G232-AA232, -9999)</f>
        <v>-0.11318406122648808</v>
      </c>
      <c r="AE232" s="72">
        <f t="shared" ref="AE232:AE234" si="190">+(G232-AA232)^2*S232</f>
        <v>1.2810631715721402E-2</v>
      </c>
      <c r="AF232">
        <f t="shared" ref="AF232:AF234" ca="1" si="191">IF(S232&lt;&gt;0,G232-P232, -9999)</f>
        <v>-8.0270431492402497E-3</v>
      </c>
      <c r="AG232" s="127"/>
      <c r="AH232">
        <f t="shared" ref="AH232:AH234" si="192">$AB$6*($AB$11/AI232*AJ232+$AB$12)</f>
        <v>2.8423396171372525E-3</v>
      </c>
      <c r="AI232">
        <f t="shared" ref="AI232:AI234" si="193">1+$AB$7*COS(AL232)</f>
        <v>0.27400705525726865</v>
      </c>
      <c r="AJ232">
        <f t="shared" ref="AJ232:AJ234" si="194">SIN(AL232+RADIANS($AB$9))</f>
        <v>0.87105581004788224</v>
      </c>
      <c r="AK232">
        <f t="shared" ref="AK232:AK234" si="195">$AB$7*SIN(AL232)</f>
        <v>0.40695603899827293</v>
      </c>
      <c r="AL232">
        <f t="shared" ref="AL232:AL234" si="196">2*ATAN(AM232)</f>
        <v>2.6306850059429996</v>
      </c>
      <c r="AM232">
        <f t="shared" ref="AM232:AM234" si="197">SQRT((1+$AB$7)/(1-$AB$7))*TAN(AN232/2)</f>
        <v>3.8290777678007402</v>
      </c>
      <c r="AN232" s="72">
        <f t="shared" ref="AN232:AN234" si="198">$AU232+$AB$7*SIN(AO232)</f>
        <v>14.283774222570173</v>
      </c>
      <c r="AO232" s="72">
        <f t="shared" ref="AO232:AO234" si="199">$AU232+$AB$7*SIN(AP232)</f>
        <v>14.283776385721723</v>
      </c>
      <c r="AP232" s="72">
        <f t="shared" ref="AP232:AP234" si="200">$AU232+$AB$7*SIN(AQ232)</f>
        <v>14.283758593012188</v>
      </c>
      <c r="AQ232" s="72">
        <f t="shared" ref="AQ232:AQ234" si="201">$AU232+$AB$7*SIN(AR232)</f>
        <v>14.283904880879836</v>
      </c>
      <c r="AR232" s="72">
        <f t="shared" ref="AR232:AR234" si="202">$AU232+$AB$7*SIN(AS232)</f>
        <v>14.282697799019287</v>
      </c>
      <c r="AS232" s="72">
        <f t="shared" ref="AS232:AS234" si="203">$AU232+$AB$7*SIN(AT232)</f>
        <v>14.292379338835849</v>
      </c>
      <c r="AT232" s="72">
        <f t="shared" ref="AT232:AT234" si="204">$AU232+$AB$7*SIN(AU232)</f>
        <v>14.109286382897375</v>
      </c>
      <c r="AU232" s="72">
        <f t="shared" ref="AU232:AU234" si="205">RADIANS($AB$9)+$AB$18*(F232-AB$15)</f>
        <v>13.46042941489616</v>
      </c>
    </row>
    <row r="233" spans="1:48" ht="12.95" customHeight="1" x14ac:dyDescent="0.25">
      <c r="A233" s="165" t="s">
        <v>992</v>
      </c>
      <c r="B233" s="167" t="s">
        <v>854</v>
      </c>
      <c r="C233" s="168">
        <v>60176.524700000002</v>
      </c>
      <c r="D233" s="168">
        <v>1E-4</v>
      </c>
      <c r="E233" s="75">
        <f t="shared" si="178"/>
        <v>3587.9821821824635</v>
      </c>
      <c r="F233" s="75">
        <f t="shared" si="179"/>
        <v>3588</v>
      </c>
      <c r="G233">
        <f t="shared" si="180"/>
        <v>-3.8115999996080063E-2</v>
      </c>
      <c r="K233">
        <f t="shared" si="181"/>
        <v>-3.8115999996080063E-2</v>
      </c>
      <c r="P233">
        <f t="shared" ca="1" si="182"/>
        <v>-3.7086512899522896E-2</v>
      </c>
      <c r="Q233" s="12">
        <f t="shared" si="183"/>
        <v>6.5850104502842899E-2</v>
      </c>
      <c r="R233" s="2">
        <f t="shared" si="184"/>
        <v>45158.024700000002</v>
      </c>
      <c r="S233" s="6">
        <v>1</v>
      </c>
      <c r="Z233">
        <f t="shared" si="185"/>
        <v>3588</v>
      </c>
      <c r="AA233" s="72">
        <f t="shared" si="186"/>
        <v>6.8905996716428941E-2</v>
      </c>
      <c r="AB233" s="72">
        <f t="shared" si="187"/>
        <v>-4.1171892209666112E-2</v>
      </c>
      <c r="AC233" s="144">
        <f t="shared" si="188"/>
        <v>-0.10396610449892296</v>
      </c>
      <c r="AD233" s="72">
        <f t="shared" si="189"/>
        <v>-0.107021996712509</v>
      </c>
      <c r="AE233" s="72">
        <f t="shared" si="190"/>
        <v>1.1453707780332289E-2</v>
      </c>
      <c r="AF233">
        <f t="shared" ca="1" si="191"/>
        <v>-1.0294870965571676E-3</v>
      </c>
      <c r="AG233" s="127"/>
      <c r="AH233">
        <f t="shared" si="192"/>
        <v>3.0558922135860483E-3</v>
      </c>
      <c r="AI233">
        <f t="shared" si="193"/>
        <v>0.27181485711470288</v>
      </c>
      <c r="AJ233">
        <f t="shared" si="194"/>
        <v>0.87370180531711672</v>
      </c>
      <c r="AK233">
        <f t="shared" si="195"/>
        <v>0.40302031111906222</v>
      </c>
      <c r="AL233">
        <f t="shared" si="196"/>
        <v>2.6360979856912716</v>
      </c>
      <c r="AM233">
        <f t="shared" si="197"/>
        <v>3.8719103640464025</v>
      </c>
      <c r="AN233" s="72">
        <f t="shared" si="198"/>
        <v>14.29476976678275</v>
      </c>
      <c r="AO233" s="72">
        <f t="shared" si="199"/>
        <v>14.294773246908894</v>
      </c>
      <c r="AP233" s="72">
        <f t="shared" si="200"/>
        <v>14.294746603410276</v>
      </c>
      <c r="AQ233" s="72">
        <f t="shared" si="201"/>
        <v>14.294950469699719</v>
      </c>
      <c r="AR233" s="72">
        <f t="shared" si="202"/>
        <v>14.293383845479017</v>
      </c>
      <c r="AS233" s="72">
        <f t="shared" si="203"/>
        <v>14.305050701092583</v>
      </c>
      <c r="AT233" s="72">
        <f t="shared" si="204"/>
        <v>14.128072639861147</v>
      </c>
      <c r="AU233" s="72">
        <f t="shared" si="205"/>
        <v>13.472811741330014</v>
      </c>
    </row>
    <row r="234" spans="1:48" ht="12.95" customHeight="1" x14ac:dyDescent="0.25">
      <c r="A234" s="165" t="s">
        <v>992</v>
      </c>
      <c r="B234" s="167" t="s">
        <v>854</v>
      </c>
      <c r="C234" s="168">
        <v>60238.5605</v>
      </c>
      <c r="D234" s="168">
        <v>1E-4</v>
      </c>
      <c r="E234" s="75">
        <f t="shared" si="178"/>
        <v>3616.9816198245421</v>
      </c>
      <c r="F234" s="75">
        <f t="shared" si="179"/>
        <v>3617</v>
      </c>
      <c r="G234">
        <f t="shared" si="180"/>
        <v>-3.9319000003160909E-2</v>
      </c>
      <c r="K234">
        <f t="shared" si="181"/>
        <v>-3.9319000003160909E-2</v>
      </c>
      <c r="P234">
        <f t="shared" ca="1" si="182"/>
        <v>-3.7730214844431807E-2</v>
      </c>
      <c r="Q234" s="12">
        <f t="shared" si="183"/>
        <v>6.659647501458596E-2</v>
      </c>
      <c r="R234" s="2">
        <f t="shared" si="184"/>
        <v>45220.0605</v>
      </c>
      <c r="S234" s="6">
        <v>1</v>
      </c>
      <c r="Z234">
        <f t="shared" si="185"/>
        <v>3617</v>
      </c>
      <c r="AA234" s="72">
        <f t="shared" si="186"/>
        <v>7.0121368689842284E-2</v>
      </c>
      <c r="AB234" s="72">
        <f t="shared" si="187"/>
        <v>-4.284389367841724E-2</v>
      </c>
      <c r="AC234" s="144">
        <f t="shared" si="188"/>
        <v>-0.10591547501774687</v>
      </c>
      <c r="AD234" s="72">
        <f t="shared" si="189"/>
        <v>-0.10944036869300319</v>
      </c>
      <c r="AE234" s="72">
        <f t="shared" si="190"/>
        <v>1.1977194299660474E-2</v>
      </c>
      <c r="AF234">
        <f t="shared" ca="1" si="191"/>
        <v>-1.5887851587291016E-3</v>
      </c>
      <c r="AG234" s="127"/>
      <c r="AH234">
        <f t="shared" si="192"/>
        <v>3.5248936752563294E-3</v>
      </c>
      <c r="AI234">
        <f t="shared" si="193"/>
        <v>0.26712148309131845</v>
      </c>
      <c r="AJ234">
        <f t="shared" si="194"/>
        <v>0.87936726178285929</v>
      </c>
      <c r="AK234">
        <f t="shared" si="195"/>
        <v>0.39442116189058318</v>
      </c>
      <c r="AL234">
        <f t="shared" si="196"/>
        <v>2.6478689306224896</v>
      </c>
      <c r="AM234">
        <f t="shared" si="197"/>
        <v>3.9682249452950948</v>
      </c>
      <c r="AN234" s="72">
        <f t="shared" si="198"/>
        <v>14.318987002372475</v>
      </c>
      <c r="AO234" s="72">
        <f t="shared" si="199"/>
        <v>14.318995082719821</v>
      </c>
      <c r="AP234" s="72">
        <f t="shared" si="200"/>
        <v>14.31894138423082</v>
      </c>
      <c r="AQ234" s="72">
        <f t="shared" si="201"/>
        <v>14.31929794741694</v>
      </c>
      <c r="AR234" s="72">
        <f t="shared" si="202"/>
        <v>14.316917235686159</v>
      </c>
      <c r="AS234" s="72">
        <f t="shared" si="203"/>
        <v>14.332269075039596</v>
      </c>
      <c r="AT234" s="72">
        <f t="shared" si="204"/>
        <v>14.16961698704703</v>
      </c>
      <c r="AU234" s="72">
        <f t="shared" si="205"/>
        <v>13.500433854143994</v>
      </c>
    </row>
    <row r="235" spans="1:48" ht="12.95" customHeight="1" x14ac:dyDescent="0.2">
      <c r="C235" s="20"/>
      <c r="D235" s="20"/>
      <c r="K235" s="25"/>
      <c r="S235" s="6"/>
      <c r="AA235" s="72"/>
      <c r="AB235" s="72"/>
      <c r="AC235" s="72"/>
      <c r="AD235" s="72"/>
      <c r="AE235" s="72"/>
      <c r="AG235" s="127"/>
      <c r="AN235" s="72"/>
      <c r="AO235" s="72"/>
      <c r="AP235" s="72"/>
      <c r="AQ235" s="72"/>
      <c r="AR235" s="72"/>
      <c r="AS235" s="72"/>
      <c r="AT235" s="72"/>
      <c r="AU235" s="72"/>
    </row>
    <row r="236" spans="1:48" ht="12.95" customHeight="1" x14ac:dyDescent="0.2">
      <c r="C236" s="20"/>
      <c r="D236" s="20"/>
      <c r="K236" s="25"/>
      <c r="S236" s="6"/>
      <c r="AA236" s="72"/>
      <c r="AB236" s="72"/>
      <c r="AC236" s="72"/>
      <c r="AD236" s="72"/>
      <c r="AE236" s="72"/>
      <c r="AG236" s="127"/>
      <c r="AN236" s="72"/>
      <c r="AO236" s="72"/>
      <c r="AP236" s="72"/>
      <c r="AQ236" s="72"/>
      <c r="AR236" s="72"/>
      <c r="AS236" s="72"/>
      <c r="AT236" s="72"/>
      <c r="AU236" s="72"/>
    </row>
    <row r="237" spans="1:48" ht="12.95" customHeight="1" x14ac:dyDescent="0.2">
      <c r="C237" s="20"/>
      <c r="D237" s="20"/>
      <c r="K237" s="25"/>
      <c r="S237" s="6"/>
      <c r="AA237" s="72"/>
      <c r="AB237" s="72"/>
      <c r="AC237" s="72"/>
      <c r="AD237" s="72"/>
      <c r="AE237" s="72"/>
      <c r="AG237" s="127"/>
      <c r="AN237" s="72"/>
      <c r="AO237" s="72"/>
      <c r="AP237" s="72"/>
      <c r="AQ237" s="72"/>
      <c r="AR237" s="72"/>
      <c r="AS237" s="72"/>
      <c r="AT237" s="72"/>
      <c r="AU237" s="72"/>
    </row>
    <row r="238" spans="1:48" ht="12.95" customHeight="1" x14ac:dyDescent="0.2">
      <c r="C238" s="20"/>
      <c r="D238" s="20"/>
      <c r="K238" s="25"/>
      <c r="S238" s="6"/>
      <c r="AA238" s="72"/>
      <c r="AB238" s="72"/>
      <c r="AC238" s="72"/>
      <c r="AD238" s="72"/>
      <c r="AE238" s="72"/>
      <c r="AG238" s="127"/>
      <c r="AN238" s="72"/>
      <c r="AO238" s="72"/>
      <c r="AP238" s="72"/>
      <c r="AQ238" s="72"/>
      <c r="AR238" s="72"/>
      <c r="AS238" s="72"/>
      <c r="AT238" s="72"/>
      <c r="AU238" s="72"/>
    </row>
    <row r="239" spans="1:48" ht="12.95" customHeight="1" x14ac:dyDescent="0.2">
      <c r="C239" s="20"/>
      <c r="D239" s="20"/>
      <c r="K239" s="25"/>
      <c r="S239" s="6"/>
      <c r="AA239" s="72"/>
      <c r="AB239" s="72"/>
      <c r="AC239" s="72"/>
      <c r="AD239" s="72"/>
      <c r="AE239" s="72"/>
      <c r="AG239" s="127"/>
      <c r="AN239" s="72"/>
      <c r="AO239" s="72"/>
      <c r="AP239" s="72"/>
      <c r="AQ239" s="72"/>
      <c r="AR239" s="72"/>
      <c r="AS239" s="72"/>
      <c r="AT239" s="72"/>
      <c r="AU239" s="72"/>
    </row>
    <row r="240" spans="1:48" ht="12.95" customHeight="1" x14ac:dyDescent="0.2">
      <c r="C240" s="20"/>
      <c r="D240" s="20"/>
      <c r="K240" s="25"/>
      <c r="S240" s="6"/>
      <c r="AA240" s="72"/>
      <c r="AB240" s="72"/>
      <c r="AC240" s="72"/>
      <c r="AD240" s="72"/>
      <c r="AE240" s="72"/>
      <c r="AG240" s="127"/>
      <c r="AN240" s="72"/>
      <c r="AO240" s="72"/>
      <c r="AP240" s="72"/>
      <c r="AQ240" s="72"/>
      <c r="AR240" s="72"/>
      <c r="AS240" s="72"/>
      <c r="AT240" s="72"/>
      <c r="AU240" s="72"/>
    </row>
    <row r="241" spans="3:48" ht="12.95" customHeight="1" x14ac:dyDescent="0.2">
      <c r="C241" s="20"/>
      <c r="D241" s="20"/>
      <c r="K241" s="25"/>
      <c r="S241" s="6"/>
      <c r="AA241" s="72"/>
      <c r="AB241" s="72"/>
      <c r="AC241" s="72"/>
      <c r="AD241" s="72"/>
      <c r="AE241" s="72"/>
      <c r="AG241" s="127"/>
      <c r="AN241" s="72"/>
      <c r="AO241" s="72"/>
      <c r="AP241" s="72"/>
      <c r="AQ241" s="72"/>
      <c r="AR241" s="72"/>
      <c r="AS241" s="72"/>
      <c r="AT241" s="72"/>
      <c r="AU241" s="72"/>
    </row>
    <row r="242" spans="3:48" ht="12.95" customHeight="1" x14ac:dyDescent="0.2">
      <c r="C242" s="20"/>
      <c r="D242" s="20"/>
      <c r="K242" s="25"/>
      <c r="S242" s="6"/>
      <c r="AA242" s="72"/>
      <c r="AB242" s="72"/>
      <c r="AC242" s="72"/>
      <c r="AD242" s="72"/>
      <c r="AE242" s="72"/>
      <c r="AG242" s="127"/>
      <c r="AN242" s="72"/>
      <c r="AO242" s="72"/>
      <c r="AP242" s="72"/>
      <c r="AQ242" s="72"/>
      <c r="AR242" s="72"/>
      <c r="AS242" s="72"/>
      <c r="AT242" s="72"/>
      <c r="AU242" s="72"/>
    </row>
    <row r="243" spans="3:48" ht="12.95" customHeight="1" x14ac:dyDescent="0.2">
      <c r="C243" s="20"/>
      <c r="D243" s="20"/>
      <c r="K243" s="25"/>
      <c r="S243" s="6"/>
      <c r="AA243" s="72"/>
      <c r="AB243" s="72"/>
      <c r="AC243" s="72"/>
      <c r="AD243" s="72"/>
      <c r="AE243" s="72"/>
      <c r="AG243" s="127"/>
      <c r="AN243" s="72"/>
      <c r="AO243" s="72"/>
      <c r="AP243" s="72"/>
      <c r="AQ243" s="72"/>
      <c r="AR243" s="72"/>
      <c r="AS243" s="72"/>
      <c r="AT243" s="72"/>
      <c r="AU243" s="72"/>
    </row>
    <row r="244" spans="3:48" ht="12.95" customHeight="1" x14ac:dyDescent="0.2">
      <c r="C244" s="20"/>
      <c r="D244" s="20"/>
      <c r="K244" s="25"/>
      <c r="S244" s="6"/>
      <c r="AA244" s="72"/>
      <c r="AB244" s="72"/>
      <c r="AC244" s="72"/>
      <c r="AD244" s="72"/>
      <c r="AE244" s="72"/>
      <c r="AG244" s="127"/>
      <c r="AN244" s="72"/>
      <c r="AO244" s="72"/>
      <c r="AP244" s="72"/>
      <c r="AQ244" s="72"/>
      <c r="AR244" s="72"/>
      <c r="AS244" s="72"/>
      <c r="AT244" s="72"/>
      <c r="AU244" s="72"/>
    </row>
    <row r="245" spans="3:48" ht="12.95" customHeight="1" x14ac:dyDescent="0.2">
      <c r="C245" s="20"/>
      <c r="D245" s="20"/>
      <c r="K245" s="25"/>
      <c r="S245" s="6"/>
      <c r="AA245" s="72"/>
      <c r="AB245" s="72"/>
      <c r="AC245" s="72"/>
      <c r="AD245" s="72"/>
      <c r="AE245" s="72"/>
      <c r="AG245" s="127"/>
      <c r="AN245" s="72"/>
      <c r="AO245" s="72"/>
      <c r="AP245" s="72"/>
      <c r="AQ245" s="72"/>
      <c r="AR245" s="72"/>
      <c r="AS245" s="72"/>
      <c r="AT245" s="72"/>
      <c r="AU245" s="72"/>
    </row>
    <row r="246" spans="3:48" ht="12.95" customHeight="1" x14ac:dyDescent="0.2">
      <c r="C246" s="20"/>
      <c r="D246" s="20"/>
      <c r="K246" s="25"/>
      <c r="S246" s="6"/>
      <c r="AA246" s="72"/>
      <c r="AB246" s="72"/>
      <c r="AC246" s="72"/>
      <c r="AD246" s="72"/>
      <c r="AE246" s="72"/>
      <c r="AG246" s="127"/>
      <c r="AN246" s="72"/>
      <c r="AO246" s="72"/>
      <c r="AP246" s="72"/>
      <c r="AQ246" s="72"/>
      <c r="AR246" s="72"/>
      <c r="AS246" s="72"/>
      <c r="AT246" s="72"/>
      <c r="AU246" s="72"/>
    </row>
    <row r="247" spans="3:48" ht="12.95" customHeight="1" x14ac:dyDescent="0.2">
      <c r="C247" s="20"/>
      <c r="D247" s="20"/>
      <c r="K247" s="25"/>
      <c r="S247" s="6"/>
      <c r="AA247" s="72"/>
      <c r="AB247" s="72"/>
      <c r="AC247" s="72"/>
      <c r="AD247" s="72"/>
      <c r="AE247" s="72"/>
      <c r="AG247" s="127"/>
      <c r="AN247" s="72"/>
      <c r="AO247" s="72"/>
      <c r="AP247" s="72"/>
      <c r="AQ247" s="72"/>
      <c r="AR247" s="72"/>
      <c r="AS247" s="72"/>
      <c r="AT247" s="72"/>
      <c r="AU247" s="72"/>
    </row>
    <row r="248" spans="3:48" ht="12.95" customHeight="1" x14ac:dyDescent="0.2">
      <c r="C248" s="20"/>
      <c r="D248" s="20"/>
      <c r="K248" s="25"/>
      <c r="S248" s="6"/>
      <c r="AA248" s="72"/>
      <c r="AB248" s="72"/>
      <c r="AC248" s="72"/>
      <c r="AD248" s="72"/>
      <c r="AE248" s="72"/>
      <c r="AG248" s="127"/>
      <c r="AN248" s="72"/>
      <c r="AO248" s="72"/>
      <c r="AP248" s="72"/>
      <c r="AQ248" s="72"/>
      <c r="AR248" s="72"/>
      <c r="AS248" s="72"/>
      <c r="AT248" s="72"/>
      <c r="AU248" s="72"/>
    </row>
    <row r="249" spans="3:48" ht="12.95" customHeight="1" x14ac:dyDescent="0.2">
      <c r="C249" s="20"/>
      <c r="D249" s="20"/>
      <c r="K249" s="25"/>
      <c r="S249" s="6"/>
      <c r="AA249" s="72"/>
      <c r="AB249" s="72"/>
      <c r="AC249" s="72"/>
      <c r="AD249" s="72"/>
      <c r="AE249" s="72"/>
      <c r="AG249" s="127"/>
      <c r="AN249" s="72"/>
      <c r="AO249" s="72"/>
      <c r="AP249" s="72"/>
      <c r="AQ249" s="72"/>
      <c r="AR249" s="72"/>
      <c r="AS249" s="72"/>
      <c r="AT249" s="72"/>
      <c r="AU249" s="72"/>
      <c r="AV249" s="72"/>
    </row>
    <row r="250" spans="3:48" ht="12.95" customHeight="1" x14ac:dyDescent="0.2">
      <c r="C250" s="20"/>
      <c r="D250" s="20"/>
      <c r="K250" s="25"/>
      <c r="S250" s="6"/>
      <c r="AA250" s="72"/>
      <c r="AB250" s="72"/>
      <c r="AC250" s="72"/>
      <c r="AD250" s="72"/>
      <c r="AE250" s="72"/>
      <c r="AG250" s="127"/>
      <c r="AN250" s="72"/>
      <c r="AO250" s="72"/>
      <c r="AP250" s="72"/>
      <c r="AQ250" s="72"/>
      <c r="AR250" s="72"/>
      <c r="AS250" s="72"/>
      <c r="AT250" s="72"/>
      <c r="AU250" s="72"/>
    </row>
    <row r="251" spans="3:48" ht="12.95" customHeight="1" x14ac:dyDescent="0.2">
      <c r="C251" s="20"/>
      <c r="D251" s="20"/>
      <c r="K251" s="25"/>
      <c r="S251" s="6"/>
      <c r="AA251" s="72"/>
      <c r="AB251" s="72"/>
      <c r="AC251" s="72"/>
      <c r="AD251" s="72"/>
      <c r="AE251" s="72"/>
      <c r="AG251" s="127"/>
      <c r="AN251" s="72"/>
      <c r="AO251" s="72"/>
      <c r="AP251" s="72"/>
      <c r="AQ251" s="72"/>
      <c r="AR251" s="72"/>
      <c r="AS251" s="72"/>
      <c r="AT251" s="72"/>
      <c r="AU251" s="72"/>
      <c r="AV251" s="72"/>
    </row>
    <row r="252" spans="3:48" ht="12.95" customHeight="1" x14ac:dyDescent="0.2">
      <c r="C252" s="20"/>
      <c r="D252" s="20"/>
      <c r="K252" s="25"/>
      <c r="S252" s="6"/>
      <c r="AA252" s="72"/>
      <c r="AB252" s="72"/>
      <c r="AC252" s="72"/>
      <c r="AD252" s="72"/>
      <c r="AE252" s="72"/>
      <c r="AG252" s="127"/>
      <c r="AN252" s="72"/>
      <c r="AO252" s="72"/>
      <c r="AP252" s="72"/>
      <c r="AQ252" s="72"/>
      <c r="AR252" s="72"/>
      <c r="AS252" s="72"/>
      <c r="AT252" s="72"/>
      <c r="AU252" s="72"/>
    </row>
    <row r="253" spans="3:48" ht="12.95" customHeight="1" x14ac:dyDescent="0.2">
      <c r="C253" s="20"/>
      <c r="D253" s="20"/>
      <c r="K253" s="25"/>
      <c r="S253" s="6"/>
      <c r="AA253" s="72"/>
      <c r="AB253" s="72"/>
      <c r="AC253" s="72"/>
      <c r="AD253" s="72"/>
      <c r="AE253" s="72"/>
      <c r="AG253" s="127"/>
      <c r="AN253" s="72"/>
      <c r="AO253" s="72"/>
      <c r="AP253" s="72"/>
      <c r="AQ253" s="72"/>
      <c r="AR253" s="72"/>
      <c r="AS253" s="72"/>
      <c r="AT253" s="72"/>
      <c r="AU253" s="72"/>
      <c r="AV253" s="72"/>
    </row>
    <row r="254" spans="3:48" ht="12.95" customHeight="1" x14ac:dyDescent="0.2">
      <c r="C254" s="20"/>
      <c r="D254" s="20"/>
      <c r="K254" s="25"/>
      <c r="S254" s="6"/>
      <c r="AA254" s="72"/>
      <c r="AB254" s="72"/>
      <c r="AC254" s="72"/>
      <c r="AD254" s="72"/>
      <c r="AE254" s="72"/>
      <c r="AG254" s="127"/>
      <c r="AN254" s="72"/>
      <c r="AO254" s="72"/>
      <c r="AP254" s="72"/>
      <c r="AQ254" s="72"/>
      <c r="AR254" s="72"/>
      <c r="AS254" s="72"/>
      <c r="AT254" s="72"/>
      <c r="AU254" s="72"/>
      <c r="AV254" s="72"/>
    </row>
    <row r="255" spans="3:48" ht="12.95" customHeight="1" x14ac:dyDescent="0.2">
      <c r="C255" s="20"/>
      <c r="D255" s="20"/>
      <c r="K255" s="25"/>
      <c r="S255" s="6"/>
      <c r="AA255" s="72"/>
      <c r="AB255" s="72"/>
      <c r="AC255" s="72"/>
      <c r="AD255" s="72"/>
      <c r="AE255" s="72"/>
      <c r="AG255" s="127"/>
      <c r="AN255" s="72"/>
      <c r="AO255" s="72"/>
      <c r="AP255" s="72"/>
      <c r="AQ255" s="72"/>
      <c r="AR255" s="72"/>
      <c r="AS255" s="72"/>
      <c r="AT255" s="72"/>
      <c r="AU255" s="72"/>
    </row>
    <row r="256" spans="3:48" ht="12.95" customHeight="1" x14ac:dyDescent="0.2">
      <c r="C256" s="20"/>
      <c r="D256" s="20"/>
      <c r="K256" s="25"/>
      <c r="S256" s="6"/>
      <c r="AA256" s="72"/>
      <c r="AB256" s="72"/>
      <c r="AC256" s="72"/>
      <c r="AD256" s="72"/>
      <c r="AE256" s="72"/>
      <c r="AG256" s="127"/>
      <c r="AN256" s="72"/>
      <c r="AO256" s="72"/>
      <c r="AP256" s="72"/>
      <c r="AQ256" s="72"/>
      <c r="AR256" s="72"/>
      <c r="AS256" s="72"/>
      <c r="AT256" s="72"/>
      <c r="AU256" s="72"/>
      <c r="AV256" s="72"/>
    </row>
    <row r="257" spans="3:48" ht="12.95" customHeight="1" x14ac:dyDescent="0.2">
      <c r="C257" s="20"/>
      <c r="D257" s="20"/>
      <c r="K257" s="25"/>
      <c r="S257" s="6"/>
      <c r="AA257" s="72"/>
      <c r="AB257" s="72"/>
      <c r="AC257" s="72"/>
      <c r="AD257" s="72"/>
      <c r="AE257" s="72"/>
      <c r="AG257" s="127"/>
      <c r="AN257" s="72"/>
      <c r="AO257" s="72"/>
      <c r="AP257" s="72"/>
      <c r="AQ257" s="72"/>
      <c r="AR257" s="72"/>
      <c r="AS257" s="72"/>
      <c r="AT257" s="72"/>
      <c r="AU257" s="72"/>
      <c r="AV257" s="72"/>
    </row>
    <row r="258" spans="3:48" ht="12.95" customHeight="1" x14ac:dyDescent="0.2">
      <c r="C258" s="20"/>
      <c r="D258" s="20"/>
      <c r="K258" s="25"/>
      <c r="S258" s="6"/>
      <c r="AA258" s="72"/>
      <c r="AB258" s="72"/>
      <c r="AC258" s="72"/>
      <c r="AD258" s="72"/>
      <c r="AE258" s="72"/>
      <c r="AG258" s="127"/>
      <c r="AN258" s="72"/>
      <c r="AO258" s="72"/>
      <c r="AP258" s="72"/>
      <c r="AQ258" s="72"/>
      <c r="AR258" s="72"/>
      <c r="AS258" s="72"/>
      <c r="AT258" s="72"/>
      <c r="AU258" s="72"/>
    </row>
    <row r="259" spans="3:48" ht="12.95" customHeight="1" x14ac:dyDescent="0.2">
      <c r="C259" s="20"/>
      <c r="D259" s="20"/>
      <c r="K259" s="25"/>
      <c r="S259" s="6"/>
      <c r="AA259" s="72"/>
      <c r="AB259" s="72"/>
      <c r="AC259" s="72"/>
      <c r="AD259" s="72"/>
      <c r="AE259" s="72"/>
      <c r="AG259" s="127"/>
      <c r="AN259" s="72"/>
      <c r="AO259" s="72"/>
      <c r="AP259" s="72"/>
      <c r="AQ259" s="72"/>
      <c r="AR259" s="72"/>
      <c r="AS259" s="72"/>
      <c r="AT259" s="72"/>
      <c r="AU259" s="72"/>
      <c r="AV259" s="72"/>
    </row>
    <row r="260" spans="3:48" ht="12.95" customHeight="1" x14ac:dyDescent="0.2">
      <c r="C260" s="20"/>
      <c r="D260" s="20"/>
      <c r="K260" s="25"/>
      <c r="S260" s="6"/>
      <c r="AA260" s="72"/>
      <c r="AB260" s="72"/>
      <c r="AC260" s="72"/>
      <c r="AD260" s="72"/>
      <c r="AE260" s="72"/>
      <c r="AG260" s="127"/>
      <c r="AN260" s="72"/>
      <c r="AO260" s="72"/>
      <c r="AP260" s="72"/>
      <c r="AQ260" s="72"/>
      <c r="AR260" s="72"/>
      <c r="AS260" s="72"/>
      <c r="AT260" s="72"/>
      <c r="AU260" s="72"/>
      <c r="AV260" s="72"/>
    </row>
    <row r="261" spans="3:48" ht="12.95" customHeight="1" x14ac:dyDescent="0.2">
      <c r="C261" s="20"/>
      <c r="D261" s="20"/>
      <c r="K261" s="25"/>
      <c r="S261" s="6"/>
      <c r="AA261" s="72"/>
      <c r="AB261" s="72"/>
      <c r="AC261" s="72"/>
      <c r="AD261" s="72"/>
      <c r="AE261" s="72"/>
      <c r="AG261" s="127"/>
      <c r="AN261" s="72"/>
      <c r="AO261" s="72"/>
      <c r="AP261" s="72"/>
      <c r="AQ261" s="72"/>
      <c r="AR261" s="72"/>
      <c r="AS261" s="72"/>
      <c r="AT261" s="72"/>
      <c r="AU261" s="72"/>
      <c r="AV261" s="72"/>
    </row>
    <row r="262" spans="3:48" ht="12.95" customHeight="1" x14ac:dyDescent="0.2">
      <c r="C262" s="20"/>
      <c r="D262" s="20"/>
      <c r="K262" s="25"/>
      <c r="S262" s="6"/>
      <c r="AA262" s="72"/>
      <c r="AB262" s="72"/>
      <c r="AC262" s="72"/>
      <c r="AD262" s="72"/>
      <c r="AE262" s="72"/>
      <c r="AG262" s="127"/>
      <c r="AN262" s="72"/>
      <c r="AO262" s="72"/>
      <c r="AP262" s="72"/>
      <c r="AQ262" s="72"/>
      <c r="AR262" s="72"/>
      <c r="AS262" s="72"/>
      <c r="AT262" s="72"/>
      <c r="AU262" s="72"/>
      <c r="AV262" s="72"/>
    </row>
    <row r="263" spans="3:48" ht="12.95" customHeight="1" x14ac:dyDescent="0.2">
      <c r="C263" s="20"/>
      <c r="D263" s="20"/>
      <c r="K263" s="25"/>
      <c r="S263" s="6"/>
      <c r="AA263" s="72"/>
      <c r="AB263" s="72"/>
      <c r="AC263" s="72"/>
      <c r="AD263" s="72"/>
      <c r="AE263" s="72"/>
      <c r="AG263" s="127"/>
      <c r="AN263" s="72"/>
      <c r="AO263" s="72"/>
      <c r="AP263" s="72"/>
      <c r="AQ263" s="72"/>
      <c r="AR263" s="72"/>
      <c r="AS263" s="72"/>
      <c r="AT263" s="72"/>
      <c r="AU263" s="72"/>
    </row>
    <row r="264" spans="3:48" ht="12.95" customHeight="1" x14ac:dyDescent="0.2">
      <c r="C264" s="20"/>
      <c r="D264" s="20"/>
      <c r="K264" s="25"/>
      <c r="S264" s="6"/>
      <c r="AA264" s="72"/>
      <c r="AB264" s="72"/>
      <c r="AC264" s="72"/>
      <c r="AD264" s="72"/>
      <c r="AE264" s="72"/>
      <c r="AG264" s="127"/>
      <c r="AN264" s="72"/>
      <c r="AO264" s="72"/>
      <c r="AP264" s="72"/>
      <c r="AQ264" s="72"/>
      <c r="AR264" s="72"/>
      <c r="AS264" s="72"/>
      <c r="AT264" s="72"/>
      <c r="AU264" s="72"/>
      <c r="AV264" s="72"/>
    </row>
    <row r="265" spans="3:48" ht="12.95" customHeight="1" x14ac:dyDescent="0.2">
      <c r="C265" s="20"/>
      <c r="D265" s="20"/>
      <c r="K265" s="25"/>
      <c r="S265" s="6"/>
      <c r="AA265" s="72"/>
      <c r="AB265" s="72"/>
      <c r="AC265" s="72"/>
      <c r="AD265" s="72"/>
      <c r="AE265" s="72"/>
      <c r="AG265" s="127"/>
      <c r="AN265" s="72"/>
      <c r="AO265" s="72"/>
      <c r="AP265" s="72"/>
      <c r="AQ265" s="72"/>
      <c r="AR265" s="72"/>
      <c r="AS265" s="72"/>
      <c r="AT265" s="72"/>
      <c r="AU265" s="72"/>
    </row>
    <row r="266" spans="3:48" ht="12.95" customHeight="1" x14ac:dyDescent="0.2">
      <c r="C266" s="20"/>
      <c r="D266" s="20"/>
      <c r="K266" s="25"/>
      <c r="S266" s="6"/>
      <c r="AA266" s="72"/>
      <c r="AB266" s="72"/>
      <c r="AC266" s="72"/>
      <c r="AD266" s="72"/>
      <c r="AE266" s="72"/>
      <c r="AG266" s="127"/>
      <c r="AN266" s="72"/>
      <c r="AO266" s="72"/>
      <c r="AP266" s="72"/>
      <c r="AQ266" s="72"/>
      <c r="AR266" s="72"/>
      <c r="AS266" s="72"/>
      <c r="AT266" s="72"/>
      <c r="AU266" s="72"/>
    </row>
    <row r="267" spans="3:48" ht="12.95" customHeight="1" x14ac:dyDescent="0.2">
      <c r="C267" s="20"/>
      <c r="D267" s="20"/>
      <c r="K267" s="25"/>
      <c r="S267" s="6"/>
      <c r="AA267" s="72"/>
      <c r="AB267" s="72"/>
      <c r="AC267" s="72"/>
      <c r="AD267" s="72"/>
      <c r="AE267" s="72"/>
      <c r="AG267" s="127"/>
      <c r="AN267" s="72"/>
      <c r="AO267" s="72"/>
      <c r="AP267" s="72"/>
      <c r="AQ267" s="72"/>
      <c r="AR267" s="72"/>
      <c r="AS267" s="72"/>
      <c r="AT267" s="72"/>
      <c r="AU267" s="72"/>
    </row>
    <row r="268" spans="3:48" ht="12.95" customHeight="1" x14ac:dyDescent="0.2">
      <c r="C268" s="20"/>
      <c r="D268" s="20"/>
      <c r="K268" s="25"/>
      <c r="S268" s="6"/>
      <c r="AA268" s="72"/>
      <c r="AB268" s="72"/>
      <c r="AC268" s="72"/>
      <c r="AD268" s="72"/>
      <c r="AE268" s="72"/>
      <c r="AG268" s="127"/>
      <c r="AN268" s="72"/>
      <c r="AO268" s="72"/>
      <c r="AP268" s="72"/>
      <c r="AQ268" s="72"/>
      <c r="AR268" s="72"/>
      <c r="AS268" s="72"/>
      <c r="AT268" s="72"/>
      <c r="AU268" s="72"/>
    </row>
    <row r="269" spans="3:48" ht="12.95" customHeight="1" x14ac:dyDescent="0.2">
      <c r="C269" s="20"/>
      <c r="D269" s="20"/>
      <c r="S269" s="6"/>
      <c r="AA269" s="72"/>
      <c r="AB269" s="72"/>
      <c r="AC269" s="72"/>
      <c r="AD269" s="72"/>
      <c r="AE269" s="72"/>
      <c r="AG269" s="127"/>
      <c r="AN269" s="72"/>
      <c r="AO269" s="72"/>
      <c r="AP269" s="72"/>
      <c r="AQ269" s="72"/>
      <c r="AR269" s="72"/>
      <c r="AS269" s="72"/>
      <c r="AT269" s="72"/>
      <c r="AU269" s="72"/>
    </row>
    <row r="270" spans="3:48" ht="12.95" customHeight="1" x14ac:dyDescent="0.2">
      <c r="C270" s="20"/>
      <c r="D270" s="20"/>
      <c r="S270" s="6"/>
      <c r="AA270" s="72"/>
      <c r="AB270" s="72"/>
      <c r="AC270" s="72"/>
      <c r="AD270" s="72"/>
      <c r="AE270" s="72"/>
      <c r="AG270" s="127"/>
      <c r="AN270" s="72"/>
      <c r="AO270" s="72"/>
      <c r="AP270" s="72"/>
      <c r="AQ270" s="72"/>
      <c r="AR270" s="72"/>
      <c r="AS270" s="72"/>
      <c r="AT270" s="72"/>
      <c r="AU270" s="72"/>
    </row>
    <row r="271" spans="3:48" ht="12.95" customHeight="1" x14ac:dyDescent="0.2">
      <c r="C271" s="20"/>
      <c r="D271" s="20"/>
      <c r="S271" s="6"/>
      <c r="AA271" s="72"/>
      <c r="AB271" s="72"/>
      <c r="AC271" s="72"/>
      <c r="AD271" s="72"/>
      <c r="AE271" s="72"/>
      <c r="AG271" s="127"/>
      <c r="AN271" s="72"/>
      <c r="AO271" s="72"/>
      <c r="AP271" s="72"/>
      <c r="AQ271" s="72"/>
      <c r="AR271" s="72"/>
      <c r="AS271" s="72"/>
      <c r="AT271" s="72"/>
      <c r="AU271" s="72"/>
    </row>
    <row r="272" spans="3:48" ht="12.95" customHeight="1" x14ac:dyDescent="0.2">
      <c r="C272" s="20"/>
      <c r="D272" s="20"/>
      <c r="S272" s="6"/>
      <c r="AA272" s="72"/>
      <c r="AB272" s="72"/>
      <c r="AC272" s="72"/>
      <c r="AD272" s="72"/>
      <c r="AE272" s="72"/>
      <c r="AG272" s="127"/>
      <c r="AN272" s="72"/>
      <c r="AO272" s="72"/>
      <c r="AP272" s="72"/>
      <c r="AQ272" s="72"/>
      <c r="AR272" s="72"/>
      <c r="AS272" s="72"/>
      <c r="AT272" s="72"/>
      <c r="AU272" s="72"/>
      <c r="AV272" s="72"/>
    </row>
    <row r="273" spans="3:48" ht="12.95" customHeight="1" x14ac:dyDescent="0.2">
      <c r="C273" s="20"/>
      <c r="D273" s="20"/>
      <c r="S273" s="6"/>
      <c r="AA273" s="72"/>
      <c r="AB273" s="72"/>
      <c r="AC273" s="72"/>
      <c r="AD273" s="72"/>
      <c r="AE273" s="72"/>
      <c r="AG273" s="127"/>
      <c r="AN273" s="72"/>
      <c r="AO273" s="72"/>
      <c r="AP273" s="72"/>
      <c r="AQ273" s="72"/>
      <c r="AR273" s="72"/>
      <c r="AS273" s="72"/>
      <c r="AT273" s="72"/>
      <c r="AU273" s="72"/>
    </row>
    <row r="274" spans="3:48" ht="12.95" customHeight="1" x14ac:dyDescent="0.2">
      <c r="C274" s="20"/>
      <c r="D274" s="20"/>
      <c r="S274" s="6"/>
      <c r="AA274" s="72"/>
      <c r="AB274" s="72"/>
      <c r="AC274" s="72"/>
      <c r="AD274" s="72"/>
      <c r="AE274" s="72"/>
      <c r="AG274" s="127"/>
      <c r="AN274" s="72"/>
      <c r="AO274" s="72"/>
      <c r="AP274" s="72"/>
      <c r="AQ274" s="72"/>
      <c r="AR274" s="72"/>
      <c r="AS274" s="72"/>
      <c r="AT274" s="72"/>
      <c r="AU274" s="72"/>
    </row>
    <row r="275" spans="3:48" ht="12.95" customHeight="1" x14ac:dyDescent="0.2">
      <c r="C275" s="20"/>
      <c r="D275" s="20"/>
      <c r="S275" s="6"/>
      <c r="AA275" s="72"/>
      <c r="AB275" s="72"/>
      <c r="AC275" s="72"/>
      <c r="AD275" s="72"/>
      <c r="AE275" s="72"/>
      <c r="AG275" s="127"/>
      <c r="AN275" s="72"/>
      <c r="AO275" s="72"/>
      <c r="AP275" s="72"/>
      <c r="AQ275" s="72"/>
      <c r="AR275" s="72"/>
      <c r="AS275" s="72"/>
      <c r="AT275" s="72"/>
      <c r="AU275" s="72"/>
    </row>
    <row r="276" spans="3:48" ht="12.95" customHeight="1" x14ac:dyDescent="0.2">
      <c r="C276" s="20"/>
      <c r="D276" s="20"/>
      <c r="S276" s="6"/>
      <c r="AA276" s="72"/>
      <c r="AB276" s="72"/>
      <c r="AC276" s="72"/>
      <c r="AD276" s="72"/>
      <c r="AE276" s="72"/>
      <c r="AG276" s="127"/>
      <c r="AN276" s="72"/>
      <c r="AO276" s="72"/>
      <c r="AP276" s="72"/>
      <c r="AQ276" s="72"/>
      <c r="AR276" s="72"/>
      <c r="AS276" s="72"/>
      <c r="AT276" s="72"/>
      <c r="AU276" s="72"/>
    </row>
    <row r="277" spans="3:48" ht="12.95" customHeight="1" x14ac:dyDescent="0.2">
      <c r="C277" s="20"/>
      <c r="D277" s="20"/>
      <c r="S277" s="6"/>
      <c r="AA277" s="72"/>
      <c r="AB277" s="72"/>
      <c r="AC277" s="72"/>
      <c r="AD277" s="72"/>
      <c r="AE277" s="72"/>
      <c r="AG277" s="127"/>
      <c r="AN277" s="72"/>
      <c r="AO277" s="72"/>
      <c r="AP277" s="72"/>
      <c r="AQ277" s="72"/>
      <c r="AR277" s="72"/>
      <c r="AS277" s="72"/>
      <c r="AT277" s="72"/>
      <c r="AU277" s="72"/>
      <c r="AV277" s="72"/>
    </row>
    <row r="278" spans="3:48" ht="12.95" customHeight="1" x14ac:dyDescent="0.2">
      <c r="C278" s="20"/>
      <c r="D278" s="20"/>
      <c r="S278" s="6"/>
      <c r="AA278" s="72"/>
      <c r="AB278" s="72"/>
      <c r="AC278" s="72"/>
      <c r="AD278" s="72"/>
      <c r="AE278" s="72"/>
      <c r="AG278" s="127"/>
      <c r="AN278" s="72"/>
      <c r="AO278" s="72"/>
      <c r="AP278" s="72"/>
      <c r="AQ278" s="72"/>
      <c r="AR278" s="72"/>
      <c r="AS278" s="72"/>
      <c r="AT278" s="72"/>
      <c r="AU278" s="72"/>
      <c r="AV278" s="72"/>
    </row>
    <row r="279" spans="3:48" ht="12.95" customHeight="1" x14ac:dyDescent="0.2">
      <c r="C279" s="20"/>
      <c r="D279" s="20"/>
      <c r="S279" s="6"/>
      <c r="AA279" s="72"/>
      <c r="AB279" s="72"/>
      <c r="AC279" s="72"/>
      <c r="AD279" s="72"/>
      <c r="AE279" s="72"/>
      <c r="AG279" s="127"/>
      <c r="AN279" s="72"/>
      <c r="AO279" s="72"/>
      <c r="AP279" s="72"/>
      <c r="AQ279" s="72"/>
      <c r="AR279" s="72"/>
      <c r="AS279" s="72"/>
      <c r="AT279" s="72"/>
      <c r="AU279" s="72"/>
    </row>
    <row r="280" spans="3:48" ht="12.95" customHeight="1" x14ac:dyDescent="0.2">
      <c r="C280" s="20"/>
      <c r="D280" s="20"/>
      <c r="S280" s="6"/>
      <c r="AA280" s="72"/>
      <c r="AB280" s="72"/>
      <c r="AC280" s="72"/>
      <c r="AD280" s="72"/>
      <c r="AE280" s="72"/>
      <c r="AG280" s="127"/>
      <c r="AN280" s="72"/>
      <c r="AO280" s="72"/>
      <c r="AP280" s="72"/>
      <c r="AQ280" s="72"/>
      <c r="AR280" s="72"/>
      <c r="AS280" s="72"/>
      <c r="AT280" s="72"/>
      <c r="AU280" s="72"/>
    </row>
    <row r="281" spans="3:48" ht="12.95" customHeight="1" x14ac:dyDescent="0.2">
      <c r="C281" s="20"/>
      <c r="D281" s="20"/>
      <c r="S281" s="6"/>
      <c r="AA281" s="72"/>
      <c r="AB281" s="72"/>
      <c r="AC281" s="72"/>
      <c r="AD281" s="72"/>
      <c r="AE281" s="72"/>
      <c r="AG281" s="127"/>
      <c r="AN281" s="72"/>
      <c r="AO281" s="72"/>
      <c r="AP281" s="72"/>
      <c r="AQ281" s="72"/>
      <c r="AR281" s="72"/>
      <c r="AS281" s="72"/>
      <c r="AT281" s="72"/>
      <c r="AU281" s="72"/>
    </row>
    <row r="282" spans="3:48" ht="12.95" customHeight="1" x14ac:dyDescent="0.2">
      <c r="C282" s="20"/>
      <c r="D282" s="20"/>
      <c r="S282" s="6"/>
      <c r="AA282" s="72"/>
      <c r="AB282" s="72"/>
      <c r="AC282" s="72"/>
      <c r="AD282" s="72"/>
      <c r="AE282" s="72"/>
      <c r="AG282" s="127"/>
      <c r="AN282" s="72"/>
      <c r="AO282" s="72"/>
      <c r="AP282" s="72"/>
      <c r="AQ282" s="72"/>
      <c r="AR282" s="72"/>
      <c r="AS282" s="72"/>
      <c r="AT282" s="72"/>
      <c r="AU282" s="72"/>
    </row>
    <row r="283" spans="3:48" ht="12.95" customHeight="1" x14ac:dyDescent="0.2">
      <c r="C283" s="20"/>
      <c r="D283" s="20"/>
      <c r="S283" s="6"/>
      <c r="AA283" s="72"/>
      <c r="AB283" s="72"/>
      <c r="AC283" s="72"/>
      <c r="AD283" s="72"/>
      <c r="AE283" s="72"/>
      <c r="AG283" s="127"/>
      <c r="AN283" s="72"/>
      <c r="AO283" s="72"/>
      <c r="AP283" s="72"/>
      <c r="AQ283" s="72"/>
      <c r="AR283" s="72"/>
      <c r="AS283" s="72"/>
      <c r="AT283" s="72"/>
      <c r="AU283" s="72"/>
      <c r="AV283" s="72"/>
    </row>
    <row r="284" spans="3:48" ht="12.95" customHeight="1" x14ac:dyDescent="0.2">
      <c r="C284" s="20"/>
      <c r="D284" s="20"/>
      <c r="S284" s="6"/>
      <c r="AA284" s="72"/>
      <c r="AB284" s="72"/>
      <c r="AC284" s="72"/>
      <c r="AD284" s="72"/>
      <c r="AE284" s="72"/>
      <c r="AG284" s="127"/>
      <c r="AN284" s="72"/>
      <c r="AO284" s="72"/>
      <c r="AP284" s="72"/>
      <c r="AQ284" s="72"/>
      <c r="AR284" s="72"/>
      <c r="AS284" s="72"/>
      <c r="AT284" s="72"/>
      <c r="AU284" s="72"/>
      <c r="AV284" s="72"/>
    </row>
    <row r="285" spans="3:48" ht="12.95" customHeight="1" x14ac:dyDescent="0.2">
      <c r="C285" s="20"/>
      <c r="D285" s="20"/>
      <c r="S285" s="6"/>
      <c r="AA285" s="72"/>
      <c r="AB285" s="72"/>
      <c r="AC285" s="72"/>
      <c r="AD285" s="72"/>
      <c r="AE285" s="72"/>
      <c r="AG285" s="127"/>
      <c r="AN285" s="72"/>
      <c r="AO285" s="72"/>
      <c r="AP285" s="72"/>
      <c r="AQ285" s="72"/>
      <c r="AR285" s="72"/>
      <c r="AS285" s="72"/>
      <c r="AT285" s="72"/>
      <c r="AU285" s="72"/>
    </row>
    <row r="286" spans="3:48" ht="12.95" customHeight="1" x14ac:dyDescent="0.2">
      <c r="C286" s="20"/>
      <c r="D286" s="20"/>
      <c r="S286" s="6"/>
      <c r="AA286" s="72"/>
      <c r="AB286" s="72"/>
      <c r="AC286" s="72"/>
      <c r="AD286" s="72"/>
      <c r="AE286" s="72"/>
      <c r="AG286" s="127"/>
      <c r="AN286" s="72"/>
      <c r="AO286" s="72"/>
      <c r="AP286" s="72"/>
      <c r="AQ286" s="72"/>
      <c r="AR286" s="72"/>
      <c r="AS286" s="72"/>
      <c r="AT286" s="72"/>
      <c r="AU286" s="72"/>
    </row>
    <row r="287" spans="3:48" ht="12.95" customHeight="1" x14ac:dyDescent="0.2">
      <c r="C287" s="20"/>
      <c r="D287" s="20"/>
      <c r="S287" s="6"/>
      <c r="AA287" s="72"/>
      <c r="AB287" s="72"/>
      <c r="AC287" s="72"/>
      <c r="AD287" s="72"/>
      <c r="AE287" s="72"/>
      <c r="AG287" s="127"/>
      <c r="AN287" s="72"/>
      <c r="AO287" s="72"/>
      <c r="AP287" s="72"/>
      <c r="AQ287" s="72"/>
      <c r="AR287" s="72"/>
      <c r="AS287" s="72"/>
      <c r="AT287" s="72"/>
      <c r="AU287" s="72"/>
    </row>
    <row r="288" spans="3:48" ht="12.95" customHeight="1" x14ac:dyDescent="0.2">
      <c r="C288" s="20"/>
      <c r="D288" s="20"/>
      <c r="S288" s="6"/>
      <c r="AA288" s="72"/>
      <c r="AB288" s="72"/>
      <c r="AC288" s="72"/>
      <c r="AD288" s="72"/>
      <c r="AE288" s="72"/>
      <c r="AG288" s="127"/>
      <c r="AN288" s="72"/>
      <c r="AO288" s="72"/>
      <c r="AP288" s="72"/>
      <c r="AQ288" s="72"/>
      <c r="AR288" s="72"/>
      <c r="AS288" s="72"/>
      <c r="AT288" s="72"/>
      <c r="AU288" s="72"/>
    </row>
    <row r="289" spans="3:48" ht="12.95" customHeight="1" x14ac:dyDescent="0.2">
      <c r="C289" s="20"/>
      <c r="D289" s="20"/>
      <c r="S289" s="6"/>
      <c r="AA289" s="72"/>
      <c r="AB289" s="72"/>
      <c r="AC289" s="72"/>
      <c r="AD289" s="72"/>
      <c r="AE289" s="72"/>
      <c r="AG289" s="127"/>
      <c r="AN289" s="72"/>
      <c r="AO289" s="72"/>
      <c r="AP289" s="72"/>
      <c r="AQ289" s="72"/>
      <c r="AR289" s="72"/>
      <c r="AS289" s="72"/>
      <c r="AT289" s="72"/>
      <c r="AU289" s="72"/>
    </row>
    <row r="290" spans="3:48" ht="12.95" customHeight="1" x14ac:dyDescent="0.2">
      <c r="C290" s="20"/>
      <c r="D290" s="20"/>
      <c r="S290" s="6"/>
      <c r="AA290" s="72"/>
      <c r="AB290" s="72"/>
      <c r="AC290" s="72"/>
      <c r="AD290" s="72"/>
      <c r="AE290" s="72"/>
      <c r="AG290" s="127"/>
      <c r="AN290" s="72"/>
      <c r="AO290" s="72"/>
      <c r="AP290" s="72"/>
      <c r="AQ290" s="72"/>
      <c r="AR290" s="72"/>
      <c r="AS290" s="72"/>
      <c r="AT290" s="72"/>
      <c r="AU290" s="72"/>
    </row>
    <row r="291" spans="3:48" ht="12.95" customHeight="1" x14ac:dyDescent="0.2">
      <c r="C291" s="20"/>
      <c r="D291" s="20"/>
      <c r="S291" s="6"/>
      <c r="AA291" s="72"/>
      <c r="AB291" s="72"/>
      <c r="AC291" s="72"/>
      <c r="AD291" s="72"/>
      <c r="AE291" s="72"/>
      <c r="AG291" s="127"/>
      <c r="AN291" s="72"/>
      <c r="AO291" s="72"/>
      <c r="AP291" s="72"/>
      <c r="AQ291" s="72"/>
      <c r="AR291" s="72"/>
      <c r="AS291" s="72"/>
      <c r="AT291" s="72"/>
      <c r="AU291" s="72"/>
      <c r="AV291" s="72"/>
    </row>
    <row r="292" spans="3:48" ht="12.95" customHeight="1" x14ac:dyDescent="0.2">
      <c r="C292" s="20"/>
      <c r="D292" s="20"/>
      <c r="S292" s="6"/>
      <c r="AA292" s="72"/>
      <c r="AB292" s="72"/>
      <c r="AC292" s="72"/>
      <c r="AD292" s="72"/>
      <c r="AE292" s="72"/>
      <c r="AG292" s="127"/>
      <c r="AN292" s="72"/>
      <c r="AO292" s="72"/>
      <c r="AP292" s="72"/>
      <c r="AQ292" s="72"/>
      <c r="AR292" s="72"/>
      <c r="AS292" s="72"/>
      <c r="AT292" s="72"/>
      <c r="AU292" s="72"/>
      <c r="AV292" s="72"/>
    </row>
    <row r="293" spans="3:48" ht="12.95" customHeight="1" x14ac:dyDescent="0.2">
      <c r="C293" s="20"/>
      <c r="D293" s="20"/>
      <c r="S293" s="6"/>
      <c r="AA293" s="72"/>
      <c r="AB293" s="72"/>
      <c r="AC293" s="72"/>
      <c r="AD293" s="72"/>
      <c r="AE293" s="72"/>
      <c r="AG293" s="127"/>
      <c r="AN293" s="72"/>
      <c r="AO293" s="72"/>
      <c r="AP293" s="72"/>
      <c r="AQ293" s="72"/>
      <c r="AR293" s="72"/>
      <c r="AS293" s="72"/>
      <c r="AT293" s="72"/>
      <c r="AU293" s="72"/>
      <c r="AV293" s="72"/>
    </row>
    <row r="294" spans="3:48" ht="12.95" customHeight="1" x14ac:dyDescent="0.2">
      <c r="C294" s="20"/>
      <c r="D294" s="20"/>
      <c r="S294" s="6"/>
      <c r="AA294" s="72"/>
      <c r="AB294" s="72"/>
      <c r="AC294" s="72"/>
      <c r="AD294" s="72"/>
      <c r="AE294" s="72"/>
      <c r="AG294" s="127"/>
      <c r="AN294" s="72"/>
      <c r="AO294" s="72"/>
      <c r="AP294" s="72"/>
      <c r="AQ294" s="72"/>
      <c r="AR294" s="72"/>
      <c r="AS294" s="72"/>
      <c r="AT294" s="72"/>
      <c r="AU294" s="72"/>
    </row>
    <row r="295" spans="3:48" ht="12.95" customHeight="1" x14ac:dyDescent="0.2">
      <c r="C295" s="20"/>
      <c r="D295" s="20"/>
      <c r="S295" s="6"/>
      <c r="AA295" s="72"/>
      <c r="AB295" s="72"/>
      <c r="AC295" s="72"/>
      <c r="AD295" s="72"/>
      <c r="AE295" s="72"/>
      <c r="AG295" s="127"/>
      <c r="AN295" s="72"/>
      <c r="AO295" s="72"/>
      <c r="AP295" s="72"/>
      <c r="AQ295" s="72"/>
      <c r="AR295" s="72"/>
      <c r="AS295" s="72"/>
      <c r="AT295" s="72"/>
      <c r="AU295" s="72"/>
    </row>
    <row r="296" spans="3:48" ht="12.95" customHeight="1" x14ac:dyDescent="0.2">
      <c r="C296" s="20"/>
      <c r="D296" s="20"/>
      <c r="S296" s="6"/>
      <c r="AA296" s="72"/>
      <c r="AB296" s="72"/>
      <c r="AC296" s="72"/>
      <c r="AD296" s="72"/>
      <c r="AE296" s="72"/>
      <c r="AG296" s="127"/>
      <c r="AN296" s="72"/>
      <c r="AO296" s="72"/>
      <c r="AP296" s="72"/>
      <c r="AQ296" s="72"/>
      <c r="AR296" s="72"/>
      <c r="AS296" s="72"/>
      <c r="AT296" s="72"/>
      <c r="AU296" s="72"/>
    </row>
    <row r="297" spans="3:48" ht="12.95" customHeight="1" x14ac:dyDescent="0.2">
      <c r="C297" s="20"/>
      <c r="D297" s="20"/>
      <c r="S297" s="6"/>
      <c r="AA297" s="72"/>
      <c r="AB297" s="72"/>
      <c r="AC297" s="72"/>
      <c r="AD297" s="72"/>
      <c r="AE297" s="72"/>
      <c r="AG297" s="127"/>
      <c r="AN297" s="72"/>
      <c r="AO297" s="72"/>
      <c r="AP297" s="72"/>
      <c r="AQ297" s="72"/>
      <c r="AR297" s="72"/>
      <c r="AS297" s="72"/>
      <c r="AT297" s="72"/>
      <c r="AU297" s="72"/>
    </row>
    <row r="298" spans="3:48" ht="12.95" customHeight="1" x14ac:dyDescent="0.2">
      <c r="C298" s="20"/>
      <c r="D298" s="20"/>
      <c r="S298" s="6"/>
      <c r="AA298" s="72"/>
      <c r="AB298" s="72"/>
      <c r="AC298" s="72"/>
      <c r="AD298" s="72"/>
      <c r="AE298" s="72"/>
      <c r="AG298" s="127"/>
      <c r="AN298" s="72"/>
      <c r="AO298" s="72"/>
      <c r="AP298" s="72"/>
      <c r="AQ298" s="72"/>
      <c r="AR298" s="72"/>
      <c r="AS298" s="72"/>
      <c r="AT298" s="72"/>
      <c r="AU298" s="72"/>
    </row>
    <row r="299" spans="3:48" ht="12.95" customHeight="1" x14ac:dyDescent="0.2">
      <c r="C299" s="20"/>
      <c r="D299" s="20"/>
      <c r="S299" s="6"/>
      <c r="AA299" s="72"/>
      <c r="AB299" s="72"/>
      <c r="AC299" s="72"/>
      <c r="AD299" s="72"/>
      <c r="AE299" s="72"/>
      <c r="AG299" s="127"/>
      <c r="AN299" s="72"/>
      <c r="AO299" s="72"/>
      <c r="AP299" s="72"/>
      <c r="AQ299" s="72"/>
      <c r="AR299" s="72"/>
      <c r="AS299" s="72"/>
      <c r="AT299" s="72"/>
      <c r="AU299" s="72"/>
    </row>
    <row r="300" spans="3:48" ht="12.95" customHeight="1" x14ac:dyDescent="0.2">
      <c r="C300" s="20"/>
      <c r="D300" s="20"/>
      <c r="S300" s="6"/>
      <c r="AA300" s="72"/>
      <c r="AB300" s="72"/>
      <c r="AC300" s="72"/>
      <c r="AD300" s="72"/>
      <c r="AE300" s="72"/>
      <c r="AG300" s="127"/>
      <c r="AN300" s="72"/>
      <c r="AO300" s="72"/>
      <c r="AP300" s="72"/>
      <c r="AQ300" s="72"/>
      <c r="AR300" s="72"/>
      <c r="AS300" s="72"/>
      <c r="AT300" s="72"/>
      <c r="AU300" s="72"/>
    </row>
    <row r="301" spans="3:48" ht="12.95" customHeight="1" x14ac:dyDescent="0.2">
      <c r="C301" s="20"/>
      <c r="D301" s="20"/>
      <c r="S301" s="6"/>
      <c r="AA301" s="72"/>
      <c r="AB301" s="72"/>
      <c r="AC301" s="72"/>
      <c r="AD301" s="72"/>
      <c r="AE301" s="72"/>
      <c r="AG301" s="127"/>
      <c r="AN301" s="72"/>
      <c r="AO301" s="72"/>
      <c r="AP301" s="72"/>
      <c r="AQ301" s="72"/>
      <c r="AR301" s="72"/>
      <c r="AS301" s="72"/>
      <c r="AT301" s="72"/>
      <c r="AU301" s="72"/>
      <c r="AV301" s="72"/>
    </row>
    <row r="302" spans="3:48" ht="12.95" customHeight="1" x14ac:dyDescent="0.2">
      <c r="C302" s="20"/>
      <c r="D302" s="20"/>
      <c r="S302" s="6"/>
      <c r="AA302" s="72"/>
      <c r="AB302" s="72"/>
      <c r="AC302" s="72"/>
      <c r="AD302" s="72"/>
      <c r="AE302" s="72"/>
      <c r="AG302" s="127"/>
      <c r="AN302" s="72"/>
      <c r="AO302" s="72"/>
      <c r="AP302" s="72"/>
      <c r="AQ302" s="72"/>
      <c r="AR302" s="72"/>
      <c r="AS302" s="72"/>
      <c r="AT302" s="72"/>
      <c r="AU302" s="72"/>
      <c r="AV302" s="72"/>
    </row>
    <row r="303" spans="3:48" ht="12.95" customHeight="1" x14ac:dyDescent="0.2">
      <c r="C303" s="20"/>
      <c r="D303" s="20"/>
      <c r="S303" s="6"/>
      <c r="AA303" s="72"/>
      <c r="AB303" s="72"/>
      <c r="AC303" s="72"/>
      <c r="AD303" s="72"/>
      <c r="AE303" s="72"/>
      <c r="AG303" s="127"/>
      <c r="AN303" s="72"/>
      <c r="AO303" s="72"/>
      <c r="AP303" s="72"/>
      <c r="AQ303" s="72"/>
      <c r="AR303" s="72"/>
      <c r="AS303" s="72"/>
      <c r="AT303" s="72"/>
      <c r="AU303" s="72"/>
      <c r="AV303" s="72"/>
    </row>
    <row r="304" spans="3:48" ht="12.95" customHeight="1" x14ac:dyDescent="0.2">
      <c r="C304" s="20"/>
      <c r="D304" s="20"/>
      <c r="S304" s="6"/>
      <c r="AA304" s="72"/>
      <c r="AB304" s="72"/>
      <c r="AC304" s="72"/>
      <c r="AD304" s="72"/>
      <c r="AE304" s="72"/>
      <c r="AG304" s="127"/>
      <c r="AN304" s="72"/>
      <c r="AO304" s="72"/>
      <c r="AP304" s="72"/>
      <c r="AQ304" s="72"/>
      <c r="AR304" s="72"/>
      <c r="AS304" s="72"/>
      <c r="AT304" s="72"/>
      <c r="AU304" s="72"/>
    </row>
    <row r="305" spans="3:48" ht="12.95" customHeight="1" x14ac:dyDescent="0.2">
      <c r="C305" s="20"/>
      <c r="D305" s="20"/>
      <c r="S305" s="6"/>
      <c r="AA305" s="72"/>
      <c r="AB305" s="72"/>
      <c r="AC305" s="72"/>
      <c r="AD305" s="72"/>
      <c r="AE305" s="72"/>
      <c r="AG305" s="127"/>
      <c r="AN305" s="72"/>
      <c r="AO305" s="72"/>
      <c r="AP305" s="72"/>
      <c r="AQ305" s="72"/>
      <c r="AR305" s="72"/>
      <c r="AS305" s="72"/>
      <c r="AT305" s="72"/>
      <c r="AU305" s="72"/>
    </row>
    <row r="306" spans="3:48" ht="12.95" customHeight="1" x14ac:dyDescent="0.2">
      <c r="C306" s="20"/>
      <c r="D306" s="20"/>
      <c r="S306" s="6"/>
      <c r="AA306" s="72"/>
      <c r="AB306" s="72"/>
      <c r="AC306" s="72"/>
      <c r="AD306" s="72"/>
      <c r="AE306" s="72"/>
      <c r="AG306" s="127"/>
      <c r="AN306" s="72"/>
      <c r="AO306" s="72"/>
      <c r="AP306" s="72"/>
      <c r="AQ306" s="72"/>
      <c r="AR306" s="72"/>
      <c r="AS306" s="72"/>
      <c r="AT306" s="72"/>
      <c r="AU306" s="72"/>
    </row>
    <row r="307" spans="3:48" ht="12.95" customHeight="1" x14ac:dyDescent="0.2">
      <c r="C307" s="20"/>
      <c r="D307" s="20"/>
      <c r="S307" s="6"/>
      <c r="AA307" s="72"/>
      <c r="AB307" s="72"/>
      <c r="AC307" s="72"/>
      <c r="AD307" s="72"/>
      <c r="AE307" s="72"/>
      <c r="AG307" s="127"/>
      <c r="AN307" s="72"/>
      <c r="AO307" s="72"/>
      <c r="AP307" s="72"/>
      <c r="AQ307" s="72"/>
      <c r="AR307" s="72"/>
      <c r="AS307" s="72"/>
      <c r="AT307" s="72"/>
      <c r="AU307" s="72"/>
    </row>
    <row r="308" spans="3:48" ht="12.95" customHeight="1" x14ac:dyDescent="0.2">
      <c r="C308" s="20"/>
      <c r="D308" s="20"/>
      <c r="S308" s="6"/>
      <c r="AA308" s="72"/>
      <c r="AB308" s="72"/>
      <c r="AC308" s="72"/>
      <c r="AD308" s="72"/>
      <c r="AE308" s="72"/>
      <c r="AG308" s="127"/>
      <c r="AN308" s="72"/>
      <c r="AO308" s="72"/>
      <c r="AP308" s="72"/>
      <c r="AQ308" s="72"/>
      <c r="AR308" s="72"/>
      <c r="AS308" s="72"/>
      <c r="AT308" s="72"/>
      <c r="AU308" s="72"/>
    </row>
    <row r="309" spans="3:48" ht="12.95" customHeight="1" x14ac:dyDescent="0.2">
      <c r="C309" s="20"/>
      <c r="D309" s="20"/>
      <c r="S309" s="6"/>
      <c r="AA309" s="72"/>
      <c r="AB309" s="72"/>
      <c r="AC309" s="72"/>
      <c r="AD309" s="72"/>
      <c r="AE309" s="72"/>
      <c r="AG309" s="127"/>
      <c r="AN309" s="72"/>
      <c r="AO309" s="72"/>
      <c r="AP309" s="72"/>
      <c r="AQ309" s="72"/>
      <c r="AR309" s="72"/>
      <c r="AS309" s="72"/>
      <c r="AT309" s="72"/>
      <c r="AU309" s="72"/>
    </row>
    <row r="310" spans="3:48" ht="12.95" customHeight="1" x14ac:dyDescent="0.2">
      <c r="C310" s="20"/>
      <c r="D310" s="20"/>
      <c r="S310" s="6"/>
      <c r="AA310" s="72"/>
      <c r="AB310" s="72"/>
      <c r="AC310" s="72"/>
      <c r="AD310" s="72"/>
      <c r="AE310" s="72"/>
      <c r="AG310" s="127"/>
      <c r="AN310" s="72"/>
      <c r="AO310" s="72"/>
      <c r="AP310" s="72"/>
      <c r="AQ310" s="72"/>
      <c r="AR310" s="72"/>
      <c r="AS310" s="72"/>
      <c r="AT310" s="72"/>
      <c r="AU310" s="72"/>
    </row>
    <row r="311" spans="3:48" ht="12.95" customHeight="1" x14ac:dyDescent="0.2">
      <c r="C311" s="20"/>
      <c r="D311" s="20"/>
      <c r="S311" s="6"/>
      <c r="AA311" s="72"/>
      <c r="AB311" s="72"/>
      <c r="AC311" s="72"/>
      <c r="AD311" s="72"/>
      <c r="AE311" s="72"/>
      <c r="AG311" s="127"/>
      <c r="AN311" s="72"/>
      <c r="AO311" s="72"/>
      <c r="AP311" s="72"/>
      <c r="AQ311" s="72"/>
      <c r="AR311" s="72"/>
      <c r="AS311" s="72"/>
      <c r="AT311" s="72"/>
      <c r="AU311" s="72"/>
    </row>
    <row r="312" spans="3:48" ht="12.95" customHeight="1" x14ac:dyDescent="0.2">
      <c r="C312" s="20"/>
      <c r="D312" s="20"/>
      <c r="S312" s="6"/>
      <c r="AA312" s="72"/>
      <c r="AB312" s="72"/>
      <c r="AC312" s="72"/>
      <c r="AD312" s="72"/>
      <c r="AE312" s="72"/>
      <c r="AG312" s="127"/>
      <c r="AN312" s="72"/>
      <c r="AO312" s="72"/>
      <c r="AP312" s="72"/>
      <c r="AQ312" s="72"/>
      <c r="AR312" s="72"/>
      <c r="AS312" s="72"/>
      <c r="AT312" s="72"/>
      <c r="AU312" s="72"/>
    </row>
    <row r="313" spans="3:48" ht="12.95" customHeight="1" x14ac:dyDescent="0.2">
      <c r="C313" s="20"/>
      <c r="D313" s="20"/>
      <c r="S313" s="6"/>
      <c r="AA313" s="72"/>
      <c r="AB313" s="72"/>
      <c r="AC313" s="72"/>
      <c r="AD313" s="72"/>
      <c r="AE313" s="72"/>
      <c r="AG313" s="127"/>
      <c r="AN313" s="72"/>
      <c r="AO313" s="72"/>
      <c r="AP313" s="72"/>
      <c r="AQ313" s="72"/>
      <c r="AR313" s="72"/>
      <c r="AS313" s="72"/>
      <c r="AT313" s="72"/>
      <c r="AU313" s="72"/>
    </row>
    <row r="314" spans="3:48" ht="12.95" customHeight="1" x14ac:dyDescent="0.2">
      <c r="C314" s="20"/>
      <c r="D314" s="20"/>
      <c r="S314" s="6"/>
      <c r="AA314" s="72"/>
      <c r="AB314" s="72"/>
      <c r="AC314" s="72"/>
      <c r="AD314" s="72"/>
      <c r="AE314" s="72"/>
      <c r="AG314" s="127"/>
      <c r="AN314" s="72"/>
      <c r="AO314" s="72"/>
      <c r="AP314" s="72"/>
      <c r="AQ314" s="72"/>
      <c r="AR314" s="72"/>
      <c r="AS314" s="72"/>
      <c r="AT314" s="72"/>
      <c r="AU314" s="72"/>
    </row>
    <row r="315" spans="3:48" ht="12.95" customHeight="1" x14ac:dyDescent="0.2">
      <c r="C315" s="20"/>
      <c r="D315" s="20"/>
      <c r="S315" s="6"/>
      <c r="AA315" s="72"/>
      <c r="AB315" s="72"/>
      <c r="AC315" s="72"/>
      <c r="AD315" s="72"/>
      <c r="AE315" s="72"/>
      <c r="AG315" s="127"/>
      <c r="AN315" s="72"/>
      <c r="AO315" s="72"/>
      <c r="AP315" s="72"/>
      <c r="AQ315" s="72"/>
      <c r="AR315" s="72"/>
      <c r="AS315" s="72"/>
      <c r="AT315" s="72"/>
      <c r="AU315" s="72"/>
    </row>
    <row r="316" spans="3:48" ht="12.95" customHeight="1" x14ac:dyDescent="0.2">
      <c r="C316" s="20"/>
      <c r="D316" s="20"/>
      <c r="S316" s="6"/>
      <c r="AA316" s="72"/>
      <c r="AB316" s="72"/>
      <c r="AC316" s="72"/>
      <c r="AD316" s="72"/>
      <c r="AE316" s="72"/>
      <c r="AG316" s="127"/>
      <c r="AN316" s="72"/>
      <c r="AO316" s="72"/>
      <c r="AP316" s="72"/>
      <c r="AQ316" s="72"/>
      <c r="AR316" s="72"/>
      <c r="AS316" s="72"/>
      <c r="AT316" s="72"/>
      <c r="AU316" s="72"/>
    </row>
    <row r="317" spans="3:48" ht="12.95" customHeight="1" x14ac:dyDescent="0.2">
      <c r="C317" s="20"/>
      <c r="D317" s="20"/>
      <c r="S317" s="6"/>
      <c r="AA317" s="72"/>
      <c r="AB317" s="72"/>
      <c r="AC317" s="72"/>
      <c r="AD317" s="72"/>
      <c r="AE317" s="72"/>
      <c r="AG317" s="127"/>
      <c r="AN317" s="72"/>
      <c r="AO317" s="72"/>
      <c r="AP317" s="72"/>
      <c r="AQ317" s="72"/>
      <c r="AR317" s="72"/>
      <c r="AS317" s="72"/>
      <c r="AT317" s="72"/>
      <c r="AU317" s="72"/>
    </row>
    <row r="318" spans="3:48" ht="12.95" customHeight="1" x14ac:dyDescent="0.2">
      <c r="C318" s="20"/>
      <c r="D318" s="20"/>
      <c r="S318" s="6"/>
      <c r="AA318" s="72"/>
      <c r="AB318" s="72"/>
      <c r="AC318" s="72"/>
      <c r="AD318" s="72"/>
      <c r="AE318" s="72"/>
      <c r="AG318" s="127"/>
      <c r="AN318" s="72"/>
      <c r="AO318" s="72"/>
      <c r="AP318" s="72"/>
      <c r="AQ318" s="72"/>
      <c r="AR318" s="72"/>
      <c r="AS318" s="72"/>
      <c r="AT318" s="72"/>
      <c r="AU318" s="72"/>
    </row>
    <row r="319" spans="3:48" ht="12.95" customHeight="1" x14ac:dyDescent="0.2">
      <c r="C319" s="20"/>
      <c r="D319" s="20"/>
      <c r="S319" s="6"/>
      <c r="AA319" s="72"/>
      <c r="AB319" s="72"/>
      <c r="AC319" s="72"/>
      <c r="AD319" s="72"/>
      <c r="AE319" s="72"/>
      <c r="AG319" s="127"/>
      <c r="AN319" s="72"/>
      <c r="AO319" s="72"/>
      <c r="AP319" s="72"/>
      <c r="AQ319" s="72"/>
      <c r="AR319" s="72"/>
      <c r="AS319" s="72"/>
      <c r="AT319" s="72"/>
      <c r="AU319" s="72"/>
      <c r="AV319" s="72"/>
    </row>
    <row r="320" spans="3:48" ht="12.95" customHeight="1" x14ac:dyDescent="0.2">
      <c r="C320" s="20"/>
      <c r="D320" s="20"/>
      <c r="S320" s="6"/>
      <c r="AA320" s="72"/>
      <c r="AB320" s="72"/>
      <c r="AC320" s="72"/>
      <c r="AD320" s="72"/>
      <c r="AE320" s="72"/>
      <c r="AG320" s="127"/>
      <c r="AN320" s="72"/>
      <c r="AO320" s="72"/>
      <c r="AP320" s="72"/>
      <c r="AQ320" s="72"/>
      <c r="AR320" s="72"/>
      <c r="AS320" s="72"/>
      <c r="AT320" s="72"/>
      <c r="AU320" s="72"/>
    </row>
    <row r="321" spans="3:48" ht="12.95" customHeight="1" x14ac:dyDescent="0.2">
      <c r="C321" s="20"/>
      <c r="D321" s="20"/>
      <c r="AA321" s="72"/>
      <c r="AB321" s="72"/>
      <c r="AC321" s="72"/>
      <c r="AD321" s="72"/>
      <c r="AE321" s="72"/>
      <c r="AG321" s="127"/>
      <c r="AN321" s="72"/>
      <c r="AO321" s="72"/>
      <c r="AP321" s="72"/>
      <c r="AQ321" s="72"/>
      <c r="AR321" s="72"/>
      <c r="AS321" s="72"/>
      <c r="AT321" s="72"/>
      <c r="AU321" s="72"/>
    </row>
    <row r="322" spans="3:48" ht="12.95" customHeight="1" x14ac:dyDescent="0.2">
      <c r="C322" s="20"/>
      <c r="D322" s="20"/>
      <c r="AA322" s="72"/>
      <c r="AB322" s="72"/>
      <c r="AC322" s="72"/>
      <c r="AD322" s="72"/>
      <c r="AE322" s="72"/>
      <c r="AG322" s="127"/>
      <c r="AN322" s="72"/>
      <c r="AO322" s="72"/>
      <c r="AP322" s="72"/>
      <c r="AQ322" s="72"/>
      <c r="AR322" s="72"/>
      <c r="AS322" s="72"/>
      <c r="AT322" s="72"/>
      <c r="AU322" s="72"/>
    </row>
    <row r="323" spans="3:48" ht="12.95" customHeight="1" x14ac:dyDescent="0.2">
      <c r="C323" s="20"/>
      <c r="D323" s="20"/>
      <c r="AA323" s="72"/>
      <c r="AB323" s="72"/>
      <c r="AC323" s="72"/>
      <c r="AD323" s="72"/>
      <c r="AE323" s="72"/>
      <c r="AG323" s="127"/>
      <c r="AN323" s="72"/>
      <c r="AO323" s="72"/>
      <c r="AP323" s="72"/>
      <c r="AQ323" s="72"/>
      <c r="AR323" s="72"/>
      <c r="AS323" s="72"/>
      <c r="AT323" s="72"/>
      <c r="AU323" s="72"/>
    </row>
    <row r="324" spans="3:48" ht="12.95" customHeight="1" x14ac:dyDescent="0.2">
      <c r="C324" s="20"/>
      <c r="D324" s="20"/>
      <c r="AA324" s="72"/>
      <c r="AB324" s="72"/>
      <c r="AC324" s="72"/>
      <c r="AD324" s="72"/>
      <c r="AE324" s="72"/>
      <c r="AG324" s="127"/>
      <c r="AN324" s="72"/>
      <c r="AO324" s="72"/>
      <c r="AP324" s="72"/>
      <c r="AQ324" s="72"/>
      <c r="AR324" s="72"/>
      <c r="AS324" s="72"/>
      <c r="AT324" s="72"/>
      <c r="AU324" s="72"/>
    </row>
    <row r="325" spans="3:48" ht="12.95" customHeight="1" x14ac:dyDescent="0.2">
      <c r="C325" s="20"/>
      <c r="D325" s="20"/>
      <c r="AA325" s="72"/>
      <c r="AB325" s="72"/>
      <c r="AC325" s="72"/>
      <c r="AD325" s="72"/>
      <c r="AE325" s="72"/>
      <c r="AG325" s="127"/>
      <c r="AN325" s="72"/>
      <c r="AO325" s="72"/>
      <c r="AP325" s="72"/>
      <c r="AQ325" s="72"/>
      <c r="AR325" s="72"/>
      <c r="AS325" s="72"/>
      <c r="AT325" s="72"/>
      <c r="AU325" s="72"/>
    </row>
    <row r="326" spans="3:48" ht="12.95" customHeight="1" x14ac:dyDescent="0.2">
      <c r="C326" s="20"/>
      <c r="D326" s="20"/>
      <c r="AA326" s="72"/>
      <c r="AB326" s="72"/>
      <c r="AC326" s="72"/>
      <c r="AD326" s="72"/>
      <c r="AE326" s="72"/>
      <c r="AG326" s="127"/>
      <c r="AN326" s="72"/>
      <c r="AO326" s="72"/>
      <c r="AP326" s="72"/>
      <c r="AQ326" s="72"/>
      <c r="AR326" s="72"/>
      <c r="AS326" s="72"/>
      <c r="AT326" s="72"/>
      <c r="AU326" s="72"/>
    </row>
    <row r="327" spans="3:48" ht="12.95" customHeight="1" x14ac:dyDescent="0.2">
      <c r="C327" s="20"/>
      <c r="D327" s="20"/>
      <c r="AA327" s="72"/>
      <c r="AB327" s="72"/>
      <c r="AC327" s="72"/>
      <c r="AD327" s="72"/>
      <c r="AE327" s="72"/>
      <c r="AG327" s="127"/>
      <c r="AN327" s="72"/>
      <c r="AO327" s="72"/>
      <c r="AP327" s="72"/>
      <c r="AQ327" s="72"/>
      <c r="AR327" s="72"/>
      <c r="AS327" s="72"/>
      <c r="AT327" s="72"/>
      <c r="AU327" s="72"/>
    </row>
    <row r="328" spans="3:48" ht="12.95" customHeight="1" x14ac:dyDescent="0.2">
      <c r="C328" s="20"/>
      <c r="D328" s="20"/>
      <c r="AA328" s="72"/>
      <c r="AB328" s="72"/>
      <c r="AC328" s="72"/>
      <c r="AD328" s="72"/>
      <c r="AE328" s="72"/>
      <c r="AG328" s="127"/>
      <c r="AN328" s="72"/>
      <c r="AO328" s="72"/>
      <c r="AP328" s="72"/>
      <c r="AQ328" s="72"/>
      <c r="AR328" s="72"/>
      <c r="AS328" s="72"/>
      <c r="AT328" s="72"/>
      <c r="AU328" s="72"/>
    </row>
    <row r="329" spans="3:48" ht="12.95" customHeight="1" x14ac:dyDescent="0.2">
      <c r="C329" s="20"/>
      <c r="D329" s="20"/>
      <c r="AA329" s="72"/>
      <c r="AB329" s="72"/>
      <c r="AC329" s="72"/>
      <c r="AD329" s="72"/>
      <c r="AE329" s="72"/>
      <c r="AG329" s="127"/>
      <c r="AN329" s="72"/>
      <c r="AO329" s="72"/>
      <c r="AP329" s="72"/>
      <c r="AQ329" s="72"/>
      <c r="AR329" s="72"/>
      <c r="AS329" s="72"/>
      <c r="AT329" s="72"/>
      <c r="AU329" s="72"/>
    </row>
    <row r="330" spans="3:48" ht="12.95" customHeight="1" x14ac:dyDescent="0.2">
      <c r="C330" s="20"/>
      <c r="D330" s="20"/>
      <c r="AA330" s="72"/>
      <c r="AB330" s="72"/>
      <c r="AC330" s="72"/>
      <c r="AD330" s="72"/>
      <c r="AE330" s="72"/>
      <c r="AG330" s="127"/>
      <c r="AN330" s="72"/>
      <c r="AO330" s="72"/>
      <c r="AP330" s="72"/>
      <c r="AQ330" s="72"/>
      <c r="AR330" s="72"/>
      <c r="AS330" s="72"/>
      <c r="AT330" s="72"/>
      <c r="AU330" s="72"/>
    </row>
    <row r="331" spans="3:48" x14ac:dyDescent="0.2">
      <c r="C331" s="20"/>
      <c r="D331" s="20"/>
      <c r="AA331" s="72"/>
      <c r="AB331" s="72"/>
      <c r="AC331" s="72"/>
      <c r="AD331" s="72"/>
      <c r="AE331" s="72"/>
      <c r="AG331" s="127"/>
      <c r="AN331" s="72"/>
      <c r="AO331" s="72"/>
      <c r="AP331" s="72"/>
      <c r="AQ331" s="72"/>
      <c r="AR331" s="72"/>
      <c r="AS331" s="72"/>
      <c r="AT331" s="72"/>
      <c r="AU331" s="72"/>
    </row>
    <row r="332" spans="3:48" x14ac:dyDescent="0.2">
      <c r="C332" s="20"/>
      <c r="D332" s="20"/>
      <c r="AA332" s="72"/>
      <c r="AB332" s="72"/>
      <c r="AC332" s="72"/>
      <c r="AD332" s="72"/>
      <c r="AE332" s="72"/>
      <c r="AG332" s="127"/>
      <c r="AN332" s="72"/>
      <c r="AO332" s="72"/>
      <c r="AP332" s="72"/>
      <c r="AQ332" s="72"/>
      <c r="AR332" s="72"/>
      <c r="AS332" s="72"/>
      <c r="AT332" s="72"/>
      <c r="AU332" s="72"/>
    </row>
    <row r="333" spans="3:48" x14ac:dyDescent="0.2">
      <c r="C333" s="20"/>
      <c r="D333" s="20"/>
      <c r="AA333" s="72"/>
      <c r="AB333" s="72"/>
      <c r="AC333" s="72"/>
      <c r="AD333" s="72"/>
      <c r="AE333" s="72"/>
      <c r="AG333" s="127"/>
      <c r="AN333" s="72"/>
      <c r="AO333" s="72"/>
      <c r="AP333" s="72"/>
      <c r="AQ333" s="72"/>
      <c r="AR333" s="72"/>
      <c r="AS333" s="72"/>
      <c r="AT333" s="72"/>
      <c r="AU333" s="72"/>
      <c r="AV333" s="72"/>
    </row>
    <row r="334" spans="3:48" x14ac:dyDescent="0.2">
      <c r="C334" s="20"/>
      <c r="AA334" s="72"/>
      <c r="AB334" s="72"/>
      <c r="AC334" s="72"/>
      <c r="AD334" s="72"/>
      <c r="AE334" s="72"/>
      <c r="AG334" s="127"/>
      <c r="AN334" s="72"/>
      <c r="AO334" s="72"/>
      <c r="AP334" s="72"/>
      <c r="AQ334" s="72"/>
      <c r="AR334" s="72"/>
      <c r="AS334" s="72"/>
      <c r="AT334" s="72"/>
      <c r="AU334" s="72"/>
    </row>
    <row r="335" spans="3:48" x14ac:dyDescent="0.2">
      <c r="C335" s="20"/>
      <c r="AA335" s="72"/>
      <c r="AB335" s="72"/>
      <c r="AC335" s="72"/>
      <c r="AD335" s="72"/>
      <c r="AE335" s="72"/>
      <c r="AG335" s="127"/>
      <c r="AN335" s="72"/>
      <c r="AO335" s="72"/>
      <c r="AP335" s="72"/>
      <c r="AQ335" s="72"/>
      <c r="AR335" s="72"/>
      <c r="AS335" s="72"/>
      <c r="AT335" s="72"/>
      <c r="AU335" s="72"/>
    </row>
    <row r="336" spans="3:48" x14ac:dyDescent="0.2">
      <c r="C336" s="20"/>
      <c r="AA336" s="72"/>
      <c r="AB336" s="72"/>
      <c r="AC336" s="72"/>
      <c r="AD336" s="72"/>
      <c r="AE336" s="72"/>
      <c r="AG336" s="127"/>
      <c r="AN336" s="72"/>
      <c r="AO336" s="72"/>
      <c r="AP336" s="72"/>
      <c r="AQ336" s="72"/>
      <c r="AR336" s="72"/>
      <c r="AS336" s="72"/>
      <c r="AT336" s="72"/>
      <c r="AU336" s="72"/>
    </row>
    <row r="337" spans="3:48" x14ac:dyDescent="0.2">
      <c r="C337" s="20"/>
      <c r="AA337" s="72"/>
      <c r="AB337" s="72"/>
      <c r="AC337" s="72"/>
      <c r="AD337" s="72"/>
      <c r="AE337" s="72"/>
      <c r="AG337" s="127"/>
      <c r="AN337" s="72"/>
      <c r="AO337" s="72"/>
      <c r="AP337" s="72"/>
      <c r="AQ337" s="72"/>
      <c r="AR337" s="72"/>
      <c r="AS337" s="72"/>
      <c r="AT337" s="72"/>
      <c r="AU337" s="72"/>
    </row>
    <row r="338" spans="3:48" x14ac:dyDescent="0.2">
      <c r="C338" s="20"/>
      <c r="AA338" s="72"/>
      <c r="AB338" s="72"/>
      <c r="AC338" s="72"/>
      <c r="AD338" s="72"/>
      <c r="AE338" s="72"/>
      <c r="AG338" s="127"/>
      <c r="AN338" s="72"/>
      <c r="AO338" s="72"/>
      <c r="AP338" s="72"/>
      <c r="AQ338" s="72"/>
      <c r="AR338" s="72"/>
      <c r="AS338" s="72"/>
      <c r="AT338" s="72"/>
      <c r="AU338" s="72"/>
    </row>
    <row r="339" spans="3:48" x14ac:dyDescent="0.2">
      <c r="C339" s="20"/>
      <c r="AA339" s="72"/>
      <c r="AB339" s="72"/>
      <c r="AC339" s="72"/>
      <c r="AD339" s="72"/>
      <c r="AE339" s="72"/>
      <c r="AG339" s="127"/>
      <c r="AN339" s="72"/>
      <c r="AO339" s="72"/>
      <c r="AP339" s="72"/>
      <c r="AQ339" s="72"/>
      <c r="AR339" s="72"/>
      <c r="AS339" s="72"/>
      <c r="AT339" s="72"/>
      <c r="AU339" s="72"/>
    </row>
    <row r="340" spans="3:48" x14ac:dyDescent="0.2">
      <c r="C340" s="20"/>
      <c r="AA340" s="72"/>
      <c r="AB340" s="72"/>
      <c r="AC340" s="72"/>
      <c r="AD340" s="72"/>
      <c r="AE340" s="72"/>
      <c r="AG340" s="127"/>
      <c r="AN340" s="72"/>
      <c r="AO340" s="72"/>
      <c r="AP340" s="72"/>
      <c r="AQ340" s="72"/>
      <c r="AR340" s="72"/>
      <c r="AS340" s="72"/>
      <c r="AT340" s="72"/>
      <c r="AU340" s="72"/>
    </row>
    <row r="341" spans="3:48" x14ac:dyDescent="0.2">
      <c r="C341" s="20"/>
      <c r="AA341" s="72"/>
      <c r="AB341" s="72"/>
      <c r="AC341" s="72"/>
      <c r="AD341" s="72"/>
      <c r="AE341" s="72"/>
      <c r="AG341" s="127"/>
      <c r="AN341" s="72"/>
      <c r="AO341" s="72"/>
      <c r="AP341" s="72"/>
      <c r="AQ341" s="72"/>
      <c r="AR341" s="72"/>
      <c r="AS341" s="72"/>
      <c r="AT341" s="72"/>
      <c r="AU341" s="72"/>
    </row>
    <row r="342" spans="3:48" x14ac:dyDescent="0.2">
      <c r="C342" s="20"/>
      <c r="AA342" s="72"/>
      <c r="AB342" s="72"/>
      <c r="AC342" s="72"/>
      <c r="AD342" s="72"/>
      <c r="AE342" s="72"/>
      <c r="AG342" s="127"/>
      <c r="AN342" s="72"/>
      <c r="AO342" s="72"/>
      <c r="AP342" s="72"/>
      <c r="AQ342" s="72"/>
      <c r="AR342" s="72"/>
      <c r="AS342" s="72"/>
      <c r="AT342" s="72"/>
      <c r="AU342" s="72"/>
    </row>
    <row r="343" spans="3:48" x14ac:dyDescent="0.2">
      <c r="C343" s="20"/>
      <c r="AA343" s="72"/>
      <c r="AB343" s="72"/>
      <c r="AC343" s="72"/>
      <c r="AD343" s="72"/>
      <c r="AE343" s="72"/>
      <c r="AG343" s="127"/>
      <c r="AN343" s="72"/>
      <c r="AO343" s="72"/>
      <c r="AP343" s="72"/>
      <c r="AQ343" s="72"/>
      <c r="AR343" s="72"/>
      <c r="AS343" s="72"/>
      <c r="AT343" s="72"/>
      <c r="AU343" s="72"/>
    </row>
    <row r="344" spans="3:48" x14ac:dyDescent="0.2">
      <c r="C344" s="20"/>
      <c r="AA344" s="72"/>
      <c r="AB344" s="72"/>
      <c r="AC344" s="72"/>
      <c r="AD344" s="72"/>
      <c r="AE344" s="72"/>
      <c r="AG344" s="127"/>
      <c r="AN344" s="72"/>
      <c r="AO344" s="72"/>
      <c r="AP344" s="72"/>
      <c r="AQ344" s="72"/>
      <c r="AR344" s="72"/>
      <c r="AS344" s="72"/>
      <c r="AT344" s="72"/>
      <c r="AU344" s="72"/>
    </row>
    <row r="345" spans="3:48" x14ac:dyDescent="0.2">
      <c r="C345" s="20"/>
      <c r="AA345" s="72"/>
      <c r="AB345" s="72"/>
      <c r="AC345" s="72"/>
      <c r="AD345" s="72"/>
      <c r="AE345" s="72"/>
      <c r="AG345" s="127"/>
      <c r="AN345" s="72"/>
      <c r="AO345" s="72"/>
      <c r="AP345" s="72"/>
      <c r="AQ345" s="72"/>
      <c r="AR345" s="72"/>
      <c r="AS345" s="72"/>
      <c r="AT345" s="72"/>
      <c r="AU345" s="72"/>
    </row>
    <row r="346" spans="3:48" x14ac:dyDescent="0.2">
      <c r="C346" s="20"/>
      <c r="AA346" s="72"/>
      <c r="AB346" s="72"/>
      <c r="AC346" s="72"/>
      <c r="AD346" s="72"/>
      <c r="AE346" s="72"/>
      <c r="AG346" s="127"/>
      <c r="AN346" s="72"/>
      <c r="AO346" s="72"/>
      <c r="AP346" s="72"/>
      <c r="AQ346" s="72"/>
      <c r="AR346" s="72"/>
      <c r="AS346" s="72"/>
      <c r="AT346" s="72"/>
      <c r="AU346" s="72"/>
    </row>
    <row r="347" spans="3:48" x14ac:dyDescent="0.2">
      <c r="C347" s="20"/>
      <c r="AA347" s="72"/>
      <c r="AB347" s="72"/>
      <c r="AC347" s="72"/>
      <c r="AD347" s="72"/>
      <c r="AE347" s="72"/>
      <c r="AG347" s="127"/>
      <c r="AN347" s="72"/>
      <c r="AO347" s="72"/>
      <c r="AP347" s="72"/>
      <c r="AQ347" s="72"/>
      <c r="AR347" s="72"/>
      <c r="AS347" s="72"/>
      <c r="AT347" s="72"/>
      <c r="AU347" s="72"/>
    </row>
    <row r="348" spans="3:48" x14ac:dyDescent="0.2">
      <c r="C348" s="20"/>
      <c r="AA348" s="72"/>
      <c r="AB348" s="72"/>
      <c r="AC348" s="72"/>
      <c r="AD348" s="72"/>
      <c r="AE348" s="72"/>
      <c r="AG348" s="127"/>
      <c r="AN348" s="72"/>
      <c r="AO348" s="72"/>
      <c r="AP348" s="72"/>
      <c r="AQ348" s="72"/>
      <c r="AR348" s="72"/>
      <c r="AS348" s="72"/>
      <c r="AT348" s="72"/>
      <c r="AU348" s="72"/>
    </row>
    <row r="349" spans="3:48" x14ac:dyDescent="0.2">
      <c r="C349" s="20"/>
      <c r="AA349" s="72"/>
      <c r="AB349" s="72"/>
      <c r="AC349" s="72"/>
      <c r="AD349" s="72"/>
      <c r="AE349" s="72"/>
      <c r="AG349" s="127"/>
      <c r="AN349" s="72"/>
      <c r="AO349" s="72"/>
      <c r="AP349" s="72"/>
      <c r="AQ349" s="72"/>
      <c r="AR349" s="72"/>
      <c r="AS349" s="72"/>
      <c r="AT349" s="72"/>
      <c r="AU349" s="72"/>
    </row>
    <row r="350" spans="3:48" x14ac:dyDescent="0.2">
      <c r="C350" s="20"/>
      <c r="AA350" s="72"/>
      <c r="AB350" s="72"/>
      <c r="AC350" s="72"/>
      <c r="AD350" s="72"/>
      <c r="AE350" s="72"/>
      <c r="AG350" s="127"/>
      <c r="AN350" s="72"/>
      <c r="AO350" s="72"/>
      <c r="AP350" s="72"/>
      <c r="AQ350" s="72"/>
      <c r="AR350" s="72"/>
      <c r="AS350" s="72"/>
      <c r="AT350" s="72"/>
      <c r="AU350" s="72"/>
    </row>
    <row r="351" spans="3:48" x14ac:dyDescent="0.2">
      <c r="C351" s="20"/>
      <c r="AA351" s="72"/>
      <c r="AB351" s="72"/>
      <c r="AC351" s="72"/>
      <c r="AD351" s="72"/>
      <c r="AE351" s="72"/>
      <c r="AG351" s="127"/>
      <c r="AN351" s="72"/>
      <c r="AO351" s="72"/>
      <c r="AP351" s="72"/>
      <c r="AQ351" s="72"/>
      <c r="AR351" s="72"/>
      <c r="AS351" s="72"/>
      <c r="AT351" s="72"/>
      <c r="AU351" s="72"/>
      <c r="AV351" s="72"/>
    </row>
    <row r="352" spans="3:48" x14ac:dyDescent="0.2">
      <c r="C352" s="20"/>
      <c r="AA352" s="72"/>
      <c r="AB352" s="72"/>
      <c r="AC352" s="72"/>
      <c r="AD352" s="72"/>
      <c r="AE352" s="72"/>
      <c r="AG352" s="127"/>
      <c r="AN352" s="72"/>
      <c r="AO352" s="72"/>
      <c r="AP352" s="72"/>
      <c r="AQ352" s="72"/>
      <c r="AR352" s="72"/>
      <c r="AS352" s="72"/>
      <c r="AT352" s="72"/>
      <c r="AU352" s="72"/>
    </row>
    <row r="353" spans="3:64" x14ac:dyDescent="0.2">
      <c r="C353" s="20"/>
      <c r="AA353" s="72"/>
      <c r="AB353" s="72"/>
      <c r="AC353" s="72"/>
      <c r="AD353" s="72"/>
      <c r="AE353" s="72"/>
      <c r="AG353" s="127"/>
      <c r="AN353" s="72"/>
      <c r="AO353" s="72"/>
      <c r="AP353" s="72"/>
      <c r="AQ353" s="72"/>
      <c r="AR353" s="72"/>
      <c r="AS353" s="72"/>
      <c r="AT353" s="72"/>
      <c r="AU353" s="72"/>
    </row>
    <row r="354" spans="3:64" x14ac:dyDescent="0.2">
      <c r="C354" s="20"/>
      <c r="AA354" s="72"/>
      <c r="AB354" s="72"/>
      <c r="AC354" s="72"/>
      <c r="AD354" s="72"/>
      <c r="AE354" s="72"/>
      <c r="AG354" s="127"/>
      <c r="AN354" s="72"/>
      <c r="AO354" s="72"/>
      <c r="AP354" s="72"/>
      <c r="AQ354" s="72"/>
      <c r="AR354" s="72"/>
      <c r="AS354" s="72"/>
      <c r="AT354" s="72"/>
      <c r="AU354" s="72"/>
    </row>
    <row r="355" spans="3:64" x14ac:dyDescent="0.2">
      <c r="C355" s="20"/>
      <c r="AA355" s="72"/>
      <c r="AB355" s="72"/>
      <c r="AC355" s="72"/>
      <c r="AD355" s="72"/>
      <c r="AE355" s="72"/>
      <c r="AG355" s="127"/>
      <c r="AN355" s="72"/>
      <c r="AO355" s="72"/>
      <c r="AP355" s="72"/>
      <c r="AQ355" s="72"/>
      <c r="AR355" s="72"/>
      <c r="AS355" s="72"/>
      <c r="AT355" s="72"/>
      <c r="AU355" s="72"/>
    </row>
    <row r="356" spans="3:64" x14ac:dyDescent="0.2">
      <c r="C356" s="20"/>
      <c r="AA356" s="72"/>
      <c r="AB356" s="72"/>
      <c r="AC356" s="72"/>
      <c r="AD356" s="72"/>
      <c r="AE356" s="72"/>
      <c r="AG356" s="127"/>
      <c r="AN356" s="72"/>
      <c r="AO356" s="72"/>
      <c r="AP356" s="72"/>
      <c r="AQ356" s="72"/>
      <c r="AR356" s="72"/>
      <c r="AS356" s="72"/>
      <c r="AT356" s="72"/>
      <c r="AU356" s="72"/>
    </row>
    <row r="357" spans="3:64" x14ac:dyDescent="0.2">
      <c r="C357" s="20"/>
      <c r="AA357" s="72"/>
      <c r="AB357" s="72"/>
      <c r="AC357" s="72"/>
      <c r="AD357" s="72"/>
      <c r="AE357" s="72"/>
      <c r="AG357" s="127"/>
      <c r="AN357" s="72"/>
      <c r="AO357" s="72"/>
      <c r="AP357" s="72"/>
      <c r="AQ357" s="72"/>
      <c r="AR357" s="72"/>
      <c r="AS357" s="72"/>
      <c r="AT357" s="72"/>
      <c r="AU357" s="72"/>
    </row>
    <row r="358" spans="3:64" x14ac:dyDescent="0.2">
      <c r="C358" s="20"/>
      <c r="AA358" s="72"/>
      <c r="AB358" s="72"/>
      <c r="AC358" s="72"/>
      <c r="AD358" s="72"/>
      <c r="AE358" s="72"/>
      <c r="AG358" s="127"/>
      <c r="AN358" s="72"/>
      <c r="AO358" s="72"/>
      <c r="AP358" s="72"/>
      <c r="AQ358" s="72"/>
      <c r="AR358" s="72"/>
      <c r="AS358" s="72"/>
      <c r="AT358" s="72"/>
      <c r="AU358" s="72"/>
    </row>
    <row r="359" spans="3:64" x14ac:dyDescent="0.2">
      <c r="C359" s="20"/>
      <c r="AA359" s="72"/>
      <c r="AB359" s="72"/>
      <c r="AC359" s="72"/>
      <c r="AD359" s="72"/>
      <c r="AE359" s="72"/>
      <c r="AG359" s="127"/>
      <c r="AN359" s="72"/>
      <c r="AO359" s="72"/>
      <c r="AP359" s="72"/>
      <c r="AQ359" s="72"/>
      <c r="AR359" s="72"/>
      <c r="AS359" s="72"/>
      <c r="AT359" s="72"/>
      <c r="AU359" s="72"/>
    </row>
    <row r="360" spans="3:64" x14ac:dyDescent="0.2">
      <c r="C360" s="20"/>
      <c r="AA360" s="72"/>
      <c r="AB360" s="72"/>
      <c r="AC360" s="72"/>
      <c r="AD360" s="72"/>
      <c r="AE360" s="72"/>
      <c r="AG360" s="127"/>
      <c r="AN360" s="72"/>
      <c r="AO360" s="72"/>
      <c r="AP360" s="72"/>
      <c r="AQ360" s="72"/>
      <c r="AR360" s="72"/>
      <c r="AS360" s="72"/>
      <c r="AT360" s="72"/>
      <c r="AU360" s="72"/>
    </row>
    <row r="361" spans="3:64" x14ac:dyDescent="0.2">
      <c r="C361" s="20"/>
      <c r="AA361" s="72"/>
      <c r="AB361" s="72"/>
      <c r="AC361" s="72"/>
      <c r="AD361" s="72"/>
      <c r="AE361" s="72"/>
      <c r="AG361" s="127"/>
      <c r="AN361" s="72"/>
      <c r="AO361" s="72"/>
      <c r="AP361" s="72"/>
      <c r="AQ361" s="72"/>
      <c r="AR361" s="72"/>
      <c r="AS361" s="72"/>
      <c r="AT361" s="72"/>
      <c r="AU361" s="72"/>
    </row>
    <row r="362" spans="3:64" x14ac:dyDescent="0.2">
      <c r="C362" s="20"/>
      <c r="AA362" s="72"/>
      <c r="AB362" s="72"/>
      <c r="AC362" s="72"/>
      <c r="AD362" s="72"/>
      <c r="AE362" s="72"/>
      <c r="AG362" s="127"/>
      <c r="AN362" s="72"/>
      <c r="AO362" s="72"/>
      <c r="AP362" s="72"/>
      <c r="AQ362" s="72"/>
      <c r="AR362" s="72"/>
      <c r="AS362" s="72"/>
      <c r="AT362" s="72"/>
      <c r="AU362" s="72"/>
    </row>
    <row r="363" spans="3:64" x14ac:dyDescent="0.2">
      <c r="C363" s="20"/>
      <c r="AA363" s="72"/>
      <c r="AB363" s="72"/>
      <c r="AC363" s="72"/>
      <c r="AD363" s="72"/>
      <c r="AE363" s="72"/>
      <c r="AG363" s="127"/>
      <c r="AN363" s="72"/>
      <c r="AO363" s="72"/>
      <c r="AP363" s="72"/>
      <c r="AQ363" s="72"/>
      <c r="AR363" s="72"/>
      <c r="AS363" s="72"/>
      <c r="AT363" s="72"/>
      <c r="AU363" s="72"/>
    </row>
    <row r="364" spans="3:64" x14ac:dyDescent="0.2">
      <c r="C364" s="20"/>
      <c r="AA364" s="72"/>
      <c r="AB364" s="72"/>
      <c r="AC364" s="72"/>
      <c r="AD364" s="72"/>
      <c r="AE364" s="72"/>
      <c r="AG364" s="127"/>
      <c r="AN364" s="72"/>
      <c r="AO364" s="72"/>
      <c r="AP364" s="72"/>
      <c r="AQ364" s="72"/>
      <c r="AR364" s="72"/>
      <c r="AS364" s="72"/>
      <c r="AT364" s="72"/>
      <c r="AU364" s="72"/>
    </row>
    <row r="365" spans="3:64" x14ac:dyDescent="0.2">
      <c r="C365" s="20"/>
      <c r="AA365" s="72"/>
      <c r="AB365" s="72"/>
      <c r="AC365" s="72"/>
      <c r="AD365" s="72"/>
      <c r="AE365" s="72"/>
      <c r="AG365" s="127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3:64" x14ac:dyDescent="0.2">
      <c r="C366" s="20"/>
      <c r="AA366" s="72"/>
      <c r="AB366" s="72"/>
      <c r="AC366" s="72"/>
      <c r="AD366" s="72"/>
      <c r="AE366" s="72"/>
      <c r="AG366" s="127"/>
      <c r="AN366" s="72"/>
      <c r="AO366" s="72"/>
      <c r="AP366" s="72"/>
      <c r="AQ366" s="72"/>
      <c r="AR366" s="72"/>
      <c r="AS366" s="72"/>
      <c r="AT366" s="72"/>
      <c r="AU366" s="72"/>
    </row>
    <row r="367" spans="3:64" x14ac:dyDescent="0.2">
      <c r="C367" s="20"/>
      <c r="AA367" s="72"/>
      <c r="AB367" s="72"/>
      <c r="AC367" s="72"/>
      <c r="AD367" s="72"/>
      <c r="AE367" s="72"/>
      <c r="AG367" s="127"/>
      <c r="AN367" s="72"/>
      <c r="AO367" s="72"/>
      <c r="AP367" s="72"/>
      <c r="AQ367" s="72"/>
      <c r="AR367" s="72"/>
      <c r="AS367" s="72"/>
      <c r="AT367" s="72"/>
      <c r="AU367" s="72"/>
    </row>
    <row r="368" spans="3:64" x14ac:dyDescent="0.2">
      <c r="C368" s="20"/>
      <c r="AA368" s="72"/>
      <c r="AB368" s="72"/>
      <c r="AC368" s="72"/>
      <c r="AD368" s="72"/>
      <c r="AE368" s="72"/>
      <c r="AG368" s="127"/>
      <c r="AN368" s="72"/>
      <c r="AO368" s="72"/>
      <c r="AP368" s="72"/>
      <c r="AQ368" s="72"/>
      <c r="AR368" s="72"/>
      <c r="AS368" s="72"/>
      <c r="AT368" s="72"/>
      <c r="AU368" s="72"/>
    </row>
    <row r="369" spans="3:47" x14ac:dyDescent="0.2">
      <c r="C369" s="20"/>
      <c r="AA369" s="72"/>
      <c r="AB369" s="72"/>
      <c r="AC369" s="72"/>
      <c r="AD369" s="72"/>
      <c r="AE369" s="72"/>
      <c r="AG369" s="127"/>
      <c r="AN369" s="72"/>
      <c r="AO369" s="72"/>
      <c r="AP369" s="72"/>
      <c r="AQ369" s="72"/>
      <c r="AR369" s="72"/>
      <c r="AS369" s="72"/>
      <c r="AT369" s="72"/>
      <c r="AU369" s="72"/>
    </row>
    <row r="370" spans="3:47" x14ac:dyDescent="0.2">
      <c r="C370" s="20"/>
      <c r="AA370" s="72"/>
      <c r="AB370" s="72"/>
      <c r="AC370" s="72"/>
      <c r="AD370" s="72"/>
      <c r="AE370" s="72"/>
      <c r="AG370" s="127"/>
      <c r="AN370" s="72"/>
      <c r="AO370" s="72"/>
      <c r="AP370" s="72"/>
      <c r="AQ370" s="72"/>
      <c r="AR370" s="72"/>
      <c r="AS370" s="72"/>
      <c r="AT370" s="72"/>
      <c r="AU370" s="72"/>
    </row>
    <row r="371" spans="3:47" x14ac:dyDescent="0.2">
      <c r="C371" s="20"/>
      <c r="AA371" s="72"/>
      <c r="AB371" s="72"/>
      <c r="AC371" s="72"/>
      <c r="AD371" s="72"/>
      <c r="AE371" s="72"/>
      <c r="AG371" s="127"/>
      <c r="AN371" s="72"/>
      <c r="AO371" s="72"/>
      <c r="AP371" s="72"/>
      <c r="AQ371" s="72"/>
      <c r="AR371" s="72"/>
      <c r="AS371" s="72"/>
      <c r="AT371" s="72"/>
      <c r="AU371" s="72"/>
    </row>
    <row r="372" spans="3:47" x14ac:dyDescent="0.2">
      <c r="C372" s="20"/>
      <c r="AA372" s="72"/>
      <c r="AB372" s="72"/>
      <c r="AC372" s="72"/>
      <c r="AD372" s="72"/>
      <c r="AE372" s="72"/>
      <c r="AG372" s="127"/>
      <c r="AN372" s="72"/>
      <c r="AO372" s="72"/>
      <c r="AP372" s="72"/>
      <c r="AQ372" s="72"/>
      <c r="AR372" s="72"/>
      <c r="AS372" s="72"/>
      <c r="AT372" s="72"/>
      <c r="AU372" s="72"/>
    </row>
    <row r="373" spans="3:47" x14ac:dyDescent="0.2">
      <c r="C373" s="20"/>
      <c r="AA373" s="72"/>
      <c r="AB373" s="72"/>
      <c r="AC373" s="72"/>
      <c r="AD373" s="72"/>
      <c r="AE373" s="72"/>
      <c r="AG373" s="127"/>
      <c r="AN373" s="72"/>
      <c r="AO373" s="72"/>
      <c r="AP373" s="72"/>
      <c r="AQ373" s="72"/>
      <c r="AR373" s="72"/>
      <c r="AS373" s="72"/>
      <c r="AT373" s="72"/>
      <c r="AU373" s="72"/>
    </row>
    <row r="374" spans="3:47" x14ac:dyDescent="0.2">
      <c r="C374" s="20"/>
      <c r="AA374" s="72"/>
      <c r="AB374" s="72"/>
      <c r="AC374" s="72"/>
      <c r="AD374" s="72"/>
      <c r="AE374" s="72"/>
      <c r="AG374" s="127"/>
      <c r="AN374" s="72"/>
      <c r="AO374" s="72"/>
      <c r="AP374" s="72"/>
      <c r="AQ374" s="72"/>
      <c r="AR374" s="72"/>
      <c r="AS374" s="72"/>
      <c r="AT374" s="72"/>
      <c r="AU374" s="72"/>
    </row>
    <row r="375" spans="3:47" x14ac:dyDescent="0.2">
      <c r="C375" s="20"/>
      <c r="AA375" s="72"/>
      <c r="AB375" s="72"/>
      <c r="AC375" s="72"/>
      <c r="AD375" s="72"/>
      <c r="AE375" s="72"/>
      <c r="AG375" s="127"/>
      <c r="AN375" s="72"/>
      <c r="AO375" s="72"/>
      <c r="AP375" s="72"/>
      <c r="AQ375" s="72"/>
      <c r="AR375" s="72"/>
      <c r="AS375" s="72"/>
      <c r="AT375" s="72"/>
      <c r="AU375" s="72"/>
    </row>
    <row r="376" spans="3:47" x14ac:dyDescent="0.2">
      <c r="C376" s="20"/>
      <c r="AA376" s="72"/>
      <c r="AB376" s="72"/>
      <c r="AC376" s="72"/>
      <c r="AD376" s="72"/>
      <c r="AE376" s="72"/>
      <c r="AG376" s="127"/>
      <c r="AN376" s="72"/>
      <c r="AO376" s="72"/>
      <c r="AP376" s="72"/>
      <c r="AQ376" s="72"/>
      <c r="AR376" s="72"/>
      <c r="AS376" s="72"/>
      <c r="AT376" s="72"/>
      <c r="AU376" s="72"/>
    </row>
    <row r="377" spans="3:47" x14ac:dyDescent="0.2">
      <c r="C377" s="20"/>
      <c r="AA377" s="72"/>
      <c r="AB377" s="72"/>
      <c r="AC377" s="72"/>
      <c r="AD377" s="72"/>
      <c r="AE377" s="72"/>
      <c r="AG377" s="127"/>
      <c r="AN377" s="72"/>
      <c r="AO377" s="72"/>
      <c r="AP377" s="72"/>
      <c r="AQ377" s="72"/>
      <c r="AR377" s="72"/>
      <c r="AS377" s="72"/>
      <c r="AT377" s="72"/>
      <c r="AU377" s="72"/>
    </row>
    <row r="378" spans="3:47" x14ac:dyDescent="0.2">
      <c r="C378" s="20"/>
      <c r="AA378" s="72"/>
      <c r="AB378" s="72"/>
      <c r="AC378" s="72"/>
      <c r="AD378" s="72"/>
      <c r="AE378" s="72"/>
      <c r="AG378" s="127"/>
      <c r="AN378" s="72"/>
      <c r="AO378" s="72"/>
      <c r="AP378" s="72"/>
      <c r="AQ378" s="72"/>
      <c r="AR378" s="72"/>
      <c r="AS378" s="72"/>
      <c r="AT378" s="72"/>
      <c r="AU378" s="72"/>
    </row>
    <row r="379" spans="3:47" x14ac:dyDescent="0.2">
      <c r="C379" s="20"/>
      <c r="AA379" s="72"/>
      <c r="AB379" s="72"/>
      <c r="AC379" s="72"/>
      <c r="AD379" s="72"/>
      <c r="AE379" s="72"/>
      <c r="AG379" s="127"/>
      <c r="AN379" s="72"/>
      <c r="AO379" s="72"/>
      <c r="AP379" s="72"/>
      <c r="AQ379" s="72"/>
      <c r="AR379" s="72"/>
      <c r="AS379" s="72"/>
      <c r="AT379" s="72"/>
      <c r="AU379" s="72"/>
    </row>
    <row r="380" spans="3:47" x14ac:dyDescent="0.2">
      <c r="C380" s="20"/>
      <c r="AA380" s="72"/>
      <c r="AB380" s="72"/>
      <c r="AC380" s="72"/>
      <c r="AD380" s="72"/>
      <c r="AE380" s="72"/>
      <c r="AG380" s="127"/>
      <c r="AN380" s="72"/>
      <c r="AO380" s="72"/>
      <c r="AP380" s="72"/>
      <c r="AQ380" s="72"/>
      <c r="AR380" s="72"/>
      <c r="AS380" s="72"/>
      <c r="AT380" s="72"/>
      <c r="AU380" s="72"/>
    </row>
    <row r="381" spans="3:47" x14ac:dyDescent="0.2">
      <c r="C381" s="20"/>
      <c r="AA381" s="72"/>
      <c r="AB381" s="72"/>
      <c r="AC381" s="72"/>
      <c r="AD381" s="72"/>
      <c r="AE381" s="72"/>
      <c r="AG381" s="127"/>
      <c r="AN381" s="72"/>
      <c r="AO381" s="72"/>
      <c r="AP381" s="72"/>
      <c r="AQ381" s="72"/>
      <c r="AR381" s="72"/>
      <c r="AS381" s="72"/>
      <c r="AT381" s="72"/>
      <c r="AU381" s="72"/>
    </row>
    <row r="382" spans="3:47" x14ac:dyDescent="0.2">
      <c r="C382" s="20"/>
      <c r="AA382" s="72"/>
      <c r="AB382" s="72"/>
      <c r="AC382" s="72"/>
      <c r="AD382" s="72"/>
      <c r="AE382" s="72"/>
      <c r="AG382" s="127"/>
      <c r="AN382" s="72"/>
      <c r="AO382" s="72"/>
      <c r="AP382" s="72"/>
      <c r="AQ382" s="72"/>
      <c r="AR382" s="72"/>
      <c r="AS382" s="72"/>
      <c r="AT382" s="72"/>
      <c r="AU382" s="72"/>
    </row>
    <row r="383" spans="3:47" x14ac:dyDescent="0.2">
      <c r="C383" s="20"/>
      <c r="AA383" s="72"/>
      <c r="AB383" s="72"/>
      <c r="AC383" s="72"/>
      <c r="AD383" s="72"/>
      <c r="AE383" s="72"/>
      <c r="AG383" s="127"/>
      <c r="AN383" s="72"/>
      <c r="AO383" s="72"/>
      <c r="AP383" s="72"/>
      <c r="AQ383" s="72"/>
      <c r="AR383" s="72"/>
      <c r="AS383" s="72"/>
      <c r="AT383" s="72"/>
      <c r="AU383" s="72"/>
    </row>
    <row r="384" spans="3:47" x14ac:dyDescent="0.2">
      <c r="C384" s="20"/>
      <c r="AA384" s="72"/>
      <c r="AB384" s="72"/>
      <c r="AC384" s="72"/>
      <c r="AD384" s="72"/>
      <c r="AE384" s="72"/>
      <c r="AG384" s="127"/>
      <c r="AN384" s="72"/>
      <c r="AO384" s="72"/>
      <c r="AP384" s="72"/>
      <c r="AQ384" s="72"/>
      <c r="AR384" s="72"/>
      <c r="AS384" s="72"/>
      <c r="AT384" s="72"/>
      <c r="AU384" s="72"/>
    </row>
    <row r="385" spans="3:64" x14ac:dyDescent="0.2">
      <c r="C385" s="20"/>
      <c r="AA385" s="72"/>
      <c r="AB385" s="72"/>
      <c r="AC385" s="72"/>
      <c r="AD385" s="72"/>
      <c r="AE385" s="72"/>
      <c r="AG385" s="127"/>
      <c r="AN385" s="72"/>
      <c r="AO385" s="72"/>
      <c r="AP385" s="72"/>
      <c r="AQ385" s="72"/>
      <c r="AR385" s="72"/>
      <c r="AS385" s="72"/>
      <c r="AT385" s="72"/>
      <c r="AU385" s="72"/>
    </row>
    <row r="386" spans="3:64" x14ac:dyDescent="0.2">
      <c r="C386" s="20"/>
      <c r="AA386" s="72"/>
      <c r="AB386" s="72"/>
      <c r="AC386" s="72"/>
      <c r="AD386" s="72"/>
      <c r="AE386" s="72"/>
      <c r="AG386" s="127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3:64" x14ac:dyDescent="0.2">
      <c r="C387" s="20"/>
      <c r="AA387" s="72"/>
      <c r="AB387" s="72"/>
      <c r="AC387" s="72"/>
      <c r="AD387" s="72"/>
      <c r="AE387" s="72"/>
      <c r="AG387" s="127"/>
      <c r="AN387" s="72"/>
      <c r="AO387" s="72"/>
      <c r="AP387" s="72"/>
      <c r="AQ387" s="72"/>
      <c r="AR387" s="72"/>
      <c r="AS387" s="72"/>
      <c r="AT387" s="72"/>
      <c r="AU387" s="72"/>
    </row>
    <row r="388" spans="3:64" x14ac:dyDescent="0.2">
      <c r="C388" s="20"/>
      <c r="AA388" s="72"/>
      <c r="AB388" s="72"/>
      <c r="AC388" s="72"/>
      <c r="AD388" s="72"/>
      <c r="AE388" s="72"/>
      <c r="AG388" s="127"/>
      <c r="AN388" s="72"/>
      <c r="AO388" s="72"/>
      <c r="AP388" s="72"/>
      <c r="AQ388" s="72"/>
      <c r="AR388" s="72"/>
      <c r="AS388" s="72"/>
      <c r="AT388" s="72"/>
      <c r="AU388" s="72"/>
      <c r="AV388" s="72"/>
    </row>
    <row r="389" spans="3:64" x14ac:dyDescent="0.2">
      <c r="C389" s="20"/>
      <c r="AA389" s="72"/>
      <c r="AB389" s="72"/>
      <c r="AC389" s="72"/>
      <c r="AD389" s="72"/>
      <c r="AE389" s="72"/>
      <c r="AG389" s="127"/>
      <c r="AN389" s="72"/>
      <c r="AO389" s="72"/>
      <c r="AP389" s="72"/>
      <c r="AQ389" s="72"/>
      <c r="AR389" s="72"/>
      <c r="AS389" s="72"/>
      <c r="AT389" s="72"/>
      <c r="AU389" s="72"/>
    </row>
    <row r="390" spans="3:64" x14ac:dyDescent="0.2">
      <c r="C390" s="20"/>
      <c r="AA390" s="72"/>
      <c r="AB390" s="72"/>
      <c r="AC390" s="72"/>
      <c r="AD390" s="72"/>
      <c r="AE390" s="72"/>
      <c r="AG390" s="127"/>
      <c r="AN390" s="72"/>
      <c r="AO390" s="72"/>
      <c r="AP390" s="72"/>
      <c r="AQ390" s="72"/>
      <c r="AR390" s="72"/>
      <c r="AS390" s="72"/>
      <c r="AT390" s="72"/>
      <c r="AU390" s="72"/>
    </row>
    <row r="391" spans="3:64" x14ac:dyDescent="0.2">
      <c r="C391" s="20"/>
      <c r="AA391" s="72"/>
      <c r="AB391" s="72"/>
      <c r="AC391" s="72"/>
      <c r="AD391" s="72"/>
      <c r="AE391" s="72"/>
      <c r="AG391" s="127"/>
      <c r="AN391" s="72"/>
      <c r="AO391" s="72"/>
      <c r="AP391" s="72"/>
      <c r="AQ391" s="72"/>
      <c r="AR391" s="72"/>
      <c r="AS391" s="72"/>
      <c r="AT391" s="72"/>
      <c r="AU391" s="72"/>
    </row>
    <row r="392" spans="3:64" x14ac:dyDescent="0.2">
      <c r="C392" s="20"/>
      <c r="AA392" s="72"/>
      <c r="AB392" s="72"/>
      <c r="AC392" s="72"/>
      <c r="AD392" s="72"/>
      <c r="AE392" s="72"/>
      <c r="AG392" s="127"/>
      <c r="AN392" s="72"/>
      <c r="AO392" s="72"/>
      <c r="AP392" s="72"/>
      <c r="AQ392" s="72"/>
      <c r="AR392" s="72"/>
      <c r="AS392" s="72"/>
      <c r="AT392" s="72"/>
      <c r="AU392" s="72"/>
    </row>
    <row r="393" spans="3:64" x14ac:dyDescent="0.2">
      <c r="C393" s="20"/>
      <c r="AA393" s="72"/>
      <c r="AB393" s="72"/>
      <c r="AC393" s="72"/>
      <c r="AD393" s="72"/>
      <c r="AE393" s="72"/>
      <c r="AG393" s="127"/>
      <c r="AN393" s="72"/>
      <c r="AO393" s="72"/>
      <c r="AP393" s="72"/>
      <c r="AQ393" s="72"/>
      <c r="AR393" s="72"/>
      <c r="AS393" s="72"/>
      <c r="AT393" s="72"/>
      <c r="AU393" s="72"/>
    </row>
    <row r="394" spans="3:64" x14ac:dyDescent="0.2">
      <c r="C394" s="20"/>
      <c r="AA394" s="72"/>
      <c r="AB394" s="72"/>
      <c r="AC394" s="72"/>
      <c r="AD394" s="72"/>
      <c r="AE394" s="72"/>
      <c r="AG394" s="127"/>
      <c r="AN394" s="72"/>
      <c r="AO394" s="72"/>
      <c r="AP394" s="72"/>
      <c r="AQ394" s="72"/>
      <c r="AR394" s="72"/>
      <c r="AS394" s="72"/>
      <c r="AT394" s="72"/>
      <c r="AU394" s="72"/>
    </row>
    <row r="395" spans="3:64" x14ac:dyDescent="0.2">
      <c r="C395" s="20"/>
      <c r="AA395" s="72"/>
      <c r="AB395" s="72"/>
      <c r="AC395" s="72"/>
      <c r="AD395" s="72"/>
      <c r="AE395" s="72"/>
      <c r="AG395" s="127"/>
      <c r="AN395" s="72"/>
      <c r="AO395" s="72"/>
      <c r="AP395" s="72"/>
      <c r="AQ395" s="72"/>
      <c r="AR395" s="72"/>
      <c r="AS395" s="72"/>
      <c r="AT395" s="72"/>
      <c r="AU395" s="72"/>
    </row>
    <row r="396" spans="3:64" x14ac:dyDescent="0.2">
      <c r="C396" s="20"/>
      <c r="AA396" s="72"/>
      <c r="AB396" s="72"/>
      <c r="AC396" s="72"/>
      <c r="AD396" s="72"/>
      <c r="AE396" s="72"/>
      <c r="AG396" s="127"/>
      <c r="AN396" s="72"/>
      <c r="AO396" s="72"/>
      <c r="AP396" s="72"/>
      <c r="AQ396" s="72"/>
      <c r="AR396" s="72"/>
      <c r="AS396" s="72"/>
      <c r="AT396" s="72"/>
      <c r="AU396" s="72"/>
    </row>
    <row r="397" spans="3:64" x14ac:dyDescent="0.2">
      <c r="C397" s="20"/>
      <c r="AA397" s="72"/>
      <c r="AB397" s="72"/>
      <c r="AC397" s="72"/>
      <c r="AD397" s="72"/>
      <c r="AE397" s="72"/>
      <c r="AG397" s="127"/>
      <c r="AN397" s="72"/>
      <c r="AO397" s="72"/>
      <c r="AP397" s="72"/>
      <c r="AQ397" s="72"/>
      <c r="AR397" s="72"/>
      <c r="AS397" s="72"/>
      <c r="AT397" s="72"/>
      <c r="AU397" s="72"/>
    </row>
    <row r="398" spans="3:64" x14ac:dyDescent="0.2">
      <c r="AA398" s="72"/>
      <c r="AB398" s="72"/>
      <c r="AC398" s="72"/>
      <c r="AD398" s="72"/>
      <c r="AE398" s="72"/>
      <c r="AG398" s="127"/>
      <c r="AN398" s="72"/>
      <c r="AO398" s="72"/>
      <c r="AP398" s="72"/>
      <c r="AQ398" s="72"/>
      <c r="AR398" s="72"/>
      <c r="AS398" s="72"/>
      <c r="AT398" s="72"/>
      <c r="AU398" s="72"/>
    </row>
    <row r="399" spans="3:64" x14ac:dyDescent="0.2">
      <c r="AA399" s="72"/>
      <c r="AB399" s="72"/>
      <c r="AC399" s="72"/>
      <c r="AD399" s="72"/>
      <c r="AE399" s="72"/>
      <c r="AG399" s="127"/>
      <c r="AN399" s="72"/>
      <c r="AO399" s="72"/>
      <c r="AP399" s="72"/>
      <c r="AQ399" s="72"/>
      <c r="AR399" s="72"/>
      <c r="AS399" s="72"/>
      <c r="AT399" s="72"/>
      <c r="AU399" s="72"/>
    </row>
    <row r="400" spans="3:64" x14ac:dyDescent="0.2">
      <c r="AA400" s="72"/>
      <c r="AB400" s="72"/>
      <c r="AC400" s="72"/>
      <c r="AD400" s="72"/>
      <c r="AE400" s="72"/>
      <c r="AG400" s="127"/>
      <c r="AN400" s="72"/>
      <c r="AO400" s="72"/>
      <c r="AP400" s="72"/>
      <c r="AQ400" s="72"/>
      <c r="AR400" s="72"/>
      <c r="AS400" s="72"/>
      <c r="AT400" s="72"/>
      <c r="AU400" s="72"/>
    </row>
    <row r="401" spans="27:64" x14ac:dyDescent="0.2">
      <c r="AA401" s="72"/>
      <c r="AB401" s="72"/>
      <c r="AC401" s="72"/>
      <c r="AD401" s="72"/>
      <c r="AE401" s="72"/>
      <c r="AG401" s="127"/>
      <c r="AN401" s="72"/>
      <c r="AO401" s="72"/>
      <c r="AP401" s="72"/>
      <c r="AQ401" s="72"/>
      <c r="AR401" s="72"/>
      <c r="AS401" s="72"/>
      <c r="AT401" s="72"/>
      <c r="AU401" s="72"/>
    </row>
    <row r="402" spans="27:64" x14ac:dyDescent="0.2">
      <c r="AA402" s="72"/>
      <c r="AB402" s="72"/>
      <c r="AC402" s="72"/>
      <c r="AD402" s="72"/>
      <c r="AE402" s="72"/>
      <c r="AG402" s="127"/>
      <c r="AN402" s="72"/>
      <c r="AO402" s="72"/>
      <c r="AP402" s="72"/>
      <c r="AQ402" s="72"/>
      <c r="AR402" s="72"/>
      <c r="AS402" s="72"/>
      <c r="AT402" s="72"/>
      <c r="AU402" s="72"/>
    </row>
    <row r="403" spans="27:64" x14ac:dyDescent="0.2">
      <c r="AA403" s="72"/>
      <c r="AB403" s="72"/>
      <c r="AC403" s="72"/>
      <c r="AD403" s="72"/>
      <c r="AE403" s="72"/>
      <c r="AG403" s="127"/>
      <c r="AN403" s="72"/>
      <c r="AO403" s="72"/>
      <c r="AP403" s="72"/>
      <c r="AQ403" s="72"/>
      <c r="AR403" s="72"/>
      <c r="AS403" s="72"/>
      <c r="AT403" s="72"/>
      <c r="AU403" s="72"/>
    </row>
    <row r="404" spans="27:64" x14ac:dyDescent="0.2">
      <c r="AA404" s="72"/>
      <c r="AB404" s="72"/>
      <c r="AC404" s="72"/>
      <c r="AD404" s="72"/>
      <c r="AE404" s="72"/>
      <c r="AG404" s="127"/>
      <c r="AN404" s="72"/>
      <c r="AO404" s="72"/>
      <c r="AP404" s="72"/>
      <c r="AQ404" s="72"/>
      <c r="AR404" s="72"/>
      <c r="AS404" s="72"/>
      <c r="AT404" s="72"/>
      <c r="AU404" s="72"/>
    </row>
    <row r="405" spans="27:64" x14ac:dyDescent="0.2">
      <c r="AA405" s="72"/>
      <c r="AB405" s="72"/>
      <c r="AC405" s="72"/>
      <c r="AD405" s="72"/>
      <c r="AE405" s="72"/>
      <c r="AG405" s="127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27:64" x14ac:dyDescent="0.2">
      <c r="AA406" s="72"/>
      <c r="AB406" s="72"/>
      <c r="AC406" s="72"/>
      <c r="AD406" s="72"/>
      <c r="AE406" s="72"/>
      <c r="AG406" s="127"/>
      <c r="AN406" s="72"/>
      <c r="AO406" s="72"/>
      <c r="AP406" s="72"/>
      <c r="AQ406" s="72"/>
      <c r="AR406" s="72"/>
      <c r="AS406" s="72"/>
      <c r="AT406" s="72"/>
      <c r="AU406" s="72"/>
      <c r="AV406" s="72"/>
    </row>
    <row r="407" spans="27:64" x14ac:dyDescent="0.2">
      <c r="AA407" s="72"/>
      <c r="AB407" s="72"/>
      <c r="AC407" s="72"/>
      <c r="AD407" s="72"/>
      <c r="AE407" s="72"/>
      <c r="AG407" s="127"/>
      <c r="AN407" s="72"/>
      <c r="AO407" s="72"/>
      <c r="AP407" s="72"/>
      <c r="AQ407" s="72"/>
      <c r="AR407" s="72"/>
      <c r="AS407" s="72"/>
      <c r="AT407" s="72"/>
      <c r="AU407" s="72"/>
      <c r="AV407" s="72"/>
      <c r="AX407" s="72"/>
    </row>
    <row r="408" spans="27:64" x14ac:dyDescent="0.2">
      <c r="AA408" s="72"/>
      <c r="AB408" s="72"/>
      <c r="AC408" s="72"/>
      <c r="AD408" s="72"/>
      <c r="AE408" s="72"/>
      <c r="AG408" s="127"/>
      <c r="AN408" s="72"/>
      <c r="AO408" s="72"/>
      <c r="AP408" s="72"/>
      <c r="AQ408" s="72"/>
      <c r="AR408" s="72"/>
      <c r="AS408" s="72"/>
      <c r="AT408" s="72"/>
      <c r="AU408" s="72"/>
    </row>
    <row r="409" spans="27:64" x14ac:dyDescent="0.2">
      <c r="AA409" s="72"/>
      <c r="AB409" s="72"/>
      <c r="AC409" s="72"/>
      <c r="AD409" s="72"/>
      <c r="AE409" s="72"/>
      <c r="AG409" s="127"/>
      <c r="AN409" s="72"/>
      <c r="AO409" s="72"/>
      <c r="AP409" s="72"/>
      <c r="AQ409" s="72"/>
      <c r="AR409" s="72"/>
      <c r="AS409" s="72"/>
      <c r="AT409" s="72"/>
      <c r="AU409" s="72"/>
    </row>
    <row r="410" spans="27:64" x14ac:dyDescent="0.2">
      <c r="AA410" s="72"/>
      <c r="AB410" s="72"/>
      <c r="AC410" s="72"/>
      <c r="AD410" s="72"/>
      <c r="AE410" s="72"/>
      <c r="AG410" s="127"/>
      <c r="AN410" s="72"/>
      <c r="AO410" s="72"/>
      <c r="AP410" s="72"/>
      <c r="AQ410" s="72"/>
      <c r="AR410" s="72"/>
      <c r="AS410" s="72"/>
      <c r="AT410" s="72"/>
      <c r="AU410" s="72"/>
    </row>
    <row r="411" spans="27:64" x14ac:dyDescent="0.2">
      <c r="AA411" s="72"/>
      <c r="AB411" s="72"/>
      <c r="AC411" s="72"/>
      <c r="AD411" s="72"/>
      <c r="AE411" s="72"/>
      <c r="AG411" s="127"/>
      <c r="AN411" s="72"/>
      <c r="AO411" s="72"/>
      <c r="AP411" s="72"/>
      <c r="AQ411" s="72"/>
      <c r="AR411" s="72"/>
      <c r="AS411" s="72"/>
      <c r="AT411" s="72"/>
      <c r="AU411" s="72"/>
      <c r="AV411" s="72"/>
    </row>
    <row r="412" spans="27:64" x14ac:dyDescent="0.2">
      <c r="AA412" s="72"/>
      <c r="AB412" s="72"/>
      <c r="AC412" s="72"/>
      <c r="AD412" s="72"/>
      <c r="AE412" s="72"/>
      <c r="AG412" s="127"/>
      <c r="AN412" s="72"/>
      <c r="AO412" s="72"/>
      <c r="AP412" s="72"/>
      <c r="AQ412" s="72"/>
      <c r="AR412" s="72"/>
      <c r="AS412" s="72"/>
      <c r="AT412" s="72"/>
      <c r="AU412" s="72"/>
    </row>
    <row r="413" spans="27:64" x14ac:dyDescent="0.2">
      <c r="AA413" s="72"/>
      <c r="AB413" s="72"/>
      <c r="AC413" s="72"/>
      <c r="AD413" s="72"/>
      <c r="AE413" s="72"/>
      <c r="AG413" s="127"/>
      <c r="AN413" s="72"/>
      <c r="AO413" s="72"/>
      <c r="AP413" s="72"/>
      <c r="AQ413" s="72"/>
      <c r="AR413" s="72"/>
      <c r="AS413" s="72"/>
      <c r="AT413" s="72"/>
      <c r="AU413" s="72"/>
    </row>
    <row r="414" spans="27:64" x14ac:dyDescent="0.2">
      <c r="AA414" s="72"/>
      <c r="AB414" s="72"/>
      <c r="AC414" s="72"/>
      <c r="AD414" s="72"/>
      <c r="AE414" s="72"/>
      <c r="AG414" s="127"/>
      <c r="AN414" s="72"/>
      <c r="AO414" s="72"/>
      <c r="AP414" s="72"/>
      <c r="AQ414" s="72"/>
      <c r="AR414" s="72"/>
      <c r="AS414" s="72"/>
      <c r="AT414" s="72"/>
      <c r="AU414" s="72"/>
    </row>
    <row r="415" spans="27:64" x14ac:dyDescent="0.2">
      <c r="AA415" s="72"/>
      <c r="AB415" s="72"/>
      <c r="AC415" s="72"/>
      <c r="AD415" s="72"/>
      <c r="AE415" s="72"/>
      <c r="AG415" s="127"/>
      <c r="AN415" s="72"/>
      <c r="AO415" s="72"/>
      <c r="AP415" s="72"/>
      <c r="AQ415" s="72"/>
      <c r="AR415" s="72"/>
      <c r="AS415" s="72"/>
      <c r="AT415" s="72"/>
      <c r="AU415" s="72"/>
    </row>
    <row r="416" spans="27:64" x14ac:dyDescent="0.2">
      <c r="AA416" s="72"/>
      <c r="AB416" s="72"/>
      <c r="AC416" s="72"/>
      <c r="AD416" s="72"/>
      <c r="AE416" s="72"/>
      <c r="AG416" s="127"/>
      <c r="AN416" s="72"/>
      <c r="AO416" s="72"/>
      <c r="AP416" s="72"/>
      <c r="AQ416" s="72"/>
      <c r="AR416" s="72"/>
      <c r="AS416" s="72"/>
      <c r="AT416" s="72"/>
      <c r="AU416" s="72"/>
    </row>
    <row r="417" spans="27:47" x14ac:dyDescent="0.2">
      <c r="AA417" s="72"/>
      <c r="AB417" s="72"/>
      <c r="AC417" s="72"/>
      <c r="AD417" s="72"/>
      <c r="AE417" s="72"/>
      <c r="AG417" s="127"/>
      <c r="AN417" s="72"/>
      <c r="AO417" s="72"/>
      <c r="AP417" s="72"/>
      <c r="AQ417" s="72"/>
      <c r="AR417" s="72"/>
      <c r="AS417" s="72"/>
      <c r="AT417" s="72"/>
      <c r="AU417" s="72"/>
    </row>
    <row r="418" spans="27:47" x14ac:dyDescent="0.2">
      <c r="AA418" s="72"/>
      <c r="AB418" s="72"/>
      <c r="AC418" s="72"/>
      <c r="AD418" s="72"/>
      <c r="AE418" s="72"/>
      <c r="AG418" s="127"/>
      <c r="AN418" s="72"/>
      <c r="AO418" s="72"/>
      <c r="AP418" s="72"/>
      <c r="AQ418" s="72"/>
      <c r="AR418" s="72"/>
      <c r="AS418" s="72"/>
      <c r="AT418" s="72"/>
      <c r="AU418" s="72"/>
    </row>
    <row r="419" spans="27:47" x14ac:dyDescent="0.2">
      <c r="AA419" s="72"/>
      <c r="AB419" s="72"/>
      <c r="AC419" s="72"/>
      <c r="AD419" s="72"/>
      <c r="AE419" s="72"/>
      <c r="AG419" s="127"/>
      <c r="AN419" s="72"/>
      <c r="AO419" s="72"/>
      <c r="AP419" s="72"/>
      <c r="AQ419" s="72"/>
      <c r="AR419" s="72"/>
      <c r="AS419" s="72"/>
      <c r="AT419" s="72"/>
      <c r="AU419" s="72"/>
    </row>
    <row r="420" spans="27:47" x14ac:dyDescent="0.2">
      <c r="AA420" s="72"/>
      <c r="AB420" s="72"/>
      <c r="AC420" s="72"/>
      <c r="AD420" s="72"/>
      <c r="AE420" s="72"/>
      <c r="AG420" s="127"/>
      <c r="AN420" s="72"/>
      <c r="AO420" s="72"/>
      <c r="AP420" s="72"/>
      <c r="AQ420" s="72"/>
      <c r="AR420" s="72"/>
      <c r="AS420" s="72"/>
      <c r="AT420" s="72"/>
      <c r="AU420" s="72"/>
    </row>
    <row r="421" spans="27:47" x14ac:dyDescent="0.2">
      <c r="AA421" s="72"/>
      <c r="AB421" s="72"/>
      <c r="AC421" s="72"/>
      <c r="AD421" s="72"/>
      <c r="AE421" s="72"/>
      <c r="AG421" s="127"/>
      <c r="AN421" s="72"/>
      <c r="AO421" s="72"/>
      <c r="AP421" s="72"/>
      <c r="AQ421" s="72"/>
      <c r="AR421" s="72"/>
      <c r="AS421" s="72"/>
      <c r="AT421" s="72"/>
      <c r="AU421" s="72"/>
    </row>
    <row r="422" spans="27:47" x14ac:dyDescent="0.2">
      <c r="AA422" s="72"/>
      <c r="AB422" s="72"/>
      <c r="AC422" s="72"/>
      <c r="AD422" s="72"/>
      <c r="AE422" s="72"/>
      <c r="AG422" s="127"/>
      <c r="AN422" s="72"/>
      <c r="AO422" s="72"/>
      <c r="AP422" s="72"/>
      <c r="AQ422" s="72"/>
      <c r="AR422" s="72"/>
      <c r="AS422" s="72"/>
      <c r="AT422" s="72"/>
      <c r="AU422" s="72"/>
    </row>
    <row r="423" spans="27:47" x14ac:dyDescent="0.2">
      <c r="AA423" s="72"/>
      <c r="AB423" s="72"/>
      <c r="AC423" s="72"/>
      <c r="AD423" s="72"/>
      <c r="AE423" s="72"/>
      <c r="AG423" s="127"/>
      <c r="AN423" s="72"/>
      <c r="AO423" s="72"/>
      <c r="AP423" s="72"/>
      <c r="AQ423" s="72"/>
      <c r="AR423" s="72"/>
      <c r="AS423" s="72"/>
      <c r="AT423" s="72"/>
      <c r="AU423" s="72"/>
    </row>
    <row r="424" spans="27:47" x14ac:dyDescent="0.2">
      <c r="AA424" s="72"/>
      <c r="AB424" s="72"/>
      <c r="AC424" s="72"/>
      <c r="AD424" s="72"/>
      <c r="AE424" s="72"/>
      <c r="AG424" s="127"/>
      <c r="AN424" s="72"/>
      <c r="AO424" s="72"/>
      <c r="AP424" s="72"/>
      <c r="AQ424" s="72"/>
      <c r="AR424" s="72"/>
      <c r="AS424" s="72"/>
      <c r="AT424" s="72"/>
      <c r="AU424" s="72"/>
    </row>
    <row r="425" spans="27:47" x14ac:dyDescent="0.2">
      <c r="AA425" s="72"/>
      <c r="AB425" s="72"/>
      <c r="AC425" s="72"/>
      <c r="AD425" s="72"/>
      <c r="AE425" s="72"/>
      <c r="AG425" s="127"/>
      <c r="AN425" s="72"/>
      <c r="AO425" s="72"/>
      <c r="AP425" s="72"/>
      <c r="AQ425" s="72"/>
      <c r="AR425" s="72"/>
      <c r="AS425" s="72"/>
      <c r="AT425" s="72"/>
      <c r="AU425" s="72"/>
    </row>
    <row r="426" spans="27:47" x14ac:dyDescent="0.2">
      <c r="AA426" s="72"/>
      <c r="AB426" s="72"/>
      <c r="AC426" s="72"/>
      <c r="AD426" s="72"/>
      <c r="AE426" s="72"/>
      <c r="AG426" s="127"/>
      <c r="AN426" s="72"/>
      <c r="AO426" s="72"/>
      <c r="AP426" s="72"/>
      <c r="AQ426" s="72"/>
      <c r="AR426" s="72"/>
      <c r="AS426" s="72"/>
      <c r="AT426" s="72"/>
      <c r="AU426" s="72"/>
    </row>
    <row r="427" spans="27:47" x14ac:dyDescent="0.2">
      <c r="AA427" s="72"/>
      <c r="AB427" s="72"/>
      <c r="AC427" s="72"/>
      <c r="AD427" s="72"/>
      <c r="AE427" s="72"/>
      <c r="AG427" s="127"/>
      <c r="AN427" s="72"/>
      <c r="AO427" s="72"/>
      <c r="AP427" s="72"/>
      <c r="AQ427" s="72"/>
      <c r="AR427" s="72"/>
      <c r="AS427" s="72"/>
      <c r="AT427" s="72"/>
      <c r="AU427" s="72"/>
    </row>
    <row r="428" spans="27:47" x14ac:dyDescent="0.2">
      <c r="AA428" s="72"/>
      <c r="AB428" s="72"/>
      <c r="AC428" s="72"/>
      <c r="AD428" s="72"/>
      <c r="AE428" s="72"/>
      <c r="AG428" s="127"/>
      <c r="AN428" s="72"/>
      <c r="AO428" s="72"/>
      <c r="AP428" s="72"/>
      <c r="AQ428" s="72"/>
      <c r="AR428" s="72"/>
      <c r="AS428" s="72"/>
      <c r="AT428" s="72"/>
      <c r="AU428" s="72"/>
    </row>
    <row r="429" spans="27:47" x14ac:dyDescent="0.2">
      <c r="AA429" s="72"/>
      <c r="AB429" s="72"/>
      <c r="AC429" s="72"/>
      <c r="AD429" s="72"/>
      <c r="AE429" s="72"/>
      <c r="AG429" s="127"/>
      <c r="AN429" s="72"/>
      <c r="AO429" s="72"/>
      <c r="AP429" s="72"/>
      <c r="AQ429" s="72"/>
      <c r="AR429" s="72"/>
      <c r="AS429" s="72"/>
      <c r="AT429" s="72"/>
      <c r="AU429" s="72"/>
    </row>
    <row r="430" spans="27:47" x14ac:dyDescent="0.2">
      <c r="AA430" s="72"/>
      <c r="AB430" s="72"/>
      <c r="AC430" s="72"/>
      <c r="AD430" s="72"/>
      <c r="AE430" s="72"/>
      <c r="AG430" s="127"/>
      <c r="AN430" s="72"/>
      <c r="AO430" s="72"/>
      <c r="AP430" s="72"/>
      <c r="AQ430" s="72"/>
      <c r="AR430" s="72"/>
      <c r="AS430" s="72"/>
      <c r="AT430" s="72"/>
      <c r="AU430" s="72"/>
    </row>
    <row r="431" spans="27:47" x14ac:dyDescent="0.2">
      <c r="AA431" s="72"/>
      <c r="AB431" s="72"/>
      <c r="AC431" s="72"/>
      <c r="AD431" s="72"/>
      <c r="AE431" s="72"/>
      <c r="AG431" s="127"/>
      <c r="AN431" s="72"/>
      <c r="AO431" s="72"/>
      <c r="AP431" s="72"/>
      <c r="AQ431" s="72"/>
      <c r="AR431" s="72"/>
      <c r="AS431" s="72"/>
      <c r="AT431" s="72"/>
      <c r="AU431" s="72"/>
    </row>
    <row r="432" spans="27:47" x14ac:dyDescent="0.2">
      <c r="AA432" s="72"/>
      <c r="AB432" s="72"/>
      <c r="AC432" s="72"/>
      <c r="AD432" s="72"/>
      <c r="AE432" s="72"/>
      <c r="AG432" s="127"/>
      <c r="AN432" s="72"/>
      <c r="AO432" s="72"/>
      <c r="AP432" s="72"/>
      <c r="AQ432" s="72"/>
      <c r="AR432" s="72"/>
      <c r="AS432" s="72"/>
      <c r="AT432" s="72"/>
      <c r="AU432" s="72"/>
    </row>
    <row r="433" spans="27:47" x14ac:dyDescent="0.2">
      <c r="AA433" s="72"/>
      <c r="AB433" s="72"/>
      <c r="AC433" s="72"/>
      <c r="AD433" s="72"/>
      <c r="AE433" s="72"/>
      <c r="AG433" s="127"/>
      <c r="AN433" s="72"/>
      <c r="AO433" s="72"/>
      <c r="AP433" s="72"/>
      <c r="AQ433" s="72"/>
      <c r="AR433" s="72"/>
      <c r="AS433" s="72"/>
      <c r="AT433" s="72"/>
      <c r="AU433" s="72"/>
    </row>
    <row r="434" spans="27:47" x14ac:dyDescent="0.2">
      <c r="AA434" s="72"/>
      <c r="AB434" s="72"/>
      <c r="AC434" s="72"/>
      <c r="AD434" s="72"/>
      <c r="AE434" s="72"/>
      <c r="AG434" s="127"/>
      <c r="AN434" s="72"/>
      <c r="AO434" s="72"/>
      <c r="AP434" s="72"/>
      <c r="AQ434" s="72"/>
      <c r="AR434" s="72"/>
      <c r="AS434" s="72"/>
      <c r="AT434" s="72"/>
      <c r="AU434" s="72"/>
    </row>
    <row r="435" spans="27:47" x14ac:dyDescent="0.2">
      <c r="AA435" s="72"/>
      <c r="AB435" s="72"/>
      <c r="AC435" s="72"/>
      <c r="AD435" s="72"/>
      <c r="AE435" s="72"/>
      <c r="AG435" s="127"/>
      <c r="AN435" s="72"/>
      <c r="AO435" s="72"/>
      <c r="AP435" s="72"/>
      <c r="AQ435" s="72"/>
      <c r="AR435" s="72"/>
      <c r="AS435" s="72"/>
      <c r="AT435" s="72"/>
      <c r="AU435" s="72"/>
    </row>
    <row r="436" spans="27:47" x14ac:dyDescent="0.2">
      <c r="AA436" s="72"/>
      <c r="AB436" s="72"/>
      <c r="AC436" s="72"/>
      <c r="AD436" s="72"/>
      <c r="AE436" s="72"/>
      <c r="AG436" s="127"/>
      <c r="AN436" s="72"/>
      <c r="AO436" s="72"/>
      <c r="AP436" s="72"/>
      <c r="AQ436" s="72"/>
      <c r="AR436" s="72"/>
      <c r="AS436" s="72"/>
      <c r="AT436" s="72"/>
      <c r="AU436" s="72"/>
    </row>
    <row r="437" spans="27:47" x14ac:dyDescent="0.2">
      <c r="AA437" s="72"/>
      <c r="AB437" s="72"/>
      <c r="AC437" s="72"/>
      <c r="AD437" s="72"/>
      <c r="AE437" s="72"/>
      <c r="AG437" s="127"/>
      <c r="AN437" s="72"/>
      <c r="AO437" s="72"/>
      <c r="AP437" s="72"/>
      <c r="AQ437" s="72"/>
      <c r="AR437" s="72"/>
      <c r="AS437" s="72"/>
      <c r="AT437" s="72"/>
      <c r="AU437" s="72"/>
    </row>
    <row r="438" spans="27:47" x14ac:dyDescent="0.2">
      <c r="AA438" s="72"/>
      <c r="AB438" s="72"/>
      <c r="AC438" s="72"/>
      <c r="AD438" s="72"/>
      <c r="AE438" s="72"/>
      <c r="AG438" s="127"/>
      <c r="AN438" s="72"/>
      <c r="AO438" s="72"/>
      <c r="AP438" s="72"/>
      <c r="AQ438" s="72"/>
      <c r="AR438" s="72"/>
      <c r="AS438" s="72"/>
      <c r="AT438" s="72"/>
      <c r="AU438" s="72"/>
    </row>
    <row r="439" spans="27:47" x14ac:dyDescent="0.2">
      <c r="AA439" s="72"/>
      <c r="AB439" s="72"/>
      <c r="AC439" s="72"/>
      <c r="AD439" s="72"/>
      <c r="AE439" s="72"/>
      <c r="AG439" s="127"/>
      <c r="AN439" s="72"/>
      <c r="AO439" s="72"/>
      <c r="AP439" s="72"/>
      <c r="AQ439" s="72"/>
      <c r="AR439" s="72"/>
      <c r="AS439" s="72"/>
      <c r="AT439" s="72"/>
      <c r="AU439" s="72"/>
    </row>
    <row r="440" spans="27:47" x14ac:dyDescent="0.2">
      <c r="AA440" s="72"/>
      <c r="AB440" s="72"/>
      <c r="AC440" s="72"/>
      <c r="AD440" s="72"/>
      <c r="AE440" s="72"/>
      <c r="AG440" s="127"/>
      <c r="AN440" s="72"/>
      <c r="AO440" s="72"/>
      <c r="AP440" s="72"/>
      <c r="AQ440" s="72"/>
      <c r="AR440" s="72"/>
      <c r="AS440" s="72"/>
      <c r="AT440" s="72"/>
      <c r="AU440" s="72"/>
    </row>
    <row r="441" spans="27:47" x14ac:dyDescent="0.2">
      <c r="AA441" s="72"/>
      <c r="AB441" s="72"/>
      <c r="AC441" s="72"/>
      <c r="AD441" s="72"/>
      <c r="AE441" s="72"/>
      <c r="AG441" s="127"/>
      <c r="AN441" s="72"/>
      <c r="AO441" s="72"/>
      <c r="AP441" s="72"/>
      <c r="AQ441" s="72"/>
      <c r="AR441" s="72"/>
      <c r="AS441" s="72"/>
      <c r="AT441" s="72"/>
      <c r="AU441" s="72"/>
    </row>
    <row r="442" spans="27:47" x14ac:dyDescent="0.2">
      <c r="AA442" s="72"/>
      <c r="AB442" s="72"/>
      <c r="AC442" s="72"/>
      <c r="AD442" s="72"/>
      <c r="AE442" s="72"/>
      <c r="AG442" s="127"/>
      <c r="AN442" s="72"/>
      <c r="AO442" s="72"/>
      <c r="AP442" s="72"/>
      <c r="AQ442" s="72"/>
      <c r="AR442" s="72"/>
      <c r="AS442" s="72"/>
      <c r="AT442" s="72"/>
      <c r="AU442" s="72"/>
    </row>
    <row r="443" spans="27:47" x14ac:dyDescent="0.2">
      <c r="AA443" s="72"/>
      <c r="AB443" s="72"/>
      <c r="AC443" s="72"/>
      <c r="AD443" s="72"/>
      <c r="AE443" s="72"/>
      <c r="AG443" s="127"/>
      <c r="AN443" s="72"/>
      <c r="AO443" s="72"/>
      <c r="AP443" s="72"/>
      <c r="AQ443" s="72"/>
      <c r="AR443" s="72"/>
      <c r="AS443" s="72"/>
      <c r="AT443" s="72"/>
      <c r="AU443" s="72"/>
    </row>
    <row r="444" spans="27:47" x14ac:dyDescent="0.2">
      <c r="AA444" s="72"/>
      <c r="AB444" s="72"/>
      <c r="AC444" s="72"/>
      <c r="AD444" s="72"/>
      <c r="AE444" s="72"/>
      <c r="AG444" s="127"/>
      <c r="AN444" s="72"/>
      <c r="AO444" s="72"/>
      <c r="AP444" s="72"/>
      <c r="AQ444" s="72"/>
      <c r="AR444" s="72"/>
      <c r="AS444" s="72"/>
      <c r="AT444" s="72"/>
      <c r="AU444" s="72"/>
    </row>
    <row r="445" spans="27:47" x14ac:dyDescent="0.2">
      <c r="AA445" s="72"/>
      <c r="AB445" s="72"/>
      <c r="AC445" s="72"/>
      <c r="AD445" s="72"/>
      <c r="AE445" s="72"/>
      <c r="AG445" s="127"/>
      <c r="AN445" s="72"/>
      <c r="AO445" s="72"/>
      <c r="AP445" s="72"/>
      <c r="AQ445" s="72"/>
      <c r="AR445" s="72"/>
      <c r="AS445" s="72"/>
      <c r="AT445" s="72"/>
      <c r="AU445" s="72"/>
    </row>
    <row r="446" spans="27:47" x14ac:dyDescent="0.2">
      <c r="AA446" s="72"/>
      <c r="AB446" s="72"/>
      <c r="AC446" s="72"/>
      <c r="AD446" s="72"/>
      <c r="AE446" s="72"/>
      <c r="AG446" s="127"/>
      <c r="AN446" s="72"/>
      <c r="AO446" s="72"/>
      <c r="AP446" s="72"/>
      <c r="AQ446" s="72"/>
      <c r="AR446" s="72"/>
      <c r="AS446" s="72"/>
      <c r="AT446" s="72"/>
      <c r="AU446" s="72"/>
    </row>
    <row r="447" spans="27:47" x14ac:dyDescent="0.2">
      <c r="AA447" s="72"/>
      <c r="AB447" s="72"/>
      <c r="AC447" s="72"/>
      <c r="AD447" s="72"/>
      <c r="AE447" s="72"/>
      <c r="AG447" s="127"/>
      <c r="AN447" s="72"/>
      <c r="AO447" s="72"/>
      <c r="AP447" s="72"/>
      <c r="AQ447" s="72"/>
      <c r="AR447" s="72"/>
      <c r="AS447" s="72"/>
      <c r="AT447" s="72"/>
      <c r="AU447" s="72"/>
    </row>
    <row r="448" spans="27:47" x14ac:dyDescent="0.2">
      <c r="AA448" s="72"/>
      <c r="AB448" s="72"/>
      <c r="AC448" s="72"/>
      <c r="AD448" s="72"/>
      <c r="AE448" s="72"/>
      <c r="AG448" s="127"/>
      <c r="AN448" s="72"/>
      <c r="AO448" s="72"/>
      <c r="AP448" s="72"/>
      <c r="AQ448" s="72"/>
      <c r="AR448" s="72"/>
      <c r="AS448" s="72"/>
      <c r="AT448" s="72"/>
      <c r="AU448" s="72"/>
    </row>
    <row r="449" spans="27:47" x14ac:dyDescent="0.2">
      <c r="AA449" s="72"/>
      <c r="AB449" s="72"/>
      <c r="AC449" s="72"/>
      <c r="AD449" s="72"/>
      <c r="AE449" s="72"/>
      <c r="AG449" s="127"/>
      <c r="AN449" s="72"/>
      <c r="AO449" s="72"/>
      <c r="AP449" s="72"/>
      <c r="AQ449" s="72"/>
      <c r="AR449" s="72"/>
      <c r="AS449" s="72"/>
      <c r="AT449" s="72"/>
      <c r="AU449" s="72"/>
    </row>
    <row r="450" spans="27:47" x14ac:dyDescent="0.2">
      <c r="AA450" s="72"/>
      <c r="AB450" s="72"/>
      <c r="AC450" s="72"/>
      <c r="AD450" s="72"/>
      <c r="AE450" s="72"/>
      <c r="AG450" s="127"/>
      <c r="AN450" s="72"/>
      <c r="AO450" s="72"/>
      <c r="AP450" s="72"/>
      <c r="AQ450" s="72"/>
      <c r="AR450" s="72"/>
      <c r="AS450" s="72"/>
      <c r="AT450" s="72"/>
      <c r="AU450" s="72"/>
    </row>
    <row r="451" spans="27:47" x14ac:dyDescent="0.2">
      <c r="AA451" s="72"/>
      <c r="AB451" s="72"/>
      <c r="AC451" s="72"/>
      <c r="AD451" s="72"/>
      <c r="AE451" s="72"/>
      <c r="AG451" s="127"/>
      <c r="AN451" s="72"/>
      <c r="AO451" s="72"/>
      <c r="AP451" s="72"/>
      <c r="AQ451" s="72"/>
      <c r="AR451" s="72"/>
      <c r="AS451" s="72"/>
      <c r="AT451" s="72"/>
      <c r="AU451" s="72"/>
    </row>
    <row r="452" spans="27:47" x14ac:dyDescent="0.2">
      <c r="AA452" s="72"/>
      <c r="AB452" s="72"/>
      <c r="AC452" s="72"/>
      <c r="AD452" s="72"/>
      <c r="AE452" s="72"/>
      <c r="AG452" s="127"/>
      <c r="AN452" s="72"/>
      <c r="AO452" s="72"/>
      <c r="AP452" s="72"/>
      <c r="AQ452" s="72"/>
      <c r="AR452" s="72"/>
      <c r="AS452" s="72"/>
      <c r="AT452" s="72"/>
      <c r="AU452" s="72"/>
    </row>
    <row r="453" spans="27:47" x14ac:dyDescent="0.2">
      <c r="AA453" s="72"/>
      <c r="AB453" s="72"/>
      <c r="AC453" s="72"/>
      <c r="AD453" s="72"/>
      <c r="AE453" s="72"/>
      <c r="AG453" s="127"/>
      <c r="AN453" s="72"/>
      <c r="AO453" s="72"/>
      <c r="AP453" s="72"/>
      <c r="AQ453" s="72"/>
      <c r="AR453" s="72"/>
      <c r="AS453" s="72"/>
      <c r="AT453" s="72"/>
      <c r="AU453" s="72"/>
    </row>
    <row r="454" spans="27:47" x14ac:dyDescent="0.2">
      <c r="AA454" s="72"/>
      <c r="AB454" s="72"/>
      <c r="AC454" s="72"/>
      <c r="AD454" s="72"/>
      <c r="AE454" s="72"/>
      <c r="AG454" s="127"/>
      <c r="AN454" s="72"/>
      <c r="AO454" s="72"/>
      <c r="AP454" s="72"/>
      <c r="AQ454" s="72"/>
      <c r="AR454" s="72"/>
      <c r="AS454" s="72"/>
      <c r="AT454" s="72"/>
      <c r="AU454" s="72"/>
    </row>
    <row r="455" spans="27:47" x14ac:dyDescent="0.2">
      <c r="AA455" s="72"/>
      <c r="AB455" s="72"/>
      <c r="AC455" s="72"/>
      <c r="AD455" s="72"/>
      <c r="AE455" s="72"/>
      <c r="AG455" s="127"/>
      <c r="AN455" s="72"/>
      <c r="AO455" s="72"/>
      <c r="AP455" s="72"/>
      <c r="AQ455" s="72"/>
      <c r="AR455" s="72"/>
      <c r="AS455" s="72"/>
      <c r="AT455" s="72"/>
      <c r="AU455" s="72"/>
    </row>
    <row r="456" spans="27:47" x14ac:dyDescent="0.2">
      <c r="AA456" s="72"/>
      <c r="AB456" s="72"/>
      <c r="AC456" s="72"/>
      <c r="AD456" s="72"/>
      <c r="AE456" s="72"/>
      <c r="AG456" s="127"/>
      <c r="AN456" s="72"/>
      <c r="AO456" s="72"/>
      <c r="AP456" s="72"/>
      <c r="AQ456" s="72"/>
      <c r="AR456" s="72"/>
      <c r="AS456" s="72"/>
      <c r="AT456" s="72"/>
      <c r="AU456" s="72"/>
    </row>
    <row r="457" spans="27:47" x14ac:dyDescent="0.2">
      <c r="AA457" s="72"/>
      <c r="AB457" s="72"/>
      <c r="AC457" s="72"/>
      <c r="AD457" s="72"/>
      <c r="AE457" s="72"/>
      <c r="AG457" s="127"/>
      <c r="AN457" s="72"/>
      <c r="AO457" s="72"/>
      <c r="AP457" s="72"/>
      <c r="AQ457" s="72"/>
      <c r="AR457" s="72"/>
      <c r="AS457" s="72"/>
      <c r="AT457" s="72"/>
      <c r="AU457" s="72"/>
    </row>
    <row r="458" spans="27:47" x14ac:dyDescent="0.2">
      <c r="AA458" s="72"/>
      <c r="AB458" s="72"/>
      <c r="AC458" s="72"/>
      <c r="AD458" s="72"/>
      <c r="AE458" s="72"/>
      <c r="AG458" s="127"/>
      <c r="AN458" s="72"/>
      <c r="AO458" s="72"/>
      <c r="AP458" s="72"/>
      <c r="AQ458" s="72"/>
      <c r="AR458" s="72"/>
      <c r="AS458" s="72"/>
      <c r="AT458" s="72"/>
      <c r="AU458" s="72"/>
    </row>
    <row r="459" spans="27:47" x14ac:dyDescent="0.2">
      <c r="AA459" s="72"/>
      <c r="AB459" s="72"/>
      <c r="AC459" s="72"/>
      <c r="AD459" s="72"/>
      <c r="AE459" s="72"/>
      <c r="AG459" s="127"/>
      <c r="AN459" s="72"/>
      <c r="AO459" s="72"/>
      <c r="AP459" s="72"/>
      <c r="AQ459" s="72"/>
      <c r="AR459" s="72"/>
      <c r="AS459" s="72"/>
      <c r="AT459" s="72"/>
      <c r="AU459" s="72"/>
    </row>
    <row r="460" spans="27:47" x14ac:dyDescent="0.2">
      <c r="AA460" s="72"/>
      <c r="AB460" s="72"/>
      <c r="AC460" s="72"/>
      <c r="AD460" s="72"/>
      <c r="AE460" s="72"/>
      <c r="AG460" s="127"/>
      <c r="AN460" s="72"/>
      <c r="AO460" s="72"/>
      <c r="AP460" s="72"/>
      <c r="AQ460" s="72"/>
      <c r="AR460" s="72"/>
      <c r="AS460" s="72"/>
      <c r="AT460" s="72"/>
      <c r="AU460" s="72"/>
    </row>
    <row r="461" spans="27:47" x14ac:dyDescent="0.2">
      <c r="AA461" s="72"/>
      <c r="AB461" s="72"/>
      <c r="AC461" s="72"/>
      <c r="AD461" s="72"/>
      <c r="AE461" s="72"/>
      <c r="AG461" s="127"/>
      <c r="AN461" s="72"/>
      <c r="AO461" s="72"/>
      <c r="AP461" s="72"/>
      <c r="AQ461" s="72"/>
      <c r="AR461" s="72"/>
      <c r="AS461" s="72"/>
      <c r="AT461" s="72"/>
      <c r="AU461" s="72"/>
    </row>
    <row r="462" spans="27:47" x14ac:dyDescent="0.2">
      <c r="AA462" s="72"/>
      <c r="AB462" s="72"/>
      <c r="AC462" s="72"/>
      <c r="AD462" s="72"/>
      <c r="AE462" s="72"/>
      <c r="AG462" s="127"/>
      <c r="AN462" s="72"/>
      <c r="AO462" s="72"/>
      <c r="AP462" s="72"/>
      <c r="AQ462" s="72"/>
      <c r="AR462" s="72"/>
      <c r="AS462" s="72"/>
      <c r="AT462" s="72"/>
      <c r="AU462" s="72"/>
    </row>
    <row r="463" spans="27:47" x14ac:dyDescent="0.2">
      <c r="AA463" s="72"/>
      <c r="AB463" s="72"/>
      <c r="AC463" s="72"/>
      <c r="AD463" s="72"/>
      <c r="AE463" s="72"/>
      <c r="AG463" s="127"/>
      <c r="AN463" s="72"/>
      <c r="AO463" s="72"/>
      <c r="AP463" s="72"/>
      <c r="AQ463" s="72"/>
      <c r="AR463" s="72"/>
      <c r="AS463" s="72"/>
      <c r="AT463" s="72"/>
      <c r="AU463" s="72"/>
    </row>
    <row r="464" spans="27:47" x14ac:dyDescent="0.2">
      <c r="AA464" s="72"/>
      <c r="AB464" s="72"/>
      <c r="AC464" s="72"/>
      <c r="AD464" s="72"/>
      <c r="AE464" s="72"/>
      <c r="AG464" s="127"/>
      <c r="AN464" s="72"/>
      <c r="AO464" s="72"/>
      <c r="AP464" s="72"/>
      <c r="AQ464" s="72"/>
      <c r="AR464" s="72"/>
      <c r="AS464" s="72"/>
      <c r="AT464" s="72"/>
      <c r="AU464" s="72"/>
    </row>
    <row r="465" spans="27:50" x14ac:dyDescent="0.2">
      <c r="AA465" s="72"/>
      <c r="AB465" s="72"/>
      <c r="AC465" s="72"/>
      <c r="AD465" s="72"/>
      <c r="AE465" s="72"/>
      <c r="AG465" s="127"/>
      <c r="AN465" s="72"/>
      <c r="AO465" s="72"/>
      <c r="AP465" s="72"/>
      <c r="AQ465" s="72"/>
      <c r="AR465" s="72"/>
      <c r="AS465" s="72"/>
      <c r="AT465" s="72"/>
      <c r="AU465" s="72"/>
    </row>
    <row r="466" spans="27:50" x14ac:dyDescent="0.2">
      <c r="AA466" s="72"/>
      <c r="AB466" s="72"/>
      <c r="AC466" s="72"/>
      <c r="AD466" s="72"/>
      <c r="AE466" s="72"/>
      <c r="AG466" s="127"/>
      <c r="AN466" s="72"/>
      <c r="AO466" s="72"/>
      <c r="AP466" s="72"/>
      <c r="AQ466" s="72"/>
      <c r="AR466" s="72"/>
      <c r="AS466" s="72"/>
      <c r="AT466" s="72"/>
      <c r="AU466" s="72"/>
    </row>
    <row r="467" spans="27:50" x14ac:dyDescent="0.2">
      <c r="AA467" s="72"/>
      <c r="AB467" s="72"/>
      <c r="AC467" s="72"/>
      <c r="AD467" s="72"/>
      <c r="AE467" s="72"/>
      <c r="AG467" s="127"/>
      <c r="AN467" s="72"/>
      <c r="AO467" s="72"/>
      <c r="AP467" s="72"/>
      <c r="AQ467" s="72"/>
      <c r="AR467" s="72"/>
      <c r="AS467" s="72"/>
      <c r="AT467" s="72"/>
      <c r="AU467" s="72"/>
    </row>
    <row r="468" spans="27:50" x14ac:dyDescent="0.2">
      <c r="AA468" s="72"/>
      <c r="AB468" s="72"/>
      <c r="AC468" s="72"/>
      <c r="AD468" s="72"/>
      <c r="AE468" s="72"/>
      <c r="AG468" s="127"/>
      <c r="AN468" s="72"/>
      <c r="AO468" s="72"/>
      <c r="AP468" s="72"/>
      <c r="AQ468" s="72"/>
      <c r="AR468" s="72"/>
      <c r="AS468" s="72"/>
      <c r="AT468" s="72"/>
      <c r="AU468" s="72"/>
    </row>
    <row r="469" spans="27:50" x14ac:dyDescent="0.2">
      <c r="AA469" s="72"/>
      <c r="AB469" s="72"/>
      <c r="AC469" s="72"/>
      <c r="AD469" s="72"/>
      <c r="AE469" s="72"/>
      <c r="AG469" s="127"/>
      <c r="AN469" s="72"/>
      <c r="AO469" s="72"/>
      <c r="AP469" s="72"/>
      <c r="AQ469" s="72"/>
      <c r="AR469" s="72"/>
      <c r="AS469" s="72"/>
      <c r="AT469" s="72"/>
      <c r="AU469" s="72"/>
      <c r="AV469" s="72"/>
      <c r="AX469" s="72"/>
    </row>
    <row r="470" spans="27:50" x14ac:dyDescent="0.2">
      <c r="AA470" s="72"/>
      <c r="AB470" s="72"/>
      <c r="AC470" s="72"/>
      <c r="AD470" s="72"/>
      <c r="AE470" s="72"/>
      <c r="AG470" s="127"/>
      <c r="AN470" s="72"/>
      <c r="AO470" s="72"/>
      <c r="AP470" s="72"/>
      <c r="AQ470" s="72"/>
      <c r="AR470" s="72"/>
      <c r="AS470" s="72"/>
      <c r="AT470" s="72"/>
      <c r="AU470" s="72"/>
    </row>
    <row r="471" spans="27:50" x14ac:dyDescent="0.2">
      <c r="AA471" s="72"/>
      <c r="AB471" s="72"/>
      <c r="AC471" s="72"/>
      <c r="AD471" s="72"/>
      <c r="AE471" s="72"/>
      <c r="AG471" s="127"/>
      <c r="AN471" s="72"/>
      <c r="AO471" s="72"/>
      <c r="AP471" s="72"/>
      <c r="AQ471" s="72"/>
      <c r="AR471" s="72"/>
      <c r="AS471" s="72"/>
      <c r="AT471" s="72"/>
      <c r="AU471" s="72"/>
    </row>
    <row r="472" spans="27:50" x14ac:dyDescent="0.2">
      <c r="AA472" s="72"/>
      <c r="AB472" s="72"/>
      <c r="AC472" s="72"/>
      <c r="AD472" s="72"/>
      <c r="AE472" s="72"/>
      <c r="AG472" s="127"/>
      <c r="AN472" s="72"/>
      <c r="AO472" s="72"/>
      <c r="AP472" s="72"/>
      <c r="AQ472" s="72"/>
      <c r="AR472" s="72"/>
      <c r="AS472" s="72"/>
      <c r="AT472" s="72"/>
      <c r="AU472" s="72"/>
    </row>
    <row r="473" spans="27:50" x14ac:dyDescent="0.2">
      <c r="AA473" s="72"/>
      <c r="AB473" s="72"/>
      <c r="AC473" s="72"/>
      <c r="AD473" s="72"/>
      <c r="AE473" s="72"/>
      <c r="AG473" s="127"/>
      <c r="AN473" s="72"/>
      <c r="AO473" s="72"/>
      <c r="AP473" s="72"/>
      <c r="AQ473" s="72"/>
      <c r="AR473" s="72"/>
      <c r="AS473" s="72"/>
      <c r="AT473" s="72"/>
      <c r="AU473" s="72"/>
    </row>
    <row r="474" spans="27:50" x14ac:dyDescent="0.2">
      <c r="AA474" s="72"/>
      <c r="AB474" s="72"/>
      <c r="AC474" s="72"/>
      <c r="AD474" s="72"/>
      <c r="AE474" s="72"/>
      <c r="AG474" s="127"/>
      <c r="AN474" s="72"/>
      <c r="AO474" s="72"/>
      <c r="AP474" s="72"/>
      <c r="AQ474" s="72"/>
      <c r="AR474" s="72"/>
      <c r="AS474" s="72"/>
      <c r="AT474" s="72"/>
      <c r="AU474" s="72"/>
    </row>
    <row r="475" spans="27:50" x14ac:dyDescent="0.2">
      <c r="AA475" s="72"/>
      <c r="AB475" s="72"/>
      <c r="AC475" s="72"/>
      <c r="AD475" s="72"/>
      <c r="AE475" s="72"/>
      <c r="AG475" s="127"/>
      <c r="AN475" s="72"/>
      <c r="AO475" s="72"/>
      <c r="AP475" s="72"/>
      <c r="AQ475" s="72"/>
      <c r="AR475" s="72"/>
      <c r="AS475" s="72"/>
      <c r="AT475" s="72"/>
      <c r="AU475" s="72"/>
    </row>
    <row r="476" spans="27:50" x14ac:dyDescent="0.2">
      <c r="AA476" s="72"/>
      <c r="AB476" s="72"/>
      <c r="AC476" s="72"/>
      <c r="AD476" s="72"/>
      <c r="AE476" s="72"/>
      <c r="AG476" s="127"/>
      <c r="AN476" s="72"/>
      <c r="AO476" s="72"/>
      <c r="AP476" s="72"/>
      <c r="AQ476" s="72"/>
      <c r="AR476" s="72"/>
      <c r="AS476" s="72"/>
      <c r="AT476" s="72"/>
      <c r="AU476" s="72"/>
    </row>
    <row r="477" spans="27:50" x14ac:dyDescent="0.2">
      <c r="AA477" s="72"/>
      <c r="AB477" s="72"/>
      <c r="AC477" s="72"/>
      <c r="AD477" s="72"/>
      <c r="AE477" s="72"/>
      <c r="AG477" s="127"/>
      <c r="AN477" s="72"/>
      <c r="AO477" s="72"/>
      <c r="AP477" s="72"/>
      <c r="AQ477" s="72"/>
      <c r="AR477" s="72"/>
      <c r="AS477" s="72"/>
      <c r="AT477" s="72"/>
      <c r="AU477" s="72"/>
    </row>
    <row r="478" spans="27:50" x14ac:dyDescent="0.2">
      <c r="AA478" s="72"/>
      <c r="AB478" s="72"/>
      <c r="AC478" s="72"/>
      <c r="AD478" s="72"/>
      <c r="AE478" s="72"/>
      <c r="AG478" s="127"/>
      <c r="AN478" s="72"/>
      <c r="AO478" s="72"/>
      <c r="AP478" s="72"/>
      <c r="AQ478" s="72"/>
      <c r="AR478" s="72"/>
      <c r="AS478" s="72"/>
      <c r="AT478" s="72"/>
      <c r="AU478" s="72"/>
    </row>
    <row r="479" spans="27:50" x14ac:dyDescent="0.2">
      <c r="AA479" s="72"/>
      <c r="AB479" s="72"/>
      <c r="AC479" s="72"/>
      <c r="AD479" s="72"/>
      <c r="AE479" s="72"/>
      <c r="AG479" s="127"/>
      <c r="AN479" s="72"/>
      <c r="AO479" s="72"/>
      <c r="AP479" s="72"/>
      <c r="AQ479" s="72"/>
      <c r="AR479" s="72"/>
      <c r="AS479" s="72"/>
      <c r="AT479" s="72"/>
      <c r="AU479" s="72"/>
    </row>
    <row r="480" spans="27:50" x14ac:dyDescent="0.2">
      <c r="AA480" s="72"/>
      <c r="AB480" s="72"/>
      <c r="AC480" s="72"/>
      <c r="AD480" s="72"/>
      <c r="AE480" s="72"/>
      <c r="AG480" s="127"/>
      <c r="AN480" s="72"/>
      <c r="AO480" s="72"/>
      <c r="AP480" s="72"/>
      <c r="AQ480" s="72"/>
      <c r="AR480" s="72"/>
      <c r="AS480" s="72"/>
      <c r="AT480" s="72"/>
      <c r="AU480" s="72"/>
    </row>
    <row r="481" spans="27:64" x14ac:dyDescent="0.2">
      <c r="AA481" s="72"/>
      <c r="AB481" s="72"/>
      <c r="AC481" s="72"/>
      <c r="AD481" s="72"/>
      <c r="AE481" s="72"/>
      <c r="AG481" s="127"/>
      <c r="AN481" s="72"/>
      <c r="AO481" s="72"/>
      <c r="AP481" s="72"/>
      <c r="AQ481" s="72"/>
      <c r="AR481" s="72"/>
      <c r="AS481" s="72"/>
      <c r="AT481" s="72"/>
      <c r="AU481" s="72"/>
    </row>
    <row r="482" spans="27:64" x14ac:dyDescent="0.2">
      <c r="AA482" s="72"/>
      <c r="AB482" s="72"/>
      <c r="AC482" s="72"/>
      <c r="AD482" s="72"/>
      <c r="AE482" s="72"/>
      <c r="AG482" s="127"/>
      <c r="AN482" s="72"/>
      <c r="AO482" s="72"/>
      <c r="AP482" s="72"/>
      <c r="AQ482" s="72"/>
      <c r="AR482" s="72"/>
      <c r="AS482" s="72"/>
      <c r="AT482" s="72"/>
      <c r="AU482" s="72"/>
      <c r="AV482" s="72"/>
      <c r="AW482" s="72"/>
      <c r="AX482" s="72"/>
      <c r="AY482" s="72"/>
      <c r="AZ482" s="72"/>
      <c r="BA482" s="72"/>
      <c r="BB482" s="72"/>
      <c r="BC482" s="72"/>
      <c r="BD482" s="72"/>
      <c r="BE482" s="72"/>
      <c r="BF482" s="72"/>
      <c r="BG482" s="72"/>
      <c r="BH482" s="72"/>
      <c r="BI482" s="72"/>
      <c r="BJ482" s="72"/>
      <c r="BK482" s="72"/>
      <c r="BL482" s="72"/>
    </row>
    <row r="483" spans="27:64" x14ac:dyDescent="0.2">
      <c r="AA483" s="72"/>
      <c r="AB483" s="72"/>
      <c r="AC483" s="72"/>
      <c r="AD483" s="72"/>
      <c r="AE483" s="72"/>
      <c r="AG483" s="127"/>
      <c r="AN483" s="72"/>
      <c r="AO483" s="72"/>
      <c r="AP483" s="72"/>
      <c r="AQ483" s="72"/>
      <c r="AR483" s="72"/>
      <c r="AS483" s="72"/>
      <c r="AT483" s="72"/>
      <c r="AU483" s="72"/>
    </row>
    <row r="484" spans="27:64" x14ac:dyDescent="0.2">
      <c r="AA484" s="72"/>
      <c r="AB484" s="72"/>
      <c r="AC484" s="72"/>
      <c r="AD484" s="72"/>
      <c r="AE484" s="72"/>
      <c r="AG484" s="127"/>
      <c r="AN484" s="72"/>
      <c r="AO484" s="72"/>
      <c r="AP484" s="72"/>
      <c r="AQ484" s="72"/>
      <c r="AR484" s="72"/>
      <c r="AS484" s="72"/>
      <c r="AT484" s="72"/>
      <c r="AU484" s="72"/>
    </row>
    <row r="485" spans="27:64" x14ac:dyDescent="0.2">
      <c r="AA485" s="72"/>
      <c r="AB485" s="72"/>
      <c r="AC485" s="72"/>
      <c r="AD485" s="72"/>
      <c r="AE485" s="72"/>
      <c r="AG485" s="127"/>
      <c r="AN485" s="72"/>
      <c r="AO485" s="72"/>
      <c r="AP485" s="72"/>
      <c r="AQ485" s="72"/>
      <c r="AR485" s="72"/>
      <c r="AS485" s="72"/>
      <c r="AT485" s="72"/>
      <c r="AU485" s="72"/>
    </row>
    <row r="486" spans="27:64" x14ac:dyDescent="0.2">
      <c r="AA486" s="72"/>
      <c r="AB486" s="72"/>
      <c r="AC486" s="72"/>
      <c r="AD486" s="72"/>
      <c r="AE486" s="72"/>
      <c r="AG486" s="127"/>
      <c r="AN486" s="72"/>
      <c r="AO486" s="72"/>
      <c r="AP486" s="72"/>
      <c r="AQ486" s="72"/>
      <c r="AR486" s="72"/>
      <c r="AS486" s="72"/>
      <c r="AT486" s="72"/>
      <c r="AU486" s="72"/>
    </row>
    <row r="487" spans="27:64" x14ac:dyDescent="0.2">
      <c r="AA487" s="72"/>
      <c r="AB487" s="72"/>
      <c r="AC487" s="72"/>
      <c r="AD487" s="72"/>
      <c r="AE487" s="72"/>
      <c r="AG487" s="127"/>
      <c r="AN487" s="72"/>
      <c r="AO487" s="72"/>
      <c r="AP487" s="72"/>
      <c r="AQ487" s="72"/>
      <c r="AR487" s="72"/>
      <c r="AS487" s="72"/>
      <c r="AT487" s="72"/>
      <c r="AU487" s="72"/>
    </row>
    <row r="488" spans="27:64" x14ac:dyDescent="0.2">
      <c r="AA488" s="72"/>
      <c r="AB488" s="72"/>
      <c r="AC488" s="72"/>
      <c r="AD488" s="72"/>
      <c r="AE488" s="72"/>
      <c r="AG488" s="127"/>
      <c r="AN488" s="72"/>
      <c r="AO488" s="72"/>
      <c r="AP488" s="72"/>
      <c r="AQ488" s="72"/>
      <c r="AR488" s="72"/>
      <c r="AS488" s="72"/>
      <c r="AT488" s="72"/>
      <c r="AU488" s="72"/>
    </row>
    <row r="489" spans="27:64" x14ac:dyDescent="0.2">
      <c r="AA489" s="72"/>
      <c r="AB489" s="72"/>
      <c r="AC489" s="72"/>
      <c r="AD489" s="72"/>
      <c r="AE489" s="72"/>
      <c r="AG489" s="127"/>
      <c r="AN489" s="72"/>
      <c r="AO489" s="72"/>
      <c r="AP489" s="72"/>
      <c r="AQ489" s="72"/>
      <c r="AR489" s="72"/>
      <c r="AS489" s="72"/>
      <c r="AT489" s="72"/>
      <c r="AU489" s="72"/>
    </row>
    <row r="490" spans="27:64" x14ac:dyDescent="0.2">
      <c r="AA490" s="72"/>
      <c r="AB490" s="72"/>
      <c r="AC490" s="72"/>
      <c r="AD490" s="72"/>
      <c r="AE490" s="72"/>
      <c r="AG490" s="127"/>
      <c r="AN490" s="72"/>
      <c r="AO490" s="72"/>
      <c r="AP490" s="72"/>
      <c r="AQ490" s="72"/>
      <c r="AR490" s="72"/>
      <c r="AS490" s="72"/>
      <c r="AT490" s="72"/>
      <c r="AU490" s="72"/>
    </row>
    <row r="491" spans="27:64" x14ac:dyDescent="0.2">
      <c r="AA491" s="72"/>
      <c r="AB491" s="72"/>
      <c r="AC491" s="72"/>
      <c r="AD491" s="72"/>
      <c r="AE491" s="72"/>
      <c r="AG491" s="127"/>
      <c r="AN491" s="72"/>
      <c r="AO491" s="72"/>
      <c r="AP491" s="72"/>
      <c r="AQ491" s="72"/>
      <c r="AR491" s="72"/>
      <c r="AS491" s="72"/>
      <c r="AT491" s="72"/>
      <c r="AU491" s="72"/>
    </row>
    <row r="492" spans="27:64" x14ac:dyDescent="0.2">
      <c r="AA492" s="72"/>
      <c r="AB492" s="72"/>
      <c r="AC492" s="72"/>
      <c r="AD492" s="72"/>
      <c r="AE492" s="72"/>
      <c r="AG492" s="127"/>
      <c r="AN492" s="72"/>
      <c r="AO492" s="72"/>
      <c r="AP492" s="72"/>
      <c r="AQ492" s="72"/>
      <c r="AR492" s="72"/>
      <c r="AS492" s="72"/>
      <c r="AT492" s="72"/>
      <c r="AU492" s="72"/>
    </row>
    <row r="493" spans="27:64" x14ac:dyDescent="0.2">
      <c r="AA493" s="72"/>
      <c r="AB493" s="72"/>
      <c r="AC493" s="72"/>
      <c r="AD493" s="72"/>
      <c r="AE493" s="72"/>
      <c r="AG493" s="127"/>
      <c r="AN493" s="72"/>
      <c r="AO493" s="72"/>
      <c r="AP493" s="72"/>
      <c r="AQ493" s="72"/>
      <c r="AR493" s="72"/>
      <c r="AS493" s="72"/>
      <c r="AT493" s="72"/>
      <c r="AU493" s="72"/>
    </row>
    <row r="494" spans="27:64" x14ac:dyDescent="0.2">
      <c r="AA494" s="72"/>
      <c r="AB494" s="72"/>
      <c r="AC494" s="72"/>
      <c r="AD494" s="72"/>
      <c r="AE494" s="72"/>
      <c r="AG494" s="127"/>
      <c r="AN494" s="72"/>
      <c r="AO494" s="72"/>
      <c r="AP494" s="72"/>
      <c r="AQ494" s="72"/>
      <c r="AR494" s="72"/>
      <c r="AS494" s="72"/>
      <c r="AT494" s="72"/>
      <c r="AU494" s="72"/>
    </row>
    <row r="495" spans="27:64" x14ac:dyDescent="0.2">
      <c r="AA495" s="72"/>
      <c r="AB495" s="72"/>
      <c r="AC495" s="72"/>
      <c r="AD495" s="72"/>
      <c r="AE495" s="72"/>
      <c r="AG495" s="127"/>
      <c r="AN495" s="72"/>
      <c r="AO495" s="72"/>
      <c r="AP495" s="72"/>
      <c r="AQ495" s="72"/>
      <c r="AR495" s="72"/>
      <c r="AS495" s="72"/>
      <c r="AT495" s="72"/>
      <c r="AU495" s="72"/>
    </row>
    <row r="496" spans="27:64" x14ac:dyDescent="0.2">
      <c r="AA496" s="72"/>
      <c r="AB496" s="72"/>
      <c r="AC496" s="72"/>
      <c r="AD496" s="72"/>
      <c r="AE496" s="72"/>
      <c r="AG496" s="127"/>
      <c r="AN496" s="72"/>
      <c r="AO496" s="72"/>
      <c r="AP496" s="72"/>
      <c r="AQ496" s="72"/>
      <c r="AR496" s="72"/>
      <c r="AS496" s="72"/>
      <c r="AT496" s="72"/>
      <c r="AU496" s="72"/>
    </row>
    <row r="497" spans="27:48" x14ac:dyDescent="0.2">
      <c r="AA497" s="72"/>
      <c r="AB497" s="72"/>
      <c r="AC497" s="72"/>
      <c r="AD497" s="72"/>
      <c r="AE497" s="72"/>
      <c r="AG497" s="127"/>
      <c r="AN497" s="72"/>
      <c r="AO497" s="72"/>
      <c r="AP497" s="72"/>
      <c r="AQ497" s="72"/>
      <c r="AR497" s="72"/>
      <c r="AS497" s="72"/>
      <c r="AT497" s="72"/>
      <c r="AU497" s="72"/>
    </row>
    <row r="498" spans="27:48" x14ac:dyDescent="0.2">
      <c r="AA498" s="72"/>
      <c r="AB498" s="72"/>
      <c r="AC498" s="72"/>
      <c r="AD498" s="72"/>
      <c r="AE498" s="72"/>
      <c r="AG498" s="127"/>
      <c r="AN498" s="72"/>
      <c r="AO498" s="72"/>
      <c r="AP498" s="72"/>
      <c r="AQ498" s="72"/>
      <c r="AR498" s="72"/>
      <c r="AS498" s="72"/>
      <c r="AT498" s="72"/>
      <c r="AU498" s="72"/>
    </row>
    <row r="499" spans="27:48" x14ac:dyDescent="0.2">
      <c r="AA499" s="72"/>
      <c r="AB499" s="72"/>
      <c r="AC499" s="72"/>
      <c r="AD499" s="72"/>
      <c r="AE499" s="72"/>
      <c r="AG499" s="127"/>
      <c r="AN499" s="72"/>
      <c r="AO499" s="72"/>
      <c r="AP499" s="72"/>
      <c r="AQ499" s="72"/>
      <c r="AR499" s="72"/>
      <c r="AS499" s="72"/>
      <c r="AT499" s="72"/>
      <c r="AU499" s="72"/>
    </row>
    <row r="500" spans="27:48" x14ac:dyDescent="0.2">
      <c r="AA500" s="72"/>
      <c r="AB500" s="72"/>
      <c r="AC500" s="72"/>
      <c r="AD500" s="72"/>
      <c r="AE500" s="72"/>
      <c r="AG500" s="127"/>
      <c r="AN500" s="72"/>
      <c r="AO500" s="72"/>
      <c r="AP500" s="72"/>
      <c r="AQ500" s="72"/>
      <c r="AR500" s="72"/>
      <c r="AS500" s="72"/>
      <c r="AT500" s="72"/>
      <c r="AU500" s="72"/>
    </row>
    <row r="501" spans="27:48" x14ac:dyDescent="0.2">
      <c r="AA501" s="72"/>
      <c r="AB501" s="72"/>
      <c r="AC501" s="72"/>
      <c r="AD501" s="72"/>
      <c r="AE501" s="72"/>
      <c r="AG501" s="127"/>
      <c r="AN501" s="72"/>
      <c r="AO501" s="72"/>
      <c r="AP501" s="72"/>
      <c r="AQ501" s="72"/>
      <c r="AR501" s="72"/>
      <c r="AS501" s="72"/>
      <c r="AT501" s="72"/>
      <c r="AU501" s="72"/>
    </row>
    <row r="502" spans="27:48" x14ac:dyDescent="0.2">
      <c r="AA502" s="72"/>
      <c r="AB502" s="72"/>
      <c r="AC502" s="72"/>
      <c r="AD502" s="72"/>
      <c r="AE502" s="72"/>
      <c r="AG502" s="127"/>
      <c r="AN502" s="72"/>
      <c r="AO502" s="72"/>
      <c r="AP502" s="72"/>
      <c r="AQ502" s="72"/>
      <c r="AR502" s="72"/>
      <c r="AS502" s="72"/>
      <c r="AT502" s="72"/>
      <c r="AU502" s="72"/>
    </row>
    <row r="503" spans="27:48" x14ac:dyDescent="0.2">
      <c r="AA503" s="72"/>
      <c r="AB503" s="72"/>
      <c r="AC503" s="72"/>
      <c r="AD503" s="72"/>
      <c r="AE503" s="72"/>
      <c r="AG503" s="127"/>
      <c r="AN503" s="72"/>
      <c r="AO503" s="72"/>
      <c r="AP503" s="72"/>
      <c r="AQ503" s="72"/>
      <c r="AR503" s="72"/>
      <c r="AS503" s="72"/>
      <c r="AT503" s="72"/>
      <c r="AU503" s="72"/>
    </row>
    <row r="504" spans="27:48" x14ac:dyDescent="0.2">
      <c r="AA504" s="72"/>
      <c r="AB504" s="72"/>
      <c r="AC504" s="72"/>
      <c r="AD504" s="72"/>
      <c r="AE504" s="72"/>
      <c r="AG504" s="127"/>
      <c r="AN504" s="72"/>
      <c r="AO504" s="72"/>
      <c r="AP504" s="72"/>
      <c r="AQ504" s="72"/>
      <c r="AR504" s="72"/>
      <c r="AS504" s="72"/>
      <c r="AT504" s="72"/>
      <c r="AU504" s="72"/>
    </row>
    <row r="505" spans="27:48" x14ac:dyDescent="0.2">
      <c r="AA505" s="72"/>
      <c r="AB505" s="72"/>
      <c r="AC505" s="72"/>
      <c r="AD505" s="72"/>
      <c r="AE505" s="72"/>
      <c r="AG505" s="127"/>
      <c r="AN505" s="72"/>
      <c r="AO505" s="72"/>
      <c r="AP505" s="72"/>
      <c r="AQ505" s="72"/>
      <c r="AR505" s="72"/>
      <c r="AS505" s="72"/>
      <c r="AT505" s="72"/>
      <c r="AU505" s="72"/>
    </row>
    <row r="506" spans="27:48" x14ac:dyDescent="0.2">
      <c r="AA506" s="72"/>
      <c r="AB506" s="72"/>
      <c r="AC506" s="72"/>
      <c r="AD506" s="72"/>
      <c r="AE506" s="72"/>
      <c r="AG506" s="127"/>
      <c r="AN506" s="72"/>
      <c r="AO506" s="72"/>
      <c r="AP506" s="72"/>
      <c r="AQ506" s="72"/>
      <c r="AR506" s="72"/>
      <c r="AS506" s="72"/>
      <c r="AT506" s="72"/>
      <c r="AU506" s="72"/>
    </row>
    <row r="507" spans="27:48" x14ac:dyDescent="0.2">
      <c r="AA507" s="72"/>
      <c r="AB507" s="72"/>
      <c r="AC507" s="72"/>
      <c r="AD507" s="72"/>
      <c r="AE507" s="72"/>
      <c r="AG507" s="127"/>
      <c r="AN507" s="72"/>
      <c r="AO507" s="72"/>
      <c r="AP507" s="72"/>
      <c r="AQ507" s="72"/>
      <c r="AR507" s="72"/>
      <c r="AS507" s="72"/>
      <c r="AT507" s="72"/>
      <c r="AU507" s="72"/>
    </row>
    <row r="508" spans="27:48" x14ac:dyDescent="0.2">
      <c r="AA508" s="72"/>
      <c r="AB508" s="72"/>
      <c r="AC508" s="72"/>
      <c r="AD508" s="72"/>
      <c r="AE508" s="72"/>
      <c r="AG508" s="127"/>
      <c r="AN508" s="72"/>
      <c r="AO508" s="72"/>
      <c r="AP508" s="72"/>
      <c r="AQ508" s="72"/>
      <c r="AR508" s="72"/>
      <c r="AS508" s="72"/>
      <c r="AT508" s="72"/>
      <c r="AU508" s="72"/>
    </row>
    <row r="509" spans="27:48" x14ac:dyDescent="0.2">
      <c r="AA509" s="72"/>
      <c r="AB509" s="72"/>
      <c r="AC509" s="72"/>
      <c r="AD509" s="72"/>
      <c r="AE509" s="72"/>
      <c r="AG509" s="127"/>
      <c r="AN509" s="72"/>
      <c r="AO509" s="72"/>
      <c r="AP509" s="72"/>
      <c r="AQ509" s="72"/>
      <c r="AR509" s="72"/>
      <c r="AS509" s="72"/>
      <c r="AT509" s="72"/>
      <c r="AU509" s="72"/>
    </row>
    <row r="510" spans="27:48" x14ac:dyDescent="0.2">
      <c r="AA510" s="72"/>
      <c r="AB510" s="72"/>
      <c r="AC510" s="72"/>
      <c r="AD510" s="72"/>
      <c r="AE510" s="72"/>
      <c r="AG510" s="127"/>
      <c r="AN510" s="72"/>
      <c r="AO510" s="72"/>
      <c r="AP510" s="72"/>
      <c r="AQ510" s="72"/>
      <c r="AR510" s="72"/>
      <c r="AS510" s="72"/>
      <c r="AT510" s="72"/>
      <c r="AU510" s="72"/>
    </row>
    <row r="511" spans="27:48" x14ac:dyDescent="0.2">
      <c r="AA511" s="72"/>
      <c r="AB511" s="72"/>
      <c r="AC511" s="72"/>
      <c r="AD511" s="72"/>
      <c r="AE511" s="72"/>
      <c r="AG511" s="127"/>
      <c r="AN511" s="72"/>
      <c r="AO511" s="72"/>
      <c r="AP511" s="72"/>
      <c r="AQ511" s="72"/>
      <c r="AR511" s="72"/>
      <c r="AS511" s="72"/>
      <c r="AT511" s="72"/>
      <c r="AU511" s="72"/>
    </row>
    <row r="512" spans="27:48" x14ac:dyDescent="0.2">
      <c r="AA512" s="72"/>
      <c r="AB512" s="72"/>
      <c r="AC512" s="72"/>
      <c r="AD512" s="72"/>
      <c r="AE512" s="72"/>
      <c r="AG512" s="127"/>
      <c r="AN512" s="72"/>
      <c r="AO512" s="72"/>
      <c r="AP512" s="72"/>
      <c r="AQ512" s="72"/>
      <c r="AR512" s="72"/>
      <c r="AS512" s="72"/>
      <c r="AT512" s="72"/>
      <c r="AU512" s="72"/>
      <c r="AV512" s="72"/>
    </row>
    <row r="513" spans="27:64" x14ac:dyDescent="0.2">
      <c r="AA513" s="72"/>
      <c r="AB513" s="72"/>
      <c r="AC513" s="72"/>
      <c r="AD513" s="72"/>
      <c r="AE513" s="72"/>
      <c r="AG513" s="127"/>
      <c r="AN513" s="72"/>
      <c r="AO513" s="72"/>
      <c r="AP513" s="72"/>
      <c r="AQ513" s="72"/>
      <c r="AR513" s="72"/>
      <c r="AS513" s="72"/>
      <c r="AT513" s="72"/>
      <c r="AU513" s="72"/>
    </row>
    <row r="514" spans="27:64" x14ac:dyDescent="0.2">
      <c r="AA514" s="72"/>
      <c r="AB514" s="72"/>
      <c r="AC514" s="72"/>
      <c r="AD514" s="72"/>
      <c r="AE514" s="72"/>
      <c r="AG514" s="127"/>
      <c r="AN514" s="72"/>
      <c r="AO514" s="72"/>
      <c r="AP514" s="72"/>
      <c r="AQ514" s="72"/>
      <c r="AR514" s="72"/>
      <c r="AS514" s="72"/>
      <c r="AT514" s="72"/>
      <c r="AU514" s="72"/>
    </row>
    <row r="515" spans="27:64" x14ac:dyDescent="0.2">
      <c r="AA515" s="72"/>
      <c r="AB515" s="72"/>
      <c r="AC515" s="72"/>
      <c r="AD515" s="72"/>
      <c r="AE515" s="72"/>
      <c r="AG515" s="127"/>
      <c r="AN515" s="72"/>
      <c r="AO515" s="72"/>
      <c r="AP515" s="72"/>
      <c r="AQ515" s="72"/>
      <c r="AR515" s="72"/>
      <c r="AS515" s="72"/>
      <c r="AT515" s="72"/>
      <c r="AU515" s="72"/>
      <c r="AV515" s="72"/>
    </row>
    <row r="516" spans="27:64" x14ac:dyDescent="0.2">
      <c r="AA516" s="72"/>
      <c r="AB516" s="72"/>
      <c r="AC516" s="72"/>
      <c r="AD516" s="72"/>
      <c r="AE516" s="72"/>
      <c r="AG516" s="127"/>
      <c r="AN516" s="72"/>
      <c r="AO516" s="72"/>
      <c r="AP516" s="72"/>
      <c r="AQ516" s="72"/>
      <c r="AR516" s="72"/>
      <c r="AS516" s="72"/>
      <c r="AT516" s="72"/>
      <c r="AU516" s="72"/>
      <c r="AV516" s="72"/>
      <c r="AW516" s="72"/>
      <c r="AX516" s="72"/>
      <c r="AY516" s="72"/>
      <c r="AZ516" s="72"/>
      <c r="BA516" s="72"/>
      <c r="BB516" s="72"/>
      <c r="BC516" s="72"/>
      <c r="BD516" s="72"/>
      <c r="BE516" s="72"/>
      <c r="BF516" s="72"/>
      <c r="BG516" s="72"/>
      <c r="BH516" s="72"/>
      <c r="BI516" s="72"/>
      <c r="BJ516" s="72"/>
      <c r="BK516" s="72"/>
      <c r="BL516" s="72"/>
    </row>
    <row r="517" spans="27:64" x14ac:dyDescent="0.2">
      <c r="AA517" s="72"/>
      <c r="AB517" s="72"/>
      <c r="AC517" s="72"/>
      <c r="AD517" s="72"/>
      <c r="AE517" s="72"/>
      <c r="AG517" s="127"/>
      <c r="AN517" s="72"/>
      <c r="AO517" s="72"/>
      <c r="AP517" s="72"/>
      <c r="AQ517" s="72"/>
      <c r="AR517" s="72"/>
      <c r="AS517" s="72"/>
      <c r="AT517" s="72"/>
      <c r="AU517" s="72"/>
    </row>
    <row r="518" spans="27:64" x14ac:dyDescent="0.2">
      <c r="AA518" s="72"/>
      <c r="AB518" s="72"/>
      <c r="AC518" s="72"/>
      <c r="AD518" s="72"/>
      <c r="AE518" s="72"/>
      <c r="AG518" s="127"/>
      <c r="AN518" s="72"/>
      <c r="AO518" s="72"/>
      <c r="AP518" s="72"/>
      <c r="AQ518" s="72"/>
      <c r="AR518" s="72"/>
      <c r="AS518" s="72"/>
      <c r="AT518" s="72"/>
      <c r="AU518" s="72"/>
    </row>
    <row r="519" spans="27:64" x14ac:dyDescent="0.2">
      <c r="AA519" s="72"/>
      <c r="AB519" s="72"/>
      <c r="AC519" s="72"/>
      <c r="AD519" s="72"/>
      <c r="AE519" s="72"/>
      <c r="AG519" s="127"/>
      <c r="AN519" s="72"/>
      <c r="AO519" s="72"/>
      <c r="AP519" s="72"/>
      <c r="AQ519" s="72"/>
      <c r="AR519" s="72"/>
      <c r="AS519" s="72"/>
      <c r="AT519" s="72"/>
      <c r="AU519" s="72"/>
    </row>
    <row r="520" spans="27:64" x14ac:dyDescent="0.2">
      <c r="AA520" s="72"/>
      <c r="AB520" s="72"/>
      <c r="AC520" s="72"/>
      <c r="AD520" s="72"/>
      <c r="AE520" s="72"/>
      <c r="AG520" s="127"/>
      <c r="AN520" s="72"/>
      <c r="AO520" s="72"/>
      <c r="AP520" s="72"/>
      <c r="AQ520" s="72"/>
      <c r="AR520" s="72"/>
      <c r="AS520" s="72"/>
      <c r="AT520" s="72"/>
      <c r="AU520" s="72"/>
    </row>
    <row r="521" spans="27:64" x14ac:dyDescent="0.2">
      <c r="AA521" s="72"/>
      <c r="AB521" s="72"/>
      <c r="AC521" s="72"/>
      <c r="AD521" s="72"/>
      <c r="AE521" s="72"/>
      <c r="AG521" s="127"/>
      <c r="AN521" s="72"/>
      <c r="AO521" s="72"/>
      <c r="AP521" s="72"/>
      <c r="AQ521" s="72"/>
      <c r="AR521" s="72"/>
      <c r="AS521" s="72"/>
      <c r="AT521" s="72"/>
      <c r="AU521" s="72"/>
    </row>
    <row r="522" spans="27:64" x14ac:dyDescent="0.2">
      <c r="AA522" s="72"/>
      <c r="AB522" s="72"/>
      <c r="AC522" s="72"/>
      <c r="AD522" s="72"/>
      <c r="AE522" s="72"/>
      <c r="AG522" s="127"/>
      <c r="AN522" s="72"/>
      <c r="AO522" s="72"/>
      <c r="AP522" s="72"/>
      <c r="AQ522" s="72"/>
      <c r="AR522" s="72"/>
      <c r="AS522" s="72"/>
      <c r="AT522" s="72"/>
      <c r="AU522" s="72"/>
    </row>
    <row r="523" spans="27:64" x14ac:dyDescent="0.2">
      <c r="AA523" s="72"/>
      <c r="AB523" s="72"/>
      <c r="AC523" s="72"/>
      <c r="AD523" s="72"/>
      <c r="AE523" s="72"/>
      <c r="AG523" s="127"/>
      <c r="AN523" s="72"/>
      <c r="AO523" s="72"/>
      <c r="AP523" s="72"/>
      <c r="AQ523" s="72"/>
      <c r="AR523" s="72"/>
      <c r="AS523" s="72"/>
      <c r="AT523" s="72"/>
      <c r="AU523" s="72"/>
    </row>
    <row r="524" spans="27:64" x14ac:dyDescent="0.2">
      <c r="AA524" s="72"/>
      <c r="AB524" s="72"/>
      <c r="AC524" s="72"/>
      <c r="AD524" s="72"/>
      <c r="AE524" s="72"/>
      <c r="AG524" s="127"/>
      <c r="AN524" s="72"/>
      <c r="AO524" s="72"/>
      <c r="AP524" s="72"/>
      <c r="AQ524" s="72"/>
      <c r="AR524" s="72"/>
      <c r="AS524" s="72"/>
      <c r="AT524" s="72"/>
      <c r="AU524" s="72"/>
    </row>
    <row r="525" spans="27:64" x14ac:dyDescent="0.2">
      <c r="AA525" s="72"/>
      <c r="AB525" s="72"/>
      <c r="AC525" s="72"/>
      <c r="AD525" s="72"/>
      <c r="AE525" s="72"/>
      <c r="AG525" s="127"/>
      <c r="AN525" s="72"/>
      <c r="AO525" s="72"/>
      <c r="AP525" s="72"/>
      <c r="AQ525" s="72"/>
      <c r="AR525" s="72"/>
      <c r="AS525" s="72"/>
      <c r="AT525" s="72"/>
      <c r="AU525" s="72"/>
      <c r="AV525" s="72"/>
      <c r="AX525" s="72"/>
    </row>
    <row r="526" spans="27:64" x14ac:dyDescent="0.2">
      <c r="AA526" s="72"/>
      <c r="AB526" s="72"/>
      <c r="AC526" s="72"/>
      <c r="AD526" s="72"/>
      <c r="AE526" s="72"/>
      <c r="AG526" s="127"/>
      <c r="AN526" s="72"/>
      <c r="AO526" s="72"/>
      <c r="AP526" s="72"/>
      <c r="AQ526" s="72"/>
      <c r="AR526" s="72"/>
      <c r="AS526" s="72"/>
      <c r="AT526" s="72"/>
      <c r="AU526" s="72"/>
    </row>
    <row r="527" spans="27:64" x14ac:dyDescent="0.2">
      <c r="AA527" s="72"/>
      <c r="AB527" s="72"/>
      <c r="AC527" s="72"/>
      <c r="AD527" s="72"/>
      <c r="AE527" s="72"/>
      <c r="AG527" s="127"/>
      <c r="AN527" s="72"/>
      <c r="AO527" s="72"/>
      <c r="AP527" s="72"/>
      <c r="AQ527" s="72"/>
      <c r="AR527" s="72"/>
      <c r="AS527" s="72"/>
      <c r="AT527" s="72"/>
      <c r="AU527" s="72"/>
    </row>
    <row r="528" spans="27:64" x14ac:dyDescent="0.2">
      <c r="AA528" s="72"/>
      <c r="AB528" s="72"/>
      <c r="AC528" s="72"/>
      <c r="AD528" s="72"/>
      <c r="AE528" s="72"/>
      <c r="AG528" s="127"/>
      <c r="AN528" s="72"/>
      <c r="AO528" s="72"/>
      <c r="AP528" s="72"/>
      <c r="AQ528" s="72"/>
      <c r="AR528" s="72"/>
      <c r="AS528" s="72"/>
      <c r="AT528" s="72"/>
      <c r="AU528" s="72"/>
    </row>
    <row r="529" spans="27:64" x14ac:dyDescent="0.2">
      <c r="AA529" s="72"/>
      <c r="AB529" s="72"/>
      <c r="AC529" s="72"/>
      <c r="AD529" s="72"/>
      <c r="AE529" s="72"/>
      <c r="AG529" s="127"/>
      <c r="AN529" s="72"/>
      <c r="AO529" s="72"/>
      <c r="AP529" s="72"/>
      <c r="AQ529" s="72"/>
      <c r="AR529" s="72"/>
      <c r="AS529" s="72"/>
      <c r="AT529" s="72"/>
      <c r="AU529" s="72"/>
    </row>
    <row r="530" spans="27:64" x14ac:dyDescent="0.2">
      <c r="AA530" s="72"/>
      <c r="AB530" s="72"/>
      <c r="AC530" s="72"/>
      <c r="AD530" s="72"/>
      <c r="AE530" s="72"/>
      <c r="AG530" s="127"/>
      <c r="AN530" s="72"/>
      <c r="AO530" s="72"/>
      <c r="AP530" s="72"/>
      <c r="AQ530" s="72"/>
      <c r="AR530" s="72"/>
      <c r="AS530" s="72"/>
      <c r="AT530" s="72"/>
      <c r="AU530" s="72"/>
    </row>
    <row r="531" spans="27:64" x14ac:dyDescent="0.2">
      <c r="AA531" s="72"/>
      <c r="AB531" s="72"/>
      <c r="AC531" s="72"/>
      <c r="AD531" s="72"/>
      <c r="AE531" s="72"/>
      <c r="AG531" s="127"/>
      <c r="AN531" s="72"/>
      <c r="AO531" s="72"/>
      <c r="AP531" s="72"/>
      <c r="AQ531" s="72"/>
      <c r="AR531" s="72"/>
      <c r="AS531" s="72"/>
      <c r="AT531" s="72"/>
      <c r="AU531" s="72"/>
      <c r="AV531" s="72"/>
      <c r="AW531" s="72"/>
      <c r="AX531" s="72"/>
      <c r="AY531" s="72"/>
      <c r="AZ531" s="72"/>
      <c r="BA531" s="72"/>
      <c r="BB531" s="72"/>
      <c r="BC531" s="72"/>
      <c r="BD531" s="72"/>
      <c r="BE531" s="72"/>
      <c r="BF531" s="72"/>
      <c r="BG531" s="72"/>
      <c r="BH531" s="72"/>
      <c r="BI531" s="72"/>
      <c r="BJ531" s="72"/>
      <c r="BK531" s="72"/>
      <c r="BL531" s="72"/>
    </row>
    <row r="532" spans="27:64" x14ac:dyDescent="0.2">
      <c r="AA532" s="72"/>
      <c r="AB532" s="72"/>
      <c r="AC532" s="72"/>
      <c r="AD532" s="72"/>
      <c r="AE532" s="72"/>
      <c r="AG532" s="127"/>
      <c r="AN532" s="72"/>
      <c r="AO532" s="72"/>
      <c r="AP532" s="72"/>
      <c r="AQ532" s="72"/>
      <c r="AR532" s="72"/>
      <c r="AS532" s="72"/>
      <c r="AT532" s="72"/>
      <c r="AU532" s="72"/>
    </row>
    <row r="533" spans="27:64" x14ac:dyDescent="0.2">
      <c r="AA533" s="72"/>
      <c r="AB533" s="72"/>
      <c r="AC533" s="72"/>
      <c r="AD533" s="72"/>
      <c r="AE533" s="72"/>
      <c r="AG533" s="127"/>
      <c r="AN533" s="72"/>
      <c r="AO533" s="72"/>
      <c r="AP533" s="72"/>
      <c r="AQ533" s="72"/>
      <c r="AR533" s="72"/>
      <c r="AS533" s="72"/>
      <c r="AT533" s="72"/>
      <c r="AU533" s="72"/>
    </row>
    <row r="534" spans="27:64" x14ac:dyDescent="0.2">
      <c r="AA534" s="72"/>
      <c r="AB534" s="72"/>
      <c r="AC534" s="72"/>
      <c r="AD534" s="72"/>
      <c r="AE534" s="72"/>
      <c r="AG534" s="127"/>
      <c r="AN534" s="72"/>
      <c r="AO534" s="72"/>
      <c r="AP534" s="72"/>
      <c r="AQ534" s="72"/>
      <c r="AR534" s="72"/>
      <c r="AS534" s="72"/>
      <c r="AT534" s="72"/>
      <c r="AU534" s="72"/>
    </row>
    <row r="535" spans="27:64" x14ac:dyDescent="0.2">
      <c r="AA535" s="72"/>
      <c r="AB535" s="72"/>
      <c r="AC535" s="72"/>
      <c r="AD535" s="72"/>
      <c r="AE535" s="72"/>
      <c r="AG535" s="127"/>
      <c r="AN535" s="72"/>
      <c r="AO535" s="72"/>
      <c r="AP535" s="72"/>
      <c r="AQ535" s="72"/>
      <c r="AR535" s="72"/>
      <c r="AS535" s="72"/>
      <c r="AT535" s="72"/>
      <c r="AU535" s="72"/>
    </row>
    <row r="536" spans="27:64" x14ac:dyDescent="0.2">
      <c r="AA536" s="72"/>
      <c r="AB536" s="72"/>
      <c r="AC536" s="72"/>
      <c r="AD536" s="72"/>
      <c r="AE536" s="72"/>
      <c r="AG536" s="127"/>
      <c r="AN536" s="72"/>
      <c r="AO536" s="72"/>
      <c r="AP536" s="72"/>
      <c r="AQ536" s="72"/>
      <c r="AR536" s="72"/>
      <c r="AS536" s="72"/>
      <c r="AT536" s="72"/>
      <c r="AU536" s="72"/>
    </row>
    <row r="537" spans="27:64" x14ac:dyDescent="0.2">
      <c r="AA537" s="72"/>
      <c r="AB537" s="72"/>
      <c r="AC537" s="72"/>
      <c r="AD537" s="72"/>
      <c r="AE537" s="72"/>
      <c r="AG537" s="127"/>
      <c r="AN537" s="72"/>
      <c r="AO537" s="72"/>
      <c r="AP537" s="72"/>
      <c r="AQ537" s="72"/>
      <c r="AR537" s="72"/>
      <c r="AS537" s="72"/>
      <c r="AT537" s="72"/>
      <c r="AU537" s="72"/>
    </row>
    <row r="538" spans="27:64" x14ac:dyDescent="0.2">
      <c r="AA538" s="72"/>
      <c r="AB538" s="72"/>
      <c r="AC538" s="72"/>
      <c r="AD538" s="72"/>
      <c r="AE538" s="72"/>
      <c r="AG538" s="127"/>
      <c r="AN538" s="72"/>
      <c r="AO538" s="72"/>
      <c r="AP538" s="72"/>
      <c r="AQ538" s="72"/>
      <c r="AR538" s="72"/>
      <c r="AS538" s="72"/>
      <c r="AT538" s="72"/>
      <c r="AU538" s="72"/>
    </row>
    <row r="539" spans="27:64" x14ac:dyDescent="0.2">
      <c r="AA539" s="72"/>
      <c r="AB539" s="72"/>
      <c r="AC539" s="72"/>
      <c r="AD539" s="72"/>
      <c r="AE539" s="72"/>
      <c r="AG539" s="127"/>
      <c r="AN539" s="72"/>
      <c r="AO539" s="72"/>
      <c r="AP539" s="72"/>
      <c r="AQ539" s="72"/>
      <c r="AR539" s="72"/>
      <c r="AS539" s="72"/>
      <c r="AT539" s="72"/>
      <c r="AU539" s="72"/>
    </row>
    <row r="540" spans="27:64" x14ac:dyDescent="0.2">
      <c r="AA540" s="72"/>
      <c r="AB540" s="72"/>
      <c r="AC540" s="72"/>
      <c r="AD540" s="72"/>
      <c r="AE540" s="72"/>
      <c r="AG540" s="127"/>
      <c r="AN540" s="72"/>
      <c r="AO540" s="72"/>
      <c r="AP540" s="72"/>
      <c r="AQ540" s="72"/>
      <c r="AR540" s="72"/>
      <c r="AS540" s="72"/>
      <c r="AT540" s="72"/>
      <c r="AU540" s="72"/>
    </row>
    <row r="541" spans="27:64" x14ac:dyDescent="0.2">
      <c r="AA541" s="72"/>
      <c r="AB541" s="72"/>
      <c r="AC541" s="72"/>
      <c r="AD541" s="72"/>
      <c r="AE541" s="72"/>
      <c r="AG541" s="127"/>
      <c r="AN541" s="72"/>
      <c r="AO541" s="72"/>
      <c r="AP541" s="72"/>
      <c r="AQ541" s="72"/>
      <c r="AR541" s="72"/>
      <c r="AS541" s="72"/>
      <c r="AT541" s="72"/>
      <c r="AU541" s="72"/>
    </row>
    <row r="542" spans="27:64" x14ac:dyDescent="0.2">
      <c r="AA542" s="72"/>
      <c r="AB542" s="72"/>
      <c r="AC542" s="72"/>
      <c r="AD542" s="72"/>
      <c r="AE542" s="72"/>
      <c r="AG542" s="127"/>
      <c r="AN542" s="72"/>
      <c r="AO542" s="72"/>
      <c r="AP542" s="72"/>
      <c r="AQ542" s="72"/>
      <c r="AR542" s="72"/>
      <c r="AS542" s="72"/>
      <c r="AT542" s="72"/>
      <c r="AU542" s="72"/>
    </row>
    <row r="543" spans="27:64" x14ac:dyDescent="0.2">
      <c r="AA543" s="72"/>
      <c r="AB543" s="72"/>
      <c r="AC543" s="72"/>
      <c r="AD543" s="72"/>
      <c r="AE543" s="72"/>
      <c r="AG543" s="127"/>
      <c r="AN543" s="72"/>
      <c r="AO543" s="72"/>
      <c r="AP543" s="72"/>
      <c r="AQ543" s="72"/>
      <c r="AR543" s="72"/>
      <c r="AS543" s="72"/>
      <c r="AT543" s="72"/>
      <c r="AU543" s="72"/>
    </row>
    <row r="544" spans="27:64" x14ac:dyDescent="0.2">
      <c r="AA544" s="72"/>
      <c r="AB544" s="72"/>
      <c r="AC544" s="72"/>
      <c r="AD544" s="72"/>
      <c r="AE544" s="72"/>
      <c r="AG544" s="127"/>
      <c r="AN544" s="72"/>
      <c r="AO544" s="72"/>
      <c r="AP544" s="72"/>
      <c r="AQ544" s="72"/>
      <c r="AR544" s="72"/>
      <c r="AS544" s="72"/>
      <c r="AT544" s="72"/>
      <c r="AU544" s="72"/>
    </row>
    <row r="545" spans="27:48" x14ac:dyDescent="0.2">
      <c r="AA545" s="72"/>
      <c r="AB545" s="72"/>
      <c r="AC545" s="72"/>
      <c r="AD545" s="72"/>
      <c r="AE545" s="72"/>
      <c r="AG545" s="127"/>
      <c r="AN545" s="72"/>
      <c r="AO545" s="72"/>
      <c r="AP545" s="72"/>
      <c r="AQ545" s="72"/>
      <c r="AR545" s="72"/>
      <c r="AS545" s="72"/>
      <c r="AT545" s="72"/>
      <c r="AU545" s="72"/>
    </row>
    <row r="546" spans="27:48" x14ac:dyDescent="0.2">
      <c r="AA546" s="72"/>
      <c r="AB546" s="72"/>
      <c r="AC546" s="72"/>
      <c r="AD546" s="72"/>
      <c r="AE546" s="72"/>
      <c r="AG546" s="127"/>
      <c r="AN546" s="72"/>
      <c r="AO546" s="72"/>
      <c r="AP546" s="72"/>
      <c r="AQ546" s="72"/>
      <c r="AR546" s="72"/>
      <c r="AS546" s="72"/>
      <c r="AT546" s="72"/>
      <c r="AU546" s="72"/>
    </row>
    <row r="547" spans="27:48" x14ac:dyDescent="0.2">
      <c r="AA547" s="72"/>
      <c r="AB547" s="72"/>
      <c r="AC547" s="72"/>
      <c r="AD547" s="72"/>
      <c r="AE547" s="72"/>
      <c r="AG547" s="127"/>
      <c r="AN547" s="72"/>
      <c r="AO547" s="72"/>
      <c r="AP547" s="72"/>
      <c r="AQ547" s="72"/>
      <c r="AR547" s="72"/>
      <c r="AS547" s="72"/>
      <c r="AT547" s="72"/>
      <c r="AU547" s="72"/>
    </row>
    <row r="548" spans="27:48" x14ac:dyDescent="0.2">
      <c r="AA548" s="72"/>
      <c r="AB548" s="72"/>
      <c r="AC548" s="72"/>
      <c r="AD548" s="72"/>
      <c r="AE548" s="72"/>
      <c r="AG548" s="127"/>
      <c r="AN548" s="72"/>
      <c r="AO548" s="72"/>
      <c r="AP548" s="72"/>
      <c r="AQ548" s="72"/>
      <c r="AR548" s="72"/>
      <c r="AS548" s="72"/>
      <c r="AT548" s="72"/>
      <c r="AU548" s="72"/>
    </row>
    <row r="549" spans="27:48" x14ac:dyDescent="0.2">
      <c r="AA549" s="72"/>
      <c r="AB549" s="72"/>
      <c r="AC549" s="72"/>
      <c r="AD549" s="72"/>
      <c r="AE549" s="72"/>
      <c r="AG549" s="127"/>
      <c r="AN549" s="72"/>
      <c r="AO549" s="72"/>
      <c r="AP549" s="72"/>
      <c r="AQ549" s="72"/>
      <c r="AR549" s="72"/>
      <c r="AS549" s="72"/>
      <c r="AT549" s="72"/>
      <c r="AU549" s="72"/>
    </row>
    <row r="550" spans="27:48" x14ac:dyDescent="0.2">
      <c r="AA550" s="72"/>
      <c r="AB550" s="72"/>
      <c r="AC550" s="72"/>
      <c r="AD550" s="72"/>
      <c r="AE550" s="72"/>
      <c r="AG550" s="127"/>
      <c r="AN550" s="72"/>
      <c r="AO550" s="72"/>
      <c r="AP550" s="72"/>
      <c r="AQ550" s="72"/>
      <c r="AR550" s="72"/>
      <c r="AS550" s="72"/>
      <c r="AT550" s="72"/>
      <c r="AU550" s="72"/>
    </row>
    <row r="551" spans="27:48" x14ac:dyDescent="0.2">
      <c r="AA551" s="72"/>
      <c r="AB551" s="72"/>
      <c r="AC551" s="72"/>
      <c r="AD551" s="72"/>
      <c r="AE551" s="72"/>
      <c r="AG551" s="127"/>
      <c r="AN551" s="72"/>
      <c r="AO551" s="72"/>
      <c r="AP551" s="72"/>
      <c r="AQ551" s="72"/>
      <c r="AR551" s="72"/>
      <c r="AS551" s="72"/>
      <c r="AT551" s="72"/>
      <c r="AU551" s="72"/>
    </row>
    <row r="552" spans="27:48" x14ac:dyDescent="0.2">
      <c r="AA552" s="72"/>
      <c r="AB552" s="72"/>
      <c r="AC552" s="72"/>
      <c r="AD552" s="72"/>
      <c r="AE552" s="72"/>
      <c r="AG552" s="127"/>
      <c r="AN552" s="72"/>
      <c r="AO552" s="72"/>
      <c r="AP552" s="72"/>
      <c r="AQ552" s="72"/>
      <c r="AR552" s="72"/>
      <c r="AS552" s="72"/>
      <c r="AT552" s="72"/>
      <c r="AU552" s="72"/>
    </row>
    <row r="553" spans="27:48" x14ac:dyDescent="0.2">
      <c r="AA553" s="72"/>
      <c r="AB553" s="72"/>
      <c r="AC553" s="72"/>
      <c r="AD553" s="72"/>
      <c r="AE553" s="72"/>
      <c r="AG553" s="127"/>
      <c r="AN553" s="72"/>
      <c r="AO553" s="72"/>
      <c r="AP553" s="72"/>
      <c r="AQ553" s="72"/>
      <c r="AR553" s="72"/>
      <c r="AS553" s="72"/>
      <c r="AT553" s="72"/>
      <c r="AU553" s="72"/>
    </row>
    <row r="554" spans="27:48" x14ac:dyDescent="0.2">
      <c r="AA554" s="72"/>
      <c r="AB554" s="72"/>
      <c r="AC554" s="72"/>
      <c r="AD554" s="72"/>
      <c r="AE554" s="72"/>
      <c r="AG554" s="127"/>
      <c r="AN554" s="72"/>
      <c r="AO554" s="72"/>
      <c r="AP554" s="72"/>
      <c r="AQ554" s="72"/>
      <c r="AR554" s="72"/>
      <c r="AS554" s="72"/>
      <c r="AT554" s="72"/>
      <c r="AU554" s="72"/>
    </row>
    <row r="555" spans="27:48" x14ac:dyDescent="0.2">
      <c r="AA555" s="72"/>
      <c r="AB555" s="72"/>
      <c r="AC555" s="72"/>
      <c r="AD555" s="72"/>
      <c r="AE555" s="72"/>
      <c r="AG555" s="127"/>
      <c r="AN555" s="72"/>
      <c r="AO555" s="72"/>
      <c r="AP555" s="72"/>
      <c r="AQ555" s="72"/>
      <c r="AR555" s="72"/>
      <c r="AS555" s="72"/>
      <c r="AT555" s="72"/>
      <c r="AU555" s="72"/>
    </row>
    <row r="556" spans="27:48" x14ac:dyDescent="0.2">
      <c r="AA556" s="72"/>
      <c r="AB556" s="72"/>
      <c r="AC556" s="72"/>
      <c r="AD556" s="72"/>
      <c r="AE556" s="72"/>
      <c r="AG556" s="127"/>
      <c r="AN556" s="72"/>
      <c r="AO556" s="72"/>
      <c r="AP556" s="72"/>
      <c r="AQ556" s="72"/>
      <c r="AR556" s="72"/>
      <c r="AS556" s="72"/>
      <c r="AT556" s="72"/>
      <c r="AU556" s="72"/>
      <c r="AV556" s="72"/>
    </row>
    <row r="557" spans="27:48" x14ac:dyDescent="0.2">
      <c r="AA557" s="72"/>
      <c r="AB557" s="72"/>
      <c r="AC557" s="72"/>
      <c r="AD557" s="72"/>
      <c r="AE557" s="72"/>
      <c r="AG557" s="127"/>
      <c r="AN557" s="72"/>
      <c r="AO557" s="72"/>
      <c r="AP557" s="72"/>
      <c r="AQ557" s="72"/>
      <c r="AR557" s="72"/>
      <c r="AS557" s="72"/>
      <c r="AT557" s="72"/>
      <c r="AU557" s="72"/>
    </row>
    <row r="558" spans="27:48" x14ac:dyDescent="0.2">
      <c r="AA558" s="72"/>
      <c r="AB558" s="72"/>
      <c r="AC558" s="72"/>
      <c r="AD558" s="72"/>
      <c r="AE558" s="72"/>
      <c r="AG558" s="127"/>
      <c r="AN558" s="72"/>
      <c r="AO558" s="72"/>
      <c r="AP558" s="72"/>
      <c r="AQ558" s="72"/>
      <c r="AR558" s="72"/>
      <c r="AS558" s="72"/>
      <c r="AT558" s="72"/>
      <c r="AU558" s="72"/>
    </row>
    <row r="559" spans="27:48" x14ac:dyDescent="0.2">
      <c r="AA559" s="72"/>
      <c r="AB559" s="72"/>
      <c r="AC559" s="72"/>
      <c r="AD559" s="72"/>
      <c r="AE559" s="72"/>
      <c r="AG559" s="127"/>
      <c r="AN559" s="72"/>
      <c r="AO559" s="72"/>
      <c r="AP559" s="72"/>
      <c r="AQ559" s="72"/>
      <c r="AR559" s="72"/>
      <c r="AS559" s="72"/>
      <c r="AT559" s="72"/>
      <c r="AU559" s="72"/>
    </row>
    <row r="560" spans="27:48" x14ac:dyDescent="0.2">
      <c r="AA560" s="72"/>
      <c r="AB560" s="72"/>
      <c r="AC560" s="72"/>
      <c r="AD560" s="72"/>
      <c r="AE560" s="72"/>
      <c r="AG560" s="127"/>
      <c r="AN560" s="72"/>
      <c r="AO560" s="72"/>
      <c r="AP560" s="72"/>
      <c r="AQ560" s="72"/>
      <c r="AR560" s="72"/>
      <c r="AS560" s="72"/>
      <c r="AT560" s="72"/>
      <c r="AU560" s="72"/>
    </row>
    <row r="561" spans="27:48" x14ac:dyDescent="0.2">
      <c r="AA561" s="72"/>
      <c r="AB561" s="72"/>
      <c r="AC561" s="72"/>
      <c r="AD561" s="72"/>
      <c r="AE561" s="72"/>
      <c r="AG561" s="127"/>
      <c r="AN561" s="72"/>
      <c r="AO561" s="72"/>
      <c r="AP561" s="72"/>
      <c r="AQ561" s="72"/>
      <c r="AR561" s="72"/>
      <c r="AS561" s="72"/>
      <c r="AT561" s="72"/>
      <c r="AU561" s="72"/>
    </row>
    <row r="562" spans="27:48" x14ac:dyDescent="0.2">
      <c r="AA562" s="72"/>
      <c r="AB562" s="72"/>
      <c r="AC562" s="72"/>
      <c r="AD562" s="72"/>
      <c r="AE562" s="72"/>
      <c r="AG562" s="127"/>
      <c r="AN562" s="72"/>
      <c r="AO562" s="72"/>
      <c r="AP562" s="72"/>
      <c r="AQ562" s="72"/>
      <c r="AR562" s="72"/>
      <c r="AS562" s="72"/>
      <c r="AT562" s="72"/>
      <c r="AU562" s="72"/>
    </row>
    <row r="563" spans="27:48" x14ac:dyDescent="0.2">
      <c r="AA563" s="72"/>
      <c r="AB563" s="72"/>
      <c r="AC563" s="72"/>
      <c r="AD563" s="72"/>
      <c r="AE563" s="72"/>
      <c r="AG563" s="127"/>
      <c r="AN563" s="72"/>
      <c r="AO563" s="72"/>
      <c r="AP563" s="72"/>
      <c r="AQ563" s="72"/>
      <c r="AR563" s="72"/>
      <c r="AS563" s="72"/>
      <c r="AT563" s="72"/>
      <c r="AU563" s="72"/>
    </row>
    <row r="564" spans="27:48" x14ac:dyDescent="0.2">
      <c r="AA564" s="72"/>
      <c r="AB564" s="72"/>
      <c r="AC564" s="72"/>
      <c r="AD564" s="72"/>
      <c r="AE564" s="72"/>
      <c r="AG564" s="127"/>
      <c r="AN564" s="72"/>
      <c r="AO564" s="72"/>
      <c r="AP564" s="72"/>
      <c r="AQ564" s="72"/>
      <c r="AR564" s="72"/>
      <c r="AS564" s="72"/>
      <c r="AT564" s="72"/>
      <c r="AU564" s="72"/>
    </row>
    <row r="565" spans="27:48" x14ac:dyDescent="0.2">
      <c r="AA565" s="72"/>
      <c r="AB565" s="72"/>
      <c r="AC565" s="72"/>
      <c r="AD565" s="72"/>
      <c r="AE565" s="72"/>
      <c r="AG565" s="127"/>
      <c r="AN565" s="72"/>
      <c r="AO565" s="72"/>
      <c r="AP565" s="72"/>
      <c r="AQ565" s="72"/>
      <c r="AR565" s="72"/>
      <c r="AS565" s="72"/>
      <c r="AT565" s="72"/>
      <c r="AU565" s="72"/>
    </row>
    <row r="566" spans="27:48" x14ac:dyDescent="0.2">
      <c r="AA566" s="72"/>
      <c r="AB566" s="72"/>
      <c r="AC566" s="72"/>
      <c r="AD566" s="72"/>
      <c r="AE566" s="72"/>
      <c r="AG566" s="127"/>
      <c r="AN566" s="72"/>
      <c r="AO566" s="72"/>
      <c r="AP566" s="72"/>
      <c r="AQ566" s="72"/>
      <c r="AR566" s="72"/>
      <c r="AS566" s="72"/>
      <c r="AT566" s="72"/>
      <c r="AU566" s="72"/>
    </row>
    <row r="567" spans="27:48" x14ac:dyDescent="0.2">
      <c r="AA567" s="72"/>
      <c r="AB567" s="72"/>
      <c r="AC567" s="72"/>
      <c r="AD567" s="72"/>
      <c r="AE567" s="72"/>
      <c r="AG567" s="127"/>
      <c r="AN567" s="72"/>
      <c r="AO567" s="72"/>
      <c r="AP567" s="72"/>
      <c r="AQ567" s="72"/>
      <c r="AR567" s="72"/>
      <c r="AS567" s="72"/>
      <c r="AT567" s="72"/>
      <c r="AU567" s="72"/>
    </row>
    <row r="568" spans="27:48" x14ac:dyDescent="0.2">
      <c r="AA568" s="72"/>
      <c r="AB568" s="72"/>
      <c r="AC568" s="72"/>
      <c r="AD568" s="72"/>
      <c r="AE568" s="72"/>
      <c r="AG568" s="127"/>
      <c r="AN568" s="72"/>
      <c r="AO568" s="72"/>
      <c r="AP568" s="72"/>
      <c r="AQ568" s="72"/>
      <c r="AR568" s="72"/>
      <c r="AS568" s="72"/>
      <c r="AT568" s="72"/>
      <c r="AU568" s="72"/>
    </row>
    <row r="569" spans="27:48" x14ac:dyDescent="0.2">
      <c r="AA569" s="72"/>
      <c r="AB569" s="72"/>
      <c r="AC569" s="72"/>
      <c r="AD569" s="72"/>
      <c r="AE569" s="72"/>
      <c r="AG569" s="127"/>
      <c r="AN569" s="72"/>
      <c r="AO569" s="72"/>
      <c r="AP569" s="72"/>
      <c r="AQ569" s="72"/>
      <c r="AR569" s="72"/>
      <c r="AS569" s="72"/>
      <c r="AT569" s="72"/>
      <c r="AU569" s="72"/>
    </row>
    <row r="570" spans="27:48" x14ac:dyDescent="0.2">
      <c r="AA570" s="72"/>
      <c r="AB570" s="72"/>
      <c r="AC570" s="72"/>
      <c r="AD570" s="72"/>
      <c r="AE570" s="72"/>
      <c r="AG570" s="127"/>
      <c r="AN570" s="72"/>
      <c r="AO570" s="72"/>
      <c r="AP570" s="72"/>
      <c r="AQ570" s="72"/>
      <c r="AR570" s="72"/>
      <c r="AS570" s="72"/>
      <c r="AT570" s="72"/>
      <c r="AU570" s="72"/>
    </row>
    <row r="571" spans="27:48" x14ac:dyDescent="0.2">
      <c r="AA571" s="72"/>
      <c r="AB571" s="72"/>
      <c r="AC571" s="72"/>
      <c r="AD571" s="72"/>
      <c r="AE571" s="72"/>
      <c r="AG571" s="127"/>
      <c r="AN571" s="72"/>
      <c r="AO571" s="72"/>
      <c r="AP571" s="72"/>
      <c r="AQ571" s="72"/>
      <c r="AR571" s="72"/>
      <c r="AS571" s="72"/>
      <c r="AT571" s="72"/>
      <c r="AU571" s="72"/>
    </row>
    <row r="572" spans="27:48" x14ac:dyDescent="0.2">
      <c r="AA572" s="72"/>
      <c r="AB572" s="72"/>
      <c r="AC572" s="72"/>
      <c r="AD572" s="72"/>
      <c r="AE572" s="72"/>
      <c r="AG572" s="127"/>
      <c r="AN572" s="72"/>
      <c r="AO572" s="72"/>
      <c r="AP572" s="72"/>
      <c r="AQ572" s="72"/>
      <c r="AR572" s="72"/>
      <c r="AS572" s="72"/>
      <c r="AT572" s="72"/>
      <c r="AU572" s="72"/>
    </row>
    <row r="573" spans="27:48" x14ac:dyDescent="0.2">
      <c r="AA573" s="72"/>
      <c r="AB573" s="72"/>
      <c r="AC573" s="72"/>
      <c r="AD573" s="72"/>
      <c r="AE573" s="72"/>
      <c r="AG573" s="127"/>
      <c r="AN573" s="72"/>
      <c r="AO573" s="72"/>
      <c r="AP573" s="72"/>
      <c r="AQ573" s="72"/>
      <c r="AR573" s="72"/>
      <c r="AS573" s="72"/>
      <c r="AT573" s="72"/>
      <c r="AU573" s="72"/>
    </row>
    <row r="574" spans="27:48" x14ac:dyDescent="0.2">
      <c r="AA574" s="72"/>
      <c r="AB574" s="72"/>
      <c r="AC574" s="72"/>
      <c r="AD574" s="72"/>
      <c r="AE574" s="72"/>
      <c r="AG574" s="127"/>
      <c r="AN574" s="72"/>
      <c r="AO574" s="72"/>
      <c r="AP574" s="72"/>
      <c r="AQ574" s="72"/>
      <c r="AR574" s="72"/>
      <c r="AS574" s="72"/>
      <c r="AT574" s="72"/>
      <c r="AU574" s="72"/>
    </row>
    <row r="575" spans="27:48" x14ac:dyDescent="0.2">
      <c r="AA575" s="72"/>
      <c r="AB575" s="72"/>
      <c r="AC575" s="72"/>
      <c r="AD575" s="72"/>
      <c r="AE575" s="72"/>
      <c r="AG575" s="127"/>
      <c r="AN575" s="72"/>
      <c r="AO575" s="72"/>
      <c r="AP575" s="72"/>
      <c r="AQ575" s="72"/>
      <c r="AR575" s="72"/>
      <c r="AS575" s="72"/>
      <c r="AT575" s="72"/>
      <c r="AU575" s="72"/>
    </row>
    <row r="576" spans="27:48" x14ac:dyDescent="0.2">
      <c r="AA576" s="72"/>
      <c r="AB576" s="72"/>
      <c r="AC576" s="72"/>
      <c r="AD576" s="72"/>
      <c r="AE576" s="72"/>
      <c r="AG576" s="127"/>
      <c r="AN576" s="72"/>
      <c r="AO576" s="72"/>
      <c r="AP576" s="72"/>
      <c r="AQ576" s="72"/>
      <c r="AR576" s="72"/>
      <c r="AS576" s="72"/>
      <c r="AT576" s="72"/>
      <c r="AU576" s="72"/>
      <c r="AV576" s="72"/>
    </row>
    <row r="577" spans="27:50" x14ac:dyDescent="0.2">
      <c r="AA577" s="72"/>
      <c r="AB577" s="72"/>
      <c r="AC577" s="72"/>
      <c r="AD577" s="72"/>
      <c r="AE577" s="72"/>
      <c r="AG577" s="127"/>
      <c r="AN577" s="72"/>
      <c r="AO577" s="72"/>
      <c r="AP577" s="72"/>
      <c r="AQ577" s="72"/>
      <c r="AR577" s="72"/>
      <c r="AS577" s="72"/>
      <c r="AT577" s="72"/>
      <c r="AU577" s="72"/>
    </row>
    <row r="578" spans="27:50" x14ac:dyDescent="0.2">
      <c r="AA578" s="72"/>
      <c r="AB578" s="72"/>
      <c r="AC578" s="72"/>
      <c r="AD578" s="72"/>
      <c r="AE578" s="72"/>
      <c r="AG578" s="127"/>
      <c r="AN578" s="72"/>
      <c r="AO578" s="72"/>
      <c r="AP578" s="72"/>
      <c r="AQ578" s="72"/>
      <c r="AR578" s="72"/>
      <c r="AS578" s="72"/>
      <c r="AT578" s="72"/>
      <c r="AU578" s="72"/>
    </row>
    <row r="579" spans="27:50" x14ac:dyDescent="0.2">
      <c r="AA579" s="72"/>
      <c r="AB579" s="72"/>
      <c r="AC579" s="72"/>
      <c r="AD579" s="72"/>
      <c r="AE579" s="72"/>
      <c r="AG579" s="127"/>
      <c r="AN579" s="72"/>
      <c r="AO579" s="72"/>
      <c r="AP579" s="72"/>
      <c r="AQ579" s="72"/>
      <c r="AR579" s="72"/>
      <c r="AS579" s="72"/>
      <c r="AT579" s="72"/>
      <c r="AU579" s="72"/>
    </row>
    <row r="580" spans="27:50" x14ac:dyDescent="0.2">
      <c r="AA580" s="72"/>
      <c r="AB580" s="72"/>
      <c r="AC580" s="72"/>
      <c r="AD580" s="72"/>
      <c r="AE580" s="72"/>
      <c r="AG580" s="127"/>
      <c r="AN580" s="72"/>
      <c r="AO580" s="72"/>
      <c r="AP580" s="72"/>
      <c r="AQ580" s="72"/>
      <c r="AR580" s="72"/>
      <c r="AS580" s="72"/>
      <c r="AT580" s="72"/>
      <c r="AU580" s="72"/>
    </row>
    <row r="581" spans="27:50" x14ac:dyDescent="0.2">
      <c r="AA581" s="72"/>
      <c r="AB581" s="72"/>
      <c r="AC581" s="72"/>
      <c r="AD581" s="72"/>
      <c r="AE581" s="72"/>
      <c r="AG581" s="127"/>
      <c r="AN581" s="72"/>
      <c r="AO581" s="72"/>
      <c r="AP581" s="72"/>
      <c r="AQ581" s="72"/>
      <c r="AR581" s="72"/>
      <c r="AS581" s="72"/>
      <c r="AT581" s="72"/>
      <c r="AU581" s="72"/>
    </row>
    <row r="582" spans="27:50" x14ac:dyDescent="0.2">
      <c r="AA582" s="72"/>
      <c r="AB582" s="72"/>
      <c r="AC582" s="72"/>
      <c r="AD582" s="72"/>
      <c r="AE582" s="72"/>
      <c r="AG582" s="127"/>
      <c r="AN582" s="72"/>
      <c r="AO582" s="72"/>
      <c r="AP582" s="72"/>
      <c r="AQ582" s="72"/>
      <c r="AR582" s="72"/>
      <c r="AS582" s="72"/>
      <c r="AT582" s="72"/>
      <c r="AU582" s="72"/>
    </row>
    <row r="583" spans="27:50" x14ac:dyDescent="0.2">
      <c r="AA583" s="72"/>
      <c r="AB583" s="72"/>
      <c r="AC583" s="72"/>
      <c r="AD583" s="72"/>
      <c r="AE583" s="72"/>
      <c r="AG583" s="127"/>
      <c r="AN583" s="72"/>
      <c r="AO583" s="72"/>
      <c r="AP583" s="72"/>
      <c r="AQ583" s="72"/>
      <c r="AR583" s="72"/>
      <c r="AS583" s="72"/>
      <c r="AT583" s="72"/>
      <c r="AU583" s="72"/>
    </row>
    <row r="584" spans="27:50" x14ac:dyDescent="0.2">
      <c r="AA584" s="72"/>
      <c r="AB584" s="72"/>
      <c r="AC584" s="72"/>
      <c r="AD584" s="72"/>
      <c r="AE584" s="72"/>
      <c r="AG584" s="127"/>
      <c r="AN584" s="72"/>
      <c r="AO584" s="72"/>
      <c r="AP584" s="72"/>
      <c r="AQ584" s="72"/>
      <c r="AR584" s="72"/>
      <c r="AS584" s="72"/>
      <c r="AT584" s="72"/>
      <c r="AU584" s="72"/>
    </row>
    <row r="585" spans="27:50" x14ac:dyDescent="0.2">
      <c r="AA585" s="72"/>
      <c r="AB585" s="72"/>
      <c r="AC585" s="72"/>
      <c r="AD585" s="72"/>
      <c r="AE585" s="72"/>
      <c r="AG585" s="127"/>
      <c r="AN585" s="72"/>
      <c r="AO585" s="72"/>
      <c r="AP585" s="72"/>
      <c r="AQ585" s="72"/>
      <c r="AR585" s="72"/>
      <c r="AS585" s="72"/>
      <c r="AT585" s="72"/>
      <c r="AU585" s="72"/>
    </row>
    <row r="586" spans="27:50" x14ac:dyDescent="0.2">
      <c r="AA586" s="72"/>
      <c r="AB586" s="72"/>
      <c r="AC586" s="72"/>
      <c r="AD586" s="72"/>
      <c r="AE586" s="72"/>
      <c r="AG586" s="127"/>
      <c r="AN586" s="72"/>
      <c r="AO586" s="72"/>
      <c r="AP586" s="72"/>
      <c r="AQ586" s="72"/>
      <c r="AR586" s="72"/>
      <c r="AS586" s="72"/>
      <c r="AT586" s="72"/>
      <c r="AU586" s="72"/>
    </row>
    <row r="587" spans="27:50" x14ac:dyDescent="0.2">
      <c r="AA587" s="72"/>
      <c r="AB587" s="72"/>
      <c r="AC587" s="72"/>
      <c r="AD587" s="72"/>
      <c r="AE587" s="72"/>
      <c r="AG587" s="127"/>
      <c r="AN587" s="72"/>
      <c r="AO587" s="72"/>
      <c r="AP587" s="72"/>
      <c r="AQ587" s="72"/>
      <c r="AR587" s="72"/>
      <c r="AS587" s="72"/>
      <c r="AT587" s="72"/>
      <c r="AU587" s="72"/>
    </row>
    <row r="588" spans="27:50" x14ac:dyDescent="0.2">
      <c r="AA588" s="72"/>
      <c r="AB588" s="72"/>
      <c r="AC588" s="72"/>
      <c r="AD588" s="72"/>
      <c r="AE588" s="72"/>
      <c r="AG588" s="127"/>
      <c r="AN588" s="72"/>
      <c r="AO588" s="72"/>
      <c r="AP588" s="72"/>
      <c r="AQ588" s="72"/>
      <c r="AR588" s="72"/>
      <c r="AS588" s="72"/>
      <c r="AT588" s="72"/>
      <c r="AU588" s="72"/>
      <c r="AV588" s="72"/>
    </row>
    <row r="589" spans="27:50" x14ac:dyDescent="0.2">
      <c r="AA589" s="72"/>
      <c r="AB589" s="72"/>
      <c r="AC589" s="72"/>
      <c r="AD589" s="72"/>
      <c r="AE589" s="72"/>
      <c r="AG589" s="127"/>
      <c r="AN589" s="72"/>
      <c r="AO589" s="72"/>
      <c r="AP589" s="72"/>
      <c r="AQ589" s="72"/>
      <c r="AR589" s="72"/>
      <c r="AS589" s="72"/>
      <c r="AT589" s="72"/>
      <c r="AU589" s="72"/>
      <c r="AV589" s="72"/>
    </row>
    <row r="590" spans="27:50" x14ac:dyDescent="0.2">
      <c r="AA590" s="72"/>
      <c r="AB590" s="72"/>
      <c r="AC590" s="72"/>
      <c r="AD590" s="72"/>
      <c r="AE590" s="72"/>
      <c r="AG590" s="127"/>
      <c r="AN590" s="72"/>
      <c r="AO590" s="72"/>
      <c r="AP590" s="72"/>
      <c r="AQ590" s="72"/>
      <c r="AR590" s="72"/>
      <c r="AS590" s="72"/>
      <c r="AT590" s="72"/>
      <c r="AU590" s="72"/>
      <c r="AV590" s="72"/>
      <c r="AX590" s="72"/>
    </row>
    <row r="591" spans="27:50" x14ac:dyDescent="0.2">
      <c r="AA591" s="72"/>
      <c r="AB591" s="72"/>
      <c r="AC591" s="72"/>
      <c r="AD591" s="72"/>
      <c r="AE591" s="72"/>
      <c r="AG591" s="127"/>
      <c r="AN591" s="72"/>
      <c r="AO591" s="72"/>
      <c r="AP591" s="72"/>
      <c r="AQ591" s="72"/>
      <c r="AR591" s="72"/>
      <c r="AS591" s="72"/>
      <c r="AT591" s="72"/>
      <c r="AU591" s="72"/>
      <c r="AV591" s="72"/>
    </row>
    <row r="592" spans="27:50" x14ac:dyDescent="0.2">
      <c r="AA592" s="72"/>
      <c r="AB592" s="72"/>
      <c r="AC592" s="72"/>
      <c r="AD592" s="72"/>
      <c r="AE592" s="72"/>
      <c r="AG592" s="127"/>
      <c r="AN592" s="72"/>
      <c r="AO592" s="72"/>
      <c r="AP592" s="72"/>
      <c r="AQ592" s="72"/>
      <c r="AR592" s="72"/>
      <c r="AS592" s="72"/>
      <c r="AT592" s="72"/>
      <c r="AU592" s="72"/>
    </row>
    <row r="593" spans="27:64" x14ac:dyDescent="0.2">
      <c r="AA593" s="72"/>
      <c r="AB593" s="72"/>
      <c r="AC593" s="72"/>
      <c r="AD593" s="72"/>
      <c r="AE593" s="72"/>
      <c r="AG593" s="127"/>
      <c r="AN593" s="72"/>
      <c r="AO593" s="72"/>
      <c r="AP593" s="72"/>
      <c r="AQ593" s="72"/>
      <c r="AR593" s="72"/>
      <c r="AS593" s="72"/>
      <c r="AT593" s="72"/>
      <c r="AU593" s="72"/>
    </row>
    <row r="594" spans="27:64" x14ac:dyDescent="0.2">
      <c r="AA594" s="72"/>
      <c r="AB594" s="72"/>
      <c r="AC594" s="72"/>
      <c r="AD594" s="72"/>
      <c r="AE594" s="72"/>
      <c r="AG594" s="127"/>
      <c r="AN594" s="72"/>
      <c r="AO594" s="72"/>
      <c r="AP594" s="72"/>
      <c r="AQ594" s="72"/>
      <c r="AR594" s="72"/>
      <c r="AS594" s="72"/>
      <c r="AT594" s="72"/>
      <c r="AU594" s="72"/>
    </row>
    <row r="595" spans="27:64" x14ac:dyDescent="0.2">
      <c r="AA595" s="72"/>
      <c r="AB595" s="72"/>
      <c r="AC595" s="72"/>
      <c r="AD595" s="72"/>
      <c r="AE595" s="72"/>
      <c r="AG595" s="127"/>
      <c r="AN595" s="72"/>
      <c r="AO595" s="72"/>
      <c r="AP595" s="72"/>
      <c r="AQ595" s="72"/>
      <c r="AR595" s="72"/>
      <c r="AS595" s="72"/>
      <c r="AT595" s="72"/>
      <c r="AU595" s="72"/>
    </row>
    <row r="596" spans="27:64" x14ac:dyDescent="0.2">
      <c r="AA596" s="72"/>
      <c r="AB596" s="72"/>
      <c r="AC596" s="72"/>
      <c r="AD596" s="72"/>
      <c r="AE596" s="72"/>
      <c r="AG596" s="127"/>
      <c r="AN596" s="72"/>
      <c r="AO596" s="72"/>
      <c r="AP596" s="72"/>
      <c r="AQ596" s="72"/>
      <c r="AR596" s="72"/>
      <c r="AS596" s="72"/>
      <c r="AT596" s="72"/>
      <c r="AU596" s="72"/>
    </row>
    <row r="597" spans="27:64" x14ac:dyDescent="0.2">
      <c r="AA597" s="72"/>
      <c r="AB597" s="72"/>
      <c r="AC597" s="72"/>
      <c r="AD597" s="72"/>
      <c r="AE597" s="72"/>
      <c r="AG597" s="127"/>
      <c r="AN597" s="72"/>
      <c r="AO597" s="72"/>
      <c r="AP597" s="72"/>
      <c r="AQ597" s="72"/>
      <c r="AR597" s="72"/>
      <c r="AS597" s="72"/>
      <c r="AT597" s="72"/>
      <c r="AU597" s="72"/>
    </row>
    <row r="598" spans="27:64" x14ac:dyDescent="0.2">
      <c r="AA598" s="72"/>
      <c r="AB598" s="72"/>
      <c r="AC598" s="72"/>
      <c r="AD598" s="72"/>
      <c r="AE598" s="72"/>
      <c r="AG598" s="127"/>
      <c r="AN598" s="72"/>
      <c r="AO598" s="72"/>
      <c r="AP598" s="72"/>
      <c r="AQ598" s="72"/>
      <c r="AR598" s="72"/>
      <c r="AS598" s="72"/>
      <c r="AT598" s="72"/>
      <c r="AU598" s="72"/>
    </row>
    <row r="599" spans="27:64" x14ac:dyDescent="0.2">
      <c r="AA599" s="72"/>
      <c r="AB599" s="72"/>
      <c r="AC599" s="72"/>
      <c r="AD599" s="72"/>
      <c r="AE599" s="72"/>
      <c r="AG599" s="127"/>
      <c r="AN599" s="72"/>
      <c r="AO599" s="72"/>
      <c r="AP599" s="72"/>
      <c r="AQ599" s="72"/>
      <c r="AR599" s="72"/>
      <c r="AS599" s="72"/>
      <c r="AT599" s="72"/>
      <c r="AU599" s="72"/>
    </row>
    <row r="600" spans="27:64" x14ac:dyDescent="0.2">
      <c r="AA600" s="72"/>
      <c r="AB600" s="72"/>
      <c r="AC600" s="72"/>
      <c r="AD600" s="72"/>
      <c r="AE600" s="72"/>
      <c r="AG600" s="127"/>
      <c r="AN600" s="72"/>
      <c r="AO600" s="72"/>
      <c r="AP600" s="72"/>
      <c r="AQ600" s="72"/>
      <c r="AR600" s="72"/>
      <c r="AS600" s="72"/>
      <c r="AT600" s="72"/>
      <c r="AU600" s="72"/>
    </row>
    <row r="601" spans="27:64" x14ac:dyDescent="0.2">
      <c r="AA601" s="72"/>
      <c r="AB601" s="72"/>
      <c r="AC601" s="72"/>
      <c r="AD601" s="72"/>
      <c r="AE601" s="72"/>
      <c r="AG601" s="127"/>
      <c r="AN601" s="72"/>
      <c r="AO601" s="72"/>
      <c r="AP601" s="72"/>
      <c r="AQ601" s="72"/>
      <c r="AR601" s="72"/>
      <c r="AS601" s="72"/>
      <c r="AT601" s="72"/>
      <c r="AU601" s="72"/>
    </row>
    <row r="602" spans="27:64" x14ac:dyDescent="0.2">
      <c r="AA602" s="72"/>
      <c r="AB602" s="72"/>
      <c r="AC602" s="72"/>
      <c r="AD602" s="72"/>
      <c r="AE602" s="72"/>
      <c r="AG602" s="127"/>
      <c r="AN602" s="72"/>
      <c r="AO602" s="72"/>
      <c r="AP602" s="72"/>
      <c r="AQ602" s="72"/>
      <c r="AR602" s="72"/>
      <c r="AS602" s="72"/>
      <c r="AT602" s="72"/>
      <c r="AU602" s="72"/>
      <c r="AV602" s="72"/>
      <c r="AW602" s="72"/>
      <c r="AX602" s="72"/>
      <c r="AY602" s="72"/>
      <c r="AZ602" s="72"/>
      <c r="BA602" s="72"/>
      <c r="BB602" s="72"/>
      <c r="BC602" s="72"/>
      <c r="BD602" s="72"/>
      <c r="BE602" s="72"/>
      <c r="BF602" s="72"/>
      <c r="BG602" s="72"/>
      <c r="BH602" s="72"/>
      <c r="BI602" s="72"/>
      <c r="BJ602" s="72"/>
      <c r="BK602" s="72"/>
      <c r="BL602" s="72"/>
    </row>
    <row r="603" spans="27:64" x14ac:dyDescent="0.2">
      <c r="AA603" s="72"/>
      <c r="AB603" s="72"/>
      <c r="AC603" s="72"/>
      <c r="AD603" s="72"/>
      <c r="AE603" s="72"/>
      <c r="AG603" s="127"/>
      <c r="AN603" s="72"/>
      <c r="AO603" s="72"/>
      <c r="AP603" s="72"/>
      <c r="AQ603" s="72"/>
      <c r="AR603" s="72"/>
      <c r="AS603" s="72"/>
      <c r="AT603" s="72"/>
      <c r="AU603" s="72"/>
    </row>
    <row r="604" spans="27:64" x14ac:dyDescent="0.2">
      <c r="AA604" s="72"/>
      <c r="AB604" s="72"/>
      <c r="AC604" s="72"/>
      <c r="AD604" s="72"/>
      <c r="AE604" s="72"/>
      <c r="AG604" s="127"/>
      <c r="AN604" s="72"/>
      <c r="AO604" s="72"/>
      <c r="AP604" s="72"/>
      <c r="AQ604" s="72"/>
      <c r="AR604" s="72"/>
      <c r="AS604" s="72"/>
      <c r="AT604" s="72"/>
      <c r="AU604" s="72"/>
    </row>
    <row r="605" spans="27:64" x14ac:dyDescent="0.2">
      <c r="AA605" s="72"/>
      <c r="AB605" s="72"/>
      <c r="AC605" s="72"/>
      <c r="AD605" s="72"/>
      <c r="AE605" s="72"/>
      <c r="AG605" s="127"/>
      <c r="AN605" s="72"/>
      <c r="AO605" s="72"/>
      <c r="AP605" s="72"/>
      <c r="AQ605" s="72"/>
      <c r="AR605" s="72"/>
      <c r="AS605" s="72"/>
      <c r="AT605" s="72"/>
      <c r="AU605" s="72"/>
    </row>
    <row r="606" spans="27:64" x14ac:dyDescent="0.2">
      <c r="AA606" s="72"/>
      <c r="AB606" s="72"/>
      <c r="AC606" s="72"/>
      <c r="AD606" s="72"/>
      <c r="AE606" s="72"/>
      <c r="AG606" s="127"/>
      <c r="AN606" s="72"/>
      <c r="AO606" s="72"/>
      <c r="AP606" s="72"/>
      <c r="AQ606" s="72"/>
      <c r="AR606" s="72"/>
      <c r="AS606" s="72"/>
      <c r="AT606" s="72"/>
      <c r="AU606" s="72"/>
    </row>
    <row r="607" spans="27:64" x14ac:dyDescent="0.2">
      <c r="AA607" s="72"/>
      <c r="AB607" s="72"/>
      <c r="AC607" s="72"/>
      <c r="AD607" s="72"/>
      <c r="AE607" s="72"/>
      <c r="AG607" s="127"/>
      <c r="AN607" s="72"/>
      <c r="AO607" s="72"/>
      <c r="AP607" s="72"/>
      <c r="AQ607" s="72"/>
      <c r="AR607" s="72"/>
      <c r="AS607" s="72"/>
      <c r="AT607" s="72"/>
      <c r="AU607" s="72"/>
    </row>
    <row r="608" spans="27:64" x14ac:dyDescent="0.2">
      <c r="AA608" s="72"/>
      <c r="AB608" s="72"/>
      <c r="AC608" s="72"/>
      <c r="AD608" s="72"/>
      <c r="AE608" s="72"/>
      <c r="AG608" s="127"/>
      <c r="AN608" s="72"/>
      <c r="AO608" s="72"/>
      <c r="AP608" s="72"/>
      <c r="AQ608" s="72"/>
      <c r="AR608" s="72"/>
      <c r="AS608" s="72"/>
      <c r="AT608" s="72"/>
      <c r="AU608" s="72"/>
    </row>
    <row r="609" spans="27:64" x14ac:dyDescent="0.2">
      <c r="AA609" s="72"/>
      <c r="AB609" s="72"/>
      <c r="AC609" s="72"/>
      <c r="AD609" s="72"/>
      <c r="AE609" s="72"/>
      <c r="AG609" s="127"/>
      <c r="AN609" s="72"/>
      <c r="AO609" s="72"/>
      <c r="AP609" s="72"/>
      <c r="AQ609" s="72"/>
      <c r="AR609" s="72"/>
      <c r="AS609" s="72"/>
      <c r="AT609" s="72"/>
      <c r="AU609" s="72"/>
    </row>
    <row r="610" spans="27:64" x14ac:dyDescent="0.2">
      <c r="AA610" s="72"/>
      <c r="AB610" s="72"/>
      <c r="AC610" s="72"/>
      <c r="AD610" s="72"/>
      <c r="AE610" s="72"/>
      <c r="AG610" s="127"/>
      <c r="AN610" s="72"/>
      <c r="AO610" s="72"/>
      <c r="AP610" s="72"/>
      <c r="AQ610" s="72"/>
      <c r="AR610" s="72"/>
      <c r="AS610" s="72"/>
      <c r="AT610" s="72"/>
      <c r="AU610" s="72"/>
    </row>
    <row r="611" spans="27:64" x14ac:dyDescent="0.2">
      <c r="AA611" s="72"/>
      <c r="AB611" s="72"/>
      <c r="AC611" s="72"/>
      <c r="AD611" s="72"/>
      <c r="AE611" s="72"/>
      <c r="AG611" s="127"/>
      <c r="AN611" s="72"/>
      <c r="AO611" s="72"/>
      <c r="AP611" s="72"/>
      <c r="AQ611" s="72"/>
      <c r="AR611" s="72"/>
      <c r="AS611" s="72"/>
      <c r="AT611" s="72"/>
      <c r="AU611" s="72"/>
      <c r="AV611" s="72"/>
    </row>
    <row r="612" spans="27:64" x14ac:dyDescent="0.2">
      <c r="AA612" s="72"/>
      <c r="AB612" s="72"/>
      <c r="AC612" s="72"/>
      <c r="AD612" s="72"/>
      <c r="AE612" s="72"/>
      <c r="AG612" s="127"/>
      <c r="AN612" s="72"/>
      <c r="AO612" s="72"/>
      <c r="AP612" s="72"/>
      <c r="AQ612" s="72"/>
      <c r="AR612" s="72"/>
      <c r="AS612" s="72"/>
      <c r="AT612" s="72"/>
      <c r="AU612" s="72"/>
    </row>
    <row r="613" spans="27:64" x14ac:dyDescent="0.2">
      <c r="AA613" s="72"/>
      <c r="AB613" s="72"/>
      <c r="AC613" s="72"/>
      <c r="AD613" s="72"/>
      <c r="AE613" s="72"/>
      <c r="AG613" s="127"/>
      <c r="AN613" s="72"/>
      <c r="AO613" s="72"/>
      <c r="AP613" s="72"/>
      <c r="AQ613" s="72"/>
      <c r="AR613" s="72"/>
      <c r="AS613" s="72"/>
      <c r="AT613" s="72"/>
      <c r="AU613" s="72"/>
    </row>
    <row r="614" spans="27:64" x14ac:dyDescent="0.2">
      <c r="AA614" s="72"/>
      <c r="AB614" s="72"/>
      <c r="AC614" s="72"/>
      <c r="AD614" s="72"/>
      <c r="AE614" s="72"/>
      <c r="AG614" s="127"/>
      <c r="AN614" s="72"/>
      <c r="AO614" s="72"/>
      <c r="AP614" s="72"/>
      <c r="AQ614" s="72"/>
      <c r="AR614" s="72"/>
      <c r="AS614" s="72"/>
      <c r="AT614" s="72"/>
      <c r="AU614" s="72"/>
    </row>
    <row r="615" spans="27:64" x14ac:dyDescent="0.2">
      <c r="AA615" s="72"/>
      <c r="AB615" s="72"/>
      <c r="AC615" s="72"/>
      <c r="AD615" s="72"/>
      <c r="AE615" s="72"/>
      <c r="AG615" s="127"/>
      <c r="AN615" s="72"/>
      <c r="AO615" s="72"/>
      <c r="AP615" s="72"/>
      <c r="AQ615" s="72"/>
      <c r="AR615" s="72"/>
      <c r="AS615" s="72"/>
      <c r="AT615" s="72"/>
      <c r="AU615" s="72"/>
      <c r="AV615" s="72"/>
      <c r="AW615" s="72"/>
      <c r="AX615" s="72"/>
      <c r="AY615" s="72"/>
      <c r="AZ615" s="72"/>
      <c r="BA615" s="72"/>
      <c r="BB615" s="72"/>
      <c r="BC615" s="72"/>
      <c r="BD615" s="72"/>
      <c r="BE615" s="72"/>
      <c r="BF615" s="72"/>
      <c r="BG615" s="72"/>
      <c r="BH615" s="72"/>
      <c r="BI615" s="72"/>
      <c r="BJ615" s="72"/>
      <c r="BK615" s="72"/>
      <c r="BL615" s="72"/>
    </row>
    <row r="616" spans="27:64" x14ac:dyDescent="0.2">
      <c r="AA616" s="72"/>
      <c r="AB616" s="72"/>
      <c r="AC616" s="72"/>
      <c r="AD616" s="72"/>
      <c r="AE616" s="72"/>
      <c r="AG616" s="127"/>
      <c r="AN616" s="72"/>
      <c r="AO616" s="72"/>
      <c r="AP616" s="72"/>
      <c r="AQ616" s="72"/>
      <c r="AR616" s="72"/>
      <c r="AS616" s="72"/>
      <c r="AT616" s="72"/>
      <c r="AU616" s="72"/>
    </row>
    <row r="617" spans="27:64" x14ac:dyDescent="0.2">
      <c r="AA617" s="72"/>
      <c r="AB617" s="72"/>
      <c r="AC617" s="72"/>
      <c r="AD617" s="72"/>
      <c r="AE617" s="72"/>
      <c r="AG617" s="127"/>
      <c r="AN617" s="72"/>
      <c r="AO617" s="72"/>
      <c r="AP617" s="72"/>
      <c r="AQ617" s="72"/>
      <c r="AR617" s="72"/>
      <c r="AS617" s="72"/>
      <c r="AT617" s="72"/>
      <c r="AU617" s="72"/>
    </row>
    <row r="618" spans="27:64" x14ac:dyDescent="0.2">
      <c r="AA618" s="72"/>
      <c r="AB618" s="72"/>
      <c r="AC618" s="72"/>
      <c r="AD618" s="72"/>
      <c r="AE618" s="72"/>
      <c r="AG618" s="127"/>
      <c r="AN618" s="72"/>
      <c r="AO618" s="72"/>
      <c r="AP618" s="72"/>
      <c r="AQ618" s="72"/>
      <c r="AR618" s="72"/>
      <c r="AS618" s="72"/>
      <c r="AT618" s="72"/>
      <c r="AU618" s="72"/>
    </row>
    <row r="619" spans="27:64" x14ac:dyDescent="0.2">
      <c r="AA619" s="72"/>
      <c r="AB619" s="72"/>
      <c r="AC619" s="72"/>
      <c r="AD619" s="72"/>
      <c r="AE619" s="72"/>
      <c r="AG619" s="127"/>
      <c r="AN619" s="72"/>
      <c r="AO619" s="72"/>
      <c r="AP619" s="72"/>
      <c r="AQ619" s="72"/>
      <c r="AR619" s="72"/>
      <c r="AS619" s="72"/>
      <c r="AT619" s="72"/>
      <c r="AU619" s="72"/>
    </row>
    <row r="620" spans="27:64" x14ac:dyDescent="0.2">
      <c r="AA620" s="72"/>
      <c r="AB620" s="72"/>
      <c r="AC620" s="72"/>
      <c r="AD620" s="72"/>
      <c r="AE620" s="72"/>
      <c r="AG620" s="127"/>
      <c r="AN620" s="72"/>
      <c r="AO620" s="72"/>
      <c r="AP620" s="72"/>
      <c r="AQ620" s="72"/>
      <c r="AR620" s="72"/>
      <c r="AS620" s="72"/>
      <c r="AT620" s="72"/>
      <c r="AU620" s="72"/>
    </row>
    <row r="621" spans="27:64" x14ac:dyDescent="0.2">
      <c r="AA621" s="72"/>
      <c r="AB621" s="72"/>
      <c r="AC621" s="72"/>
      <c r="AD621" s="72"/>
      <c r="AE621" s="72"/>
      <c r="AG621" s="127"/>
      <c r="AN621" s="72"/>
      <c r="AO621" s="72"/>
      <c r="AP621" s="72"/>
      <c r="AQ621" s="72"/>
      <c r="AR621" s="72"/>
      <c r="AS621" s="72"/>
      <c r="AT621" s="72"/>
      <c r="AU621" s="72"/>
    </row>
    <row r="622" spans="27:64" x14ac:dyDescent="0.2">
      <c r="AA622" s="72"/>
      <c r="AB622" s="72"/>
      <c r="AC622" s="72"/>
      <c r="AD622" s="72"/>
      <c r="AE622" s="72"/>
      <c r="AG622" s="127"/>
      <c r="AN622" s="72"/>
      <c r="AO622" s="72"/>
      <c r="AP622" s="72"/>
      <c r="AQ622" s="72"/>
      <c r="AR622" s="72"/>
      <c r="AS622" s="72"/>
      <c r="AT622" s="72"/>
      <c r="AU622" s="72"/>
    </row>
    <row r="623" spans="27:64" x14ac:dyDescent="0.2">
      <c r="AA623" s="72"/>
      <c r="AB623" s="72"/>
      <c r="AC623" s="72"/>
      <c r="AD623" s="72"/>
      <c r="AE623" s="72"/>
      <c r="AG623" s="127"/>
      <c r="AN623" s="72"/>
      <c r="AO623" s="72"/>
      <c r="AP623" s="72"/>
      <c r="AQ623" s="72"/>
      <c r="AR623" s="72"/>
      <c r="AS623" s="72"/>
      <c r="AT623" s="72"/>
      <c r="AU623" s="72"/>
      <c r="AV623" s="72"/>
      <c r="AW623" s="72"/>
      <c r="AX623" s="72"/>
      <c r="AY623" s="72"/>
      <c r="AZ623" s="72"/>
      <c r="BA623" s="72"/>
      <c r="BB623" s="72"/>
      <c r="BC623" s="72"/>
      <c r="BD623" s="72"/>
      <c r="BE623" s="72"/>
      <c r="BF623" s="72"/>
      <c r="BG623" s="72"/>
      <c r="BH623" s="72"/>
      <c r="BI623" s="72"/>
      <c r="BJ623" s="72"/>
      <c r="BK623" s="72"/>
      <c r="BL623" s="72"/>
    </row>
    <row r="624" spans="27:64" x14ac:dyDescent="0.2">
      <c r="AA624" s="72"/>
      <c r="AB624" s="72"/>
      <c r="AC624" s="72"/>
      <c r="AD624" s="72"/>
      <c r="AE624" s="72"/>
      <c r="AG624" s="127"/>
      <c r="AN624" s="72"/>
      <c r="AO624" s="72"/>
      <c r="AP624" s="72"/>
      <c r="AQ624" s="72"/>
      <c r="AR624" s="72"/>
      <c r="AS624" s="72"/>
      <c r="AT624" s="72"/>
      <c r="AU624" s="72"/>
    </row>
    <row r="625" spans="27:48" x14ac:dyDescent="0.2">
      <c r="AA625" s="72"/>
      <c r="AB625" s="72"/>
      <c r="AC625" s="72"/>
      <c r="AD625" s="72"/>
      <c r="AE625" s="72"/>
      <c r="AG625" s="127"/>
      <c r="AN625" s="72"/>
      <c r="AO625" s="72"/>
      <c r="AP625" s="72"/>
      <c r="AQ625" s="72"/>
      <c r="AR625" s="72"/>
      <c r="AS625" s="72"/>
      <c r="AT625" s="72"/>
      <c r="AU625" s="72"/>
    </row>
    <row r="626" spans="27:48" x14ac:dyDescent="0.2">
      <c r="AA626" s="72"/>
      <c r="AB626" s="72"/>
      <c r="AC626" s="72"/>
      <c r="AD626" s="72"/>
      <c r="AE626" s="72"/>
      <c r="AG626" s="127"/>
      <c r="AN626" s="72"/>
      <c r="AO626" s="72"/>
      <c r="AP626" s="72"/>
      <c r="AQ626" s="72"/>
      <c r="AR626" s="72"/>
      <c r="AS626" s="72"/>
      <c r="AT626" s="72"/>
      <c r="AU626" s="72"/>
    </row>
    <row r="627" spans="27:48" x14ac:dyDescent="0.2">
      <c r="AA627" s="72"/>
      <c r="AB627" s="72"/>
      <c r="AC627" s="72"/>
      <c r="AD627" s="72"/>
      <c r="AE627" s="72"/>
      <c r="AG627" s="127"/>
      <c r="AN627" s="72"/>
      <c r="AO627" s="72"/>
      <c r="AP627" s="72"/>
      <c r="AQ627" s="72"/>
      <c r="AR627" s="72"/>
      <c r="AS627" s="72"/>
      <c r="AT627" s="72"/>
      <c r="AU627" s="72"/>
    </row>
    <row r="628" spans="27:48" x14ac:dyDescent="0.2">
      <c r="AA628" s="72"/>
      <c r="AB628" s="72"/>
      <c r="AC628" s="72"/>
      <c r="AD628" s="72"/>
      <c r="AE628" s="72"/>
      <c r="AG628" s="127"/>
      <c r="AN628" s="72"/>
      <c r="AO628" s="72"/>
      <c r="AP628" s="72"/>
      <c r="AQ628" s="72"/>
      <c r="AR628" s="72"/>
      <c r="AS628" s="72"/>
      <c r="AT628" s="72"/>
      <c r="AU628" s="72"/>
    </row>
    <row r="629" spans="27:48" x14ac:dyDescent="0.2">
      <c r="AA629" s="72"/>
      <c r="AB629" s="72"/>
      <c r="AC629" s="72"/>
      <c r="AD629" s="72"/>
      <c r="AE629" s="72"/>
      <c r="AG629" s="127"/>
      <c r="AN629" s="72"/>
      <c r="AO629" s="72"/>
      <c r="AP629" s="72"/>
      <c r="AQ629" s="72"/>
      <c r="AR629" s="72"/>
      <c r="AS629" s="72"/>
      <c r="AT629" s="72"/>
      <c r="AU629" s="72"/>
    </row>
    <row r="630" spans="27:48" x14ac:dyDescent="0.2">
      <c r="AA630" s="72"/>
      <c r="AB630" s="72"/>
      <c r="AC630" s="72"/>
      <c r="AD630" s="72"/>
      <c r="AE630" s="72"/>
      <c r="AG630" s="127"/>
      <c r="AN630" s="72"/>
      <c r="AO630" s="72"/>
      <c r="AP630" s="72"/>
      <c r="AQ630" s="72"/>
      <c r="AR630" s="72"/>
      <c r="AS630" s="72"/>
      <c r="AT630" s="72"/>
      <c r="AU630" s="72"/>
    </row>
    <row r="631" spans="27:48" x14ac:dyDescent="0.2">
      <c r="AA631" s="72"/>
      <c r="AB631" s="72"/>
      <c r="AC631" s="72"/>
      <c r="AD631" s="72"/>
      <c r="AE631" s="72"/>
      <c r="AG631" s="127"/>
      <c r="AN631" s="72"/>
      <c r="AO631" s="72"/>
      <c r="AP631" s="72"/>
      <c r="AQ631" s="72"/>
      <c r="AR631" s="72"/>
      <c r="AS631" s="72"/>
      <c r="AT631" s="72"/>
      <c r="AU631" s="72"/>
    </row>
    <row r="632" spans="27:48" x14ac:dyDescent="0.2">
      <c r="AA632" s="72"/>
      <c r="AB632" s="72"/>
      <c r="AC632" s="72"/>
      <c r="AD632" s="72"/>
      <c r="AE632" s="72"/>
      <c r="AG632" s="127"/>
      <c r="AN632" s="72"/>
      <c r="AO632" s="72"/>
      <c r="AP632" s="72"/>
      <c r="AQ632" s="72"/>
      <c r="AR632" s="72"/>
      <c r="AS632" s="72"/>
      <c r="AT632" s="72"/>
      <c r="AU632" s="72"/>
    </row>
    <row r="633" spans="27:48" x14ac:dyDescent="0.2">
      <c r="AA633" s="72"/>
      <c r="AB633" s="72"/>
      <c r="AC633" s="72"/>
      <c r="AD633" s="72"/>
      <c r="AE633" s="72"/>
      <c r="AG633" s="127"/>
      <c r="AN633" s="72"/>
      <c r="AO633" s="72"/>
      <c r="AP633" s="72"/>
      <c r="AQ633" s="72"/>
      <c r="AR633" s="72"/>
      <c r="AS633" s="72"/>
      <c r="AT633" s="72"/>
      <c r="AU633" s="72"/>
    </row>
    <row r="634" spans="27:48" x14ac:dyDescent="0.2">
      <c r="AA634" s="72"/>
      <c r="AB634" s="72"/>
      <c r="AC634" s="72"/>
      <c r="AD634" s="72"/>
      <c r="AE634" s="72"/>
      <c r="AG634" s="127"/>
      <c r="AN634" s="72"/>
      <c r="AO634" s="72"/>
      <c r="AP634" s="72"/>
      <c r="AQ634" s="72"/>
      <c r="AR634" s="72"/>
      <c r="AS634" s="72"/>
      <c r="AT634" s="72"/>
      <c r="AU634" s="72"/>
    </row>
    <row r="635" spans="27:48" x14ac:dyDescent="0.2">
      <c r="AA635" s="72"/>
      <c r="AB635" s="72"/>
      <c r="AC635" s="72"/>
      <c r="AD635" s="72"/>
      <c r="AE635" s="72"/>
      <c r="AG635" s="127"/>
      <c r="AN635" s="72"/>
      <c r="AO635" s="72"/>
      <c r="AP635" s="72"/>
      <c r="AQ635" s="72"/>
      <c r="AR635" s="72"/>
      <c r="AS635" s="72"/>
      <c r="AT635" s="72"/>
      <c r="AU635" s="72"/>
    </row>
    <row r="636" spans="27:48" x14ac:dyDescent="0.2">
      <c r="AA636" s="72"/>
      <c r="AB636" s="72"/>
      <c r="AC636" s="72"/>
      <c r="AD636" s="72"/>
      <c r="AE636" s="72"/>
      <c r="AG636" s="127"/>
      <c r="AN636" s="72"/>
      <c r="AO636" s="72"/>
      <c r="AP636" s="72"/>
      <c r="AQ636" s="72"/>
      <c r="AR636" s="72"/>
      <c r="AS636" s="72"/>
      <c r="AT636" s="72"/>
      <c r="AU636" s="72"/>
    </row>
    <row r="637" spans="27:48" x14ac:dyDescent="0.2">
      <c r="AA637" s="72"/>
      <c r="AB637" s="72"/>
      <c r="AC637" s="72"/>
      <c r="AD637" s="72"/>
      <c r="AE637" s="72"/>
      <c r="AG637" s="127"/>
      <c r="AN637" s="72"/>
      <c r="AO637" s="72"/>
      <c r="AP637" s="72"/>
      <c r="AQ637" s="72"/>
      <c r="AR637" s="72"/>
      <c r="AS637" s="72"/>
      <c r="AT637" s="72"/>
      <c r="AU637" s="72"/>
      <c r="AV637" s="72"/>
    </row>
    <row r="638" spans="27:48" x14ac:dyDescent="0.2">
      <c r="AA638" s="72"/>
      <c r="AB638" s="72"/>
      <c r="AC638" s="72"/>
      <c r="AD638" s="72"/>
      <c r="AE638" s="72"/>
      <c r="AG638" s="127"/>
      <c r="AN638" s="72"/>
      <c r="AO638" s="72"/>
      <c r="AP638" s="72"/>
      <c r="AQ638" s="72"/>
      <c r="AR638" s="72"/>
      <c r="AS638" s="72"/>
      <c r="AT638" s="72"/>
      <c r="AU638" s="72"/>
    </row>
    <row r="639" spans="27:48" x14ac:dyDescent="0.2">
      <c r="AA639" s="72"/>
      <c r="AB639" s="72"/>
      <c r="AC639" s="72"/>
      <c r="AD639" s="72"/>
      <c r="AE639" s="72"/>
      <c r="AG639" s="127"/>
      <c r="AN639" s="72"/>
      <c r="AO639" s="72"/>
      <c r="AP639" s="72"/>
      <c r="AQ639" s="72"/>
      <c r="AR639" s="72"/>
      <c r="AS639" s="72"/>
      <c r="AT639" s="72"/>
      <c r="AU639" s="72"/>
    </row>
    <row r="640" spans="27:48" x14ac:dyDescent="0.2">
      <c r="AA640" s="72"/>
      <c r="AB640" s="72"/>
      <c r="AC640" s="72"/>
      <c r="AD640" s="72"/>
      <c r="AE640" s="72"/>
      <c r="AG640" s="127"/>
      <c r="AN640" s="72"/>
      <c r="AO640" s="72"/>
      <c r="AP640" s="72"/>
      <c r="AQ640" s="72"/>
      <c r="AR640" s="72"/>
      <c r="AS640" s="72"/>
      <c r="AT640" s="72"/>
      <c r="AU640" s="72"/>
    </row>
    <row r="641" spans="27:64" x14ac:dyDescent="0.2">
      <c r="AA641" s="72"/>
      <c r="AB641" s="72"/>
      <c r="AC641" s="72"/>
      <c r="AD641" s="72"/>
      <c r="AE641" s="72"/>
      <c r="AG641" s="127"/>
      <c r="AN641" s="72"/>
      <c r="AO641" s="72"/>
      <c r="AP641" s="72"/>
      <c r="AQ641" s="72"/>
      <c r="AR641" s="72"/>
      <c r="AS641" s="72"/>
      <c r="AT641" s="72"/>
      <c r="AU641" s="72"/>
    </row>
    <row r="642" spans="27:64" x14ac:dyDescent="0.2">
      <c r="AA642" s="72"/>
      <c r="AB642" s="72"/>
      <c r="AC642" s="72"/>
      <c r="AD642" s="72"/>
      <c r="AE642" s="72"/>
      <c r="AG642" s="127"/>
      <c r="AN642" s="72"/>
      <c r="AO642" s="72"/>
      <c r="AP642" s="72"/>
      <c r="AQ642" s="72"/>
      <c r="AR642" s="72"/>
      <c r="AS642" s="72"/>
      <c r="AT642" s="72"/>
      <c r="AU642" s="72"/>
    </row>
    <row r="643" spans="27:64" x14ac:dyDescent="0.2">
      <c r="AA643" s="72"/>
      <c r="AB643" s="72"/>
      <c r="AC643" s="72"/>
      <c r="AD643" s="72"/>
      <c r="AE643" s="72"/>
      <c r="AG643" s="127"/>
      <c r="AN643" s="72"/>
      <c r="AO643" s="72"/>
      <c r="AP643" s="72"/>
      <c r="AQ643" s="72"/>
      <c r="AR643" s="72"/>
      <c r="AS643" s="72"/>
      <c r="AT643" s="72"/>
      <c r="AU643" s="72"/>
    </row>
    <row r="644" spans="27:64" x14ac:dyDescent="0.2">
      <c r="AA644" s="72"/>
      <c r="AB644" s="72"/>
      <c r="AC644" s="72"/>
      <c r="AD644" s="72"/>
      <c r="AE644" s="72"/>
      <c r="AG644" s="127"/>
      <c r="AN644" s="72"/>
      <c r="AO644" s="72"/>
      <c r="AP644" s="72"/>
      <c r="AQ644" s="72"/>
      <c r="AR644" s="72"/>
      <c r="AS644" s="72"/>
      <c r="AT644" s="72"/>
      <c r="AU644" s="72"/>
    </row>
    <row r="645" spans="27:64" x14ac:dyDescent="0.2">
      <c r="AA645" s="72"/>
      <c r="AB645" s="72"/>
      <c r="AC645" s="72"/>
      <c r="AD645" s="72"/>
      <c r="AE645" s="72"/>
      <c r="AG645" s="127"/>
      <c r="AN645" s="72"/>
      <c r="AO645" s="72"/>
      <c r="AP645" s="72"/>
      <c r="AQ645" s="72"/>
      <c r="AR645" s="72"/>
      <c r="AS645" s="72"/>
      <c r="AT645" s="72"/>
      <c r="AU645" s="72"/>
    </row>
    <row r="646" spans="27:64" x14ac:dyDescent="0.2">
      <c r="AA646" s="72"/>
      <c r="AB646" s="72"/>
      <c r="AC646" s="72"/>
      <c r="AD646" s="72"/>
      <c r="AE646" s="72"/>
      <c r="AG646" s="127"/>
      <c r="AN646" s="72"/>
      <c r="AO646" s="72"/>
      <c r="AP646" s="72"/>
      <c r="AQ646" s="72"/>
      <c r="AR646" s="72"/>
      <c r="AS646" s="72"/>
      <c r="AT646" s="72"/>
      <c r="AU646" s="72"/>
    </row>
    <row r="647" spans="27:64" x14ac:dyDescent="0.2">
      <c r="AA647" s="72"/>
      <c r="AB647" s="72"/>
      <c r="AC647" s="72"/>
      <c r="AD647" s="72"/>
      <c r="AE647" s="72"/>
      <c r="AG647" s="127"/>
      <c r="AN647" s="72"/>
      <c r="AO647" s="72"/>
      <c r="AP647" s="72"/>
      <c r="AQ647" s="72"/>
      <c r="AR647" s="72"/>
      <c r="AS647" s="72"/>
      <c r="AT647" s="72"/>
      <c r="AU647" s="72"/>
    </row>
    <row r="648" spans="27:64" x14ac:dyDescent="0.2">
      <c r="AA648" s="72"/>
      <c r="AB648" s="72"/>
      <c r="AC648" s="72"/>
      <c r="AD648" s="72"/>
      <c r="AE648" s="72"/>
      <c r="AG648" s="127"/>
      <c r="AN648" s="72"/>
      <c r="AO648" s="72"/>
      <c r="AP648" s="72"/>
      <c r="AQ648" s="72"/>
      <c r="AR648" s="72"/>
      <c r="AS648" s="72"/>
      <c r="AT648" s="72"/>
      <c r="AU648" s="72"/>
    </row>
    <row r="649" spans="27:64" x14ac:dyDescent="0.2">
      <c r="AA649" s="72"/>
      <c r="AB649" s="72"/>
      <c r="AC649" s="72"/>
      <c r="AD649" s="72"/>
      <c r="AE649" s="72"/>
      <c r="AG649" s="127"/>
      <c r="AN649" s="72"/>
      <c r="AO649" s="72"/>
      <c r="AP649" s="72"/>
      <c r="AQ649" s="72"/>
      <c r="AR649" s="72"/>
      <c r="AS649" s="72"/>
      <c r="AT649" s="72"/>
      <c r="AU649" s="72"/>
    </row>
    <row r="650" spans="27:64" x14ac:dyDescent="0.2">
      <c r="AA650" s="72"/>
      <c r="AB650" s="72"/>
      <c r="AC650" s="72"/>
      <c r="AD650" s="72"/>
      <c r="AE650" s="72"/>
      <c r="AG650" s="127"/>
      <c r="AN650" s="72"/>
      <c r="AO650" s="72"/>
      <c r="AP650" s="72"/>
      <c r="AQ650" s="72"/>
      <c r="AR650" s="72"/>
      <c r="AS650" s="72"/>
      <c r="AT650" s="72"/>
      <c r="AU650" s="72"/>
    </row>
    <row r="651" spans="27:64" x14ac:dyDescent="0.2">
      <c r="AA651" s="72"/>
      <c r="AB651" s="72"/>
      <c r="AC651" s="72"/>
      <c r="AD651" s="72"/>
      <c r="AE651" s="72"/>
      <c r="AG651" s="127"/>
      <c r="AN651" s="72"/>
      <c r="AO651" s="72"/>
      <c r="AP651" s="72"/>
      <c r="AQ651" s="72"/>
      <c r="AR651" s="72"/>
      <c r="AS651" s="72"/>
      <c r="AT651" s="72"/>
      <c r="AU651" s="72"/>
    </row>
    <row r="652" spans="27:64" x14ac:dyDescent="0.2">
      <c r="AA652" s="72"/>
      <c r="AB652" s="72"/>
      <c r="AC652" s="72"/>
      <c r="AD652" s="72"/>
      <c r="AE652" s="72"/>
      <c r="AG652" s="127"/>
      <c r="AN652" s="72"/>
      <c r="AO652" s="72"/>
      <c r="AP652" s="72"/>
      <c r="AQ652" s="72"/>
      <c r="AR652" s="72"/>
      <c r="AS652" s="72"/>
      <c r="AT652" s="72"/>
      <c r="AU652" s="72"/>
    </row>
    <row r="653" spans="27:64" x14ac:dyDescent="0.2">
      <c r="AA653" s="72"/>
      <c r="AB653" s="72"/>
      <c r="AC653" s="72"/>
      <c r="AD653" s="72"/>
      <c r="AE653" s="72"/>
      <c r="AG653" s="127"/>
      <c r="AN653" s="72"/>
      <c r="AO653" s="72"/>
      <c r="AP653" s="72"/>
      <c r="AQ653" s="72"/>
      <c r="AR653" s="72"/>
      <c r="AS653" s="72"/>
      <c r="AT653" s="72"/>
      <c r="AU653" s="72"/>
    </row>
    <row r="654" spans="27:64" x14ac:dyDescent="0.2">
      <c r="AA654" s="72"/>
      <c r="AB654" s="72"/>
      <c r="AC654" s="72"/>
      <c r="AD654" s="72"/>
      <c r="AE654" s="72"/>
      <c r="AG654" s="127"/>
      <c r="AN654" s="72"/>
      <c r="AO654" s="72"/>
      <c r="AP654" s="72"/>
      <c r="AQ654" s="72"/>
      <c r="AR654" s="72"/>
      <c r="AS654" s="72"/>
      <c r="AT654" s="72"/>
      <c r="AU654" s="72"/>
    </row>
    <row r="655" spans="27:64" x14ac:dyDescent="0.2">
      <c r="AA655" s="72"/>
      <c r="AB655" s="72"/>
      <c r="AC655" s="72"/>
      <c r="AD655" s="72"/>
      <c r="AE655" s="72"/>
      <c r="AG655" s="127"/>
      <c r="AN655" s="72"/>
      <c r="AO655" s="72"/>
      <c r="AP655" s="72"/>
      <c r="AQ655" s="72"/>
      <c r="AR655" s="72"/>
      <c r="AS655" s="72"/>
      <c r="AT655" s="72"/>
      <c r="AU655" s="72"/>
    </row>
    <row r="656" spans="27:64" x14ac:dyDescent="0.2">
      <c r="AA656" s="72"/>
      <c r="AB656" s="72"/>
      <c r="AC656" s="72"/>
      <c r="AD656" s="72"/>
      <c r="AE656" s="72"/>
      <c r="AG656" s="127"/>
      <c r="AN656" s="72"/>
      <c r="AO656" s="72"/>
      <c r="AP656" s="72"/>
      <c r="AQ656" s="72"/>
      <c r="AR656" s="72"/>
      <c r="AS656" s="72"/>
      <c r="AT656" s="72"/>
      <c r="AU656" s="72"/>
      <c r="AV656" s="72"/>
      <c r="AW656" s="72"/>
      <c r="AX656" s="72"/>
      <c r="AY656" s="72"/>
      <c r="AZ656" s="72"/>
      <c r="BA656" s="72"/>
      <c r="BB656" s="72"/>
      <c r="BC656" s="72"/>
      <c r="BD656" s="72"/>
      <c r="BE656" s="72"/>
      <c r="BF656" s="72"/>
      <c r="BG656" s="72"/>
      <c r="BH656" s="72"/>
      <c r="BI656" s="72"/>
      <c r="BJ656" s="72"/>
      <c r="BK656" s="72"/>
      <c r="BL656" s="72"/>
    </row>
    <row r="657" spans="27:64" x14ac:dyDescent="0.2">
      <c r="AA657" s="72"/>
      <c r="AB657" s="72"/>
      <c r="AC657" s="72"/>
      <c r="AD657" s="72"/>
      <c r="AE657" s="72"/>
      <c r="AG657" s="127"/>
      <c r="AN657" s="72"/>
      <c r="AO657" s="72"/>
      <c r="AP657" s="72"/>
      <c r="AQ657" s="72"/>
      <c r="AR657" s="72"/>
      <c r="AS657" s="72"/>
      <c r="AT657" s="72"/>
      <c r="AU657" s="72"/>
    </row>
    <row r="658" spans="27:64" x14ac:dyDescent="0.2">
      <c r="AA658" s="72"/>
      <c r="AB658" s="72"/>
      <c r="AC658" s="72"/>
      <c r="AD658" s="72"/>
      <c r="AE658" s="72"/>
      <c r="AG658" s="127"/>
      <c r="AN658" s="72"/>
      <c r="AO658" s="72"/>
      <c r="AP658" s="72"/>
      <c r="AQ658" s="72"/>
      <c r="AR658" s="72"/>
      <c r="AS658" s="72"/>
      <c r="AT658" s="72"/>
      <c r="AU658" s="72"/>
    </row>
    <row r="659" spans="27:64" x14ac:dyDescent="0.2">
      <c r="AA659" s="72"/>
      <c r="AB659" s="72"/>
      <c r="AC659" s="72"/>
      <c r="AD659" s="72"/>
      <c r="AE659" s="72"/>
      <c r="AG659" s="127"/>
      <c r="AN659" s="72"/>
      <c r="AO659" s="72"/>
      <c r="AP659" s="72"/>
      <c r="AQ659" s="72"/>
      <c r="AR659" s="72"/>
      <c r="AS659" s="72"/>
      <c r="AT659" s="72"/>
      <c r="AU659" s="72"/>
    </row>
    <row r="660" spans="27:64" x14ac:dyDescent="0.2">
      <c r="AA660" s="72"/>
      <c r="AB660" s="72"/>
      <c r="AC660" s="72"/>
      <c r="AD660" s="72"/>
      <c r="AE660" s="72"/>
      <c r="AG660" s="127"/>
      <c r="AN660" s="72"/>
      <c r="AO660" s="72"/>
      <c r="AP660" s="72"/>
      <c r="AQ660" s="72"/>
      <c r="AR660" s="72"/>
      <c r="AS660" s="72"/>
      <c r="AT660" s="72"/>
      <c r="AU660" s="72"/>
    </row>
    <row r="661" spans="27:64" x14ac:dyDescent="0.2">
      <c r="AA661" s="72"/>
      <c r="AB661" s="72"/>
      <c r="AC661" s="72"/>
      <c r="AD661" s="72"/>
      <c r="AE661" s="72"/>
      <c r="AG661" s="127"/>
      <c r="AN661" s="72"/>
      <c r="AO661" s="72"/>
      <c r="AP661" s="72"/>
      <c r="AQ661" s="72"/>
      <c r="AR661" s="72"/>
      <c r="AS661" s="72"/>
      <c r="AT661" s="72"/>
      <c r="AU661" s="72"/>
      <c r="AV661" s="72"/>
      <c r="AW661" s="72"/>
      <c r="AX661" s="72"/>
      <c r="AY661" s="72"/>
      <c r="AZ661" s="72"/>
      <c r="BA661" s="72"/>
      <c r="BB661" s="72"/>
      <c r="BC661" s="72"/>
      <c r="BD661" s="72"/>
      <c r="BE661" s="72"/>
      <c r="BF661" s="72"/>
      <c r="BG661" s="72"/>
      <c r="BH661" s="72"/>
      <c r="BI661" s="72"/>
      <c r="BJ661" s="72"/>
      <c r="BK661" s="72"/>
      <c r="BL661" s="72"/>
    </row>
    <row r="662" spans="27:64" x14ac:dyDescent="0.2">
      <c r="AA662" s="72"/>
      <c r="AB662" s="72"/>
      <c r="AC662" s="72"/>
      <c r="AD662" s="72"/>
      <c r="AE662" s="72"/>
      <c r="AG662" s="127"/>
      <c r="AN662" s="72"/>
      <c r="AO662" s="72"/>
      <c r="AP662" s="72"/>
      <c r="AQ662" s="72"/>
      <c r="AR662" s="72"/>
      <c r="AS662" s="72"/>
      <c r="AT662" s="72"/>
      <c r="AU662" s="72"/>
    </row>
    <row r="663" spans="27:64" x14ac:dyDescent="0.2">
      <c r="AA663" s="72"/>
      <c r="AB663" s="72"/>
      <c r="AC663" s="72"/>
      <c r="AD663" s="72"/>
      <c r="AE663" s="72"/>
      <c r="AG663" s="127"/>
      <c r="AN663" s="72"/>
      <c r="AO663" s="72"/>
      <c r="AP663" s="72"/>
      <c r="AQ663" s="72"/>
      <c r="AR663" s="72"/>
      <c r="AS663" s="72"/>
      <c r="AT663" s="72"/>
      <c r="AU663" s="72"/>
    </row>
    <row r="664" spans="27:64" x14ac:dyDescent="0.2">
      <c r="AA664" s="72"/>
      <c r="AB664" s="72"/>
      <c r="AC664" s="72"/>
      <c r="AD664" s="72"/>
      <c r="AE664" s="72"/>
      <c r="AG664" s="127"/>
      <c r="AN664" s="72"/>
      <c r="AO664" s="72"/>
      <c r="AP664" s="72"/>
      <c r="AQ664" s="72"/>
      <c r="AR664" s="72"/>
      <c r="AS664" s="72"/>
      <c r="AT664" s="72"/>
      <c r="AU664" s="72"/>
    </row>
    <row r="665" spans="27:64" x14ac:dyDescent="0.2">
      <c r="AA665" s="72"/>
      <c r="AB665" s="72"/>
      <c r="AC665" s="72"/>
      <c r="AD665" s="72"/>
      <c r="AE665" s="72"/>
      <c r="AG665" s="127"/>
      <c r="AN665" s="72"/>
      <c r="AO665" s="72"/>
      <c r="AP665" s="72"/>
      <c r="AQ665" s="72"/>
      <c r="AR665" s="72"/>
      <c r="AS665" s="72"/>
      <c r="AT665" s="72"/>
      <c r="AU665" s="72"/>
    </row>
    <row r="666" spans="27:64" x14ac:dyDescent="0.2">
      <c r="AA666" s="72"/>
      <c r="AB666" s="72"/>
      <c r="AC666" s="72"/>
      <c r="AD666" s="72"/>
      <c r="AE666" s="72"/>
      <c r="AG666" s="127"/>
      <c r="AN666" s="72"/>
      <c r="AO666" s="72"/>
      <c r="AP666" s="72"/>
      <c r="AQ666" s="72"/>
      <c r="AR666" s="72"/>
      <c r="AS666" s="72"/>
      <c r="AT666" s="72"/>
      <c r="AU666" s="72"/>
      <c r="AV666" s="72"/>
      <c r="AX666" s="72"/>
    </row>
    <row r="667" spans="27:64" x14ac:dyDescent="0.2">
      <c r="AA667" s="72"/>
      <c r="AB667" s="72"/>
      <c r="AC667" s="72"/>
      <c r="AD667" s="72"/>
      <c r="AE667" s="72"/>
      <c r="AG667" s="127"/>
      <c r="AN667" s="72"/>
      <c r="AO667" s="72"/>
      <c r="AP667" s="72"/>
      <c r="AQ667" s="72"/>
      <c r="AR667" s="72"/>
      <c r="AS667" s="72"/>
      <c r="AT667" s="72"/>
      <c r="AU667" s="72"/>
    </row>
    <row r="668" spans="27:64" x14ac:dyDescent="0.2">
      <c r="AA668" s="72"/>
      <c r="AB668" s="72"/>
      <c r="AC668" s="72"/>
      <c r="AD668" s="72"/>
      <c r="AE668" s="72"/>
      <c r="AG668" s="127"/>
      <c r="AN668" s="72"/>
      <c r="AO668" s="72"/>
      <c r="AP668" s="72"/>
      <c r="AQ668" s="72"/>
      <c r="AR668" s="72"/>
      <c r="AS668" s="72"/>
      <c r="AT668" s="72"/>
      <c r="AU668" s="72"/>
    </row>
    <row r="669" spans="27:64" x14ac:dyDescent="0.2">
      <c r="AA669" s="72"/>
      <c r="AB669" s="72"/>
      <c r="AC669" s="72"/>
      <c r="AD669" s="72"/>
      <c r="AE669" s="72"/>
      <c r="AG669" s="127"/>
      <c r="AN669" s="72"/>
      <c r="AO669" s="72"/>
      <c r="AP669" s="72"/>
      <c r="AQ669" s="72"/>
      <c r="AR669" s="72"/>
      <c r="AS669" s="72"/>
      <c r="AT669" s="72"/>
      <c r="AU669" s="72"/>
    </row>
    <row r="670" spans="27:64" x14ac:dyDescent="0.2">
      <c r="AA670" s="72"/>
      <c r="AB670" s="72"/>
      <c r="AC670" s="72"/>
      <c r="AD670" s="72"/>
      <c r="AE670" s="72"/>
      <c r="AG670" s="127"/>
      <c r="AN670" s="72"/>
      <c r="AO670" s="72"/>
      <c r="AP670" s="72"/>
      <c r="AQ670" s="72"/>
      <c r="AR670" s="72"/>
      <c r="AS670" s="72"/>
      <c r="AT670" s="72"/>
      <c r="AU670" s="72"/>
    </row>
    <row r="671" spans="27:64" x14ac:dyDescent="0.2">
      <c r="AA671" s="72"/>
      <c r="AB671" s="72"/>
      <c r="AC671" s="72"/>
      <c r="AD671" s="72"/>
      <c r="AE671" s="72"/>
      <c r="AG671" s="127"/>
      <c r="AN671" s="72"/>
      <c r="AO671" s="72"/>
      <c r="AP671" s="72"/>
      <c r="AQ671" s="72"/>
      <c r="AR671" s="72"/>
      <c r="AS671" s="72"/>
      <c r="AT671" s="72"/>
      <c r="AU671" s="72"/>
    </row>
    <row r="672" spans="27:64" x14ac:dyDescent="0.2">
      <c r="AA672" s="72"/>
      <c r="AB672" s="72"/>
      <c r="AC672" s="72"/>
      <c r="AD672" s="72"/>
      <c r="AE672" s="72"/>
      <c r="AG672" s="127"/>
      <c r="AN672" s="72"/>
      <c r="AO672" s="72"/>
      <c r="AP672" s="72"/>
      <c r="AQ672" s="72"/>
      <c r="AR672" s="72"/>
      <c r="AS672" s="72"/>
      <c r="AT672" s="72"/>
      <c r="AU672" s="72"/>
    </row>
    <row r="673" spans="27:64" x14ac:dyDescent="0.2">
      <c r="AA673" s="72"/>
      <c r="AB673" s="72"/>
      <c r="AC673" s="72"/>
      <c r="AD673" s="72"/>
      <c r="AE673" s="72"/>
      <c r="AG673" s="127"/>
      <c r="AN673" s="72"/>
      <c r="AO673" s="72"/>
      <c r="AP673" s="72"/>
      <c r="AQ673" s="72"/>
      <c r="AR673" s="72"/>
      <c r="AS673" s="72"/>
      <c r="AT673" s="72"/>
      <c r="AU673" s="72"/>
    </row>
    <row r="674" spans="27:64" x14ac:dyDescent="0.2">
      <c r="AA674" s="72"/>
      <c r="AB674" s="72"/>
      <c r="AC674" s="72"/>
      <c r="AD674" s="72"/>
      <c r="AE674" s="72"/>
      <c r="AG674" s="127"/>
      <c r="AN674" s="72"/>
      <c r="AO674" s="72"/>
      <c r="AP674" s="72"/>
      <c r="AQ674" s="72"/>
      <c r="AR674" s="72"/>
      <c r="AS674" s="72"/>
      <c r="AT674" s="72"/>
      <c r="AU674" s="72"/>
    </row>
    <row r="675" spans="27:64" x14ac:dyDescent="0.2">
      <c r="AA675" s="72"/>
      <c r="AB675" s="72"/>
      <c r="AC675" s="72"/>
      <c r="AD675" s="72"/>
      <c r="AE675" s="72"/>
      <c r="AG675" s="127"/>
      <c r="AN675" s="72"/>
      <c r="AO675" s="72"/>
      <c r="AP675" s="72"/>
      <c r="AQ675" s="72"/>
      <c r="AR675" s="72"/>
      <c r="AS675" s="72"/>
      <c r="AT675" s="72"/>
      <c r="AU675" s="72"/>
    </row>
    <row r="676" spans="27:64" x14ac:dyDescent="0.2">
      <c r="AA676" s="72"/>
      <c r="AB676" s="72"/>
      <c r="AC676" s="72"/>
      <c r="AD676" s="72"/>
      <c r="AE676" s="72"/>
      <c r="AG676" s="127"/>
      <c r="AN676" s="72"/>
      <c r="AO676" s="72"/>
      <c r="AP676" s="72"/>
      <c r="AQ676" s="72"/>
      <c r="AR676" s="72"/>
      <c r="AS676" s="72"/>
      <c r="AT676" s="72"/>
      <c r="AU676" s="72"/>
    </row>
    <row r="677" spans="27:64" x14ac:dyDescent="0.2">
      <c r="AA677" s="72"/>
      <c r="AB677" s="72"/>
      <c r="AC677" s="72"/>
      <c r="AD677" s="72"/>
      <c r="AE677" s="72"/>
      <c r="AG677" s="127"/>
      <c r="AN677" s="72"/>
      <c r="AO677" s="72"/>
      <c r="AP677" s="72"/>
      <c r="AQ677" s="72"/>
      <c r="AR677" s="72"/>
      <c r="AS677" s="72"/>
      <c r="AT677" s="72"/>
      <c r="AU677" s="72"/>
    </row>
    <row r="678" spans="27:64" x14ac:dyDescent="0.2">
      <c r="AA678" s="72"/>
      <c r="AB678" s="72"/>
      <c r="AC678" s="72"/>
      <c r="AD678" s="72"/>
      <c r="AE678" s="72"/>
      <c r="AG678" s="127"/>
      <c r="AN678" s="72"/>
      <c r="AO678" s="72"/>
      <c r="AP678" s="72"/>
      <c r="AQ678" s="72"/>
      <c r="AR678" s="72"/>
      <c r="AS678" s="72"/>
      <c r="AT678" s="72"/>
      <c r="AU678" s="72"/>
    </row>
    <row r="679" spans="27:64" x14ac:dyDescent="0.2">
      <c r="AA679" s="72"/>
      <c r="AB679" s="72"/>
      <c r="AC679" s="72"/>
      <c r="AD679" s="72"/>
      <c r="AE679" s="72"/>
      <c r="AG679" s="127"/>
      <c r="AN679" s="72"/>
      <c r="AO679" s="72"/>
      <c r="AP679" s="72"/>
      <c r="AQ679" s="72"/>
      <c r="AR679" s="72"/>
      <c r="AS679" s="72"/>
      <c r="AT679" s="72"/>
      <c r="AU679" s="72"/>
    </row>
    <row r="680" spans="27:64" x14ac:dyDescent="0.2">
      <c r="AA680" s="72"/>
      <c r="AB680" s="72"/>
      <c r="AC680" s="72"/>
      <c r="AD680" s="72"/>
      <c r="AE680" s="72"/>
      <c r="AG680" s="127"/>
      <c r="AN680" s="72"/>
      <c r="AO680" s="72"/>
      <c r="AP680" s="72"/>
      <c r="AQ680" s="72"/>
      <c r="AR680" s="72"/>
      <c r="AS680" s="72"/>
      <c r="AT680" s="72"/>
      <c r="AU680" s="72"/>
    </row>
    <row r="681" spans="27:64" x14ac:dyDescent="0.2">
      <c r="AA681" s="72"/>
      <c r="AB681" s="72"/>
      <c r="AC681" s="72"/>
      <c r="AD681" s="72"/>
      <c r="AE681" s="72"/>
      <c r="AG681" s="127"/>
      <c r="AN681" s="72"/>
      <c r="AO681" s="72"/>
      <c r="AP681" s="72"/>
      <c r="AQ681" s="72"/>
      <c r="AR681" s="72"/>
      <c r="AS681" s="72"/>
      <c r="AT681" s="72"/>
      <c r="AU681" s="72"/>
    </row>
    <row r="682" spans="27:64" x14ac:dyDescent="0.2">
      <c r="AA682" s="72"/>
      <c r="AB682" s="72"/>
      <c r="AC682" s="72"/>
      <c r="AD682" s="72"/>
      <c r="AE682" s="72"/>
      <c r="AG682" s="127"/>
      <c r="AN682" s="72"/>
      <c r="AO682" s="72"/>
      <c r="AP682" s="72"/>
      <c r="AQ682" s="72"/>
      <c r="AR682" s="72"/>
      <c r="AS682" s="72"/>
      <c r="AT682" s="72"/>
      <c r="AU682" s="72"/>
    </row>
    <row r="683" spans="27:64" x14ac:dyDescent="0.2">
      <c r="AA683" s="72"/>
      <c r="AB683" s="72"/>
      <c r="AC683" s="72"/>
      <c r="AD683" s="72"/>
      <c r="AE683" s="72"/>
      <c r="AG683" s="127"/>
      <c r="AN683" s="72"/>
      <c r="AO683" s="72"/>
      <c r="AP683" s="72"/>
      <c r="AQ683" s="72"/>
      <c r="AR683" s="72"/>
      <c r="AS683" s="72"/>
      <c r="AT683" s="72"/>
      <c r="AU683" s="72"/>
    </row>
    <row r="684" spans="27:64" x14ac:dyDescent="0.2">
      <c r="AA684" s="72"/>
      <c r="AB684" s="72"/>
      <c r="AC684" s="72"/>
      <c r="AD684" s="72"/>
      <c r="AE684" s="72"/>
      <c r="AG684" s="127"/>
      <c r="AN684" s="72"/>
      <c r="AO684" s="72"/>
      <c r="AP684" s="72"/>
      <c r="AQ684" s="72"/>
      <c r="AR684" s="72"/>
      <c r="AS684" s="72"/>
      <c r="AT684" s="72"/>
      <c r="AU684" s="72"/>
    </row>
    <row r="685" spans="27:64" x14ac:dyDescent="0.2">
      <c r="AA685" s="72"/>
      <c r="AB685" s="72"/>
      <c r="AC685" s="72"/>
      <c r="AD685" s="72"/>
      <c r="AE685" s="72"/>
      <c r="AG685" s="127"/>
      <c r="AN685" s="72"/>
      <c r="AO685" s="72"/>
      <c r="AP685" s="72"/>
      <c r="AQ685" s="72"/>
      <c r="AR685" s="72"/>
      <c r="AS685" s="72"/>
      <c r="AT685" s="72"/>
      <c r="AU685" s="72"/>
    </row>
    <row r="686" spans="27:64" x14ac:dyDescent="0.2">
      <c r="AA686" s="72"/>
      <c r="AB686" s="72"/>
      <c r="AC686" s="72"/>
      <c r="AD686" s="72"/>
      <c r="AE686" s="72"/>
      <c r="AG686" s="127"/>
      <c r="AN686" s="72"/>
      <c r="AO686" s="72"/>
      <c r="AP686" s="72"/>
      <c r="AQ686" s="72"/>
      <c r="AR686" s="72"/>
      <c r="AS686" s="72"/>
      <c r="AT686" s="72"/>
      <c r="AU686" s="72"/>
    </row>
    <row r="687" spans="27:64" x14ac:dyDescent="0.2">
      <c r="AA687" s="72"/>
      <c r="AB687" s="72"/>
      <c r="AC687" s="72"/>
      <c r="AD687" s="72"/>
      <c r="AE687" s="72"/>
      <c r="AG687" s="127"/>
      <c r="AN687" s="72"/>
      <c r="AO687" s="72"/>
      <c r="AP687" s="72"/>
      <c r="AQ687" s="72"/>
      <c r="AR687" s="72"/>
      <c r="AS687" s="72"/>
      <c r="AT687" s="72"/>
      <c r="AU687" s="72"/>
    </row>
    <row r="688" spans="27:64" x14ac:dyDescent="0.2">
      <c r="AA688" s="72"/>
      <c r="AB688" s="72"/>
      <c r="AC688" s="72"/>
      <c r="AD688" s="72"/>
      <c r="AE688" s="72"/>
      <c r="AG688" s="127"/>
      <c r="AN688" s="72"/>
      <c r="AO688" s="72"/>
      <c r="AP688" s="72"/>
      <c r="AQ688" s="72"/>
      <c r="AR688" s="72"/>
      <c r="AS688" s="72"/>
      <c r="AT688" s="72"/>
      <c r="AU688" s="72"/>
      <c r="AV688" s="72"/>
      <c r="AW688" s="72"/>
      <c r="AX688" s="72"/>
      <c r="AY688" s="72"/>
      <c r="AZ688" s="72"/>
      <c r="BA688" s="72"/>
      <c r="BB688" s="72"/>
      <c r="BC688" s="72"/>
      <c r="BD688" s="72"/>
      <c r="BE688" s="72"/>
      <c r="BF688" s="72"/>
      <c r="BG688" s="72"/>
      <c r="BH688" s="72"/>
      <c r="BI688" s="72"/>
      <c r="BJ688" s="72"/>
      <c r="BK688" s="72"/>
      <c r="BL688" s="72"/>
    </row>
    <row r="689" spans="27:47" x14ac:dyDescent="0.2">
      <c r="AA689" s="72"/>
      <c r="AB689" s="72"/>
      <c r="AC689" s="72"/>
      <c r="AD689" s="72"/>
      <c r="AE689" s="72"/>
      <c r="AG689" s="127"/>
      <c r="AN689" s="72"/>
      <c r="AO689" s="72"/>
      <c r="AP689" s="72"/>
      <c r="AQ689" s="72"/>
      <c r="AR689" s="72"/>
      <c r="AS689" s="72"/>
      <c r="AT689" s="72"/>
      <c r="AU689" s="72"/>
    </row>
    <row r="690" spans="27:47" x14ac:dyDescent="0.2">
      <c r="AA690" s="72"/>
      <c r="AB690" s="72"/>
      <c r="AC690" s="72"/>
      <c r="AD690" s="72"/>
      <c r="AE690" s="72"/>
      <c r="AG690" s="127"/>
      <c r="AN690" s="72"/>
      <c r="AO690" s="72"/>
      <c r="AP690" s="72"/>
      <c r="AQ690" s="72"/>
      <c r="AR690" s="72"/>
      <c r="AS690" s="72"/>
      <c r="AT690" s="72"/>
      <c r="AU690" s="72"/>
    </row>
    <row r="691" spans="27:47" x14ac:dyDescent="0.2">
      <c r="AA691" s="72"/>
      <c r="AB691" s="72"/>
      <c r="AC691" s="72"/>
      <c r="AD691" s="72"/>
      <c r="AE691" s="72"/>
      <c r="AG691" s="127"/>
      <c r="AN691" s="72"/>
      <c r="AO691" s="72"/>
      <c r="AP691" s="72"/>
      <c r="AQ691" s="72"/>
      <c r="AR691" s="72"/>
      <c r="AS691" s="72"/>
      <c r="AT691" s="72"/>
      <c r="AU691" s="72"/>
    </row>
    <row r="692" spans="27:47" x14ac:dyDescent="0.2">
      <c r="AA692" s="72"/>
      <c r="AB692" s="72"/>
      <c r="AC692" s="72"/>
      <c r="AD692" s="72"/>
      <c r="AE692" s="72"/>
      <c r="AG692" s="127"/>
      <c r="AN692" s="72"/>
      <c r="AO692" s="72"/>
      <c r="AP692" s="72"/>
      <c r="AQ692" s="72"/>
      <c r="AR692" s="72"/>
      <c r="AS692" s="72"/>
      <c r="AT692" s="72"/>
      <c r="AU692" s="72"/>
    </row>
    <row r="693" spans="27:47" x14ac:dyDescent="0.2">
      <c r="AA693" s="72"/>
      <c r="AB693" s="72"/>
      <c r="AC693" s="72"/>
      <c r="AD693" s="72"/>
      <c r="AE693" s="72"/>
      <c r="AG693" s="127"/>
      <c r="AN693" s="72"/>
      <c r="AO693" s="72"/>
      <c r="AP693" s="72"/>
      <c r="AQ693" s="72"/>
      <c r="AR693" s="72"/>
      <c r="AS693" s="72"/>
      <c r="AT693" s="72"/>
      <c r="AU693" s="72"/>
    </row>
    <row r="694" spans="27:47" x14ac:dyDescent="0.2">
      <c r="AA694" s="72"/>
      <c r="AB694" s="72"/>
      <c r="AC694" s="72"/>
      <c r="AD694" s="72"/>
      <c r="AE694" s="72"/>
      <c r="AG694" s="127"/>
      <c r="AN694" s="72"/>
      <c r="AO694" s="72"/>
      <c r="AP694" s="72"/>
      <c r="AQ694" s="72"/>
      <c r="AR694" s="72"/>
      <c r="AS694" s="72"/>
      <c r="AT694" s="72"/>
      <c r="AU694" s="72"/>
    </row>
    <row r="695" spans="27:47" x14ac:dyDescent="0.2">
      <c r="AA695" s="72"/>
      <c r="AB695" s="72"/>
      <c r="AC695" s="72"/>
      <c r="AD695" s="72"/>
      <c r="AE695" s="72"/>
      <c r="AG695" s="127"/>
      <c r="AN695" s="72"/>
      <c r="AO695" s="72"/>
      <c r="AP695" s="72"/>
      <c r="AQ695" s="72"/>
      <c r="AR695" s="72"/>
      <c r="AS695" s="72"/>
      <c r="AT695" s="72"/>
      <c r="AU695" s="72"/>
    </row>
    <row r="696" spans="27:47" x14ac:dyDescent="0.2">
      <c r="AA696" s="72"/>
      <c r="AB696" s="72"/>
      <c r="AC696" s="72"/>
      <c r="AD696" s="72"/>
      <c r="AE696" s="72"/>
      <c r="AG696" s="127"/>
      <c r="AN696" s="72"/>
      <c r="AO696" s="72"/>
      <c r="AP696" s="72"/>
      <c r="AQ696" s="72"/>
      <c r="AR696" s="72"/>
      <c r="AS696" s="72"/>
      <c r="AT696" s="72"/>
      <c r="AU696" s="72"/>
    </row>
    <row r="697" spans="27:47" x14ac:dyDescent="0.2">
      <c r="AA697" s="72"/>
      <c r="AB697" s="72"/>
      <c r="AC697" s="72"/>
      <c r="AD697" s="72"/>
      <c r="AE697" s="72"/>
      <c r="AG697" s="127"/>
      <c r="AN697" s="72"/>
      <c r="AO697" s="72"/>
      <c r="AP697" s="72"/>
      <c r="AQ697" s="72"/>
      <c r="AR697" s="72"/>
      <c r="AS697" s="72"/>
      <c r="AT697" s="72"/>
      <c r="AU697" s="72"/>
    </row>
    <row r="698" spans="27:47" x14ac:dyDescent="0.2">
      <c r="AA698" s="72"/>
      <c r="AB698" s="72"/>
      <c r="AC698" s="72"/>
      <c r="AD698" s="72"/>
      <c r="AE698" s="72"/>
      <c r="AG698" s="127"/>
      <c r="AN698" s="72"/>
      <c r="AO698" s="72"/>
      <c r="AP698" s="72"/>
      <c r="AQ698" s="72"/>
      <c r="AR698" s="72"/>
      <c r="AS698" s="72"/>
      <c r="AT698" s="72"/>
      <c r="AU698" s="72"/>
    </row>
    <row r="699" spans="27:47" x14ac:dyDescent="0.2">
      <c r="AA699" s="72"/>
      <c r="AB699" s="72"/>
      <c r="AC699" s="72"/>
      <c r="AD699" s="72"/>
      <c r="AE699" s="72"/>
      <c r="AG699" s="127"/>
      <c r="AN699" s="72"/>
      <c r="AO699" s="72"/>
      <c r="AP699" s="72"/>
      <c r="AQ699" s="72"/>
      <c r="AR699" s="72"/>
      <c r="AS699" s="72"/>
      <c r="AT699" s="72"/>
      <c r="AU699" s="72"/>
    </row>
    <row r="700" spans="27:47" x14ac:dyDescent="0.2">
      <c r="AA700" s="72"/>
      <c r="AB700" s="72"/>
      <c r="AC700" s="72"/>
      <c r="AD700" s="72"/>
      <c r="AE700" s="72"/>
      <c r="AG700" s="127"/>
      <c r="AN700" s="72"/>
      <c r="AO700" s="72"/>
      <c r="AP700" s="72"/>
      <c r="AQ700" s="72"/>
      <c r="AR700" s="72"/>
      <c r="AS700" s="72"/>
      <c r="AT700" s="72"/>
      <c r="AU700" s="72"/>
    </row>
    <row r="701" spans="27:47" x14ac:dyDescent="0.2">
      <c r="AA701" s="72"/>
      <c r="AB701" s="72"/>
      <c r="AC701" s="72"/>
      <c r="AD701" s="72"/>
      <c r="AE701" s="72"/>
      <c r="AG701" s="127"/>
      <c r="AN701" s="72"/>
      <c r="AO701" s="72"/>
      <c r="AP701" s="72"/>
      <c r="AQ701" s="72"/>
      <c r="AR701" s="72"/>
      <c r="AS701" s="72"/>
      <c r="AT701" s="72"/>
      <c r="AU701" s="72"/>
    </row>
    <row r="702" spans="27:47" x14ac:dyDescent="0.2">
      <c r="AA702" s="72"/>
      <c r="AB702" s="72"/>
      <c r="AC702" s="72"/>
      <c r="AD702" s="72"/>
      <c r="AE702" s="72"/>
      <c r="AG702" s="127"/>
      <c r="AN702" s="72"/>
      <c r="AO702" s="72"/>
      <c r="AP702" s="72"/>
      <c r="AQ702" s="72"/>
      <c r="AR702" s="72"/>
      <c r="AS702" s="72"/>
      <c r="AT702" s="72"/>
      <c r="AU702" s="72"/>
    </row>
    <row r="703" spans="27:47" x14ac:dyDescent="0.2">
      <c r="AA703" s="72"/>
      <c r="AB703" s="72"/>
      <c r="AC703" s="72"/>
      <c r="AD703" s="72"/>
      <c r="AE703" s="72"/>
      <c r="AG703" s="127"/>
      <c r="AN703" s="72"/>
      <c r="AO703" s="72"/>
      <c r="AP703" s="72"/>
      <c r="AQ703" s="72"/>
      <c r="AR703" s="72"/>
      <c r="AS703" s="72"/>
      <c r="AT703" s="72"/>
      <c r="AU703" s="72"/>
    </row>
    <row r="704" spans="27:47" x14ac:dyDescent="0.2">
      <c r="AA704" s="72"/>
      <c r="AB704" s="72"/>
      <c r="AC704" s="72"/>
      <c r="AD704" s="72"/>
      <c r="AE704" s="72"/>
      <c r="AG704" s="127"/>
      <c r="AN704" s="72"/>
      <c r="AO704" s="72"/>
      <c r="AP704" s="72"/>
      <c r="AQ704" s="72"/>
      <c r="AR704" s="72"/>
      <c r="AS704" s="72"/>
      <c r="AT704" s="72"/>
      <c r="AU704" s="72"/>
    </row>
    <row r="705" spans="27:47" x14ac:dyDescent="0.2">
      <c r="AA705" s="72"/>
      <c r="AB705" s="72"/>
      <c r="AC705" s="72"/>
      <c r="AD705" s="72"/>
      <c r="AE705" s="72"/>
      <c r="AG705" s="127"/>
      <c r="AN705" s="72"/>
      <c r="AO705" s="72"/>
      <c r="AP705" s="72"/>
      <c r="AQ705" s="72"/>
      <c r="AR705" s="72"/>
      <c r="AS705" s="72"/>
      <c r="AT705" s="72"/>
      <c r="AU705" s="72"/>
    </row>
    <row r="706" spans="27:47" x14ac:dyDescent="0.2">
      <c r="AA706" s="72"/>
      <c r="AB706" s="72"/>
      <c r="AC706" s="72"/>
      <c r="AD706" s="72"/>
      <c r="AE706" s="72"/>
      <c r="AG706" s="127"/>
      <c r="AN706" s="72"/>
      <c r="AO706" s="72"/>
      <c r="AP706" s="72"/>
      <c r="AQ706" s="72"/>
      <c r="AR706" s="72"/>
      <c r="AS706" s="72"/>
      <c r="AT706" s="72"/>
      <c r="AU706" s="72"/>
    </row>
    <row r="707" spans="27:47" x14ac:dyDescent="0.2">
      <c r="AA707" s="72"/>
      <c r="AB707" s="72"/>
      <c r="AC707" s="72"/>
      <c r="AD707" s="72"/>
      <c r="AE707" s="72"/>
      <c r="AG707" s="127"/>
      <c r="AN707" s="72"/>
      <c r="AO707" s="72"/>
      <c r="AP707" s="72"/>
      <c r="AQ707" s="72"/>
      <c r="AR707" s="72"/>
      <c r="AS707" s="72"/>
      <c r="AT707" s="72"/>
      <c r="AU707" s="72"/>
    </row>
    <row r="708" spans="27:47" x14ac:dyDescent="0.2">
      <c r="AA708" s="72"/>
      <c r="AB708" s="72"/>
      <c r="AC708" s="72"/>
      <c r="AD708" s="72"/>
      <c r="AE708" s="72"/>
      <c r="AG708" s="127"/>
      <c r="AN708" s="72"/>
      <c r="AO708" s="72"/>
      <c r="AP708" s="72"/>
      <c r="AQ708" s="72"/>
      <c r="AR708" s="72"/>
      <c r="AS708" s="72"/>
      <c r="AT708" s="72"/>
      <c r="AU708" s="72"/>
    </row>
    <row r="709" spans="27:47" x14ac:dyDescent="0.2">
      <c r="AA709" s="72"/>
      <c r="AB709" s="72"/>
      <c r="AC709" s="72"/>
      <c r="AD709" s="72"/>
      <c r="AE709" s="72"/>
      <c r="AG709" s="127"/>
      <c r="AN709" s="72"/>
      <c r="AO709" s="72"/>
      <c r="AP709" s="72"/>
      <c r="AQ709" s="72"/>
      <c r="AR709" s="72"/>
      <c r="AS709" s="72"/>
      <c r="AT709" s="72"/>
      <c r="AU709" s="72"/>
    </row>
    <row r="710" spans="27:47" x14ac:dyDescent="0.2">
      <c r="AA710" s="72"/>
      <c r="AB710" s="72"/>
      <c r="AC710" s="72"/>
      <c r="AD710" s="72"/>
      <c r="AE710" s="72"/>
      <c r="AG710" s="127"/>
      <c r="AN710" s="72"/>
      <c r="AO710" s="72"/>
      <c r="AP710" s="72"/>
      <c r="AQ710" s="72"/>
      <c r="AR710" s="72"/>
      <c r="AS710" s="72"/>
      <c r="AT710" s="72"/>
      <c r="AU710" s="72"/>
    </row>
    <row r="711" spans="27:47" x14ac:dyDescent="0.2">
      <c r="AA711" s="72"/>
      <c r="AB711" s="72"/>
      <c r="AC711" s="72"/>
      <c r="AD711" s="72"/>
      <c r="AE711" s="72"/>
      <c r="AG711" s="127"/>
      <c r="AN711" s="72"/>
      <c r="AO711" s="72"/>
      <c r="AP711" s="72"/>
      <c r="AQ711" s="72"/>
      <c r="AR711" s="72"/>
      <c r="AS711" s="72"/>
      <c r="AT711" s="72"/>
      <c r="AU711" s="72"/>
    </row>
    <row r="712" spans="27:47" x14ac:dyDescent="0.2">
      <c r="AA712" s="72"/>
      <c r="AB712" s="72"/>
      <c r="AC712" s="72"/>
      <c r="AD712" s="72"/>
      <c r="AE712" s="72"/>
      <c r="AG712" s="127"/>
      <c r="AN712" s="72"/>
      <c r="AO712" s="72"/>
      <c r="AP712" s="72"/>
      <c r="AQ712" s="72"/>
      <c r="AR712" s="72"/>
      <c r="AS712" s="72"/>
      <c r="AT712" s="72"/>
      <c r="AU712" s="72"/>
    </row>
    <row r="713" spans="27:47" x14ac:dyDescent="0.2">
      <c r="AA713" s="72"/>
      <c r="AB713" s="72"/>
      <c r="AC713" s="72"/>
      <c r="AD713" s="72"/>
      <c r="AE713" s="72"/>
      <c r="AG713" s="127"/>
      <c r="AN713" s="72"/>
      <c r="AO713" s="72"/>
      <c r="AP713" s="72"/>
      <c r="AQ713" s="72"/>
      <c r="AR713" s="72"/>
      <c r="AS713" s="72"/>
      <c r="AT713" s="72"/>
      <c r="AU713" s="72"/>
    </row>
    <row r="714" spans="27:47" x14ac:dyDescent="0.2">
      <c r="AA714" s="72"/>
      <c r="AB714" s="72"/>
      <c r="AC714" s="72"/>
      <c r="AD714" s="72"/>
      <c r="AE714" s="72"/>
      <c r="AG714" s="127"/>
      <c r="AN714" s="72"/>
      <c r="AO714" s="72"/>
      <c r="AP714" s="72"/>
      <c r="AQ714" s="72"/>
      <c r="AR714" s="72"/>
      <c r="AS714" s="72"/>
      <c r="AT714" s="72"/>
      <c r="AU714" s="72"/>
    </row>
    <row r="715" spans="27:47" x14ac:dyDescent="0.2">
      <c r="AA715" s="72"/>
      <c r="AB715" s="72"/>
      <c r="AC715" s="72"/>
      <c r="AD715" s="72"/>
      <c r="AE715" s="72"/>
      <c r="AG715" s="127"/>
      <c r="AN715" s="72"/>
      <c r="AO715" s="72"/>
      <c r="AP715" s="72"/>
      <c r="AQ715" s="72"/>
      <c r="AR715" s="72"/>
      <c r="AS715" s="72"/>
      <c r="AT715" s="72"/>
      <c r="AU715" s="72"/>
    </row>
    <row r="716" spans="27:47" x14ac:dyDescent="0.2">
      <c r="AA716" s="72"/>
      <c r="AB716" s="72"/>
      <c r="AC716" s="72"/>
      <c r="AD716" s="72"/>
      <c r="AE716" s="72"/>
      <c r="AG716" s="127"/>
      <c r="AN716" s="72"/>
      <c r="AO716" s="72"/>
      <c r="AP716" s="72"/>
      <c r="AQ716" s="72"/>
      <c r="AR716" s="72"/>
      <c r="AS716" s="72"/>
      <c r="AT716" s="72"/>
      <c r="AU716" s="72"/>
    </row>
    <row r="717" spans="27:47" x14ac:dyDescent="0.2">
      <c r="AA717" s="72"/>
      <c r="AB717" s="72"/>
      <c r="AC717" s="72"/>
      <c r="AD717" s="72"/>
      <c r="AE717" s="72"/>
      <c r="AG717" s="127"/>
      <c r="AN717" s="72"/>
      <c r="AO717" s="72"/>
      <c r="AP717" s="72"/>
      <c r="AQ717" s="72"/>
      <c r="AR717" s="72"/>
      <c r="AS717" s="72"/>
      <c r="AT717" s="72"/>
      <c r="AU717" s="72"/>
    </row>
    <row r="718" spans="27:47" x14ac:dyDescent="0.2">
      <c r="AA718" s="72"/>
      <c r="AB718" s="72"/>
      <c r="AC718" s="72"/>
      <c r="AD718" s="72"/>
      <c r="AE718" s="72"/>
      <c r="AG718" s="127"/>
      <c r="AN718" s="72"/>
      <c r="AO718" s="72"/>
      <c r="AP718" s="72"/>
      <c r="AQ718" s="72"/>
      <c r="AR718" s="72"/>
      <c r="AS718" s="72"/>
      <c r="AT718" s="72"/>
      <c r="AU718" s="72"/>
    </row>
    <row r="719" spans="27:47" x14ac:dyDescent="0.2">
      <c r="AA719" s="72"/>
      <c r="AB719" s="72"/>
      <c r="AC719" s="72"/>
      <c r="AD719" s="72"/>
      <c r="AE719" s="72"/>
      <c r="AG719" s="127"/>
      <c r="AN719" s="72"/>
      <c r="AO719" s="72"/>
      <c r="AP719" s="72"/>
      <c r="AQ719" s="72"/>
      <c r="AR719" s="72"/>
      <c r="AS719" s="72"/>
      <c r="AT719" s="72"/>
      <c r="AU719" s="72"/>
    </row>
    <row r="720" spans="27:47" x14ac:dyDescent="0.2">
      <c r="AA720" s="72"/>
      <c r="AB720" s="72"/>
      <c r="AC720" s="72"/>
      <c r="AD720" s="72"/>
      <c r="AE720" s="72"/>
      <c r="AG720" s="127"/>
      <c r="AN720" s="72"/>
      <c r="AO720" s="72"/>
      <c r="AP720" s="72"/>
      <c r="AQ720" s="72"/>
      <c r="AR720" s="72"/>
      <c r="AS720" s="72"/>
      <c r="AT720" s="72"/>
      <c r="AU720" s="72"/>
    </row>
    <row r="721" spans="27:64" x14ac:dyDescent="0.2">
      <c r="AA721" s="72"/>
      <c r="AB721" s="72"/>
      <c r="AC721" s="72"/>
      <c r="AD721" s="72"/>
      <c r="AE721" s="72"/>
      <c r="AG721" s="127"/>
      <c r="AN721" s="72"/>
      <c r="AO721" s="72"/>
      <c r="AP721" s="72"/>
      <c r="AQ721" s="72"/>
      <c r="AR721" s="72"/>
      <c r="AS721" s="72"/>
      <c r="AT721" s="72"/>
      <c r="AU721" s="72"/>
    </row>
    <row r="722" spans="27:64" x14ac:dyDescent="0.2">
      <c r="AA722" s="72"/>
      <c r="AB722" s="72"/>
      <c r="AC722" s="72"/>
      <c r="AD722" s="72"/>
      <c r="AE722" s="72"/>
      <c r="AG722" s="127"/>
      <c r="AN722" s="72"/>
      <c r="AO722" s="72"/>
      <c r="AP722" s="72"/>
      <c r="AQ722" s="72"/>
      <c r="AR722" s="72"/>
      <c r="AS722" s="72"/>
      <c r="AT722" s="72"/>
      <c r="AU722" s="72"/>
    </row>
    <row r="723" spans="27:64" x14ac:dyDescent="0.2">
      <c r="AA723" s="72"/>
      <c r="AB723" s="72"/>
      <c r="AC723" s="72"/>
      <c r="AD723" s="72"/>
      <c r="AE723" s="72"/>
      <c r="AG723" s="127"/>
      <c r="AN723" s="72"/>
      <c r="AO723" s="72"/>
      <c r="AP723" s="72"/>
      <c r="AQ723" s="72"/>
      <c r="AR723" s="72"/>
      <c r="AS723" s="72"/>
      <c r="AT723" s="72"/>
      <c r="AU723" s="72"/>
    </row>
    <row r="724" spans="27:64" x14ac:dyDescent="0.2">
      <c r="AA724" s="72"/>
      <c r="AB724" s="72"/>
      <c r="AC724" s="72"/>
      <c r="AD724" s="72"/>
      <c r="AE724" s="72"/>
      <c r="AG724" s="127"/>
      <c r="AN724" s="72"/>
      <c r="AO724" s="72"/>
      <c r="AP724" s="72"/>
      <c r="AQ724" s="72"/>
      <c r="AR724" s="72"/>
      <c r="AS724" s="72"/>
      <c r="AT724" s="72"/>
      <c r="AU724" s="72"/>
      <c r="AV724" s="72"/>
    </row>
    <row r="725" spans="27:64" x14ac:dyDescent="0.2">
      <c r="AA725" s="72"/>
      <c r="AB725" s="72"/>
      <c r="AC725" s="72"/>
      <c r="AD725" s="72"/>
      <c r="AE725" s="72"/>
      <c r="AG725" s="127"/>
      <c r="AN725" s="72"/>
      <c r="AO725" s="72"/>
      <c r="AP725" s="72"/>
      <c r="AQ725" s="72"/>
      <c r="AR725" s="72"/>
      <c r="AS725" s="72"/>
      <c r="AT725" s="72"/>
      <c r="AU725" s="72"/>
      <c r="AV725" s="72"/>
      <c r="AW725" s="72"/>
      <c r="AX725" s="72"/>
      <c r="AY725" s="72"/>
      <c r="AZ725" s="72"/>
      <c r="BA725" s="72"/>
      <c r="BB725" s="72"/>
      <c r="BC725" s="72"/>
      <c r="BD725" s="72"/>
      <c r="BE725" s="72"/>
      <c r="BF725" s="72"/>
      <c r="BG725" s="72"/>
      <c r="BH725" s="72"/>
      <c r="BI725" s="72"/>
      <c r="BJ725" s="72"/>
      <c r="BK725" s="72"/>
      <c r="BL725" s="72"/>
    </row>
    <row r="726" spans="27:64" x14ac:dyDescent="0.2">
      <c r="AA726" s="72"/>
      <c r="AB726" s="72"/>
      <c r="AC726" s="72"/>
      <c r="AD726" s="72"/>
      <c r="AE726" s="72"/>
      <c r="AG726" s="127"/>
      <c r="AN726" s="72"/>
      <c r="AO726" s="72"/>
      <c r="AP726" s="72"/>
      <c r="AQ726" s="72"/>
      <c r="AR726" s="72"/>
      <c r="AS726" s="72"/>
      <c r="AT726" s="72"/>
      <c r="AU726" s="72"/>
    </row>
    <row r="727" spans="27:64" x14ac:dyDescent="0.2">
      <c r="AA727" s="72"/>
      <c r="AB727" s="72"/>
      <c r="AC727" s="72"/>
      <c r="AD727" s="72"/>
      <c r="AE727" s="72"/>
      <c r="AG727" s="127"/>
      <c r="AN727" s="72"/>
      <c r="AO727" s="72"/>
      <c r="AP727" s="72"/>
      <c r="AQ727" s="72"/>
      <c r="AR727" s="72"/>
      <c r="AS727" s="72"/>
      <c r="AT727" s="72"/>
      <c r="AU727" s="72"/>
    </row>
    <row r="728" spans="27:64" x14ac:dyDescent="0.2">
      <c r="AA728" s="72"/>
      <c r="AB728" s="72"/>
      <c r="AC728" s="72"/>
      <c r="AD728" s="72"/>
      <c r="AE728" s="72"/>
      <c r="AG728" s="127"/>
      <c r="AN728" s="72"/>
      <c r="AO728" s="72"/>
      <c r="AP728" s="72"/>
      <c r="AQ728" s="72"/>
      <c r="AR728" s="72"/>
      <c r="AS728" s="72"/>
      <c r="AT728" s="72"/>
      <c r="AU728" s="72"/>
    </row>
    <row r="729" spans="27:64" x14ac:dyDescent="0.2">
      <c r="AA729" s="72"/>
      <c r="AB729" s="72"/>
      <c r="AC729" s="72"/>
      <c r="AD729" s="72"/>
      <c r="AE729" s="72"/>
      <c r="AG729" s="127"/>
      <c r="AN729" s="72"/>
      <c r="AO729" s="72"/>
      <c r="AP729" s="72"/>
      <c r="AQ729" s="72"/>
      <c r="AR729" s="72"/>
      <c r="AS729" s="72"/>
      <c r="AT729" s="72"/>
      <c r="AU729" s="72"/>
    </row>
    <row r="730" spans="27:64" x14ac:dyDescent="0.2">
      <c r="AA730" s="72"/>
      <c r="AB730" s="72"/>
      <c r="AC730" s="72"/>
      <c r="AD730" s="72"/>
      <c r="AE730" s="72"/>
      <c r="AG730" s="127"/>
      <c r="AN730" s="72"/>
      <c r="AO730" s="72"/>
      <c r="AP730" s="72"/>
      <c r="AQ730" s="72"/>
      <c r="AR730" s="72"/>
      <c r="AS730" s="72"/>
      <c r="AT730" s="72"/>
      <c r="AU730" s="72"/>
    </row>
    <row r="731" spans="27:64" x14ac:dyDescent="0.2">
      <c r="AA731" s="72"/>
      <c r="AB731" s="72"/>
      <c r="AC731" s="72"/>
      <c r="AD731" s="72"/>
      <c r="AE731" s="72"/>
      <c r="AG731" s="127"/>
      <c r="AN731" s="72"/>
      <c r="AO731" s="72"/>
      <c r="AP731" s="72"/>
      <c r="AQ731" s="72"/>
      <c r="AR731" s="72"/>
      <c r="AS731" s="72"/>
      <c r="AT731" s="72"/>
      <c r="AU731" s="72"/>
    </row>
    <row r="732" spans="27:64" x14ac:dyDescent="0.2">
      <c r="AA732" s="72"/>
      <c r="AB732" s="72"/>
      <c r="AC732" s="72"/>
      <c r="AD732" s="72"/>
      <c r="AE732" s="72"/>
      <c r="AG732" s="127"/>
      <c r="AN732" s="72"/>
      <c r="AO732" s="72"/>
      <c r="AP732" s="72"/>
      <c r="AQ732" s="72"/>
      <c r="AR732" s="72"/>
      <c r="AS732" s="72"/>
      <c r="AT732" s="72"/>
      <c r="AU732" s="72"/>
    </row>
    <row r="733" spans="27:64" x14ac:dyDescent="0.2">
      <c r="AA733" s="72"/>
      <c r="AB733" s="72"/>
      <c r="AC733" s="72"/>
      <c r="AD733" s="72"/>
      <c r="AE733" s="72"/>
      <c r="AG733" s="127"/>
      <c r="AN733" s="72"/>
      <c r="AO733" s="72"/>
      <c r="AP733" s="72"/>
      <c r="AQ733" s="72"/>
      <c r="AR733" s="72"/>
      <c r="AS733" s="72"/>
      <c r="AT733" s="72"/>
      <c r="AU733" s="72"/>
    </row>
    <row r="734" spans="27:64" x14ac:dyDescent="0.2">
      <c r="AA734" s="72"/>
      <c r="AB734" s="72"/>
      <c r="AC734" s="72"/>
      <c r="AD734" s="72"/>
      <c r="AE734" s="72"/>
      <c r="AG734" s="127"/>
      <c r="AN734" s="72"/>
      <c r="AO734" s="72"/>
      <c r="AP734" s="72"/>
      <c r="AQ734" s="72"/>
      <c r="AR734" s="72"/>
      <c r="AS734" s="72"/>
      <c r="AT734" s="72"/>
      <c r="AU734" s="72"/>
    </row>
    <row r="735" spans="27:64" x14ac:dyDescent="0.2">
      <c r="AA735" s="72"/>
      <c r="AB735" s="72"/>
      <c r="AC735" s="72"/>
      <c r="AD735" s="72"/>
      <c r="AE735" s="72"/>
      <c r="AG735" s="127"/>
      <c r="AN735" s="72"/>
      <c r="AO735" s="72"/>
      <c r="AP735" s="72"/>
      <c r="AQ735" s="72"/>
      <c r="AR735" s="72"/>
      <c r="AS735" s="72"/>
      <c r="AT735" s="72"/>
      <c r="AU735" s="72"/>
    </row>
    <row r="736" spans="27:64" x14ac:dyDescent="0.2">
      <c r="AA736" s="72"/>
      <c r="AB736" s="72"/>
      <c r="AC736" s="72"/>
      <c r="AD736" s="72"/>
      <c r="AE736" s="72"/>
      <c r="AG736" s="127"/>
      <c r="AN736" s="72"/>
      <c r="AO736" s="72"/>
      <c r="AP736" s="72"/>
      <c r="AQ736" s="72"/>
      <c r="AR736" s="72"/>
      <c r="AS736" s="72"/>
      <c r="AT736" s="72"/>
      <c r="AU736" s="72"/>
    </row>
    <row r="737" spans="27:64" x14ac:dyDescent="0.2">
      <c r="AA737" s="72"/>
      <c r="AB737" s="72"/>
      <c r="AC737" s="72"/>
      <c r="AD737" s="72"/>
      <c r="AE737" s="72"/>
      <c r="AG737" s="127"/>
      <c r="AN737" s="72"/>
      <c r="AO737" s="72"/>
      <c r="AP737" s="72"/>
      <c r="AQ737" s="72"/>
      <c r="AR737" s="72"/>
      <c r="AS737" s="72"/>
      <c r="AT737" s="72"/>
      <c r="AU737" s="72"/>
    </row>
    <row r="738" spans="27:64" x14ac:dyDescent="0.2">
      <c r="AA738" s="72"/>
      <c r="AB738" s="72"/>
      <c r="AC738" s="72"/>
      <c r="AD738" s="72"/>
      <c r="AE738" s="72"/>
      <c r="AG738" s="127"/>
      <c r="AN738" s="72"/>
      <c r="AO738" s="72"/>
      <c r="AP738" s="72"/>
      <c r="AQ738" s="72"/>
      <c r="AR738" s="72"/>
      <c r="AS738" s="72"/>
      <c r="AT738" s="72"/>
      <c r="AU738" s="72"/>
    </row>
    <row r="739" spans="27:64" x14ac:dyDescent="0.2">
      <c r="AA739" s="72"/>
      <c r="AB739" s="72"/>
      <c r="AC739" s="72"/>
      <c r="AD739" s="72"/>
      <c r="AE739" s="72"/>
      <c r="AG739" s="127"/>
      <c r="AN739" s="72"/>
      <c r="AO739" s="72"/>
      <c r="AP739" s="72"/>
      <c r="AQ739" s="72"/>
      <c r="AR739" s="72"/>
      <c r="AS739" s="72"/>
      <c r="AT739" s="72"/>
      <c r="AU739" s="72"/>
    </row>
    <row r="740" spans="27:64" x14ac:dyDescent="0.2">
      <c r="AA740" s="72"/>
      <c r="AB740" s="72"/>
      <c r="AC740" s="72"/>
      <c r="AD740" s="72"/>
      <c r="AE740" s="72"/>
      <c r="AG740" s="127"/>
      <c r="AN740" s="72"/>
      <c r="AO740" s="72"/>
      <c r="AP740" s="72"/>
      <c r="AQ740" s="72"/>
      <c r="AR740" s="72"/>
      <c r="AS740" s="72"/>
      <c r="AT740" s="72"/>
      <c r="AU740" s="72"/>
    </row>
    <row r="741" spans="27:64" x14ac:dyDescent="0.2">
      <c r="AA741" s="72"/>
      <c r="AB741" s="72"/>
      <c r="AC741" s="72"/>
      <c r="AD741" s="72"/>
      <c r="AE741" s="72"/>
      <c r="AG741" s="127"/>
      <c r="AN741" s="72"/>
      <c r="AO741" s="72"/>
      <c r="AP741" s="72"/>
      <c r="AQ741" s="72"/>
      <c r="AR741" s="72"/>
      <c r="AS741" s="72"/>
      <c r="AT741" s="72"/>
      <c r="AU741" s="72"/>
    </row>
    <row r="742" spans="27:64" x14ac:dyDescent="0.2">
      <c r="AA742" s="72"/>
      <c r="AB742" s="72"/>
      <c r="AC742" s="72"/>
      <c r="AD742" s="72"/>
      <c r="AE742" s="72"/>
      <c r="AG742" s="127"/>
      <c r="AN742" s="72"/>
      <c r="AO742" s="72"/>
      <c r="AP742" s="72"/>
      <c r="AQ742" s="72"/>
      <c r="AR742" s="72"/>
      <c r="AS742" s="72"/>
      <c r="AT742" s="72"/>
      <c r="AU742" s="72"/>
    </row>
    <row r="743" spans="27:64" x14ac:dyDescent="0.2">
      <c r="AA743" s="72"/>
      <c r="AB743" s="72"/>
      <c r="AC743" s="72"/>
      <c r="AD743" s="72"/>
      <c r="AE743" s="72"/>
      <c r="AG743" s="127"/>
      <c r="AN743" s="72"/>
      <c r="AO743" s="72"/>
      <c r="AP743" s="72"/>
      <c r="AQ743" s="72"/>
      <c r="AR743" s="72"/>
      <c r="AS743" s="72"/>
      <c r="AT743" s="72"/>
      <c r="AU743" s="72"/>
    </row>
    <row r="744" spans="27:64" x14ac:dyDescent="0.2">
      <c r="AA744" s="72"/>
      <c r="AB744" s="72"/>
      <c r="AC744" s="72"/>
      <c r="AD744" s="72"/>
      <c r="AE744" s="72"/>
      <c r="AG744" s="127"/>
      <c r="AN744" s="72"/>
      <c r="AO744" s="72"/>
      <c r="AP744" s="72"/>
      <c r="AQ744" s="72"/>
      <c r="AR744" s="72"/>
      <c r="AS744" s="72"/>
      <c r="AT744" s="72"/>
      <c r="AU744" s="72"/>
    </row>
    <row r="745" spans="27:64" x14ac:dyDescent="0.2">
      <c r="AA745" s="72"/>
      <c r="AB745" s="72"/>
      <c r="AC745" s="72"/>
      <c r="AD745" s="72"/>
      <c r="AE745" s="72"/>
      <c r="AG745" s="127"/>
      <c r="AN745" s="72"/>
      <c r="AO745" s="72"/>
      <c r="AP745" s="72"/>
      <c r="AQ745" s="72"/>
      <c r="AR745" s="72"/>
      <c r="AS745" s="72"/>
      <c r="AT745" s="72"/>
      <c r="AU745" s="72"/>
      <c r="AV745" s="72"/>
      <c r="AW745" s="72"/>
      <c r="AX745" s="72"/>
      <c r="AY745" s="72"/>
      <c r="AZ745" s="72"/>
      <c r="BA745" s="72"/>
      <c r="BB745" s="72"/>
      <c r="BC745" s="72"/>
      <c r="BD745" s="72"/>
      <c r="BE745" s="72"/>
      <c r="BF745" s="72"/>
      <c r="BG745" s="72"/>
      <c r="BH745" s="72"/>
      <c r="BI745" s="72"/>
      <c r="BJ745" s="72"/>
      <c r="BK745" s="72"/>
      <c r="BL745" s="72"/>
    </row>
    <row r="746" spans="27:64" x14ac:dyDescent="0.2">
      <c r="AA746" s="72"/>
      <c r="AB746" s="72"/>
      <c r="AC746" s="72"/>
      <c r="AD746" s="72"/>
      <c r="AE746" s="72"/>
      <c r="AG746" s="127"/>
      <c r="AN746" s="72"/>
      <c r="AO746" s="72"/>
      <c r="AP746" s="72"/>
      <c r="AQ746" s="72"/>
      <c r="AR746" s="72"/>
      <c r="AS746" s="72"/>
      <c r="AT746" s="72"/>
      <c r="AU746" s="72"/>
    </row>
    <row r="747" spans="27:64" x14ac:dyDescent="0.2">
      <c r="AA747" s="72"/>
      <c r="AB747" s="72"/>
      <c r="AC747" s="72"/>
      <c r="AD747" s="72"/>
      <c r="AE747" s="72"/>
      <c r="AG747" s="127"/>
      <c r="AN747" s="72"/>
      <c r="AO747" s="72"/>
      <c r="AP747" s="72"/>
      <c r="AQ747" s="72"/>
      <c r="AR747" s="72"/>
      <c r="AS747" s="72"/>
      <c r="AT747" s="72"/>
      <c r="AU747" s="72"/>
    </row>
    <row r="748" spans="27:64" x14ac:dyDescent="0.2">
      <c r="AA748" s="72"/>
      <c r="AB748" s="72"/>
      <c r="AC748" s="72"/>
      <c r="AD748" s="72"/>
      <c r="AE748" s="72"/>
      <c r="AG748" s="127"/>
      <c r="AN748" s="72"/>
      <c r="AO748" s="72"/>
      <c r="AP748" s="72"/>
      <c r="AQ748" s="72"/>
      <c r="AR748" s="72"/>
      <c r="AS748" s="72"/>
      <c r="AT748" s="72"/>
      <c r="AU748" s="72"/>
    </row>
    <row r="749" spans="27:64" x14ac:dyDescent="0.2">
      <c r="AA749" s="72"/>
      <c r="AB749" s="72"/>
      <c r="AC749" s="72"/>
      <c r="AD749" s="72"/>
      <c r="AE749" s="72"/>
      <c r="AG749" s="127"/>
      <c r="AN749" s="72"/>
      <c r="AO749" s="72"/>
      <c r="AP749" s="72"/>
      <c r="AQ749" s="72"/>
      <c r="AR749" s="72"/>
      <c r="AS749" s="72"/>
      <c r="AT749" s="72"/>
      <c r="AU749" s="72"/>
    </row>
    <row r="750" spans="27:64" x14ac:dyDescent="0.2">
      <c r="AA750" s="72"/>
      <c r="AB750" s="72"/>
      <c r="AC750" s="72"/>
      <c r="AD750" s="72"/>
      <c r="AE750" s="72"/>
      <c r="AG750" s="127"/>
      <c r="AN750" s="72"/>
      <c r="AO750" s="72"/>
      <c r="AP750" s="72"/>
      <c r="AQ750" s="72"/>
      <c r="AR750" s="72"/>
      <c r="AS750" s="72"/>
      <c r="AT750" s="72"/>
      <c r="AU750" s="72"/>
    </row>
    <row r="751" spans="27:64" x14ac:dyDescent="0.2">
      <c r="AA751" s="72"/>
      <c r="AB751" s="72"/>
      <c r="AC751" s="72"/>
      <c r="AD751" s="72"/>
      <c r="AE751" s="72"/>
      <c r="AG751" s="127"/>
      <c r="AN751" s="72"/>
      <c r="AO751" s="72"/>
      <c r="AP751" s="72"/>
      <c r="AQ751" s="72"/>
      <c r="AR751" s="72"/>
      <c r="AS751" s="72"/>
      <c r="AT751" s="72"/>
      <c r="AU751" s="72"/>
    </row>
    <row r="752" spans="27:64" x14ac:dyDescent="0.2">
      <c r="AA752" s="72"/>
      <c r="AB752" s="72"/>
      <c r="AC752" s="72"/>
      <c r="AD752" s="72"/>
      <c r="AE752" s="72"/>
      <c r="AG752" s="127"/>
      <c r="AN752" s="72"/>
      <c r="AO752" s="72"/>
      <c r="AP752" s="72"/>
      <c r="AQ752" s="72"/>
      <c r="AR752" s="72"/>
      <c r="AS752" s="72"/>
      <c r="AT752" s="72"/>
      <c r="AU752" s="72"/>
    </row>
    <row r="753" spans="27:64" x14ac:dyDescent="0.2">
      <c r="AA753" s="72"/>
      <c r="AB753" s="72"/>
      <c r="AC753" s="72"/>
      <c r="AD753" s="72"/>
      <c r="AE753" s="72"/>
      <c r="AG753" s="127"/>
      <c r="AN753" s="72"/>
      <c r="AO753" s="72"/>
      <c r="AP753" s="72"/>
      <c r="AQ753" s="72"/>
      <c r="AR753" s="72"/>
      <c r="AS753" s="72"/>
      <c r="AT753" s="72"/>
      <c r="AU753" s="72"/>
    </row>
    <row r="754" spans="27:64" x14ac:dyDescent="0.2">
      <c r="AA754" s="72"/>
      <c r="AB754" s="72"/>
      <c r="AC754" s="72"/>
      <c r="AD754" s="72"/>
      <c r="AE754" s="72"/>
      <c r="AG754" s="127"/>
      <c r="AN754" s="72"/>
      <c r="AO754" s="72"/>
      <c r="AP754" s="72"/>
      <c r="AQ754" s="72"/>
      <c r="AR754" s="72"/>
      <c r="AS754" s="72"/>
      <c r="AT754" s="72"/>
      <c r="AU754" s="72"/>
    </row>
    <row r="755" spans="27:64" x14ac:dyDescent="0.2">
      <c r="AA755" s="72"/>
      <c r="AB755" s="72"/>
      <c r="AC755" s="72"/>
      <c r="AD755" s="72"/>
      <c r="AE755" s="72"/>
      <c r="AG755" s="127"/>
      <c r="AN755" s="72"/>
      <c r="AO755" s="72"/>
      <c r="AP755" s="72"/>
      <c r="AQ755" s="72"/>
      <c r="AR755" s="72"/>
      <c r="AS755" s="72"/>
      <c r="AT755" s="72"/>
      <c r="AU755" s="72"/>
    </row>
    <row r="756" spans="27:64" x14ac:dyDescent="0.2">
      <c r="AA756" s="72"/>
      <c r="AB756" s="72"/>
      <c r="AC756" s="72"/>
      <c r="AD756" s="72"/>
      <c r="AE756" s="72"/>
      <c r="AG756" s="127"/>
      <c r="AN756" s="72"/>
      <c r="AO756" s="72"/>
      <c r="AP756" s="72"/>
      <c r="AQ756" s="72"/>
      <c r="AR756" s="72"/>
      <c r="AS756" s="72"/>
      <c r="AT756" s="72"/>
      <c r="AU756" s="72"/>
      <c r="AV756" s="72"/>
    </row>
    <row r="757" spans="27:64" x14ac:dyDescent="0.2">
      <c r="AA757" s="72"/>
      <c r="AB757" s="72"/>
      <c r="AC757" s="72"/>
      <c r="AD757" s="72"/>
      <c r="AE757" s="72"/>
      <c r="AG757" s="127"/>
      <c r="AN757" s="72"/>
      <c r="AO757" s="72"/>
      <c r="AP757" s="72"/>
      <c r="AQ757" s="72"/>
      <c r="AR757" s="72"/>
      <c r="AS757" s="72"/>
      <c r="AT757" s="72"/>
      <c r="AU757" s="72"/>
    </row>
    <row r="758" spans="27:64" x14ac:dyDescent="0.2">
      <c r="AA758" s="72"/>
      <c r="AB758" s="72"/>
      <c r="AC758" s="72"/>
      <c r="AD758" s="72"/>
      <c r="AE758" s="72"/>
      <c r="AG758" s="127"/>
      <c r="AN758" s="72"/>
      <c r="AO758" s="72"/>
      <c r="AP758" s="72"/>
      <c r="AQ758" s="72"/>
      <c r="AR758" s="72"/>
      <c r="AS758" s="72"/>
      <c r="AT758" s="72"/>
      <c r="AU758" s="72"/>
    </row>
    <row r="759" spans="27:64" x14ac:dyDescent="0.2">
      <c r="AA759" s="72"/>
      <c r="AB759" s="72"/>
      <c r="AC759" s="72"/>
      <c r="AD759" s="72"/>
      <c r="AE759" s="72"/>
      <c r="AG759" s="127"/>
      <c r="AN759" s="72"/>
      <c r="AO759" s="72"/>
      <c r="AP759" s="72"/>
      <c r="AQ759" s="72"/>
      <c r="AR759" s="72"/>
      <c r="AS759" s="72"/>
      <c r="AT759" s="72"/>
      <c r="AU759" s="72"/>
    </row>
    <row r="760" spans="27:64" x14ac:dyDescent="0.2">
      <c r="AA760" s="72"/>
      <c r="AB760" s="72"/>
      <c r="AC760" s="72"/>
      <c r="AD760" s="72"/>
      <c r="AE760" s="72"/>
      <c r="AG760" s="127"/>
      <c r="AN760" s="72"/>
      <c r="AO760" s="72"/>
      <c r="AP760" s="72"/>
      <c r="AQ760" s="72"/>
      <c r="AR760" s="72"/>
      <c r="AS760" s="72"/>
      <c r="AT760" s="72"/>
      <c r="AU760" s="72"/>
    </row>
    <row r="761" spans="27:64" x14ac:dyDescent="0.2">
      <c r="AA761" s="72"/>
      <c r="AB761" s="72"/>
      <c r="AC761" s="72"/>
      <c r="AD761" s="72"/>
      <c r="AE761" s="72"/>
      <c r="AG761" s="127"/>
      <c r="AN761" s="72"/>
      <c r="AO761" s="72"/>
      <c r="AP761" s="72"/>
      <c r="AQ761" s="72"/>
      <c r="AR761" s="72"/>
      <c r="AS761" s="72"/>
      <c r="AT761" s="72"/>
      <c r="AU761" s="72"/>
    </row>
    <row r="762" spans="27:64" x14ac:dyDescent="0.2">
      <c r="AA762" s="72"/>
      <c r="AB762" s="72"/>
      <c r="AC762" s="72"/>
      <c r="AD762" s="72"/>
      <c r="AE762" s="72"/>
      <c r="AG762" s="127"/>
      <c r="AN762" s="72"/>
      <c r="AO762" s="72"/>
      <c r="AP762" s="72"/>
      <c r="AQ762" s="72"/>
      <c r="AR762" s="72"/>
      <c r="AS762" s="72"/>
      <c r="AT762" s="72"/>
      <c r="AU762" s="72"/>
    </row>
    <row r="763" spans="27:64" x14ac:dyDescent="0.2">
      <c r="AA763" s="72"/>
      <c r="AB763" s="72"/>
      <c r="AC763" s="72"/>
      <c r="AD763" s="72"/>
      <c r="AE763" s="72"/>
      <c r="AG763" s="127"/>
      <c r="AN763" s="72"/>
      <c r="AO763" s="72"/>
      <c r="AP763" s="72"/>
      <c r="AQ763" s="72"/>
      <c r="AR763" s="72"/>
      <c r="AS763" s="72"/>
      <c r="AT763" s="72"/>
      <c r="AU763" s="72"/>
    </row>
    <row r="764" spans="27:64" x14ac:dyDescent="0.2">
      <c r="AA764" s="72"/>
      <c r="AB764" s="72"/>
      <c r="AC764" s="72"/>
      <c r="AD764" s="72"/>
      <c r="AE764" s="72"/>
      <c r="AG764" s="127"/>
      <c r="AN764" s="72"/>
      <c r="AO764" s="72"/>
      <c r="AP764" s="72"/>
      <c r="AQ764" s="72"/>
      <c r="AR764" s="72"/>
      <c r="AS764" s="72"/>
      <c r="AT764" s="72"/>
      <c r="AU764" s="72"/>
    </row>
    <row r="765" spans="27:64" x14ac:dyDescent="0.2">
      <c r="AA765" s="72"/>
      <c r="AB765" s="72"/>
      <c r="AC765" s="72"/>
      <c r="AD765" s="72"/>
      <c r="AE765" s="72"/>
      <c r="AG765" s="127"/>
      <c r="AN765" s="72"/>
      <c r="AO765" s="72"/>
      <c r="AP765" s="72"/>
      <c r="AQ765" s="72"/>
      <c r="AR765" s="72"/>
      <c r="AS765" s="72"/>
      <c r="AT765" s="72"/>
      <c r="AU765" s="72"/>
    </row>
    <row r="766" spans="27:64" x14ac:dyDescent="0.2">
      <c r="AA766" s="72"/>
      <c r="AB766" s="72"/>
      <c r="AC766" s="72"/>
      <c r="AD766" s="72"/>
      <c r="AE766" s="72"/>
      <c r="AG766" s="127"/>
      <c r="AN766" s="72"/>
      <c r="AO766" s="72"/>
      <c r="AP766" s="72"/>
      <c r="AQ766" s="72"/>
      <c r="AR766" s="72"/>
      <c r="AS766" s="72"/>
      <c r="AT766" s="72"/>
      <c r="AU766" s="72"/>
      <c r="AV766" s="72"/>
      <c r="AX766" s="72"/>
      <c r="AY766" s="72"/>
      <c r="AZ766" s="72"/>
      <c r="BA766" s="72"/>
      <c r="BB766" s="72"/>
      <c r="BC766" s="72"/>
      <c r="BD766" s="72"/>
      <c r="BE766" s="72"/>
      <c r="BF766" s="72"/>
      <c r="BG766" s="72"/>
      <c r="BH766" s="72"/>
      <c r="BI766" s="72"/>
      <c r="BJ766" s="72"/>
      <c r="BK766" s="72"/>
      <c r="BL766" s="72"/>
    </row>
    <row r="767" spans="27:64" x14ac:dyDescent="0.2">
      <c r="AA767" s="72"/>
      <c r="AB767" s="72"/>
      <c r="AC767" s="72"/>
      <c r="AD767" s="72"/>
      <c r="AE767" s="72"/>
      <c r="AG767" s="127"/>
      <c r="AN767" s="72"/>
      <c r="AO767" s="72"/>
      <c r="AP767" s="72"/>
      <c r="AQ767" s="72"/>
      <c r="AR767" s="72"/>
      <c r="AS767" s="72"/>
      <c r="AT767" s="72"/>
      <c r="AU767" s="72"/>
    </row>
    <row r="768" spans="27:64" x14ac:dyDescent="0.2">
      <c r="AA768" s="72"/>
      <c r="AB768" s="72"/>
      <c r="AC768" s="72"/>
      <c r="AD768" s="72"/>
      <c r="AE768" s="72"/>
      <c r="AG768" s="127"/>
      <c r="AN768" s="72"/>
      <c r="AO768" s="72"/>
      <c r="AP768" s="72"/>
      <c r="AQ768" s="72"/>
      <c r="AR768" s="72"/>
      <c r="AS768" s="72"/>
      <c r="AT768" s="72"/>
      <c r="AU768" s="72"/>
    </row>
    <row r="769" spans="27:64" x14ac:dyDescent="0.2">
      <c r="AA769" s="72"/>
      <c r="AB769" s="72"/>
      <c r="AC769" s="72"/>
      <c r="AD769" s="72"/>
      <c r="AE769" s="72"/>
      <c r="AG769" s="127"/>
      <c r="AN769" s="72"/>
      <c r="AO769" s="72"/>
      <c r="AP769" s="72"/>
      <c r="AQ769" s="72"/>
      <c r="AR769" s="72"/>
      <c r="AS769" s="72"/>
      <c r="AT769" s="72"/>
      <c r="AU769" s="72"/>
    </row>
    <row r="770" spans="27:64" x14ac:dyDescent="0.2">
      <c r="AA770" s="72"/>
      <c r="AB770" s="72"/>
      <c r="AC770" s="72"/>
      <c r="AD770" s="72"/>
      <c r="AE770" s="72"/>
      <c r="AG770" s="127"/>
      <c r="AN770" s="72"/>
      <c r="AO770" s="72"/>
      <c r="AP770" s="72"/>
      <c r="AQ770" s="72"/>
      <c r="AR770" s="72"/>
      <c r="AS770" s="72"/>
      <c r="AT770" s="72"/>
      <c r="AU770" s="72"/>
    </row>
    <row r="771" spans="27:64" x14ac:dyDescent="0.2">
      <c r="AA771" s="72"/>
      <c r="AB771" s="72"/>
      <c r="AC771" s="72"/>
      <c r="AD771" s="72"/>
      <c r="AE771" s="72"/>
      <c r="AG771" s="127"/>
      <c r="AN771" s="72"/>
      <c r="AO771" s="72"/>
      <c r="AP771" s="72"/>
      <c r="AQ771" s="72"/>
      <c r="AR771" s="72"/>
      <c r="AS771" s="72"/>
      <c r="AT771" s="72"/>
      <c r="AU771" s="72"/>
      <c r="AV771" s="72"/>
      <c r="AW771" s="72"/>
      <c r="AX771" s="72"/>
      <c r="AY771" s="72"/>
      <c r="AZ771" s="72"/>
      <c r="BA771" s="72"/>
      <c r="BB771" s="72"/>
      <c r="BC771" s="72"/>
      <c r="BD771" s="72"/>
      <c r="BE771" s="72"/>
      <c r="BF771" s="72"/>
      <c r="BG771" s="72"/>
      <c r="BH771" s="72"/>
      <c r="BI771" s="72"/>
      <c r="BJ771" s="72"/>
      <c r="BK771" s="72"/>
      <c r="BL771" s="72"/>
    </row>
    <row r="772" spans="27:64" x14ac:dyDescent="0.2">
      <c r="AA772" s="72"/>
      <c r="AB772" s="72"/>
      <c r="AC772" s="72"/>
      <c r="AD772" s="72"/>
      <c r="AE772" s="72"/>
      <c r="AG772" s="127"/>
      <c r="AN772" s="72"/>
      <c r="AO772" s="72"/>
      <c r="AP772" s="72"/>
      <c r="AQ772" s="72"/>
      <c r="AR772" s="72"/>
      <c r="AS772" s="72"/>
      <c r="AT772" s="72"/>
      <c r="AU772" s="72"/>
    </row>
    <row r="773" spans="27:64" x14ac:dyDescent="0.2">
      <c r="AA773" s="72"/>
      <c r="AB773" s="72"/>
      <c r="AC773" s="72"/>
      <c r="AD773" s="72"/>
      <c r="AE773" s="72"/>
      <c r="AG773" s="127"/>
      <c r="AN773" s="72"/>
      <c r="AO773" s="72"/>
      <c r="AP773" s="72"/>
      <c r="AQ773" s="72"/>
      <c r="AR773" s="72"/>
      <c r="AS773" s="72"/>
      <c r="AT773" s="72"/>
      <c r="AU773" s="72"/>
    </row>
    <row r="774" spans="27:64" x14ac:dyDescent="0.2">
      <c r="AA774" s="72"/>
      <c r="AB774" s="72"/>
      <c r="AC774" s="72"/>
      <c r="AD774" s="72"/>
      <c r="AE774" s="72"/>
      <c r="AG774" s="127"/>
      <c r="AN774" s="72"/>
      <c r="AO774" s="72"/>
      <c r="AP774" s="72"/>
      <c r="AQ774" s="72"/>
      <c r="AR774" s="72"/>
      <c r="AS774" s="72"/>
      <c r="AT774" s="72"/>
      <c r="AU774" s="72"/>
    </row>
    <row r="775" spans="27:64" x14ac:dyDescent="0.2">
      <c r="AA775" s="72"/>
      <c r="AB775" s="72"/>
      <c r="AC775" s="72"/>
      <c r="AD775" s="72"/>
      <c r="AE775" s="72"/>
      <c r="AG775" s="127"/>
      <c r="AN775" s="72"/>
      <c r="AO775" s="72"/>
      <c r="AP775" s="72"/>
      <c r="AQ775" s="72"/>
      <c r="AR775" s="72"/>
      <c r="AS775" s="72"/>
      <c r="AT775" s="72"/>
      <c r="AU775" s="72"/>
    </row>
    <row r="776" spans="27:64" x14ac:dyDescent="0.2">
      <c r="AA776" s="72"/>
      <c r="AB776" s="72"/>
      <c r="AC776" s="72"/>
      <c r="AD776" s="72"/>
      <c r="AE776" s="72"/>
      <c r="AG776" s="127"/>
      <c r="AN776" s="72"/>
      <c r="AO776" s="72"/>
      <c r="AP776" s="72"/>
      <c r="AQ776" s="72"/>
      <c r="AR776" s="72"/>
      <c r="AS776" s="72"/>
      <c r="AT776" s="72"/>
      <c r="AU776" s="72"/>
    </row>
    <row r="777" spans="27:64" x14ac:dyDescent="0.2">
      <c r="AA777" s="72"/>
      <c r="AB777" s="72"/>
      <c r="AC777" s="72"/>
      <c r="AD777" s="72"/>
      <c r="AE777" s="72"/>
      <c r="AG777" s="127"/>
      <c r="AN777" s="72"/>
      <c r="AO777" s="72"/>
      <c r="AP777" s="72"/>
      <c r="AQ777" s="72"/>
      <c r="AR777" s="72"/>
      <c r="AS777" s="72"/>
      <c r="AT777" s="72"/>
      <c r="AU777" s="72"/>
    </row>
    <row r="778" spans="27:64" x14ac:dyDescent="0.2">
      <c r="AA778" s="72"/>
      <c r="AB778" s="72"/>
      <c r="AC778" s="72"/>
      <c r="AD778" s="72"/>
      <c r="AE778" s="72"/>
      <c r="AG778" s="127"/>
      <c r="AN778" s="72"/>
      <c r="AO778" s="72"/>
      <c r="AP778" s="72"/>
      <c r="AQ778" s="72"/>
      <c r="AR778" s="72"/>
      <c r="AS778" s="72"/>
      <c r="AT778" s="72"/>
      <c r="AU778" s="72"/>
    </row>
    <row r="779" spans="27:64" x14ac:dyDescent="0.2">
      <c r="AA779" s="72"/>
      <c r="AB779" s="72"/>
      <c r="AC779" s="72"/>
      <c r="AD779" s="72"/>
      <c r="AE779" s="72"/>
      <c r="AG779" s="127"/>
      <c r="AN779" s="72"/>
      <c r="AO779" s="72"/>
      <c r="AP779" s="72"/>
      <c r="AQ779" s="72"/>
      <c r="AR779" s="72"/>
      <c r="AS779" s="72"/>
      <c r="AT779" s="72"/>
      <c r="AU779" s="72"/>
    </row>
    <row r="780" spans="27:64" x14ac:dyDescent="0.2">
      <c r="AA780" s="72"/>
      <c r="AB780" s="72"/>
      <c r="AC780" s="72"/>
      <c r="AD780" s="72"/>
      <c r="AE780" s="72"/>
      <c r="AG780" s="127"/>
      <c r="AN780" s="72"/>
      <c r="AO780" s="72"/>
      <c r="AP780" s="72"/>
      <c r="AQ780" s="72"/>
      <c r="AR780" s="72"/>
      <c r="AS780" s="72"/>
      <c r="AT780" s="72"/>
      <c r="AU780" s="72"/>
      <c r="AV780" s="72"/>
    </row>
    <row r="781" spans="27:64" x14ac:dyDescent="0.2">
      <c r="AA781" s="72"/>
      <c r="AB781" s="72"/>
      <c r="AC781" s="72"/>
      <c r="AD781" s="72"/>
      <c r="AE781" s="72"/>
      <c r="AG781" s="127"/>
      <c r="AN781" s="72"/>
      <c r="AO781" s="72"/>
      <c r="AP781" s="72"/>
      <c r="AQ781" s="72"/>
      <c r="AR781" s="72"/>
      <c r="AS781" s="72"/>
      <c r="AT781" s="72"/>
      <c r="AU781" s="72"/>
    </row>
    <row r="782" spans="27:64" x14ac:dyDescent="0.2">
      <c r="AA782" s="72"/>
      <c r="AB782" s="72"/>
      <c r="AC782" s="72"/>
      <c r="AD782" s="72"/>
      <c r="AE782" s="72"/>
      <c r="AG782" s="127"/>
      <c r="AN782" s="72"/>
      <c r="AO782" s="72"/>
      <c r="AP782" s="72"/>
      <c r="AQ782" s="72"/>
      <c r="AR782" s="72"/>
      <c r="AS782" s="72"/>
      <c r="AT782" s="72"/>
      <c r="AU782" s="72"/>
    </row>
    <row r="783" spans="27:64" x14ac:dyDescent="0.2">
      <c r="AA783" s="72"/>
      <c r="AB783" s="72"/>
      <c r="AC783" s="72"/>
      <c r="AD783" s="72"/>
      <c r="AE783" s="72"/>
      <c r="AG783" s="127"/>
      <c r="AN783" s="72"/>
      <c r="AO783" s="72"/>
      <c r="AP783" s="72"/>
      <c r="AQ783" s="72"/>
      <c r="AR783" s="72"/>
      <c r="AS783" s="72"/>
      <c r="AT783" s="72"/>
      <c r="AU783" s="72"/>
    </row>
    <row r="784" spans="27:64" x14ac:dyDescent="0.2">
      <c r="AA784" s="72"/>
      <c r="AB784" s="72"/>
      <c r="AC784" s="72"/>
      <c r="AD784" s="72"/>
      <c r="AE784" s="72"/>
      <c r="AG784" s="127"/>
      <c r="AN784" s="72"/>
      <c r="AO784" s="72"/>
      <c r="AP784" s="72"/>
      <c r="AQ784" s="72"/>
      <c r="AR784" s="72"/>
      <c r="AS784" s="72"/>
      <c r="AT784" s="72"/>
      <c r="AU784" s="72"/>
    </row>
    <row r="785" spans="27:47" x14ac:dyDescent="0.2">
      <c r="AA785" s="72"/>
      <c r="AB785" s="72"/>
      <c r="AC785" s="72"/>
      <c r="AD785" s="72"/>
      <c r="AE785" s="72"/>
      <c r="AG785" s="127"/>
      <c r="AN785" s="72"/>
      <c r="AO785" s="72"/>
      <c r="AP785" s="72"/>
      <c r="AQ785" s="72"/>
      <c r="AR785" s="72"/>
      <c r="AS785" s="72"/>
      <c r="AT785" s="72"/>
      <c r="AU785" s="72"/>
    </row>
    <row r="786" spans="27:47" x14ac:dyDescent="0.2">
      <c r="AA786" s="72"/>
      <c r="AB786" s="72"/>
      <c r="AC786" s="72"/>
      <c r="AD786" s="72"/>
      <c r="AE786" s="72"/>
      <c r="AG786" s="127"/>
      <c r="AN786" s="72"/>
      <c r="AO786" s="72"/>
      <c r="AP786" s="72"/>
      <c r="AQ786" s="72"/>
      <c r="AR786" s="72"/>
      <c r="AS786" s="72"/>
      <c r="AT786" s="72"/>
      <c r="AU786" s="72"/>
    </row>
    <row r="787" spans="27:47" x14ac:dyDescent="0.2">
      <c r="AA787" s="72"/>
      <c r="AB787" s="72"/>
      <c r="AC787" s="72"/>
      <c r="AD787" s="72"/>
      <c r="AE787" s="72"/>
      <c r="AG787" s="127"/>
      <c r="AN787" s="72"/>
      <c r="AO787" s="72"/>
      <c r="AP787" s="72"/>
      <c r="AQ787" s="72"/>
      <c r="AR787" s="72"/>
      <c r="AS787" s="72"/>
      <c r="AT787" s="72"/>
      <c r="AU787" s="72"/>
    </row>
    <row r="788" spans="27:47" x14ac:dyDescent="0.2">
      <c r="AA788" s="72"/>
      <c r="AB788" s="72"/>
      <c r="AC788" s="72"/>
      <c r="AD788" s="72"/>
      <c r="AE788" s="72"/>
      <c r="AG788" s="127"/>
      <c r="AN788" s="72"/>
      <c r="AO788" s="72"/>
      <c r="AP788" s="72"/>
      <c r="AQ788" s="72"/>
      <c r="AR788" s="72"/>
      <c r="AS788" s="72"/>
      <c r="AT788" s="72"/>
      <c r="AU788" s="72"/>
    </row>
    <row r="789" spans="27:47" x14ac:dyDescent="0.2">
      <c r="AA789" s="72"/>
      <c r="AB789" s="72"/>
      <c r="AC789" s="72"/>
      <c r="AD789" s="72"/>
      <c r="AE789" s="72"/>
      <c r="AG789" s="127"/>
      <c r="AN789" s="72"/>
      <c r="AO789" s="72"/>
      <c r="AP789" s="72"/>
      <c r="AQ789" s="72"/>
      <c r="AR789" s="72"/>
      <c r="AS789" s="72"/>
      <c r="AT789" s="72"/>
      <c r="AU789" s="72"/>
    </row>
    <row r="790" spans="27:47" x14ac:dyDescent="0.2">
      <c r="AA790" s="72"/>
      <c r="AB790" s="72"/>
      <c r="AC790" s="72"/>
      <c r="AD790" s="72"/>
      <c r="AE790" s="72"/>
      <c r="AG790" s="127"/>
      <c r="AN790" s="72"/>
      <c r="AO790" s="72"/>
      <c r="AP790" s="72"/>
      <c r="AQ790" s="72"/>
      <c r="AR790" s="72"/>
      <c r="AS790" s="72"/>
      <c r="AT790" s="72"/>
      <c r="AU790" s="72"/>
    </row>
    <row r="791" spans="27:47" x14ac:dyDescent="0.2">
      <c r="AA791" s="72"/>
      <c r="AB791" s="72"/>
      <c r="AC791" s="72"/>
      <c r="AD791" s="72"/>
      <c r="AE791" s="72"/>
      <c r="AG791" s="127"/>
      <c r="AN791" s="72"/>
      <c r="AO791" s="72"/>
      <c r="AP791" s="72"/>
      <c r="AQ791" s="72"/>
      <c r="AR791" s="72"/>
      <c r="AS791" s="72"/>
      <c r="AT791" s="72"/>
      <c r="AU791" s="72"/>
    </row>
    <row r="792" spans="27:47" x14ac:dyDescent="0.2">
      <c r="AA792" s="72"/>
      <c r="AB792" s="72"/>
      <c r="AC792" s="72"/>
      <c r="AD792" s="72"/>
      <c r="AE792" s="72"/>
      <c r="AG792" s="127"/>
      <c r="AN792" s="72"/>
      <c r="AO792" s="72"/>
      <c r="AP792" s="72"/>
      <c r="AQ792" s="72"/>
      <c r="AR792" s="72"/>
      <c r="AS792" s="72"/>
      <c r="AT792" s="72"/>
      <c r="AU792" s="72"/>
    </row>
    <row r="793" spans="27:47" x14ac:dyDescent="0.2">
      <c r="AA793" s="72"/>
      <c r="AB793" s="72"/>
      <c r="AC793" s="72"/>
      <c r="AD793" s="72"/>
      <c r="AE793" s="72"/>
      <c r="AG793" s="127"/>
      <c r="AN793" s="72"/>
      <c r="AO793" s="72"/>
      <c r="AP793" s="72"/>
      <c r="AQ793" s="72"/>
      <c r="AR793" s="72"/>
      <c r="AS793" s="72"/>
      <c r="AT793" s="72"/>
      <c r="AU793" s="72"/>
    </row>
    <row r="794" spans="27:47" x14ac:dyDescent="0.2">
      <c r="AA794" s="72"/>
      <c r="AB794" s="72"/>
      <c r="AC794" s="72"/>
      <c r="AD794" s="72"/>
      <c r="AE794" s="72"/>
      <c r="AG794" s="127"/>
      <c r="AN794" s="72"/>
      <c r="AO794" s="72"/>
      <c r="AP794" s="72"/>
      <c r="AQ794" s="72"/>
      <c r="AR794" s="72"/>
      <c r="AS794" s="72"/>
      <c r="AT794" s="72"/>
      <c r="AU794" s="72"/>
    </row>
    <row r="795" spans="27:47" x14ac:dyDescent="0.2">
      <c r="AA795" s="72"/>
      <c r="AB795" s="72"/>
      <c r="AC795" s="72"/>
      <c r="AD795" s="72"/>
      <c r="AE795" s="72"/>
      <c r="AG795" s="127"/>
      <c r="AN795" s="72"/>
      <c r="AO795" s="72"/>
      <c r="AP795" s="72"/>
      <c r="AQ795" s="72"/>
      <c r="AR795" s="72"/>
      <c r="AS795" s="72"/>
      <c r="AT795" s="72"/>
      <c r="AU795" s="72"/>
    </row>
    <row r="796" spans="27:47" x14ac:dyDescent="0.2">
      <c r="AA796" s="72"/>
      <c r="AB796" s="72"/>
      <c r="AC796" s="72"/>
      <c r="AD796" s="72"/>
      <c r="AE796" s="72"/>
      <c r="AG796" s="127"/>
      <c r="AN796" s="72"/>
      <c r="AO796" s="72"/>
      <c r="AP796" s="72"/>
      <c r="AQ796" s="72"/>
      <c r="AR796" s="72"/>
      <c r="AS796" s="72"/>
      <c r="AT796" s="72"/>
      <c r="AU796" s="72"/>
    </row>
    <row r="797" spans="27:47" x14ac:dyDescent="0.2">
      <c r="AA797" s="72"/>
      <c r="AB797" s="72"/>
      <c r="AC797" s="72"/>
      <c r="AD797" s="72"/>
      <c r="AE797" s="72"/>
      <c r="AG797" s="127"/>
      <c r="AN797" s="72"/>
      <c r="AO797" s="72"/>
      <c r="AP797" s="72"/>
      <c r="AQ797" s="72"/>
      <c r="AR797" s="72"/>
      <c r="AS797" s="72"/>
      <c r="AT797" s="72"/>
      <c r="AU797" s="72"/>
    </row>
    <row r="798" spans="27:47" x14ac:dyDescent="0.2">
      <c r="AA798" s="72"/>
      <c r="AB798" s="72"/>
      <c r="AC798" s="72"/>
      <c r="AD798" s="72"/>
      <c r="AE798" s="72"/>
      <c r="AG798" s="127"/>
      <c r="AN798" s="72"/>
      <c r="AO798" s="72"/>
      <c r="AP798" s="72"/>
      <c r="AQ798" s="72"/>
      <c r="AR798" s="72"/>
      <c r="AS798" s="72"/>
      <c r="AT798" s="72"/>
      <c r="AU798" s="72"/>
    </row>
    <row r="799" spans="27:47" x14ac:dyDescent="0.2">
      <c r="AA799" s="72"/>
      <c r="AB799" s="72"/>
      <c r="AC799" s="72"/>
      <c r="AD799" s="72"/>
      <c r="AE799" s="72"/>
      <c r="AG799" s="127"/>
      <c r="AN799" s="72"/>
      <c r="AO799" s="72"/>
      <c r="AP799" s="72"/>
      <c r="AQ799" s="72"/>
      <c r="AR799" s="72"/>
      <c r="AS799" s="72"/>
      <c r="AT799" s="72"/>
      <c r="AU799" s="72"/>
    </row>
    <row r="800" spans="27:47" x14ac:dyDescent="0.2">
      <c r="AA800" s="72"/>
      <c r="AB800" s="72"/>
      <c r="AC800" s="72"/>
      <c r="AD800" s="72"/>
      <c r="AE800" s="72"/>
      <c r="AG800" s="127"/>
      <c r="AN800" s="72"/>
      <c r="AO800" s="72"/>
      <c r="AP800" s="72"/>
      <c r="AQ800" s="72"/>
      <c r="AR800" s="72"/>
      <c r="AS800" s="72"/>
      <c r="AT800" s="72"/>
      <c r="AU800" s="72"/>
    </row>
    <row r="801" spans="27:47" x14ac:dyDescent="0.2">
      <c r="AA801" s="72"/>
      <c r="AB801" s="72"/>
      <c r="AC801" s="72"/>
      <c r="AD801" s="72"/>
      <c r="AE801" s="72"/>
      <c r="AG801" s="127"/>
      <c r="AN801" s="72"/>
      <c r="AO801" s="72"/>
      <c r="AP801" s="72"/>
      <c r="AQ801" s="72"/>
      <c r="AR801" s="72"/>
      <c r="AS801" s="72"/>
      <c r="AT801" s="72"/>
      <c r="AU801" s="72"/>
    </row>
    <row r="802" spans="27:47" x14ac:dyDescent="0.2">
      <c r="AA802" s="72"/>
      <c r="AB802" s="72"/>
      <c r="AC802" s="72"/>
      <c r="AD802" s="72"/>
      <c r="AE802" s="72"/>
      <c r="AG802" s="127"/>
      <c r="AN802" s="72"/>
      <c r="AO802" s="72"/>
      <c r="AP802" s="72"/>
      <c r="AQ802" s="72"/>
      <c r="AR802" s="72"/>
      <c r="AS802" s="72"/>
      <c r="AT802" s="72"/>
      <c r="AU802" s="72"/>
    </row>
    <row r="803" spans="27:47" x14ac:dyDescent="0.2">
      <c r="AA803" s="72"/>
      <c r="AB803" s="72"/>
      <c r="AC803" s="72"/>
      <c r="AD803" s="72"/>
      <c r="AE803" s="72"/>
      <c r="AG803" s="127"/>
      <c r="AN803" s="72"/>
      <c r="AO803" s="72"/>
      <c r="AP803" s="72"/>
      <c r="AQ803" s="72"/>
      <c r="AR803" s="72"/>
      <c r="AS803" s="72"/>
      <c r="AT803" s="72"/>
      <c r="AU803" s="72"/>
    </row>
    <row r="804" spans="27:47" x14ac:dyDescent="0.2">
      <c r="AA804" s="72"/>
      <c r="AB804" s="72"/>
      <c r="AC804" s="72"/>
      <c r="AD804" s="72"/>
      <c r="AE804" s="72"/>
      <c r="AG804" s="127"/>
      <c r="AN804" s="72"/>
      <c r="AO804" s="72"/>
      <c r="AP804" s="72"/>
      <c r="AQ804" s="72"/>
      <c r="AR804" s="72"/>
      <c r="AS804" s="72"/>
      <c r="AT804" s="72"/>
      <c r="AU804" s="72"/>
    </row>
    <row r="805" spans="27:47" x14ac:dyDescent="0.2">
      <c r="AA805" s="72"/>
      <c r="AB805" s="72"/>
      <c r="AC805" s="72"/>
      <c r="AD805" s="72"/>
      <c r="AE805" s="72"/>
      <c r="AG805" s="127"/>
      <c r="AN805" s="72"/>
      <c r="AO805" s="72"/>
      <c r="AP805" s="72"/>
      <c r="AQ805" s="72"/>
      <c r="AR805" s="72"/>
      <c r="AS805" s="72"/>
      <c r="AT805" s="72"/>
      <c r="AU805" s="72"/>
    </row>
    <row r="806" spans="27:47" x14ac:dyDescent="0.2">
      <c r="AA806" s="72"/>
      <c r="AB806" s="72"/>
      <c r="AC806" s="72"/>
      <c r="AD806" s="72"/>
      <c r="AE806" s="72"/>
      <c r="AG806" s="127"/>
      <c r="AN806" s="72"/>
      <c r="AO806" s="72"/>
      <c r="AP806" s="72"/>
      <c r="AQ806" s="72"/>
      <c r="AR806" s="72"/>
      <c r="AS806" s="72"/>
      <c r="AT806" s="72"/>
      <c r="AU806" s="72"/>
    </row>
    <row r="807" spans="27:47" x14ac:dyDescent="0.2">
      <c r="AA807" s="72"/>
      <c r="AB807" s="72"/>
      <c r="AC807" s="72"/>
      <c r="AD807" s="72"/>
      <c r="AE807" s="72"/>
      <c r="AG807" s="127"/>
      <c r="AN807" s="72"/>
      <c r="AO807" s="72"/>
      <c r="AP807" s="72"/>
      <c r="AQ807" s="72"/>
      <c r="AR807" s="72"/>
      <c r="AS807" s="72"/>
      <c r="AT807" s="72"/>
      <c r="AU807" s="72"/>
    </row>
    <row r="808" spans="27:47" x14ac:dyDescent="0.2">
      <c r="AA808" s="72"/>
      <c r="AB808" s="72"/>
      <c r="AC808" s="72"/>
      <c r="AD808" s="72"/>
      <c r="AE808" s="72"/>
      <c r="AG808" s="127"/>
      <c r="AN808" s="72"/>
      <c r="AO808" s="72"/>
      <c r="AP808" s="72"/>
      <c r="AQ808" s="72"/>
      <c r="AR808" s="72"/>
      <c r="AS808" s="72"/>
      <c r="AT808" s="72"/>
      <c r="AU808" s="72"/>
    </row>
    <row r="809" spans="27:47" x14ac:dyDescent="0.2">
      <c r="AA809" s="72"/>
      <c r="AB809" s="72"/>
      <c r="AC809" s="72"/>
      <c r="AD809" s="72"/>
      <c r="AE809" s="72"/>
      <c r="AG809" s="127"/>
      <c r="AN809" s="72"/>
      <c r="AO809" s="72"/>
      <c r="AP809" s="72"/>
      <c r="AQ809" s="72"/>
      <c r="AR809" s="72"/>
      <c r="AS809" s="72"/>
      <c r="AT809" s="72"/>
      <c r="AU809" s="72"/>
    </row>
    <row r="810" spans="27:47" x14ac:dyDescent="0.2">
      <c r="AA810" s="72"/>
      <c r="AB810" s="72"/>
      <c r="AC810" s="72"/>
      <c r="AD810" s="72"/>
      <c r="AE810" s="72"/>
      <c r="AG810" s="127"/>
      <c r="AN810" s="72"/>
      <c r="AO810" s="72"/>
      <c r="AP810" s="72"/>
      <c r="AQ810" s="72"/>
      <c r="AR810" s="72"/>
      <c r="AS810" s="72"/>
      <c r="AT810" s="72"/>
      <c r="AU810" s="72"/>
    </row>
    <row r="811" spans="27:47" x14ac:dyDescent="0.2">
      <c r="AA811" s="72"/>
      <c r="AB811" s="72"/>
      <c r="AC811" s="72"/>
      <c r="AD811" s="72"/>
      <c r="AE811" s="72"/>
      <c r="AG811" s="127"/>
      <c r="AN811" s="72"/>
      <c r="AO811" s="72"/>
      <c r="AP811" s="72"/>
      <c r="AQ811" s="72"/>
      <c r="AR811" s="72"/>
      <c r="AS811" s="72"/>
      <c r="AT811" s="72"/>
      <c r="AU811" s="72"/>
    </row>
    <row r="812" spans="27:47" x14ac:dyDescent="0.2">
      <c r="AA812" s="72"/>
      <c r="AB812" s="72"/>
      <c r="AC812" s="72"/>
      <c r="AD812" s="72"/>
      <c r="AE812" s="72"/>
      <c r="AG812" s="127"/>
      <c r="AN812" s="72"/>
      <c r="AO812" s="72"/>
      <c r="AP812" s="72"/>
      <c r="AQ812" s="72"/>
      <c r="AR812" s="72"/>
      <c r="AS812" s="72"/>
      <c r="AT812" s="72"/>
      <c r="AU812" s="72"/>
    </row>
    <row r="813" spans="27:47" x14ac:dyDescent="0.2">
      <c r="AA813" s="72"/>
      <c r="AB813" s="72"/>
      <c r="AC813" s="72"/>
      <c r="AD813" s="72"/>
      <c r="AE813" s="72"/>
      <c r="AG813" s="127"/>
      <c r="AN813" s="72"/>
      <c r="AO813" s="72"/>
      <c r="AP813" s="72"/>
      <c r="AQ813" s="72"/>
      <c r="AR813" s="72"/>
      <c r="AS813" s="72"/>
      <c r="AT813" s="72"/>
      <c r="AU813" s="72"/>
    </row>
    <row r="814" spans="27:47" x14ac:dyDescent="0.2">
      <c r="AA814" s="72"/>
      <c r="AB814" s="72"/>
      <c r="AC814" s="72"/>
      <c r="AD814" s="72"/>
      <c r="AE814" s="72"/>
      <c r="AG814" s="127"/>
      <c r="AN814" s="72"/>
      <c r="AO814" s="72"/>
      <c r="AP814" s="72"/>
      <c r="AQ814" s="72"/>
      <c r="AR814" s="72"/>
      <c r="AS814" s="72"/>
      <c r="AT814" s="72"/>
      <c r="AU814" s="72"/>
    </row>
    <row r="815" spans="27:47" x14ac:dyDescent="0.2">
      <c r="AA815" s="72"/>
      <c r="AB815" s="72"/>
      <c r="AC815" s="72"/>
      <c r="AD815" s="72"/>
      <c r="AE815" s="72"/>
      <c r="AG815" s="127"/>
      <c r="AN815" s="72"/>
      <c r="AO815" s="72"/>
      <c r="AP815" s="72"/>
      <c r="AQ815" s="72"/>
      <c r="AR815" s="72"/>
      <c r="AS815" s="72"/>
      <c r="AT815" s="72"/>
      <c r="AU815" s="72"/>
    </row>
    <row r="816" spans="27:47" x14ac:dyDescent="0.2">
      <c r="AA816" s="72"/>
      <c r="AB816" s="72"/>
      <c r="AC816" s="72"/>
      <c r="AD816" s="72"/>
      <c r="AE816" s="72"/>
      <c r="AG816" s="127"/>
      <c r="AN816" s="72"/>
      <c r="AO816" s="72"/>
      <c r="AP816" s="72"/>
      <c r="AQ816" s="72"/>
      <c r="AR816" s="72"/>
      <c r="AS816" s="72"/>
      <c r="AT816" s="72"/>
      <c r="AU816" s="72"/>
    </row>
    <row r="817" spans="27:64" x14ac:dyDescent="0.2">
      <c r="AA817" s="72"/>
      <c r="AB817" s="72"/>
      <c r="AC817" s="72"/>
      <c r="AD817" s="72"/>
      <c r="AE817" s="72"/>
      <c r="AG817" s="127"/>
      <c r="AN817" s="72"/>
      <c r="AO817" s="72"/>
      <c r="AP817" s="72"/>
      <c r="AQ817" s="72"/>
      <c r="AR817" s="72"/>
      <c r="AS817" s="72"/>
      <c r="AT817" s="72"/>
      <c r="AU817" s="72"/>
    </row>
    <row r="818" spans="27:64" x14ac:dyDescent="0.2">
      <c r="AA818" s="72"/>
      <c r="AB818" s="72"/>
      <c r="AC818" s="72"/>
      <c r="AD818" s="72"/>
      <c r="AE818" s="72"/>
      <c r="AG818" s="127"/>
      <c r="AN818" s="72"/>
      <c r="AO818" s="72"/>
      <c r="AP818" s="72"/>
      <c r="AQ818" s="72"/>
      <c r="AR818" s="72"/>
      <c r="AS818" s="72"/>
      <c r="AT818" s="72"/>
      <c r="AU818" s="72"/>
      <c r="AV818" s="72"/>
      <c r="AW818" s="72"/>
      <c r="AX818" s="72"/>
      <c r="AY818" s="72"/>
      <c r="AZ818" s="72"/>
      <c r="BA818" s="72"/>
      <c r="BB818" s="72"/>
      <c r="BC818" s="72"/>
      <c r="BD818" s="72"/>
      <c r="BE818" s="72"/>
      <c r="BF818" s="72"/>
      <c r="BG818" s="72"/>
      <c r="BH818" s="72"/>
      <c r="BI818" s="72"/>
      <c r="BJ818" s="72"/>
      <c r="BK818" s="72"/>
      <c r="BL818" s="72"/>
    </row>
    <row r="819" spans="27:64" x14ac:dyDescent="0.2">
      <c r="AA819" s="72"/>
      <c r="AB819" s="72"/>
      <c r="AC819" s="72"/>
      <c r="AD819" s="72"/>
      <c r="AE819" s="72"/>
      <c r="AG819" s="127"/>
      <c r="AN819" s="72"/>
      <c r="AO819" s="72"/>
      <c r="AP819" s="72"/>
      <c r="AQ819" s="72"/>
      <c r="AR819" s="72"/>
      <c r="AS819" s="72"/>
      <c r="AT819" s="72"/>
      <c r="AU819" s="72"/>
      <c r="AV819" s="72"/>
      <c r="AX819" s="72"/>
      <c r="AY819" s="72"/>
      <c r="AZ819" s="72"/>
      <c r="BA819" s="72"/>
      <c r="BB819" s="72"/>
      <c r="BC819" s="72"/>
      <c r="BD819" s="72"/>
      <c r="BE819" s="72"/>
      <c r="BF819" s="72"/>
      <c r="BG819" s="72"/>
      <c r="BH819" s="72"/>
      <c r="BI819" s="72"/>
      <c r="BJ819" s="72"/>
      <c r="BK819" s="72"/>
      <c r="BL819" s="72"/>
    </row>
    <row r="820" spans="27:64" x14ac:dyDescent="0.2">
      <c r="AA820" s="72"/>
      <c r="AB820" s="72"/>
      <c r="AC820" s="72"/>
      <c r="AD820" s="72"/>
      <c r="AE820" s="72"/>
      <c r="AG820" s="127"/>
      <c r="AN820" s="72"/>
      <c r="AO820" s="72"/>
      <c r="AP820" s="72"/>
      <c r="AQ820" s="72"/>
      <c r="AR820" s="72"/>
      <c r="AS820" s="72"/>
      <c r="AT820" s="72"/>
      <c r="AU820" s="72"/>
    </row>
    <row r="821" spans="27:64" x14ac:dyDescent="0.2">
      <c r="AA821" s="72"/>
      <c r="AB821" s="72"/>
      <c r="AC821" s="72"/>
      <c r="AD821" s="72"/>
      <c r="AE821" s="72"/>
      <c r="AG821" s="127"/>
      <c r="AN821" s="72"/>
      <c r="AO821" s="72"/>
      <c r="AP821" s="72"/>
      <c r="AQ821" s="72"/>
      <c r="AR821" s="72"/>
      <c r="AS821" s="72"/>
      <c r="AT821" s="72"/>
      <c r="AU821" s="72"/>
    </row>
    <row r="822" spans="27:64" x14ac:dyDescent="0.2">
      <c r="AA822" s="72"/>
      <c r="AB822" s="72"/>
      <c r="AC822" s="72"/>
      <c r="AD822" s="72"/>
      <c r="AE822" s="72"/>
      <c r="AG822" s="127"/>
      <c r="AN822" s="72"/>
      <c r="AO822" s="72"/>
      <c r="AP822" s="72"/>
      <c r="AQ822" s="72"/>
      <c r="AR822" s="72"/>
      <c r="AS822" s="72"/>
      <c r="AT822" s="72"/>
      <c r="AU822" s="72"/>
    </row>
    <row r="823" spans="27:64" x14ac:dyDescent="0.2">
      <c r="AA823" s="72"/>
      <c r="AB823" s="72"/>
      <c r="AC823" s="72"/>
      <c r="AD823" s="72"/>
      <c r="AE823" s="72"/>
      <c r="AG823" s="127"/>
      <c r="AN823" s="72"/>
      <c r="AO823" s="72"/>
      <c r="AP823" s="72"/>
      <c r="AQ823" s="72"/>
      <c r="AR823" s="72"/>
      <c r="AS823" s="72"/>
      <c r="AT823" s="72"/>
      <c r="AU823" s="72"/>
    </row>
    <row r="824" spans="27:64" x14ac:dyDescent="0.2">
      <c r="AA824" s="72"/>
      <c r="AB824" s="72"/>
      <c r="AC824" s="72"/>
      <c r="AD824" s="72"/>
      <c r="AE824" s="72"/>
      <c r="AG824" s="127"/>
      <c r="AN824" s="72"/>
      <c r="AO824" s="72"/>
      <c r="AP824" s="72"/>
      <c r="AQ824" s="72"/>
      <c r="AR824" s="72"/>
      <c r="AS824" s="72"/>
      <c r="AT824" s="72"/>
      <c r="AU824" s="72"/>
    </row>
    <row r="825" spans="27:64" x14ac:dyDescent="0.2">
      <c r="AA825" s="72"/>
      <c r="AB825" s="72"/>
      <c r="AC825" s="72"/>
      <c r="AD825" s="72"/>
      <c r="AE825" s="72"/>
      <c r="AG825" s="127"/>
      <c r="AN825" s="72"/>
      <c r="AO825" s="72"/>
      <c r="AP825" s="72"/>
      <c r="AQ825" s="72"/>
      <c r="AR825" s="72"/>
      <c r="AS825" s="72"/>
      <c r="AT825" s="72"/>
      <c r="AU825" s="72"/>
    </row>
    <row r="826" spans="27:64" x14ac:dyDescent="0.2">
      <c r="AA826" s="72"/>
      <c r="AB826" s="72"/>
      <c r="AC826" s="72"/>
      <c r="AD826" s="72"/>
      <c r="AE826" s="72"/>
      <c r="AG826" s="127"/>
      <c r="AN826" s="72"/>
      <c r="AO826" s="72"/>
      <c r="AP826" s="72"/>
      <c r="AQ826" s="72"/>
      <c r="AR826" s="72"/>
      <c r="AS826" s="72"/>
      <c r="AT826" s="72"/>
      <c r="AU826" s="72"/>
    </row>
    <row r="827" spans="27:64" x14ac:dyDescent="0.2">
      <c r="AA827" s="72"/>
      <c r="AB827" s="72"/>
      <c r="AC827" s="72"/>
      <c r="AD827" s="72"/>
      <c r="AE827" s="72"/>
      <c r="AG827" s="127"/>
      <c r="AN827" s="72"/>
      <c r="AO827" s="72"/>
      <c r="AP827" s="72"/>
      <c r="AQ827" s="72"/>
      <c r="AR827" s="72"/>
      <c r="AS827" s="72"/>
      <c r="AT827" s="72"/>
      <c r="AU827" s="72"/>
    </row>
    <row r="828" spans="27:64" x14ac:dyDescent="0.2">
      <c r="AA828" s="72"/>
      <c r="AB828" s="72"/>
      <c r="AC828" s="72"/>
      <c r="AD828" s="72"/>
      <c r="AE828" s="72"/>
      <c r="AG828" s="127"/>
      <c r="AN828" s="72"/>
      <c r="AO828" s="72"/>
      <c r="AP828" s="72"/>
      <c r="AQ828" s="72"/>
      <c r="AR828" s="72"/>
      <c r="AS828" s="72"/>
      <c r="AT828" s="72"/>
      <c r="AU828" s="72"/>
    </row>
    <row r="829" spans="27:64" x14ac:dyDescent="0.2">
      <c r="AA829" s="72"/>
      <c r="AB829" s="72"/>
      <c r="AC829" s="72"/>
      <c r="AD829" s="72"/>
      <c r="AE829" s="72"/>
      <c r="AG829" s="127"/>
      <c r="AN829" s="72"/>
      <c r="AO829" s="72"/>
      <c r="AP829" s="72"/>
      <c r="AQ829" s="72"/>
      <c r="AR829" s="72"/>
      <c r="AS829" s="72"/>
      <c r="AT829" s="72"/>
      <c r="AU829" s="72"/>
    </row>
    <row r="830" spans="27:64" x14ac:dyDescent="0.2">
      <c r="AA830" s="72"/>
      <c r="AB830" s="72"/>
      <c r="AC830" s="72"/>
      <c r="AD830" s="72"/>
      <c r="AE830" s="72"/>
      <c r="AG830" s="127"/>
      <c r="AN830" s="72"/>
      <c r="AO830" s="72"/>
      <c r="AP830" s="72"/>
      <c r="AQ830" s="72"/>
      <c r="AR830" s="72"/>
      <c r="AS830" s="72"/>
      <c r="AT830" s="72"/>
      <c r="AU830" s="72"/>
      <c r="AV830" s="72"/>
      <c r="AX830" s="72"/>
    </row>
    <row r="831" spans="27:64" x14ac:dyDescent="0.2">
      <c r="AA831" s="72"/>
      <c r="AB831" s="72"/>
      <c r="AC831" s="72"/>
      <c r="AD831" s="72"/>
      <c r="AE831" s="72"/>
      <c r="AG831" s="127"/>
      <c r="AN831" s="72"/>
      <c r="AO831" s="72"/>
      <c r="AP831" s="72"/>
      <c r="AQ831" s="72"/>
      <c r="AR831" s="72"/>
      <c r="AS831" s="72"/>
      <c r="AT831" s="72"/>
      <c r="AU831" s="72"/>
    </row>
    <row r="832" spans="27:64" x14ac:dyDescent="0.2">
      <c r="AA832" s="72"/>
      <c r="AB832" s="72"/>
      <c r="AC832" s="72"/>
      <c r="AD832" s="72"/>
      <c r="AE832" s="72"/>
      <c r="AG832" s="127"/>
      <c r="AN832" s="72"/>
      <c r="AO832" s="72"/>
      <c r="AP832" s="72"/>
      <c r="AQ832" s="72"/>
      <c r="AR832" s="72"/>
      <c r="AS832" s="72"/>
      <c r="AT832" s="72"/>
      <c r="AU832" s="72"/>
    </row>
    <row r="833" spans="27:47" x14ac:dyDescent="0.2">
      <c r="AA833" s="72"/>
      <c r="AB833" s="72"/>
      <c r="AC833" s="72"/>
      <c r="AD833" s="72"/>
      <c r="AE833" s="72"/>
      <c r="AG833" s="127"/>
      <c r="AN833" s="72"/>
      <c r="AO833" s="72"/>
      <c r="AP833" s="72"/>
      <c r="AQ833" s="72"/>
      <c r="AR833" s="72"/>
      <c r="AS833" s="72"/>
      <c r="AT833" s="72"/>
      <c r="AU833" s="72"/>
    </row>
    <row r="834" spans="27:47" x14ac:dyDescent="0.2">
      <c r="AA834" s="72"/>
      <c r="AB834" s="72"/>
      <c r="AC834" s="72"/>
      <c r="AD834" s="72"/>
      <c r="AE834" s="72"/>
      <c r="AG834" s="127"/>
      <c r="AN834" s="72"/>
      <c r="AO834" s="72"/>
      <c r="AP834" s="72"/>
      <c r="AQ834" s="72"/>
      <c r="AR834" s="72"/>
      <c r="AS834" s="72"/>
      <c r="AT834" s="72"/>
      <c r="AU834" s="72"/>
    </row>
    <row r="835" spans="27:47" x14ac:dyDescent="0.2">
      <c r="AA835" s="72"/>
      <c r="AB835" s="72"/>
      <c r="AC835" s="72"/>
      <c r="AD835" s="72"/>
      <c r="AE835" s="72"/>
      <c r="AG835" s="127"/>
      <c r="AN835" s="72"/>
      <c r="AO835" s="72"/>
      <c r="AP835" s="72"/>
      <c r="AQ835" s="72"/>
      <c r="AR835" s="72"/>
      <c r="AS835" s="72"/>
      <c r="AT835" s="72"/>
      <c r="AU835" s="72"/>
    </row>
    <row r="836" spans="27:47" x14ac:dyDescent="0.2">
      <c r="AA836" s="72"/>
      <c r="AB836" s="72"/>
      <c r="AC836" s="72"/>
      <c r="AD836" s="72"/>
      <c r="AE836" s="72"/>
      <c r="AG836" s="127"/>
      <c r="AN836" s="72"/>
      <c r="AO836" s="72"/>
      <c r="AP836" s="72"/>
      <c r="AQ836" s="72"/>
      <c r="AR836" s="72"/>
      <c r="AS836" s="72"/>
      <c r="AT836" s="72"/>
      <c r="AU836" s="72"/>
    </row>
    <row r="837" spans="27:47" x14ac:dyDescent="0.2">
      <c r="AA837" s="72"/>
      <c r="AB837" s="72"/>
      <c r="AC837" s="72"/>
      <c r="AD837" s="72"/>
      <c r="AE837" s="72"/>
      <c r="AG837" s="127"/>
      <c r="AN837" s="72"/>
      <c r="AO837" s="72"/>
      <c r="AP837" s="72"/>
      <c r="AQ837" s="72"/>
      <c r="AR837" s="72"/>
      <c r="AS837" s="72"/>
      <c r="AT837" s="72"/>
      <c r="AU837" s="72"/>
    </row>
    <row r="838" spans="27:47" x14ac:dyDescent="0.2">
      <c r="AA838" s="72"/>
      <c r="AB838" s="72"/>
      <c r="AC838" s="72"/>
      <c r="AD838" s="72"/>
      <c r="AE838" s="72"/>
      <c r="AG838" s="127"/>
      <c r="AN838" s="72"/>
      <c r="AO838" s="72"/>
      <c r="AP838" s="72"/>
      <c r="AQ838" s="72"/>
      <c r="AR838" s="72"/>
      <c r="AS838" s="72"/>
      <c r="AT838" s="72"/>
      <c r="AU838" s="72"/>
    </row>
    <row r="839" spans="27:47" x14ac:dyDescent="0.2">
      <c r="AA839" s="72"/>
      <c r="AB839" s="72"/>
      <c r="AC839" s="72"/>
      <c r="AD839" s="72"/>
      <c r="AE839" s="72"/>
      <c r="AG839" s="127"/>
      <c r="AN839" s="72"/>
      <c r="AO839" s="72"/>
      <c r="AP839" s="72"/>
      <c r="AQ839" s="72"/>
      <c r="AR839" s="72"/>
      <c r="AS839" s="72"/>
      <c r="AT839" s="72"/>
      <c r="AU839" s="72"/>
    </row>
    <row r="840" spans="27:47" x14ac:dyDescent="0.2">
      <c r="AA840" s="72"/>
      <c r="AB840" s="72"/>
      <c r="AC840" s="72"/>
      <c r="AD840" s="72"/>
      <c r="AE840" s="72"/>
      <c r="AG840" s="127"/>
      <c r="AN840" s="72"/>
      <c r="AO840" s="72"/>
      <c r="AP840" s="72"/>
      <c r="AQ840" s="72"/>
      <c r="AR840" s="72"/>
      <c r="AS840" s="72"/>
      <c r="AT840" s="72"/>
      <c r="AU840" s="72"/>
    </row>
    <row r="841" spans="27:47" x14ac:dyDescent="0.2">
      <c r="AA841" s="72"/>
      <c r="AB841" s="72"/>
      <c r="AC841" s="72"/>
      <c r="AD841" s="72"/>
      <c r="AE841" s="72"/>
      <c r="AG841" s="127"/>
      <c r="AN841" s="72"/>
      <c r="AO841" s="72"/>
      <c r="AP841" s="72"/>
      <c r="AQ841" s="72"/>
      <c r="AR841" s="72"/>
      <c r="AS841" s="72"/>
      <c r="AT841" s="72"/>
      <c r="AU841" s="72"/>
    </row>
    <row r="842" spans="27:47" x14ac:dyDescent="0.2">
      <c r="AA842" s="72"/>
      <c r="AB842" s="72"/>
      <c r="AC842" s="72"/>
      <c r="AD842" s="72"/>
      <c r="AE842" s="72"/>
      <c r="AG842" s="127"/>
      <c r="AN842" s="72"/>
      <c r="AO842" s="72"/>
      <c r="AP842" s="72"/>
      <c r="AQ842" s="72"/>
      <c r="AR842" s="72"/>
      <c r="AS842" s="72"/>
      <c r="AT842" s="72"/>
      <c r="AU842" s="72"/>
    </row>
    <row r="843" spans="27:47" x14ac:dyDescent="0.2">
      <c r="AA843" s="72"/>
      <c r="AB843" s="72"/>
      <c r="AC843" s="72"/>
      <c r="AD843" s="72"/>
      <c r="AE843" s="72"/>
      <c r="AG843" s="127"/>
      <c r="AN843" s="72"/>
      <c r="AO843" s="72"/>
      <c r="AP843" s="72"/>
      <c r="AQ843" s="72"/>
      <c r="AR843" s="72"/>
      <c r="AS843" s="72"/>
      <c r="AT843" s="72"/>
      <c r="AU843" s="72"/>
    </row>
    <row r="844" spans="27:47" x14ac:dyDescent="0.2">
      <c r="AA844" s="72"/>
      <c r="AB844" s="72"/>
      <c r="AC844" s="72"/>
      <c r="AD844" s="72"/>
      <c r="AE844" s="72"/>
      <c r="AG844" s="127"/>
      <c r="AN844" s="72"/>
      <c r="AO844" s="72"/>
      <c r="AP844" s="72"/>
      <c r="AQ844" s="72"/>
      <c r="AR844" s="72"/>
      <c r="AS844" s="72"/>
      <c r="AT844" s="72"/>
      <c r="AU844" s="72"/>
    </row>
    <row r="845" spans="27:47" x14ac:dyDescent="0.2">
      <c r="AA845" s="72"/>
      <c r="AB845" s="72"/>
      <c r="AC845" s="72"/>
      <c r="AD845" s="72"/>
      <c r="AE845" s="72"/>
      <c r="AG845" s="127"/>
      <c r="AN845" s="72"/>
      <c r="AO845" s="72"/>
      <c r="AP845" s="72"/>
      <c r="AQ845" s="72"/>
      <c r="AR845" s="72"/>
      <c r="AS845" s="72"/>
      <c r="AT845" s="72"/>
      <c r="AU845" s="72"/>
    </row>
    <row r="846" spans="27:47" x14ac:dyDescent="0.2">
      <c r="AA846" s="72"/>
      <c r="AB846" s="72"/>
      <c r="AC846" s="72"/>
      <c r="AD846" s="72"/>
      <c r="AE846" s="72"/>
      <c r="AG846" s="127"/>
      <c r="AN846" s="72"/>
      <c r="AO846" s="72"/>
      <c r="AP846" s="72"/>
      <c r="AQ846" s="72"/>
      <c r="AR846" s="72"/>
      <c r="AS846" s="72"/>
      <c r="AT846" s="72"/>
      <c r="AU846" s="72"/>
    </row>
    <row r="847" spans="27:47" x14ac:dyDescent="0.2">
      <c r="AA847" s="72"/>
      <c r="AB847" s="72"/>
      <c r="AC847" s="72"/>
      <c r="AD847" s="72"/>
      <c r="AE847" s="72"/>
      <c r="AG847" s="127"/>
      <c r="AN847" s="72"/>
      <c r="AO847" s="72"/>
      <c r="AP847" s="72"/>
      <c r="AQ847" s="72"/>
      <c r="AR847" s="72"/>
      <c r="AS847" s="72"/>
      <c r="AT847" s="72"/>
      <c r="AU847" s="72"/>
    </row>
    <row r="848" spans="27:47" x14ac:dyDescent="0.2">
      <c r="AA848" s="72"/>
      <c r="AB848" s="72"/>
      <c r="AC848" s="72"/>
      <c r="AD848" s="72"/>
      <c r="AE848" s="72"/>
      <c r="AG848" s="127"/>
      <c r="AN848" s="72"/>
      <c r="AO848" s="72"/>
      <c r="AP848" s="72"/>
      <c r="AQ848" s="72"/>
      <c r="AR848" s="72"/>
      <c r="AS848" s="72"/>
      <c r="AT848" s="72"/>
      <c r="AU848" s="72"/>
    </row>
    <row r="849" spans="27:47" x14ac:dyDescent="0.2">
      <c r="AA849" s="72"/>
      <c r="AB849" s="72"/>
      <c r="AC849" s="72"/>
      <c r="AD849" s="72"/>
      <c r="AE849" s="72"/>
      <c r="AG849" s="127"/>
      <c r="AN849" s="72"/>
      <c r="AO849" s="72"/>
      <c r="AP849" s="72"/>
      <c r="AQ849" s="72"/>
      <c r="AR849" s="72"/>
      <c r="AS849" s="72"/>
      <c r="AT849" s="72"/>
      <c r="AU849" s="72"/>
    </row>
    <row r="850" spans="27:47" x14ac:dyDescent="0.2">
      <c r="AA850" s="72"/>
      <c r="AB850" s="72"/>
      <c r="AC850" s="72"/>
      <c r="AD850" s="72"/>
      <c r="AE850" s="72"/>
      <c r="AG850" s="127"/>
      <c r="AN850" s="72"/>
      <c r="AO850" s="72"/>
      <c r="AP850" s="72"/>
      <c r="AQ850" s="72"/>
      <c r="AR850" s="72"/>
      <c r="AS850" s="72"/>
      <c r="AT850" s="72"/>
      <c r="AU850" s="72"/>
    </row>
    <row r="851" spans="27:47" x14ac:dyDescent="0.2">
      <c r="AA851" s="72"/>
      <c r="AB851" s="72"/>
      <c r="AC851" s="72"/>
      <c r="AD851" s="72"/>
      <c r="AE851" s="72"/>
      <c r="AG851" s="127"/>
      <c r="AN851" s="72"/>
      <c r="AO851" s="72"/>
      <c r="AP851" s="72"/>
      <c r="AQ851" s="72"/>
      <c r="AR851" s="72"/>
      <c r="AS851" s="72"/>
      <c r="AT851" s="72"/>
      <c r="AU851" s="72"/>
    </row>
    <row r="852" spans="27:47" x14ac:dyDescent="0.2">
      <c r="AA852" s="72"/>
      <c r="AB852" s="72"/>
      <c r="AC852" s="72"/>
      <c r="AD852" s="72"/>
      <c r="AE852" s="72"/>
      <c r="AG852" s="127"/>
      <c r="AN852" s="72"/>
      <c r="AO852" s="72"/>
      <c r="AP852" s="72"/>
      <c r="AQ852" s="72"/>
      <c r="AR852" s="72"/>
      <c r="AS852" s="72"/>
      <c r="AT852" s="72"/>
      <c r="AU852" s="72"/>
    </row>
    <row r="853" spans="27:47" x14ac:dyDescent="0.2">
      <c r="AA853" s="72"/>
      <c r="AB853" s="72"/>
      <c r="AC853" s="72"/>
      <c r="AD853" s="72"/>
      <c r="AE853" s="72"/>
      <c r="AG853" s="127"/>
      <c r="AN853" s="72"/>
      <c r="AO853" s="72"/>
      <c r="AP853" s="72"/>
      <c r="AQ853" s="72"/>
      <c r="AR853" s="72"/>
      <c r="AS853" s="72"/>
      <c r="AT853" s="72"/>
      <c r="AU853" s="72"/>
    </row>
    <row r="854" spans="27:47" x14ac:dyDescent="0.2">
      <c r="AA854" s="72"/>
      <c r="AB854" s="72"/>
      <c r="AC854" s="72"/>
      <c r="AD854" s="72"/>
      <c r="AE854" s="72"/>
      <c r="AG854" s="127"/>
      <c r="AN854" s="72"/>
      <c r="AO854" s="72"/>
      <c r="AP854" s="72"/>
      <c r="AQ854" s="72"/>
      <c r="AR854" s="72"/>
      <c r="AS854" s="72"/>
      <c r="AT854" s="72"/>
      <c r="AU854" s="72"/>
    </row>
    <row r="855" spans="27:47" x14ac:dyDescent="0.2">
      <c r="AA855" s="72"/>
      <c r="AB855" s="72"/>
      <c r="AC855" s="72"/>
      <c r="AD855" s="72"/>
      <c r="AE855" s="72"/>
      <c r="AG855" s="127"/>
      <c r="AN855" s="72"/>
      <c r="AO855" s="72"/>
      <c r="AP855" s="72"/>
      <c r="AQ855" s="72"/>
      <c r="AR855" s="72"/>
      <c r="AS855" s="72"/>
      <c r="AT855" s="72"/>
      <c r="AU855" s="72"/>
    </row>
    <row r="856" spans="27:47" x14ac:dyDescent="0.2">
      <c r="AA856" s="72"/>
      <c r="AB856" s="72"/>
      <c r="AC856" s="72"/>
      <c r="AD856" s="72"/>
      <c r="AE856" s="72"/>
      <c r="AG856" s="127"/>
      <c r="AN856" s="72"/>
      <c r="AO856" s="72"/>
      <c r="AP856" s="72"/>
      <c r="AQ856" s="72"/>
      <c r="AR856" s="72"/>
      <c r="AS856" s="72"/>
      <c r="AT856" s="72"/>
      <c r="AU856" s="72"/>
    </row>
    <row r="857" spans="27:47" x14ac:dyDescent="0.2">
      <c r="AA857" s="72"/>
      <c r="AB857" s="72"/>
      <c r="AC857" s="72"/>
      <c r="AD857" s="72"/>
      <c r="AE857" s="72"/>
      <c r="AG857" s="127"/>
      <c r="AN857" s="72"/>
      <c r="AO857" s="72"/>
      <c r="AP857" s="72"/>
      <c r="AQ857" s="72"/>
      <c r="AR857" s="72"/>
      <c r="AS857" s="72"/>
      <c r="AT857" s="72"/>
      <c r="AU857" s="72"/>
    </row>
    <row r="858" spans="27:47" x14ac:dyDescent="0.2">
      <c r="AA858" s="72"/>
      <c r="AB858" s="72"/>
      <c r="AC858" s="72"/>
      <c r="AD858" s="72"/>
      <c r="AE858" s="72"/>
      <c r="AG858" s="127"/>
      <c r="AN858" s="72"/>
      <c r="AO858" s="72"/>
      <c r="AP858" s="72"/>
      <c r="AQ858" s="72"/>
      <c r="AR858" s="72"/>
      <c r="AS858" s="72"/>
      <c r="AT858" s="72"/>
      <c r="AU858" s="72"/>
    </row>
    <row r="859" spans="27:47" x14ac:dyDescent="0.2">
      <c r="AA859" s="72"/>
      <c r="AB859" s="72"/>
      <c r="AC859" s="72"/>
      <c r="AD859" s="72"/>
      <c r="AE859" s="72"/>
      <c r="AG859" s="127"/>
      <c r="AN859" s="72"/>
      <c r="AO859" s="72"/>
      <c r="AP859" s="72"/>
      <c r="AQ859" s="72"/>
      <c r="AR859" s="72"/>
      <c r="AS859" s="72"/>
      <c r="AT859" s="72"/>
      <c r="AU859" s="72"/>
    </row>
    <row r="860" spans="27:47" x14ac:dyDescent="0.2">
      <c r="AA860" s="72"/>
      <c r="AB860" s="72"/>
      <c r="AC860" s="72"/>
      <c r="AD860" s="72"/>
      <c r="AE860" s="72"/>
      <c r="AG860" s="127"/>
      <c r="AN860" s="72"/>
      <c r="AO860" s="72"/>
      <c r="AP860" s="72"/>
      <c r="AQ860" s="72"/>
      <c r="AR860" s="72"/>
      <c r="AS860" s="72"/>
      <c r="AT860" s="72"/>
      <c r="AU860" s="72"/>
    </row>
    <row r="861" spans="27:47" x14ac:dyDescent="0.2">
      <c r="AA861" s="72"/>
      <c r="AB861" s="72"/>
      <c r="AC861" s="72"/>
      <c r="AD861" s="72"/>
      <c r="AE861" s="72"/>
      <c r="AG861" s="127"/>
      <c r="AN861" s="72"/>
      <c r="AO861" s="72"/>
      <c r="AP861" s="72"/>
      <c r="AQ861" s="72"/>
      <c r="AR861" s="72"/>
      <c r="AS861" s="72"/>
      <c r="AT861" s="72"/>
      <c r="AU861" s="72"/>
    </row>
    <row r="862" spans="27:47" x14ac:dyDescent="0.2">
      <c r="AA862" s="72"/>
      <c r="AB862" s="72"/>
      <c r="AC862" s="72"/>
      <c r="AD862" s="72"/>
      <c r="AE862" s="72"/>
      <c r="AG862" s="127"/>
      <c r="AN862" s="72"/>
      <c r="AO862" s="72"/>
      <c r="AP862" s="72"/>
      <c r="AQ862" s="72"/>
      <c r="AR862" s="72"/>
      <c r="AS862" s="72"/>
      <c r="AT862" s="72"/>
      <c r="AU862" s="72"/>
    </row>
    <row r="863" spans="27:47" x14ac:dyDescent="0.2">
      <c r="AA863" s="72"/>
      <c r="AB863" s="72"/>
      <c r="AC863" s="72"/>
      <c r="AD863" s="72"/>
      <c r="AE863" s="72"/>
      <c r="AG863" s="127"/>
      <c r="AN863" s="72"/>
      <c r="AO863" s="72"/>
      <c r="AP863" s="72"/>
      <c r="AQ863" s="72"/>
      <c r="AR863" s="72"/>
      <c r="AS863" s="72"/>
      <c r="AT863" s="72"/>
      <c r="AU863" s="72"/>
    </row>
    <row r="864" spans="27:47" x14ac:dyDescent="0.2">
      <c r="AA864" s="72"/>
      <c r="AB864" s="72"/>
      <c r="AC864" s="72"/>
      <c r="AD864" s="72"/>
      <c r="AE864" s="72"/>
      <c r="AG864" s="127"/>
      <c r="AN864" s="72"/>
      <c r="AO864" s="72"/>
      <c r="AP864" s="72"/>
      <c r="AQ864" s="72"/>
      <c r="AR864" s="72"/>
      <c r="AS864" s="72"/>
      <c r="AT864" s="72"/>
      <c r="AU864" s="72"/>
    </row>
    <row r="865" spans="27:47" x14ac:dyDescent="0.2">
      <c r="AA865" s="72"/>
      <c r="AB865" s="72"/>
      <c r="AC865" s="72"/>
      <c r="AD865" s="72"/>
      <c r="AE865" s="72"/>
      <c r="AG865" s="127"/>
      <c r="AN865" s="72"/>
      <c r="AO865" s="72"/>
      <c r="AP865" s="72"/>
      <c r="AQ865" s="72"/>
      <c r="AR865" s="72"/>
      <c r="AS865" s="72"/>
      <c r="AT865" s="72"/>
      <c r="AU865" s="72"/>
    </row>
    <row r="866" spans="27:47" x14ac:dyDescent="0.2">
      <c r="AA866" s="72"/>
      <c r="AB866" s="72"/>
      <c r="AC866" s="72"/>
      <c r="AD866" s="72"/>
      <c r="AE866" s="72"/>
      <c r="AG866" s="127"/>
      <c r="AN866" s="72"/>
      <c r="AO866" s="72"/>
      <c r="AP866" s="72"/>
      <c r="AQ866" s="72"/>
      <c r="AR866" s="72"/>
      <c r="AS866" s="72"/>
      <c r="AT866" s="72"/>
      <c r="AU866" s="72"/>
    </row>
    <row r="867" spans="27:47" x14ac:dyDescent="0.2">
      <c r="AA867" s="72"/>
      <c r="AB867" s="72"/>
      <c r="AC867" s="72"/>
      <c r="AD867" s="72"/>
      <c r="AE867" s="72"/>
      <c r="AG867" s="127"/>
      <c r="AN867" s="72"/>
      <c r="AO867" s="72"/>
      <c r="AP867" s="72"/>
      <c r="AQ867" s="72"/>
      <c r="AR867" s="72"/>
      <c r="AS867" s="72"/>
      <c r="AT867" s="72"/>
      <c r="AU867" s="72"/>
    </row>
    <row r="868" spans="27:47" x14ac:dyDescent="0.2">
      <c r="AA868" s="72"/>
      <c r="AB868" s="72"/>
      <c r="AC868" s="72"/>
      <c r="AD868" s="72"/>
      <c r="AE868" s="72"/>
      <c r="AG868" s="127"/>
      <c r="AN868" s="72"/>
      <c r="AO868" s="72"/>
      <c r="AP868" s="72"/>
      <c r="AQ868" s="72"/>
      <c r="AR868" s="72"/>
      <c r="AS868" s="72"/>
      <c r="AT868" s="72"/>
      <c r="AU868" s="72"/>
    </row>
    <row r="869" spans="27:47" x14ac:dyDescent="0.2">
      <c r="AA869" s="72"/>
      <c r="AB869" s="72"/>
      <c r="AC869" s="72"/>
      <c r="AD869" s="72"/>
      <c r="AE869" s="72"/>
      <c r="AG869" s="127"/>
      <c r="AN869" s="72"/>
      <c r="AO869" s="72"/>
      <c r="AP869" s="72"/>
      <c r="AQ869" s="72"/>
      <c r="AR869" s="72"/>
      <c r="AS869" s="72"/>
      <c r="AT869" s="72"/>
      <c r="AU869" s="72"/>
    </row>
    <row r="870" spans="27:47" x14ac:dyDescent="0.2">
      <c r="AA870" s="72"/>
      <c r="AB870" s="72"/>
      <c r="AC870" s="72"/>
      <c r="AD870" s="72"/>
      <c r="AE870" s="72"/>
      <c r="AG870" s="127"/>
      <c r="AN870" s="72"/>
      <c r="AO870" s="72"/>
      <c r="AP870" s="72"/>
      <c r="AQ870" s="72"/>
      <c r="AR870" s="72"/>
      <c r="AS870" s="72"/>
      <c r="AT870" s="72"/>
      <c r="AU870" s="72"/>
    </row>
    <row r="871" spans="27:47" x14ac:dyDescent="0.2">
      <c r="AA871" s="72"/>
      <c r="AB871" s="72"/>
      <c r="AC871" s="72"/>
      <c r="AD871" s="72"/>
      <c r="AE871" s="72"/>
      <c r="AG871" s="127"/>
      <c r="AN871" s="72"/>
      <c r="AO871" s="72"/>
      <c r="AP871" s="72"/>
      <c r="AQ871" s="72"/>
      <c r="AR871" s="72"/>
      <c r="AS871" s="72"/>
      <c r="AT871" s="72"/>
      <c r="AU871" s="72"/>
    </row>
    <row r="872" spans="27:47" x14ac:dyDescent="0.2">
      <c r="AA872" s="72"/>
      <c r="AB872" s="72"/>
      <c r="AC872" s="72"/>
      <c r="AD872" s="72"/>
      <c r="AE872" s="72"/>
      <c r="AG872" s="127"/>
      <c r="AN872" s="72"/>
      <c r="AO872" s="72"/>
      <c r="AP872" s="72"/>
      <c r="AQ872" s="72"/>
      <c r="AR872" s="72"/>
      <c r="AS872" s="72"/>
      <c r="AT872" s="72"/>
      <c r="AU872" s="72"/>
    </row>
    <row r="873" spans="27:47" x14ac:dyDescent="0.2">
      <c r="AA873" s="72"/>
      <c r="AB873" s="72"/>
      <c r="AC873" s="72"/>
      <c r="AD873" s="72"/>
      <c r="AE873" s="72"/>
      <c r="AG873" s="127"/>
      <c r="AN873" s="72"/>
      <c r="AO873" s="72"/>
      <c r="AP873" s="72"/>
      <c r="AQ873" s="72"/>
      <c r="AR873" s="72"/>
      <c r="AS873" s="72"/>
      <c r="AT873" s="72"/>
      <c r="AU873" s="72"/>
    </row>
    <row r="874" spans="27:47" x14ac:dyDescent="0.2">
      <c r="AA874" s="72"/>
      <c r="AB874" s="72"/>
      <c r="AC874" s="72"/>
      <c r="AD874" s="72"/>
      <c r="AE874" s="72"/>
      <c r="AG874" s="127"/>
      <c r="AN874" s="72"/>
      <c r="AO874" s="72"/>
      <c r="AP874" s="72"/>
      <c r="AQ874" s="72"/>
      <c r="AR874" s="72"/>
      <c r="AS874" s="72"/>
      <c r="AT874" s="72"/>
      <c r="AU874" s="72"/>
    </row>
    <row r="875" spans="27:47" x14ac:dyDescent="0.2">
      <c r="AA875" s="72"/>
      <c r="AB875" s="72"/>
      <c r="AC875" s="72"/>
      <c r="AD875" s="72"/>
      <c r="AE875" s="72"/>
      <c r="AG875" s="127"/>
      <c r="AN875" s="72"/>
      <c r="AO875" s="72"/>
      <c r="AP875" s="72"/>
      <c r="AQ875" s="72"/>
      <c r="AR875" s="72"/>
      <c r="AS875" s="72"/>
      <c r="AT875" s="72"/>
      <c r="AU875" s="72"/>
    </row>
    <row r="876" spans="27:47" x14ac:dyDescent="0.2">
      <c r="AA876" s="72"/>
      <c r="AB876" s="72"/>
      <c r="AC876" s="72"/>
      <c r="AD876" s="72"/>
      <c r="AE876" s="72"/>
      <c r="AG876" s="127"/>
      <c r="AN876" s="72"/>
      <c r="AO876" s="72"/>
      <c r="AP876" s="72"/>
      <c r="AQ876" s="72"/>
      <c r="AR876" s="72"/>
      <c r="AS876" s="72"/>
      <c r="AT876" s="72"/>
      <c r="AU876" s="72"/>
    </row>
    <row r="877" spans="27:47" x14ac:dyDescent="0.2">
      <c r="AA877" s="72"/>
      <c r="AB877" s="72"/>
      <c r="AC877" s="72"/>
      <c r="AD877" s="72"/>
      <c r="AE877" s="72"/>
      <c r="AG877" s="127"/>
      <c r="AN877" s="72"/>
      <c r="AO877" s="72"/>
      <c r="AP877" s="72"/>
      <c r="AQ877" s="72"/>
      <c r="AR877" s="72"/>
      <c r="AS877" s="72"/>
      <c r="AT877" s="72"/>
      <c r="AU877" s="72"/>
    </row>
    <row r="878" spans="27:47" x14ac:dyDescent="0.2">
      <c r="AA878" s="72"/>
      <c r="AB878" s="72"/>
      <c r="AC878" s="72"/>
      <c r="AD878" s="72"/>
      <c r="AE878" s="72"/>
      <c r="AG878" s="127"/>
      <c r="AN878" s="72"/>
      <c r="AO878" s="72"/>
      <c r="AP878" s="72"/>
      <c r="AQ878" s="72"/>
      <c r="AR878" s="72"/>
      <c r="AS878" s="72"/>
      <c r="AT878" s="72"/>
      <c r="AU878" s="72"/>
    </row>
    <row r="879" spans="27:47" x14ac:dyDescent="0.2">
      <c r="AA879" s="72"/>
      <c r="AB879" s="72"/>
      <c r="AC879" s="72"/>
      <c r="AD879" s="72"/>
      <c r="AE879" s="72"/>
      <c r="AG879" s="127"/>
      <c r="AN879" s="72"/>
      <c r="AO879" s="72"/>
      <c r="AP879" s="72"/>
      <c r="AQ879" s="72"/>
      <c r="AR879" s="72"/>
      <c r="AS879" s="72"/>
      <c r="AT879" s="72"/>
      <c r="AU879" s="72"/>
    </row>
    <row r="880" spans="27:47" x14ac:dyDescent="0.2">
      <c r="AA880" s="72"/>
      <c r="AB880" s="72"/>
      <c r="AC880" s="72"/>
      <c r="AD880" s="72"/>
      <c r="AE880" s="72"/>
      <c r="AG880" s="127"/>
      <c r="AN880" s="72"/>
      <c r="AO880" s="72"/>
      <c r="AP880" s="72"/>
      <c r="AQ880" s="72"/>
      <c r="AR880" s="72"/>
      <c r="AS880" s="72"/>
      <c r="AT880" s="72"/>
      <c r="AU880" s="72"/>
    </row>
    <row r="881" spans="27:48" x14ac:dyDescent="0.2">
      <c r="AA881" s="72"/>
      <c r="AB881" s="72"/>
      <c r="AC881" s="72"/>
      <c r="AD881" s="72"/>
      <c r="AE881" s="72"/>
      <c r="AG881" s="127"/>
      <c r="AN881" s="72"/>
      <c r="AO881" s="72"/>
      <c r="AP881" s="72"/>
      <c r="AQ881" s="72"/>
      <c r="AR881" s="72"/>
      <c r="AS881" s="72"/>
      <c r="AT881" s="72"/>
      <c r="AU881" s="72"/>
    </row>
    <row r="882" spans="27:48" x14ac:dyDescent="0.2">
      <c r="AA882" s="72"/>
      <c r="AB882" s="72"/>
      <c r="AC882" s="72"/>
      <c r="AD882" s="72"/>
      <c r="AE882" s="72"/>
      <c r="AG882" s="127"/>
      <c r="AN882" s="72"/>
      <c r="AO882" s="72"/>
      <c r="AP882" s="72"/>
      <c r="AQ882" s="72"/>
      <c r="AR882" s="72"/>
      <c r="AS882" s="72"/>
      <c r="AT882" s="72"/>
      <c r="AU882" s="72"/>
    </row>
    <row r="883" spans="27:48" x14ac:dyDescent="0.2">
      <c r="AA883" s="72"/>
      <c r="AB883" s="72"/>
      <c r="AC883" s="72"/>
      <c r="AD883" s="72"/>
      <c r="AE883" s="72"/>
      <c r="AG883" s="127"/>
      <c r="AN883" s="72"/>
      <c r="AO883" s="72"/>
      <c r="AP883" s="72"/>
      <c r="AQ883" s="72"/>
      <c r="AR883" s="72"/>
      <c r="AS883" s="72"/>
      <c r="AT883" s="72"/>
      <c r="AU883" s="72"/>
    </row>
    <row r="884" spans="27:48" x14ac:dyDescent="0.2">
      <c r="AA884" s="72"/>
      <c r="AB884" s="72"/>
      <c r="AC884" s="72"/>
      <c r="AD884" s="72"/>
      <c r="AE884" s="72"/>
      <c r="AG884" s="127"/>
      <c r="AN884" s="72"/>
      <c r="AO884" s="72"/>
      <c r="AP884" s="72"/>
      <c r="AQ884" s="72"/>
      <c r="AR884" s="72"/>
      <c r="AS884" s="72"/>
      <c r="AT884" s="72"/>
      <c r="AU884" s="72"/>
    </row>
    <row r="885" spans="27:48" x14ac:dyDescent="0.2">
      <c r="AA885" s="72"/>
      <c r="AB885" s="72"/>
      <c r="AC885" s="72"/>
      <c r="AD885" s="72"/>
      <c r="AE885" s="72"/>
      <c r="AG885" s="127"/>
      <c r="AN885" s="72"/>
      <c r="AO885" s="72"/>
      <c r="AP885" s="72"/>
      <c r="AQ885" s="72"/>
      <c r="AR885" s="72"/>
      <c r="AS885" s="72"/>
      <c r="AT885" s="72"/>
      <c r="AU885" s="72"/>
      <c r="AV885" s="72"/>
    </row>
    <row r="886" spans="27:48" x14ac:dyDescent="0.2">
      <c r="AA886" s="72"/>
      <c r="AB886" s="72"/>
      <c r="AC886" s="72"/>
      <c r="AD886" s="72"/>
      <c r="AE886" s="72"/>
      <c r="AG886" s="127"/>
      <c r="AN886" s="72"/>
      <c r="AO886" s="72"/>
      <c r="AP886" s="72"/>
      <c r="AQ886" s="72"/>
      <c r="AR886" s="72"/>
      <c r="AS886" s="72"/>
      <c r="AT886" s="72"/>
      <c r="AU886" s="72"/>
    </row>
    <row r="887" spans="27:48" x14ac:dyDescent="0.2">
      <c r="AA887" s="72"/>
      <c r="AB887" s="72"/>
      <c r="AC887" s="72"/>
      <c r="AD887" s="72"/>
      <c r="AE887" s="72"/>
      <c r="AG887" s="127"/>
      <c r="AN887" s="72"/>
      <c r="AO887" s="72"/>
      <c r="AP887" s="72"/>
      <c r="AQ887" s="72"/>
      <c r="AR887" s="72"/>
      <c r="AS887" s="72"/>
      <c r="AT887" s="72"/>
      <c r="AU887" s="72"/>
    </row>
    <row r="888" spans="27:48" x14ac:dyDescent="0.2">
      <c r="AA888" s="72"/>
      <c r="AB888" s="72"/>
      <c r="AC888" s="72"/>
      <c r="AD888" s="72"/>
      <c r="AE888" s="72"/>
      <c r="AG888" s="127"/>
      <c r="AN888" s="72"/>
      <c r="AO888" s="72"/>
      <c r="AP888" s="72"/>
      <c r="AQ888" s="72"/>
      <c r="AR888" s="72"/>
      <c r="AS888" s="72"/>
      <c r="AT888" s="72"/>
      <c r="AU888" s="72"/>
    </row>
    <row r="889" spans="27:48" x14ac:dyDescent="0.2">
      <c r="AA889" s="72"/>
      <c r="AB889" s="72"/>
      <c r="AC889" s="72"/>
      <c r="AD889" s="72"/>
      <c r="AE889" s="72"/>
      <c r="AG889" s="127"/>
      <c r="AN889" s="72"/>
      <c r="AO889" s="72"/>
      <c r="AP889" s="72"/>
      <c r="AQ889" s="72"/>
      <c r="AR889" s="72"/>
      <c r="AS889" s="72"/>
      <c r="AT889" s="72"/>
      <c r="AU889" s="72"/>
    </row>
    <row r="890" spans="27:48" x14ac:dyDescent="0.2">
      <c r="AA890" s="72"/>
      <c r="AB890" s="72"/>
      <c r="AC890" s="72"/>
      <c r="AD890" s="72"/>
      <c r="AE890" s="72"/>
      <c r="AG890" s="127"/>
      <c r="AN890" s="72"/>
      <c r="AO890" s="72"/>
      <c r="AP890" s="72"/>
      <c r="AQ890" s="72"/>
      <c r="AR890" s="72"/>
      <c r="AS890" s="72"/>
      <c r="AT890" s="72"/>
      <c r="AU890" s="72"/>
    </row>
    <row r="891" spans="27:48" x14ac:dyDescent="0.2">
      <c r="AA891" s="72"/>
      <c r="AB891" s="72"/>
      <c r="AC891" s="72"/>
      <c r="AD891" s="72"/>
      <c r="AE891" s="72"/>
      <c r="AG891" s="127"/>
      <c r="AN891" s="72"/>
      <c r="AO891" s="72"/>
      <c r="AP891" s="72"/>
      <c r="AQ891" s="72"/>
      <c r="AR891" s="72"/>
      <c r="AS891" s="72"/>
      <c r="AT891" s="72"/>
      <c r="AU891" s="72"/>
    </row>
    <row r="892" spans="27:48" x14ac:dyDescent="0.2">
      <c r="AA892" s="72"/>
      <c r="AB892" s="72"/>
      <c r="AC892" s="72"/>
      <c r="AD892" s="72"/>
      <c r="AE892" s="72"/>
      <c r="AG892" s="127"/>
      <c r="AN892" s="72"/>
      <c r="AO892" s="72"/>
      <c r="AP892" s="72"/>
      <c r="AQ892" s="72"/>
      <c r="AR892" s="72"/>
      <c r="AS892" s="72"/>
      <c r="AT892" s="72"/>
      <c r="AU892" s="72"/>
    </row>
    <row r="893" spans="27:48" x14ac:dyDescent="0.2">
      <c r="AA893" s="72"/>
      <c r="AB893" s="72"/>
      <c r="AC893" s="72"/>
      <c r="AD893" s="72"/>
      <c r="AE893" s="72"/>
      <c r="AG893" s="127"/>
      <c r="AN893" s="72"/>
      <c r="AO893" s="72"/>
      <c r="AP893" s="72"/>
      <c r="AQ893" s="72"/>
      <c r="AR893" s="72"/>
      <c r="AS893" s="72"/>
      <c r="AT893" s="72"/>
      <c r="AU893" s="72"/>
    </row>
    <row r="894" spans="27:48" x14ac:dyDescent="0.2">
      <c r="AA894" s="72"/>
      <c r="AB894" s="72"/>
      <c r="AC894" s="72"/>
      <c r="AD894" s="72"/>
      <c r="AE894" s="72"/>
      <c r="AG894" s="127"/>
      <c r="AN894" s="72"/>
      <c r="AO894" s="72"/>
      <c r="AP894" s="72"/>
      <c r="AQ894" s="72"/>
      <c r="AR894" s="72"/>
      <c r="AS894" s="72"/>
      <c r="AT894" s="72"/>
      <c r="AU894" s="72"/>
    </row>
    <row r="895" spans="27:48" x14ac:dyDescent="0.2">
      <c r="AA895" s="72"/>
      <c r="AB895" s="72"/>
      <c r="AC895" s="72"/>
      <c r="AD895" s="72"/>
      <c r="AE895" s="72"/>
      <c r="AG895" s="127"/>
      <c r="AN895" s="72"/>
      <c r="AO895" s="72"/>
      <c r="AP895" s="72"/>
      <c r="AQ895" s="72"/>
      <c r="AR895" s="72"/>
      <c r="AS895" s="72"/>
      <c r="AT895" s="72"/>
      <c r="AU895" s="72"/>
    </row>
    <row r="896" spans="27:48" x14ac:dyDescent="0.2">
      <c r="AA896" s="72"/>
      <c r="AB896" s="72"/>
      <c r="AC896" s="72"/>
      <c r="AD896" s="72"/>
      <c r="AE896" s="72"/>
      <c r="AG896" s="127"/>
      <c r="AN896" s="72"/>
      <c r="AO896" s="72"/>
      <c r="AP896" s="72"/>
      <c r="AQ896" s="72"/>
      <c r="AR896" s="72"/>
      <c r="AS896" s="72"/>
      <c r="AT896" s="72"/>
      <c r="AU896" s="72"/>
    </row>
    <row r="897" spans="27:64" x14ac:dyDescent="0.2">
      <c r="AA897" s="72"/>
      <c r="AB897" s="72"/>
      <c r="AC897" s="72"/>
      <c r="AD897" s="72"/>
      <c r="AE897" s="72"/>
      <c r="AG897" s="127"/>
      <c r="AN897" s="72"/>
      <c r="AO897" s="72"/>
      <c r="AP897" s="72"/>
      <c r="AQ897" s="72"/>
      <c r="AR897" s="72"/>
      <c r="AS897" s="72"/>
      <c r="AT897" s="72"/>
      <c r="AU897" s="72"/>
    </row>
    <row r="898" spans="27:64" x14ac:dyDescent="0.2">
      <c r="AA898" s="72"/>
      <c r="AB898" s="72"/>
      <c r="AC898" s="72"/>
      <c r="AD898" s="72"/>
      <c r="AE898" s="72"/>
      <c r="AG898" s="127"/>
      <c r="AN898" s="72"/>
      <c r="AO898" s="72"/>
      <c r="AP898" s="72"/>
      <c r="AQ898" s="72"/>
      <c r="AR898" s="72"/>
      <c r="AS898" s="72"/>
      <c r="AT898" s="72"/>
      <c r="AU898" s="72"/>
    </row>
    <row r="899" spans="27:64" x14ac:dyDescent="0.2">
      <c r="AA899" s="72"/>
      <c r="AB899" s="72"/>
      <c r="AC899" s="72"/>
      <c r="AD899" s="72"/>
      <c r="AE899" s="72"/>
      <c r="AG899" s="127"/>
      <c r="AN899" s="72"/>
      <c r="AO899" s="72"/>
      <c r="AP899" s="72"/>
      <c r="AQ899" s="72"/>
      <c r="AR899" s="72"/>
      <c r="AS899" s="72"/>
      <c r="AT899" s="72"/>
      <c r="AU899" s="72"/>
    </row>
    <row r="900" spans="27:64" x14ac:dyDescent="0.2">
      <c r="AA900" s="72"/>
      <c r="AB900" s="72"/>
      <c r="AC900" s="72"/>
      <c r="AD900" s="72"/>
      <c r="AE900" s="72"/>
      <c r="AG900" s="127"/>
      <c r="AN900" s="72"/>
      <c r="AO900" s="72"/>
      <c r="AP900" s="72"/>
      <c r="AQ900" s="72"/>
      <c r="AR900" s="72"/>
      <c r="AS900" s="72"/>
      <c r="AT900" s="72"/>
      <c r="AU900" s="72"/>
      <c r="AV900" s="72"/>
      <c r="AW900" s="72"/>
      <c r="AX900" s="72"/>
      <c r="AY900" s="72"/>
      <c r="AZ900" s="72"/>
      <c r="BA900" s="72"/>
      <c r="BB900" s="72"/>
      <c r="BC900" s="72"/>
      <c r="BD900" s="72"/>
      <c r="BE900" s="72"/>
      <c r="BF900" s="72"/>
      <c r="BG900" s="72"/>
      <c r="BH900" s="72"/>
      <c r="BI900" s="72"/>
      <c r="BJ900" s="72"/>
      <c r="BK900" s="72"/>
      <c r="BL900" s="72"/>
    </row>
    <row r="901" spans="27:64" x14ac:dyDescent="0.2">
      <c r="AA901" s="72"/>
      <c r="AB901" s="72"/>
      <c r="AC901" s="72"/>
      <c r="AD901" s="72"/>
      <c r="AE901" s="72"/>
      <c r="AG901" s="127"/>
      <c r="AN901" s="72"/>
      <c r="AO901" s="72"/>
      <c r="AP901" s="72"/>
      <c r="AQ901" s="72"/>
      <c r="AR901" s="72"/>
      <c r="AS901" s="72"/>
      <c r="AT901" s="72"/>
      <c r="AU901" s="72"/>
    </row>
    <row r="902" spans="27:64" x14ac:dyDescent="0.2">
      <c r="AA902" s="72"/>
      <c r="AB902" s="72"/>
      <c r="AC902" s="72"/>
      <c r="AD902" s="72"/>
      <c r="AE902" s="72"/>
      <c r="AG902" s="127"/>
      <c r="AN902" s="72"/>
      <c r="AO902" s="72"/>
      <c r="AP902" s="72"/>
      <c r="AQ902" s="72"/>
      <c r="AR902" s="72"/>
      <c r="AS902" s="72"/>
      <c r="AT902" s="72"/>
      <c r="AU902" s="72"/>
    </row>
    <row r="903" spans="27:64" x14ac:dyDescent="0.2">
      <c r="AA903" s="72"/>
      <c r="AB903" s="72"/>
      <c r="AC903" s="72"/>
      <c r="AD903" s="72"/>
      <c r="AE903" s="72"/>
      <c r="AG903" s="127"/>
      <c r="AN903" s="72"/>
      <c r="AO903" s="72"/>
      <c r="AP903" s="72"/>
      <c r="AQ903" s="72"/>
      <c r="AR903" s="72"/>
      <c r="AS903" s="72"/>
      <c r="AT903" s="72"/>
      <c r="AU903" s="72"/>
    </row>
    <row r="904" spans="27:64" x14ac:dyDescent="0.2">
      <c r="AA904" s="72"/>
      <c r="AB904" s="72"/>
      <c r="AC904" s="72"/>
      <c r="AD904" s="72"/>
      <c r="AE904" s="72"/>
      <c r="AG904" s="127"/>
      <c r="AN904" s="72"/>
      <c r="AO904" s="72"/>
      <c r="AP904" s="72"/>
      <c r="AQ904" s="72"/>
      <c r="AR904" s="72"/>
      <c r="AS904" s="72"/>
      <c r="AT904" s="72"/>
      <c r="AU904" s="72"/>
      <c r="AV904" s="72"/>
      <c r="AW904" s="72"/>
      <c r="AX904" s="72"/>
      <c r="AY904" s="72"/>
      <c r="AZ904" s="72"/>
      <c r="BA904" s="72"/>
      <c r="BB904" s="72"/>
      <c r="BC904" s="72"/>
      <c r="BD904" s="72"/>
      <c r="BE904" s="72"/>
      <c r="BF904" s="72"/>
      <c r="BG904" s="72"/>
      <c r="BH904" s="72"/>
      <c r="BI904" s="72"/>
      <c r="BJ904" s="72"/>
      <c r="BK904" s="72"/>
      <c r="BL904" s="72"/>
    </row>
    <row r="905" spans="27:64" x14ac:dyDescent="0.2">
      <c r="AA905" s="72"/>
      <c r="AB905" s="72"/>
      <c r="AC905" s="72"/>
      <c r="AD905" s="72"/>
      <c r="AE905" s="72"/>
      <c r="AG905" s="127"/>
      <c r="AN905" s="72"/>
      <c r="AO905" s="72"/>
      <c r="AP905" s="72"/>
      <c r="AQ905" s="72"/>
      <c r="AR905" s="72"/>
      <c r="AS905" s="72"/>
      <c r="AT905" s="72"/>
      <c r="AU905" s="72"/>
    </row>
    <row r="906" spans="27:64" x14ac:dyDescent="0.2">
      <c r="AA906" s="72"/>
      <c r="AB906" s="72"/>
      <c r="AC906" s="72"/>
      <c r="AD906" s="72"/>
      <c r="AE906" s="72"/>
      <c r="AG906" s="127"/>
      <c r="AN906" s="72"/>
      <c r="AO906" s="72"/>
      <c r="AP906" s="72"/>
      <c r="AQ906" s="72"/>
      <c r="AR906" s="72"/>
      <c r="AS906" s="72"/>
      <c r="AT906" s="72"/>
      <c r="AU906" s="72"/>
    </row>
    <row r="907" spans="27:64" x14ac:dyDescent="0.2">
      <c r="AA907" s="72"/>
      <c r="AB907" s="72"/>
      <c r="AC907" s="72"/>
      <c r="AD907" s="72"/>
      <c r="AE907" s="72"/>
      <c r="AG907" s="127"/>
      <c r="AN907" s="72"/>
      <c r="AO907" s="72"/>
      <c r="AP907" s="72"/>
      <c r="AQ907" s="72"/>
      <c r="AR907" s="72"/>
      <c r="AS907" s="72"/>
      <c r="AT907" s="72"/>
      <c r="AU907" s="72"/>
    </row>
    <row r="908" spans="27:64" x14ac:dyDescent="0.2">
      <c r="AA908" s="72"/>
      <c r="AB908" s="72"/>
      <c r="AC908" s="72"/>
      <c r="AD908" s="72"/>
      <c r="AE908" s="72"/>
      <c r="AG908" s="127"/>
      <c r="AN908" s="72"/>
      <c r="AO908" s="72"/>
      <c r="AP908" s="72"/>
      <c r="AQ908" s="72"/>
      <c r="AR908" s="72"/>
      <c r="AS908" s="72"/>
      <c r="AT908" s="72"/>
      <c r="AU908" s="72"/>
      <c r="AV908" s="72"/>
      <c r="AW908" s="72"/>
      <c r="AX908" s="72"/>
      <c r="AY908" s="72"/>
      <c r="AZ908" s="72"/>
      <c r="BA908" s="72"/>
      <c r="BB908" s="72"/>
      <c r="BC908" s="72"/>
      <c r="BD908" s="72"/>
      <c r="BE908" s="72"/>
      <c r="BF908" s="72"/>
      <c r="BG908" s="72"/>
      <c r="BH908" s="72"/>
      <c r="BI908" s="72"/>
      <c r="BJ908" s="72"/>
      <c r="BK908" s="72"/>
      <c r="BL908" s="72"/>
    </row>
    <row r="909" spans="27:64" x14ac:dyDescent="0.2">
      <c r="AA909" s="72"/>
      <c r="AB909" s="72"/>
      <c r="AC909" s="72"/>
      <c r="AD909" s="72"/>
      <c r="AE909" s="72"/>
      <c r="AG909" s="127"/>
      <c r="AN909" s="72"/>
      <c r="AO909" s="72"/>
      <c r="AP909" s="72"/>
      <c r="AQ909" s="72"/>
      <c r="AR909" s="72"/>
      <c r="AS909" s="72"/>
      <c r="AT909" s="72"/>
      <c r="AU909" s="72"/>
    </row>
    <row r="910" spans="27:64" x14ac:dyDescent="0.2">
      <c r="AA910" s="72"/>
      <c r="AB910" s="72"/>
      <c r="AC910" s="72"/>
      <c r="AD910" s="72"/>
      <c r="AE910" s="72"/>
      <c r="AG910" s="127"/>
      <c r="AN910" s="72"/>
      <c r="AO910" s="72"/>
      <c r="AP910" s="72"/>
      <c r="AQ910" s="72"/>
      <c r="AR910" s="72"/>
      <c r="AS910" s="72"/>
      <c r="AT910" s="72"/>
      <c r="AU910" s="72"/>
    </row>
    <row r="911" spans="27:64" x14ac:dyDescent="0.2">
      <c r="AA911" s="72"/>
      <c r="AB911" s="72"/>
      <c r="AC911" s="72"/>
      <c r="AD911" s="72"/>
      <c r="AE911" s="72"/>
      <c r="AG911" s="127"/>
      <c r="AN911" s="72"/>
      <c r="AO911" s="72"/>
      <c r="AP911" s="72"/>
      <c r="AQ911" s="72"/>
      <c r="AR911" s="72"/>
      <c r="AS911" s="72"/>
      <c r="AT911" s="72"/>
      <c r="AU911" s="72"/>
    </row>
    <row r="912" spans="27:64" x14ac:dyDescent="0.2">
      <c r="AA912" s="72"/>
      <c r="AB912" s="72"/>
      <c r="AC912" s="72"/>
      <c r="AD912" s="72"/>
      <c r="AE912" s="72"/>
      <c r="AG912" s="127"/>
      <c r="AN912" s="72"/>
      <c r="AO912" s="72"/>
      <c r="AP912" s="72"/>
      <c r="AQ912" s="72"/>
      <c r="AR912" s="72"/>
      <c r="AS912" s="72"/>
      <c r="AT912" s="72"/>
      <c r="AU912" s="72"/>
    </row>
    <row r="913" spans="27:64" x14ac:dyDescent="0.2">
      <c r="AA913" s="72"/>
      <c r="AB913" s="72"/>
      <c r="AC913" s="72"/>
      <c r="AD913" s="72"/>
      <c r="AE913" s="72"/>
      <c r="AG913" s="127"/>
      <c r="AN913" s="72"/>
      <c r="AO913" s="72"/>
      <c r="AP913" s="72"/>
      <c r="AQ913" s="72"/>
      <c r="AR913" s="72"/>
      <c r="AS913" s="72"/>
      <c r="AT913" s="72"/>
      <c r="AU913" s="72"/>
    </row>
    <row r="914" spans="27:64" x14ac:dyDescent="0.2">
      <c r="AA914" s="72"/>
      <c r="AB914" s="72"/>
      <c r="AC914" s="72"/>
      <c r="AD914" s="72"/>
      <c r="AE914" s="72"/>
      <c r="AG914" s="127"/>
      <c r="AN914" s="72"/>
      <c r="AO914" s="72"/>
      <c r="AP914" s="72"/>
      <c r="AQ914" s="72"/>
      <c r="AR914" s="72"/>
      <c r="AS914" s="72"/>
      <c r="AT914" s="72"/>
      <c r="AU914" s="72"/>
    </row>
    <row r="915" spans="27:64" x14ac:dyDescent="0.2">
      <c r="AA915" s="72"/>
      <c r="AB915" s="72"/>
      <c r="AC915" s="72"/>
      <c r="AD915" s="72"/>
      <c r="AE915" s="72"/>
      <c r="AG915" s="127"/>
      <c r="AN915" s="72"/>
      <c r="AO915" s="72"/>
      <c r="AP915" s="72"/>
      <c r="AQ915" s="72"/>
      <c r="AR915" s="72"/>
      <c r="AS915" s="72"/>
      <c r="AT915" s="72"/>
      <c r="AU915" s="72"/>
    </row>
    <row r="916" spans="27:64" x14ac:dyDescent="0.2">
      <c r="AA916" s="72"/>
      <c r="AB916" s="72"/>
      <c r="AC916" s="72"/>
      <c r="AD916" s="72"/>
      <c r="AE916" s="72"/>
      <c r="AG916" s="127"/>
      <c r="AN916" s="72"/>
      <c r="AO916" s="72"/>
      <c r="AP916" s="72"/>
      <c r="AQ916" s="72"/>
      <c r="AR916" s="72"/>
      <c r="AS916" s="72"/>
      <c r="AT916" s="72"/>
      <c r="AU916" s="72"/>
    </row>
    <row r="917" spans="27:64" x14ac:dyDescent="0.2">
      <c r="AA917" s="72"/>
      <c r="AB917" s="72"/>
      <c r="AC917" s="72"/>
      <c r="AD917" s="72"/>
      <c r="AE917" s="72"/>
      <c r="AG917" s="127"/>
      <c r="AN917" s="72"/>
      <c r="AO917" s="72"/>
      <c r="AP917" s="72"/>
      <c r="AQ917" s="72"/>
      <c r="AR917" s="72"/>
      <c r="AS917" s="72"/>
      <c r="AT917" s="72"/>
      <c r="AU917" s="72"/>
      <c r="AV917" s="72"/>
      <c r="AW917" s="72"/>
      <c r="AX917" s="72"/>
      <c r="AY917" s="72"/>
      <c r="AZ917" s="72"/>
      <c r="BA917" s="72"/>
      <c r="BB917" s="72"/>
      <c r="BC917" s="72"/>
      <c r="BD917" s="72"/>
      <c r="BE917" s="72"/>
      <c r="BF917" s="72"/>
      <c r="BG917" s="72"/>
      <c r="BH917" s="72"/>
      <c r="BI917" s="72"/>
      <c r="BJ917" s="72"/>
      <c r="BK917" s="72"/>
      <c r="BL917" s="72"/>
    </row>
    <row r="918" spans="27:64" x14ac:dyDescent="0.2">
      <c r="AA918" s="72"/>
      <c r="AB918" s="72"/>
      <c r="AC918" s="72"/>
      <c r="AD918" s="72"/>
      <c r="AE918" s="72"/>
      <c r="AG918" s="127"/>
      <c r="AN918" s="72"/>
      <c r="AO918" s="72"/>
      <c r="AP918" s="72"/>
      <c r="AQ918" s="72"/>
      <c r="AR918" s="72"/>
      <c r="AS918" s="72"/>
      <c r="AT918" s="72"/>
      <c r="AU918" s="72"/>
    </row>
    <row r="919" spans="27:64" x14ac:dyDescent="0.2">
      <c r="AA919" s="72"/>
      <c r="AB919" s="72"/>
      <c r="AC919" s="72"/>
      <c r="AD919" s="72"/>
      <c r="AE919" s="72"/>
      <c r="AG919" s="127"/>
      <c r="AN919" s="72"/>
      <c r="AO919" s="72"/>
      <c r="AP919" s="72"/>
      <c r="AQ919" s="72"/>
      <c r="AR919" s="72"/>
      <c r="AS919" s="72"/>
      <c r="AT919" s="72"/>
      <c r="AU919" s="72"/>
    </row>
    <row r="920" spans="27:64" x14ac:dyDescent="0.2">
      <c r="AA920" s="72"/>
      <c r="AB920" s="72"/>
      <c r="AC920" s="72"/>
      <c r="AD920" s="72"/>
      <c r="AE920" s="72"/>
      <c r="AG920" s="127"/>
      <c r="AN920" s="72"/>
      <c r="AO920" s="72"/>
      <c r="AP920" s="72"/>
      <c r="AQ920" s="72"/>
      <c r="AR920" s="72"/>
      <c r="AS920" s="72"/>
      <c r="AT920" s="72"/>
      <c r="AU920" s="72"/>
    </row>
    <row r="921" spans="27:64" x14ac:dyDescent="0.2">
      <c r="AA921" s="72"/>
      <c r="AB921" s="72"/>
      <c r="AC921" s="72"/>
      <c r="AD921" s="72"/>
      <c r="AE921" s="72"/>
      <c r="AG921" s="127"/>
      <c r="AN921" s="72"/>
      <c r="AO921" s="72"/>
      <c r="AP921" s="72"/>
      <c r="AQ921" s="72"/>
      <c r="AR921" s="72"/>
      <c r="AS921" s="72"/>
      <c r="AT921" s="72"/>
      <c r="AU921" s="72"/>
    </row>
    <row r="922" spans="27:64" x14ac:dyDescent="0.2">
      <c r="AA922" s="72"/>
      <c r="AB922" s="72"/>
      <c r="AC922" s="72"/>
      <c r="AD922" s="72"/>
      <c r="AE922" s="72"/>
      <c r="AG922" s="127"/>
      <c r="AN922" s="72"/>
      <c r="AO922" s="72"/>
      <c r="AP922" s="72"/>
      <c r="AQ922" s="72"/>
      <c r="AR922" s="72"/>
      <c r="AS922" s="72"/>
      <c r="AT922" s="72"/>
      <c r="AU922" s="72"/>
    </row>
    <row r="923" spans="27:64" x14ac:dyDescent="0.2">
      <c r="AA923" s="72"/>
      <c r="AB923" s="72"/>
      <c r="AC923" s="72"/>
      <c r="AD923" s="72"/>
      <c r="AE923" s="72"/>
      <c r="AG923" s="127"/>
      <c r="AN923" s="72"/>
      <c r="AO923" s="72"/>
      <c r="AP923" s="72"/>
      <c r="AQ923" s="72"/>
      <c r="AR923" s="72"/>
      <c r="AS923" s="72"/>
      <c r="AT923" s="72"/>
      <c r="AU923" s="72"/>
    </row>
    <row r="924" spans="27:64" x14ac:dyDescent="0.2">
      <c r="AA924" s="72"/>
      <c r="AB924" s="72"/>
      <c r="AC924" s="72"/>
      <c r="AD924" s="72"/>
      <c r="AE924" s="72"/>
      <c r="AG924" s="127"/>
      <c r="AN924" s="72"/>
      <c r="AO924" s="72"/>
      <c r="AP924" s="72"/>
      <c r="AQ924" s="72"/>
      <c r="AR924" s="72"/>
      <c r="AS924" s="72"/>
      <c r="AT924" s="72"/>
      <c r="AU924" s="72"/>
    </row>
    <row r="925" spans="27:64" x14ac:dyDescent="0.2">
      <c r="AA925" s="72"/>
      <c r="AB925" s="72"/>
      <c r="AC925" s="72"/>
      <c r="AD925" s="72"/>
      <c r="AE925" s="72"/>
      <c r="AG925" s="127"/>
      <c r="AN925" s="72"/>
      <c r="AO925" s="72"/>
      <c r="AP925" s="72"/>
      <c r="AQ925" s="72"/>
      <c r="AR925" s="72"/>
      <c r="AS925" s="72"/>
      <c r="AT925" s="72"/>
      <c r="AU925" s="72"/>
    </row>
    <row r="926" spans="27:64" x14ac:dyDescent="0.2">
      <c r="AA926" s="72"/>
      <c r="AB926" s="72"/>
      <c r="AC926" s="72"/>
      <c r="AD926" s="72"/>
      <c r="AE926" s="72"/>
      <c r="AG926" s="127"/>
      <c r="AN926" s="72"/>
      <c r="AO926" s="72"/>
      <c r="AP926" s="72"/>
      <c r="AQ926" s="72"/>
      <c r="AR926" s="72"/>
      <c r="AS926" s="72"/>
      <c r="AT926" s="72"/>
      <c r="AU926" s="72"/>
    </row>
    <row r="927" spans="27:64" x14ac:dyDescent="0.2">
      <c r="AA927" s="72"/>
      <c r="AB927" s="72"/>
      <c r="AC927" s="72"/>
      <c r="AD927" s="72"/>
      <c r="AE927" s="72"/>
      <c r="AG927" s="127"/>
      <c r="AN927" s="72"/>
      <c r="AO927" s="72"/>
      <c r="AP927" s="72"/>
      <c r="AQ927" s="72"/>
      <c r="AR927" s="72"/>
      <c r="AS927" s="72"/>
      <c r="AT927" s="72"/>
      <c r="AU927" s="72"/>
    </row>
    <row r="928" spans="27:64" x14ac:dyDescent="0.2">
      <c r="AA928" s="72"/>
      <c r="AB928" s="72"/>
      <c r="AC928" s="72"/>
      <c r="AD928" s="72"/>
      <c r="AE928" s="72"/>
      <c r="AG928" s="127"/>
      <c r="AN928" s="72"/>
      <c r="AO928" s="72"/>
      <c r="AP928" s="72"/>
      <c r="AQ928" s="72"/>
      <c r="AR928" s="72"/>
      <c r="AS928" s="72"/>
      <c r="AT928" s="72"/>
      <c r="AU928" s="72"/>
    </row>
    <row r="929" spans="27:64" x14ac:dyDescent="0.2">
      <c r="AA929" s="72"/>
      <c r="AB929" s="72"/>
      <c r="AC929" s="72"/>
      <c r="AD929" s="72"/>
      <c r="AE929" s="72"/>
      <c r="AG929" s="127"/>
      <c r="AN929" s="72"/>
      <c r="AO929" s="72"/>
      <c r="AP929" s="72"/>
      <c r="AQ929" s="72"/>
      <c r="AR929" s="72"/>
      <c r="AS929" s="72"/>
      <c r="AT929" s="72"/>
      <c r="AU929" s="72"/>
    </row>
    <row r="930" spans="27:64" x14ac:dyDescent="0.2">
      <c r="AA930" s="72"/>
      <c r="AB930" s="72"/>
      <c r="AC930" s="72"/>
      <c r="AD930" s="72"/>
      <c r="AE930" s="72"/>
      <c r="AG930" s="127"/>
      <c r="AN930" s="72"/>
      <c r="AO930" s="72"/>
      <c r="AP930" s="72"/>
      <c r="AQ930" s="72"/>
      <c r="AR930" s="72"/>
      <c r="AS930" s="72"/>
      <c r="AT930" s="72"/>
      <c r="AU930" s="72"/>
    </row>
    <row r="931" spans="27:64" x14ac:dyDescent="0.2">
      <c r="AA931" s="72"/>
      <c r="AB931" s="72"/>
      <c r="AC931" s="72"/>
      <c r="AD931" s="72"/>
      <c r="AE931" s="72"/>
      <c r="AG931" s="127"/>
      <c r="AN931" s="72"/>
      <c r="AO931" s="72"/>
      <c r="AP931" s="72"/>
      <c r="AQ931" s="72"/>
      <c r="AR931" s="72"/>
      <c r="AS931" s="72"/>
      <c r="AT931" s="72"/>
      <c r="AU931" s="72"/>
    </row>
    <row r="932" spans="27:64" x14ac:dyDescent="0.2">
      <c r="AA932" s="72"/>
      <c r="AB932" s="72"/>
      <c r="AC932" s="72"/>
      <c r="AD932" s="72"/>
      <c r="AE932" s="72"/>
      <c r="AG932" s="127"/>
      <c r="AN932" s="72"/>
      <c r="AO932" s="72"/>
      <c r="AP932" s="72"/>
      <c r="AQ932" s="72"/>
      <c r="AR932" s="72"/>
      <c r="AS932" s="72"/>
      <c r="AT932" s="72"/>
      <c r="AU932" s="72"/>
    </row>
    <row r="933" spans="27:64" x14ac:dyDescent="0.2">
      <c r="AA933" s="72"/>
      <c r="AB933" s="72"/>
      <c r="AC933" s="72"/>
      <c r="AD933" s="72"/>
      <c r="AE933" s="72"/>
      <c r="AG933" s="127"/>
      <c r="AN933" s="72"/>
      <c r="AO933" s="72"/>
      <c r="AP933" s="72"/>
      <c r="AQ933" s="72"/>
      <c r="AR933" s="72"/>
      <c r="AS933" s="72"/>
      <c r="AT933" s="72"/>
      <c r="AU933" s="72"/>
      <c r="AV933" s="72"/>
      <c r="AW933" s="72"/>
      <c r="AX933" s="72"/>
      <c r="AY933" s="72"/>
      <c r="AZ933" s="72"/>
      <c r="BA933" s="72"/>
      <c r="BB933" s="72"/>
      <c r="BC933" s="72"/>
      <c r="BD933" s="72"/>
      <c r="BE933" s="72"/>
      <c r="BF933" s="72"/>
      <c r="BG933" s="72"/>
      <c r="BH933" s="72"/>
      <c r="BI933" s="72"/>
      <c r="BJ933" s="72"/>
      <c r="BK933" s="72"/>
      <c r="BL933" s="72"/>
    </row>
    <row r="934" spans="27:64" x14ac:dyDescent="0.2">
      <c r="AA934" s="72"/>
      <c r="AB934" s="72"/>
      <c r="AC934" s="72"/>
      <c r="AD934" s="72"/>
      <c r="AE934" s="72"/>
      <c r="AG934" s="127"/>
      <c r="AN934" s="72"/>
      <c r="AO934" s="72"/>
      <c r="AP934" s="72"/>
      <c r="AQ934" s="72"/>
      <c r="AR934" s="72"/>
      <c r="AS934" s="72"/>
      <c r="AT934" s="72"/>
      <c r="AU934" s="72"/>
    </row>
    <row r="935" spans="27:64" x14ac:dyDescent="0.2">
      <c r="AA935" s="72"/>
      <c r="AB935" s="72"/>
      <c r="AC935" s="72"/>
      <c r="AD935" s="72"/>
      <c r="AE935" s="72"/>
      <c r="AG935" s="127"/>
      <c r="AN935" s="72"/>
      <c r="AO935" s="72"/>
      <c r="AP935" s="72"/>
      <c r="AQ935" s="72"/>
      <c r="AR935" s="72"/>
      <c r="AS935" s="72"/>
      <c r="AT935" s="72"/>
      <c r="AU935" s="72"/>
    </row>
    <row r="936" spans="27:64" x14ac:dyDescent="0.2">
      <c r="AA936" s="72"/>
      <c r="AB936" s="72"/>
      <c r="AC936" s="72"/>
      <c r="AD936" s="72"/>
      <c r="AE936" s="72"/>
      <c r="AG936" s="127"/>
      <c r="AN936" s="72"/>
      <c r="AO936" s="72"/>
      <c r="AP936" s="72"/>
      <c r="AQ936" s="72"/>
      <c r="AR936" s="72"/>
      <c r="AS936" s="72"/>
      <c r="AT936" s="72"/>
      <c r="AU936" s="72"/>
    </row>
    <row r="937" spans="27:64" x14ac:dyDescent="0.2">
      <c r="AA937" s="72"/>
      <c r="AB937" s="72"/>
      <c r="AC937" s="72"/>
      <c r="AD937" s="72"/>
      <c r="AE937" s="72"/>
      <c r="AG937" s="127"/>
      <c r="AN937" s="72"/>
      <c r="AO937" s="72"/>
      <c r="AP937" s="72"/>
      <c r="AQ937" s="72"/>
      <c r="AR937" s="72"/>
      <c r="AS937" s="72"/>
      <c r="AT937" s="72"/>
      <c r="AU937" s="72"/>
    </row>
    <row r="938" spans="27:64" x14ac:dyDescent="0.2">
      <c r="AA938" s="72"/>
      <c r="AB938" s="72"/>
      <c r="AC938" s="72"/>
      <c r="AD938" s="72"/>
      <c r="AE938" s="72"/>
      <c r="AG938" s="127"/>
      <c r="AN938" s="72"/>
      <c r="AO938" s="72"/>
      <c r="AP938" s="72"/>
      <c r="AQ938" s="72"/>
      <c r="AR938" s="72"/>
      <c r="AS938" s="72"/>
      <c r="AT938" s="72"/>
      <c r="AU938" s="72"/>
    </row>
    <row r="939" spans="27:64" x14ac:dyDescent="0.2">
      <c r="AA939" s="72"/>
      <c r="AB939" s="72"/>
      <c r="AC939" s="72"/>
      <c r="AD939" s="72"/>
      <c r="AE939" s="72"/>
      <c r="AG939" s="127"/>
      <c r="AN939" s="72"/>
      <c r="AO939" s="72"/>
      <c r="AP939" s="72"/>
      <c r="AQ939" s="72"/>
      <c r="AR939" s="72"/>
      <c r="AS939" s="72"/>
      <c r="AT939" s="72"/>
      <c r="AU939" s="72"/>
    </row>
    <row r="940" spans="27:64" x14ac:dyDescent="0.2">
      <c r="AA940" s="72"/>
      <c r="AB940" s="72"/>
      <c r="AC940" s="72"/>
      <c r="AD940" s="72"/>
      <c r="AE940" s="72"/>
      <c r="AG940" s="127"/>
      <c r="AN940" s="72"/>
      <c r="AO940" s="72"/>
      <c r="AP940" s="72"/>
      <c r="AQ940" s="72"/>
      <c r="AR940" s="72"/>
      <c r="AS940" s="72"/>
      <c r="AT940" s="72"/>
      <c r="AU940" s="72"/>
      <c r="AV940" s="72"/>
      <c r="AW940" s="72"/>
      <c r="AX940" s="72"/>
      <c r="AY940" s="72"/>
      <c r="AZ940" s="72"/>
      <c r="BA940" s="72"/>
      <c r="BB940" s="72"/>
      <c r="BC940" s="72"/>
      <c r="BD940" s="72"/>
      <c r="BE940" s="72"/>
      <c r="BF940" s="72"/>
      <c r="BG940" s="72"/>
      <c r="BH940" s="72"/>
      <c r="BI940" s="72"/>
      <c r="BJ940" s="72"/>
      <c r="BK940" s="72"/>
      <c r="BL940" s="72"/>
    </row>
    <row r="941" spans="27:64" x14ac:dyDescent="0.2">
      <c r="AA941" s="72"/>
      <c r="AB941" s="72"/>
      <c r="AC941" s="72"/>
      <c r="AD941" s="72"/>
      <c r="AE941" s="72"/>
      <c r="AG941" s="127"/>
      <c r="AN941" s="72"/>
      <c r="AO941" s="72"/>
      <c r="AP941" s="72"/>
      <c r="AQ941" s="72"/>
      <c r="AR941" s="72"/>
      <c r="AS941" s="72"/>
      <c r="AT941" s="72"/>
      <c r="AU941" s="72"/>
    </row>
    <row r="942" spans="27:64" x14ac:dyDescent="0.2">
      <c r="AA942" s="72"/>
      <c r="AB942" s="72"/>
      <c r="AC942" s="72"/>
      <c r="AD942" s="72"/>
      <c r="AE942" s="72"/>
      <c r="AG942" s="127"/>
      <c r="AN942" s="72"/>
      <c r="AO942" s="72"/>
      <c r="AP942" s="72"/>
      <c r="AQ942" s="72"/>
      <c r="AR942" s="72"/>
      <c r="AS942" s="72"/>
      <c r="AT942" s="72"/>
      <c r="AU942" s="72"/>
    </row>
    <row r="943" spans="27:64" x14ac:dyDescent="0.2">
      <c r="AA943" s="72"/>
      <c r="AB943" s="72"/>
      <c r="AC943" s="72"/>
      <c r="AD943" s="72"/>
      <c r="AE943" s="72"/>
      <c r="AG943" s="127"/>
      <c r="AN943" s="72"/>
      <c r="AO943" s="72"/>
      <c r="AP943" s="72"/>
      <c r="AQ943" s="72"/>
      <c r="AR943" s="72"/>
      <c r="AS943" s="72"/>
      <c r="AT943" s="72"/>
      <c r="AU943" s="72"/>
    </row>
    <row r="944" spans="27:64" x14ac:dyDescent="0.2">
      <c r="AA944" s="72"/>
      <c r="AB944" s="72"/>
      <c r="AC944" s="72"/>
      <c r="AD944" s="72"/>
      <c r="AE944" s="72"/>
      <c r="AG944" s="127"/>
      <c r="AN944" s="72"/>
      <c r="AO944" s="72"/>
      <c r="AP944" s="72"/>
      <c r="AQ944" s="72"/>
      <c r="AR944" s="72"/>
      <c r="AS944" s="72"/>
      <c r="AT944" s="72"/>
      <c r="AU944" s="72"/>
    </row>
    <row r="945" spans="27:64" x14ac:dyDescent="0.2">
      <c r="AA945" s="72"/>
      <c r="AB945" s="72"/>
      <c r="AC945" s="72"/>
      <c r="AD945" s="72"/>
      <c r="AE945" s="72"/>
      <c r="AG945" s="127"/>
      <c r="AN945" s="72"/>
      <c r="AO945" s="72"/>
      <c r="AP945" s="72"/>
      <c r="AQ945" s="72"/>
      <c r="AR945" s="72"/>
      <c r="AS945" s="72"/>
      <c r="AT945" s="72"/>
      <c r="AU945" s="72"/>
    </row>
    <row r="946" spans="27:64" x14ac:dyDescent="0.2">
      <c r="AA946" s="72"/>
      <c r="AB946" s="72"/>
      <c r="AC946" s="72"/>
      <c r="AD946" s="72"/>
      <c r="AE946" s="72"/>
      <c r="AG946" s="127"/>
      <c r="AN946" s="72"/>
      <c r="AO946" s="72"/>
      <c r="AP946" s="72"/>
      <c r="AQ946" s="72"/>
      <c r="AR946" s="72"/>
      <c r="AS946" s="72"/>
      <c r="AT946" s="72"/>
      <c r="AU946" s="72"/>
      <c r="AV946" s="72"/>
      <c r="AW946" s="72"/>
      <c r="AX946" s="72"/>
      <c r="AY946" s="72"/>
      <c r="AZ946" s="72"/>
      <c r="BA946" s="72"/>
      <c r="BB946" s="72"/>
      <c r="BC946" s="72"/>
      <c r="BD946" s="72"/>
      <c r="BE946" s="72"/>
      <c r="BF946" s="72"/>
      <c r="BG946" s="72"/>
      <c r="BH946" s="72"/>
      <c r="BI946" s="72"/>
      <c r="BJ946" s="72"/>
      <c r="BK946" s="72"/>
      <c r="BL946" s="72"/>
    </row>
    <row r="947" spans="27:64" x14ac:dyDescent="0.2">
      <c r="AA947" s="72"/>
      <c r="AB947" s="72"/>
      <c r="AC947" s="72"/>
      <c r="AD947" s="72"/>
      <c r="AE947" s="72"/>
      <c r="AG947" s="127"/>
      <c r="AN947" s="72"/>
      <c r="AO947" s="72"/>
      <c r="AP947" s="72"/>
      <c r="AQ947" s="72"/>
      <c r="AR947" s="72"/>
      <c r="AS947" s="72"/>
      <c r="AT947" s="72"/>
      <c r="AU947" s="72"/>
    </row>
    <row r="948" spans="27:64" x14ac:dyDescent="0.2">
      <c r="AA948" s="72"/>
      <c r="AB948" s="72"/>
      <c r="AC948" s="72"/>
      <c r="AD948" s="72"/>
      <c r="AE948" s="72"/>
      <c r="AG948" s="127"/>
      <c r="AN948" s="72"/>
      <c r="AO948" s="72"/>
      <c r="AP948" s="72"/>
      <c r="AQ948" s="72"/>
      <c r="AR948" s="72"/>
      <c r="AS948" s="72"/>
      <c r="AT948" s="72"/>
      <c r="AU948" s="72"/>
      <c r="AV948" s="72"/>
      <c r="AW948" s="72"/>
      <c r="AX948" s="72"/>
      <c r="AY948" s="72"/>
      <c r="AZ948" s="72"/>
      <c r="BA948" s="72"/>
      <c r="BB948" s="72"/>
      <c r="BC948" s="72"/>
      <c r="BD948" s="72"/>
      <c r="BE948" s="72"/>
      <c r="BF948" s="72"/>
      <c r="BG948" s="72"/>
      <c r="BH948" s="72"/>
      <c r="BI948" s="72"/>
      <c r="BJ948" s="72"/>
      <c r="BK948" s="72"/>
      <c r="BL948" s="72"/>
    </row>
    <row r="949" spans="27:64" x14ac:dyDescent="0.2">
      <c r="AA949" s="72"/>
      <c r="AB949" s="72"/>
      <c r="AC949" s="72"/>
      <c r="AD949" s="72"/>
      <c r="AE949" s="72"/>
      <c r="AG949" s="127"/>
      <c r="AN949" s="72"/>
      <c r="AO949" s="72"/>
      <c r="AP949" s="72"/>
      <c r="AQ949" s="72"/>
      <c r="AR949" s="72"/>
      <c r="AS949" s="72"/>
      <c r="AT949" s="72"/>
      <c r="AU949" s="72"/>
    </row>
    <row r="950" spans="27:64" x14ac:dyDescent="0.2">
      <c r="AA950" s="72"/>
      <c r="AB950" s="72"/>
      <c r="AC950" s="72"/>
      <c r="AD950" s="72"/>
      <c r="AE950" s="72"/>
      <c r="AG950" s="127"/>
      <c r="AN950" s="72"/>
      <c r="AO950" s="72"/>
      <c r="AP950" s="72"/>
      <c r="AQ950" s="72"/>
      <c r="AR950" s="72"/>
      <c r="AS950" s="72"/>
      <c r="AT950" s="72"/>
      <c r="AU950" s="72"/>
      <c r="AV950" s="72"/>
    </row>
    <row r="951" spans="27:64" x14ac:dyDescent="0.2">
      <c r="AA951" s="72"/>
      <c r="AB951" s="72"/>
      <c r="AC951" s="72"/>
      <c r="AD951" s="72"/>
      <c r="AE951" s="72"/>
      <c r="AG951" s="127"/>
      <c r="AN951" s="72"/>
      <c r="AO951" s="72"/>
      <c r="AP951" s="72"/>
      <c r="AQ951" s="72"/>
      <c r="AR951" s="72"/>
      <c r="AS951" s="72"/>
      <c r="AT951" s="72"/>
      <c r="AU951" s="72"/>
    </row>
    <row r="952" spans="27:64" x14ac:dyDescent="0.2">
      <c r="AA952" s="72"/>
      <c r="AB952" s="72"/>
      <c r="AC952" s="72"/>
      <c r="AD952" s="72"/>
      <c r="AE952" s="72"/>
      <c r="AG952" s="127"/>
      <c r="AN952" s="72"/>
      <c r="AO952" s="72"/>
      <c r="AP952" s="72"/>
      <c r="AQ952" s="72"/>
      <c r="AR952" s="72"/>
      <c r="AS952" s="72"/>
      <c r="AT952" s="72"/>
      <c r="AU952" s="72"/>
    </row>
    <row r="953" spans="27:64" x14ac:dyDescent="0.2">
      <c r="AA953" s="72"/>
      <c r="AB953" s="72"/>
      <c r="AC953" s="72"/>
      <c r="AD953" s="72"/>
      <c r="AE953" s="72"/>
      <c r="AG953" s="127"/>
      <c r="AN953" s="72"/>
      <c r="AO953" s="72"/>
      <c r="AP953" s="72"/>
      <c r="AQ953" s="72"/>
      <c r="AR953" s="72"/>
      <c r="AS953" s="72"/>
      <c r="AT953" s="72"/>
      <c r="AU953" s="72"/>
    </row>
    <row r="954" spans="27:64" x14ac:dyDescent="0.2">
      <c r="AA954" s="72"/>
      <c r="AB954" s="72"/>
      <c r="AC954" s="72"/>
      <c r="AD954" s="72"/>
      <c r="AE954" s="72"/>
      <c r="AG954" s="127"/>
      <c r="AN954" s="72"/>
      <c r="AO954" s="72"/>
      <c r="AP954" s="72"/>
      <c r="AQ954" s="72"/>
      <c r="AR954" s="72"/>
      <c r="AS954" s="72"/>
      <c r="AT954" s="72"/>
      <c r="AU954" s="72"/>
    </row>
    <row r="955" spans="27:64" x14ac:dyDescent="0.2">
      <c r="AA955" s="72"/>
      <c r="AB955" s="72"/>
      <c r="AC955" s="72"/>
      <c r="AD955" s="72"/>
      <c r="AE955" s="72"/>
      <c r="AG955" s="127"/>
      <c r="AN955" s="72"/>
      <c r="AO955" s="72"/>
      <c r="AP955" s="72"/>
      <c r="AQ955" s="72"/>
      <c r="AR955" s="72"/>
      <c r="AS955" s="72"/>
      <c r="AT955" s="72"/>
      <c r="AU955" s="72"/>
    </row>
    <row r="956" spans="27:64" x14ac:dyDescent="0.2">
      <c r="AA956" s="72"/>
      <c r="AB956" s="72"/>
      <c r="AC956" s="72"/>
      <c r="AD956" s="72"/>
      <c r="AE956" s="72"/>
      <c r="AG956" s="127"/>
      <c r="AN956" s="72"/>
      <c r="AO956" s="72"/>
      <c r="AP956" s="72"/>
      <c r="AQ956" s="72"/>
      <c r="AR956" s="72"/>
      <c r="AS956" s="72"/>
      <c r="AT956" s="72"/>
      <c r="AU956" s="72"/>
      <c r="AV956" s="72"/>
    </row>
    <row r="957" spans="27:64" x14ac:dyDescent="0.2">
      <c r="AA957" s="72"/>
      <c r="AB957" s="72"/>
      <c r="AC957" s="72"/>
      <c r="AD957" s="72"/>
      <c r="AE957" s="72"/>
      <c r="AG957" s="127"/>
      <c r="AN957" s="72"/>
      <c r="AO957" s="72"/>
      <c r="AP957" s="72"/>
      <c r="AQ957" s="72"/>
      <c r="AR957" s="72"/>
      <c r="AS957" s="72"/>
      <c r="AT957" s="72"/>
      <c r="AU957" s="72"/>
    </row>
    <row r="958" spans="27:64" x14ac:dyDescent="0.2">
      <c r="AA958" s="72"/>
      <c r="AB958" s="72"/>
      <c r="AC958" s="72"/>
      <c r="AD958" s="72"/>
      <c r="AE958" s="72"/>
      <c r="AG958" s="127"/>
      <c r="AN958" s="72"/>
      <c r="AO958" s="72"/>
      <c r="AP958" s="72"/>
      <c r="AQ958" s="72"/>
      <c r="AR958" s="72"/>
      <c r="AS958" s="72"/>
      <c r="AT958" s="72"/>
      <c r="AU958" s="72"/>
    </row>
    <row r="959" spans="27:64" x14ac:dyDescent="0.2">
      <c r="AA959" s="72"/>
      <c r="AB959" s="72"/>
      <c r="AC959" s="72"/>
      <c r="AD959" s="72"/>
      <c r="AE959" s="72"/>
      <c r="AG959" s="127"/>
      <c r="AN959" s="72"/>
      <c r="AO959" s="72"/>
      <c r="AP959" s="72"/>
      <c r="AQ959" s="72"/>
      <c r="AR959" s="72"/>
      <c r="AS959" s="72"/>
      <c r="AT959" s="72"/>
      <c r="AU959" s="72"/>
    </row>
    <row r="960" spans="27:64" x14ac:dyDescent="0.2">
      <c r="AA960" s="72"/>
      <c r="AB960" s="72"/>
      <c r="AC960" s="72"/>
      <c r="AD960" s="72"/>
      <c r="AE960" s="72"/>
      <c r="AG960" s="127"/>
      <c r="AN960" s="72"/>
      <c r="AO960" s="72"/>
      <c r="AP960" s="72"/>
      <c r="AQ960" s="72"/>
      <c r="AR960" s="72"/>
      <c r="AS960" s="72"/>
      <c r="AT960" s="72"/>
      <c r="AU960" s="72"/>
    </row>
    <row r="961" spans="27:48" x14ac:dyDescent="0.2">
      <c r="AA961" s="72"/>
      <c r="AB961" s="72"/>
      <c r="AC961" s="72"/>
      <c r="AD961" s="72"/>
      <c r="AE961" s="72"/>
      <c r="AG961" s="127"/>
      <c r="AN961" s="72"/>
      <c r="AO961" s="72"/>
      <c r="AP961" s="72"/>
      <c r="AQ961" s="72"/>
      <c r="AR961" s="72"/>
      <c r="AS961" s="72"/>
      <c r="AT961" s="72"/>
      <c r="AU961" s="72"/>
    </row>
    <row r="962" spans="27:48" x14ac:dyDescent="0.2">
      <c r="AA962" s="72"/>
      <c r="AB962" s="72"/>
      <c r="AC962" s="72"/>
      <c r="AD962" s="72"/>
      <c r="AE962" s="72"/>
      <c r="AG962" s="127"/>
      <c r="AN962" s="72"/>
      <c r="AO962" s="72"/>
      <c r="AP962" s="72"/>
      <c r="AQ962" s="72"/>
      <c r="AR962" s="72"/>
      <c r="AS962" s="72"/>
      <c r="AT962" s="72"/>
      <c r="AU962" s="72"/>
    </row>
    <row r="963" spans="27:48" x14ac:dyDescent="0.2">
      <c r="AA963" s="72"/>
      <c r="AB963" s="72"/>
      <c r="AC963" s="72"/>
      <c r="AD963" s="72"/>
      <c r="AE963" s="72"/>
      <c r="AG963" s="127"/>
      <c r="AN963" s="72"/>
      <c r="AO963" s="72"/>
      <c r="AP963" s="72"/>
      <c r="AQ963" s="72"/>
      <c r="AR963" s="72"/>
      <c r="AS963" s="72"/>
      <c r="AT963" s="72"/>
      <c r="AU963" s="72"/>
    </row>
    <row r="964" spans="27:48" x14ac:dyDescent="0.2">
      <c r="AA964" s="72"/>
      <c r="AB964" s="72"/>
      <c r="AC964" s="72"/>
      <c r="AD964" s="72"/>
      <c r="AE964" s="72"/>
      <c r="AG964" s="127"/>
      <c r="AN964" s="72"/>
      <c r="AO964" s="72"/>
      <c r="AP964" s="72"/>
      <c r="AQ964" s="72"/>
      <c r="AR964" s="72"/>
      <c r="AS964" s="72"/>
      <c r="AT964" s="72"/>
      <c r="AU964" s="72"/>
    </row>
    <row r="965" spans="27:48" x14ac:dyDescent="0.2">
      <c r="AA965" s="72"/>
      <c r="AB965" s="72"/>
      <c r="AC965" s="72"/>
      <c r="AD965" s="72"/>
      <c r="AE965" s="72"/>
      <c r="AG965" s="127"/>
      <c r="AN965" s="72"/>
      <c r="AO965" s="72"/>
      <c r="AP965" s="72"/>
      <c r="AQ965" s="72"/>
      <c r="AR965" s="72"/>
      <c r="AS965" s="72"/>
      <c r="AT965" s="72"/>
      <c r="AU965" s="72"/>
    </row>
    <row r="966" spans="27:48" x14ac:dyDescent="0.2">
      <c r="AA966" s="72"/>
      <c r="AB966" s="72"/>
      <c r="AC966" s="72"/>
      <c r="AD966" s="72"/>
      <c r="AE966" s="72"/>
      <c r="AG966" s="127"/>
      <c r="AN966" s="72"/>
      <c r="AO966" s="72"/>
      <c r="AP966" s="72"/>
      <c r="AQ966" s="72"/>
      <c r="AR966" s="72"/>
      <c r="AS966" s="72"/>
      <c r="AT966" s="72"/>
      <c r="AU966" s="72"/>
    </row>
    <row r="967" spans="27:48" x14ac:dyDescent="0.2">
      <c r="AA967" s="72"/>
      <c r="AB967" s="72"/>
      <c r="AC967" s="72"/>
      <c r="AD967" s="72"/>
      <c r="AE967" s="72"/>
      <c r="AG967" s="127"/>
      <c r="AN967" s="72"/>
      <c r="AO967" s="72"/>
      <c r="AP967" s="72"/>
      <c r="AQ967" s="72"/>
      <c r="AR967" s="72"/>
      <c r="AS967" s="72"/>
      <c r="AT967" s="72"/>
      <c r="AU967" s="72"/>
      <c r="AV967" s="72"/>
    </row>
    <row r="968" spans="27:48" x14ac:dyDescent="0.2">
      <c r="AA968" s="72"/>
      <c r="AB968" s="72"/>
      <c r="AC968" s="72"/>
      <c r="AD968" s="72"/>
      <c r="AE968" s="72"/>
      <c r="AG968" s="127"/>
      <c r="AN968" s="72"/>
      <c r="AO968" s="72"/>
      <c r="AP968" s="72"/>
      <c r="AQ968" s="72"/>
      <c r="AR968" s="72"/>
      <c r="AS968" s="72"/>
      <c r="AT968" s="72"/>
      <c r="AU968" s="72"/>
    </row>
    <row r="969" spans="27:48" x14ac:dyDescent="0.2">
      <c r="AA969" s="72"/>
      <c r="AB969" s="72"/>
      <c r="AC969" s="72"/>
      <c r="AD969" s="72"/>
      <c r="AE969" s="72"/>
      <c r="AG969" s="127"/>
      <c r="AN969" s="72"/>
      <c r="AO969" s="72"/>
      <c r="AP969" s="72"/>
      <c r="AQ969" s="72"/>
      <c r="AR969" s="72"/>
      <c r="AS969" s="72"/>
      <c r="AT969" s="72"/>
      <c r="AU969" s="72"/>
    </row>
    <row r="970" spans="27:48" x14ac:dyDescent="0.2">
      <c r="AA970" s="72"/>
      <c r="AB970" s="72"/>
      <c r="AC970" s="72"/>
      <c r="AD970" s="72"/>
      <c r="AE970" s="72"/>
      <c r="AG970" s="127"/>
      <c r="AN970" s="72"/>
      <c r="AO970" s="72"/>
      <c r="AP970" s="72"/>
      <c r="AQ970" s="72"/>
      <c r="AR970" s="72"/>
      <c r="AS970" s="72"/>
      <c r="AT970" s="72"/>
      <c r="AU970" s="72"/>
    </row>
    <row r="971" spans="27:48" x14ac:dyDescent="0.2">
      <c r="AA971" s="72"/>
      <c r="AB971" s="72"/>
      <c r="AC971" s="72"/>
      <c r="AD971" s="72"/>
      <c r="AE971" s="72"/>
      <c r="AG971" s="127"/>
      <c r="AN971" s="72"/>
      <c r="AO971" s="72"/>
      <c r="AP971" s="72"/>
      <c r="AQ971" s="72"/>
      <c r="AR971" s="72"/>
      <c r="AS971" s="72"/>
      <c r="AT971" s="72"/>
      <c r="AU971" s="72"/>
    </row>
    <row r="972" spans="27:48" x14ac:dyDescent="0.2">
      <c r="AA972" s="72"/>
      <c r="AB972" s="72"/>
      <c r="AC972" s="72"/>
      <c r="AD972" s="72"/>
      <c r="AE972" s="72"/>
      <c r="AG972" s="127"/>
      <c r="AN972" s="72"/>
      <c r="AO972" s="72"/>
      <c r="AP972" s="72"/>
      <c r="AQ972" s="72"/>
      <c r="AR972" s="72"/>
      <c r="AS972" s="72"/>
      <c r="AT972" s="72"/>
      <c r="AU972" s="72"/>
    </row>
    <row r="973" spans="27:48" x14ac:dyDescent="0.2">
      <c r="AA973" s="72"/>
      <c r="AB973" s="72"/>
      <c r="AC973" s="72"/>
      <c r="AD973" s="72"/>
      <c r="AE973" s="72"/>
      <c r="AG973" s="127"/>
      <c r="AN973" s="72"/>
      <c r="AO973" s="72"/>
      <c r="AP973" s="72"/>
      <c r="AQ973" s="72"/>
      <c r="AR973" s="72"/>
      <c r="AS973" s="72"/>
      <c r="AT973" s="72"/>
      <c r="AU973" s="72"/>
      <c r="AV973" s="72"/>
    </row>
    <row r="974" spans="27:48" x14ac:dyDescent="0.2">
      <c r="AA974" s="72"/>
      <c r="AB974" s="72"/>
      <c r="AC974" s="72"/>
      <c r="AD974" s="72"/>
      <c r="AE974" s="72"/>
      <c r="AG974" s="127"/>
      <c r="AN974" s="72"/>
      <c r="AO974" s="72"/>
      <c r="AP974" s="72"/>
      <c r="AQ974" s="72"/>
      <c r="AR974" s="72"/>
      <c r="AS974" s="72"/>
      <c r="AT974" s="72"/>
      <c r="AU974" s="72"/>
    </row>
    <row r="975" spans="27:48" x14ac:dyDescent="0.2">
      <c r="AA975" s="72"/>
      <c r="AB975" s="72"/>
      <c r="AC975" s="72"/>
      <c r="AD975" s="72"/>
      <c r="AE975" s="72"/>
      <c r="AG975" s="127"/>
      <c r="AN975" s="72"/>
      <c r="AO975" s="72"/>
      <c r="AP975" s="72"/>
      <c r="AQ975" s="72"/>
      <c r="AR975" s="72"/>
      <c r="AS975" s="72"/>
      <c r="AT975" s="72"/>
      <c r="AU975" s="72"/>
    </row>
    <row r="976" spans="27:48" x14ac:dyDescent="0.2">
      <c r="AA976" s="72"/>
      <c r="AB976" s="72"/>
      <c r="AC976" s="72"/>
      <c r="AD976" s="72"/>
      <c r="AE976" s="72"/>
      <c r="AG976" s="127"/>
      <c r="AN976" s="72"/>
      <c r="AO976" s="72"/>
      <c r="AP976" s="72"/>
      <c r="AQ976" s="72"/>
      <c r="AR976" s="72"/>
      <c r="AS976" s="72"/>
      <c r="AT976" s="72"/>
      <c r="AU976" s="72"/>
    </row>
    <row r="977" spans="27:64" x14ac:dyDescent="0.2">
      <c r="AA977" s="72"/>
      <c r="AB977" s="72"/>
      <c r="AC977" s="72"/>
      <c r="AD977" s="72"/>
      <c r="AE977" s="72"/>
      <c r="AG977" s="127"/>
      <c r="AN977" s="72"/>
      <c r="AO977" s="72"/>
      <c r="AP977" s="72"/>
      <c r="AQ977" s="72"/>
      <c r="AR977" s="72"/>
      <c r="AS977" s="72"/>
      <c r="AT977" s="72"/>
      <c r="AU977" s="72"/>
    </row>
    <row r="978" spans="27:64" x14ac:dyDescent="0.2">
      <c r="AA978" s="72"/>
      <c r="AB978" s="72"/>
      <c r="AC978" s="72"/>
      <c r="AD978" s="72"/>
      <c r="AE978" s="72"/>
      <c r="AG978" s="127"/>
      <c r="AN978" s="72"/>
      <c r="AO978" s="72"/>
      <c r="AP978" s="72"/>
      <c r="AQ978" s="72"/>
      <c r="AR978" s="72"/>
      <c r="AS978" s="72"/>
      <c r="AT978" s="72"/>
      <c r="AU978" s="72"/>
    </row>
    <row r="979" spans="27:64" x14ac:dyDescent="0.2">
      <c r="AA979" s="72"/>
      <c r="AB979" s="72"/>
      <c r="AC979" s="72"/>
      <c r="AD979" s="72"/>
      <c r="AE979" s="72"/>
      <c r="AG979" s="127"/>
      <c r="AN979" s="72"/>
      <c r="AO979" s="72"/>
      <c r="AP979" s="72"/>
      <c r="AQ979" s="72"/>
      <c r="AR979" s="72"/>
      <c r="AS979" s="72"/>
      <c r="AT979" s="72"/>
      <c r="AU979" s="72"/>
    </row>
    <row r="980" spans="27:64" x14ac:dyDescent="0.2">
      <c r="AA980" s="72"/>
      <c r="AB980" s="72"/>
      <c r="AC980" s="72"/>
      <c r="AD980" s="72"/>
      <c r="AE980" s="72"/>
      <c r="AG980" s="127"/>
      <c r="AN980" s="72"/>
      <c r="AO980" s="72"/>
      <c r="AP980" s="72"/>
      <c r="AQ980" s="72"/>
      <c r="AR980" s="72"/>
      <c r="AS980" s="72"/>
      <c r="AT980" s="72"/>
      <c r="AU980" s="72"/>
    </row>
    <row r="981" spans="27:64" x14ac:dyDescent="0.2">
      <c r="AA981" s="72"/>
      <c r="AB981" s="72"/>
      <c r="AC981" s="72"/>
      <c r="AD981" s="72"/>
      <c r="AE981" s="72"/>
      <c r="AG981" s="127"/>
      <c r="AN981" s="72"/>
      <c r="AO981" s="72"/>
      <c r="AP981" s="72"/>
      <c r="AQ981" s="72"/>
      <c r="AR981" s="72"/>
      <c r="AS981" s="72"/>
      <c r="AT981" s="72"/>
      <c r="AU981" s="72"/>
    </row>
    <row r="982" spans="27:64" x14ac:dyDescent="0.2">
      <c r="AA982" s="72"/>
      <c r="AB982" s="72"/>
      <c r="AC982" s="72"/>
      <c r="AD982" s="72"/>
      <c r="AE982" s="72"/>
      <c r="AG982" s="127"/>
      <c r="AN982" s="72"/>
      <c r="AO982" s="72"/>
      <c r="AP982" s="72"/>
      <c r="AQ982" s="72"/>
      <c r="AR982" s="72"/>
      <c r="AS982" s="72"/>
      <c r="AT982" s="72"/>
      <c r="AU982" s="72"/>
    </row>
    <row r="983" spans="27:64" x14ac:dyDescent="0.2">
      <c r="AA983" s="72"/>
      <c r="AB983" s="72"/>
      <c r="AC983" s="72"/>
      <c r="AD983" s="72"/>
      <c r="AE983" s="72"/>
      <c r="AG983" s="127"/>
      <c r="AN983" s="72"/>
      <c r="AO983" s="72"/>
      <c r="AP983" s="72"/>
      <c r="AQ983" s="72"/>
      <c r="AR983" s="72"/>
      <c r="AS983" s="72"/>
      <c r="AT983" s="72"/>
      <c r="AU983" s="72"/>
    </row>
    <row r="984" spans="27:64" x14ac:dyDescent="0.2">
      <c r="AA984" s="72"/>
      <c r="AB984" s="72"/>
      <c r="AC984" s="72"/>
      <c r="AD984" s="72"/>
      <c r="AE984" s="72"/>
      <c r="AG984" s="127"/>
      <c r="AN984" s="72"/>
      <c r="AO984" s="72"/>
      <c r="AP984" s="72"/>
      <c r="AQ984" s="72"/>
      <c r="AR984" s="72"/>
      <c r="AS984" s="72"/>
      <c r="AT984" s="72"/>
      <c r="AU984" s="72"/>
    </row>
    <row r="985" spans="27:64" x14ac:dyDescent="0.2">
      <c r="AA985" s="72"/>
      <c r="AB985" s="72"/>
      <c r="AC985" s="72"/>
      <c r="AD985" s="72"/>
      <c r="AE985" s="72"/>
      <c r="AG985" s="127"/>
      <c r="AN985" s="72"/>
      <c r="AO985" s="72"/>
      <c r="AP985" s="72"/>
      <c r="AQ985" s="72"/>
      <c r="AR985" s="72"/>
      <c r="AS985" s="72"/>
      <c r="AT985" s="72"/>
      <c r="AU985" s="72"/>
    </row>
    <row r="986" spans="27:64" x14ac:dyDescent="0.2">
      <c r="AA986" s="72"/>
      <c r="AB986" s="72"/>
      <c r="AC986" s="72"/>
      <c r="AD986" s="72"/>
      <c r="AE986" s="72"/>
      <c r="AG986" s="127"/>
      <c r="AN986" s="72"/>
      <c r="AO986" s="72"/>
      <c r="AP986" s="72"/>
      <c r="AQ986" s="72"/>
      <c r="AR986" s="72"/>
      <c r="AS986" s="72"/>
      <c r="AT986" s="72"/>
      <c r="AU986" s="72"/>
      <c r="AV986" s="72"/>
      <c r="AW986" s="72"/>
      <c r="AX986" s="72"/>
      <c r="AY986" s="72"/>
      <c r="AZ986" s="72"/>
      <c r="BA986" s="72"/>
      <c r="BB986" s="72"/>
      <c r="BC986" s="72"/>
      <c r="BD986" s="72"/>
      <c r="BE986" s="72"/>
      <c r="BF986" s="72"/>
      <c r="BG986" s="72"/>
      <c r="BH986" s="72"/>
      <c r="BI986" s="72"/>
      <c r="BJ986" s="72"/>
      <c r="BK986" s="72"/>
      <c r="BL986" s="72"/>
    </row>
    <row r="987" spans="27:64" x14ac:dyDescent="0.2">
      <c r="AA987" s="72"/>
      <c r="AB987" s="72"/>
      <c r="AC987" s="72"/>
      <c r="AD987" s="72"/>
      <c r="AE987" s="72"/>
      <c r="AG987" s="127"/>
      <c r="AN987" s="72"/>
      <c r="AO987" s="72"/>
      <c r="AP987" s="72"/>
      <c r="AQ987" s="72"/>
      <c r="AR987" s="72"/>
      <c r="AS987" s="72"/>
      <c r="AT987" s="72"/>
      <c r="AU987" s="72"/>
    </row>
    <row r="988" spans="27:64" x14ac:dyDescent="0.2">
      <c r="AA988" s="72"/>
      <c r="AB988" s="72"/>
      <c r="AC988" s="72"/>
      <c r="AD988" s="72"/>
      <c r="AE988" s="72"/>
      <c r="AG988" s="127"/>
      <c r="AN988" s="72"/>
      <c r="AO988" s="72"/>
      <c r="AP988" s="72"/>
      <c r="AQ988" s="72"/>
      <c r="AR988" s="72"/>
      <c r="AS988" s="72"/>
      <c r="AT988" s="72"/>
      <c r="AU988" s="72"/>
    </row>
    <row r="989" spans="27:64" x14ac:dyDescent="0.2">
      <c r="AA989" s="72"/>
      <c r="AB989" s="72"/>
      <c r="AC989" s="72"/>
      <c r="AD989" s="72"/>
      <c r="AE989" s="72"/>
      <c r="AG989" s="127"/>
      <c r="AN989" s="72"/>
      <c r="AO989" s="72"/>
      <c r="AP989" s="72"/>
      <c r="AQ989" s="72"/>
      <c r="AR989" s="72"/>
      <c r="AS989" s="72"/>
      <c r="AT989" s="72"/>
      <c r="AU989" s="72"/>
    </row>
    <row r="990" spans="27:64" x14ac:dyDescent="0.2">
      <c r="AA990" s="72"/>
      <c r="AB990" s="72"/>
      <c r="AC990" s="72"/>
      <c r="AD990" s="72"/>
      <c r="AE990" s="72"/>
      <c r="AG990" s="127"/>
      <c r="AN990" s="72"/>
      <c r="AO990" s="72"/>
      <c r="AP990" s="72"/>
      <c r="AQ990" s="72"/>
      <c r="AR990" s="72"/>
      <c r="AS990" s="72"/>
      <c r="AT990" s="72"/>
      <c r="AU990" s="72"/>
    </row>
    <row r="991" spans="27:64" x14ac:dyDescent="0.2">
      <c r="AA991" s="72"/>
      <c r="AB991" s="72"/>
      <c r="AC991" s="72"/>
      <c r="AD991" s="72"/>
      <c r="AE991" s="72"/>
      <c r="AG991" s="127"/>
      <c r="AN991" s="72"/>
      <c r="AO991" s="72"/>
      <c r="AP991" s="72"/>
      <c r="AQ991" s="72"/>
      <c r="AR991" s="72"/>
      <c r="AS991" s="72"/>
      <c r="AT991" s="72"/>
      <c r="AU991" s="72"/>
    </row>
    <row r="992" spans="27:64" x14ac:dyDescent="0.2">
      <c r="AA992" s="72"/>
      <c r="AB992" s="72"/>
      <c r="AC992" s="72"/>
      <c r="AD992" s="72"/>
      <c r="AE992" s="72"/>
      <c r="AG992" s="127"/>
      <c r="AN992" s="72"/>
      <c r="AO992" s="72"/>
      <c r="AP992" s="72"/>
      <c r="AQ992" s="72"/>
      <c r="AR992" s="72"/>
      <c r="AS992" s="72"/>
      <c r="AT992" s="72"/>
      <c r="AU992" s="72"/>
    </row>
    <row r="993" spans="27:64" x14ac:dyDescent="0.2">
      <c r="AA993" s="72"/>
      <c r="AB993" s="72"/>
      <c r="AC993" s="72"/>
      <c r="AD993" s="72"/>
      <c r="AE993" s="72"/>
      <c r="AG993" s="127"/>
      <c r="AN993" s="72"/>
      <c r="AO993" s="72"/>
      <c r="AP993" s="72"/>
      <c r="AQ993" s="72"/>
      <c r="AR993" s="72"/>
      <c r="AS993" s="72"/>
      <c r="AT993" s="72"/>
      <c r="AU993" s="72"/>
    </row>
    <row r="994" spans="27:64" x14ac:dyDescent="0.2">
      <c r="AA994" s="72"/>
      <c r="AB994" s="72"/>
      <c r="AC994" s="72"/>
      <c r="AD994" s="72"/>
      <c r="AE994" s="72"/>
      <c r="AG994" s="127"/>
      <c r="AN994" s="72"/>
      <c r="AO994" s="72"/>
      <c r="AP994" s="72"/>
      <c r="AQ994" s="72"/>
      <c r="AR994" s="72"/>
      <c r="AS994" s="72"/>
      <c r="AT994" s="72"/>
      <c r="AU994" s="72"/>
    </row>
    <row r="995" spans="27:64" x14ac:dyDescent="0.2">
      <c r="AA995" s="72"/>
      <c r="AB995" s="72"/>
      <c r="AC995" s="72"/>
      <c r="AD995" s="72"/>
      <c r="AE995" s="72"/>
      <c r="AG995" s="127"/>
      <c r="AN995" s="72"/>
      <c r="AO995" s="72"/>
      <c r="AP995" s="72"/>
      <c r="AQ995" s="72"/>
      <c r="AR995" s="72"/>
      <c r="AS995" s="72"/>
      <c r="AT995" s="72"/>
      <c r="AU995" s="72"/>
    </row>
    <row r="996" spans="27:64" x14ac:dyDescent="0.2">
      <c r="AA996" s="72"/>
      <c r="AB996" s="72"/>
      <c r="AC996" s="72"/>
      <c r="AD996" s="72"/>
      <c r="AE996" s="72"/>
      <c r="AG996" s="127"/>
      <c r="AN996" s="72"/>
      <c r="AO996" s="72"/>
      <c r="AP996" s="72"/>
      <c r="AQ996" s="72"/>
      <c r="AR996" s="72"/>
      <c r="AS996" s="72"/>
      <c r="AT996" s="72"/>
      <c r="AU996" s="72"/>
    </row>
    <row r="997" spans="27:64" x14ac:dyDescent="0.2">
      <c r="AA997" s="72"/>
      <c r="AB997" s="72"/>
      <c r="AC997" s="72"/>
      <c r="AD997" s="72"/>
      <c r="AE997" s="72"/>
      <c r="AG997" s="127"/>
      <c r="AN997" s="72"/>
      <c r="AO997" s="72"/>
      <c r="AP997" s="72"/>
      <c r="AQ997" s="72"/>
      <c r="AR997" s="72"/>
      <c r="AS997" s="72"/>
      <c r="AT997" s="72"/>
      <c r="AU997" s="72"/>
    </row>
    <row r="998" spans="27:64" x14ac:dyDescent="0.2">
      <c r="AA998" s="72"/>
      <c r="AB998" s="72"/>
      <c r="AC998" s="72"/>
      <c r="AD998" s="72"/>
      <c r="AE998" s="72"/>
      <c r="AG998" s="127"/>
      <c r="AN998" s="72"/>
      <c r="AO998" s="72"/>
      <c r="AP998" s="72"/>
      <c r="AQ998" s="72"/>
      <c r="AR998" s="72"/>
      <c r="AS998" s="72"/>
      <c r="AT998" s="72"/>
      <c r="AU998" s="72"/>
    </row>
    <row r="999" spans="27:64" x14ac:dyDescent="0.2">
      <c r="AA999" s="72"/>
      <c r="AB999" s="72"/>
      <c r="AC999" s="72"/>
      <c r="AD999" s="72"/>
      <c r="AE999" s="72"/>
      <c r="AG999" s="127"/>
      <c r="AN999" s="72"/>
      <c r="AO999" s="72"/>
      <c r="AP999" s="72"/>
      <c r="AQ999" s="72"/>
      <c r="AR999" s="72"/>
      <c r="AS999" s="72"/>
      <c r="AT999" s="72"/>
      <c r="AU999" s="72"/>
    </row>
    <row r="1000" spans="27:64" x14ac:dyDescent="0.2">
      <c r="AA1000" s="72"/>
      <c r="AB1000" s="72"/>
      <c r="AC1000" s="72"/>
      <c r="AD1000" s="72"/>
      <c r="AE1000" s="72"/>
      <c r="AG1000" s="127"/>
      <c r="AN1000" s="72"/>
      <c r="AO1000" s="72"/>
      <c r="AP1000" s="72"/>
      <c r="AQ1000" s="72"/>
      <c r="AR1000" s="72"/>
      <c r="AS1000" s="72"/>
      <c r="AT1000" s="72"/>
      <c r="AU1000" s="72"/>
    </row>
    <row r="1001" spans="27:64" x14ac:dyDescent="0.2">
      <c r="AA1001" s="72"/>
      <c r="AB1001" s="72"/>
      <c r="AC1001" s="72"/>
      <c r="AD1001" s="72"/>
      <c r="AE1001" s="72"/>
      <c r="AG1001" s="127"/>
      <c r="AN1001" s="72"/>
      <c r="AO1001" s="72"/>
      <c r="AP1001" s="72"/>
      <c r="AQ1001" s="72"/>
      <c r="AR1001" s="72"/>
      <c r="AS1001" s="72"/>
      <c r="AT1001" s="72"/>
      <c r="AU1001" s="72"/>
    </row>
    <row r="1002" spans="27:64" x14ac:dyDescent="0.2">
      <c r="AA1002" s="72"/>
      <c r="AB1002" s="72"/>
      <c r="AC1002" s="72"/>
      <c r="AD1002" s="72"/>
      <c r="AE1002" s="72"/>
      <c r="AG1002" s="127"/>
      <c r="AN1002" s="72"/>
      <c r="AO1002" s="72"/>
      <c r="AP1002" s="72"/>
      <c r="AQ1002" s="72"/>
      <c r="AR1002" s="72"/>
      <c r="AS1002" s="72"/>
      <c r="AT1002" s="72"/>
      <c r="AU1002" s="72"/>
    </row>
    <row r="1003" spans="27:64" x14ac:dyDescent="0.2">
      <c r="AA1003" s="72"/>
      <c r="AB1003" s="72"/>
      <c r="AC1003" s="72"/>
      <c r="AD1003" s="72"/>
      <c r="AE1003" s="72"/>
      <c r="AG1003" s="127"/>
      <c r="AN1003" s="72"/>
      <c r="AO1003" s="72"/>
      <c r="AP1003" s="72"/>
      <c r="AQ1003" s="72"/>
      <c r="AR1003" s="72"/>
      <c r="AS1003" s="72"/>
      <c r="AT1003" s="72"/>
      <c r="AU1003" s="72"/>
    </row>
    <row r="1004" spans="27:64" x14ac:dyDescent="0.2">
      <c r="AA1004" s="72"/>
      <c r="AB1004" s="72"/>
      <c r="AC1004" s="72"/>
      <c r="AD1004" s="72"/>
      <c r="AE1004" s="72"/>
      <c r="AG1004" s="127"/>
      <c r="AN1004" s="72"/>
      <c r="AO1004" s="72"/>
      <c r="AP1004" s="72"/>
      <c r="AQ1004" s="72"/>
      <c r="AR1004" s="72"/>
      <c r="AS1004" s="72"/>
      <c r="AT1004" s="72"/>
      <c r="AU1004" s="72"/>
      <c r="AV1004" s="72"/>
      <c r="AW1004" s="72"/>
      <c r="AX1004" s="72"/>
      <c r="AY1004" s="72"/>
      <c r="AZ1004" s="72"/>
      <c r="BA1004" s="72"/>
      <c r="BB1004" s="72"/>
      <c r="BC1004" s="72"/>
      <c r="BD1004" s="72"/>
      <c r="BE1004" s="72"/>
      <c r="BF1004" s="72"/>
      <c r="BG1004" s="72"/>
      <c r="BH1004" s="72"/>
      <c r="BI1004" s="72"/>
      <c r="BJ1004" s="72"/>
      <c r="BK1004" s="72"/>
      <c r="BL1004" s="72"/>
    </row>
    <row r="1005" spans="27:64" x14ac:dyDescent="0.2">
      <c r="AA1005" s="72"/>
      <c r="AB1005" s="72"/>
      <c r="AC1005" s="72"/>
      <c r="AD1005" s="72"/>
      <c r="AE1005" s="72"/>
      <c r="AG1005" s="127"/>
      <c r="AN1005" s="72"/>
      <c r="AO1005" s="72"/>
      <c r="AP1005" s="72"/>
      <c r="AQ1005" s="72"/>
      <c r="AR1005" s="72"/>
      <c r="AS1005" s="72"/>
      <c r="AT1005" s="72"/>
      <c r="AU1005" s="72"/>
    </row>
    <row r="1006" spans="27:64" x14ac:dyDescent="0.2">
      <c r="AA1006" s="72"/>
      <c r="AB1006" s="72"/>
      <c r="AC1006" s="72"/>
      <c r="AD1006" s="72"/>
      <c r="AE1006" s="72"/>
      <c r="AG1006" s="127"/>
      <c r="AN1006" s="72"/>
      <c r="AO1006" s="72"/>
      <c r="AP1006" s="72"/>
      <c r="AQ1006" s="72"/>
      <c r="AR1006" s="72"/>
      <c r="AS1006" s="72"/>
      <c r="AT1006" s="72"/>
      <c r="AU1006" s="72"/>
    </row>
    <row r="1007" spans="27:64" x14ac:dyDescent="0.2">
      <c r="AA1007" s="72"/>
      <c r="AB1007" s="72"/>
      <c r="AC1007" s="72"/>
      <c r="AD1007" s="72"/>
      <c r="AE1007" s="72"/>
      <c r="AG1007" s="127"/>
      <c r="AN1007" s="72"/>
      <c r="AO1007" s="72"/>
      <c r="AP1007" s="72"/>
      <c r="AQ1007" s="72"/>
      <c r="AR1007" s="72"/>
      <c r="AS1007" s="72"/>
      <c r="AT1007" s="72"/>
      <c r="AU1007" s="72"/>
    </row>
    <row r="1008" spans="27:64" x14ac:dyDescent="0.2">
      <c r="AA1008" s="72"/>
      <c r="AB1008" s="72"/>
      <c r="AC1008" s="72"/>
      <c r="AD1008" s="72"/>
      <c r="AE1008" s="72"/>
      <c r="AG1008" s="127"/>
      <c r="AN1008" s="72"/>
      <c r="AO1008" s="72"/>
      <c r="AP1008" s="72"/>
      <c r="AQ1008" s="72"/>
      <c r="AR1008" s="72"/>
      <c r="AS1008" s="72"/>
      <c r="AT1008" s="72"/>
      <c r="AU1008" s="72"/>
    </row>
    <row r="1009" spans="27:47" x14ac:dyDescent="0.2">
      <c r="AA1009" s="72"/>
      <c r="AB1009" s="72"/>
      <c r="AC1009" s="72"/>
      <c r="AD1009" s="72"/>
      <c r="AE1009" s="72"/>
      <c r="AG1009" s="127"/>
      <c r="AN1009" s="72"/>
      <c r="AO1009" s="72"/>
      <c r="AP1009" s="72"/>
      <c r="AQ1009" s="72"/>
      <c r="AR1009" s="72"/>
      <c r="AS1009" s="72"/>
      <c r="AT1009" s="72"/>
      <c r="AU1009" s="72"/>
    </row>
    <row r="1010" spans="27:47" x14ac:dyDescent="0.2">
      <c r="AA1010" s="72"/>
      <c r="AB1010" s="72"/>
      <c r="AC1010" s="72"/>
      <c r="AD1010" s="72"/>
      <c r="AE1010" s="72"/>
      <c r="AG1010" s="127"/>
      <c r="AN1010" s="72"/>
      <c r="AO1010" s="72"/>
      <c r="AP1010" s="72"/>
      <c r="AQ1010" s="72"/>
      <c r="AR1010" s="72"/>
      <c r="AS1010" s="72"/>
      <c r="AT1010" s="72"/>
      <c r="AU1010" s="72"/>
    </row>
    <row r="1011" spans="27:47" x14ac:dyDescent="0.2">
      <c r="AA1011" s="72"/>
      <c r="AB1011" s="72"/>
      <c r="AC1011" s="72"/>
      <c r="AD1011" s="72"/>
      <c r="AE1011" s="72"/>
      <c r="AG1011" s="127"/>
      <c r="AN1011" s="72"/>
      <c r="AO1011" s="72"/>
      <c r="AP1011" s="72"/>
      <c r="AQ1011" s="72"/>
      <c r="AR1011" s="72"/>
      <c r="AS1011" s="72"/>
      <c r="AT1011" s="72"/>
      <c r="AU1011" s="72"/>
    </row>
    <row r="1012" spans="27:47" x14ac:dyDescent="0.2">
      <c r="AA1012" s="72"/>
      <c r="AB1012" s="72"/>
      <c r="AC1012" s="72"/>
      <c r="AD1012" s="72"/>
      <c r="AE1012" s="72"/>
      <c r="AG1012" s="127"/>
      <c r="AN1012" s="72"/>
      <c r="AO1012" s="72"/>
      <c r="AP1012" s="72"/>
      <c r="AQ1012" s="72"/>
      <c r="AR1012" s="72"/>
      <c r="AS1012" s="72"/>
      <c r="AT1012" s="72"/>
      <c r="AU1012" s="72"/>
    </row>
    <row r="1013" spans="27:47" x14ac:dyDescent="0.2">
      <c r="AA1013" s="72"/>
      <c r="AB1013" s="72"/>
      <c r="AC1013" s="72"/>
      <c r="AD1013" s="72"/>
      <c r="AE1013" s="72"/>
      <c r="AG1013" s="127"/>
      <c r="AN1013" s="72"/>
      <c r="AO1013" s="72"/>
      <c r="AP1013" s="72"/>
      <c r="AQ1013" s="72"/>
      <c r="AR1013" s="72"/>
      <c r="AS1013" s="72"/>
      <c r="AT1013" s="72"/>
      <c r="AU1013" s="72"/>
    </row>
    <row r="1014" spans="27:47" x14ac:dyDescent="0.2">
      <c r="AA1014" s="72"/>
      <c r="AB1014" s="72"/>
      <c r="AC1014" s="72"/>
      <c r="AD1014" s="72"/>
      <c r="AE1014" s="72"/>
      <c r="AG1014" s="127"/>
      <c r="AN1014" s="72"/>
      <c r="AO1014" s="72"/>
      <c r="AP1014" s="72"/>
      <c r="AQ1014" s="72"/>
      <c r="AR1014" s="72"/>
      <c r="AS1014" s="72"/>
      <c r="AT1014" s="72"/>
      <c r="AU1014" s="72"/>
    </row>
    <row r="1015" spans="27:47" x14ac:dyDescent="0.2">
      <c r="AA1015" s="72"/>
      <c r="AB1015" s="72"/>
      <c r="AC1015" s="72"/>
      <c r="AD1015" s="72"/>
      <c r="AE1015" s="72"/>
      <c r="AG1015" s="127"/>
      <c r="AN1015" s="72"/>
      <c r="AO1015" s="72"/>
      <c r="AP1015" s="72"/>
      <c r="AQ1015" s="72"/>
      <c r="AR1015" s="72"/>
      <c r="AS1015" s="72"/>
      <c r="AT1015" s="72"/>
      <c r="AU1015" s="72"/>
    </row>
    <row r="1016" spans="27:47" x14ac:dyDescent="0.2">
      <c r="AA1016" s="72"/>
      <c r="AB1016" s="72"/>
      <c r="AC1016" s="72"/>
      <c r="AD1016" s="72"/>
      <c r="AE1016" s="72"/>
      <c r="AG1016" s="127"/>
      <c r="AN1016" s="72"/>
      <c r="AO1016" s="72"/>
      <c r="AP1016" s="72"/>
      <c r="AQ1016" s="72"/>
      <c r="AR1016" s="72"/>
      <c r="AS1016" s="72"/>
      <c r="AT1016" s="72"/>
      <c r="AU1016" s="72"/>
    </row>
    <row r="1017" spans="27:47" x14ac:dyDescent="0.2">
      <c r="AA1017" s="72"/>
      <c r="AB1017" s="72"/>
      <c r="AC1017" s="72"/>
      <c r="AD1017" s="72"/>
      <c r="AE1017" s="72"/>
      <c r="AG1017" s="127"/>
      <c r="AN1017" s="72"/>
      <c r="AO1017" s="72"/>
      <c r="AP1017" s="72"/>
      <c r="AQ1017" s="72"/>
      <c r="AR1017" s="72"/>
      <c r="AS1017" s="72"/>
      <c r="AT1017" s="72"/>
      <c r="AU1017" s="72"/>
    </row>
    <row r="1018" spans="27:47" x14ac:dyDescent="0.2">
      <c r="AA1018" s="72"/>
      <c r="AB1018" s="72"/>
      <c r="AC1018" s="72"/>
      <c r="AD1018" s="72"/>
      <c r="AE1018" s="72"/>
      <c r="AG1018" s="127"/>
      <c r="AN1018" s="72"/>
      <c r="AO1018" s="72"/>
      <c r="AP1018" s="72"/>
      <c r="AQ1018" s="72"/>
      <c r="AR1018" s="72"/>
      <c r="AS1018" s="72"/>
      <c r="AT1018" s="72"/>
      <c r="AU1018" s="72"/>
    </row>
    <row r="1019" spans="27:47" x14ac:dyDescent="0.2">
      <c r="AA1019" s="72"/>
      <c r="AB1019" s="72"/>
      <c r="AC1019" s="72"/>
      <c r="AD1019" s="72"/>
      <c r="AE1019" s="72"/>
      <c r="AG1019" s="127"/>
      <c r="AN1019" s="72"/>
      <c r="AO1019" s="72"/>
      <c r="AP1019" s="72"/>
      <c r="AQ1019" s="72"/>
      <c r="AR1019" s="72"/>
      <c r="AS1019" s="72"/>
      <c r="AT1019" s="72"/>
      <c r="AU1019" s="72"/>
    </row>
    <row r="1020" spans="27:47" x14ac:dyDescent="0.2">
      <c r="AA1020" s="72"/>
      <c r="AB1020" s="72"/>
      <c r="AC1020" s="72"/>
      <c r="AD1020" s="72"/>
      <c r="AE1020" s="72"/>
      <c r="AG1020" s="127"/>
      <c r="AN1020" s="72"/>
      <c r="AO1020" s="72"/>
      <c r="AP1020" s="72"/>
      <c r="AQ1020" s="72"/>
      <c r="AR1020" s="72"/>
      <c r="AS1020" s="72"/>
      <c r="AT1020" s="72"/>
      <c r="AU1020" s="72"/>
    </row>
    <row r="1021" spans="27:47" x14ac:dyDescent="0.2">
      <c r="AA1021" s="72"/>
      <c r="AB1021" s="72"/>
      <c r="AC1021" s="72"/>
      <c r="AD1021" s="72"/>
      <c r="AE1021" s="72"/>
      <c r="AG1021" s="127"/>
      <c r="AN1021" s="72"/>
      <c r="AO1021" s="72"/>
      <c r="AP1021" s="72"/>
      <c r="AQ1021" s="72"/>
      <c r="AR1021" s="72"/>
      <c r="AS1021" s="72"/>
      <c r="AT1021" s="72"/>
      <c r="AU1021" s="72"/>
    </row>
    <row r="1022" spans="27:47" x14ac:dyDescent="0.2">
      <c r="AA1022" s="72"/>
      <c r="AB1022" s="72"/>
      <c r="AC1022" s="72"/>
      <c r="AD1022" s="72"/>
      <c r="AE1022" s="72"/>
      <c r="AG1022" s="127"/>
      <c r="AN1022" s="72"/>
      <c r="AO1022" s="72"/>
      <c r="AP1022" s="72"/>
      <c r="AQ1022" s="72"/>
      <c r="AR1022" s="72"/>
      <c r="AS1022" s="72"/>
      <c r="AT1022" s="72"/>
      <c r="AU1022" s="72"/>
    </row>
    <row r="1023" spans="27:47" x14ac:dyDescent="0.2">
      <c r="AA1023" s="72"/>
      <c r="AB1023" s="72"/>
      <c r="AC1023" s="72"/>
      <c r="AD1023" s="72"/>
      <c r="AE1023" s="72"/>
      <c r="AG1023" s="127"/>
      <c r="AN1023" s="72"/>
      <c r="AO1023" s="72"/>
      <c r="AP1023" s="72"/>
      <c r="AQ1023" s="72"/>
      <c r="AR1023" s="72"/>
      <c r="AS1023" s="72"/>
      <c r="AT1023" s="72"/>
      <c r="AU1023" s="72"/>
    </row>
    <row r="1024" spans="27:47" x14ac:dyDescent="0.2">
      <c r="AA1024" s="72"/>
      <c r="AB1024" s="72"/>
      <c r="AC1024" s="72"/>
      <c r="AD1024" s="72"/>
      <c r="AE1024" s="72"/>
      <c r="AG1024" s="127"/>
      <c r="AN1024" s="72"/>
      <c r="AO1024" s="72"/>
      <c r="AP1024" s="72"/>
      <c r="AQ1024" s="72"/>
      <c r="AR1024" s="72"/>
      <c r="AS1024" s="72"/>
      <c r="AT1024" s="72"/>
      <c r="AU1024" s="72"/>
    </row>
    <row r="1025" spans="27:47" x14ac:dyDescent="0.2">
      <c r="AA1025" s="72"/>
      <c r="AB1025" s="72"/>
      <c r="AC1025" s="72"/>
      <c r="AD1025" s="72"/>
      <c r="AE1025" s="72"/>
      <c r="AG1025" s="127"/>
      <c r="AN1025" s="72"/>
      <c r="AO1025" s="72"/>
      <c r="AP1025" s="72"/>
      <c r="AQ1025" s="72"/>
      <c r="AR1025" s="72"/>
      <c r="AS1025" s="72"/>
      <c r="AT1025" s="72"/>
      <c r="AU1025" s="72"/>
    </row>
    <row r="1026" spans="27:47" x14ac:dyDescent="0.2">
      <c r="AA1026" s="72"/>
      <c r="AB1026" s="72"/>
      <c r="AC1026" s="72"/>
      <c r="AD1026" s="72"/>
      <c r="AE1026" s="72"/>
      <c r="AG1026" s="127"/>
      <c r="AN1026" s="72"/>
      <c r="AO1026" s="72"/>
      <c r="AP1026" s="72"/>
      <c r="AQ1026" s="72"/>
      <c r="AR1026" s="72"/>
      <c r="AS1026" s="72"/>
      <c r="AT1026" s="72"/>
      <c r="AU1026" s="72"/>
    </row>
    <row r="1027" spans="27:47" x14ac:dyDescent="0.2">
      <c r="AA1027" s="72"/>
      <c r="AB1027" s="72"/>
      <c r="AC1027" s="72"/>
      <c r="AD1027" s="72"/>
      <c r="AE1027" s="72"/>
      <c r="AG1027" s="127"/>
      <c r="AN1027" s="72"/>
      <c r="AO1027" s="72"/>
      <c r="AP1027" s="72"/>
      <c r="AQ1027" s="72"/>
      <c r="AR1027" s="72"/>
      <c r="AS1027" s="72"/>
      <c r="AT1027" s="72"/>
      <c r="AU1027" s="72"/>
    </row>
    <row r="1028" spans="27:47" x14ac:dyDescent="0.2">
      <c r="AA1028" s="72"/>
      <c r="AB1028" s="72"/>
      <c r="AC1028" s="72"/>
      <c r="AD1028" s="72"/>
      <c r="AE1028" s="72"/>
      <c r="AG1028" s="127"/>
      <c r="AN1028" s="72"/>
      <c r="AO1028" s="72"/>
      <c r="AP1028" s="72"/>
      <c r="AQ1028" s="72"/>
      <c r="AR1028" s="72"/>
      <c r="AS1028" s="72"/>
      <c r="AT1028" s="72"/>
      <c r="AU1028" s="72"/>
    </row>
    <row r="1029" spans="27:47" x14ac:dyDescent="0.2">
      <c r="AA1029" s="72"/>
      <c r="AB1029" s="72"/>
      <c r="AC1029" s="72"/>
      <c r="AD1029" s="72"/>
      <c r="AE1029" s="72"/>
      <c r="AG1029" s="127"/>
      <c r="AN1029" s="72"/>
      <c r="AO1029" s="72"/>
      <c r="AP1029" s="72"/>
      <c r="AQ1029" s="72"/>
      <c r="AR1029" s="72"/>
      <c r="AS1029" s="72"/>
      <c r="AT1029" s="72"/>
      <c r="AU1029" s="72"/>
    </row>
    <row r="1030" spans="27:47" x14ac:dyDescent="0.2">
      <c r="AA1030" s="72"/>
      <c r="AB1030" s="72"/>
      <c r="AC1030" s="72"/>
      <c r="AD1030" s="72"/>
      <c r="AE1030" s="72"/>
      <c r="AG1030" s="127"/>
      <c r="AN1030" s="72"/>
      <c r="AO1030" s="72"/>
      <c r="AP1030" s="72"/>
      <c r="AQ1030" s="72"/>
      <c r="AR1030" s="72"/>
      <c r="AS1030" s="72"/>
      <c r="AT1030" s="72"/>
      <c r="AU1030" s="72"/>
    </row>
    <row r="1031" spans="27:47" x14ac:dyDescent="0.2">
      <c r="AA1031" s="72"/>
      <c r="AB1031" s="72"/>
      <c r="AC1031" s="72"/>
      <c r="AD1031" s="72"/>
      <c r="AE1031" s="72"/>
      <c r="AG1031" s="127"/>
      <c r="AN1031" s="72"/>
      <c r="AO1031" s="72"/>
      <c r="AP1031" s="72"/>
      <c r="AQ1031" s="72"/>
      <c r="AR1031" s="72"/>
      <c r="AS1031" s="72"/>
      <c r="AT1031" s="72"/>
      <c r="AU1031" s="72"/>
    </row>
    <row r="1032" spans="27:47" x14ac:dyDescent="0.2">
      <c r="AA1032" s="72"/>
      <c r="AB1032" s="72"/>
      <c r="AC1032" s="72"/>
      <c r="AD1032" s="72"/>
      <c r="AE1032" s="72"/>
      <c r="AG1032" s="127"/>
      <c r="AN1032" s="72"/>
      <c r="AO1032" s="72"/>
      <c r="AP1032" s="72"/>
      <c r="AQ1032" s="72"/>
      <c r="AR1032" s="72"/>
      <c r="AS1032" s="72"/>
      <c r="AT1032" s="72"/>
      <c r="AU1032" s="72"/>
    </row>
    <row r="1033" spans="27:47" x14ac:dyDescent="0.2">
      <c r="AA1033" s="72"/>
      <c r="AB1033" s="72"/>
      <c r="AC1033" s="72"/>
      <c r="AD1033" s="72"/>
      <c r="AE1033" s="72"/>
      <c r="AG1033" s="127"/>
      <c r="AN1033" s="72"/>
      <c r="AO1033" s="72"/>
      <c r="AP1033" s="72"/>
      <c r="AQ1033" s="72"/>
      <c r="AR1033" s="72"/>
      <c r="AS1033" s="72"/>
      <c r="AT1033" s="72"/>
      <c r="AU1033" s="72"/>
    </row>
    <row r="1034" spans="27:47" x14ac:dyDescent="0.2">
      <c r="AA1034" s="72"/>
      <c r="AB1034" s="72"/>
      <c r="AC1034" s="72"/>
      <c r="AD1034" s="72"/>
      <c r="AE1034" s="72"/>
      <c r="AG1034" s="127"/>
      <c r="AN1034" s="72"/>
      <c r="AO1034" s="72"/>
      <c r="AP1034" s="72"/>
      <c r="AQ1034" s="72"/>
      <c r="AR1034" s="72"/>
      <c r="AS1034" s="72"/>
      <c r="AT1034" s="72"/>
      <c r="AU1034" s="72"/>
    </row>
    <row r="1035" spans="27:47" x14ac:dyDescent="0.2">
      <c r="AA1035" s="72"/>
      <c r="AB1035" s="72"/>
      <c r="AC1035" s="72"/>
      <c r="AD1035" s="72"/>
      <c r="AE1035" s="72"/>
      <c r="AG1035" s="127"/>
      <c r="AN1035" s="72"/>
      <c r="AO1035" s="72"/>
      <c r="AP1035" s="72"/>
      <c r="AQ1035" s="72"/>
      <c r="AR1035" s="72"/>
      <c r="AS1035" s="72"/>
      <c r="AT1035" s="72"/>
      <c r="AU1035" s="72"/>
    </row>
    <row r="1036" spans="27:47" x14ac:dyDescent="0.2">
      <c r="AA1036" s="72"/>
      <c r="AB1036" s="72"/>
      <c r="AC1036" s="72"/>
      <c r="AD1036" s="72"/>
      <c r="AE1036" s="72"/>
      <c r="AG1036" s="127"/>
      <c r="AN1036" s="72"/>
      <c r="AO1036" s="72"/>
      <c r="AP1036" s="72"/>
      <c r="AQ1036" s="72"/>
      <c r="AR1036" s="72"/>
      <c r="AS1036" s="72"/>
      <c r="AT1036" s="72"/>
      <c r="AU1036" s="72"/>
    </row>
    <row r="1037" spans="27:47" x14ac:dyDescent="0.2">
      <c r="AA1037" s="72"/>
      <c r="AB1037" s="72"/>
      <c r="AC1037" s="72"/>
      <c r="AD1037" s="72"/>
      <c r="AE1037" s="72"/>
      <c r="AG1037" s="127"/>
      <c r="AN1037" s="72"/>
      <c r="AO1037" s="72"/>
      <c r="AP1037" s="72"/>
      <c r="AQ1037" s="72"/>
      <c r="AR1037" s="72"/>
      <c r="AS1037" s="72"/>
      <c r="AT1037" s="72"/>
      <c r="AU1037" s="72"/>
    </row>
    <row r="1038" spans="27:47" x14ac:dyDescent="0.2">
      <c r="AA1038" s="72"/>
      <c r="AB1038" s="72"/>
      <c r="AC1038" s="72"/>
      <c r="AD1038" s="72"/>
      <c r="AE1038" s="72"/>
      <c r="AG1038" s="127"/>
      <c r="AN1038" s="72"/>
      <c r="AO1038" s="72"/>
      <c r="AP1038" s="72"/>
      <c r="AQ1038" s="72"/>
      <c r="AR1038" s="72"/>
      <c r="AS1038" s="72"/>
      <c r="AT1038" s="72"/>
      <c r="AU1038" s="72"/>
    </row>
    <row r="1039" spans="27:47" x14ac:dyDescent="0.2">
      <c r="AA1039" s="72"/>
      <c r="AB1039" s="72"/>
      <c r="AC1039" s="72"/>
      <c r="AD1039" s="72"/>
      <c r="AE1039" s="72"/>
      <c r="AG1039" s="127"/>
      <c r="AN1039" s="72"/>
      <c r="AO1039" s="72"/>
      <c r="AP1039" s="72"/>
      <c r="AQ1039" s="72"/>
      <c r="AR1039" s="72"/>
      <c r="AS1039" s="72"/>
      <c r="AT1039" s="72"/>
      <c r="AU1039" s="72"/>
    </row>
    <row r="1040" spans="27:47" x14ac:dyDescent="0.2">
      <c r="AA1040" s="72"/>
      <c r="AB1040" s="72"/>
      <c r="AC1040" s="72"/>
      <c r="AD1040" s="72"/>
      <c r="AE1040" s="72"/>
      <c r="AG1040" s="127"/>
      <c r="AN1040" s="72"/>
      <c r="AO1040" s="72"/>
      <c r="AP1040" s="72"/>
      <c r="AQ1040" s="72"/>
      <c r="AR1040" s="72"/>
      <c r="AS1040" s="72"/>
      <c r="AT1040" s="72"/>
      <c r="AU1040" s="72"/>
    </row>
    <row r="1041" spans="27:48" x14ac:dyDescent="0.2">
      <c r="AA1041" s="72"/>
      <c r="AB1041" s="72"/>
      <c r="AC1041" s="72"/>
      <c r="AD1041" s="72"/>
      <c r="AE1041" s="72"/>
      <c r="AG1041" s="127"/>
      <c r="AN1041" s="72"/>
      <c r="AO1041" s="72"/>
      <c r="AP1041" s="72"/>
      <c r="AQ1041" s="72"/>
      <c r="AR1041" s="72"/>
      <c r="AS1041" s="72"/>
      <c r="AT1041" s="72"/>
      <c r="AU1041" s="72"/>
      <c r="AV1041" s="72"/>
    </row>
    <row r="1042" spans="27:48" x14ac:dyDescent="0.2">
      <c r="AA1042" s="72"/>
      <c r="AB1042" s="72"/>
      <c r="AC1042" s="72"/>
      <c r="AD1042" s="72"/>
      <c r="AE1042" s="72"/>
      <c r="AG1042" s="127"/>
      <c r="AN1042" s="72"/>
      <c r="AO1042" s="72"/>
      <c r="AP1042" s="72"/>
      <c r="AQ1042" s="72"/>
      <c r="AR1042" s="72"/>
      <c r="AS1042" s="72"/>
      <c r="AT1042" s="72"/>
      <c r="AU1042" s="72"/>
      <c r="AV1042" s="72"/>
    </row>
    <row r="1043" spans="27:48" x14ac:dyDescent="0.2">
      <c r="AA1043" s="72"/>
      <c r="AB1043" s="72"/>
      <c r="AC1043" s="72"/>
      <c r="AD1043" s="72"/>
      <c r="AE1043" s="72"/>
      <c r="AG1043" s="127"/>
      <c r="AN1043" s="72"/>
      <c r="AO1043" s="72"/>
      <c r="AP1043" s="72"/>
      <c r="AQ1043" s="72"/>
      <c r="AR1043" s="72"/>
      <c r="AS1043" s="72"/>
      <c r="AT1043" s="72"/>
      <c r="AU1043" s="72"/>
    </row>
    <row r="1044" spans="27:48" x14ac:dyDescent="0.2">
      <c r="AA1044" s="72"/>
      <c r="AB1044" s="72"/>
      <c r="AC1044" s="72"/>
      <c r="AD1044" s="72"/>
      <c r="AE1044" s="72"/>
      <c r="AG1044" s="127"/>
      <c r="AN1044" s="72"/>
      <c r="AO1044" s="72"/>
      <c r="AP1044" s="72"/>
      <c r="AQ1044" s="72"/>
      <c r="AR1044" s="72"/>
      <c r="AS1044" s="72"/>
      <c r="AT1044" s="72"/>
      <c r="AU1044" s="72"/>
    </row>
    <row r="1045" spans="27:48" x14ac:dyDescent="0.2">
      <c r="AA1045" s="72"/>
      <c r="AB1045" s="72"/>
      <c r="AC1045" s="72"/>
      <c r="AD1045" s="72"/>
      <c r="AE1045" s="72"/>
      <c r="AG1045" s="127"/>
      <c r="AN1045" s="72"/>
      <c r="AO1045" s="72"/>
      <c r="AP1045" s="72"/>
      <c r="AQ1045" s="72"/>
      <c r="AR1045" s="72"/>
      <c r="AS1045" s="72"/>
      <c r="AT1045" s="72"/>
      <c r="AU1045" s="72"/>
    </row>
    <row r="1046" spans="27:48" x14ac:dyDescent="0.2">
      <c r="AA1046" s="72"/>
      <c r="AB1046" s="72"/>
      <c r="AC1046" s="72"/>
      <c r="AD1046" s="72"/>
      <c r="AE1046" s="72"/>
      <c r="AG1046" s="127"/>
      <c r="AN1046" s="72"/>
      <c r="AO1046" s="72"/>
      <c r="AP1046" s="72"/>
      <c r="AQ1046" s="72"/>
      <c r="AR1046" s="72"/>
      <c r="AS1046" s="72"/>
      <c r="AT1046" s="72"/>
      <c r="AU1046" s="72"/>
    </row>
    <row r="1047" spans="27:48" x14ac:dyDescent="0.2">
      <c r="AA1047" s="72"/>
      <c r="AB1047" s="72"/>
      <c r="AC1047" s="72"/>
      <c r="AD1047" s="72"/>
      <c r="AE1047" s="72"/>
      <c r="AG1047" s="127"/>
      <c r="AN1047" s="72"/>
      <c r="AO1047" s="72"/>
      <c r="AP1047" s="72"/>
      <c r="AQ1047" s="72"/>
      <c r="AR1047" s="72"/>
      <c r="AS1047" s="72"/>
      <c r="AT1047" s="72"/>
      <c r="AU1047" s="72"/>
    </row>
    <row r="1048" spans="27:48" x14ac:dyDescent="0.2">
      <c r="AA1048" s="72"/>
      <c r="AB1048" s="72"/>
      <c r="AC1048" s="72"/>
      <c r="AD1048" s="72"/>
      <c r="AE1048" s="72"/>
      <c r="AG1048" s="127"/>
      <c r="AN1048" s="72"/>
      <c r="AO1048" s="72"/>
      <c r="AP1048" s="72"/>
      <c r="AQ1048" s="72"/>
      <c r="AR1048" s="72"/>
      <c r="AS1048" s="72"/>
      <c r="AT1048" s="72"/>
      <c r="AU1048" s="72"/>
    </row>
    <row r="1049" spans="27:48" x14ac:dyDescent="0.2">
      <c r="AA1049" s="72"/>
      <c r="AB1049" s="72"/>
      <c r="AC1049" s="72"/>
      <c r="AD1049" s="72"/>
      <c r="AE1049" s="72"/>
      <c r="AG1049" s="127"/>
      <c r="AN1049" s="72"/>
      <c r="AO1049" s="72"/>
      <c r="AP1049" s="72"/>
      <c r="AQ1049" s="72"/>
      <c r="AR1049" s="72"/>
      <c r="AS1049" s="72"/>
      <c r="AT1049" s="72"/>
      <c r="AU1049" s="72"/>
    </row>
    <row r="1050" spans="27:48" x14ac:dyDescent="0.2">
      <c r="AA1050" s="72"/>
      <c r="AB1050" s="72"/>
      <c r="AC1050" s="72"/>
      <c r="AD1050" s="72"/>
      <c r="AE1050" s="72"/>
      <c r="AG1050" s="127"/>
      <c r="AN1050" s="72"/>
      <c r="AO1050" s="72"/>
      <c r="AP1050" s="72"/>
      <c r="AQ1050" s="72"/>
      <c r="AR1050" s="72"/>
      <c r="AS1050" s="72"/>
      <c r="AT1050" s="72"/>
      <c r="AU1050" s="72"/>
    </row>
    <row r="1051" spans="27:48" x14ac:dyDescent="0.2">
      <c r="AA1051" s="72"/>
      <c r="AB1051" s="72"/>
      <c r="AC1051" s="72"/>
      <c r="AD1051" s="72"/>
      <c r="AE1051" s="72"/>
      <c r="AG1051" s="127"/>
      <c r="AN1051" s="72"/>
      <c r="AO1051" s="72"/>
      <c r="AP1051" s="72"/>
      <c r="AQ1051" s="72"/>
      <c r="AR1051" s="72"/>
      <c r="AS1051" s="72"/>
      <c r="AT1051" s="72"/>
      <c r="AU1051" s="72"/>
    </row>
    <row r="1052" spans="27:48" x14ac:dyDescent="0.2">
      <c r="AA1052" s="72"/>
      <c r="AB1052" s="72"/>
      <c r="AC1052" s="72"/>
      <c r="AD1052" s="72"/>
      <c r="AE1052" s="72"/>
      <c r="AG1052" s="127"/>
      <c r="AN1052" s="72"/>
      <c r="AO1052" s="72"/>
      <c r="AP1052" s="72"/>
      <c r="AQ1052" s="72"/>
      <c r="AR1052" s="72"/>
      <c r="AS1052" s="72"/>
      <c r="AT1052" s="72"/>
      <c r="AU1052" s="72"/>
    </row>
    <row r="1053" spans="27:48" x14ac:dyDescent="0.2">
      <c r="AA1053" s="72"/>
      <c r="AB1053" s="72"/>
      <c r="AC1053" s="72"/>
      <c r="AD1053" s="72"/>
      <c r="AE1053" s="72"/>
      <c r="AG1053" s="127"/>
      <c r="AN1053" s="72"/>
      <c r="AO1053" s="72"/>
      <c r="AP1053" s="72"/>
      <c r="AQ1053" s="72"/>
      <c r="AR1053" s="72"/>
      <c r="AS1053" s="72"/>
      <c r="AT1053" s="72"/>
      <c r="AU1053" s="72"/>
    </row>
    <row r="1054" spans="27:48" x14ac:dyDescent="0.2">
      <c r="AA1054" s="72"/>
      <c r="AB1054" s="72"/>
      <c r="AC1054" s="72"/>
      <c r="AD1054" s="72"/>
      <c r="AE1054" s="72"/>
      <c r="AG1054" s="127"/>
      <c r="AN1054" s="72"/>
      <c r="AO1054" s="72"/>
      <c r="AP1054" s="72"/>
      <c r="AQ1054" s="72"/>
      <c r="AR1054" s="72"/>
      <c r="AS1054" s="72"/>
      <c r="AT1054" s="72"/>
      <c r="AU1054" s="72"/>
    </row>
    <row r="1055" spans="27:48" x14ac:dyDescent="0.2">
      <c r="AA1055" s="72"/>
      <c r="AB1055" s="72"/>
      <c r="AC1055" s="72"/>
      <c r="AD1055" s="72"/>
      <c r="AE1055" s="72"/>
      <c r="AG1055" s="127"/>
      <c r="AN1055" s="72"/>
      <c r="AO1055" s="72"/>
      <c r="AP1055" s="72"/>
      <c r="AQ1055" s="72"/>
      <c r="AR1055" s="72"/>
      <c r="AS1055" s="72"/>
      <c r="AT1055" s="72"/>
      <c r="AU1055" s="72"/>
    </row>
    <row r="1056" spans="27:48" x14ac:dyDescent="0.2">
      <c r="AA1056" s="72"/>
      <c r="AB1056" s="72"/>
      <c r="AC1056" s="72"/>
      <c r="AD1056" s="72"/>
      <c r="AE1056" s="72"/>
      <c r="AG1056" s="127"/>
      <c r="AN1056" s="72"/>
      <c r="AO1056" s="72"/>
      <c r="AP1056" s="72"/>
      <c r="AQ1056" s="72"/>
      <c r="AR1056" s="72"/>
      <c r="AS1056" s="72"/>
      <c r="AT1056" s="72"/>
      <c r="AU1056" s="72"/>
    </row>
    <row r="1057" spans="27:64" x14ac:dyDescent="0.2">
      <c r="AA1057" s="72"/>
      <c r="AB1057" s="72"/>
      <c r="AC1057" s="72"/>
      <c r="AD1057" s="72"/>
      <c r="AE1057" s="72"/>
      <c r="AG1057" s="127"/>
      <c r="AN1057" s="72"/>
      <c r="AO1057" s="72"/>
      <c r="AP1057" s="72"/>
      <c r="AQ1057" s="72"/>
      <c r="AR1057" s="72"/>
      <c r="AS1057" s="72"/>
      <c r="AT1057" s="72"/>
      <c r="AU1057" s="72"/>
    </row>
    <row r="1058" spans="27:64" x14ac:dyDescent="0.2">
      <c r="AA1058" s="72"/>
      <c r="AB1058" s="72"/>
      <c r="AC1058" s="72"/>
      <c r="AD1058" s="72"/>
      <c r="AE1058" s="72"/>
      <c r="AG1058" s="127"/>
      <c r="AN1058" s="72"/>
      <c r="AO1058" s="72"/>
      <c r="AP1058" s="72"/>
      <c r="AQ1058" s="72"/>
      <c r="AR1058" s="72"/>
      <c r="AS1058" s="72"/>
      <c r="AT1058" s="72"/>
      <c r="AU1058" s="72"/>
    </row>
    <row r="1059" spans="27:64" x14ac:dyDescent="0.2">
      <c r="AA1059" s="72"/>
      <c r="AB1059" s="72"/>
      <c r="AC1059" s="72"/>
      <c r="AD1059" s="72"/>
      <c r="AE1059" s="72"/>
      <c r="AG1059" s="127"/>
      <c r="AN1059" s="72"/>
      <c r="AO1059" s="72"/>
      <c r="AP1059" s="72"/>
      <c r="AQ1059" s="72"/>
      <c r="AR1059" s="72"/>
      <c r="AS1059" s="72"/>
      <c r="AT1059" s="72"/>
      <c r="AU1059" s="72"/>
    </row>
    <row r="1060" spans="27:64" x14ac:dyDescent="0.2">
      <c r="AA1060" s="72"/>
      <c r="AB1060" s="72"/>
      <c r="AC1060" s="72"/>
      <c r="AD1060" s="72"/>
      <c r="AE1060" s="72"/>
      <c r="AG1060" s="127"/>
      <c r="AN1060" s="72"/>
      <c r="AO1060" s="72"/>
      <c r="AP1060" s="72"/>
      <c r="AQ1060" s="72"/>
      <c r="AR1060" s="72"/>
      <c r="AS1060" s="72"/>
      <c r="AT1060" s="72"/>
      <c r="AU1060" s="72"/>
    </row>
    <row r="1061" spans="27:64" x14ac:dyDescent="0.2">
      <c r="AA1061" s="72"/>
      <c r="AB1061" s="72"/>
      <c r="AC1061" s="72"/>
      <c r="AD1061" s="72"/>
      <c r="AE1061" s="72"/>
      <c r="AG1061" s="127"/>
      <c r="AN1061" s="72"/>
      <c r="AO1061" s="72"/>
      <c r="AP1061" s="72"/>
      <c r="AQ1061" s="72"/>
      <c r="AR1061" s="72"/>
      <c r="AS1061" s="72"/>
      <c r="AT1061" s="72"/>
      <c r="AU1061" s="72"/>
    </row>
    <row r="1062" spans="27:64" x14ac:dyDescent="0.2">
      <c r="AA1062" s="72"/>
      <c r="AB1062" s="72"/>
      <c r="AC1062" s="72"/>
      <c r="AD1062" s="72"/>
      <c r="AE1062" s="72"/>
      <c r="AG1062" s="127"/>
      <c r="AN1062" s="72"/>
      <c r="AO1062" s="72"/>
      <c r="AP1062" s="72"/>
      <c r="AQ1062" s="72"/>
      <c r="AR1062" s="72"/>
      <c r="AS1062" s="72"/>
      <c r="AT1062" s="72"/>
      <c r="AU1062" s="72"/>
    </row>
    <row r="1063" spans="27:64" x14ac:dyDescent="0.2">
      <c r="AA1063" s="72"/>
      <c r="AB1063" s="72"/>
      <c r="AC1063" s="72"/>
      <c r="AD1063" s="72"/>
      <c r="AE1063" s="72"/>
      <c r="AG1063" s="127"/>
      <c r="AN1063" s="72"/>
      <c r="AO1063" s="72"/>
      <c r="AP1063" s="72"/>
      <c r="AQ1063" s="72"/>
      <c r="AR1063" s="72"/>
      <c r="AS1063" s="72"/>
      <c r="AT1063" s="72"/>
      <c r="AU1063" s="72"/>
    </row>
    <row r="1064" spans="27:64" x14ac:dyDescent="0.2">
      <c r="AA1064" s="72"/>
      <c r="AB1064" s="72"/>
      <c r="AC1064" s="72"/>
      <c r="AD1064" s="72"/>
      <c r="AE1064" s="72"/>
      <c r="AG1064" s="127"/>
      <c r="AN1064" s="72"/>
      <c r="AO1064" s="72"/>
      <c r="AP1064" s="72"/>
      <c r="AQ1064" s="72"/>
      <c r="AR1064" s="72"/>
      <c r="AS1064" s="72"/>
      <c r="AT1064" s="72"/>
      <c r="AU1064" s="72"/>
    </row>
    <row r="1065" spans="27:64" x14ac:dyDescent="0.2">
      <c r="AA1065" s="72"/>
      <c r="AB1065" s="72"/>
      <c r="AC1065" s="72"/>
      <c r="AD1065" s="72"/>
      <c r="AE1065" s="72"/>
      <c r="AG1065" s="127"/>
      <c r="AN1065" s="72"/>
      <c r="AO1065" s="72"/>
      <c r="AP1065" s="72"/>
      <c r="AQ1065" s="72"/>
      <c r="AR1065" s="72"/>
      <c r="AS1065" s="72"/>
      <c r="AT1065" s="72"/>
      <c r="AU1065" s="72"/>
    </row>
    <row r="1066" spans="27:64" x14ac:dyDescent="0.2">
      <c r="AA1066" s="72"/>
      <c r="AB1066" s="72"/>
      <c r="AC1066" s="72"/>
      <c r="AD1066" s="72"/>
      <c r="AE1066" s="72"/>
      <c r="AG1066" s="127"/>
      <c r="AN1066" s="72"/>
      <c r="AO1066" s="72"/>
      <c r="AP1066" s="72"/>
      <c r="AQ1066" s="72"/>
      <c r="AR1066" s="72"/>
      <c r="AS1066" s="72"/>
      <c r="AT1066" s="72"/>
      <c r="AU1066" s="72"/>
      <c r="AV1066" s="72"/>
      <c r="AW1066" s="72"/>
      <c r="AX1066" s="72"/>
      <c r="AY1066" s="72"/>
      <c r="AZ1066" s="72"/>
      <c r="BA1066" s="72"/>
      <c r="BB1066" s="72"/>
      <c r="BC1066" s="72"/>
      <c r="BD1066" s="72"/>
      <c r="BE1066" s="72"/>
      <c r="BF1066" s="72"/>
      <c r="BG1066" s="72"/>
      <c r="BH1066" s="72"/>
      <c r="BI1066" s="72"/>
      <c r="BJ1066" s="72"/>
      <c r="BK1066" s="72"/>
      <c r="BL1066" s="72"/>
    </row>
    <row r="1067" spans="27:64" x14ac:dyDescent="0.2">
      <c r="AA1067" s="72"/>
      <c r="AB1067" s="72"/>
      <c r="AC1067" s="72"/>
      <c r="AD1067" s="72"/>
      <c r="AE1067" s="72"/>
      <c r="AG1067" s="127"/>
      <c r="AN1067" s="72"/>
      <c r="AO1067" s="72"/>
      <c r="AP1067" s="72"/>
      <c r="AQ1067" s="72"/>
      <c r="AR1067" s="72"/>
      <c r="AS1067" s="72"/>
      <c r="AT1067" s="72"/>
      <c r="AU1067" s="72"/>
    </row>
    <row r="1068" spans="27:64" x14ac:dyDescent="0.2">
      <c r="AA1068" s="72"/>
      <c r="AB1068" s="72"/>
      <c r="AC1068" s="72"/>
      <c r="AD1068" s="72"/>
      <c r="AE1068" s="72"/>
      <c r="AG1068" s="127"/>
      <c r="AN1068" s="72"/>
      <c r="AO1068" s="72"/>
      <c r="AP1068" s="72"/>
      <c r="AQ1068" s="72"/>
      <c r="AR1068" s="72"/>
      <c r="AS1068" s="72"/>
      <c r="AT1068" s="72"/>
      <c r="AU1068" s="72"/>
    </row>
    <row r="1069" spans="27:64" x14ac:dyDescent="0.2">
      <c r="AA1069" s="72"/>
      <c r="AB1069" s="72"/>
      <c r="AC1069" s="72"/>
      <c r="AD1069" s="72"/>
      <c r="AE1069" s="72"/>
      <c r="AG1069" s="127"/>
      <c r="AN1069" s="72"/>
      <c r="AO1069" s="72"/>
      <c r="AP1069" s="72"/>
      <c r="AQ1069" s="72"/>
      <c r="AR1069" s="72"/>
      <c r="AS1069" s="72"/>
      <c r="AT1069" s="72"/>
      <c r="AU1069" s="72"/>
    </row>
    <row r="1070" spans="27:64" x14ac:dyDescent="0.2">
      <c r="AA1070" s="72"/>
      <c r="AB1070" s="72"/>
      <c r="AC1070" s="72"/>
      <c r="AD1070" s="72"/>
      <c r="AE1070" s="72"/>
      <c r="AG1070" s="127"/>
      <c r="AN1070" s="72"/>
      <c r="AO1070" s="72"/>
      <c r="AP1070" s="72"/>
      <c r="AQ1070" s="72"/>
      <c r="AR1070" s="72"/>
      <c r="AS1070" s="72"/>
      <c r="AT1070" s="72"/>
      <c r="AU1070" s="72"/>
    </row>
    <row r="1071" spans="27:64" x14ac:dyDescent="0.2">
      <c r="AA1071" s="72"/>
      <c r="AB1071" s="72"/>
      <c r="AC1071" s="72"/>
      <c r="AD1071" s="72"/>
      <c r="AE1071" s="72"/>
      <c r="AG1071" s="127"/>
      <c r="AN1071" s="72"/>
      <c r="AO1071" s="72"/>
      <c r="AP1071" s="72"/>
      <c r="AQ1071" s="72"/>
      <c r="AR1071" s="72"/>
      <c r="AS1071" s="72"/>
      <c r="AT1071" s="72"/>
      <c r="AU1071" s="72"/>
    </row>
    <row r="1072" spans="27:64" x14ac:dyDescent="0.2">
      <c r="AA1072" s="72"/>
      <c r="AB1072" s="72"/>
      <c r="AC1072" s="72"/>
      <c r="AD1072" s="72"/>
      <c r="AE1072" s="72"/>
      <c r="AG1072" s="127"/>
      <c r="AN1072" s="72"/>
      <c r="AO1072" s="72"/>
      <c r="AP1072" s="72"/>
      <c r="AQ1072" s="72"/>
      <c r="AR1072" s="72"/>
      <c r="AS1072" s="72"/>
      <c r="AT1072" s="72"/>
      <c r="AU1072" s="72"/>
    </row>
    <row r="1073" spans="27:48" x14ac:dyDescent="0.2">
      <c r="AA1073" s="72"/>
      <c r="AB1073" s="72"/>
      <c r="AC1073" s="72"/>
      <c r="AD1073" s="72"/>
      <c r="AE1073" s="72"/>
      <c r="AG1073" s="127"/>
      <c r="AN1073" s="72"/>
      <c r="AO1073" s="72"/>
      <c r="AP1073" s="72"/>
      <c r="AQ1073" s="72"/>
      <c r="AR1073" s="72"/>
      <c r="AS1073" s="72"/>
      <c r="AT1073" s="72"/>
      <c r="AU1073" s="72"/>
    </row>
    <row r="1074" spans="27:48" x14ac:dyDescent="0.2">
      <c r="AA1074" s="72"/>
      <c r="AB1074" s="72"/>
      <c r="AC1074" s="72"/>
      <c r="AD1074" s="72"/>
      <c r="AE1074" s="72"/>
      <c r="AG1074" s="127"/>
      <c r="AN1074" s="72"/>
      <c r="AO1074" s="72"/>
      <c r="AP1074" s="72"/>
      <c r="AQ1074" s="72"/>
      <c r="AR1074" s="72"/>
      <c r="AS1074" s="72"/>
      <c r="AT1074" s="72"/>
      <c r="AU1074" s="72"/>
    </row>
    <row r="1075" spans="27:48" x14ac:dyDescent="0.2">
      <c r="AA1075" s="72"/>
      <c r="AB1075" s="72"/>
      <c r="AC1075" s="72"/>
      <c r="AD1075" s="72"/>
      <c r="AE1075" s="72"/>
      <c r="AG1075" s="127"/>
      <c r="AN1075" s="72"/>
      <c r="AO1075" s="72"/>
      <c r="AP1075" s="72"/>
      <c r="AQ1075" s="72"/>
      <c r="AR1075" s="72"/>
      <c r="AS1075" s="72"/>
      <c r="AT1075" s="72"/>
      <c r="AU1075" s="72"/>
    </row>
    <row r="1076" spans="27:48" x14ac:dyDescent="0.2">
      <c r="AA1076" s="72"/>
      <c r="AB1076" s="72"/>
      <c r="AC1076" s="72"/>
      <c r="AD1076" s="72"/>
      <c r="AE1076" s="72"/>
      <c r="AG1076" s="127"/>
      <c r="AN1076" s="72"/>
      <c r="AO1076" s="72"/>
      <c r="AP1076" s="72"/>
      <c r="AQ1076" s="72"/>
      <c r="AR1076" s="72"/>
      <c r="AS1076" s="72"/>
      <c r="AT1076" s="72"/>
      <c r="AU1076" s="72"/>
    </row>
    <row r="1077" spans="27:48" x14ac:dyDescent="0.2">
      <c r="AA1077" s="72"/>
      <c r="AB1077" s="72"/>
      <c r="AC1077" s="72"/>
      <c r="AD1077" s="72"/>
      <c r="AE1077" s="72"/>
      <c r="AG1077" s="127"/>
      <c r="AN1077" s="72"/>
      <c r="AO1077" s="72"/>
      <c r="AP1077" s="72"/>
      <c r="AQ1077" s="72"/>
      <c r="AR1077" s="72"/>
      <c r="AS1077" s="72"/>
      <c r="AT1077" s="72"/>
      <c r="AU1077" s="72"/>
    </row>
    <row r="1078" spans="27:48" x14ac:dyDescent="0.2">
      <c r="AA1078" s="72"/>
      <c r="AB1078" s="72"/>
      <c r="AC1078" s="72"/>
      <c r="AD1078" s="72"/>
      <c r="AE1078" s="72"/>
      <c r="AG1078" s="127"/>
      <c r="AN1078" s="72"/>
      <c r="AO1078" s="72"/>
      <c r="AP1078" s="72"/>
      <c r="AQ1078" s="72"/>
      <c r="AR1078" s="72"/>
      <c r="AS1078" s="72"/>
      <c r="AT1078" s="72"/>
      <c r="AU1078" s="72"/>
      <c r="AV1078" s="72"/>
    </row>
    <row r="1079" spans="27:48" x14ac:dyDescent="0.2">
      <c r="AA1079" s="72"/>
      <c r="AB1079" s="72"/>
      <c r="AC1079" s="72"/>
      <c r="AD1079" s="72"/>
      <c r="AE1079" s="72"/>
      <c r="AG1079" s="127"/>
      <c r="AN1079" s="72"/>
      <c r="AO1079" s="72"/>
      <c r="AP1079" s="72"/>
      <c r="AQ1079" s="72"/>
      <c r="AR1079" s="72"/>
      <c r="AS1079" s="72"/>
      <c r="AT1079" s="72"/>
      <c r="AU1079" s="72"/>
    </row>
    <row r="1080" spans="27:48" x14ac:dyDescent="0.2">
      <c r="AA1080" s="72"/>
      <c r="AB1080" s="72"/>
      <c r="AC1080" s="72"/>
      <c r="AD1080" s="72"/>
      <c r="AE1080" s="72"/>
      <c r="AG1080" s="127"/>
      <c r="AN1080" s="72"/>
      <c r="AO1080" s="72"/>
      <c r="AP1080" s="72"/>
      <c r="AQ1080" s="72"/>
      <c r="AR1080" s="72"/>
      <c r="AS1080" s="72"/>
      <c r="AT1080" s="72"/>
      <c r="AU1080" s="72"/>
      <c r="AV1080" s="72"/>
    </row>
    <row r="1081" spans="27:48" x14ac:dyDescent="0.2">
      <c r="AA1081" s="72"/>
      <c r="AB1081" s="72"/>
      <c r="AC1081" s="72"/>
      <c r="AD1081" s="72"/>
      <c r="AE1081" s="72"/>
      <c r="AG1081" s="127"/>
      <c r="AN1081" s="72"/>
      <c r="AO1081" s="72"/>
      <c r="AP1081" s="72"/>
      <c r="AQ1081" s="72"/>
      <c r="AR1081" s="72"/>
      <c r="AS1081" s="72"/>
      <c r="AT1081" s="72"/>
      <c r="AU1081" s="72"/>
    </row>
    <row r="1082" spans="27:48" x14ac:dyDescent="0.2">
      <c r="AA1082" s="72"/>
      <c r="AB1082" s="72"/>
      <c r="AC1082" s="72"/>
      <c r="AD1082" s="72"/>
      <c r="AE1082" s="72"/>
      <c r="AG1082" s="127"/>
      <c r="AN1082" s="72"/>
      <c r="AO1082" s="72"/>
      <c r="AP1082" s="72"/>
      <c r="AQ1082" s="72"/>
      <c r="AR1082" s="72"/>
      <c r="AS1082" s="72"/>
      <c r="AT1082" s="72"/>
      <c r="AU1082" s="72"/>
    </row>
    <row r="1083" spans="27:48" x14ac:dyDescent="0.2">
      <c r="AA1083" s="72"/>
      <c r="AB1083" s="72"/>
      <c r="AC1083" s="72"/>
      <c r="AD1083" s="72"/>
      <c r="AE1083" s="72"/>
      <c r="AG1083" s="127"/>
      <c r="AN1083" s="72"/>
      <c r="AO1083" s="72"/>
      <c r="AP1083" s="72"/>
      <c r="AQ1083" s="72"/>
      <c r="AR1083" s="72"/>
      <c r="AS1083" s="72"/>
      <c r="AT1083" s="72"/>
      <c r="AU1083" s="72"/>
    </row>
    <row r="1084" spans="27:48" x14ac:dyDescent="0.2">
      <c r="AA1084" s="72"/>
      <c r="AB1084" s="72"/>
      <c r="AC1084" s="72"/>
      <c r="AD1084" s="72"/>
      <c r="AE1084" s="72"/>
      <c r="AG1084" s="127"/>
      <c r="AN1084" s="72"/>
      <c r="AO1084" s="72"/>
      <c r="AP1084" s="72"/>
      <c r="AQ1084" s="72"/>
      <c r="AR1084" s="72"/>
      <c r="AS1084" s="72"/>
      <c r="AT1084" s="72"/>
      <c r="AU1084" s="72"/>
    </row>
    <row r="1085" spans="27:48" x14ac:dyDescent="0.2">
      <c r="AA1085" s="72"/>
      <c r="AB1085" s="72"/>
      <c r="AC1085" s="72"/>
      <c r="AD1085" s="72"/>
      <c r="AE1085" s="72"/>
      <c r="AG1085" s="127"/>
      <c r="AN1085" s="72"/>
      <c r="AO1085" s="72"/>
      <c r="AP1085" s="72"/>
      <c r="AQ1085" s="72"/>
      <c r="AR1085" s="72"/>
      <c r="AS1085" s="72"/>
      <c r="AT1085" s="72"/>
      <c r="AU1085" s="72"/>
    </row>
    <row r="1086" spans="27:48" x14ac:dyDescent="0.2">
      <c r="AA1086" s="72"/>
      <c r="AB1086" s="72"/>
      <c r="AC1086" s="72"/>
      <c r="AD1086" s="72"/>
      <c r="AE1086" s="72"/>
      <c r="AG1086" s="127"/>
      <c r="AN1086" s="72"/>
      <c r="AO1086" s="72"/>
      <c r="AP1086" s="72"/>
      <c r="AQ1086" s="72"/>
      <c r="AR1086" s="72"/>
      <c r="AS1086" s="72"/>
      <c r="AT1086" s="72"/>
      <c r="AU1086" s="72"/>
    </row>
    <row r="1087" spans="27:48" x14ac:dyDescent="0.2">
      <c r="AA1087" s="72"/>
      <c r="AB1087" s="72"/>
      <c r="AC1087" s="72"/>
      <c r="AD1087" s="72"/>
      <c r="AE1087" s="72"/>
      <c r="AG1087" s="127"/>
      <c r="AN1087" s="72"/>
      <c r="AO1087" s="72"/>
      <c r="AP1087" s="72"/>
      <c r="AQ1087" s="72"/>
      <c r="AR1087" s="72"/>
      <c r="AS1087" s="72"/>
      <c r="AT1087" s="72"/>
      <c r="AU1087" s="72"/>
    </row>
    <row r="1088" spans="27:48" x14ac:dyDescent="0.2">
      <c r="AA1088" s="72"/>
      <c r="AB1088" s="72"/>
      <c r="AC1088" s="72"/>
      <c r="AD1088" s="72"/>
      <c r="AE1088" s="72"/>
      <c r="AG1088" s="127"/>
      <c r="AN1088" s="72"/>
      <c r="AO1088" s="72"/>
      <c r="AP1088" s="72"/>
      <c r="AQ1088" s="72"/>
      <c r="AR1088" s="72"/>
      <c r="AS1088" s="72"/>
      <c r="AT1088" s="72"/>
      <c r="AU1088" s="72"/>
    </row>
    <row r="1089" spans="27:47" x14ac:dyDescent="0.2">
      <c r="AA1089" s="72"/>
      <c r="AB1089" s="72"/>
      <c r="AC1089" s="72"/>
      <c r="AD1089" s="72"/>
      <c r="AE1089" s="72"/>
      <c r="AG1089" s="127"/>
      <c r="AN1089" s="72"/>
      <c r="AO1089" s="72"/>
      <c r="AP1089" s="72"/>
      <c r="AQ1089" s="72"/>
      <c r="AR1089" s="72"/>
      <c r="AS1089" s="72"/>
      <c r="AT1089" s="72"/>
      <c r="AU1089" s="72"/>
    </row>
    <row r="1090" spans="27:47" x14ac:dyDescent="0.2">
      <c r="AA1090" s="72"/>
      <c r="AB1090" s="72"/>
      <c r="AC1090" s="72"/>
      <c r="AD1090" s="72"/>
      <c r="AE1090" s="72"/>
      <c r="AG1090" s="127"/>
      <c r="AN1090" s="72"/>
      <c r="AO1090" s="72"/>
      <c r="AP1090" s="72"/>
      <c r="AQ1090" s="72"/>
      <c r="AR1090" s="72"/>
      <c r="AS1090" s="72"/>
      <c r="AT1090" s="72"/>
      <c r="AU1090" s="72"/>
    </row>
    <row r="1091" spans="27:47" x14ac:dyDescent="0.2">
      <c r="AA1091" s="72"/>
      <c r="AB1091" s="72"/>
      <c r="AC1091" s="72"/>
      <c r="AD1091" s="72"/>
      <c r="AE1091" s="72"/>
      <c r="AG1091" s="127"/>
      <c r="AN1091" s="72"/>
      <c r="AO1091" s="72"/>
      <c r="AP1091" s="72"/>
      <c r="AQ1091" s="72"/>
      <c r="AR1091" s="72"/>
      <c r="AS1091" s="72"/>
      <c r="AT1091" s="72"/>
      <c r="AU1091" s="72"/>
    </row>
    <row r="1092" spans="27:47" x14ac:dyDescent="0.2">
      <c r="AA1092" s="72"/>
      <c r="AB1092" s="72"/>
      <c r="AC1092" s="72"/>
      <c r="AD1092" s="72"/>
      <c r="AE1092" s="72"/>
      <c r="AG1092" s="127"/>
      <c r="AN1092" s="72"/>
      <c r="AO1092" s="72"/>
      <c r="AP1092" s="72"/>
      <c r="AQ1092" s="72"/>
      <c r="AR1092" s="72"/>
      <c r="AS1092" s="72"/>
      <c r="AT1092" s="72"/>
      <c r="AU1092" s="72"/>
    </row>
    <row r="1093" spans="27:47" x14ac:dyDescent="0.2">
      <c r="AA1093" s="72"/>
      <c r="AB1093" s="72"/>
      <c r="AC1093" s="72"/>
      <c r="AD1093" s="72"/>
      <c r="AE1093" s="72"/>
      <c r="AG1093" s="127"/>
      <c r="AN1093" s="72"/>
      <c r="AO1093" s="72"/>
      <c r="AP1093" s="72"/>
      <c r="AQ1093" s="72"/>
      <c r="AR1093" s="72"/>
      <c r="AS1093" s="72"/>
      <c r="AT1093" s="72"/>
      <c r="AU1093" s="72"/>
    </row>
    <row r="1094" spans="27:47" x14ac:dyDescent="0.2">
      <c r="AA1094" s="72"/>
      <c r="AB1094" s="72"/>
      <c r="AC1094" s="72"/>
      <c r="AD1094" s="72"/>
      <c r="AE1094" s="72"/>
      <c r="AG1094" s="127"/>
      <c r="AN1094" s="72"/>
      <c r="AO1094" s="72"/>
      <c r="AP1094" s="72"/>
      <c r="AQ1094" s="72"/>
      <c r="AR1094" s="72"/>
      <c r="AS1094" s="72"/>
      <c r="AT1094" s="72"/>
      <c r="AU1094" s="72"/>
    </row>
    <row r="1095" spans="27:47" x14ac:dyDescent="0.2">
      <c r="AA1095" s="72"/>
      <c r="AB1095" s="72"/>
      <c r="AC1095" s="72"/>
      <c r="AD1095" s="72"/>
      <c r="AE1095" s="72"/>
      <c r="AG1095" s="127"/>
      <c r="AN1095" s="72"/>
      <c r="AO1095" s="72"/>
      <c r="AP1095" s="72"/>
      <c r="AQ1095" s="72"/>
      <c r="AR1095" s="72"/>
      <c r="AS1095" s="72"/>
      <c r="AT1095" s="72"/>
      <c r="AU1095" s="72"/>
    </row>
    <row r="1096" spans="27:47" x14ac:dyDescent="0.2">
      <c r="AA1096" s="72"/>
      <c r="AB1096" s="72"/>
      <c r="AC1096" s="72"/>
      <c r="AD1096" s="72"/>
      <c r="AE1096" s="72"/>
      <c r="AG1096" s="127"/>
      <c r="AN1096" s="72"/>
      <c r="AO1096" s="72"/>
      <c r="AP1096" s="72"/>
      <c r="AQ1096" s="72"/>
      <c r="AR1096" s="72"/>
      <c r="AS1096" s="72"/>
      <c r="AT1096" s="72"/>
      <c r="AU1096" s="72"/>
    </row>
    <row r="1097" spans="27:47" x14ac:dyDescent="0.2">
      <c r="AA1097" s="72"/>
      <c r="AB1097" s="72"/>
      <c r="AC1097" s="72"/>
      <c r="AD1097" s="72"/>
      <c r="AE1097" s="72"/>
      <c r="AG1097" s="127"/>
      <c r="AN1097" s="72"/>
      <c r="AO1097" s="72"/>
      <c r="AP1097" s="72"/>
      <c r="AQ1097" s="72"/>
      <c r="AR1097" s="72"/>
      <c r="AS1097" s="72"/>
      <c r="AT1097" s="72"/>
      <c r="AU1097" s="72"/>
    </row>
    <row r="1098" spans="27:47" x14ac:dyDescent="0.2">
      <c r="AA1098" s="72"/>
      <c r="AB1098" s="72"/>
      <c r="AC1098" s="72"/>
      <c r="AD1098" s="72"/>
      <c r="AE1098" s="72"/>
      <c r="AG1098" s="127"/>
      <c r="AN1098" s="72"/>
      <c r="AO1098" s="72"/>
      <c r="AP1098" s="72"/>
      <c r="AQ1098" s="72"/>
      <c r="AR1098" s="72"/>
      <c r="AS1098" s="72"/>
      <c r="AT1098" s="72"/>
      <c r="AU1098" s="72"/>
    </row>
    <row r="1099" spans="27:47" x14ac:dyDescent="0.2">
      <c r="AA1099" s="72"/>
      <c r="AB1099" s="72"/>
      <c r="AC1099" s="72"/>
      <c r="AD1099" s="72"/>
      <c r="AE1099" s="72"/>
      <c r="AG1099" s="127"/>
      <c r="AN1099" s="72"/>
      <c r="AO1099" s="72"/>
      <c r="AP1099" s="72"/>
      <c r="AQ1099" s="72"/>
      <c r="AR1099" s="72"/>
      <c r="AS1099" s="72"/>
      <c r="AT1099" s="72"/>
      <c r="AU1099" s="72"/>
    </row>
    <row r="1100" spans="27:47" x14ac:dyDescent="0.2">
      <c r="AA1100" s="72"/>
      <c r="AB1100" s="72"/>
      <c r="AC1100" s="72"/>
      <c r="AD1100" s="72"/>
      <c r="AE1100" s="72"/>
      <c r="AG1100" s="127"/>
      <c r="AN1100" s="72"/>
      <c r="AO1100" s="72"/>
      <c r="AP1100" s="72"/>
      <c r="AQ1100" s="72"/>
      <c r="AR1100" s="72"/>
      <c r="AS1100" s="72"/>
      <c r="AT1100" s="72"/>
      <c r="AU1100" s="72"/>
    </row>
    <row r="1101" spans="27:47" x14ac:dyDescent="0.2">
      <c r="AA1101" s="72"/>
      <c r="AB1101" s="72"/>
      <c r="AC1101" s="72"/>
      <c r="AD1101" s="72"/>
      <c r="AE1101" s="72"/>
      <c r="AG1101" s="127"/>
      <c r="AN1101" s="72"/>
      <c r="AO1101" s="72"/>
      <c r="AP1101" s="72"/>
      <c r="AQ1101" s="72"/>
      <c r="AR1101" s="72"/>
      <c r="AS1101" s="72"/>
      <c r="AT1101" s="72"/>
      <c r="AU1101" s="72"/>
    </row>
    <row r="1102" spans="27:47" x14ac:dyDescent="0.2">
      <c r="AA1102" s="72"/>
      <c r="AB1102" s="72"/>
      <c r="AC1102" s="72"/>
      <c r="AD1102" s="72"/>
      <c r="AE1102" s="72"/>
      <c r="AG1102" s="127"/>
      <c r="AN1102" s="72"/>
      <c r="AO1102" s="72"/>
      <c r="AP1102" s="72"/>
      <c r="AQ1102" s="72"/>
      <c r="AR1102" s="72"/>
      <c r="AS1102" s="72"/>
      <c r="AT1102" s="72"/>
      <c r="AU1102" s="72"/>
    </row>
    <row r="1103" spans="27:47" x14ac:dyDescent="0.2">
      <c r="AA1103" s="72"/>
      <c r="AB1103" s="72"/>
      <c r="AC1103" s="72"/>
      <c r="AD1103" s="72"/>
      <c r="AE1103" s="72"/>
      <c r="AG1103" s="127"/>
      <c r="AN1103" s="72"/>
      <c r="AO1103" s="72"/>
      <c r="AP1103" s="72"/>
      <c r="AQ1103" s="72"/>
      <c r="AR1103" s="72"/>
      <c r="AS1103" s="72"/>
      <c r="AT1103" s="72"/>
      <c r="AU1103" s="72"/>
    </row>
    <row r="1104" spans="27:47" x14ac:dyDescent="0.2">
      <c r="AA1104" s="72"/>
      <c r="AB1104" s="72"/>
      <c r="AC1104" s="72"/>
      <c r="AD1104" s="72"/>
      <c r="AE1104" s="72"/>
      <c r="AG1104" s="127"/>
      <c r="AN1104" s="72"/>
      <c r="AO1104" s="72"/>
      <c r="AP1104" s="72"/>
      <c r="AQ1104" s="72"/>
      <c r="AR1104" s="72"/>
      <c r="AS1104" s="72"/>
      <c r="AT1104" s="72"/>
      <c r="AU1104" s="72"/>
    </row>
    <row r="1105" spans="27:47" x14ac:dyDescent="0.2">
      <c r="AA1105" s="72"/>
      <c r="AB1105" s="72"/>
      <c r="AC1105" s="72"/>
      <c r="AD1105" s="72"/>
      <c r="AE1105" s="72"/>
      <c r="AG1105" s="127"/>
      <c r="AN1105" s="72"/>
      <c r="AO1105" s="72"/>
      <c r="AP1105" s="72"/>
      <c r="AQ1105" s="72"/>
      <c r="AR1105" s="72"/>
      <c r="AS1105" s="72"/>
      <c r="AT1105" s="72"/>
      <c r="AU1105" s="72"/>
    </row>
    <row r="1106" spans="27:47" x14ac:dyDescent="0.2">
      <c r="AA1106" s="72"/>
      <c r="AB1106" s="72"/>
      <c r="AC1106" s="72"/>
      <c r="AD1106" s="72"/>
      <c r="AE1106" s="72"/>
      <c r="AG1106" s="127"/>
      <c r="AN1106" s="72"/>
      <c r="AO1106" s="72"/>
      <c r="AP1106" s="72"/>
      <c r="AQ1106" s="72"/>
      <c r="AR1106" s="72"/>
      <c r="AS1106" s="72"/>
      <c r="AT1106" s="72"/>
      <c r="AU1106" s="72"/>
    </row>
    <row r="1107" spans="27:47" x14ac:dyDescent="0.2">
      <c r="AA1107" s="72"/>
      <c r="AB1107" s="72"/>
      <c r="AC1107" s="72"/>
      <c r="AD1107" s="72"/>
      <c r="AE1107" s="72"/>
      <c r="AG1107" s="127"/>
      <c r="AN1107" s="72"/>
      <c r="AO1107" s="72"/>
      <c r="AP1107" s="72"/>
      <c r="AQ1107" s="72"/>
      <c r="AR1107" s="72"/>
      <c r="AS1107" s="72"/>
      <c r="AT1107" s="72"/>
      <c r="AU1107" s="72"/>
    </row>
    <row r="1108" spans="27:47" x14ac:dyDescent="0.2">
      <c r="AA1108" s="72"/>
      <c r="AB1108" s="72"/>
      <c r="AC1108" s="72"/>
      <c r="AD1108" s="72"/>
      <c r="AE1108" s="72"/>
      <c r="AG1108" s="127"/>
      <c r="AN1108" s="72"/>
      <c r="AO1108" s="72"/>
      <c r="AP1108" s="72"/>
      <c r="AQ1108" s="72"/>
      <c r="AR1108" s="72"/>
      <c r="AS1108" s="72"/>
      <c r="AT1108" s="72"/>
      <c r="AU1108" s="72"/>
    </row>
    <row r="1109" spans="27:47" x14ac:dyDescent="0.2">
      <c r="AA1109" s="72"/>
      <c r="AB1109" s="72"/>
      <c r="AC1109" s="72"/>
      <c r="AD1109" s="72"/>
      <c r="AE1109" s="72"/>
      <c r="AG1109" s="127"/>
      <c r="AN1109" s="72"/>
      <c r="AO1109" s="72"/>
      <c r="AP1109" s="72"/>
      <c r="AQ1109" s="72"/>
      <c r="AR1109" s="72"/>
      <c r="AS1109" s="72"/>
      <c r="AT1109" s="72"/>
      <c r="AU1109" s="72"/>
    </row>
    <row r="1110" spans="27:47" x14ac:dyDescent="0.2">
      <c r="AA1110" s="72"/>
      <c r="AB1110" s="72"/>
      <c r="AC1110" s="72"/>
      <c r="AD1110" s="72"/>
      <c r="AE1110" s="72"/>
      <c r="AG1110" s="127"/>
      <c r="AN1110" s="72"/>
      <c r="AO1110" s="72"/>
      <c r="AP1110" s="72"/>
      <c r="AQ1110" s="72"/>
      <c r="AR1110" s="72"/>
      <c r="AS1110" s="72"/>
      <c r="AT1110" s="72"/>
      <c r="AU1110" s="72"/>
    </row>
    <row r="1111" spans="27:47" x14ac:dyDescent="0.2">
      <c r="AA1111" s="72"/>
      <c r="AB1111" s="72"/>
      <c r="AC1111" s="72"/>
      <c r="AD1111" s="72"/>
      <c r="AE1111" s="72"/>
      <c r="AG1111" s="127"/>
      <c r="AN1111" s="72"/>
      <c r="AO1111" s="72"/>
      <c r="AP1111" s="72"/>
      <c r="AQ1111" s="72"/>
      <c r="AR1111" s="72"/>
      <c r="AS1111" s="72"/>
      <c r="AT1111" s="72"/>
      <c r="AU1111" s="72"/>
    </row>
    <row r="1112" spans="27:47" x14ac:dyDescent="0.2">
      <c r="AA1112" s="72"/>
      <c r="AB1112" s="72"/>
      <c r="AC1112" s="72"/>
      <c r="AD1112" s="72"/>
      <c r="AE1112" s="72"/>
      <c r="AG1112" s="127"/>
      <c r="AN1112" s="72"/>
      <c r="AO1112" s="72"/>
      <c r="AP1112" s="72"/>
      <c r="AQ1112" s="72"/>
      <c r="AR1112" s="72"/>
      <c r="AS1112" s="72"/>
      <c r="AT1112" s="72"/>
      <c r="AU1112" s="72"/>
    </row>
    <row r="1113" spans="27:47" x14ac:dyDescent="0.2">
      <c r="AA1113" s="72"/>
      <c r="AB1113" s="72"/>
      <c r="AC1113" s="72"/>
      <c r="AD1113" s="72"/>
      <c r="AE1113" s="72"/>
      <c r="AG1113" s="127"/>
      <c r="AN1113" s="72"/>
      <c r="AO1113" s="72"/>
      <c r="AP1113" s="72"/>
      <c r="AQ1113" s="72"/>
      <c r="AR1113" s="72"/>
      <c r="AS1113" s="72"/>
      <c r="AT1113" s="72"/>
      <c r="AU1113" s="72"/>
    </row>
    <row r="1114" spans="27:47" x14ac:dyDescent="0.2">
      <c r="AA1114" s="72"/>
      <c r="AB1114" s="72"/>
      <c r="AC1114" s="72"/>
      <c r="AD1114" s="72"/>
      <c r="AE1114" s="72"/>
      <c r="AG1114" s="127"/>
      <c r="AN1114" s="72"/>
      <c r="AO1114" s="72"/>
      <c r="AP1114" s="72"/>
      <c r="AQ1114" s="72"/>
      <c r="AR1114" s="72"/>
      <c r="AS1114" s="72"/>
      <c r="AT1114" s="72"/>
      <c r="AU1114" s="72"/>
    </row>
    <row r="1115" spans="27:47" x14ac:dyDescent="0.2">
      <c r="AA1115" s="72"/>
      <c r="AB1115" s="72"/>
      <c r="AC1115" s="72"/>
      <c r="AD1115" s="72"/>
      <c r="AE1115" s="72"/>
      <c r="AG1115" s="127"/>
      <c r="AN1115" s="72"/>
      <c r="AO1115" s="72"/>
      <c r="AP1115" s="72"/>
      <c r="AQ1115" s="72"/>
      <c r="AR1115" s="72"/>
      <c r="AS1115" s="72"/>
      <c r="AT1115" s="72"/>
      <c r="AU1115" s="72"/>
    </row>
    <row r="1116" spans="27:47" x14ac:dyDescent="0.2">
      <c r="AA1116" s="72"/>
      <c r="AB1116" s="72"/>
      <c r="AC1116" s="72"/>
      <c r="AD1116" s="72"/>
      <c r="AE1116" s="72"/>
      <c r="AG1116" s="127"/>
      <c r="AN1116" s="72"/>
      <c r="AO1116" s="72"/>
      <c r="AP1116" s="72"/>
      <c r="AQ1116" s="72"/>
      <c r="AR1116" s="72"/>
      <c r="AS1116" s="72"/>
      <c r="AT1116" s="72"/>
      <c r="AU1116" s="72"/>
    </row>
    <row r="1117" spans="27:47" x14ac:dyDescent="0.2">
      <c r="AA1117" s="72"/>
      <c r="AB1117" s="72"/>
      <c r="AC1117" s="72"/>
      <c r="AD1117" s="72"/>
      <c r="AE1117" s="72"/>
      <c r="AG1117" s="127"/>
      <c r="AN1117" s="72"/>
      <c r="AO1117" s="72"/>
      <c r="AP1117" s="72"/>
      <c r="AQ1117" s="72"/>
      <c r="AR1117" s="72"/>
      <c r="AS1117" s="72"/>
      <c r="AT1117" s="72"/>
      <c r="AU1117" s="72"/>
    </row>
    <row r="1118" spans="27:47" x14ac:dyDescent="0.2">
      <c r="AA1118" s="72"/>
      <c r="AB1118" s="72"/>
      <c r="AC1118" s="72"/>
      <c r="AD1118" s="72"/>
      <c r="AE1118" s="72"/>
      <c r="AG1118" s="127"/>
      <c r="AN1118" s="72"/>
      <c r="AO1118" s="72"/>
      <c r="AP1118" s="72"/>
      <c r="AQ1118" s="72"/>
      <c r="AR1118" s="72"/>
      <c r="AS1118" s="72"/>
      <c r="AT1118" s="72"/>
      <c r="AU1118" s="72"/>
    </row>
    <row r="1119" spans="27:47" x14ac:dyDescent="0.2">
      <c r="AA1119" s="72"/>
      <c r="AB1119" s="72"/>
      <c r="AC1119" s="72"/>
      <c r="AD1119" s="72"/>
      <c r="AE1119" s="72"/>
      <c r="AG1119" s="127"/>
      <c r="AN1119" s="72"/>
      <c r="AO1119" s="72"/>
      <c r="AP1119" s="72"/>
      <c r="AQ1119" s="72"/>
      <c r="AR1119" s="72"/>
      <c r="AS1119" s="72"/>
      <c r="AT1119" s="72"/>
      <c r="AU1119" s="72"/>
    </row>
    <row r="1120" spans="27:47" x14ac:dyDescent="0.2">
      <c r="AA1120" s="72"/>
      <c r="AB1120" s="72"/>
      <c r="AC1120" s="72"/>
      <c r="AD1120" s="72"/>
      <c r="AE1120" s="72"/>
      <c r="AG1120" s="127"/>
      <c r="AN1120" s="72"/>
      <c r="AO1120" s="72"/>
      <c r="AP1120" s="72"/>
      <c r="AQ1120" s="72"/>
      <c r="AR1120" s="72"/>
      <c r="AS1120" s="72"/>
      <c r="AT1120" s="72"/>
      <c r="AU1120" s="72"/>
    </row>
    <row r="1121" spans="27:47" x14ac:dyDescent="0.2">
      <c r="AA1121" s="72"/>
      <c r="AB1121" s="72"/>
      <c r="AC1121" s="72"/>
      <c r="AD1121" s="72"/>
      <c r="AE1121" s="72"/>
      <c r="AG1121" s="127"/>
      <c r="AN1121" s="72"/>
      <c r="AO1121" s="72"/>
      <c r="AP1121" s="72"/>
      <c r="AQ1121" s="72"/>
      <c r="AR1121" s="72"/>
      <c r="AS1121" s="72"/>
      <c r="AT1121" s="72"/>
      <c r="AU1121" s="72"/>
    </row>
    <row r="1122" spans="27:47" x14ac:dyDescent="0.2">
      <c r="AA1122" s="72"/>
      <c r="AB1122" s="72"/>
      <c r="AC1122" s="72"/>
      <c r="AD1122" s="72"/>
      <c r="AE1122" s="72"/>
      <c r="AG1122" s="127"/>
      <c r="AN1122" s="72"/>
      <c r="AO1122" s="72"/>
      <c r="AP1122" s="72"/>
      <c r="AQ1122" s="72"/>
      <c r="AR1122" s="72"/>
      <c r="AS1122" s="72"/>
      <c r="AT1122" s="72"/>
      <c r="AU1122" s="72"/>
    </row>
    <row r="1123" spans="27:47" x14ac:dyDescent="0.2">
      <c r="AA1123" s="72"/>
      <c r="AB1123" s="72"/>
      <c r="AC1123" s="72"/>
      <c r="AD1123" s="72"/>
      <c r="AE1123" s="72"/>
      <c r="AG1123" s="127"/>
      <c r="AN1123" s="72"/>
      <c r="AO1123" s="72"/>
      <c r="AP1123" s="72"/>
      <c r="AQ1123" s="72"/>
      <c r="AR1123" s="72"/>
      <c r="AS1123" s="72"/>
      <c r="AT1123" s="72"/>
      <c r="AU1123" s="72"/>
    </row>
    <row r="1124" spans="27:47" x14ac:dyDescent="0.2">
      <c r="AA1124" s="72"/>
      <c r="AB1124" s="72"/>
      <c r="AC1124" s="72"/>
      <c r="AD1124" s="72"/>
      <c r="AE1124" s="72"/>
      <c r="AG1124" s="127"/>
      <c r="AN1124" s="72"/>
      <c r="AO1124" s="72"/>
      <c r="AP1124" s="72"/>
      <c r="AQ1124" s="72"/>
      <c r="AR1124" s="72"/>
      <c r="AS1124" s="72"/>
      <c r="AT1124" s="72"/>
      <c r="AU1124" s="72"/>
    </row>
    <row r="1125" spans="27:47" x14ac:dyDescent="0.2">
      <c r="AA1125" s="72"/>
      <c r="AB1125" s="72"/>
      <c r="AC1125" s="72"/>
      <c r="AD1125" s="72"/>
      <c r="AE1125" s="72"/>
      <c r="AG1125" s="127"/>
      <c r="AN1125" s="72"/>
      <c r="AO1125" s="72"/>
      <c r="AP1125" s="72"/>
      <c r="AQ1125" s="72"/>
      <c r="AR1125" s="72"/>
      <c r="AS1125" s="72"/>
      <c r="AT1125" s="72"/>
      <c r="AU1125" s="72"/>
    </row>
    <row r="1126" spans="27:47" x14ac:dyDescent="0.2">
      <c r="AA1126" s="72"/>
      <c r="AB1126" s="72"/>
      <c r="AC1126" s="72"/>
      <c r="AD1126" s="72"/>
      <c r="AE1126" s="72"/>
      <c r="AG1126" s="127"/>
      <c r="AN1126" s="72"/>
      <c r="AO1126" s="72"/>
      <c r="AP1126" s="72"/>
      <c r="AQ1126" s="72"/>
      <c r="AR1126" s="72"/>
      <c r="AS1126" s="72"/>
      <c r="AT1126" s="72"/>
      <c r="AU1126" s="72"/>
    </row>
    <row r="1127" spans="27:47" x14ac:dyDescent="0.2">
      <c r="AA1127" s="72"/>
      <c r="AB1127" s="72"/>
      <c r="AC1127" s="72"/>
      <c r="AD1127" s="72"/>
      <c r="AE1127" s="72"/>
      <c r="AG1127" s="127"/>
      <c r="AN1127" s="72"/>
      <c r="AO1127" s="72"/>
      <c r="AP1127" s="72"/>
      <c r="AQ1127" s="72"/>
      <c r="AR1127" s="72"/>
      <c r="AS1127" s="72"/>
      <c r="AT1127" s="72"/>
      <c r="AU1127" s="72"/>
    </row>
    <row r="1128" spans="27:47" x14ac:dyDescent="0.2">
      <c r="AA1128" s="72"/>
      <c r="AB1128" s="72"/>
      <c r="AC1128" s="72"/>
      <c r="AD1128" s="72"/>
      <c r="AE1128" s="72"/>
      <c r="AG1128" s="127"/>
      <c r="AN1128" s="72"/>
      <c r="AO1128" s="72"/>
      <c r="AP1128" s="72"/>
      <c r="AQ1128" s="72"/>
      <c r="AR1128" s="72"/>
      <c r="AS1128" s="72"/>
      <c r="AT1128" s="72"/>
      <c r="AU1128" s="72"/>
    </row>
    <row r="1129" spans="27:47" x14ac:dyDescent="0.2">
      <c r="AA1129" s="72"/>
      <c r="AB1129" s="72"/>
      <c r="AC1129" s="72"/>
      <c r="AD1129" s="72"/>
      <c r="AE1129" s="72"/>
      <c r="AG1129" s="127"/>
      <c r="AN1129" s="72"/>
      <c r="AO1129" s="72"/>
      <c r="AP1129" s="72"/>
      <c r="AQ1129" s="72"/>
      <c r="AR1129" s="72"/>
      <c r="AS1129" s="72"/>
      <c r="AT1129" s="72"/>
      <c r="AU1129" s="72"/>
    </row>
    <row r="1130" spans="27:47" x14ac:dyDescent="0.2">
      <c r="AA1130" s="72"/>
      <c r="AB1130" s="72"/>
      <c r="AC1130" s="72"/>
      <c r="AD1130" s="72"/>
      <c r="AE1130" s="72"/>
      <c r="AG1130" s="127"/>
      <c r="AN1130" s="72"/>
      <c r="AO1130" s="72"/>
      <c r="AP1130" s="72"/>
      <c r="AQ1130" s="72"/>
      <c r="AR1130" s="72"/>
      <c r="AS1130" s="72"/>
      <c r="AT1130" s="72"/>
      <c r="AU1130" s="72"/>
    </row>
    <row r="1131" spans="27:47" x14ac:dyDescent="0.2">
      <c r="AA1131" s="72"/>
      <c r="AB1131" s="72"/>
      <c r="AC1131" s="72"/>
      <c r="AD1131" s="72"/>
      <c r="AE1131" s="72"/>
      <c r="AG1131" s="127"/>
      <c r="AN1131" s="72"/>
      <c r="AO1131" s="72"/>
      <c r="AP1131" s="72"/>
      <c r="AQ1131" s="72"/>
      <c r="AR1131" s="72"/>
      <c r="AS1131" s="72"/>
      <c r="AT1131" s="72"/>
      <c r="AU1131" s="72"/>
    </row>
    <row r="1132" spans="27:47" x14ac:dyDescent="0.2">
      <c r="AA1132" s="72"/>
      <c r="AB1132" s="72"/>
      <c r="AC1132" s="72"/>
      <c r="AD1132" s="72"/>
      <c r="AE1132" s="72"/>
      <c r="AG1132" s="127"/>
      <c r="AN1132" s="72"/>
      <c r="AO1132" s="72"/>
      <c r="AP1132" s="72"/>
      <c r="AQ1132" s="72"/>
      <c r="AR1132" s="72"/>
      <c r="AS1132" s="72"/>
      <c r="AT1132" s="72"/>
      <c r="AU1132" s="72"/>
    </row>
    <row r="1133" spans="27:47" x14ac:dyDescent="0.2">
      <c r="AA1133" s="72"/>
      <c r="AB1133" s="72"/>
      <c r="AC1133" s="72"/>
      <c r="AD1133" s="72"/>
      <c r="AE1133" s="72"/>
      <c r="AG1133" s="127"/>
      <c r="AN1133" s="72"/>
      <c r="AO1133" s="72"/>
      <c r="AP1133" s="72"/>
      <c r="AQ1133" s="72"/>
      <c r="AR1133" s="72"/>
      <c r="AS1133" s="72"/>
      <c r="AT1133" s="72"/>
      <c r="AU1133" s="72"/>
    </row>
    <row r="1134" spans="27:47" x14ac:dyDescent="0.2">
      <c r="AA1134" s="72"/>
      <c r="AB1134" s="72"/>
      <c r="AC1134" s="72"/>
      <c r="AD1134" s="72"/>
      <c r="AE1134" s="72"/>
      <c r="AG1134" s="127"/>
      <c r="AN1134" s="72"/>
      <c r="AO1134" s="72"/>
      <c r="AP1134" s="72"/>
      <c r="AQ1134" s="72"/>
      <c r="AR1134" s="72"/>
      <c r="AS1134" s="72"/>
      <c r="AT1134" s="72"/>
      <c r="AU1134" s="72"/>
    </row>
    <row r="1135" spans="27:47" x14ac:dyDescent="0.2">
      <c r="AA1135" s="72"/>
      <c r="AB1135" s="72"/>
      <c r="AC1135" s="72"/>
      <c r="AD1135" s="72"/>
      <c r="AE1135" s="72"/>
      <c r="AG1135" s="127"/>
      <c r="AN1135" s="72"/>
      <c r="AO1135" s="72"/>
      <c r="AP1135" s="72"/>
      <c r="AQ1135" s="72"/>
      <c r="AR1135" s="72"/>
      <c r="AS1135" s="72"/>
      <c r="AT1135" s="72"/>
      <c r="AU1135" s="72"/>
    </row>
    <row r="1136" spans="27:47" x14ac:dyDescent="0.2">
      <c r="AA1136" s="72"/>
      <c r="AB1136" s="72"/>
      <c r="AC1136" s="72"/>
      <c r="AD1136" s="72"/>
      <c r="AE1136" s="72"/>
      <c r="AG1136" s="127"/>
      <c r="AN1136" s="72"/>
      <c r="AO1136" s="72"/>
      <c r="AP1136" s="72"/>
      <c r="AQ1136" s="72"/>
      <c r="AR1136" s="72"/>
      <c r="AS1136" s="72"/>
      <c r="AT1136" s="72"/>
      <c r="AU1136" s="72"/>
    </row>
    <row r="1137" spans="27:47" x14ac:dyDescent="0.2">
      <c r="AA1137" s="72"/>
      <c r="AB1137" s="72"/>
      <c r="AC1137" s="72"/>
      <c r="AD1137" s="72"/>
      <c r="AE1137" s="72"/>
      <c r="AG1137" s="127"/>
      <c r="AN1137" s="72"/>
      <c r="AO1137" s="72"/>
      <c r="AP1137" s="72"/>
      <c r="AQ1137" s="72"/>
      <c r="AR1137" s="72"/>
      <c r="AS1137" s="72"/>
      <c r="AT1137" s="72"/>
      <c r="AU1137" s="72"/>
    </row>
    <row r="1138" spans="27:47" x14ac:dyDescent="0.2">
      <c r="AA1138" s="72"/>
      <c r="AB1138" s="72"/>
      <c r="AC1138" s="72"/>
      <c r="AD1138" s="72"/>
      <c r="AE1138" s="72"/>
      <c r="AG1138" s="127"/>
      <c r="AN1138" s="72"/>
      <c r="AO1138" s="72"/>
      <c r="AP1138" s="72"/>
      <c r="AQ1138" s="72"/>
      <c r="AR1138" s="72"/>
      <c r="AS1138" s="72"/>
      <c r="AT1138" s="72"/>
      <c r="AU1138" s="72"/>
    </row>
    <row r="1139" spans="27:47" x14ac:dyDescent="0.2">
      <c r="AA1139" s="72"/>
      <c r="AB1139" s="72"/>
      <c r="AC1139" s="72"/>
      <c r="AD1139" s="72"/>
      <c r="AE1139" s="72"/>
      <c r="AG1139" s="127"/>
      <c r="AN1139" s="72"/>
      <c r="AO1139" s="72"/>
      <c r="AP1139" s="72"/>
      <c r="AQ1139" s="72"/>
      <c r="AR1139" s="72"/>
      <c r="AS1139" s="72"/>
      <c r="AT1139" s="72"/>
      <c r="AU1139" s="72"/>
    </row>
    <row r="1140" spans="27:47" x14ac:dyDescent="0.2">
      <c r="AA1140" s="72"/>
      <c r="AB1140" s="72"/>
      <c r="AC1140" s="72"/>
      <c r="AD1140" s="72"/>
      <c r="AE1140" s="72"/>
      <c r="AG1140" s="127"/>
      <c r="AN1140" s="72"/>
      <c r="AO1140" s="72"/>
      <c r="AP1140" s="72"/>
      <c r="AQ1140" s="72"/>
      <c r="AR1140" s="72"/>
      <c r="AS1140" s="72"/>
      <c r="AT1140" s="72"/>
      <c r="AU1140" s="72"/>
    </row>
    <row r="1141" spans="27:47" x14ac:dyDescent="0.2">
      <c r="AA1141" s="72"/>
      <c r="AB1141" s="72"/>
      <c r="AC1141" s="72"/>
      <c r="AD1141" s="72"/>
      <c r="AE1141" s="72"/>
      <c r="AG1141" s="127"/>
      <c r="AN1141" s="72"/>
      <c r="AO1141" s="72"/>
      <c r="AP1141" s="72"/>
      <c r="AQ1141" s="72"/>
      <c r="AR1141" s="72"/>
      <c r="AS1141" s="72"/>
      <c r="AT1141" s="72"/>
      <c r="AU1141" s="72"/>
    </row>
    <row r="1142" spans="27:47" x14ac:dyDescent="0.2">
      <c r="AA1142" s="72"/>
      <c r="AB1142" s="72"/>
      <c r="AC1142" s="72"/>
      <c r="AD1142" s="72"/>
      <c r="AE1142" s="72"/>
      <c r="AG1142" s="127"/>
      <c r="AN1142" s="72"/>
      <c r="AO1142" s="72"/>
      <c r="AP1142" s="72"/>
      <c r="AQ1142" s="72"/>
      <c r="AR1142" s="72"/>
      <c r="AS1142" s="72"/>
      <c r="AT1142" s="72"/>
      <c r="AU1142" s="72"/>
    </row>
    <row r="1143" spans="27:47" x14ac:dyDescent="0.2">
      <c r="AA1143" s="72"/>
      <c r="AB1143" s="72"/>
      <c r="AC1143" s="72"/>
      <c r="AD1143" s="72"/>
      <c r="AE1143" s="72"/>
      <c r="AG1143" s="127"/>
      <c r="AN1143" s="72"/>
      <c r="AO1143" s="72"/>
      <c r="AP1143" s="72"/>
      <c r="AQ1143" s="72"/>
      <c r="AR1143" s="72"/>
      <c r="AS1143" s="72"/>
      <c r="AT1143" s="72"/>
      <c r="AU1143" s="72"/>
    </row>
    <row r="1144" spans="27:47" x14ac:dyDescent="0.2">
      <c r="AA1144" s="72"/>
      <c r="AB1144" s="72"/>
      <c r="AC1144" s="72"/>
      <c r="AD1144" s="72"/>
      <c r="AE1144" s="72"/>
      <c r="AG1144" s="127"/>
      <c r="AN1144" s="72"/>
      <c r="AO1144" s="72"/>
      <c r="AP1144" s="72"/>
      <c r="AQ1144" s="72"/>
      <c r="AR1144" s="72"/>
      <c r="AS1144" s="72"/>
      <c r="AT1144" s="72"/>
      <c r="AU1144" s="72"/>
    </row>
    <row r="1145" spans="27:47" x14ac:dyDescent="0.2">
      <c r="AA1145" s="72"/>
      <c r="AB1145" s="72"/>
      <c r="AC1145" s="72"/>
      <c r="AD1145" s="72"/>
      <c r="AE1145" s="72"/>
      <c r="AG1145" s="127"/>
      <c r="AN1145" s="72"/>
      <c r="AO1145" s="72"/>
      <c r="AP1145" s="72"/>
      <c r="AQ1145" s="72"/>
      <c r="AR1145" s="72"/>
      <c r="AS1145" s="72"/>
      <c r="AT1145" s="72"/>
      <c r="AU1145" s="72"/>
    </row>
    <row r="1146" spans="27:47" x14ac:dyDescent="0.2">
      <c r="AA1146" s="72"/>
      <c r="AB1146" s="72"/>
      <c r="AC1146" s="72"/>
      <c r="AD1146" s="72"/>
      <c r="AE1146" s="72"/>
      <c r="AG1146" s="127"/>
      <c r="AN1146" s="72"/>
      <c r="AO1146" s="72"/>
      <c r="AP1146" s="72"/>
      <c r="AQ1146" s="72"/>
      <c r="AR1146" s="72"/>
      <c r="AS1146" s="72"/>
      <c r="AT1146" s="72"/>
      <c r="AU1146" s="72"/>
    </row>
    <row r="1147" spans="27:47" x14ac:dyDescent="0.2">
      <c r="AA1147" s="72"/>
      <c r="AB1147" s="72"/>
      <c r="AC1147" s="72"/>
      <c r="AD1147" s="72"/>
      <c r="AE1147" s="72"/>
      <c r="AG1147" s="127"/>
      <c r="AN1147" s="72"/>
      <c r="AO1147" s="72"/>
      <c r="AP1147" s="72"/>
      <c r="AQ1147" s="72"/>
      <c r="AR1147" s="72"/>
      <c r="AS1147" s="72"/>
      <c r="AT1147" s="72"/>
      <c r="AU1147" s="72"/>
    </row>
    <row r="1148" spans="27:47" x14ac:dyDescent="0.2">
      <c r="AA1148" s="72"/>
      <c r="AB1148" s="72"/>
      <c r="AC1148" s="72"/>
      <c r="AD1148" s="72"/>
      <c r="AE1148" s="72"/>
      <c r="AG1148" s="127"/>
      <c r="AN1148" s="72"/>
      <c r="AO1148" s="72"/>
      <c r="AP1148" s="72"/>
      <c r="AQ1148" s="72"/>
      <c r="AR1148" s="72"/>
      <c r="AS1148" s="72"/>
      <c r="AT1148" s="72"/>
      <c r="AU1148" s="72"/>
    </row>
    <row r="1149" spans="27:47" x14ac:dyDescent="0.2">
      <c r="AA1149" s="72"/>
      <c r="AB1149" s="72"/>
      <c r="AC1149" s="72"/>
      <c r="AD1149" s="72"/>
      <c r="AE1149" s="72"/>
      <c r="AG1149" s="127"/>
      <c r="AN1149" s="72"/>
      <c r="AO1149" s="72"/>
      <c r="AP1149" s="72"/>
      <c r="AQ1149" s="72"/>
      <c r="AR1149" s="72"/>
      <c r="AS1149" s="72"/>
      <c r="AT1149" s="72"/>
      <c r="AU1149" s="72"/>
    </row>
    <row r="1150" spans="27:47" x14ac:dyDescent="0.2">
      <c r="AA1150" s="72"/>
      <c r="AB1150" s="72"/>
      <c r="AC1150" s="72"/>
      <c r="AD1150" s="72"/>
      <c r="AE1150" s="72"/>
      <c r="AG1150" s="127"/>
      <c r="AN1150" s="72"/>
      <c r="AO1150" s="72"/>
      <c r="AP1150" s="72"/>
      <c r="AQ1150" s="72"/>
      <c r="AR1150" s="72"/>
      <c r="AS1150" s="72"/>
      <c r="AT1150" s="72"/>
      <c r="AU1150" s="72"/>
    </row>
    <row r="1151" spans="27:47" x14ac:dyDescent="0.2">
      <c r="AA1151" s="72"/>
      <c r="AB1151" s="72"/>
      <c r="AC1151" s="72"/>
      <c r="AD1151" s="72"/>
      <c r="AE1151" s="72"/>
      <c r="AG1151" s="127"/>
      <c r="AN1151" s="72"/>
      <c r="AO1151" s="72"/>
      <c r="AP1151" s="72"/>
      <c r="AQ1151" s="72"/>
      <c r="AR1151" s="72"/>
      <c r="AS1151" s="72"/>
      <c r="AT1151" s="72"/>
      <c r="AU1151" s="72"/>
    </row>
    <row r="1152" spans="27:47" x14ac:dyDescent="0.2">
      <c r="AA1152" s="72"/>
      <c r="AB1152" s="72"/>
      <c r="AC1152" s="72"/>
      <c r="AD1152" s="72"/>
      <c r="AE1152" s="72"/>
      <c r="AG1152" s="127"/>
      <c r="AN1152" s="72"/>
      <c r="AO1152" s="72"/>
      <c r="AP1152" s="72"/>
      <c r="AQ1152" s="72"/>
      <c r="AR1152" s="72"/>
      <c r="AS1152" s="72"/>
      <c r="AT1152" s="72"/>
      <c r="AU1152" s="72"/>
    </row>
    <row r="1153" spans="27:48" x14ac:dyDescent="0.2">
      <c r="AA1153" s="72"/>
      <c r="AB1153" s="72"/>
      <c r="AC1153" s="72"/>
      <c r="AD1153" s="72"/>
      <c r="AE1153" s="72"/>
      <c r="AG1153" s="127"/>
      <c r="AN1153" s="72"/>
      <c r="AO1153" s="72"/>
      <c r="AP1153" s="72"/>
      <c r="AQ1153" s="72"/>
      <c r="AR1153" s="72"/>
      <c r="AS1153" s="72"/>
      <c r="AT1153" s="72"/>
      <c r="AU1153" s="72"/>
    </row>
    <row r="1154" spans="27:48" x14ac:dyDescent="0.2">
      <c r="AA1154" s="72"/>
      <c r="AB1154" s="72"/>
      <c r="AC1154" s="72"/>
      <c r="AD1154" s="72"/>
      <c r="AE1154" s="72"/>
      <c r="AG1154" s="127"/>
      <c r="AN1154" s="72"/>
      <c r="AO1154" s="72"/>
      <c r="AP1154" s="72"/>
      <c r="AQ1154" s="72"/>
      <c r="AR1154" s="72"/>
      <c r="AS1154" s="72"/>
      <c r="AT1154" s="72"/>
      <c r="AU1154" s="72"/>
      <c r="AV1154" s="72"/>
    </row>
    <row r="1155" spans="27:48" x14ac:dyDescent="0.2">
      <c r="AA1155" s="72"/>
      <c r="AB1155" s="72"/>
      <c r="AC1155" s="72"/>
      <c r="AD1155" s="72"/>
      <c r="AE1155" s="72"/>
      <c r="AG1155" s="127"/>
      <c r="AN1155" s="72"/>
      <c r="AO1155" s="72"/>
      <c r="AP1155" s="72"/>
      <c r="AQ1155" s="72"/>
      <c r="AR1155" s="72"/>
      <c r="AS1155" s="72"/>
      <c r="AT1155" s="72"/>
      <c r="AU1155" s="72"/>
    </row>
    <row r="1156" spans="27:48" x14ac:dyDescent="0.2">
      <c r="AA1156" s="72"/>
      <c r="AB1156" s="72"/>
      <c r="AC1156" s="72"/>
      <c r="AD1156" s="72"/>
      <c r="AE1156" s="72"/>
      <c r="AG1156" s="127"/>
      <c r="AN1156" s="72"/>
      <c r="AO1156" s="72"/>
      <c r="AP1156" s="72"/>
      <c r="AQ1156" s="72"/>
      <c r="AR1156" s="72"/>
      <c r="AS1156" s="72"/>
      <c r="AT1156" s="72"/>
      <c r="AU1156" s="72"/>
    </row>
    <row r="1157" spans="27:48" x14ac:dyDescent="0.2">
      <c r="AA1157" s="72"/>
      <c r="AB1157" s="72"/>
      <c r="AC1157" s="72"/>
      <c r="AD1157" s="72"/>
      <c r="AE1157" s="72"/>
      <c r="AG1157" s="127"/>
      <c r="AN1157" s="72"/>
      <c r="AO1157" s="72"/>
      <c r="AP1157" s="72"/>
      <c r="AQ1157" s="72"/>
      <c r="AR1157" s="72"/>
      <c r="AS1157" s="72"/>
      <c r="AT1157" s="72"/>
      <c r="AU1157" s="72"/>
    </row>
    <row r="1158" spans="27:48" x14ac:dyDescent="0.2">
      <c r="AA1158" s="72"/>
      <c r="AB1158" s="72"/>
      <c r="AC1158" s="72"/>
      <c r="AD1158" s="72"/>
      <c r="AE1158" s="72"/>
      <c r="AG1158" s="127"/>
      <c r="AN1158" s="72"/>
      <c r="AO1158" s="72"/>
      <c r="AP1158" s="72"/>
      <c r="AQ1158" s="72"/>
      <c r="AR1158" s="72"/>
      <c r="AS1158" s="72"/>
      <c r="AT1158" s="72"/>
      <c r="AU1158" s="72"/>
    </row>
    <row r="1159" spans="27:48" x14ac:dyDescent="0.2">
      <c r="AA1159" s="72"/>
      <c r="AB1159" s="72"/>
      <c r="AC1159" s="72"/>
      <c r="AD1159" s="72"/>
      <c r="AE1159" s="72"/>
      <c r="AG1159" s="127"/>
      <c r="AN1159" s="72"/>
      <c r="AO1159" s="72"/>
      <c r="AP1159" s="72"/>
      <c r="AQ1159" s="72"/>
      <c r="AR1159" s="72"/>
      <c r="AS1159" s="72"/>
      <c r="AT1159" s="72"/>
      <c r="AU1159" s="72"/>
    </row>
    <row r="1160" spans="27:48" x14ac:dyDescent="0.2">
      <c r="AA1160" s="72"/>
      <c r="AB1160" s="72"/>
      <c r="AC1160" s="72"/>
      <c r="AD1160" s="72"/>
      <c r="AE1160" s="72"/>
      <c r="AG1160" s="127"/>
      <c r="AN1160" s="72"/>
      <c r="AO1160" s="72"/>
      <c r="AP1160" s="72"/>
      <c r="AQ1160" s="72"/>
      <c r="AR1160" s="72"/>
      <c r="AS1160" s="72"/>
      <c r="AT1160" s="72"/>
      <c r="AU1160" s="72"/>
    </row>
    <row r="1161" spans="27:48" x14ac:dyDescent="0.2">
      <c r="AA1161" s="72"/>
      <c r="AB1161" s="72"/>
      <c r="AC1161" s="72"/>
      <c r="AD1161" s="72"/>
      <c r="AE1161" s="72"/>
      <c r="AG1161" s="127"/>
      <c r="AN1161" s="72"/>
      <c r="AO1161" s="72"/>
      <c r="AP1161" s="72"/>
      <c r="AQ1161" s="72"/>
      <c r="AR1161" s="72"/>
      <c r="AS1161" s="72"/>
      <c r="AT1161" s="72"/>
      <c r="AU1161" s="72"/>
    </row>
    <row r="1162" spans="27:48" x14ac:dyDescent="0.2">
      <c r="AA1162" s="72"/>
      <c r="AB1162" s="72"/>
      <c r="AC1162" s="72"/>
      <c r="AD1162" s="72"/>
      <c r="AE1162" s="72"/>
      <c r="AG1162" s="127"/>
      <c r="AN1162" s="72"/>
      <c r="AO1162" s="72"/>
      <c r="AP1162" s="72"/>
      <c r="AQ1162" s="72"/>
      <c r="AR1162" s="72"/>
      <c r="AS1162" s="72"/>
      <c r="AT1162" s="72"/>
      <c r="AU1162" s="72"/>
    </row>
    <row r="1163" spans="27:48" x14ac:dyDescent="0.2">
      <c r="AA1163" s="72"/>
      <c r="AB1163" s="72"/>
      <c r="AC1163" s="72"/>
      <c r="AD1163" s="72"/>
      <c r="AE1163" s="72"/>
      <c r="AG1163" s="127"/>
      <c r="AN1163" s="72"/>
      <c r="AO1163" s="72"/>
      <c r="AP1163" s="72"/>
      <c r="AQ1163" s="72"/>
      <c r="AR1163" s="72"/>
      <c r="AS1163" s="72"/>
      <c r="AT1163" s="72"/>
      <c r="AU1163" s="72"/>
    </row>
    <row r="1164" spans="27:48" x14ac:dyDescent="0.2">
      <c r="AA1164" s="72"/>
      <c r="AB1164" s="72"/>
      <c r="AC1164" s="72"/>
      <c r="AD1164" s="72"/>
      <c r="AE1164" s="72"/>
      <c r="AG1164" s="127"/>
      <c r="AN1164" s="72"/>
      <c r="AO1164" s="72"/>
      <c r="AP1164" s="72"/>
      <c r="AQ1164" s="72"/>
      <c r="AR1164" s="72"/>
      <c r="AS1164" s="72"/>
      <c r="AT1164" s="72"/>
      <c r="AU1164" s="72"/>
    </row>
    <row r="1165" spans="27:48" x14ac:dyDescent="0.2">
      <c r="AA1165" s="72"/>
      <c r="AB1165" s="72"/>
      <c r="AC1165" s="72"/>
      <c r="AD1165" s="72"/>
      <c r="AE1165" s="72"/>
      <c r="AG1165" s="127"/>
      <c r="AN1165" s="72"/>
      <c r="AO1165" s="72"/>
      <c r="AP1165" s="72"/>
      <c r="AQ1165" s="72"/>
      <c r="AR1165" s="72"/>
      <c r="AS1165" s="72"/>
      <c r="AT1165" s="72"/>
      <c r="AU1165" s="72"/>
    </row>
    <row r="1166" spans="27:48" x14ac:dyDescent="0.2">
      <c r="AA1166" s="72"/>
      <c r="AB1166" s="72"/>
      <c r="AC1166" s="72"/>
      <c r="AD1166" s="72"/>
      <c r="AE1166" s="72"/>
      <c r="AG1166" s="127"/>
      <c r="AN1166" s="72"/>
      <c r="AO1166" s="72"/>
      <c r="AP1166" s="72"/>
      <c r="AQ1166" s="72"/>
      <c r="AR1166" s="72"/>
      <c r="AS1166" s="72"/>
      <c r="AT1166" s="72"/>
      <c r="AU1166" s="72"/>
    </row>
    <row r="1167" spans="27:48" x14ac:dyDescent="0.2">
      <c r="AA1167" s="72"/>
      <c r="AB1167" s="72"/>
      <c r="AC1167" s="72"/>
      <c r="AD1167" s="72"/>
      <c r="AE1167" s="72"/>
      <c r="AG1167" s="127"/>
      <c r="AN1167" s="72"/>
      <c r="AO1167" s="72"/>
      <c r="AP1167" s="72"/>
      <c r="AQ1167" s="72"/>
      <c r="AR1167" s="72"/>
      <c r="AS1167" s="72"/>
      <c r="AT1167" s="72"/>
      <c r="AU1167" s="72"/>
    </row>
    <row r="1168" spans="27:48" x14ac:dyDescent="0.2">
      <c r="AA1168" s="72"/>
      <c r="AB1168" s="72"/>
      <c r="AC1168" s="72"/>
      <c r="AD1168" s="72"/>
      <c r="AE1168" s="72"/>
      <c r="AG1168" s="127"/>
      <c r="AN1168" s="72"/>
      <c r="AO1168" s="72"/>
      <c r="AP1168" s="72"/>
      <c r="AQ1168" s="72"/>
      <c r="AR1168" s="72"/>
      <c r="AS1168" s="72"/>
      <c r="AT1168" s="72"/>
      <c r="AU1168" s="72"/>
    </row>
    <row r="1169" spans="27:64" x14ac:dyDescent="0.2">
      <c r="AA1169" s="72"/>
      <c r="AB1169" s="72"/>
      <c r="AC1169" s="72"/>
      <c r="AD1169" s="72"/>
      <c r="AE1169" s="72"/>
      <c r="AG1169" s="127"/>
      <c r="AN1169" s="72"/>
      <c r="AO1169" s="72"/>
      <c r="AP1169" s="72"/>
      <c r="AQ1169" s="72"/>
      <c r="AR1169" s="72"/>
      <c r="AS1169" s="72"/>
      <c r="AT1169" s="72"/>
      <c r="AU1169" s="72"/>
    </row>
    <row r="1170" spans="27:64" x14ac:dyDescent="0.2">
      <c r="AA1170" s="72"/>
      <c r="AB1170" s="72"/>
      <c r="AC1170" s="72"/>
      <c r="AD1170" s="72"/>
      <c r="AE1170" s="72"/>
      <c r="AG1170" s="127"/>
      <c r="AN1170" s="72"/>
      <c r="AO1170" s="72"/>
      <c r="AP1170" s="72"/>
      <c r="AQ1170" s="72"/>
      <c r="AR1170" s="72"/>
      <c r="AS1170" s="72"/>
      <c r="AT1170" s="72"/>
      <c r="AU1170" s="72"/>
    </row>
    <row r="1171" spans="27:64" x14ac:dyDescent="0.2">
      <c r="AA1171" s="72"/>
      <c r="AB1171" s="72"/>
      <c r="AC1171" s="72"/>
      <c r="AD1171" s="72"/>
      <c r="AE1171" s="72"/>
      <c r="AG1171" s="127"/>
      <c r="AN1171" s="72"/>
      <c r="AO1171" s="72"/>
      <c r="AP1171" s="72"/>
      <c r="AQ1171" s="72"/>
      <c r="AR1171" s="72"/>
      <c r="AS1171" s="72"/>
      <c r="AT1171" s="72"/>
      <c r="AU1171" s="72"/>
    </row>
    <row r="1172" spans="27:64" x14ac:dyDescent="0.2">
      <c r="AA1172" s="72"/>
      <c r="AB1172" s="72"/>
      <c r="AC1172" s="72"/>
      <c r="AD1172" s="72"/>
      <c r="AE1172" s="72"/>
      <c r="AG1172" s="127"/>
      <c r="AN1172" s="72"/>
      <c r="AO1172" s="72"/>
      <c r="AP1172" s="72"/>
      <c r="AQ1172" s="72"/>
      <c r="AR1172" s="72"/>
      <c r="AS1172" s="72"/>
      <c r="AT1172" s="72"/>
      <c r="AU1172" s="72"/>
    </row>
    <row r="1173" spans="27:64" x14ac:dyDescent="0.2">
      <c r="AA1173" s="72"/>
      <c r="AB1173" s="72"/>
      <c r="AC1173" s="72"/>
      <c r="AD1173" s="72"/>
      <c r="AE1173" s="72"/>
      <c r="AG1173" s="127"/>
      <c r="AN1173" s="72"/>
      <c r="AO1173" s="72"/>
      <c r="AP1173" s="72"/>
      <c r="AQ1173" s="72"/>
      <c r="AR1173" s="72"/>
      <c r="AS1173" s="72"/>
      <c r="AT1173" s="72"/>
      <c r="AU1173" s="72"/>
    </row>
    <row r="1174" spans="27:64" x14ac:dyDescent="0.2">
      <c r="AA1174" s="72"/>
      <c r="AB1174" s="72"/>
      <c r="AC1174" s="72"/>
      <c r="AD1174" s="72"/>
      <c r="AE1174" s="72"/>
      <c r="AG1174" s="127"/>
      <c r="AN1174" s="72"/>
      <c r="AO1174" s="72"/>
      <c r="AP1174" s="72"/>
      <c r="AQ1174" s="72"/>
      <c r="AR1174" s="72"/>
      <c r="AS1174" s="72"/>
      <c r="AT1174" s="72"/>
      <c r="AU1174" s="72"/>
      <c r="AV1174" s="72"/>
      <c r="AW1174" s="72"/>
      <c r="AX1174" s="72"/>
      <c r="AY1174" s="72"/>
      <c r="AZ1174" s="72"/>
      <c r="BA1174" s="72"/>
      <c r="BB1174" s="72"/>
      <c r="BC1174" s="72"/>
      <c r="BD1174" s="72"/>
      <c r="BE1174" s="72"/>
      <c r="BF1174" s="72"/>
      <c r="BG1174" s="72"/>
      <c r="BH1174" s="72"/>
      <c r="BI1174" s="72"/>
      <c r="BJ1174" s="72"/>
      <c r="BK1174" s="72"/>
      <c r="BL1174" s="72"/>
    </row>
    <row r="1175" spans="27:64" x14ac:dyDescent="0.2">
      <c r="AA1175" s="72"/>
      <c r="AB1175" s="72"/>
      <c r="AC1175" s="72"/>
      <c r="AD1175" s="72"/>
      <c r="AE1175" s="72"/>
      <c r="AG1175" s="127"/>
      <c r="AN1175" s="72"/>
      <c r="AO1175" s="72"/>
      <c r="AP1175" s="72"/>
      <c r="AQ1175" s="72"/>
      <c r="AR1175" s="72"/>
      <c r="AS1175" s="72"/>
      <c r="AT1175" s="72"/>
      <c r="AU1175" s="72"/>
    </row>
    <row r="1176" spans="27:64" x14ac:dyDescent="0.2">
      <c r="AA1176" s="72"/>
      <c r="AB1176" s="72"/>
      <c r="AC1176" s="72"/>
      <c r="AD1176" s="72"/>
      <c r="AE1176" s="72"/>
      <c r="AG1176" s="127"/>
      <c r="AN1176" s="72"/>
      <c r="AO1176" s="72"/>
      <c r="AP1176" s="72"/>
      <c r="AQ1176" s="72"/>
      <c r="AR1176" s="72"/>
      <c r="AS1176" s="72"/>
      <c r="AT1176" s="72"/>
      <c r="AU1176" s="72"/>
    </row>
    <row r="1177" spans="27:64" x14ac:dyDescent="0.2">
      <c r="AA1177" s="72"/>
      <c r="AB1177" s="72"/>
      <c r="AC1177" s="72"/>
      <c r="AD1177" s="72"/>
      <c r="AE1177" s="72"/>
      <c r="AG1177" s="127"/>
      <c r="AN1177" s="72"/>
      <c r="AO1177" s="72"/>
      <c r="AP1177" s="72"/>
      <c r="AQ1177" s="72"/>
      <c r="AR1177" s="72"/>
      <c r="AS1177" s="72"/>
      <c r="AT1177" s="72"/>
      <c r="AU1177" s="72"/>
    </row>
    <row r="1178" spans="27:64" x14ac:dyDescent="0.2">
      <c r="AA1178" s="72"/>
      <c r="AB1178" s="72"/>
      <c r="AC1178" s="72"/>
      <c r="AD1178" s="72"/>
      <c r="AE1178" s="72"/>
      <c r="AG1178" s="127"/>
      <c r="AN1178" s="72"/>
      <c r="AO1178" s="72"/>
      <c r="AP1178" s="72"/>
      <c r="AQ1178" s="72"/>
      <c r="AR1178" s="72"/>
      <c r="AS1178" s="72"/>
      <c r="AT1178" s="72"/>
      <c r="AU1178" s="72"/>
    </row>
    <row r="1179" spans="27:64" x14ac:dyDescent="0.2">
      <c r="AA1179" s="72"/>
      <c r="AB1179" s="72"/>
      <c r="AC1179" s="72"/>
      <c r="AD1179" s="72"/>
      <c r="AE1179" s="72"/>
      <c r="AG1179" s="127"/>
      <c r="AN1179" s="72"/>
      <c r="AO1179" s="72"/>
      <c r="AP1179" s="72"/>
      <c r="AQ1179" s="72"/>
      <c r="AR1179" s="72"/>
      <c r="AS1179" s="72"/>
      <c r="AT1179" s="72"/>
      <c r="AU1179" s="72"/>
    </row>
    <row r="1180" spans="27:64" x14ac:dyDescent="0.2">
      <c r="AA1180" s="72"/>
      <c r="AB1180" s="72"/>
      <c r="AC1180" s="72"/>
      <c r="AD1180" s="72"/>
      <c r="AE1180" s="72"/>
      <c r="AG1180" s="127"/>
      <c r="AN1180" s="72"/>
      <c r="AO1180" s="72"/>
      <c r="AP1180" s="72"/>
      <c r="AQ1180" s="72"/>
      <c r="AR1180" s="72"/>
      <c r="AS1180" s="72"/>
      <c r="AT1180" s="72"/>
      <c r="AU1180" s="72"/>
    </row>
    <row r="1181" spans="27:64" x14ac:dyDescent="0.2">
      <c r="AA1181" s="72"/>
      <c r="AB1181" s="72"/>
      <c r="AC1181" s="72"/>
      <c r="AD1181" s="72"/>
      <c r="AE1181" s="72"/>
      <c r="AG1181" s="127"/>
      <c r="AN1181" s="72"/>
      <c r="AO1181" s="72"/>
      <c r="AP1181" s="72"/>
      <c r="AQ1181" s="72"/>
      <c r="AR1181" s="72"/>
      <c r="AS1181" s="72"/>
      <c r="AT1181" s="72"/>
      <c r="AU1181" s="72"/>
    </row>
    <row r="1182" spans="27:64" x14ac:dyDescent="0.2">
      <c r="AA1182" s="72"/>
      <c r="AB1182" s="72"/>
      <c r="AC1182" s="72"/>
      <c r="AD1182" s="72"/>
      <c r="AE1182" s="72"/>
      <c r="AG1182" s="127"/>
      <c r="AN1182" s="72"/>
      <c r="AO1182" s="72"/>
      <c r="AP1182" s="72"/>
      <c r="AQ1182" s="72"/>
      <c r="AR1182" s="72"/>
      <c r="AS1182" s="72"/>
      <c r="AT1182" s="72"/>
      <c r="AU1182" s="72"/>
    </row>
    <row r="1183" spans="27:64" x14ac:dyDescent="0.2">
      <c r="AA1183" s="72"/>
      <c r="AB1183" s="72"/>
      <c r="AC1183" s="72"/>
      <c r="AD1183" s="72"/>
      <c r="AE1183" s="72"/>
      <c r="AG1183" s="127"/>
      <c r="AN1183" s="72"/>
      <c r="AO1183" s="72"/>
      <c r="AP1183" s="72"/>
      <c r="AQ1183" s="72"/>
      <c r="AR1183" s="72"/>
      <c r="AS1183" s="72"/>
      <c r="AT1183" s="72"/>
      <c r="AU1183" s="72"/>
    </row>
    <row r="1184" spans="27:64" x14ac:dyDescent="0.2">
      <c r="AA1184" s="72"/>
      <c r="AB1184" s="72"/>
      <c r="AC1184" s="72"/>
      <c r="AD1184" s="72"/>
      <c r="AE1184" s="72"/>
      <c r="AG1184" s="127"/>
      <c r="AN1184" s="72"/>
      <c r="AO1184" s="72"/>
      <c r="AP1184" s="72"/>
      <c r="AQ1184" s="72"/>
      <c r="AR1184" s="72"/>
      <c r="AS1184" s="72"/>
      <c r="AT1184" s="72"/>
      <c r="AU1184" s="72"/>
    </row>
    <row r="1185" spans="27:48" x14ac:dyDescent="0.2">
      <c r="AA1185" s="72"/>
      <c r="AB1185" s="72"/>
      <c r="AC1185" s="72"/>
      <c r="AD1185" s="72"/>
      <c r="AE1185" s="72"/>
      <c r="AG1185" s="127"/>
      <c r="AN1185" s="72"/>
      <c r="AO1185" s="72"/>
      <c r="AP1185" s="72"/>
      <c r="AQ1185" s="72"/>
      <c r="AR1185" s="72"/>
      <c r="AS1185" s="72"/>
      <c r="AT1185" s="72"/>
      <c r="AU1185" s="72"/>
    </row>
    <row r="1186" spans="27:48" x14ac:dyDescent="0.2">
      <c r="AA1186" s="72"/>
      <c r="AB1186" s="72"/>
      <c r="AC1186" s="72"/>
      <c r="AD1186" s="72"/>
      <c r="AE1186" s="72"/>
      <c r="AG1186" s="127"/>
      <c r="AN1186" s="72"/>
      <c r="AO1186" s="72"/>
      <c r="AP1186" s="72"/>
      <c r="AQ1186" s="72"/>
      <c r="AR1186" s="72"/>
      <c r="AS1186" s="72"/>
      <c r="AT1186" s="72"/>
      <c r="AU1186" s="72"/>
    </row>
    <row r="1187" spans="27:48" x14ac:dyDescent="0.2">
      <c r="AA1187" s="72"/>
      <c r="AB1187" s="72"/>
      <c r="AC1187" s="72"/>
      <c r="AD1187" s="72"/>
      <c r="AE1187" s="72"/>
      <c r="AG1187" s="127"/>
      <c r="AN1187" s="72"/>
      <c r="AO1187" s="72"/>
      <c r="AP1187" s="72"/>
      <c r="AQ1187" s="72"/>
      <c r="AR1187" s="72"/>
      <c r="AS1187" s="72"/>
      <c r="AT1187" s="72"/>
      <c r="AU1187" s="72"/>
      <c r="AV1187" s="72"/>
    </row>
    <row r="1188" spans="27:48" x14ac:dyDescent="0.2">
      <c r="AA1188" s="72"/>
      <c r="AB1188" s="72"/>
      <c r="AC1188" s="72"/>
      <c r="AD1188" s="72"/>
      <c r="AE1188" s="72"/>
      <c r="AG1188" s="127"/>
      <c r="AN1188" s="72"/>
      <c r="AO1188" s="72"/>
      <c r="AP1188" s="72"/>
      <c r="AQ1188" s="72"/>
      <c r="AR1188" s="72"/>
      <c r="AS1188" s="72"/>
      <c r="AT1188" s="72"/>
      <c r="AU1188" s="72"/>
    </row>
    <row r="1189" spans="27:48" x14ac:dyDescent="0.2">
      <c r="AA1189" s="72"/>
      <c r="AB1189" s="72"/>
      <c r="AC1189" s="72"/>
      <c r="AD1189" s="72"/>
      <c r="AE1189" s="72"/>
      <c r="AG1189" s="127"/>
      <c r="AN1189" s="72"/>
      <c r="AO1189" s="72"/>
      <c r="AP1189" s="72"/>
      <c r="AQ1189" s="72"/>
      <c r="AR1189" s="72"/>
      <c r="AS1189" s="72"/>
      <c r="AT1189" s="72"/>
      <c r="AU1189" s="72"/>
    </row>
    <row r="1190" spans="27:48" x14ac:dyDescent="0.2">
      <c r="AA1190" s="72"/>
      <c r="AB1190" s="72"/>
      <c r="AC1190" s="72"/>
      <c r="AD1190" s="72"/>
      <c r="AE1190" s="72"/>
      <c r="AG1190" s="127"/>
      <c r="AN1190" s="72"/>
      <c r="AO1190" s="72"/>
      <c r="AP1190" s="72"/>
      <c r="AQ1190" s="72"/>
      <c r="AR1190" s="72"/>
      <c r="AS1190" s="72"/>
      <c r="AT1190" s="72"/>
      <c r="AU1190" s="72"/>
      <c r="AV1190" s="72"/>
    </row>
    <row r="1191" spans="27:48" x14ac:dyDescent="0.2">
      <c r="AA1191" s="72"/>
      <c r="AB1191" s="72"/>
      <c r="AC1191" s="72"/>
      <c r="AD1191" s="72"/>
      <c r="AE1191" s="72"/>
      <c r="AG1191" s="127"/>
      <c r="AN1191" s="72"/>
      <c r="AO1191" s="72"/>
      <c r="AP1191" s="72"/>
      <c r="AQ1191" s="72"/>
      <c r="AR1191" s="72"/>
      <c r="AS1191" s="72"/>
      <c r="AT1191" s="72"/>
      <c r="AU1191" s="72"/>
    </row>
    <row r="1192" spans="27:48" x14ac:dyDescent="0.2">
      <c r="AA1192" s="72"/>
      <c r="AB1192" s="72"/>
      <c r="AC1192" s="72"/>
      <c r="AD1192" s="72"/>
      <c r="AE1192" s="72"/>
      <c r="AG1192" s="127"/>
      <c r="AN1192" s="72"/>
      <c r="AO1192" s="72"/>
      <c r="AP1192" s="72"/>
      <c r="AQ1192" s="72"/>
      <c r="AR1192" s="72"/>
      <c r="AS1192" s="72"/>
      <c r="AT1192" s="72"/>
      <c r="AU1192" s="72"/>
    </row>
    <row r="1193" spans="27:48" x14ac:dyDescent="0.2">
      <c r="AA1193" s="72"/>
      <c r="AB1193" s="72"/>
      <c r="AC1193" s="72"/>
      <c r="AD1193" s="72"/>
      <c r="AE1193" s="72"/>
      <c r="AG1193" s="127"/>
      <c r="AN1193" s="72"/>
      <c r="AO1193" s="72"/>
      <c r="AP1193" s="72"/>
      <c r="AQ1193" s="72"/>
      <c r="AR1193" s="72"/>
      <c r="AS1193" s="72"/>
      <c r="AT1193" s="72"/>
      <c r="AU1193" s="72"/>
    </row>
    <row r="1194" spans="27:48" x14ac:dyDescent="0.2">
      <c r="AA1194" s="72"/>
      <c r="AB1194" s="72"/>
      <c r="AC1194" s="72"/>
      <c r="AD1194" s="72"/>
      <c r="AE1194" s="72"/>
      <c r="AG1194" s="127"/>
      <c r="AN1194" s="72"/>
      <c r="AO1194" s="72"/>
      <c r="AP1194" s="72"/>
      <c r="AQ1194" s="72"/>
      <c r="AR1194" s="72"/>
      <c r="AS1194" s="72"/>
      <c r="AT1194" s="72"/>
      <c r="AU1194" s="72"/>
    </row>
    <row r="1195" spans="27:48" x14ac:dyDescent="0.2">
      <c r="AA1195" s="72"/>
      <c r="AB1195" s="72"/>
      <c r="AC1195" s="72"/>
      <c r="AD1195" s="72"/>
      <c r="AE1195" s="72"/>
      <c r="AG1195" s="127"/>
      <c r="AN1195" s="72"/>
      <c r="AO1195" s="72"/>
      <c r="AP1195" s="72"/>
      <c r="AQ1195" s="72"/>
      <c r="AR1195" s="72"/>
      <c r="AS1195" s="72"/>
      <c r="AT1195" s="72"/>
      <c r="AU1195" s="72"/>
    </row>
    <row r="1196" spans="27:48" x14ac:dyDescent="0.2">
      <c r="AA1196" s="72"/>
      <c r="AB1196" s="72"/>
      <c r="AC1196" s="72"/>
      <c r="AD1196" s="72"/>
      <c r="AE1196" s="72"/>
      <c r="AG1196" s="127"/>
      <c r="AN1196" s="72"/>
      <c r="AO1196" s="72"/>
      <c r="AP1196" s="72"/>
      <c r="AQ1196" s="72"/>
      <c r="AR1196" s="72"/>
      <c r="AS1196" s="72"/>
      <c r="AT1196" s="72"/>
      <c r="AU1196" s="72"/>
    </row>
    <row r="1197" spans="27:48" x14ac:dyDescent="0.2">
      <c r="AA1197" s="72"/>
      <c r="AB1197" s="72"/>
      <c r="AC1197" s="72"/>
      <c r="AD1197" s="72"/>
      <c r="AE1197" s="72"/>
      <c r="AG1197" s="127"/>
      <c r="AN1197" s="72"/>
      <c r="AO1197" s="72"/>
      <c r="AP1197" s="72"/>
      <c r="AQ1197" s="72"/>
      <c r="AR1197" s="72"/>
      <c r="AS1197" s="72"/>
      <c r="AT1197" s="72"/>
      <c r="AU1197" s="72"/>
    </row>
    <row r="1198" spans="27:48" x14ac:dyDescent="0.2">
      <c r="AA1198" s="72"/>
      <c r="AB1198" s="72"/>
      <c r="AC1198" s="72"/>
      <c r="AD1198" s="72"/>
      <c r="AE1198" s="72"/>
      <c r="AG1198" s="127"/>
      <c r="AN1198" s="72"/>
      <c r="AO1198" s="72"/>
      <c r="AP1198" s="72"/>
      <c r="AQ1198" s="72"/>
      <c r="AR1198" s="72"/>
      <c r="AS1198" s="72"/>
      <c r="AT1198" s="72"/>
      <c r="AU1198" s="72"/>
    </row>
    <row r="1199" spans="27:48" x14ac:dyDescent="0.2">
      <c r="AA1199" s="72"/>
      <c r="AB1199" s="72"/>
      <c r="AC1199" s="72"/>
      <c r="AD1199" s="72"/>
      <c r="AE1199" s="72"/>
      <c r="AG1199" s="127"/>
      <c r="AN1199" s="72"/>
      <c r="AO1199" s="72"/>
      <c r="AP1199" s="72"/>
      <c r="AQ1199" s="72"/>
      <c r="AR1199" s="72"/>
      <c r="AS1199" s="72"/>
      <c r="AT1199" s="72"/>
      <c r="AU1199" s="72"/>
    </row>
    <row r="1200" spans="27:48" x14ac:dyDescent="0.2">
      <c r="AA1200" s="72"/>
      <c r="AB1200" s="72"/>
      <c r="AC1200" s="72"/>
      <c r="AD1200" s="72"/>
      <c r="AE1200" s="72"/>
      <c r="AG1200" s="127"/>
      <c r="AN1200" s="72"/>
      <c r="AO1200" s="72"/>
      <c r="AP1200" s="72"/>
      <c r="AQ1200" s="72"/>
      <c r="AR1200" s="72"/>
      <c r="AS1200" s="72"/>
      <c r="AT1200" s="72"/>
      <c r="AU1200" s="72"/>
    </row>
    <row r="1201" spans="27:48" x14ac:dyDescent="0.2">
      <c r="AA1201" s="72"/>
      <c r="AB1201" s="72"/>
      <c r="AC1201" s="72"/>
      <c r="AD1201" s="72"/>
      <c r="AE1201" s="72"/>
      <c r="AG1201" s="127"/>
      <c r="AN1201" s="72"/>
      <c r="AO1201" s="72"/>
      <c r="AP1201" s="72"/>
      <c r="AQ1201" s="72"/>
      <c r="AR1201" s="72"/>
      <c r="AS1201" s="72"/>
      <c r="AT1201" s="72"/>
      <c r="AU1201" s="72"/>
    </row>
    <row r="1202" spans="27:48" x14ac:dyDescent="0.2">
      <c r="AA1202" s="72"/>
      <c r="AB1202" s="72"/>
      <c r="AC1202" s="72"/>
      <c r="AD1202" s="72"/>
      <c r="AE1202" s="72"/>
      <c r="AG1202" s="127"/>
      <c r="AN1202" s="72"/>
      <c r="AO1202" s="72"/>
      <c r="AP1202" s="72"/>
      <c r="AQ1202" s="72"/>
      <c r="AR1202" s="72"/>
      <c r="AS1202" s="72"/>
      <c r="AT1202" s="72"/>
      <c r="AU1202" s="72"/>
      <c r="AV1202" s="72"/>
    </row>
    <row r="1203" spans="27:48" x14ac:dyDescent="0.2">
      <c r="AA1203" s="72"/>
      <c r="AB1203" s="72"/>
      <c r="AC1203" s="72"/>
      <c r="AD1203" s="72"/>
      <c r="AE1203" s="72"/>
      <c r="AG1203" s="127"/>
      <c r="AN1203" s="72"/>
      <c r="AO1203" s="72"/>
      <c r="AP1203" s="72"/>
      <c r="AQ1203" s="72"/>
      <c r="AR1203" s="72"/>
      <c r="AS1203" s="72"/>
      <c r="AT1203" s="72"/>
      <c r="AU1203" s="72"/>
    </row>
    <row r="1204" spans="27:48" x14ac:dyDescent="0.2">
      <c r="AA1204" s="72"/>
      <c r="AB1204" s="72"/>
      <c r="AC1204" s="72"/>
      <c r="AD1204" s="72"/>
      <c r="AE1204" s="72"/>
      <c r="AG1204" s="127"/>
      <c r="AN1204" s="72"/>
      <c r="AO1204" s="72"/>
      <c r="AP1204" s="72"/>
      <c r="AQ1204" s="72"/>
      <c r="AR1204" s="72"/>
      <c r="AS1204" s="72"/>
      <c r="AT1204" s="72"/>
      <c r="AU1204" s="72"/>
    </row>
    <row r="1205" spans="27:48" x14ac:dyDescent="0.2">
      <c r="AA1205" s="72"/>
      <c r="AB1205" s="72"/>
      <c r="AC1205" s="72"/>
      <c r="AD1205" s="72"/>
      <c r="AE1205" s="72"/>
      <c r="AG1205" s="127"/>
      <c r="AN1205" s="72"/>
      <c r="AO1205" s="72"/>
      <c r="AP1205" s="72"/>
      <c r="AQ1205" s="72"/>
      <c r="AR1205" s="72"/>
      <c r="AS1205" s="72"/>
      <c r="AT1205" s="72"/>
      <c r="AU1205" s="72"/>
    </row>
    <row r="1206" spans="27:48" x14ac:dyDescent="0.2">
      <c r="AA1206" s="72"/>
      <c r="AB1206" s="72"/>
      <c r="AC1206" s="72"/>
      <c r="AD1206" s="72"/>
      <c r="AE1206" s="72"/>
      <c r="AG1206" s="127"/>
      <c r="AN1206" s="72"/>
      <c r="AO1206" s="72"/>
      <c r="AP1206" s="72"/>
      <c r="AQ1206" s="72"/>
      <c r="AR1206" s="72"/>
      <c r="AS1206" s="72"/>
      <c r="AT1206" s="72"/>
      <c r="AU1206" s="72"/>
    </row>
    <row r="1207" spans="27:48" x14ac:dyDescent="0.2">
      <c r="AA1207" s="72"/>
      <c r="AB1207" s="72"/>
      <c r="AC1207" s="72"/>
      <c r="AD1207" s="72"/>
      <c r="AE1207" s="72"/>
      <c r="AG1207" s="127"/>
      <c r="AN1207" s="72"/>
      <c r="AO1207" s="72"/>
      <c r="AP1207" s="72"/>
      <c r="AQ1207" s="72"/>
      <c r="AR1207" s="72"/>
      <c r="AS1207" s="72"/>
      <c r="AT1207" s="72"/>
      <c r="AU1207" s="72"/>
    </row>
    <row r="1208" spans="27:48" x14ac:dyDescent="0.2">
      <c r="AA1208" s="72"/>
      <c r="AB1208" s="72"/>
      <c r="AC1208" s="72"/>
      <c r="AD1208" s="72"/>
      <c r="AE1208" s="72"/>
      <c r="AG1208" s="127"/>
      <c r="AN1208" s="72"/>
      <c r="AO1208" s="72"/>
      <c r="AP1208" s="72"/>
      <c r="AQ1208" s="72"/>
      <c r="AR1208" s="72"/>
      <c r="AS1208" s="72"/>
      <c r="AT1208" s="72"/>
      <c r="AU1208" s="72"/>
    </row>
    <row r="1209" spans="27:48" x14ac:dyDescent="0.2">
      <c r="AA1209" s="72"/>
      <c r="AB1209" s="72"/>
      <c r="AC1209" s="72"/>
      <c r="AD1209" s="72"/>
      <c r="AE1209" s="72"/>
      <c r="AG1209" s="127"/>
      <c r="AN1209" s="72"/>
      <c r="AO1209" s="72"/>
      <c r="AP1209" s="72"/>
      <c r="AQ1209" s="72"/>
      <c r="AR1209" s="72"/>
      <c r="AS1209" s="72"/>
      <c r="AT1209" s="72"/>
      <c r="AU1209" s="72"/>
    </row>
    <row r="1210" spans="27:48" x14ac:dyDescent="0.2">
      <c r="AA1210" s="72"/>
      <c r="AB1210" s="72"/>
      <c r="AC1210" s="72"/>
      <c r="AD1210" s="72"/>
      <c r="AE1210" s="72"/>
      <c r="AG1210" s="127"/>
      <c r="AN1210" s="72"/>
      <c r="AO1210" s="72"/>
      <c r="AP1210" s="72"/>
      <c r="AQ1210" s="72"/>
      <c r="AR1210" s="72"/>
      <c r="AS1210" s="72"/>
      <c r="AT1210" s="72"/>
      <c r="AU1210" s="72"/>
    </row>
    <row r="1211" spans="27:48" x14ac:dyDescent="0.2">
      <c r="AA1211" s="72"/>
      <c r="AB1211" s="72"/>
      <c r="AC1211" s="72"/>
      <c r="AD1211" s="72"/>
      <c r="AE1211" s="72"/>
      <c r="AG1211" s="127"/>
      <c r="AN1211" s="72"/>
      <c r="AO1211" s="72"/>
      <c r="AP1211" s="72"/>
      <c r="AQ1211" s="72"/>
      <c r="AR1211" s="72"/>
      <c r="AS1211" s="72"/>
      <c r="AT1211" s="72"/>
      <c r="AU1211" s="72"/>
    </row>
    <row r="1212" spans="27:48" x14ac:dyDescent="0.2">
      <c r="AA1212" s="72"/>
      <c r="AB1212" s="72"/>
      <c r="AC1212" s="72"/>
      <c r="AD1212" s="72"/>
      <c r="AE1212" s="72"/>
      <c r="AG1212" s="127"/>
      <c r="AN1212" s="72"/>
      <c r="AO1212" s="72"/>
      <c r="AP1212" s="72"/>
      <c r="AQ1212" s="72"/>
      <c r="AR1212" s="72"/>
      <c r="AS1212" s="72"/>
      <c r="AT1212" s="72"/>
      <c r="AU1212" s="72"/>
    </row>
    <row r="1213" spans="27:48" x14ac:dyDescent="0.2">
      <c r="AA1213" s="72"/>
      <c r="AB1213" s="72"/>
      <c r="AC1213" s="72"/>
      <c r="AD1213" s="72"/>
      <c r="AE1213" s="72"/>
      <c r="AG1213" s="127"/>
      <c r="AN1213" s="72"/>
      <c r="AO1213" s="72"/>
      <c r="AP1213" s="72"/>
      <c r="AQ1213" s="72"/>
      <c r="AR1213" s="72"/>
      <c r="AS1213" s="72"/>
      <c r="AT1213" s="72"/>
      <c r="AU1213" s="72"/>
    </row>
    <row r="1214" spans="27:48" x14ac:dyDescent="0.2">
      <c r="AA1214" s="72"/>
      <c r="AB1214" s="72"/>
      <c r="AC1214" s="72"/>
      <c r="AD1214" s="72"/>
      <c r="AE1214" s="72"/>
      <c r="AG1214" s="127"/>
      <c r="AN1214" s="72"/>
      <c r="AO1214" s="72"/>
      <c r="AP1214" s="72"/>
      <c r="AQ1214" s="72"/>
      <c r="AR1214" s="72"/>
      <c r="AS1214" s="72"/>
      <c r="AT1214" s="72"/>
      <c r="AU1214" s="72"/>
    </row>
    <row r="1215" spans="27:48" x14ac:dyDescent="0.2">
      <c r="AA1215" s="72"/>
      <c r="AB1215" s="72"/>
      <c r="AC1215" s="72"/>
      <c r="AD1215" s="72"/>
      <c r="AE1215" s="72"/>
      <c r="AG1215" s="127"/>
      <c r="AN1215" s="72"/>
      <c r="AO1215" s="72"/>
      <c r="AP1215" s="72"/>
      <c r="AQ1215" s="72"/>
      <c r="AR1215" s="72"/>
      <c r="AS1215" s="72"/>
      <c r="AT1215" s="72"/>
      <c r="AU1215" s="72"/>
    </row>
    <row r="1216" spans="27:48" x14ac:dyDescent="0.2">
      <c r="AA1216" s="72"/>
      <c r="AB1216" s="72"/>
      <c r="AC1216" s="72"/>
      <c r="AD1216" s="72"/>
      <c r="AE1216" s="72"/>
      <c r="AG1216" s="127"/>
      <c r="AN1216" s="72"/>
      <c r="AO1216" s="72"/>
      <c r="AP1216" s="72"/>
      <c r="AQ1216" s="72"/>
      <c r="AR1216" s="72"/>
      <c r="AS1216" s="72"/>
      <c r="AT1216" s="72"/>
      <c r="AU1216" s="72"/>
    </row>
    <row r="1217" spans="27:64" x14ac:dyDescent="0.2">
      <c r="AA1217" s="72"/>
      <c r="AB1217" s="72"/>
      <c r="AC1217" s="72"/>
      <c r="AD1217" s="72"/>
      <c r="AE1217" s="72"/>
      <c r="AG1217" s="127"/>
      <c r="AN1217" s="72"/>
      <c r="AO1217" s="72"/>
      <c r="AP1217" s="72"/>
      <c r="AQ1217" s="72"/>
      <c r="AR1217" s="72"/>
      <c r="AS1217" s="72"/>
      <c r="AT1217" s="72"/>
      <c r="AU1217" s="72"/>
    </row>
    <row r="1218" spans="27:64" x14ac:dyDescent="0.2">
      <c r="AA1218" s="72"/>
      <c r="AB1218" s="72"/>
      <c r="AC1218" s="72"/>
      <c r="AD1218" s="72"/>
      <c r="AE1218" s="72"/>
      <c r="AG1218" s="127"/>
      <c r="AN1218" s="72"/>
      <c r="AO1218" s="72"/>
      <c r="AP1218" s="72"/>
      <c r="AQ1218" s="72"/>
      <c r="AR1218" s="72"/>
      <c r="AS1218" s="72"/>
      <c r="AT1218" s="72"/>
      <c r="AU1218" s="72"/>
    </row>
    <row r="1219" spans="27:64" x14ac:dyDescent="0.2">
      <c r="AA1219" s="72"/>
      <c r="AB1219" s="72"/>
      <c r="AC1219" s="72"/>
      <c r="AD1219" s="72"/>
      <c r="AE1219" s="72"/>
      <c r="AG1219" s="127"/>
      <c r="AN1219" s="72"/>
      <c r="AO1219" s="72"/>
      <c r="AP1219" s="72"/>
      <c r="AQ1219" s="72"/>
      <c r="AR1219" s="72"/>
      <c r="AS1219" s="72"/>
      <c r="AT1219" s="72"/>
      <c r="AU1219" s="72"/>
    </row>
    <row r="1220" spans="27:64" x14ac:dyDescent="0.2">
      <c r="AA1220" s="72"/>
      <c r="AB1220" s="72"/>
      <c r="AC1220" s="72"/>
      <c r="AD1220" s="72"/>
      <c r="AE1220" s="72"/>
      <c r="AG1220" s="127"/>
      <c r="AN1220" s="72"/>
      <c r="AO1220" s="72"/>
      <c r="AP1220" s="72"/>
      <c r="AQ1220" s="72"/>
      <c r="AR1220" s="72"/>
      <c r="AS1220" s="72"/>
      <c r="AT1220" s="72"/>
      <c r="AU1220" s="72"/>
    </row>
    <row r="1221" spans="27:64" x14ac:dyDescent="0.2">
      <c r="AA1221" s="72"/>
      <c r="AB1221" s="72"/>
      <c r="AC1221" s="72"/>
      <c r="AD1221" s="72"/>
      <c r="AE1221" s="72"/>
      <c r="AG1221" s="127"/>
      <c r="AN1221" s="72"/>
      <c r="AO1221" s="72"/>
      <c r="AP1221" s="72"/>
      <c r="AQ1221" s="72"/>
      <c r="AR1221" s="72"/>
      <c r="AS1221" s="72"/>
      <c r="AT1221" s="72"/>
      <c r="AU1221" s="72"/>
    </row>
    <row r="1222" spans="27:64" x14ac:dyDescent="0.2">
      <c r="AA1222" s="72"/>
      <c r="AB1222" s="72"/>
      <c r="AC1222" s="72"/>
      <c r="AD1222" s="72"/>
      <c r="AE1222" s="72"/>
      <c r="AG1222" s="127"/>
      <c r="AN1222" s="72"/>
      <c r="AO1222" s="72"/>
      <c r="AP1222" s="72"/>
      <c r="AQ1222" s="72"/>
      <c r="AR1222" s="72"/>
      <c r="AS1222" s="72"/>
      <c r="AT1222" s="72"/>
      <c r="AU1222" s="72"/>
    </row>
    <row r="1223" spans="27:64" x14ac:dyDescent="0.2">
      <c r="AA1223" s="72"/>
      <c r="AB1223" s="72"/>
      <c r="AC1223" s="72"/>
      <c r="AD1223" s="72"/>
      <c r="AE1223" s="72"/>
      <c r="AG1223" s="127"/>
      <c r="AN1223" s="72"/>
      <c r="AO1223" s="72"/>
      <c r="AP1223" s="72"/>
      <c r="AQ1223" s="72"/>
      <c r="AR1223" s="72"/>
      <c r="AS1223" s="72"/>
      <c r="AT1223" s="72"/>
      <c r="AU1223" s="72"/>
    </row>
    <row r="1224" spans="27:64" x14ac:dyDescent="0.2">
      <c r="AA1224" s="72"/>
      <c r="AB1224" s="72"/>
      <c r="AC1224" s="72"/>
      <c r="AD1224" s="72"/>
      <c r="AE1224" s="72"/>
      <c r="AG1224" s="127"/>
      <c r="AN1224" s="72"/>
      <c r="AO1224" s="72"/>
      <c r="AP1224" s="72"/>
      <c r="AQ1224" s="72"/>
      <c r="AR1224" s="72"/>
      <c r="AS1224" s="72"/>
      <c r="AT1224" s="72"/>
      <c r="AU1224" s="72"/>
    </row>
    <row r="1225" spans="27:64" x14ac:dyDescent="0.2">
      <c r="AA1225" s="72"/>
      <c r="AB1225" s="72"/>
      <c r="AC1225" s="72"/>
      <c r="AD1225" s="72"/>
      <c r="AE1225" s="72"/>
      <c r="AG1225" s="127"/>
      <c r="AN1225" s="72"/>
      <c r="AO1225" s="72"/>
      <c r="AP1225" s="72"/>
      <c r="AQ1225" s="72"/>
      <c r="AR1225" s="72"/>
      <c r="AS1225" s="72"/>
      <c r="AT1225" s="72"/>
      <c r="AU1225" s="72"/>
    </row>
    <row r="1226" spans="27:64" x14ac:dyDescent="0.2">
      <c r="AA1226" s="72"/>
      <c r="AB1226" s="72"/>
      <c r="AC1226" s="72"/>
      <c r="AD1226" s="72"/>
      <c r="AE1226" s="72"/>
      <c r="AG1226" s="127"/>
      <c r="AN1226" s="72"/>
      <c r="AO1226" s="72"/>
      <c r="AP1226" s="72"/>
      <c r="AQ1226" s="72"/>
      <c r="AR1226" s="72"/>
      <c r="AS1226" s="72"/>
      <c r="AT1226" s="72"/>
      <c r="AU1226" s="72"/>
    </row>
    <row r="1227" spans="27:64" x14ac:dyDescent="0.2">
      <c r="AA1227" s="72"/>
      <c r="AB1227" s="72"/>
      <c r="AC1227" s="72"/>
      <c r="AD1227" s="72"/>
      <c r="AE1227" s="72"/>
      <c r="AG1227" s="127"/>
      <c r="AN1227" s="72"/>
      <c r="AO1227" s="72"/>
      <c r="AP1227" s="72"/>
      <c r="AQ1227" s="72"/>
      <c r="AR1227" s="72"/>
      <c r="AS1227" s="72"/>
      <c r="AT1227" s="72"/>
      <c r="AU1227" s="72"/>
    </row>
    <row r="1228" spans="27:64" x14ac:dyDescent="0.2">
      <c r="AA1228" s="72"/>
      <c r="AB1228" s="72"/>
      <c r="AC1228" s="72"/>
      <c r="AD1228" s="72"/>
      <c r="AE1228" s="72"/>
      <c r="AG1228" s="127"/>
      <c r="AN1228" s="72"/>
      <c r="AO1228" s="72"/>
      <c r="AP1228" s="72"/>
      <c r="AQ1228" s="72"/>
      <c r="AR1228" s="72"/>
      <c r="AS1228" s="72"/>
      <c r="AT1228" s="72"/>
      <c r="AU1228" s="72"/>
    </row>
    <row r="1229" spans="27:64" x14ac:dyDescent="0.2">
      <c r="AA1229" s="72"/>
      <c r="AB1229" s="72"/>
      <c r="AC1229" s="72"/>
      <c r="AD1229" s="72"/>
      <c r="AE1229" s="72"/>
      <c r="AG1229" s="127"/>
      <c r="AN1229" s="72"/>
      <c r="AO1229" s="72"/>
      <c r="AP1229" s="72"/>
      <c r="AQ1229" s="72"/>
      <c r="AR1229" s="72"/>
      <c r="AS1229" s="72"/>
      <c r="AT1229" s="72"/>
      <c r="AU1229" s="72"/>
      <c r="AV1229" s="72"/>
      <c r="AW1229" s="72"/>
      <c r="AX1229" s="72"/>
      <c r="AY1229" s="72"/>
      <c r="AZ1229" s="72"/>
      <c r="BA1229" s="72"/>
      <c r="BB1229" s="72"/>
      <c r="BC1229" s="72"/>
      <c r="BD1229" s="72"/>
      <c r="BE1229" s="72"/>
      <c r="BF1229" s="72"/>
      <c r="BG1229" s="72"/>
      <c r="BH1229" s="72"/>
      <c r="BI1229" s="72"/>
      <c r="BJ1229" s="72"/>
      <c r="BK1229" s="72"/>
      <c r="BL1229" s="72"/>
    </row>
    <row r="1230" spans="27:64" x14ac:dyDescent="0.2">
      <c r="AA1230" s="72"/>
      <c r="AB1230" s="72"/>
      <c r="AC1230" s="72"/>
      <c r="AD1230" s="72"/>
      <c r="AE1230" s="72"/>
      <c r="AG1230" s="127"/>
      <c r="AN1230" s="72"/>
      <c r="AO1230" s="72"/>
      <c r="AP1230" s="72"/>
      <c r="AQ1230" s="72"/>
      <c r="AR1230" s="72"/>
      <c r="AS1230" s="72"/>
      <c r="AT1230" s="72"/>
      <c r="AU1230" s="72"/>
    </row>
    <row r="1231" spans="27:64" x14ac:dyDescent="0.2">
      <c r="AA1231" s="72"/>
      <c r="AB1231" s="72"/>
      <c r="AC1231" s="72"/>
      <c r="AD1231" s="72"/>
      <c r="AE1231" s="72"/>
      <c r="AG1231" s="127"/>
      <c r="AN1231" s="72"/>
      <c r="AO1231" s="72"/>
      <c r="AP1231" s="72"/>
      <c r="AQ1231" s="72"/>
      <c r="AR1231" s="72"/>
      <c r="AS1231" s="72"/>
      <c r="AT1231" s="72"/>
      <c r="AU1231" s="72"/>
    </row>
    <row r="1232" spans="27:64" x14ac:dyDescent="0.2">
      <c r="AA1232" s="72"/>
      <c r="AB1232" s="72"/>
      <c r="AC1232" s="72"/>
      <c r="AD1232" s="72"/>
      <c r="AE1232" s="72"/>
      <c r="AG1232" s="127"/>
      <c r="AN1232" s="72"/>
      <c r="AO1232" s="72"/>
      <c r="AP1232" s="72"/>
      <c r="AQ1232" s="72"/>
      <c r="AR1232" s="72"/>
      <c r="AS1232" s="72"/>
      <c r="AT1232" s="72"/>
      <c r="AU1232" s="72"/>
    </row>
    <row r="1233" spans="27:64" x14ac:dyDescent="0.2">
      <c r="AA1233" s="72"/>
      <c r="AB1233" s="72"/>
      <c r="AC1233" s="72"/>
      <c r="AD1233" s="72"/>
      <c r="AE1233" s="72"/>
      <c r="AG1233" s="127"/>
      <c r="AN1233" s="72"/>
      <c r="AO1233" s="72"/>
      <c r="AP1233" s="72"/>
      <c r="AQ1233" s="72"/>
      <c r="AR1233" s="72"/>
      <c r="AS1233" s="72"/>
      <c r="AT1233" s="72"/>
      <c r="AU1233" s="72"/>
    </row>
    <row r="1234" spans="27:64" x14ac:dyDescent="0.2">
      <c r="AA1234" s="72"/>
      <c r="AB1234" s="72"/>
      <c r="AC1234" s="72"/>
      <c r="AD1234" s="72"/>
      <c r="AE1234" s="72"/>
      <c r="AG1234" s="127"/>
      <c r="AN1234" s="72"/>
      <c r="AO1234" s="72"/>
      <c r="AP1234" s="72"/>
      <c r="AQ1234" s="72"/>
      <c r="AR1234" s="72"/>
      <c r="AS1234" s="72"/>
      <c r="AT1234" s="72"/>
      <c r="AU1234" s="72"/>
    </row>
    <row r="1235" spans="27:64" x14ac:dyDescent="0.2">
      <c r="AA1235" s="72"/>
      <c r="AB1235" s="72"/>
      <c r="AC1235" s="72"/>
      <c r="AD1235" s="72"/>
      <c r="AE1235" s="72"/>
      <c r="AG1235" s="127"/>
      <c r="AN1235" s="72"/>
      <c r="AO1235" s="72"/>
      <c r="AP1235" s="72"/>
      <c r="AQ1235" s="72"/>
      <c r="AR1235" s="72"/>
      <c r="AS1235" s="72"/>
      <c r="AT1235" s="72"/>
      <c r="AU1235" s="72"/>
    </row>
    <row r="1236" spans="27:64" x14ac:dyDescent="0.2">
      <c r="AA1236" s="72"/>
      <c r="AB1236" s="72"/>
      <c r="AC1236" s="72"/>
      <c r="AD1236" s="72"/>
      <c r="AE1236" s="72"/>
      <c r="AG1236" s="127"/>
      <c r="AN1236" s="72"/>
      <c r="AO1236" s="72"/>
      <c r="AP1236" s="72"/>
      <c r="AQ1236" s="72"/>
      <c r="AR1236" s="72"/>
      <c r="AS1236" s="72"/>
      <c r="AT1236" s="72"/>
      <c r="AU1236" s="72"/>
    </row>
    <row r="1237" spans="27:64" x14ac:dyDescent="0.2">
      <c r="AA1237" s="72"/>
      <c r="AB1237" s="72"/>
      <c r="AC1237" s="72"/>
      <c r="AD1237" s="72"/>
      <c r="AE1237" s="72"/>
      <c r="AG1237" s="127"/>
      <c r="AN1237" s="72"/>
      <c r="AO1237" s="72"/>
      <c r="AP1237" s="72"/>
      <c r="AQ1237" s="72"/>
      <c r="AR1237" s="72"/>
      <c r="AS1237" s="72"/>
      <c r="AT1237" s="72"/>
      <c r="AU1237" s="72"/>
    </row>
    <row r="1238" spans="27:64" x14ac:dyDescent="0.2">
      <c r="AA1238" s="72"/>
      <c r="AB1238" s="72"/>
      <c r="AC1238" s="72"/>
      <c r="AD1238" s="72"/>
      <c r="AE1238" s="72"/>
      <c r="AG1238" s="127"/>
      <c r="AN1238" s="72"/>
      <c r="AO1238" s="72"/>
      <c r="AP1238" s="72"/>
      <c r="AQ1238" s="72"/>
      <c r="AR1238" s="72"/>
      <c r="AS1238" s="72"/>
      <c r="AT1238" s="72"/>
      <c r="AU1238" s="72"/>
    </row>
    <row r="1239" spans="27:64" x14ac:dyDescent="0.2">
      <c r="AA1239" s="72"/>
      <c r="AB1239" s="72"/>
      <c r="AC1239" s="72"/>
      <c r="AD1239" s="72"/>
      <c r="AE1239" s="72"/>
      <c r="AG1239" s="127"/>
      <c r="AN1239" s="72"/>
      <c r="AO1239" s="72"/>
      <c r="AP1239" s="72"/>
      <c r="AQ1239" s="72"/>
      <c r="AR1239" s="72"/>
      <c r="AS1239" s="72"/>
      <c r="AT1239" s="72"/>
      <c r="AU1239" s="72"/>
    </row>
    <row r="1240" spans="27:64" x14ac:dyDescent="0.2">
      <c r="AA1240" s="72"/>
      <c r="AB1240" s="72"/>
      <c r="AC1240" s="72"/>
      <c r="AD1240" s="72"/>
      <c r="AE1240" s="72"/>
      <c r="AG1240" s="127"/>
      <c r="AN1240" s="72"/>
      <c r="AO1240" s="72"/>
      <c r="AP1240" s="72"/>
      <c r="AQ1240" s="72"/>
      <c r="AR1240" s="72"/>
      <c r="AS1240" s="72"/>
      <c r="AT1240" s="72"/>
      <c r="AU1240" s="72"/>
    </row>
    <row r="1241" spans="27:64" x14ac:dyDescent="0.2">
      <c r="AA1241" s="72"/>
      <c r="AB1241" s="72"/>
      <c r="AC1241" s="72"/>
      <c r="AD1241" s="72"/>
      <c r="AE1241" s="72"/>
      <c r="AG1241" s="127"/>
      <c r="AN1241" s="72"/>
      <c r="AO1241" s="72"/>
      <c r="AP1241" s="72"/>
      <c r="AQ1241" s="72"/>
      <c r="AR1241" s="72"/>
      <c r="AS1241" s="72"/>
      <c r="AT1241" s="72"/>
      <c r="AU1241" s="72"/>
    </row>
    <row r="1242" spans="27:64" x14ac:dyDescent="0.2">
      <c r="AA1242" s="72"/>
      <c r="AB1242" s="72"/>
      <c r="AC1242" s="72"/>
      <c r="AD1242" s="72"/>
      <c r="AE1242" s="72"/>
      <c r="AG1242" s="127"/>
      <c r="AN1242" s="72"/>
      <c r="AO1242" s="72"/>
      <c r="AP1242" s="72"/>
      <c r="AQ1242" s="72"/>
      <c r="AR1242" s="72"/>
      <c r="AS1242" s="72"/>
      <c r="AT1242" s="72"/>
      <c r="AU1242" s="72"/>
    </row>
    <row r="1243" spans="27:64" x14ac:dyDescent="0.2">
      <c r="AA1243" s="72"/>
      <c r="AB1243" s="72"/>
      <c r="AC1243" s="72"/>
      <c r="AD1243" s="72"/>
      <c r="AE1243" s="72"/>
      <c r="AG1243" s="127"/>
      <c r="AN1243" s="72"/>
      <c r="AO1243" s="72"/>
      <c r="AP1243" s="72"/>
      <c r="AQ1243" s="72"/>
      <c r="AR1243" s="72"/>
      <c r="AS1243" s="72"/>
      <c r="AT1243" s="72"/>
      <c r="AU1243" s="72"/>
    </row>
    <row r="1244" spans="27:64" x14ac:dyDescent="0.2">
      <c r="AA1244" s="72"/>
      <c r="AB1244" s="72"/>
      <c r="AC1244" s="72"/>
      <c r="AD1244" s="72"/>
      <c r="AE1244" s="72"/>
      <c r="AG1244" s="127"/>
      <c r="AN1244" s="72"/>
      <c r="AO1244" s="72"/>
      <c r="AP1244" s="72"/>
      <c r="AQ1244" s="72"/>
      <c r="AR1244" s="72"/>
      <c r="AS1244" s="72"/>
      <c r="AT1244" s="72"/>
      <c r="AU1244" s="72"/>
    </row>
    <row r="1245" spans="27:64" x14ac:dyDescent="0.2">
      <c r="AA1245" s="72"/>
      <c r="AB1245" s="72"/>
      <c r="AC1245" s="72"/>
      <c r="AD1245" s="72"/>
      <c r="AE1245" s="72"/>
      <c r="AG1245" s="127"/>
      <c r="AN1245" s="72"/>
      <c r="AO1245" s="72"/>
      <c r="AP1245" s="72"/>
      <c r="AQ1245" s="72"/>
      <c r="AR1245" s="72"/>
      <c r="AS1245" s="72"/>
      <c r="AT1245" s="72"/>
      <c r="AU1245" s="72"/>
    </row>
    <row r="1246" spans="27:64" x14ac:dyDescent="0.2">
      <c r="AA1246" s="72"/>
      <c r="AB1246" s="72"/>
      <c r="AC1246" s="72"/>
      <c r="AD1246" s="72"/>
      <c r="AE1246" s="72"/>
      <c r="AG1246" s="127"/>
      <c r="AN1246" s="72"/>
      <c r="AO1246" s="72"/>
      <c r="AP1246" s="72"/>
      <c r="AQ1246" s="72"/>
      <c r="AR1246" s="72"/>
      <c r="AS1246" s="72"/>
      <c r="AT1246" s="72"/>
      <c r="AU1246" s="72"/>
      <c r="AV1246" s="72"/>
      <c r="AW1246" s="72"/>
      <c r="AX1246" s="72"/>
      <c r="AY1246" s="72"/>
      <c r="AZ1246" s="72"/>
      <c r="BA1246" s="72"/>
      <c r="BB1246" s="72"/>
      <c r="BC1246" s="72"/>
      <c r="BD1246" s="72"/>
      <c r="BE1246" s="72"/>
      <c r="BF1246" s="72"/>
      <c r="BG1246" s="72"/>
      <c r="BH1246" s="72"/>
      <c r="BI1246" s="72"/>
      <c r="BJ1246" s="72"/>
      <c r="BK1246" s="72"/>
      <c r="BL1246" s="72"/>
    </row>
    <row r="1247" spans="27:64" x14ac:dyDescent="0.2">
      <c r="AA1247" s="72"/>
      <c r="AB1247" s="72"/>
      <c r="AC1247" s="72"/>
      <c r="AD1247" s="72"/>
      <c r="AE1247" s="72"/>
      <c r="AG1247" s="127"/>
      <c r="AN1247" s="72"/>
      <c r="AO1247" s="72"/>
      <c r="AP1247" s="72"/>
      <c r="AQ1247" s="72"/>
      <c r="AR1247" s="72"/>
      <c r="AS1247" s="72"/>
      <c r="AT1247" s="72"/>
      <c r="AU1247" s="72"/>
    </row>
    <row r="1248" spans="27:64" x14ac:dyDescent="0.2">
      <c r="AA1248" s="72"/>
      <c r="AB1248" s="72"/>
      <c r="AC1248" s="72"/>
      <c r="AD1248" s="72"/>
      <c r="AE1248" s="72"/>
      <c r="AG1248" s="127"/>
      <c r="AN1248" s="72"/>
      <c r="AO1248" s="72"/>
      <c r="AP1248" s="72"/>
      <c r="AQ1248" s="72"/>
      <c r="AR1248" s="72"/>
      <c r="AS1248" s="72"/>
      <c r="AT1248" s="72"/>
      <c r="AU1248" s="72"/>
    </row>
    <row r="1249" spans="27:64" x14ac:dyDescent="0.2">
      <c r="AA1249" s="72"/>
      <c r="AB1249" s="72"/>
      <c r="AC1249" s="72"/>
      <c r="AD1249" s="72"/>
      <c r="AE1249" s="72"/>
      <c r="AG1249" s="127"/>
      <c r="AN1249" s="72"/>
      <c r="AO1249" s="72"/>
      <c r="AP1249" s="72"/>
      <c r="AQ1249" s="72"/>
      <c r="AR1249" s="72"/>
      <c r="AS1249" s="72"/>
      <c r="AT1249" s="72"/>
      <c r="AU1249" s="72"/>
    </row>
    <row r="1250" spans="27:64" x14ac:dyDescent="0.2">
      <c r="AA1250" s="72"/>
      <c r="AB1250" s="72"/>
      <c r="AC1250" s="72"/>
      <c r="AD1250" s="72"/>
      <c r="AE1250" s="72"/>
      <c r="AG1250" s="127"/>
      <c r="AN1250" s="72"/>
      <c r="AO1250" s="72"/>
      <c r="AP1250" s="72"/>
      <c r="AQ1250" s="72"/>
      <c r="AR1250" s="72"/>
      <c r="AS1250" s="72"/>
      <c r="AT1250" s="72"/>
      <c r="AU1250" s="72"/>
    </row>
    <row r="1251" spans="27:64" x14ac:dyDescent="0.2">
      <c r="AA1251" s="72"/>
      <c r="AB1251" s="72"/>
      <c r="AC1251" s="72"/>
      <c r="AD1251" s="72"/>
      <c r="AE1251" s="72"/>
      <c r="AG1251" s="127"/>
      <c r="AN1251" s="72"/>
      <c r="AO1251" s="72"/>
      <c r="AP1251" s="72"/>
      <c r="AQ1251" s="72"/>
      <c r="AR1251" s="72"/>
      <c r="AS1251" s="72"/>
      <c r="AT1251" s="72"/>
      <c r="AU1251" s="72"/>
    </row>
    <row r="1252" spans="27:64" x14ac:dyDescent="0.2">
      <c r="AA1252" s="72"/>
      <c r="AB1252" s="72"/>
      <c r="AC1252" s="72"/>
      <c r="AD1252" s="72"/>
      <c r="AE1252" s="72"/>
      <c r="AG1252" s="127"/>
      <c r="AN1252" s="72"/>
      <c r="AO1252" s="72"/>
      <c r="AP1252" s="72"/>
      <c r="AQ1252" s="72"/>
      <c r="AR1252" s="72"/>
      <c r="AS1252" s="72"/>
      <c r="AT1252" s="72"/>
      <c r="AU1252" s="72"/>
    </row>
    <row r="1253" spans="27:64" x14ac:dyDescent="0.2">
      <c r="AA1253" s="72"/>
      <c r="AB1253" s="72"/>
      <c r="AC1253" s="72"/>
      <c r="AD1253" s="72"/>
      <c r="AE1253" s="72"/>
      <c r="AG1253" s="127"/>
      <c r="AN1253" s="72"/>
      <c r="AO1253" s="72"/>
      <c r="AP1253" s="72"/>
      <c r="AQ1253" s="72"/>
      <c r="AR1253" s="72"/>
      <c r="AS1253" s="72"/>
      <c r="AT1253" s="72"/>
      <c r="AU1253" s="72"/>
    </row>
    <row r="1254" spans="27:64" x14ac:dyDescent="0.2">
      <c r="AA1254" s="72"/>
      <c r="AB1254" s="72"/>
      <c r="AC1254" s="72"/>
      <c r="AD1254" s="72"/>
      <c r="AE1254" s="72"/>
      <c r="AG1254" s="127"/>
      <c r="AN1254" s="72"/>
      <c r="AO1254" s="72"/>
      <c r="AP1254" s="72"/>
      <c r="AQ1254" s="72"/>
      <c r="AR1254" s="72"/>
      <c r="AS1254" s="72"/>
      <c r="AT1254" s="72"/>
      <c r="AU1254" s="72"/>
    </row>
    <row r="1255" spans="27:64" x14ac:dyDescent="0.2">
      <c r="AA1255" s="72"/>
      <c r="AB1255" s="72"/>
      <c r="AC1255" s="72"/>
      <c r="AD1255" s="72"/>
      <c r="AE1255" s="72"/>
      <c r="AG1255" s="127"/>
      <c r="AN1255" s="72"/>
      <c r="AO1255" s="72"/>
      <c r="AP1255" s="72"/>
      <c r="AQ1255" s="72"/>
      <c r="AR1255" s="72"/>
      <c r="AS1255" s="72"/>
      <c r="AT1255" s="72"/>
      <c r="AU1255" s="72"/>
      <c r="AV1255" s="72"/>
      <c r="AW1255" s="72"/>
      <c r="AX1255" s="72"/>
      <c r="AY1255" s="72"/>
      <c r="AZ1255" s="72"/>
      <c r="BA1255" s="72"/>
      <c r="BB1255" s="72"/>
      <c r="BC1255" s="72"/>
      <c r="BD1255" s="72"/>
      <c r="BE1255" s="72"/>
      <c r="BF1255" s="72"/>
      <c r="BG1255" s="72"/>
      <c r="BH1255" s="72"/>
      <c r="BI1255" s="72"/>
      <c r="BJ1255" s="72"/>
      <c r="BK1255" s="72"/>
      <c r="BL1255" s="72"/>
    </row>
    <row r="1256" spans="27:64" x14ac:dyDescent="0.2">
      <c r="AA1256" s="72"/>
      <c r="AB1256" s="72"/>
      <c r="AC1256" s="72"/>
      <c r="AD1256" s="72"/>
      <c r="AE1256" s="72"/>
      <c r="AG1256" s="127"/>
      <c r="AN1256" s="72"/>
      <c r="AO1256" s="72"/>
      <c r="AP1256" s="72"/>
      <c r="AQ1256" s="72"/>
      <c r="AR1256" s="72"/>
      <c r="AS1256" s="72"/>
      <c r="AT1256" s="72"/>
      <c r="AU1256" s="72"/>
    </row>
    <row r="1257" spans="27:64" x14ac:dyDescent="0.2">
      <c r="AA1257" s="72"/>
      <c r="AB1257" s="72"/>
      <c r="AC1257" s="72"/>
      <c r="AD1257" s="72"/>
      <c r="AE1257" s="72"/>
      <c r="AG1257" s="127"/>
      <c r="AN1257" s="72"/>
      <c r="AO1257" s="72"/>
      <c r="AP1257" s="72"/>
      <c r="AQ1257" s="72"/>
      <c r="AR1257" s="72"/>
      <c r="AS1257" s="72"/>
      <c r="AT1257" s="72"/>
      <c r="AU1257" s="72"/>
    </row>
    <row r="1258" spans="27:64" x14ac:dyDescent="0.2">
      <c r="AA1258" s="72"/>
      <c r="AB1258" s="72"/>
      <c r="AC1258" s="72"/>
      <c r="AD1258" s="72"/>
      <c r="AE1258" s="72"/>
      <c r="AG1258" s="127"/>
      <c r="AN1258" s="72"/>
      <c r="AO1258" s="72"/>
      <c r="AP1258" s="72"/>
      <c r="AQ1258" s="72"/>
      <c r="AR1258" s="72"/>
      <c r="AS1258" s="72"/>
      <c r="AT1258" s="72"/>
      <c r="AU1258" s="72"/>
    </row>
    <row r="1259" spans="27:64" x14ac:dyDescent="0.2">
      <c r="AA1259" s="72"/>
      <c r="AB1259" s="72"/>
      <c r="AC1259" s="72"/>
      <c r="AD1259" s="72"/>
      <c r="AE1259" s="72"/>
      <c r="AG1259" s="127"/>
      <c r="AN1259" s="72"/>
      <c r="AO1259" s="72"/>
      <c r="AP1259" s="72"/>
      <c r="AQ1259" s="72"/>
      <c r="AR1259" s="72"/>
      <c r="AS1259" s="72"/>
      <c r="AT1259" s="72"/>
      <c r="AU1259" s="72"/>
    </row>
    <row r="1260" spans="27:64" x14ac:dyDescent="0.2">
      <c r="AA1260" s="72"/>
      <c r="AB1260" s="72"/>
      <c r="AC1260" s="72"/>
      <c r="AD1260" s="72"/>
      <c r="AE1260" s="72"/>
      <c r="AG1260" s="127"/>
      <c r="AN1260" s="72"/>
      <c r="AO1260" s="72"/>
      <c r="AP1260" s="72"/>
      <c r="AQ1260" s="72"/>
      <c r="AR1260" s="72"/>
      <c r="AS1260" s="72"/>
      <c r="AT1260" s="72"/>
      <c r="AU1260" s="72"/>
    </row>
    <row r="1261" spans="27:64" x14ac:dyDescent="0.2">
      <c r="AA1261" s="72"/>
      <c r="AB1261" s="72"/>
      <c r="AC1261" s="72"/>
      <c r="AD1261" s="72"/>
      <c r="AE1261" s="72"/>
      <c r="AG1261" s="127"/>
      <c r="AN1261" s="72"/>
      <c r="AO1261" s="72"/>
      <c r="AP1261" s="72"/>
      <c r="AQ1261" s="72"/>
      <c r="AR1261" s="72"/>
      <c r="AS1261" s="72"/>
      <c r="AT1261" s="72"/>
      <c r="AU1261" s="72"/>
    </row>
    <row r="1262" spans="27:64" x14ac:dyDescent="0.2">
      <c r="AA1262" s="72"/>
      <c r="AB1262" s="72"/>
      <c r="AC1262" s="72"/>
      <c r="AD1262" s="72"/>
      <c r="AE1262" s="72"/>
      <c r="AG1262" s="127"/>
      <c r="AN1262" s="72"/>
      <c r="AO1262" s="72"/>
      <c r="AP1262" s="72"/>
      <c r="AQ1262" s="72"/>
      <c r="AR1262" s="72"/>
      <c r="AS1262" s="72"/>
      <c r="AT1262" s="72"/>
      <c r="AU1262" s="72"/>
    </row>
    <row r="1263" spans="27:64" x14ac:dyDescent="0.2">
      <c r="AA1263" s="72"/>
      <c r="AB1263" s="72"/>
      <c r="AC1263" s="72"/>
      <c r="AD1263" s="72"/>
      <c r="AE1263" s="72"/>
      <c r="AG1263" s="127"/>
      <c r="AN1263" s="72"/>
      <c r="AO1263" s="72"/>
      <c r="AP1263" s="72"/>
      <c r="AQ1263" s="72"/>
      <c r="AR1263" s="72"/>
      <c r="AS1263" s="72"/>
      <c r="AT1263" s="72"/>
      <c r="AU1263" s="72"/>
    </row>
    <row r="1264" spans="27:64" x14ac:dyDescent="0.2">
      <c r="AA1264" s="72"/>
      <c r="AB1264" s="72"/>
      <c r="AC1264" s="72"/>
      <c r="AD1264" s="72"/>
      <c r="AE1264" s="72"/>
      <c r="AG1264" s="127"/>
      <c r="AN1264" s="72"/>
      <c r="AO1264" s="72"/>
      <c r="AP1264" s="72"/>
      <c r="AQ1264" s="72"/>
      <c r="AR1264" s="72"/>
      <c r="AS1264" s="72"/>
      <c r="AT1264" s="72"/>
      <c r="AU1264" s="72"/>
    </row>
    <row r="1265" spans="27:47" x14ac:dyDescent="0.2">
      <c r="AA1265" s="72"/>
      <c r="AB1265" s="72"/>
      <c r="AC1265" s="72"/>
      <c r="AD1265" s="72"/>
      <c r="AE1265" s="72"/>
      <c r="AG1265" s="127"/>
      <c r="AN1265" s="72"/>
      <c r="AO1265" s="72"/>
      <c r="AP1265" s="72"/>
      <c r="AQ1265" s="72"/>
      <c r="AR1265" s="72"/>
      <c r="AS1265" s="72"/>
      <c r="AT1265" s="72"/>
      <c r="AU1265" s="72"/>
    </row>
    <row r="1266" spans="27:47" x14ac:dyDescent="0.2">
      <c r="AA1266" s="72"/>
      <c r="AB1266" s="72"/>
      <c r="AC1266" s="72"/>
      <c r="AD1266" s="72"/>
      <c r="AE1266" s="72"/>
      <c r="AG1266" s="127"/>
      <c r="AN1266" s="72"/>
      <c r="AO1266" s="72"/>
      <c r="AP1266" s="72"/>
      <c r="AQ1266" s="72"/>
      <c r="AR1266" s="72"/>
      <c r="AS1266" s="72"/>
      <c r="AT1266" s="72"/>
      <c r="AU1266" s="72"/>
    </row>
    <row r="1267" spans="27:47" x14ac:dyDescent="0.2">
      <c r="AA1267" s="72"/>
      <c r="AB1267" s="72"/>
      <c r="AC1267" s="72"/>
      <c r="AD1267" s="72"/>
      <c r="AE1267" s="72"/>
      <c r="AG1267" s="127"/>
      <c r="AN1267" s="72"/>
      <c r="AO1267" s="72"/>
      <c r="AP1267" s="72"/>
      <c r="AQ1267" s="72"/>
      <c r="AR1267" s="72"/>
      <c r="AS1267" s="72"/>
      <c r="AT1267" s="72"/>
      <c r="AU1267" s="72"/>
    </row>
    <row r="1268" spans="27:47" x14ac:dyDescent="0.2">
      <c r="AA1268" s="72"/>
      <c r="AB1268" s="72"/>
      <c r="AC1268" s="72"/>
      <c r="AD1268" s="72"/>
      <c r="AE1268" s="72"/>
      <c r="AG1268" s="127"/>
      <c r="AN1268" s="72"/>
      <c r="AO1268" s="72"/>
      <c r="AP1268" s="72"/>
      <c r="AQ1268" s="72"/>
      <c r="AR1268" s="72"/>
      <c r="AS1268" s="72"/>
      <c r="AT1268" s="72"/>
      <c r="AU1268" s="72"/>
    </row>
    <row r="1269" spans="27:47" x14ac:dyDescent="0.2">
      <c r="AA1269" s="72"/>
      <c r="AB1269" s="72"/>
      <c r="AC1269" s="72"/>
      <c r="AD1269" s="72"/>
      <c r="AE1269" s="72"/>
      <c r="AG1269" s="127"/>
      <c r="AN1269" s="72"/>
      <c r="AO1269" s="72"/>
      <c r="AP1269" s="72"/>
      <c r="AQ1269" s="72"/>
      <c r="AR1269" s="72"/>
      <c r="AS1269" s="72"/>
      <c r="AT1269" s="72"/>
      <c r="AU1269" s="72"/>
    </row>
    <row r="1270" spans="27:47" x14ac:dyDescent="0.2">
      <c r="AA1270" s="72"/>
      <c r="AB1270" s="72"/>
      <c r="AC1270" s="72"/>
      <c r="AD1270" s="72"/>
      <c r="AE1270" s="72"/>
      <c r="AG1270" s="127"/>
      <c r="AN1270" s="72"/>
      <c r="AO1270" s="72"/>
      <c r="AP1270" s="72"/>
      <c r="AQ1270" s="72"/>
      <c r="AR1270" s="72"/>
      <c r="AS1270" s="72"/>
      <c r="AT1270" s="72"/>
      <c r="AU1270" s="72"/>
    </row>
    <row r="1271" spans="27:47" x14ac:dyDescent="0.2">
      <c r="AA1271" s="72"/>
      <c r="AB1271" s="72"/>
      <c r="AC1271" s="72"/>
      <c r="AD1271" s="72"/>
      <c r="AE1271" s="72"/>
      <c r="AG1271" s="127"/>
      <c r="AN1271" s="72"/>
      <c r="AO1271" s="72"/>
      <c r="AP1271" s="72"/>
      <c r="AQ1271" s="72"/>
      <c r="AR1271" s="72"/>
      <c r="AS1271" s="72"/>
      <c r="AT1271" s="72"/>
      <c r="AU1271" s="72"/>
    </row>
    <row r="1272" spans="27:47" x14ac:dyDescent="0.2">
      <c r="AA1272" s="72"/>
      <c r="AB1272" s="72"/>
      <c r="AC1272" s="72"/>
      <c r="AD1272" s="72"/>
      <c r="AE1272" s="72"/>
      <c r="AG1272" s="127"/>
      <c r="AN1272" s="72"/>
      <c r="AO1272" s="72"/>
      <c r="AP1272" s="72"/>
      <c r="AQ1272" s="72"/>
      <c r="AR1272" s="72"/>
      <c r="AS1272" s="72"/>
      <c r="AT1272" s="72"/>
      <c r="AU1272" s="72"/>
    </row>
    <row r="1273" spans="27:47" x14ac:dyDescent="0.2">
      <c r="AA1273" s="72"/>
      <c r="AB1273" s="72"/>
      <c r="AC1273" s="72"/>
      <c r="AD1273" s="72"/>
      <c r="AE1273" s="72"/>
      <c r="AG1273" s="127"/>
      <c r="AN1273" s="72"/>
      <c r="AO1273" s="72"/>
      <c r="AP1273" s="72"/>
      <c r="AQ1273" s="72"/>
      <c r="AR1273" s="72"/>
      <c r="AS1273" s="72"/>
      <c r="AT1273" s="72"/>
      <c r="AU1273" s="72"/>
    </row>
    <row r="1274" spans="27:47" x14ac:dyDescent="0.2">
      <c r="AA1274" s="72"/>
      <c r="AB1274" s="72"/>
      <c r="AC1274" s="72"/>
      <c r="AD1274" s="72"/>
      <c r="AE1274" s="72"/>
      <c r="AG1274" s="127"/>
      <c r="AN1274" s="72"/>
      <c r="AO1274" s="72"/>
      <c r="AP1274" s="72"/>
      <c r="AQ1274" s="72"/>
      <c r="AR1274" s="72"/>
      <c r="AS1274" s="72"/>
      <c r="AT1274" s="72"/>
      <c r="AU1274" s="72"/>
    </row>
    <row r="1275" spans="27:47" x14ac:dyDescent="0.2">
      <c r="AA1275" s="72"/>
      <c r="AB1275" s="72"/>
      <c r="AC1275" s="72"/>
      <c r="AD1275" s="72"/>
      <c r="AE1275" s="72"/>
      <c r="AG1275" s="127"/>
      <c r="AN1275" s="72"/>
      <c r="AO1275" s="72"/>
      <c r="AP1275" s="72"/>
      <c r="AQ1275" s="72"/>
      <c r="AR1275" s="72"/>
      <c r="AS1275" s="72"/>
      <c r="AT1275" s="72"/>
      <c r="AU1275" s="72"/>
    </row>
    <row r="1276" spans="27:47" x14ac:dyDescent="0.2">
      <c r="AA1276" s="72"/>
      <c r="AB1276" s="72"/>
      <c r="AC1276" s="72"/>
      <c r="AD1276" s="72"/>
      <c r="AE1276" s="72"/>
      <c r="AG1276" s="127"/>
      <c r="AN1276" s="72"/>
      <c r="AO1276" s="72"/>
      <c r="AP1276" s="72"/>
      <c r="AQ1276" s="72"/>
      <c r="AR1276" s="72"/>
      <c r="AS1276" s="72"/>
      <c r="AT1276" s="72"/>
      <c r="AU1276" s="72"/>
    </row>
    <row r="1277" spans="27:47" x14ac:dyDescent="0.2">
      <c r="AA1277" s="72"/>
      <c r="AB1277" s="72"/>
      <c r="AC1277" s="72"/>
      <c r="AD1277" s="72"/>
      <c r="AE1277" s="72"/>
      <c r="AG1277" s="127"/>
      <c r="AN1277" s="72"/>
      <c r="AO1277" s="72"/>
      <c r="AP1277" s="72"/>
      <c r="AQ1277" s="72"/>
      <c r="AR1277" s="72"/>
      <c r="AS1277" s="72"/>
      <c r="AT1277" s="72"/>
      <c r="AU1277" s="72"/>
    </row>
    <row r="1278" spans="27:47" x14ac:dyDescent="0.2">
      <c r="AA1278" s="72"/>
      <c r="AB1278" s="72"/>
      <c r="AC1278" s="72"/>
      <c r="AD1278" s="72"/>
      <c r="AE1278" s="72"/>
      <c r="AG1278" s="127"/>
      <c r="AN1278" s="72"/>
      <c r="AO1278" s="72"/>
      <c r="AP1278" s="72"/>
      <c r="AQ1278" s="72"/>
      <c r="AR1278" s="72"/>
      <c r="AS1278" s="72"/>
      <c r="AT1278" s="72"/>
      <c r="AU1278" s="72"/>
    </row>
    <row r="1279" spans="27:47" x14ac:dyDescent="0.2">
      <c r="AA1279" s="72"/>
      <c r="AB1279" s="72"/>
      <c r="AC1279" s="72"/>
      <c r="AD1279" s="72"/>
      <c r="AE1279" s="72"/>
      <c r="AG1279" s="127"/>
      <c r="AN1279" s="72"/>
      <c r="AO1279" s="72"/>
      <c r="AP1279" s="72"/>
      <c r="AQ1279" s="72"/>
      <c r="AR1279" s="72"/>
      <c r="AS1279" s="72"/>
      <c r="AT1279" s="72"/>
      <c r="AU1279" s="72"/>
    </row>
    <row r="1280" spans="27:47" x14ac:dyDescent="0.2">
      <c r="AA1280" s="72"/>
      <c r="AB1280" s="72"/>
      <c r="AC1280" s="72"/>
      <c r="AD1280" s="72"/>
      <c r="AE1280" s="72"/>
      <c r="AG1280" s="127"/>
      <c r="AN1280" s="72"/>
      <c r="AO1280" s="72"/>
      <c r="AP1280" s="72"/>
      <c r="AQ1280" s="72"/>
      <c r="AR1280" s="72"/>
      <c r="AS1280" s="72"/>
      <c r="AT1280" s="72"/>
      <c r="AU1280" s="72"/>
    </row>
    <row r="1281" spans="27:64" x14ac:dyDescent="0.2">
      <c r="AA1281" s="72"/>
      <c r="AB1281" s="72"/>
      <c r="AC1281" s="72"/>
      <c r="AD1281" s="72"/>
      <c r="AE1281" s="72"/>
      <c r="AG1281" s="127"/>
      <c r="AN1281" s="72"/>
      <c r="AO1281" s="72"/>
      <c r="AP1281" s="72"/>
      <c r="AQ1281" s="72"/>
      <c r="AR1281" s="72"/>
      <c r="AS1281" s="72"/>
      <c r="AT1281" s="72"/>
      <c r="AU1281" s="72"/>
    </row>
    <row r="1282" spans="27:64" x14ac:dyDescent="0.2">
      <c r="AA1282" s="72"/>
      <c r="AB1282" s="72"/>
      <c r="AC1282" s="72"/>
      <c r="AD1282" s="72"/>
      <c r="AE1282" s="72"/>
      <c r="AG1282" s="127"/>
      <c r="AN1282" s="72"/>
      <c r="AO1282" s="72"/>
      <c r="AP1282" s="72"/>
      <c r="AQ1282" s="72"/>
      <c r="AR1282" s="72"/>
      <c r="AS1282" s="72"/>
      <c r="AT1282" s="72"/>
      <c r="AU1282" s="72"/>
    </row>
    <row r="1283" spans="27:64" x14ac:dyDescent="0.2">
      <c r="AA1283" s="72"/>
      <c r="AB1283" s="72"/>
      <c r="AC1283" s="72"/>
      <c r="AD1283" s="72"/>
      <c r="AE1283" s="72"/>
      <c r="AG1283" s="127"/>
      <c r="AN1283" s="72"/>
      <c r="AO1283" s="72"/>
      <c r="AP1283" s="72"/>
      <c r="AQ1283" s="72"/>
      <c r="AR1283" s="72"/>
      <c r="AS1283" s="72"/>
      <c r="AT1283" s="72"/>
      <c r="AU1283" s="72"/>
    </row>
    <row r="1284" spans="27:64" x14ac:dyDescent="0.2">
      <c r="AA1284" s="72"/>
      <c r="AB1284" s="72"/>
      <c r="AC1284" s="72"/>
      <c r="AD1284" s="72"/>
      <c r="AE1284" s="72"/>
      <c r="AG1284" s="127"/>
      <c r="AN1284" s="72"/>
      <c r="AO1284" s="72"/>
      <c r="AP1284" s="72"/>
      <c r="AQ1284" s="72"/>
      <c r="AR1284" s="72"/>
      <c r="AS1284" s="72"/>
      <c r="AT1284" s="72"/>
      <c r="AU1284" s="72"/>
    </row>
    <row r="1285" spans="27:64" x14ac:dyDescent="0.2">
      <c r="AA1285" s="72"/>
      <c r="AB1285" s="72"/>
      <c r="AC1285" s="72"/>
      <c r="AD1285" s="72"/>
      <c r="AE1285" s="72"/>
      <c r="AG1285" s="127"/>
      <c r="AN1285" s="72"/>
      <c r="AO1285" s="72"/>
      <c r="AP1285" s="72"/>
      <c r="AQ1285" s="72"/>
      <c r="AR1285" s="72"/>
      <c r="AS1285" s="72"/>
      <c r="AT1285" s="72"/>
      <c r="AU1285" s="72"/>
    </row>
    <row r="1286" spans="27:64" x14ac:dyDescent="0.2">
      <c r="AA1286" s="72"/>
      <c r="AB1286" s="72"/>
      <c r="AC1286" s="72"/>
      <c r="AD1286" s="72"/>
      <c r="AE1286" s="72"/>
      <c r="AG1286" s="127"/>
      <c r="AN1286" s="72"/>
      <c r="AO1286" s="72"/>
      <c r="AP1286" s="72"/>
      <c r="AQ1286" s="72"/>
      <c r="AR1286" s="72"/>
      <c r="AS1286" s="72"/>
      <c r="AT1286" s="72"/>
      <c r="AU1286" s="72"/>
    </row>
    <row r="1287" spans="27:64" x14ac:dyDescent="0.2">
      <c r="AA1287" s="72"/>
      <c r="AB1287" s="72"/>
      <c r="AC1287" s="72"/>
      <c r="AD1287" s="72"/>
      <c r="AE1287" s="72"/>
      <c r="AG1287" s="127"/>
      <c r="AN1287" s="72"/>
      <c r="AO1287" s="72"/>
      <c r="AP1287" s="72"/>
      <c r="AQ1287" s="72"/>
      <c r="AR1287" s="72"/>
      <c r="AS1287" s="72"/>
      <c r="AT1287" s="72"/>
      <c r="AU1287" s="72"/>
    </row>
    <row r="1288" spans="27:64" x14ac:dyDescent="0.2">
      <c r="AA1288" s="72"/>
      <c r="AB1288" s="72"/>
      <c r="AC1288" s="72"/>
      <c r="AD1288" s="72"/>
      <c r="AE1288" s="72"/>
      <c r="AG1288" s="127"/>
      <c r="AN1288" s="72"/>
      <c r="AO1288" s="72"/>
      <c r="AP1288" s="72"/>
      <c r="AQ1288" s="72"/>
      <c r="AR1288" s="72"/>
      <c r="AS1288" s="72"/>
      <c r="AT1288" s="72"/>
      <c r="AU1288" s="72"/>
      <c r="AV1288" s="72"/>
      <c r="AW1288" s="72"/>
      <c r="AX1288" s="72"/>
      <c r="AY1288" s="72"/>
      <c r="AZ1288" s="72"/>
      <c r="BA1288" s="72"/>
      <c r="BB1288" s="72"/>
      <c r="BC1288" s="72"/>
      <c r="BD1288" s="72"/>
      <c r="BE1288" s="72"/>
      <c r="BF1288" s="72"/>
      <c r="BG1288" s="72"/>
      <c r="BH1288" s="72"/>
      <c r="BI1288" s="72"/>
      <c r="BJ1288" s="72"/>
      <c r="BK1288" s="72"/>
      <c r="BL1288" s="72"/>
    </row>
    <row r="1289" spans="27:64" x14ac:dyDescent="0.2">
      <c r="AA1289" s="72"/>
      <c r="AB1289" s="72"/>
      <c r="AC1289" s="72"/>
      <c r="AD1289" s="72"/>
      <c r="AE1289" s="72"/>
      <c r="AG1289" s="127"/>
      <c r="AN1289" s="72"/>
      <c r="AO1289" s="72"/>
      <c r="AP1289" s="72"/>
      <c r="AQ1289" s="72"/>
      <c r="AR1289" s="72"/>
      <c r="AS1289" s="72"/>
      <c r="AT1289" s="72"/>
      <c r="AU1289" s="72"/>
    </row>
    <row r="1290" spans="27:64" x14ac:dyDescent="0.2">
      <c r="AA1290" s="72"/>
      <c r="AB1290" s="72"/>
      <c r="AC1290" s="72"/>
      <c r="AD1290" s="72"/>
      <c r="AE1290" s="72"/>
      <c r="AG1290" s="127"/>
      <c r="AN1290" s="72"/>
      <c r="AO1290" s="72"/>
      <c r="AP1290" s="72"/>
      <c r="AQ1290" s="72"/>
      <c r="AR1290" s="72"/>
      <c r="AS1290" s="72"/>
      <c r="AT1290" s="72"/>
      <c r="AU1290" s="72"/>
      <c r="AV1290" s="72"/>
      <c r="AW1290" s="72"/>
      <c r="AX1290" s="72"/>
      <c r="AY1290" s="72"/>
      <c r="AZ1290" s="72"/>
      <c r="BA1290" s="72"/>
      <c r="BB1290" s="72"/>
      <c r="BC1290" s="72"/>
      <c r="BD1290" s="72"/>
      <c r="BE1290" s="72"/>
      <c r="BF1290" s="72"/>
      <c r="BG1290" s="72"/>
      <c r="BH1290" s="72"/>
      <c r="BI1290" s="72"/>
      <c r="BJ1290" s="72"/>
      <c r="BK1290" s="72"/>
      <c r="BL1290" s="72"/>
    </row>
    <row r="1291" spans="27:64" x14ac:dyDescent="0.2">
      <c r="AA1291" s="72"/>
      <c r="AB1291" s="72"/>
      <c r="AC1291" s="72"/>
      <c r="AD1291" s="72"/>
      <c r="AE1291" s="72"/>
      <c r="AG1291" s="127"/>
      <c r="AN1291" s="72"/>
      <c r="AO1291" s="72"/>
      <c r="AP1291" s="72"/>
      <c r="AQ1291" s="72"/>
      <c r="AR1291" s="72"/>
      <c r="AS1291" s="72"/>
      <c r="AT1291" s="72"/>
      <c r="AU1291" s="72"/>
    </row>
    <row r="1292" spans="27:64" x14ac:dyDescent="0.2">
      <c r="AA1292" s="72"/>
      <c r="AB1292" s="72"/>
      <c r="AC1292" s="72"/>
      <c r="AD1292" s="72"/>
      <c r="AE1292" s="72"/>
      <c r="AG1292" s="127"/>
      <c r="AN1292" s="72"/>
      <c r="AO1292" s="72"/>
      <c r="AP1292" s="72"/>
      <c r="AQ1292" s="72"/>
      <c r="AR1292" s="72"/>
      <c r="AS1292" s="72"/>
      <c r="AT1292" s="72"/>
      <c r="AU1292" s="72"/>
      <c r="AV1292" s="72"/>
    </row>
    <row r="1293" spans="27:64" x14ac:dyDescent="0.2">
      <c r="AA1293" s="72"/>
      <c r="AB1293" s="72"/>
      <c r="AC1293" s="72"/>
      <c r="AD1293" s="72"/>
      <c r="AE1293" s="72"/>
      <c r="AG1293" s="127"/>
      <c r="AN1293" s="72"/>
      <c r="AO1293" s="72"/>
      <c r="AP1293" s="72"/>
      <c r="AQ1293" s="72"/>
      <c r="AR1293" s="72"/>
      <c r="AS1293" s="72"/>
      <c r="AT1293" s="72"/>
      <c r="AU1293" s="72"/>
    </row>
    <row r="1294" spans="27:64" x14ac:dyDescent="0.2">
      <c r="AA1294" s="72"/>
      <c r="AB1294" s="72"/>
      <c r="AC1294" s="72"/>
      <c r="AD1294" s="72"/>
      <c r="AE1294" s="72"/>
      <c r="AG1294" s="127"/>
      <c r="AN1294" s="72"/>
      <c r="AO1294" s="72"/>
      <c r="AP1294" s="72"/>
      <c r="AQ1294" s="72"/>
      <c r="AR1294" s="72"/>
      <c r="AS1294" s="72"/>
      <c r="AT1294" s="72"/>
      <c r="AU1294" s="72"/>
      <c r="AV1294" s="72"/>
      <c r="AW1294" s="72"/>
      <c r="AX1294" s="72"/>
      <c r="AY1294" s="72"/>
      <c r="AZ1294" s="72"/>
      <c r="BA1294" s="72"/>
      <c r="BB1294" s="72"/>
      <c r="BC1294" s="72"/>
      <c r="BD1294" s="72"/>
      <c r="BE1294" s="72"/>
      <c r="BF1294" s="72"/>
      <c r="BG1294" s="72"/>
      <c r="BH1294" s="72"/>
      <c r="BI1294" s="72"/>
      <c r="BJ1294" s="72"/>
      <c r="BK1294" s="72"/>
      <c r="BL1294" s="72"/>
    </row>
    <row r="1295" spans="27:64" x14ac:dyDescent="0.2">
      <c r="AA1295" s="72"/>
      <c r="AB1295" s="72"/>
      <c r="AC1295" s="72"/>
      <c r="AD1295" s="72"/>
      <c r="AE1295" s="72"/>
      <c r="AG1295" s="127"/>
      <c r="AN1295" s="72"/>
      <c r="AO1295" s="72"/>
      <c r="AP1295" s="72"/>
      <c r="AQ1295" s="72"/>
      <c r="AR1295" s="72"/>
      <c r="AS1295" s="72"/>
      <c r="AT1295" s="72"/>
      <c r="AU1295" s="72"/>
    </row>
    <row r="1296" spans="27:64" x14ac:dyDescent="0.2">
      <c r="AA1296" s="72"/>
      <c r="AB1296" s="72"/>
      <c r="AC1296" s="72"/>
      <c r="AD1296" s="72"/>
      <c r="AE1296" s="72"/>
      <c r="AG1296" s="127"/>
      <c r="AN1296" s="72"/>
      <c r="AO1296" s="72"/>
      <c r="AP1296" s="72"/>
      <c r="AQ1296" s="72"/>
      <c r="AR1296" s="72"/>
      <c r="AS1296" s="72"/>
      <c r="AT1296" s="72"/>
      <c r="AU1296" s="72"/>
    </row>
    <row r="1297" spans="27:48" x14ac:dyDescent="0.2">
      <c r="AA1297" s="72"/>
      <c r="AB1297" s="72"/>
      <c r="AC1297" s="72"/>
      <c r="AD1297" s="72"/>
      <c r="AE1297" s="72"/>
      <c r="AG1297" s="127"/>
      <c r="AN1297" s="72"/>
      <c r="AO1297" s="72"/>
      <c r="AP1297" s="72"/>
      <c r="AQ1297" s="72"/>
      <c r="AR1297" s="72"/>
      <c r="AS1297" s="72"/>
      <c r="AT1297" s="72"/>
      <c r="AU1297" s="72"/>
    </row>
    <row r="1298" spans="27:48" x14ac:dyDescent="0.2">
      <c r="AA1298" s="72"/>
      <c r="AB1298" s="72"/>
      <c r="AC1298" s="72"/>
      <c r="AD1298" s="72"/>
      <c r="AE1298" s="72"/>
      <c r="AG1298" s="127"/>
      <c r="AN1298" s="72"/>
      <c r="AO1298" s="72"/>
      <c r="AP1298" s="72"/>
      <c r="AQ1298" s="72"/>
      <c r="AR1298" s="72"/>
      <c r="AS1298" s="72"/>
      <c r="AT1298" s="72"/>
      <c r="AU1298" s="72"/>
      <c r="AV1298" s="72"/>
    </row>
    <row r="1299" spans="27:48" x14ac:dyDescent="0.2">
      <c r="AA1299" s="72"/>
      <c r="AB1299" s="72"/>
      <c r="AC1299" s="72"/>
      <c r="AD1299" s="72"/>
      <c r="AE1299" s="72"/>
      <c r="AG1299" s="127"/>
      <c r="AN1299" s="72"/>
      <c r="AO1299" s="72"/>
      <c r="AP1299" s="72"/>
      <c r="AQ1299" s="72"/>
      <c r="AR1299" s="72"/>
      <c r="AS1299" s="72"/>
      <c r="AT1299" s="72"/>
      <c r="AU1299" s="72"/>
    </row>
    <row r="1300" spans="27:48" x14ac:dyDescent="0.2">
      <c r="AA1300" s="72"/>
      <c r="AB1300" s="72"/>
      <c r="AC1300" s="72"/>
      <c r="AD1300" s="72"/>
      <c r="AE1300" s="72"/>
      <c r="AG1300" s="127"/>
      <c r="AN1300" s="72"/>
      <c r="AO1300" s="72"/>
      <c r="AP1300" s="72"/>
      <c r="AQ1300" s="72"/>
      <c r="AR1300" s="72"/>
      <c r="AS1300" s="72"/>
      <c r="AT1300" s="72"/>
      <c r="AU1300" s="72"/>
    </row>
    <row r="1301" spans="27:48" x14ac:dyDescent="0.2">
      <c r="AA1301" s="72"/>
      <c r="AB1301" s="72"/>
      <c r="AC1301" s="72"/>
      <c r="AD1301" s="72"/>
      <c r="AE1301" s="72"/>
      <c r="AG1301" s="127"/>
      <c r="AN1301" s="72"/>
      <c r="AO1301" s="72"/>
      <c r="AP1301" s="72"/>
      <c r="AQ1301" s="72"/>
      <c r="AR1301" s="72"/>
      <c r="AS1301" s="72"/>
      <c r="AT1301" s="72"/>
      <c r="AU1301" s="72"/>
    </row>
    <row r="1302" spans="27:48" x14ac:dyDescent="0.2">
      <c r="AA1302" s="72"/>
      <c r="AB1302" s="72"/>
      <c r="AC1302" s="72"/>
      <c r="AD1302" s="72"/>
      <c r="AE1302" s="72"/>
      <c r="AG1302" s="127"/>
      <c r="AN1302" s="72"/>
      <c r="AO1302" s="72"/>
      <c r="AP1302" s="72"/>
      <c r="AQ1302" s="72"/>
      <c r="AR1302" s="72"/>
      <c r="AS1302" s="72"/>
      <c r="AT1302" s="72"/>
      <c r="AU1302" s="72"/>
    </row>
    <row r="1303" spans="27:48" x14ac:dyDescent="0.2">
      <c r="AA1303" s="72"/>
      <c r="AB1303" s="72"/>
      <c r="AC1303" s="72"/>
      <c r="AD1303" s="72"/>
      <c r="AE1303" s="72"/>
      <c r="AG1303" s="127"/>
      <c r="AN1303" s="72"/>
      <c r="AO1303" s="72"/>
      <c r="AP1303" s="72"/>
      <c r="AQ1303" s="72"/>
      <c r="AR1303" s="72"/>
      <c r="AS1303" s="72"/>
      <c r="AT1303" s="72"/>
      <c r="AU1303" s="72"/>
    </row>
    <row r="1304" spans="27:48" x14ac:dyDescent="0.2">
      <c r="AA1304" s="72"/>
      <c r="AB1304" s="72"/>
      <c r="AC1304" s="72"/>
      <c r="AD1304" s="72"/>
      <c r="AE1304" s="72"/>
      <c r="AG1304" s="127"/>
      <c r="AN1304" s="72"/>
      <c r="AO1304" s="72"/>
      <c r="AP1304" s="72"/>
      <c r="AQ1304" s="72"/>
      <c r="AR1304" s="72"/>
      <c r="AS1304" s="72"/>
      <c r="AT1304" s="72"/>
      <c r="AU1304" s="72"/>
    </row>
    <row r="1305" spans="27:48" x14ac:dyDescent="0.2">
      <c r="AA1305" s="72"/>
      <c r="AB1305" s="72"/>
      <c r="AC1305" s="72"/>
      <c r="AD1305" s="72"/>
      <c r="AE1305" s="72"/>
      <c r="AG1305" s="127"/>
      <c r="AN1305" s="72"/>
      <c r="AO1305" s="72"/>
      <c r="AP1305" s="72"/>
      <c r="AQ1305" s="72"/>
      <c r="AR1305" s="72"/>
      <c r="AS1305" s="72"/>
      <c r="AT1305" s="72"/>
      <c r="AU1305" s="72"/>
    </row>
    <row r="1306" spans="27:48" x14ac:dyDescent="0.2">
      <c r="AA1306" s="72"/>
      <c r="AB1306" s="72"/>
      <c r="AC1306" s="72"/>
      <c r="AD1306" s="72"/>
      <c r="AE1306" s="72"/>
      <c r="AG1306" s="127"/>
      <c r="AN1306" s="72"/>
      <c r="AO1306" s="72"/>
      <c r="AP1306" s="72"/>
      <c r="AQ1306" s="72"/>
      <c r="AR1306" s="72"/>
      <c r="AS1306" s="72"/>
      <c r="AT1306" s="72"/>
      <c r="AU1306" s="72"/>
    </row>
    <row r="1307" spans="27:48" x14ac:dyDescent="0.2">
      <c r="AA1307" s="72"/>
      <c r="AB1307" s="72"/>
      <c r="AC1307" s="72"/>
      <c r="AD1307" s="72"/>
      <c r="AE1307" s="72"/>
      <c r="AG1307" s="127"/>
      <c r="AN1307" s="72"/>
      <c r="AO1307" s="72"/>
      <c r="AP1307" s="72"/>
      <c r="AQ1307" s="72"/>
      <c r="AR1307" s="72"/>
      <c r="AS1307" s="72"/>
      <c r="AT1307" s="72"/>
      <c r="AU1307" s="72"/>
    </row>
    <row r="1308" spans="27:48" x14ac:dyDescent="0.2">
      <c r="AA1308" s="72"/>
      <c r="AB1308" s="72"/>
      <c r="AC1308" s="72"/>
      <c r="AD1308" s="72"/>
      <c r="AE1308" s="72"/>
      <c r="AG1308" s="127"/>
      <c r="AN1308" s="72"/>
      <c r="AO1308" s="72"/>
      <c r="AP1308" s="72"/>
      <c r="AQ1308" s="72"/>
      <c r="AR1308" s="72"/>
      <c r="AS1308" s="72"/>
      <c r="AT1308" s="72"/>
      <c r="AU1308" s="72"/>
    </row>
    <row r="1309" spans="27:48" x14ac:dyDescent="0.2">
      <c r="AA1309" s="72"/>
      <c r="AB1309" s="72"/>
      <c r="AC1309" s="72"/>
      <c r="AD1309" s="72"/>
      <c r="AE1309" s="72"/>
      <c r="AG1309" s="127"/>
      <c r="AN1309" s="72"/>
      <c r="AO1309" s="72"/>
      <c r="AP1309" s="72"/>
      <c r="AQ1309" s="72"/>
      <c r="AR1309" s="72"/>
      <c r="AS1309" s="72"/>
      <c r="AT1309" s="72"/>
      <c r="AU1309" s="72"/>
    </row>
    <row r="1310" spans="27:48" x14ac:dyDescent="0.2">
      <c r="AA1310" s="72"/>
      <c r="AB1310" s="72"/>
      <c r="AC1310" s="72"/>
      <c r="AD1310" s="72"/>
      <c r="AE1310" s="72"/>
      <c r="AG1310" s="127"/>
      <c r="AN1310" s="72"/>
      <c r="AO1310" s="72"/>
      <c r="AP1310" s="72"/>
      <c r="AQ1310" s="72"/>
      <c r="AR1310" s="72"/>
      <c r="AS1310" s="72"/>
      <c r="AT1310" s="72"/>
      <c r="AU1310" s="72"/>
    </row>
    <row r="1311" spans="27:48" x14ac:dyDescent="0.2">
      <c r="AA1311" s="72"/>
      <c r="AB1311" s="72"/>
      <c r="AC1311" s="72"/>
      <c r="AD1311" s="72"/>
      <c r="AE1311" s="72"/>
      <c r="AG1311" s="127"/>
      <c r="AN1311" s="72"/>
      <c r="AO1311" s="72"/>
      <c r="AP1311" s="72"/>
      <c r="AQ1311" s="72"/>
      <c r="AR1311" s="72"/>
      <c r="AS1311" s="72"/>
      <c r="AT1311" s="72"/>
      <c r="AU1311" s="72"/>
    </row>
    <row r="1312" spans="27:48" x14ac:dyDescent="0.2">
      <c r="AA1312" s="72"/>
      <c r="AB1312" s="72"/>
      <c r="AC1312" s="72"/>
      <c r="AD1312" s="72"/>
      <c r="AE1312" s="72"/>
      <c r="AG1312" s="127"/>
      <c r="AN1312" s="72"/>
      <c r="AO1312" s="72"/>
      <c r="AP1312" s="72"/>
      <c r="AQ1312" s="72"/>
      <c r="AR1312" s="72"/>
      <c r="AS1312" s="72"/>
      <c r="AT1312" s="72"/>
      <c r="AU1312" s="72"/>
    </row>
    <row r="1313" spans="27:64" x14ac:dyDescent="0.2">
      <c r="AA1313" s="72"/>
      <c r="AB1313" s="72"/>
      <c r="AC1313" s="72"/>
      <c r="AD1313" s="72"/>
      <c r="AE1313" s="72"/>
      <c r="AG1313" s="127"/>
      <c r="AN1313" s="72"/>
      <c r="AO1313" s="72"/>
      <c r="AP1313" s="72"/>
      <c r="AQ1313" s="72"/>
      <c r="AR1313" s="72"/>
      <c r="AS1313" s="72"/>
      <c r="AT1313" s="72"/>
      <c r="AU1313" s="72"/>
    </row>
    <row r="1314" spans="27:64" x14ac:dyDescent="0.2">
      <c r="AA1314" s="72"/>
      <c r="AB1314" s="72"/>
      <c r="AC1314" s="72"/>
      <c r="AD1314" s="72"/>
      <c r="AE1314" s="72"/>
      <c r="AG1314" s="127"/>
      <c r="AN1314" s="72"/>
      <c r="AO1314" s="72"/>
      <c r="AP1314" s="72"/>
      <c r="AQ1314" s="72"/>
      <c r="AR1314" s="72"/>
      <c r="AS1314" s="72"/>
      <c r="AT1314" s="72"/>
      <c r="AU1314" s="72"/>
    </row>
    <row r="1315" spans="27:64" x14ac:dyDescent="0.2">
      <c r="AA1315" s="72"/>
      <c r="AB1315" s="72"/>
      <c r="AC1315" s="72"/>
      <c r="AD1315" s="72"/>
      <c r="AE1315" s="72"/>
      <c r="AG1315" s="127"/>
      <c r="AN1315" s="72"/>
      <c r="AO1315" s="72"/>
      <c r="AP1315" s="72"/>
      <c r="AQ1315" s="72"/>
      <c r="AR1315" s="72"/>
      <c r="AS1315" s="72"/>
      <c r="AT1315" s="72"/>
      <c r="AU1315" s="72"/>
    </row>
    <row r="1316" spans="27:64" x14ac:dyDescent="0.2">
      <c r="AA1316" s="72"/>
      <c r="AB1316" s="72"/>
      <c r="AC1316" s="72"/>
      <c r="AD1316" s="72"/>
      <c r="AE1316" s="72"/>
      <c r="AG1316" s="127"/>
      <c r="AN1316" s="72"/>
      <c r="AO1316" s="72"/>
      <c r="AP1316" s="72"/>
      <c r="AQ1316" s="72"/>
      <c r="AR1316" s="72"/>
      <c r="AS1316" s="72"/>
      <c r="AT1316" s="72"/>
      <c r="AU1316" s="72"/>
    </row>
    <row r="1317" spans="27:64" x14ac:dyDescent="0.2">
      <c r="AA1317" s="72"/>
      <c r="AB1317" s="72"/>
      <c r="AC1317" s="72"/>
      <c r="AD1317" s="72"/>
      <c r="AE1317" s="72"/>
      <c r="AG1317" s="127"/>
      <c r="AN1317" s="72"/>
      <c r="AO1317" s="72"/>
      <c r="AP1317" s="72"/>
      <c r="AQ1317" s="72"/>
      <c r="AR1317" s="72"/>
      <c r="AS1317" s="72"/>
      <c r="AT1317" s="72"/>
      <c r="AU1317" s="72"/>
    </row>
    <row r="1318" spans="27:64" x14ac:dyDescent="0.2">
      <c r="AA1318" s="72"/>
      <c r="AB1318" s="72"/>
      <c r="AC1318" s="72"/>
      <c r="AD1318" s="72"/>
      <c r="AE1318" s="72"/>
      <c r="AG1318" s="127"/>
      <c r="AN1318" s="72"/>
      <c r="AO1318" s="72"/>
      <c r="AP1318" s="72"/>
      <c r="AQ1318" s="72"/>
      <c r="AR1318" s="72"/>
      <c r="AS1318" s="72"/>
      <c r="AT1318" s="72"/>
      <c r="AU1318" s="72"/>
    </row>
    <row r="1319" spans="27:64" x14ac:dyDescent="0.2">
      <c r="AA1319" s="72"/>
      <c r="AB1319" s="72"/>
      <c r="AC1319" s="72"/>
      <c r="AD1319" s="72"/>
      <c r="AE1319" s="72"/>
      <c r="AG1319" s="127"/>
      <c r="AN1319" s="72"/>
      <c r="AO1319" s="72"/>
      <c r="AP1319" s="72"/>
      <c r="AQ1319" s="72"/>
      <c r="AR1319" s="72"/>
      <c r="AS1319" s="72"/>
      <c r="AT1319" s="72"/>
      <c r="AU1319" s="72"/>
    </row>
    <row r="1320" spans="27:64" x14ac:dyDescent="0.2">
      <c r="AA1320" s="72"/>
      <c r="AB1320" s="72"/>
      <c r="AC1320" s="72"/>
      <c r="AD1320" s="72"/>
      <c r="AE1320" s="72"/>
      <c r="AG1320" s="127"/>
      <c r="AN1320" s="72"/>
      <c r="AO1320" s="72"/>
      <c r="AP1320" s="72"/>
      <c r="AQ1320" s="72"/>
      <c r="AR1320" s="72"/>
      <c r="AS1320" s="72"/>
      <c r="AT1320" s="72"/>
      <c r="AU1320" s="72"/>
    </row>
    <row r="1321" spans="27:64" x14ac:dyDescent="0.2">
      <c r="AA1321" s="72"/>
      <c r="AB1321" s="72"/>
      <c r="AC1321" s="72"/>
      <c r="AD1321" s="72"/>
      <c r="AE1321" s="72"/>
      <c r="AG1321" s="127"/>
      <c r="AN1321" s="72"/>
      <c r="AO1321" s="72"/>
      <c r="AP1321" s="72"/>
      <c r="AQ1321" s="72"/>
      <c r="AR1321" s="72"/>
      <c r="AS1321" s="72"/>
      <c r="AT1321" s="72"/>
      <c r="AU1321" s="72"/>
    </row>
    <row r="1322" spans="27:64" x14ac:dyDescent="0.2">
      <c r="AA1322" s="72"/>
      <c r="AB1322" s="72"/>
      <c r="AC1322" s="72"/>
      <c r="AD1322" s="72"/>
      <c r="AE1322" s="72"/>
      <c r="AG1322" s="127"/>
      <c r="AN1322" s="72"/>
      <c r="AO1322" s="72"/>
      <c r="AP1322" s="72"/>
      <c r="AQ1322" s="72"/>
      <c r="AR1322" s="72"/>
      <c r="AS1322" s="72"/>
      <c r="AT1322" s="72"/>
      <c r="AU1322" s="72"/>
      <c r="AV1322" s="72"/>
      <c r="AW1322" s="72"/>
      <c r="AX1322" s="72"/>
      <c r="AY1322" s="72"/>
      <c r="AZ1322" s="72"/>
      <c r="BA1322" s="72"/>
      <c r="BB1322" s="72"/>
      <c r="BC1322" s="72"/>
      <c r="BD1322" s="72"/>
      <c r="BE1322" s="72"/>
      <c r="BF1322" s="72"/>
      <c r="BG1322" s="72"/>
      <c r="BH1322" s="72"/>
      <c r="BI1322" s="72"/>
      <c r="BJ1322" s="72"/>
      <c r="BK1322" s="72"/>
      <c r="BL1322" s="72"/>
    </row>
    <row r="1323" spans="27:64" x14ac:dyDescent="0.2">
      <c r="AA1323" s="72"/>
      <c r="AB1323" s="72"/>
      <c r="AC1323" s="72"/>
      <c r="AD1323" s="72"/>
      <c r="AE1323" s="72"/>
      <c r="AG1323" s="127"/>
      <c r="AN1323" s="72"/>
      <c r="AO1323" s="72"/>
      <c r="AP1323" s="72"/>
      <c r="AQ1323" s="72"/>
      <c r="AR1323" s="72"/>
      <c r="AS1323" s="72"/>
      <c r="AT1323" s="72"/>
      <c r="AU1323" s="72"/>
    </row>
    <row r="1324" spans="27:64" x14ac:dyDescent="0.2">
      <c r="AA1324" s="72"/>
      <c r="AB1324" s="72"/>
      <c r="AC1324" s="72"/>
      <c r="AD1324" s="72"/>
      <c r="AE1324" s="72"/>
      <c r="AG1324" s="127"/>
      <c r="AN1324" s="72"/>
      <c r="AO1324" s="72"/>
      <c r="AP1324" s="72"/>
      <c r="AQ1324" s="72"/>
      <c r="AR1324" s="72"/>
      <c r="AS1324" s="72"/>
      <c r="AT1324" s="72"/>
      <c r="AU1324" s="72"/>
      <c r="AV1324" s="72"/>
      <c r="AW1324" s="72"/>
      <c r="AX1324" s="72"/>
      <c r="AY1324" s="72"/>
      <c r="AZ1324" s="72"/>
      <c r="BA1324" s="72"/>
      <c r="BB1324" s="72"/>
      <c r="BC1324" s="72"/>
      <c r="BD1324" s="72"/>
      <c r="BE1324" s="72"/>
      <c r="BF1324" s="72"/>
      <c r="BG1324" s="72"/>
      <c r="BH1324" s="72"/>
      <c r="BI1324" s="72"/>
      <c r="BJ1324" s="72"/>
      <c r="BK1324" s="72"/>
      <c r="BL1324" s="72"/>
    </row>
    <row r="1325" spans="27:64" x14ac:dyDescent="0.2">
      <c r="AA1325" s="72"/>
      <c r="AB1325" s="72"/>
      <c r="AC1325" s="72"/>
      <c r="AD1325" s="72"/>
      <c r="AE1325" s="72"/>
      <c r="AG1325" s="127"/>
      <c r="AN1325" s="72"/>
      <c r="AO1325" s="72"/>
      <c r="AP1325" s="72"/>
      <c r="AQ1325" s="72"/>
      <c r="AR1325" s="72"/>
      <c r="AS1325" s="72"/>
      <c r="AT1325" s="72"/>
      <c r="AU1325" s="72"/>
    </row>
    <row r="1326" spans="27:64" x14ac:dyDescent="0.2">
      <c r="AA1326" s="72"/>
      <c r="AB1326" s="72"/>
      <c r="AC1326" s="72"/>
      <c r="AD1326" s="72"/>
      <c r="AE1326" s="72"/>
      <c r="AG1326" s="127"/>
      <c r="AN1326" s="72"/>
      <c r="AO1326" s="72"/>
      <c r="AP1326" s="72"/>
      <c r="AQ1326" s="72"/>
      <c r="AR1326" s="72"/>
      <c r="AS1326" s="72"/>
      <c r="AT1326" s="72"/>
      <c r="AU1326" s="72"/>
      <c r="AV1326" s="72"/>
      <c r="AW1326" s="72"/>
      <c r="AX1326" s="72"/>
      <c r="AY1326" s="72"/>
      <c r="AZ1326" s="72"/>
      <c r="BA1326" s="72"/>
      <c r="BB1326" s="72"/>
      <c r="BC1326" s="72"/>
      <c r="BD1326" s="72"/>
      <c r="BE1326" s="72"/>
      <c r="BF1326" s="72"/>
      <c r="BG1326" s="72"/>
      <c r="BH1326" s="72"/>
      <c r="BI1326" s="72"/>
      <c r="BJ1326" s="72"/>
      <c r="BK1326" s="72"/>
      <c r="BL1326" s="72"/>
    </row>
    <row r="1327" spans="27:64" x14ac:dyDescent="0.2">
      <c r="AA1327" s="72"/>
      <c r="AB1327" s="72"/>
      <c r="AC1327" s="72"/>
      <c r="AD1327" s="72"/>
      <c r="AE1327" s="72"/>
      <c r="AG1327" s="127"/>
      <c r="AN1327" s="72"/>
      <c r="AO1327" s="72"/>
      <c r="AP1327" s="72"/>
      <c r="AQ1327" s="72"/>
      <c r="AR1327" s="72"/>
      <c r="AS1327" s="72"/>
      <c r="AT1327" s="72"/>
      <c r="AU1327" s="72"/>
    </row>
    <row r="1328" spans="27:64" x14ac:dyDescent="0.2">
      <c r="AA1328" s="72"/>
      <c r="AB1328" s="72"/>
      <c r="AC1328" s="72"/>
      <c r="AD1328" s="72"/>
      <c r="AE1328" s="72"/>
      <c r="AG1328" s="127"/>
      <c r="AN1328" s="72"/>
      <c r="AO1328" s="72"/>
      <c r="AP1328" s="72"/>
      <c r="AQ1328" s="72"/>
      <c r="AR1328" s="72"/>
      <c r="AS1328" s="72"/>
      <c r="AT1328" s="72"/>
      <c r="AU1328" s="72"/>
    </row>
    <row r="1329" spans="27:64" x14ac:dyDescent="0.2">
      <c r="AA1329" s="72"/>
      <c r="AB1329" s="72"/>
      <c r="AC1329" s="72"/>
      <c r="AD1329" s="72"/>
      <c r="AE1329" s="72"/>
      <c r="AG1329" s="127"/>
      <c r="AN1329" s="72"/>
      <c r="AO1329" s="72"/>
      <c r="AP1329" s="72"/>
      <c r="AQ1329" s="72"/>
      <c r="AR1329" s="72"/>
      <c r="AS1329" s="72"/>
      <c r="AT1329" s="72"/>
      <c r="AU1329" s="72"/>
    </row>
    <row r="1330" spans="27:64" x14ac:dyDescent="0.2">
      <c r="AA1330" s="72"/>
      <c r="AB1330" s="72"/>
      <c r="AC1330" s="72"/>
      <c r="AD1330" s="72"/>
      <c r="AE1330" s="72"/>
      <c r="AG1330" s="127"/>
      <c r="AN1330" s="72"/>
      <c r="AO1330" s="72"/>
      <c r="AP1330" s="72"/>
      <c r="AQ1330" s="72"/>
      <c r="AR1330" s="72"/>
      <c r="AS1330" s="72"/>
      <c r="AT1330" s="72"/>
      <c r="AU1330" s="72"/>
    </row>
    <row r="1331" spans="27:64" x14ac:dyDescent="0.2">
      <c r="AA1331" s="72"/>
      <c r="AB1331" s="72"/>
      <c r="AC1331" s="72"/>
      <c r="AD1331" s="72"/>
      <c r="AE1331" s="72"/>
      <c r="AG1331" s="127"/>
      <c r="AN1331" s="72"/>
      <c r="AO1331" s="72"/>
      <c r="AP1331" s="72"/>
      <c r="AQ1331" s="72"/>
      <c r="AR1331" s="72"/>
      <c r="AS1331" s="72"/>
      <c r="AT1331" s="72"/>
      <c r="AU1331" s="72"/>
    </row>
    <row r="1332" spans="27:64" x14ac:dyDescent="0.2">
      <c r="AA1332" s="72"/>
      <c r="AB1332" s="72"/>
      <c r="AC1332" s="72"/>
      <c r="AD1332" s="72"/>
      <c r="AE1332" s="72"/>
      <c r="AG1332" s="127"/>
      <c r="AN1332" s="72"/>
      <c r="AO1332" s="72"/>
      <c r="AP1332" s="72"/>
      <c r="AQ1332" s="72"/>
      <c r="AR1332" s="72"/>
      <c r="AS1332" s="72"/>
      <c r="AT1332" s="72"/>
      <c r="AU1332" s="72"/>
    </row>
    <row r="1333" spans="27:64" x14ac:dyDescent="0.2">
      <c r="AA1333" s="72"/>
      <c r="AB1333" s="72"/>
      <c r="AC1333" s="72"/>
      <c r="AD1333" s="72"/>
      <c r="AE1333" s="72"/>
      <c r="AG1333" s="127"/>
      <c r="AN1333" s="72"/>
      <c r="AO1333" s="72"/>
      <c r="AP1333" s="72"/>
      <c r="AQ1333" s="72"/>
      <c r="AR1333" s="72"/>
      <c r="AS1333" s="72"/>
      <c r="AT1333" s="72"/>
      <c r="AU1333" s="72"/>
    </row>
    <row r="1334" spans="27:64" x14ac:dyDescent="0.2">
      <c r="AA1334" s="72"/>
      <c r="AB1334" s="72"/>
      <c r="AC1334" s="72"/>
      <c r="AD1334" s="72"/>
      <c r="AE1334" s="72"/>
      <c r="AG1334" s="127"/>
      <c r="AN1334" s="72"/>
      <c r="AO1334" s="72"/>
      <c r="AP1334" s="72"/>
      <c r="AQ1334" s="72"/>
      <c r="AR1334" s="72"/>
      <c r="AS1334" s="72"/>
      <c r="AT1334" s="72"/>
      <c r="AU1334" s="72"/>
    </row>
    <row r="1335" spans="27:64" x14ac:dyDescent="0.2">
      <c r="AA1335" s="72"/>
      <c r="AB1335" s="72"/>
      <c r="AC1335" s="72"/>
      <c r="AD1335" s="72"/>
      <c r="AE1335" s="72"/>
      <c r="AG1335" s="127"/>
      <c r="AN1335" s="72"/>
      <c r="AO1335" s="72"/>
      <c r="AP1335" s="72"/>
      <c r="AQ1335" s="72"/>
      <c r="AR1335" s="72"/>
      <c r="AS1335" s="72"/>
      <c r="AT1335" s="72"/>
      <c r="AU1335" s="72"/>
      <c r="AV1335" s="72"/>
    </row>
    <row r="1336" spans="27:64" x14ac:dyDescent="0.2">
      <c r="AA1336" s="72"/>
      <c r="AB1336" s="72"/>
      <c r="AC1336" s="72"/>
      <c r="AD1336" s="72"/>
      <c r="AE1336" s="72"/>
      <c r="AG1336" s="127"/>
      <c r="AN1336" s="72"/>
      <c r="AO1336" s="72"/>
      <c r="AP1336" s="72"/>
      <c r="AQ1336" s="72"/>
      <c r="AR1336" s="72"/>
      <c r="AS1336" s="72"/>
      <c r="AT1336" s="72"/>
      <c r="AU1336" s="72"/>
    </row>
    <row r="1337" spans="27:64" x14ac:dyDescent="0.2">
      <c r="AA1337" s="72"/>
      <c r="AB1337" s="72"/>
      <c r="AC1337" s="72"/>
      <c r="AD1337" s="72"/>
      <c r="AE1337" s="72"/>
      <c r="AG1337" s="127"/>
      <c r="AN1337" s="72"/>
      <c r="AO1337" s="72"/>
      <c r="AP1337" s="72"/>
      <c r="AQ1337" s="72"/>
      <c r="AR1337" s="72"/>
      <c r="AS1337" s="72"/>
      <c r="AT1337" s="72"/>
      <c r="AU1337" s="72"/>
      <c r="AV1337" s="72"/>
    </row>
    <row r="1338" spans="27:64" x14ac:dyDescent="0.2">
      <c r="AA1338" s="72"/>
      <c r="AB1338" s="72"/>
      <c r="AC1338" s="72"/>
      <c r="AD1338" s="72"/>
      <c r="AE1338" s="72"/>
      <c r="AG1338" s="127"/>
      <c r="AN1338" s="72"/>
      <c r="AO1338" s="72"/>
      <c r="AP1338" s="72"/>
      <c r="AQ1338" s="72"/>
      <c r="AR1338" s="72"/>
      <c r="AS1338" s="72"/>
      <c r="AT1338" s="72"/>
      <c r="AU1338" s="72"/>
      <c r="AV1338" s="72"/>
      <c r="AW1338" s="72"/>
      <c r="AX1338" s="72"/>
      <c r="AY1338" s="72"/>
      <c r="AZ1338" s="72"/>
      <c r="BA1338" s="72"/>
      <c r="BB1338" s="72"/>
      <c r="BC1338" s="72"/>
      <c r="BD1338" s="72"/>
      <c r="BE1338" s="72"/>
      <c r="BF1338" s="72"/>
      <c r="BG1338" s="72"/>
      <c r="BH1338" s="72"/>
      <c r="BI1338" s="72"/>
      <c r="BJ1338" s="72"/>
      <c r="BK1338" s="72"/>
      <c r="BL1338" s="72"/>
    </row>
    <row r="1339" spans="27:64" x14ac:dyDescent="0.2">
      <c r="AA1339" s="72"/>
      <c r="AB1339" s="72"/>
      <c r="AC1339" s="72"/>
      <c r="AD1339" s="72"/>
      <c r="AE1339" s="72"/>
      <c r="AG1339" s="127"/>
      <c r="AN1339" s="72"/>
      <c r="AO1339" s="72"/>
      <c r="AP1339" s="72"/>
      <c r="AQ1339" s="72"/>
      <c r="AR1339" s="72"/>
      <c r="AS1339" s="72"/>
      <c r="AT1339" s="72"/>
      <c r="AU1339" s="72"/>
    </row>
    <row r="1340" spans="27:64" x14ac:dyDescent="0.2">
      <c r="AA1340" s="72"/>
      <c r="AB1340" s="72"/>
      <c r="AC1340" s="72"/>
      <c r="AD1340" s="72"/>
      <c r="AE1340" s="72"/>
      <c r="AG1340" s="127"/>
      <c r="AN1340" s="72"/>
      <c r="AO1340" s="72"/>
      <c r="AP1340" s="72"/>
      <c r="AQ1340" s="72"/>
      <c r="AR1340" s="72"/>
      <c r="AS1340" s="72"/>
      <c r="AT1340" s="72"/>
      <c r="AU1340" s="72"/>
    </row>
    <row r="1341" spans="27:64" x14ac:dyDescent="0.2">
      <c r="AA1341" s="72"/>
      <c r="AB1341" s="72"/>
      <c r="AC1341" s="72"/>
      <c r="AD1341" s="72"/>
      <c r="AE1341" s="72"/>
      <c r="AG1341" s="127"/>
      <c r="AN1341" s="72"/>
      <c r="AO1341" s="72"/>
      <c r="AP1341" s="72"/>
      <c r="AQ1341" s="72"/>
      <c r="AR1341" s="72"/>
      <c r="AS1341" s="72"/>
      <c r="AT1341" s="72"/>
      <c r="AU1341" s="72"/>
    </row>
    <row r="1342" spans="27:64" x14ac:dyDescent="0.2">
      <c r="AA1342" s="72"/>
      <c r="AB1342" s="72"/>
      <c r="AC1342" s="72"/>
      <c r="AD1342" s="72"/>
      <c r="AE1342" s="72"/>
      <c r="AG1342" s="127"/>
      <c r="AN1342" s="72"/>
      <c r="AO1342" s="72"/>
      <c r="AP1342" s="72"/>
      <c r="AQ1342" s="72"/>
      <c r="AR1342" s="72"/>
      <c r="AS1342" s="72"/>
      <c r="AT1342" s="72"/>
      <c r="AU1342" s="72"/>
    </row>
    <row r="1343" spans="27:64" x14ac:dyDescent="0.2">
      <c r="AA1343" s="72"/>
      <c r="AB1343" s="72"/>
      <c r="AC1343" s="72"/>
      <c r="AD1343" s="72"/>
      <c r="AE1343" s="72"/>
      <c r="AG1343" s="127"/>
      <c r="AN1343" s="72"/>
      <c r="AO1343" s="72"/>
      <c r="AP1343" s="72"/>
      <c r="AQ1343" s="72"/>
      <c r="AR1343" s="72"/>
      <c r="AS1343" s="72"/>
      <c r="AT1343" s="72"/>
      <c r="AU1343" s="72"/>
    </row>
    <row r="1344" spans="27:64" x14ac:dyDescent="0.2">
      <c r="AA1344" s="72"/>
      <c r="AB1344" s="72"/>
      <c r="AC1344" s="72"/>
      <c r="AD1344" s="72"/>
      <c r="AE1344" s="72"/>
      <c r="AG1344" s="127"/>
      <c r="AN1344" s="72"/>
      <c r="AO1344" s="72"/>
      <c r="AP1344" s="72"/>
      <c r="AQ1344" s="72"/>
      <c r="AR1344" s="72"/>
      <c r="AS1344" s="72"/>
      <c r="AT1344" s="72"/>
      <c r="AU1344" s="72"/>
    </row>
    <row r="1345" spans="27:64" x14ac:dyDescent="0.2">
      <c r="AA1345" s="72"/>
      <c r="AB1345" s="72"/>
      <c r="AC1345" s="72"/>
      <c r="AD1345" s="72"/>
      <c r="AE1345" s="72"/>
      <c r="AG1345" s="127"/>
      <c r="AN1345" s="72"/>
      <c r="AO1345" s="72"/>
      <c r="AP1345" s="72"/>
      <c r="AQ1345" s="72"/>
      <c r="AR1345" s="72"/>
      <c r="AS1345" s="72"/>
      <c r="AT1345" s="72"/>
      <c r="AU1345" s="72"/>
      <c r="AV1345" s="72"/>
      <c r="AW1345" s="72"/>
      <c r="AX1345" s="72"/>
      <c r="AY1345" s="72"/>
      <c r="AZ1345" s="72"/>
      <c r="BA1345" s="72"/>
      <c r="BB1345" s="72"/>
      <c r="BC1345" s="72"/>
      <c r="BD1345" s="72"/>
      <c r="BE1345" s="72"/>
      <c r="BF1345" s="72"/>
      <c r="BG1345" s="72"/>
      <c r="BH1345" s="72"/>
      <c r="BI1345" s="72"/>
      <c r="BJ1345" s="72"/>
      <c r="BK1345" s="72"/>
      <c r="BL1345" s="72"/>
    </row>
    <row r="1346" spans="27:64" x14ac:dyDescent="0.2">
      <c r="AA1346" s="72"/>
      <c r="AB1346" s="72"/>
      <c r="AC1346" s="72"/>
      <c r="AD1346" s="72"/>
      <c r="AE1346" s="72"/>
      <c r="AG1346" s="127"/>
      <c r="AN1346" s="72"/>
      <c r="AO1346" s="72"/>
      <c r="AP1346" s="72"/>
      <c r="AQ1346" s="72"/>
      <c r="AR1346" s="72"/>
      <c r="AS1346" s="72"/>
      <c r="AT1346" s="72"/>
      <c r="AU1346" s="72"/>
      <c r="AV1346" s="72"/>
      <c r="AX1346" s="72"/>
    </row>
    <row r="1347" spans="27:64" x14ac:dyDescent="0.2">
      <c r="AA1347" s="72"/>
      <c r="AB1347" s="72"/>
      <c r="AC1347" s="72"/>
      <c r="AD1347" s="72"/>
      <c r="AE1347" s="72"/>
      <c r="AG1347" s="127"/>
      <c r="AN1347" s="72"/>
      <c r="AO1347" s="72"/>
      <c r="AP1347" s="72"/>
      <c r="AQ1347" s="72"/>
      <c r="AR1347" s="72"/>
      <c r="AS1347" s="72"/>
      <c r="AT1347" s="72"/>
      <c r="AU1347" s="72"/>
      <c r="AV1347" s="72"/>
      <c r="AW1347" s="72"/>
      <c r="AX1347" s="72"/>
      <c r="AY1347" s="72"/>
      <c r="AZ1347" s="72"/>
      <c r="BA1347" s="72"/>
      <c r="BB1347" s="72"/>
      <c r="BC1347" s="72"/>
      <c r="BD1347" s="72"/>
      <c r="BE1347" s="72"/>
      <c r="BF1347" s="72"/>
      <c r="BG1347" s="72"/>
      <c r="BH1347" s="72"/>
      <c r="BI1347" s="72"/>
      <c r="BJ1347" s="72"/>
      <c r="BK1347" s="72"/>
      <c r="BL1347" s="72"/>
    </row>
    <row r="1348" spans="27:64" x14ac:dyDescent="0.2">
      <c r="AA1348" s="72"/>
      <c r="AB1348" s="72"/>
      <c r="AC1348" s="72"/>
      <c r="AD1348" s="72"/>
      <c r="AE1348" s="72"/>
      <c r="AG1348" s="127"/>
      <c r="AN1348" s="72"/>
      <c r="AO1348" s="72"/>
      <c r="AP1348" s="72"/>
      <c r="AQ1348" s="72"/>
      <c r="AR1348" s="72"/>
      <c r="AS1348" s="72"/>
      <c r="AT1348" s="72"/>
      <c r="AU1348" s="72"/>
      <c r="AV1348" s="72"/>
      <c r="AW1348" s="72"/>
      <c r="AX1348" s="72"/>
      <c r="AY1348" s="72"/>
      <c r="AZ1348" s="72"/>
      <c r="BA1348" s="72"/>
      <c r="BB1348" s="72"/>
      <c r="BC1348" s="72"/>
      <c r="BD1348" s="72"/>
      <c r="BE1348" s="72"/>
      <c r="BF1348" s="72"/>
      <c r="BG1348" s="72"/>
      <c r="BH1348" s="72"/>
      <c r="BI1348" s="72"/>
      <c r="BJ1348" s="72"/>
      <c r="BK1348" s="72"/>
      <c r="BL1348" s="72"/>
    </row>
    <row r="1349" spans="27:64" x14ac:dyDescent="0.2">
      <c r="AA1349" s="72"/>
      <c r="AB1349" s="72"/>
      <c r="AC1349" s="72"/>
      <c r="AD1349" s="72"/>
      <c r="AE1349" s="72"/>
      <c r="AG1349" s="127"/>
      <c r="AN1349" s="72"/>
      <c r="AO1349" s="72"/>
      <c r="AP1349" s="72"/>
      <c r="AQ1349" s="72"/>
      <c r="AR1349" s="72"/>
      <c r="AS1349" s="72"/>
      <c r="AT1349" s="72"/>
      <c r="AU1349" s="72"/>
    </row>
    <row r="1350" spans="27:64" x14ac:dyDescent="0.2">
      <c r="AA1350" s="72"/>
      <c r="AB1350" s="72"/>
      <c r="AC1350" s="72"/>
      <c r="AD1350" s="72"/>
      <c r="AE1350" s="72"/>
      <c r="AG1350" s="127"/>
      <c r="AN1350" s="72"/>
      <c r="AO1350" s="72"/>
      <c r="AP1350" s="72"/>
      <c r="AQ1350" s="72"/>
      <c r="AR1350" s="72"/>
      <c r="AS1350" s="72"/>
      <c r="AT1350" s="72"/>
      <c r="AU1350" s="72"/>
    </row>
    <row r="1351" spans="27:64" x14ac:dyDescent="0.2">
      <c r="AA1351" s="72"/>
      <c r="AB1351" s="72"/>
      <c r="AC1351" s="72"/>
      <c r="AD1351" s="72"/>
      <c r="AE1351" s="72"/>
      <c r="AG1351" s="127"/>
      <c r="AN1351" s="72"/>
      <c r="AO1351" s="72"/>
      <c r="AP1351" s="72"/>
      <c r="AQ1351" s="72"/>
      <c r="AR1351" s="72"/>
      <c r="AS1351" s="72"/>
      <c r="AT1351" s="72"/>
      <c r="AU1351" s="72"/>
    </row>
    <row r="1352" spans="27:64" x14ac:dyDescent="0.2">
      <c r="AA1352" s="72"/>
      <c r="AB1352" s="72"/>
      <c r="AC1352" s="72"/>
      <c r="AD1352" s="72"/>
      <c r="AE1352" s="72"/>
      <c r="AG1352" s="127"/>
      <c r="AN1352" s="72"/>
      <c r="AO1352" s="72"/>
      <c r="AP1352" s="72"/>
      <c r="AQ1352" s="72"/>
      <c r="AR1352" s="72"/>
      <c r="AS1352" s="72"/>
      <c r="AT1352" s="72"/>
      <c r="AU1352" s="72"/>
    </row>
    <row r="1353" spans="27:64" x14ac:dyDescent="0.2">
      <c r="AA1353" s="72"/>
      <c r="AB1353" s="72"/>
      <c r="AC1353" s="72"/>
      <c r="AD1353" s="72"/>
      <c r="AE1353" s="72"/>
      <c r="AG1353" s="127"/>
      <c r="AN1353" s="72"/>
      <c r="AO1353" s="72"/>
      <c r="AP1353" s="72"/>
      <c r="AQ1353" s="72"/>
      <c r="AR1353" s="72"/>
      <c r="AS1353" s="72"/>
      <c r="AT1353" s="72"/>
      <c r="AU1353" s="72"/>
    </row>
    <row r="1354" spans="27:64" x14ac:dyDescent="0.2">
      <c r="AA1354" s="72"/>
      <c r="AB1354" s="72"/>
      <c r="AC1354" s="72"/>
      <c r="AD1354" s="72"/>
      <c r="AE1354" s="72"/>
      <c r="AG1354" s="127"/>
      <c r="AN1354" s="72"/>
      <c r="AO1354" s="72"/>
      <c r="AP1354" s="72"/>
      <c r="AQ1354" s="72"/>
      <c r="AR1354" s="72"/>
      <c r="AS1354" s="72"/>
      <c r="AT1354" s="72"/>
      <c r="AU1354" s="72"/>
    </row>
    <row r="1355" spans="27:64" x14ac:dyDescent="0.2">
      <c r="AA1355" s="72"/>
      <c r="AB1355" s="72"/>
      <c r="AC1355" s="72"/>
      <c r="AD1355" s="72"/>
      <c r="AE1355" s="72"/>
      <c r="AG1355" s="127"/>
      <c r="AN1355" s="72"/>
      <c r="AO1355" s="72"/>
      <c r="AP1355" s="72"/>
      <c r="AQ1355" s="72"/>
      <c r="AR1355" s="72"/>
      <c r="AS1355" s="72"/>
      <c r="AT1355" s="72"/>
      <c r="AU1355" s="72"/>
    </row>
    <row r="1356" spans="27:64" x14ac:dyDescent="0.2">
      <c r="AA1356" s="72"/>
      <c r="AB1356" s="72"/>
      <c r="AC1356" s="72"/>
      <c r="AD1356" s="72"/>
      <c r="AE1356" s="72"/>
      <c r="AG1356" s="127"/>
      <c r="AN1356" s="72"/>
      <c r="AO1356" s="72"/>
      <c r="AP1356" s="72"/>
      <c r="AQ1356" s="72"/>
      <c r="AR1356" s="72"/>
      <c r="AS1356" s="72"/>
      <c r="AT1356" s="72"/>
      <c r="AU1356" s="72"/>
    </row>
    <row r="1357" spans="27:64" x14ac:dyDescent="0.2">
      <c r="AA1357" s="72"/>
      <c r="AB1357" s="72"/>
      <c r="AC1357" s="72"/>
      <c r="AD1357" s="72"/>
      <c r="AE1357" s="72"/>
      <c r="AG1357" s="127"/>
      <c r="AN1357" s="72"/>
      <c r="AO1357" s="72"/>
      <c r="AP1357" s="72"/>
      <c r="AQ1357" s="72"/>
      <c r="AR1357" s="72"/>
      <c r="AS1357" s="72"/>
      <c r="AT1357" s="72"/>
      <c r="AU1357" s="72"/>
    </row>
    <row r="1358" spans="27:64" x14ac:dyDescent="0.2">
      <c r="AA1358" s="72"/>
      <c r="AB1358" s="72"/>
      <c r="AC1358" s="72"/>
      <c r="AD1358" s="72"/>
      <c r="AE1358" s="72"/>
      <c r="AG1358" s="127"/>
      <c r="AN1358" s="72"/>
      <c r="AO1358" s="72"/>
      <c r="AP1358" s="72"/>
      <c r="AQ1358" s="72"/>
      <c r="AR1358" s="72"/>
      <c r="AS1358" s="72"/>
      <c r="AT1358" s="72"/>
      <c r="AU1358" s="72"/>
    </row>
    <row r="1359" spans="27:64" x14ac:dyDescent="0.2">
      <c r="AA1359" s="72"/>
      <c r="AB1359" s="72"/>
      <c r="AC1359" s="72"/>
      <c r="AD1359" s="72"/>
      <c r="AE1359" s="72"/>
      <c r="AG1359" s="127"/>
      <c r="AN1359" s="72"/>
      <c r="AO1359" s="72"/>
      <c r="AP1359" s="72"/>
      <c r="AQ1359" s="72"/>
      <c r="AR1359" s="72"/>
      <c r="AS1359" s="72"/>
      <c r="AT1359" s="72"/>
      <c r="AU1359" s="72"/>
    </row>
    <row r="1360" spans="27:64" x14ac:dyDescent="0.2">
      <c r="AA1360" s="72"/>
      <c r="AB1360" s="72"/>
      <c r="AC1360" s="72"/>
      <c r="AD1360" s="72"/>
      <c r="AE1360" s="72"/>
      <c r="AG1360" s="127"/>
      <c r="AN1360" s="72"/>
      <c r="AO1360" s="72"/>
      <c r="AP1360" s="72"/>
      <c r="AQ1360" s="72"/>
      <c r="AR1360" s="72"/>
      <c r="AS1360" s="72"/>
      <c r="AT1360" s="72"/>
      <c r="AU1360" s="72"/>
    </row>
    <row r="1361" spans="27:64" x14ac:dyDescent="0.2">
      <c r="AA1361" s="72"/>
      <c r="AB1361" s="72"/>
      <c r="AC1361" s="72"/>
      <c r="AD1361" s="72"/>
      <c r="AE1361" s="72"/>
      <c r="AG1361" s="127"/>
      <c r="AN1361" s="72"/>
      <c r="AO1361" s="72"/>
      <c r="AP1361" s="72"/>
      <c r="AQ1361" s="72"/>
      <c r="AR1361" s="72"/>
      <c r="AS1361" s="72"/>
      <c r="AT1361" s="72"/>
      <c r="AU1361" s="72"/>
    </row>
    <row r="1362" spans="27:64" x14ac:dyDescent="0.2">
      <c r="AA1362" s="72"/>
      <c r="AB1362" s="72"/>
      <c r="AC1362" s="72"/>
      <c r="AD1362" s="72"/>
      <c r="AE1362" s="72"/>
      <c r="AG1362" s="127"/>
      <c r="AN1362" s="72"/>
      <c r="AO1362" s="72"/>
      <c r="AP1362" s="72"/>
      <c r="AQ1362" s="72"/>
      <c r="AR1362" s="72"/>
      <c r="AS1362" s="72"/>
      <c r="AT1362" s="72"/>
      <c r="AU1362" s="72"/>
    </row>
    <row r="1363" spans="27:64" x14ac:dyDescent="0.2">
      <c r="AA1363" s="72"/>
      <c r="AB1363" s="72"/>
      <c r="AC1363" s="72"/>
      <c r="AD1363" s="72"/>
      <c r="AE1363" s="72"/>
      <c r="AG1363" s="127"/>
      <c r="AN1363" s="72"/>
      <c r="AO1363" s="72"/>
      <c r="AP1363" s="72"/>
      <c r="AQ1363" s="72"/>
      <c r="AR1363" s="72"/>
      <c r="AS1363" s="72"/>
      <c r="AT1363" s="72"/>
      <c r="AU1363" s="72"/>
    </row>
    <row r="1364" spans="27:64" x14ac:dyDescent="0.2">
      <c r="AA1364" s="72"/>
      <c r="AB1364" s="72"/>
      <c r="AC1364" s="72"/>
      <c r="AD1364" s="72"/>
      <c r="AE1364" s="72"/>
      <c r="AG1364" s="127"/>
      <c r="AN1364" s="72"/>
      <c r="AO1364" s="72"/>
      <c r="AP1364" s="72"/>
      <c r="AQ1364" s="72"/>
      <c r="AR1364" s="72"/>
      <c r="AS1364" s="72"/>
      <c r="AT1364" s="72"/>
      <c r="AU1364" s="72"/>
    </row>
    <row r="1365" spans="27:64" x14ac:dyDescent="0.2">
      <c r="AA1365" s="72"/>
      <c r="AB1365" s="72"/>
      <c r="AC1365" s="72"/>
      <c r="AD1365" s="72"/>
      <c r="AE1365" s="72"/>
      <c r="AG1365" s="127"/>
      <c r="AN1365" s="72"/>
      <c r="AO1365" s="72"/>
      <c r="AP1365" s="72"/>
      <c r="AQ1365" s="72"/>
      <c r="AR1365" s="72"/>
      <c r="AS1365" s="72"/>
      <c r="AT1365" s="72"/>
      <c r="AU1365" s="72"/>
    </row>
    <row r="1366" spans="27:64" x14ac:dyDescent="0.2">
      <c r="AA1366" s="72"/>
      <c r="AB1366" s="72"/>
      <c r="AC1366" s="72"/>
      <c r="AD1366" s="72"/>
      <c r="AE1366" s="72"/>
      <c r="AG1366" s="127"/>
      <c r="AN1366" s="72"/>
      <c r="AO1366" s="72"/>
      <c r="AP1366" s="72"/>
      <c r="AQ1366" s="72"/>
      <c r="AR1366" s="72"/>
      <c r="AS1366" s="72"/>
      <c r="AT1366" s="72"/>
      <c r="AU1366" s="72"/>
      <c r="AV1366" s="72"/>
      <c r="AX1366" s="72"/>
      <c r="AY1366" s="72"/>
      <c r="AZ1366" s="72"/>
      <c r="BA1366" s="72"/>
      <c r="BB1366" s="72"/>
      <c r="BC1366" s="72"/>
      <c r="BD1366" s="72"/>
      <c r="BE1366" s="72"/>
      <c r="BF1366" s="72"/>
      <c r="BG1366" s="72"/>
      <c r="BH1366" s="72"/>
      <c r="BI1366" s="72"/>
      <c r="BJ1366" s="72"/>
      <c r="BK1366" s="72"/>
      <c r="BL1366" s="72"/>
    </row>
    <row r="1367" spans="27:64" x14ac:dyDescent="0.2">
      <c r="AA1367" s="72"/>
      <c r="AB1367" s="72"/>
      <c r="AC1367" s="72"/>
      <c r="AD1367" s="72"/>
      <c r="AE1367" s="72"/>
      <c r="AG1367" s="127"/>
      <c r="AN1367" s="72"/>
      <c r="AO1367" s="72"/>
      <c r="AP1367" s="72"/>
      <c r="AQ1367" s="72"/>
      <c r="AR1367" s="72"/>
      <c r="AS1367" s="72"/>
      <c r="AT1367" s="72"/>
      <c r="AU1367" s="72"/>
    </row>
    <row r="1368" spans="27:64" x14ac:dyDescent="0.2">
      <c r="AA1368" s="72"/>
      <c r="AB1368" s="72"/>
      <c r="AC1368" s="72"/>
      <c r="AD1368" s="72"/>
      <c r="AE1368" s="72"/>
      <c r="AG1368" s="127"/>
      <c r="AN1368" s="72"/>
      <c r="AO1368" s="72"/>
      <c r="AP1368" s="72"/>
      <c r="AQ1368" s="72"/>
      <c r="AR1368" s="72"/>
      <c r="AS1368" s="72"/>
      <c r="AT1368" s="72"/>
      <c r="AU1368" s="72"/>
    </row>
    <row r="1369" spans="27:64" x14ac:dyDescent="0.2">
      <c r="AA1369" s="72"/>
      <c r="AB1369" s="72"/>
      <c r="AC1369" s="72"/>
      <c r="AD1369" s="72"/>
      <c r="AE1369" s="72"/>
      <c r="AG1369" s="127"/>
      <c r="AN1369" s="72"/>
      <c r="AO1369" s="72"/>
      <c r="AP1369" s="72"/>
      <c r="AQ1369" s="72"/>
      <c r="AR1369" s="72"/>
      <c r="AS1369" s="72"/>
      <c r="AT1369" s="72"/>
      <c r="AU1369" s="72"/>
    </row>
    <row r="1370" spans="27:64" x14ac:dyDescent="0.2">
      <c r="AA1370" s="72"/>
      <c r="AB1370" s="72"/>
      <c r="AC1370" s="72"/>
      <c r="AD1370" s="72"/>
      <c r="AE1370" s="72"/>
      <c r="AG1370" s="127"/>
      <c r="AN1370" s="72"/>
      <c r="AO1370" s="72"/>
      <c r="AP1370" s="72"/>
      <c r="AQ1370" s="72"/>
      <c r="AR1370" s="72"/>
      <c r="AS1370" s="72"/>
      <c r="AT1370" s="72"/>
      <c r="AU1370" s="72"/>
      <c r="AV1370" s="72"/>
      <c r="AX1370" s="72"/>
    </row>
    <row r="1371" spans="27:64" x14ac:dyDescent="0.2">
      <c r="AA1371" s="72"/>
      <c r="AB1371" s="72"/>
      <c r="AC1371" s="72"/>
      <c r="AD1371" s="72"/>
      <c r="AE1371" s="72"/>
      <c r="AG1371" s="127"/>
      <c r="AN1371" s="72"/>
      <c r="AO1371" s="72"/>
      <c r="AP1371" s="72"/>
      <c r="AQ1371" s="72"/>
      <c r="AR1371" s="72"/>
      <c r="AS1371" s="72"/>
      <c r="AT1371" s="72"/>
      <c r="AU1371" s="72"/>
    </row>
    <row r="1372" spans="27:64" x14ac:dyDescent="0.2">
      <c r="AA1372" s="72"/>
      <c r="AB1372" s="72"/>
      <c r="AC1372" s="72"/>
      <c r="AD1372" s="72"/>
      <c r="AE1372" s="72"/>
      <c r="AG1372" s="127"/>
      <c r="AN1372" s="72"/>
      <c r="AO1372" s="72"/>
      <c r="AP1372" s="72"/>
      <c r="AQ1372" s="72"/>
      <c r="AR1372" s="72"/>
      <c r="AS1372" s="72"/>
      <c r="AT1372" s="72"/>
      <c r="AU1372" s="72"/>
      <c r="AV1372" s="72"/>
      <c r="AX1372" s="72"/>
      <c r="AY1372" s="72"/>
      <c r="AZ1372" s="72"/>
      <c r="BA1372" s="72"/>
      <c r="BB1372" s="72"/>
      <c r="BC1372" s="72"/>
      <c r="BD1372" s="72"/>
      <c r="BE1372" s="72"/>
      <c r="BF1372" s="72"/>
      <c r="BG1372" s="72"/>
      <c r="BH1372" s="72"/>
      <c r="BI1372" s="72"/>
      <c r="BJ1372" s="72"/>
      <c r="BK1372" s="72"/>
      <c r="BL1372" s="72"/>
    </row>
    <row r="1373" spans="27:64" x14ac:dyDescent="0.2">
      <c r="AA1373" s="72"/>
      <c r="AB1373" s="72"/>
      <c r="AC1373" s="72"/>
      <c r="AD1373" s="72"/>
      <c r="AE1373" s="72"/>
      <c r="AG1373" s="127"/>
      <c r="AN1373" s="72"/>
      <c r="AO1373" s="72"/>
      <c r="AP1373" s="72"/>
      <c r="AQ1373" s="72"/>
      <c r="AR1373" s="72"/>
      <c r="AS1373" s="72"/>
      <c r="AT1373" s="72"/>
      <c r="AU1373" s="72"/>
    </row>
    <row r="1374" spans="27:64" x14ac:dyDescent="0.2">
      <c r="AA1374" s="72"/>
      <c r="AB1374" s="72"/>
      <c r="AC1374" s="72"/>
      <c r="AD1374" s="72"/>
      <c r="AE1374" s="72"/>
      <c r="AG1374" s="127"/>
      <c r="AN1374" s="72"/>
      <c r="AO1374" s="72"/>
      <c r="AP1374" s="72"/>
      <c r="AQ1374" s="72"/>
      <c r="AR1374" s="72"/>
      <c r="AS1374" s="72"/>
      <c r="AT1374" s="72"/>
      <c r="AU1374" s="72"/>
    </row>
    <row r="1375" spans="27:64" x14ac:dyDescent="0.2">
      <c r="AA1375" s="72"/>
      <c r="AB1375" s="72"/>
      <c r="AC1375" s="72"/>
      <c r="AD1375" s="72"/>
      <c r="AE1375" s="72"/>
      <c r="AG1375" s="127"/>
      <c r="AN1375" s="72"/>
      <c r="AO1375" s="72"/>
      <c r="AP1375" s="72"/>
      <c r="AQ1375" s="72"/>
      <c r="AR1375" s="72"/>
      <c r="AS1375" s="72"/>
      <c r="AT1375" s="72"/>
      <c r="AU1375" s="72"/>
      <c r="AV1375" s="72"/>
    </row>
    <row r="1376" spans="27:64" x14ac:dyDescent="0.2">
      <c r="AA1376" s="72"/>
      <c r="AB1376" s="72"/>
      <c r="AC1376" s="72"/>
      <c r="AD1376" s="72"/>
      <c r="AE1376" s="72"/>
      <c r="AG1376" s="127"/>
      <c r="AN1376" s="72"/>
      <c r="AO1376" s="72"/>
      <c r="AP1376" s="72"/>
      <c r="AQ1376" s="72"/>
      <c r="AR1376" s="72"/>
      <c r="AS1376" s="72"/>
      <c r="AT1376" s="72"/>
      <c r="AU1376" s="72"/>
      <c r="AV1376" s="72"/>
    </row>
    <row r="1377" spans="27:64" x14ac:dyDescent="0.2">
      <c r="AA1377" s="72"/>
      <c r="AB1377" s="72"/>
      <c r="AC1377" s="72"/>
      <c r="AD1377" s="72"/>
      <c r="AE1377" s="72"/>
      <c r="AG1377" s="127"/>
      <c r="AN1377" s="72"/>
      <c r="AO1377" s="72"/>
      <c r="AP1377" s="72"/>
      <c r="AQ1377" s="72"/>
      <c r="AR1377" s="72"/>
      <c r="AS1377" s="72"/>
      <c r="AT1377" s="72"/>
      <c r="AU1377" s="72"/>
      <c r="AV1377" s="72"/>
      <c r="AW1377" s="72"/>
      <c r="AX1377" s="72"/>
      <c r="AY1377" s="72"/>
      <c r="AZ1377" s="72"/>
      <c r="BA1377" s="72"/>
      <c r="BB1377" s="72"/>
      <c r="BC1377" s="72"/>
      <c r="BD1377" s="72"/>
      <c r="BE1377" s="72"/>
      <c r="BF1377" s="72"/>
      <c r="BG1377" s="72"/>
      <c r="BH1377" s="72"/>
      <c r="BI1377" s="72"/>
      <c r="BJ1377" s="72"/>
      <c r="BK1377" s="72"/>
      <c r="BL1377" s="72"/>
    </row>
    <row r="1378" spans="27:64" x14ac:dyDescent="0.2">
      <c r="AA1378" s="72"/>
      <c r="AB1378" s="72"/>
      <c r="AC1378" s="72"/>
      <c r="AD1378" s="72"/>
      <c r="AE1378" s="72"/>
      <c r="AG1378" s="127"/>
      <c r="AN1378" s="72"/>
      <c r="AO1378" s="72"/>
      <c r="AP1378" s="72"/>
      <c r="AQ1378" s="72"/>
      <c r="AR1378" s="72"/>
      <c r="AS1378" s="72"/>
      <c r="AT1378" s="72"/>
      <c r="AU1378" s="72"/>
    </row>
    <row r="1379" spans="27:64" x14ac:dyDescent="0.2">
      <c r="AA1379" s="72"/>
      <c r="AB1379" s="72"/>
      <c r="AC1379" s="72"/>
      <c r="AD1379" s="72"/>
      <c r="AE1379" s="72"/>
      <c r="AG1379" s="127"/>
      <c r="AN1379" s="72"/>
      <c r="AO1379" s="72"/>
      <c r="AP1379" s="72"/>
      <c r="AQ1379" s="72"/>
      <c r="AR1379" s="72"/>
      <c r="AS1379" s="72"/>
      <c r="AT1379" s="72"/>
      <c r="AU1379" s="72"/>
    </row>
    <row r="1380" spans="27:64" x14ac:dyDescent="0.2">
      <c r="AA1380" s="72"/>
      <c r="AB1380" s="72"/>
      <c r="AC1380" s="72"/>
      <c r="AD1380" s="72"/>
      <c r="AE1380" s="72"/>
      <c r="AG1380" s="127"/>
      <c r="AN1380" s="72"/>
      <c r="AO1380" s="72"/>
      <c r="AP1380" s="72"/>
      <c r="AQ1380" s="72"/>
      <c r="AR1380" s="72"/>
      <c r="AS1380" s="72"/>
      <c r="AT1380" s="72"/>
      <c r="AU1380" s="72"/>
      <c r="AV1380" s="72"/>
      <c r="AX1380" s="72"/>
      <c r="AY1380" s="72"/>
      <c r="AZ1380" s="72"/>
      <c r="BA1380" s="72"/>
      <c r="BB1380" s="72"/>
      <c r="BC1380" s="72"/>
      <c r="BD1380" s="72"/>
      <c r="BE1380" s="72"/>
      <c r="BF1380" s="72"/>
      <c r="BG1380" s="72"/>
      <c r="BH1380" s="72"/>
      <c r="BI1380" s="72"/>
      <c r="BJ1380" s="72"/>
      <c r="BK1380" s="72"/>
      <c r="BL1380" s="72"/>
    </row>
    <row r="1381" spans="27:64" x14ac:dyDescent="0.2">
      <c r="AA1381" s="72"/>
      <c r="AB1381" s="72"/>
      <c r="AC1381" s="72"/>
      <c r="AD1381" s="72"/>
      <c r="AE1381" s="72"/>
      <c r="AG1381" s="127"/>
      <c r="AN1381" s="72"/>
      <c r="AO1381" s="72"/>
      <c r="AP1381" s="72"/>
      <c r="AQ1381" s="72"/>
      <c r="AR1381" s="72"/>
      <c r="AS1381" s="72"/>
      <c r="AT1381" s="72"/>
      <c r="AU1381" s="72"/>
      <c r="AV1381" s="72"/>
      <c r="AW1381" s="72"/>
      <c r="AX1381" s="72"/>
      <c r="AY1381" s="72"/>
      <c r="AZ1381" s="72"/>
      <c r="BA1381" s="72"/>
      <c r="BB1381" s="72"/>
      <c r="BC1381" s="72"/>
      <c r="BD1381" s="72"/>
      <c r="BE1381" s="72"/>
      <c r="BF1381" s="72"/>
      <c r="BG1381" s="72"/>
      <c r="BH1381" s="72"/>
      <c r="BI1381" s="72"/>
      <c r="BJ1381" s="72"/>
      <c r="BK1381" s="72"/>
      <c r="BL1381" s="72"/>
    </row>
    <row r="1382" spans="27:64" x14ac:dyDescent="0.2">
      <c r="AA1382" s="72"/>
      <c r="AB1382" s="72"/>
      <c r="AC1382" s="72"/>
      <c r="AD1382" s="72"/>
      <c r="AE1382" s="72"/>
      <c r="AG1382" s="127"/>
      <c r="AN1382" s="72"/>
      <c r="AO1382" s="72"/>
      <c r="AP1382" s="72"/>
      <c r="AQ1382" s="72"/>
      <c r="AR1382" s="72"/>
      <c r="AS1382" s="72"/>
      <c r="AT1382" s="72"/>
      <c r="AU1382" s="72"/>
    </row>
    <row r="1383" spans="27:64" x14ac:dyDescent="0.2">
      <c r="AA1383" s="72"/>
      <c r="AB1383" s="72"/>
      <c r="AC1383" s="72"/>
      <c r="AD1383" s="72"/>
      <c r="AE1383" s="72"/>
      <c r="AG1383" s="127"/>
      <c r="AN1383" s="72"/>
      <c r="AO1383" s="72"/>
      <c r="AP1383" s="72"/>
      <c r="AQ1383" s="72"/>
      <c r="AR1383" s="72"/>
      <c r="AS1383" s="72"/>
      <c r="AT1383" s="72"/>
      <c r="AU1383" s="72"/>
    </row>
    <row r="1384" spans="27:64" x14ac:dyDescent="0.2">
      <c r="AA1384" s="72"/>
      <c r="AB1384" s="72"/>
      <c r="AC1384" s="72"/>
      <c r="AD1384" s="72"/>
      <c r="AE1384" s="72"/>
      <c r="AG1384" s="127"/>
      <c r="AN1384" s="72"/>
      <c r="AO1384" s="72"/>
      <c r="AP1384" s="72"/>
      <c r="AQ1384" s="72"/>
      <c r="AR1384" s="72"/>
      <c r="AS1384" s="72"/>
      <c r="AT1384" s="72"/>
      <c r="AU1384" s="72"/>
    </row>
    <row r="1385" spans="27:64" x14ac:dyDescent="0.2">
      <c r="AA1385" s="72"/>
      <c r="AB1385" s="72"/>
      <c r="AC1385" s="72"/>
      <c r="AD1385" s="72"/>
      <c r="AE1385" s="72"/>
      <c r="AG1385" s="127"/>
      <c r="AN1385" s="72"/>
      <c r="AO1385" s="72"/>
      <c r="AP1385" s="72"/>
      <c r="AQ1385" s="72"/>
      <c r="AR1385" s="72"/>
      <c r="AS1385" s="72"/>
      <c r="AT1385" s="72"/>
      <c r="AU1385" s="72"/>
    </row>
    <row r="1386" spans="27:64" x14ac:dyDescent="0.2">
      <c r="AA1386" s="72"/>
      <c r="AB1386" s="72"/>
      <c r="AC1386" s="72"/>
      <c r="AD1386" s="72"/>
      <c r="AE1386" s="72"/>
      <c r="AG1386" s="127"/>
      <c r="AN1386" s="72"/>
      <c r="AO1386" s="72"/>
      <c r="AP1386" s="72"/>
      <c r="AQ1386" s="72"/>
      <c r="AR1386" s="72"/>
      <c r="AS1386" s="72"/>
      <c r="AT1386" s="72"/>
      <c r="AU1386" s="72"/>
      <c r="AV1386" s="72"/>
      <c r="AX1386" s="72"/>
      <c r="AY1386" s="72"/>
      <c r="AZ1386" s="72"/>
      <c r="BA1386" s="72"/>
      <c r="BB1386" s="72"/>
      <c r="BC1386" s="72"/>
      <c r="BD1386" s="72"/>
      <c r="BE1386" s="72"/>
      <c r="BF1386" s="72"/>
      <c r="BG1386" s="72"/>
      <c r="BH1386" s="72"/>
      <c r="BI1386" s="72"/>
      <c r="BJ1386" s="72"/>
      <c r="BK1386" s="72"/>
      <c r="BL1386" s="72"/>
    </row>
    <row r="1387" spans="27:64" x14ac:dyDescent="0.2">
      <c r="AA1387" s="72"/>
      <c r="AB1387" s="72"/>
      <c r="AC1387" s="72"/>
      <c r="AD1387" s="72"/>
      <c r="AE1387" s="72"/>
      <c r="AG1387" s="127"/>
      <c r="AN1387" s="72"/>
      <c r="AO1387" s="72"/>
      <c r="AP1387" s="72"/>
      <c r="AQ1387" s="72"/>
      <c r="AR1387" s="72"/>
      <c r="AS1387" s="72"/>
      <c r="AT1387" s="72"/>
      <c r="AU1387" s="72"/>
      <c r="AV1387" s="72"/>
      <c r="AX1387" s="72"/>
      <c r="AY1387" s="72"/>
      <c r="AZ1387" s="72"/>
      <c r="BA1387" s="72"/>
      <c r="BB1387" s="72"/>
      <c r="BC1387" s="72"/>
      <c r="BD1387" s="72"/>
      <c r="BE1387" s="72"/>
      <c r="BF1387" s="72"/>
      <c r="BG1387" s="72"/>
      <c r="BH1387" s="72"/>
      <c r="BI1387" s="72"/>
      <c r="BJ1387" s="72"/>
      <c r="BK1387" s="72"/>
      <c r="BL1387" s="72"/>
    </row>
    <row r="1388" spans="27:64" x14ac:dyDescent="0.2">
      <c r="AA1388" s="72"/>
      <c r="AB1388" s="72"/>
      <c r="AC1388" s="72"/>
      <c r="AD1388" s="72"/>
      <c r="AE1388" s="72"/>
      <c r="AG1388" s="127"/>
      <c r="AN1388" s="72"/>
      <c r="AO1388" s="72"/>
      <c r="AP1388" s="72"/>
      <c r="AQ1388" s="72"/>
      <c r="AR1388" s="72"/>
      <c r="AS1388" s="72"/>
      <c r="AT1388" s="72"/>
      <c r="AU1388" s="72"/>
    </row>
    <row r="1389" spans="27:64" x14ac:dyDescent="0.2">
      <c r="AA1389" s="72"/>
      <c r="AB1389" s="72"/>
      <c r="AC1389" s="72"/>
      <c r="AD1389" s="72"/>
      <c r="AE1389" s="72"/>
      <c r="AG1389" s="127"/>
      <c r="AN1389" s="72"/>
      <c r="AO1389" s="72"/>
      <c r="AP1389" s="72"/>
      <c r="AQ1389" s="72"/>
      <c r="AR1389" s="72"/>
      <c r="AS1389" s="72"/>
      <c r="AT1389" s="72"/>
      <c r="AU1389" s="72"/>
    </row>
    <row r="1390" spans="27:64" x14ac:dyDescent="0.2">
      <c r="AA1390" s="72"/>
      <c r="AB1390" s="72"/>
      <c r="AC1390" s="72"/>
      <c r="AD1390" s="72"/>
      <c r="AE1390" s="72"/>
      <c r="AG1390" s="127"/>
      <c r="AN1390" s="72"/>
      <c r="AO1390" s="72"/>
      <c r="AP1390" s="72"/>
      <c r="AQ1390" s="72"/>
      <c r="AR1390" s="72"/>
      <c r="AS1390" s="72"/>
      <c r="AT1390" s="72"/>
      <c r="AU1390" s="72"/>
    </row>
    <row r="1391" spans="27:64" x14ac:dyDescent="0.2">
      <c r="AA1391" s="72"/>
      <c r="AB1391" s="72"/>
      <c r="AC1391" s="72"/>
      <c r="AD1391" s="72"/>
      <c r="AE1391" s="72"/>
      <c r="AG1391" s="127"/>
      <c r="AN1391" s="72"/>
      <c r="AO1391" s="72"/>
      <c r="AP1391" s="72"/>
      <c r="AQ1391" s="72"/>
      <c r="AR1391" s="72"/>
      <c r="AS1391" s="72"/>
      <c r="AT1391" s="72"/>
      <c r="AU1391" s="72"/>
    </row>
    <row r="1392" spans="27:64" x14ac:dyDescent="0.2">
      <c r="AA1392" s="72"/>
      <c r="AB1392" s="72"/>
      <c r="AC1392" s="72"/>
      <c r="AD1392" s="72"/>
      <c r="AE1392" s="72"/>
      <c r="AG1392" s="127"/>
      <c r="AN1392" s="72"/>
      <c r="AO1392" s="72"/>
      <c r="AP1392" s="72"/>
      <c r="AQ1392" s="72"/>
      <c r="AR1392" s="72"/>
      <c r="AS1392" s="72"/>
      <c r="AT1392" s="72"/>
      <c r="AU1392" s="72"/>
    </row>
    <row r="1393" spans="27:64" x14ac:dyDescent="0.2">
      <c r="AA1393" s="72"/>
      <c r="AB1393" s="72"/>
      <c r="AC1393" s="72"/>
      <c r="AD1393" s="72"/>
      <c r="AE1393" s="72"/>
      <c r="AG1393" s="127"/>
      <c r="AN1393" s="72"/>
      <c r="AO1393" s="72"/>
      <c r="AP1393" s="72"/>
      <c r="AQ1393" s="72"/>
      <c r="AR1393" s="72"/>
      <c r="AS1393" s="72"/>
      <c r="AT1393" s="72"/>
      <c r="AU1393" s="72"/>
    </row>
    <row r="1394" spans="27:64" x14ac:dyDescent="0.2">
      <c r="AA1394" s="72"/>
      <c r="AB1394" s="72"/>
      <c r="AC1394" s="72"/>
      <c r="AD1394" s="72"/>
      <c r="AE1394" s="72"/>
      <c r="AG1394" s="127"/>
      <c r="AN1394" s="72"/>
      <c r="AO1394" s="72"/>
      <c r="AP1394" s="72"/>
      <c r="AQ1394" s="72"/>
      <c r="AR1394" s="72"/>
      <c r="AS1394" s="72"/>
      <c r="AT1394" s="72"/>
      <c r="AU1394" s="72"/>
    </row>
    <row r="1395" spans="27:64" x14ac:dyDescent="0.2">
      <c r="AA1395" s="72"/>
      <c r="AB1395" s="72"/>
      <c r="AC1395" s="72"/>
      <c r="AD1395" s="72"/>
      <c r="AE1395" s="72"/>
      <c r="AG1395" s="127"/>
      <c r="AN1395" s="72"/>
      <c r="AO1395" s="72"/>
      <c r="AP1395" s="72"/>
      <c r="AQ1395" s="72"/>
      <c r="AR1395" s="72"/>
      <c r="AS1395" s="72"/>
      <c r="AT1395" s="72"/>
      <c r="AU1395" s="72"/>
      <c r="AV1395" s="72"/>
      <c r="AX1395" s="72"/>
      <c r="AY1395" s="72"/>
      <c r="AZ1395" s="72"/>
      <c r="BA1395" s="72"/>
      <c r="BB1395" s="72"/>
      <c r="BC1395" s="72"/>
      <c r="BD1395" s="72"/>
      <c r="BE1395" s="72"/>
      <c r="BF1395" s="72"/>
      <c r="BG1395" s="72"/>
      <c r="BH1395" s="72"/>
      <c r="BI1395" s="72"/>
      <c r="BJ1395" s="72"/>
      <c r="BK1395" s="72"/>
      <c r="BL1395" s="72"/>
    </row>
    <row r="1396" spans="27:64" x14ac:dyDescent="0.2">
      <c r="AA1396" s="72"/>
      <c r="AB1396" s="72"/>
      <c r="AC1396" s="72"/>
      <c r="AD1396" s="72"/>
      <c r="AE1396" s="72"/>
      <c r="AG1396" s="127"/>
      <c r="AN1396" s="72"/>
      <c r="AO1396" s="72"/>
      <c r="AP1396" s="72"/>
      <c r="AQ1396" s="72"/>
      <c r="AR1396" s="72"/>
      <c r="AS1396" s="72"/>
      <c r="AT1396" s="72"/>
      <c r="AU1396" s="72"/>
    </row>
    <row r="1397" spans="27:64" x14ac:dyDescent="0.2">
      <c r="AA1397" s="72"/>
      <c r="AB1397" s="72"/>
      <c r="AC1397" s="72"/>
      <c r="AD1397" s="72"/>
      <c r="AE1397" s="72"/>
      <c r="AG1397" s="127"/>
      <c r="AN1397" s="72"/>
      <c r="AO1397" s="72"/>
      <c r="AP1397" s="72"/>
      <c r="AQ1397" s="72"/>
      <c r="AR1397" s="72"/>
      <c r="AS1397" s="72"/>
      <c r="AT1397" s="72"/>
      <c r="AU1397" s="72"/>
    </row>
    <row r="1398" spans="27:64" x14ac:dyDescent="0.2">
      <c r="AA1398" s="72"/>
      <c r="AB1398" s="72"/>
      <c r="AC1398" s="72"/>
      <c r="AD1398" s="72"/>
      <c r="AE1398" s="72"/>
      <c r="AG1398" s="127"/>
      <c r="AN1398" s="72"/>
      <c r="AO1398" s="72"/>
      <c r="AP1398" s="72"/>
      <c r="AQ1398" s="72"/>
      <c r="AR1398" s="72"/>
      <c r="AS1398" s="72"/>
      <c r="AT1398" s="72"/>
      <c r="AU1398" s="72"/>
    </row>
    <row r="1399" spans="27:64" x14ac:dyDescent="0.2">
      <c r="AA1399" s="72"/>
      <c r="AB1399" s="72"/>
      <c r="AC1399" s="72"/>
      <c r="AD1399" s="72"/>
      <c r="AE1399" s="72"/>
      <c r="AG1399" s="127"/>
      <c r="AN1399" s="72"/>
      <c r="AO1399" s="72"/>
      <c r="AP1399" s="72"/>
      <c r="AQ1399" s="72"/>
      <c r="AR1399" s="72"/>
      <c r="AS1399" s="72"/>
      <c r="AT1399" s="72"/>
      <c r="AU1399" s="72"/>
    </row>
    <row r="1400" spans="27:64" x14ac:dyDescent="0.2">
      <c r="AA1400" s="72"/>
      <c r="AB1400" s="72"/>
      <c r="AC1400" s="72"/>
      <c r="AD1400" s="72"/>
      <c r="AE1400" s="72"/>
      <c r="AG1400" s="127"/>
      <c r="AN1400" s="72"/>
      <c r="AO1400" s="72"/>
      <c r="AP1400" s="72"/>
      <c r="AQ1400" s="72"/>
      <c r="AR1400" s="72"/>
      <c r="AS1400" s="72"/>
      <c r="AT1400" s="72"/>
      <c r="AU1400" s="72"/>
    </row>
    <row r="1401" spans="27:64" x14ac:dyDescent="0.2">
      <c r="AA1401" s="72"/>
      <c r="AB1401" s="72"/>
      <c r="AC1401" s="72"/>
      <c r="AD1401" s="72"/>
      <c r="AE1401" s="72"/>
      <c r="AG1401" s="127"/>
      <c r="AN1401" s="72"/>
      <c r="AO1401" s="72"/>
      <c r="AP1401" s="72"/>
      <c r="AQ1401" s="72"/>
      <c r="AR1401" s="72"/>
      <c r="AS1401" s="72"/>
      <c r="AT1401" s="72"/>
      <c r="AU1401" s="72"/>
      <c r="AV1401" s="72"/>
      <c r="AW1401" s="72"/>
      <c r="AX1401" s="72"/>
      <c r="AY1401" s="72"/>
      <c r="AZ1401" s="72"/>
      <c r="BA1401" s="72"/>
      <c r="BB1401" s="72"/>
      <c r="BC1401" s="72"/>
      <c r="BD1401" s="72"/>
      <c r="BE1401" s="72"/>
      <c r="BF1401" s="72"/>
      <c r="BG1401" s="72"/>
      <c r="BH1401" s="72"/>
      <c r="BI1401" s="72"/>
      <c r="BJ1401" s="72"/>
      <c r="BK1401" s="72"/>
      <c r="BL1401" s="72"/>
    </row>
    <row r="1402" spans="27:64" x14ac:dyDescent="0.2">
      <c r="AA1402" s="72"/>
      <c r="AB1402" s="72"/>
      <c r="AC1402" s="72"/>
      <c r="AD1402" s="72"/>
      <c r="AE1402" s="72"/>
      <c r="AG1402" s="127"/>
      <c r="AN1402" s="72"/>
      <c r="AO1402" s="72"/>
      <c r="AP1402" s="72"/>
      <c r="AQ1402" s="72"/>
      <c r="AR1402" s="72"/>
      <c r="AS1402" s="72"/>
      <c r="AT1402" s="72"/>
      <c r="AU1402" s="72"/>
    </row>
    <row r="1403" spans="27:64" x14ac:dyDescent="0.2">
      <c r="AA1403" s="72"/>
      <c r="AB1403" s="72"/>
      <c r="AC1403" s="72"/>
      <c r="AD1403" s="72"/>
      <c r="AE1403" s="72"/>
      <c r="AG1403" s="127"/>
      <c r="AN1403" s="72"/>
      <c r="AO1403" s="72"/>
      <c r="AP1403" s="72"/>
      <c r="AQ1403" s="72"/>
      <c r="AR1403" s="72"/>
      <c r="AS1403" s="72"/>
      <c r="AT1403" s="72"/>
      <c r="AU1403" s="72"/>
    </row>
    <row r="1404" spans="27:64" x14ac:dyDescent="0.2">
      <c r="AA1404" s="72"/>
      <c r="AB1404" s="72"/>
      <c r="AC1404" s="72"/>
      <c r="AD1404" s="72"/>
      <c r="AE1404" s="72"/>
      <c r="AG1404" s="127"/>
      <c r="AN1404" s="72"/>
      <c r="AO1404" s="72"/>
      <c r="AP1404" s="72"/>
      <c r="AQ1404" s="72"/>
      <c r="AR1404" s="72"/>
      <c r="AS1404" s="72"/>
      <c r="AT1404" s="72"/>
      <c r="AU1404" s="72"/>
    </row>
    <row r="1405" spans="27:64" x14ac:dyDescent="0.2">
      <c r="AA1405" s="72"/>
      <c r="AB1405" s="72"/>
      <c r="AC1405" s="72"/>
      <c r="AD1405" s="72"/>
      <c r="AE1405" s="72"/>
      <c r="AG1405" s="127"/>
      <c r="AN1405" s="72"/>
      <c r="AO1405" s="72"/>
      <c r="AP1405" s="72"/>
      <c r="AQ1405" s="72"/>
      <c r="AR1405" s="72"/>
      <c r="AS1405" s="72"/>
      <c r="AT1405" s="72"/>
      <c r="AU1405" s="72"/>
    </row>
    <row r="1406" spans="27:64" x14ac:dyDescent="0.2">
      <c r="AA1406" s="72"/>
      <c r="AB1406" s="72"/>
      <c r="AC1406" s="72"/>
      <c r="AD1406" s="72"/>
      <c r="AE1406" s="72"/>
      <c r="AG1406" s="127"/>
      <c r="AN1406" s="72"/>
      <c r="AO1406" s="72"/>
      <c r="AP1406" s="72"/>
      <c r="AQ1406" s="72"/>
      <c r="AR1406" s="72"/>
      <c r="AS1406" s="72"/>
      <c r="AT1406" s="72"/>
      <c r="AU1406" s="72"/>
    </row>
    <row r="1407" spans="27:64" x14ac:dyDescent="0.2">
      <c r="AA1407" s="72"/>
      <c r="AB1407" s="72"/>
      <c r="AC1407" s="72"/>
      <c r="AD1407" s="72"/>
      <c r="AE1407" s="72"/>
      <c r="AG1407" s="127"/>
      <c r="AN1407" s="72"/>
      <c r="AO1407" s="72"/>
      <c r="AP1407" s="72"/>
      <c r="AQ1407" s="72"/>
      <c r="AR1407" s="72"/>
      <c r="AS1407" s="72"/>
      <c r="AT1407" s="72"/>
      <c r="AU1407" s="72"/>
    </row>
    <row r="1408" spans="27:64" x14ac:dyDescent="0.2">
      <c r="AA1408" s="72"/>
      <c r="AB1408" s="72"/>
      <c r="AC1408" s="72"/>
      <c r="AD1408" s="72"/>
      <c r="AE1408" s="72"/>
      <c r="AG1408" s="127"/>
      <c r="AN1408" s="72"/>
      <c r="AO1408" s="72"/>
      <c r="AP1408" s="72"/>
      <c r="AQ1408" s="72"/>
      <c r="AR1408" s="72"/>
      <c r="AS1408" s="72"/>
      <c r="AT1408" s="72"/>
      <c r="AU1408" s="72"/>
    </row>
    <row r="1409" spans="27:64" x14ac:dyDescent="0.2">
      <c r="AA1409" s="72"/>
      <c r="AB1409" s="72"/>
      <c r="AC1409" s="72"/>
      <c r="AD1409" s="72"/>
      <c r="AE1409" s="72"/>
      <c r="AG1409" s="127"/>
      <c r="AN1409" s="72"/>
      <c r="AO1409" s="72"/>
      <c r="AP1409" s="72"/>
      <c r="AQ1409" s="72"/>
      <c r="AR1409" s="72"/>
      <c r="AS1409" s="72"/>
      <c r="AT1409" s="72"/>
      <c r="AU1409" s="72"/>
    </row>
    <row r="1410" spans="27:64" x14ac:dyDescent="0.2">
      <c r="AA1410" s="72"/>
      <c r="AB1410" s="72"/>
      <c r="AC1410" s="72"/>
      <c r="AD1410" s="72"/>
      <c r="AE1410" s="72"/>
      <c r="AG1410" s="127"/>
      <c r="AN1410" s="72"/>
      <c r="AO1410" s="72"/>
      <c r="AP1410" s="72"/>
      <c r="AQ1410" s="72"/>
      <c r="AR1410" s="72"/>
      <c r="AS1410" s="72"/>
      <c r="AT1410" s="72"/>
      <c r="AU1410" s="72"/>
    </row>
    <row r="1411" spans="27:64" x14ac:dyDescent="0.2">
      <c r="AA1411" s="72"/>
      <c r="AB1411" s="72"/>
      <c r="AC1411" s="72"/>
      <c r="AD1411" s="72"/>
      <c r="AE1411" s="72"/>
      <c r="AG1411" s="127"/>
      <c r="AN1411" s="72"/>
      <c r="AO1411" s="72"/>
      <c r="AP1411" s="72"/>
      <c r="AQ1411" s="72"/>
      <c r="AR1411" s="72"/>
      <c r="AS1411" s="72"/>
      <c r="AT1411" s="72"/>
      <c r="AU1411" s="72"/>
    </row>
    <row r="1412" spans="27:64" x14ac:dyDescent="0.2">
      <c r="AA1412" s="72"/>
      <c r="AB1412" s="72"/>
      <c r="AC1412" s="72"/>
      <c r="AD1412" s="72"/>
      <c r="AE1412" s="72"/>
      <c r="AG1412" s="127"/>
      <c r="AN1412" s="72"/>
      <c r="AO1412" s="72"/>
      <c r="AP1412" s="72"/>
      <c r="AQ1412" s="72"/>
      <c r="AR1412" s="72"/>
      <c r="AS1412" s="72"/>
      <c r="AT1412" s="72"/>
      <c r="AU1412" s="72"/>
    </row>
    <row r="1413" spans="27:64" x14ac:dyDescent="0.2">
      <c r="AA1413" s="72"/>
      <c r="AB1413" s="72"/>
      <c r="AC1413" s="72"/>
      <c r="AD1413" s="72"/>
      <c r="AE1413" s="72"/>
      <c r="AG1413" s="127"/>
      <c r="AN1413" s="72"/>
      <c r="AO1413" s="72"/>
      <c r="AP1413" s="72"/>
      <c r="AQ1413" s="72"/>
      <c r="AR1413" s="72"/>
      <c r="AS1413" s="72"/>
      <c r="AT1413" s="72"/>
      <c r="AU1413" s="72"/>
    </row>
    <row r="1414" spans="27:64" x14ac:dyDescent="0.2">
      <c r="AA1414" s="72"/>
      <c r="AB1414" s="72"/>
      <c r="AC1414" s="72"/>
      <c r="AD1414" s="72"/>
      <c r="AE1414" s="72"/>
      <c r="AG1414" s="127"/>
      <c r="AN1414" s="72"/>
      <c r="AO1414" s="72"/>
      <c r="AP1414" s="72"/>
      <c r="AQ1414" s="72"/>
      <c r="AR1414" s="72"/>
      <c r="AS1414" s="72"/>
      <c r="AT1414" s="72"/>
      <c r="AU1414" s="72"/>
    </row>
    <row r="1415" spans="27:64" x14ac:dyDescent="0.2">
      <c r="AA1415" s="72"/>
      <c r="AB1415" s="72"/>
      <c r="AC1415" s="72"/>
      <c r="AD1415" s="72"/>
      <c r="AE1415" s="72"/>
      <c r="AG1415" s="127"/>
      <c r="AN1415" s="72"/>
      <c r="AO1415" s="72"/>
      <c r="AP1415" s="72"/>
      <c r="AQ1415" s="72"/>
      <c r="AR1415" s="72"/>
      <c r="AS1415" s="72"/>
      <c r="AT1415" s="72"/>
      <c r="AU1415" s="72"/>
      <c r="AV1415" s="72"/>
      <c r="AW1415" s="72"/>
      <c r="AX1415" s="72"/>
      <c r="AY1415" s="72"/>
      <c r="AZ1415" s="72"/>
      <c r="BA1415" s="72"/>
      <c r="BB1415" s="72"/>
      <c r="BC1415" s="72"/>
      <c r="BD1415" s="72"/>
      <c r="BE1415" s="72"/>
      <c r="BF1415" s="72"/>
      <c r="BG1415" s="72"/>
      <c r="BH1415" s="72"/>
      <c r="BI1415" s="72"/>
      <c r="BJ1415" s="72"/>
      <c r="BK1415" s="72"/>
      <c r="BL1415" s="72"/>
    </row>
    <row r="1416" spans="27:64" x14ac:dyDescent="0.2">
      <c r="AA1416" s="72"/>
      <c r="AB1416" s="72"/>
      <c r="AC1416" s="72"/>
      <c r="AD1416" s="72"/>
      <c r="AE1416" s="72"/>
      <c r="AG1416" s="127"/>
      <c r="AN1416" s="72"/>
      <c r="AO1416" s="72"/>
      <c r="AP1416" s="72"/>
      <c r="AQ1416" s="72"/>
      <c r="AR1416" s="72"/>
      <c r="AS1416" s="72"/>
      <c r="AT1416" s="72"/>
      <c r="AU1416" s="72"/>
    </row>
    <row r="1417" spans="27:64" x14ac:dyDescent="0.2">
      <c r="AA1417" s="72"/>
      <c r="AB1417" s="72"/>
      <c r="AC1417" s="72"/>
      <c r="AD1417" s="72"/>
      <c r="AE1417" s="72"/>
      <c r="AG1417" s="127"/>
      <c r="AN1417" s="72"/>
      <c r="AO1417" s="72"/>
      <c r="AP1417" s="72"/>
      <c r="AQ1417" s="72"/>
      <c r="AR1417" s="72"/>
      <c r="AS1417" s="72"/>
      <c r="AT1417" s="72"/>
      <c r="AU1417" s="72"/>
    </row>
    <row r="1418" spans="27:64" x14ac:dyDescent="0.2">
      <c r="AA1418" s="72"/>
      <c r="AB1418" s="72"/>
      <c r="AC1418" s="72"/>
      <c r="AD1418" s="72"/>
      <c r="AE1418" s="72"/>
      <c r="AG1418" s="127"/>
      <c r="AN1418" s="72"/>
      <c r="AO1418" s="72"/>
      <c r="AP1418" s="72"/>
      <c r="AQ1418" s="72"/>
      <c r="AR1418" s="72"/>
      <c r="AS1418" s="72"/>
      <c r="AT1418" s="72"/>
      <c r="AU1418" s="72"/>
    </row>
    <row r="1419" spans="27:64" x14ac:dyDescent="0.2">
      <c r="AA1419" s="72"/>
      <c r="AB1419" s="72"/>
      <c r="AC1419" s="72"/>
      <c r="AD1419" s="72"/>
      <c r="AE1419" s="72"/>
      <c r="AG1419" s="127"/>
      <c r="AN1419" s="72"/>
      <c r="AO1419" s="72"/>
      <c r="AP1419" s="72"/>
      <c r="AQ1419" s="72"/>
      <c r="AR1419" s="72"/>
      <c r="AS1419" s="72"/>
      <c r="AT1419" s="72"/>
      <c r="AU1419" s="72"/>
    </row>
    <row r="1420" spans="27:64" x14ac:dyDescent="0.2">
      <c r="AA1420" s="72"/>
      <c r="AB1420" s="72"/>
      <c r="AC1420" s="72"/>
      <c r="AD1420" s="72"/>
      <c r="AE1420" s="72"/>
      <c r="AG1420" s="127"/>
      <c r="AN1420" s="72"/>
      <c r="AO1420" s="72"/>
      <c r="AP1420" s="72"/>
      <c r="AQ1420" s="72"/>
      <c r="AR1420" s="72"/>
      <c r="AS1420" s="72"/>
      <c r="AT1420" s="72"/>
      <c r="AU1420" s="72"/>
    </row>
    <row r="1421" spans="27:64" x14ac:dyDescent="0.2">
      <c r="AA1421" s="72"/>
      <c r="AB1421" s="72"/>
      <c r="AC1421" s="72"/>
      <c r="AD1421" s="72"/>
      <c r="AE1421" s="72"/>
      <c r="AG1421" s="127"/>
      <c r="AN1421" s="72"/>
      <c r="AO1421" s="72"/>
      <c r="AP1421" s="72"/>
      <c r="AQ1421" s="72"/>
      <c r="AR1421" s="72"/>
      <c r="AS1421" s="72"/>
      <c r="AT1421" s="72"/>
      <c r="AU1421" s="72"/>
    </row>
    <row r="1422" spans="27:64" x14ac:dyDescent="0.2">
      <c r="AA1422" s="72"/>
      <c r="AB1422" s="72"/>
      <c r="AC1422" s="72"/>
      <c r="AD1422" s="72"/>
      <c r="AE1422" s="72"/>
      <c r="AG1422" s="127"/>
      <c r="AN1422" s="72"/>
      <c r="AO1422" s="72"/>
      <c r="AP1422" s="72"/>
      <c r="AQ1422" s="72"/>
      <c r="AR1422" s="72"/>
      <c r="AS1422" s="72"/>
      <c r="AT1422" s="72"/>
      <c r="AU1422" s="72"/>
    </row>
    <row r="1423" spans="27:64" x14ac:dyDescent="0.2">
      <c r="AA1423" s="72"/>
      <c r="AB1423" s="72"/>
      <c r="AC1423" s="72"/>
      <c r="AD1423" s="72"/>
      <c r="AE1423" s="72"/>
      <c r="AG1423" s="127"/>
      <c r="AN1423" s="72"/>
      <c r="AO1423" s="72"/>
      <c r="AP1423" s="72"/>
      <c r="AQ1423" s="72"/>
      <c r="AR1423" s="72"/>
      <c r="AS1423" s="72"/>
      <c r="AT1423" s="72"/>
      <c r="AU1423" s="72"/>
    </row>
    <row r="1424" spans="27:64" x14ac:dyDescent="0.2">
      <c r="AA1424" s="72"/>
      <c r="AB1424" s="72"/>
      <c r="AC1424" s="72"/>
      <c r="AD1424" s="72"/>
      <c r="AE1424" s="72"/>
      <c r="AG1424" s="127"/>
      <c r="AN1424" s="72"/>
      <c r="AO1424" s="72"/>
      <c r="AP1424" s="72"/>
      <c r="AQ1424" s="72"/>
      <c r="AR1424" s="72"/>
      <c r="AS1424" s="72"/>
      <c r="AT1424" s="72"/>
      <c r="AU1424" s="72"/>
    </row>
    <row r="1425" spans="27:64" x14ac:dyDescent="0.2">
      <c r="AA1425" s="72"/>
      <c r="AB1425" s="72"/>
      <c r="AC1425" s="72"/>
      <c r="AD1425" s="72"/>
      <c r="AE1425" s="72"/>
      <c r="AG1425" s="127"/>
      <c r="AN1425" s="72"/>
      <c r="AO1425" s="72"/>
      <c r="AP1425" s="72"/>
      <c r="AQ1425" s="72"/>
      <c r="AR1425" s="72"/>
      <c r="AS1425" s="72"/>
      <c r="AT1425" s="72"/>
      <c r="AU1425" s="72"/>
    </row>
    <row r="1426" spans="27:64" x14ac:dyDescent="0.2">
      <c r="AA1426" s="72"/>
      <c r="AB1426" s="72"/>
      <c r="AC1426" s="72"/>
      <c r="AD1426" s="72"/>
      <c r="AE1426" s="72"/>
      <c r="AG1426" s="127"/>
      <c r="AN1426" s="72"/>
      <c r="AO1426" s="72"/>
      <c r="AP1426" s="72"/>
      <c r="AQ1426" s="72"/>
      <c r="AR1426" s="72"/>
      <c r="AS1426" s="72"/>
      <c r="AT1426" s="72"/>
      <c r="AU1426" s="72"/>
    </row>
    <row r="1427" spans="27:64" x14ac:dyDescent="0.2">
      <c r="AA1427" s="72"/>
      <c r="AB1427" s="72"/>
      <c r="AC1427" s="72"/>
      <c r="AD1427" s="72"/>
      <c r="AE1427" s="72"/>
      <c r="AG1427" s="127"/>
      <c r="AN1427" s="72"/>
      <c r="AO1427" s="72"/>
      <c r="AP1427" s="72"/>
      <c r="AQ1427" s="72"/>
      <c r="AR1427" s="72"/>
      <c r="AS1427" s="72"/>
      <c r="AT1427" s="72"/>
      <c r="AU1427" s="72"/>
    </row>
    <row r="1428" spans="27:64" x14ac:dyDescent="0.2">
      <c r="AA1428" s="72"/>
      <c r="AB1428" s="72"/>
      <c r="AC1428" s="72"/>
      <c r="AD1428" s="72"/>
      <c r="AE1428" s="72"/>
      <c r="AG1428" s="127"/>
      <c r="AN1428" s="72"/>
      <c r="AO1428" s="72"/>
      <c r="AP1428" s="72"/>
      <c r="AQ1428" s="72"/>
      <c r="AR1428" s="72"/>
      <c r="AS1428" s="72"/>
      <c r="AT1428" s="72"/>
      <c r="AU1428" s="72"/>
    </row>
    <row r="1429" spans="27:64" x14ac:dyDescent="0.2">
      <c r="AA1429" s="72"/>
      <c r="AB1429" s="72"/>
      <c r="AC1429" s="72"/>
      <c r="AD1429" s="72"/>
      <c r="AE1429" s="72"/>
      <c r="AG1429" s="127"/>
      <c r="AN1429" s="72"/>
      <c r="AO1429" s="72"/>
      <c r="AP1429" s="72"/>
      <c r="AQ1429" s="72"/>
      <c r="AR1429" s="72"/>
      <c r="AS1429" s="72"/>
      <c r="AT1429" s="72"/>
      <c r="AU1429" s="72"/>
    </row>
    <row r="1430" spans="27:64" x14ac:dyDescent="0.2">
      <c r="AA1430" s="72"/>
      <c r="AB1430" s="72"/>
      <c r="AC1430" s="72"/>
      <c r="AD1430" s="72"/>
      <c r="AE1430" s="72"/>
      <c r="AG1430" s="127"/>
      <c r="AN1430" s="72"/>
      <c r="AO1430" s="72"/>
      <c r="AP1430" s="72"/>
      <c r="AQ1430" s="72"/>
      <c r="AR1430" s="72"/>
      <c r="AS1430" s="72"/>
      <c r="AT1430" s="72"/>
      <c r="AU1430" s="72"/>
    </row>
    <row r="1431" spans="27:64" x14ac:dyDescent="0.2">
      <c r="AA1431" s="72"/>
      <c r="AB1431" s="72"/>
      <c r="AC1431" s="72"/>
      <c r="AD1431" s="72"/>
      <c r="AE1431" s="72"/>
      <c r="AG1431" s="127"/>
      <c r="AN1431" s="72"/>
      <c r="AO1431" s="72"/>
      <c r="AP1431" s="72"/>
      <c r="AQ1431" s="72"/>
      <c r="AR1431" s="72"/>
      <c r="AS1431" s="72"/>
      <c r="AT1431" s="72"/>
      <c r="AU1431" s="72"/>
    </row>
    <row r="1432" spans="27:64" x14ac:dyDescent="0.2">
      <c r="AA1432" s="72"/>
      <c r="AB1432" s="72"/>
      <c r="AC1432" s="72"/>
      <c r="AD1432" s="72"/>
      <c r="AE1432" s="72"/>
      <c r="AG1432" s="127"/>
      <c r="AN1432" s="72"/>
      <c r="AO1432" s="72"/>
      <c r="AP1432" s="72"/>
      <c r="AQ1432" s="72"/>
      <c r="AR1432" s="72"/>
      <c r="AS1432" s="72"/>
      <c r="AT1432" s="72"/>
      <c r="AU1432" s="72"/>
      <c r="AV1432" s="72"/>
      <c r="AW1432" s="72"/>
      <c r="AX1432" s="72"/>
      <c r="AY1432" s="72"/>
      <c r="AZ1432" s="72"/>
      <c r="BA1432" s="72"/>
      <c r="BB1432" s="72"/>
      <c r="BC1432" s="72"/>
      <c r="BD1432" s="72"/>
      <c r="BE1432" s="72"/>
      <c r="BF1432" s="72"/>
      <c r="BG1432" s="72"/>
      <c r="BH1432" s="72"/>
      <c r="BI1432" s="72"/>
      <c r="BJ1432" s="72"/>
      <c r="BK1432" s="72"/>
      <c r="BL1432" s="72"/>
    </row>
    <row r="1433" spans="27:64" x14ac:dyDescent="0.2">
      <c r="AA1433" s="72"/>
      <c r="AB1433" s="72"/>
      <c r="AC1433" s="72"/>
      <c r="AD1433" s="72"/>
      <c r="AE1433" s="72"/>
      <c r="AG1433" s="127"/>
      <c r="AN1433" s="72"/>
      <c r="AO1433" s="72"/>
      <c r="AP1433" s="72"/>
      <c r="AQ1433" s="72"/>
      <c r="AR1433" s="72"/>
      <c r="AS1433" s="72"/>
      <c r="AT1433" s="72"/>
      <c r="AU1433" s="72"/>
    </row>
    <row r="1434" spans="27:64" x14ac:dyDescent="0.2">
      <c r="AA1434" s="72"/>
      <c r="AB1434" s="72"/>
      <c r="AC1434" s="72"/>
      <c r="AD1434" s="72"/>
      <c r="AE1434" s="72"/>
      <c r="AG1434" s="127"/>
      <c r="AN1434" s="72"/>
      <c r="AO1434" s="72"/>
      <c r="AP1434" s="72"/>
      <c r="AQ1434" s="72"/>
      <c r="AR1434" s="72"/>
      <c r="AS1434" s="72"/>
      <c r="AT1434" s="72"/>
      <c r="AU1434" s="72"/>
      <c r="AV1434" s="72"/>
    </row>
    <row r="1435" spans="27:64" x14ac:dyDescent="0.2">
      <c r="AA1435" s="72"/>
      <c r="AB1435" s="72"/>
      <c r="AC1435" s="72"/>
      <c r="AD1435" s="72"/>
      <c r="AE1435" s="72"/>
      <c r="AG1435" s="127"/>
      <c r="AN1435" s="72"/>
      <c r="AO1435" s="72"/>
      <c r="AP1435" s="72"/>
      <c r="AQ1435" s="72"/>
      <c r="AR1435" s="72"/>
      <c r="AS1435" s="72"/>
      <c r="AT1435" s="72"/>
      <c r="AU1435" s="72"/>
      <c r="AV1435" s="72"/>
    </row>
    <row r="1436" spans="27:64" x14ac:dyDescent="0.2">
      <c r="AA1436" s="72"/>
      <c r="AB1436" s="72"/>
      <c r="AC1436" s="72"/>
      <c r="AD1436" s="72"/>
      <c r="AE1436" s="72"/>
      <c r="AG1436" s="127"/>
      <c r="AN1436" s="72"/>
      <c r="AO1436" s="72"/>
      <c r="AP1436" s="72"/>
      <c r="AQ1436" s="72"/>
      <c r="AR1436" s="72"/>
      <c r="AS1436" s="72"/>
      <c r="AT1436" s="72"/>
      <c r="AU1436" s="72"/>
      <c r="AV1436" s="72"/>
    </row>
    <row r="1437" spans="27:64" x14ac:dyDescent="0.2">
      <c r="AA1437" s="72"/>
      <c r="AB1437" s="72"/>
      <c r="AC1437" s="72"/>
      <c r="AD1437" s="72"/>
      <c r="AE1437" s="72"/>
      <c r="AG1437" s="127"/>
      <c r="AN1437" s="72"/>
      <c r="AO1437" s="72"/>
      <c r="AP1437" s="72"/>
      <c r="AQ1437" s="72"/>
      <c r="AR1437" s="72"/>
      <c r="AS1437" s="72"/>
      <c r="AT1437" s="72"/>
      <c r="AU1437" s="72"/>
      <c r="AV1437" s="72"/>
      <c r="AX1437" s="72"/>
    </row>
    <row r="1438" spans="27:64" x14ac:dyDescent="0.2">
      <c r="AA1438" s="72"/>
      <c r="AB1438" s="72"/>
      <c r="AC1438" s="72"/>
      <c r="AD1438" s="72"/>
      <c r="AE1438" s="72"/>
      <c r="AG1438" s="127"/>
      <c r="AN1438" s="72"/>
      <c r="AO1438" s="72"/>
      <c r="AP1438" s="72"/>
      <c r="AQ1438" s="72"/>
      <c r="AR1438" s="72"/>
      <c r="AS1438" s="72"/>
      <c r="AT1438" s="72"/>
      <c r="AU1438" s="72"/>
      <c r="AV1438" s="72"/>
      <c r="AX1438" s="72"/>
    </row>
    <row r="1439" spans="27:64" x14ac:dyDescent="0.2">
      <c r="AA1439" s="72"/>
      <c r="AB1439" s="72"/>
      <c r="AC1439" s="72"/>
      <c r="AD1439" s="72"/>
      <c r="AE1439" s="72"/>
      <c r="AG1439" s="127"/>
      <c r="AN1439" s="72"/>
      <c r="AO1439" s="72"/>
      <c r="AP1439" s="72"/>
      <c r="AQ1439" s="72"/>
      <c r="AR1439" s="72"/>
      <c r="AS1439" s="72"/>
      <c r="AT1439" s="72"/>
      <c r="AU1439" s="72"/>
      <c r="AV1439" s="72"/>
      <c r="AW1439" s="72"/>
      <c r="AX1439" s="72"/>
      <c r="AY1439" s="72"/>
      <c r="AZ1439" s="72"/>
      <c r="BA1439" s="72"/>
      <c r="BB1439" s="72"/>
      <c r="BC1439" s="72"/>
      <c r="BD1439" s="72"/>
      <c r="BE1439" s="72"/>
      <c r="BF1439" s="72"/>
      <c r="BG1439" s="72"/>
      <c r="BH1439" s="72"/>
      <c r="BI1439" s="72"/>
      <c r="BJ1439" s="72"/>
      <c r="BK1439" s="72"/>
      <c r="BL1439" s="72"/>
    </row>
    <row r="1440" spans="27:64" x14ac:dyDescent="0.2">
      <c r="AA1440" s="72"/>
      <c r="AB1440" s="72"/>
      <c r="AC1440" s="72"/>
      <c r="AD1440" s="72"/>
      <c r="AE1440" s="72"/>
      <c r="AG1440" s="127"/>
      <c r="AN1440" s="72"/>
      <c r="AO1440" s="72"/>
      <c r="AP1440" s="72"/>
      <c r="AQ1440" s="72"/>
      <c r="AR1440" s="72"/>
      <c r="AS1440" s="72"/>
      <c r="AT1440" s="72"/>
      <c r="AU1440" s="72"/>
    </row>
    <row r="1441" spans="27:64" x14ac:dyDescent="0.2">
      <c r="AA1441" s="72"/>
      <c r="AB1441" s="72"/>
      <c r="AC1441" s="72"/>
      <c r="AD1441" s="72"/>
      <c r="AE1441" s="72"/>
      <c r="AG1441" s="127"/>
      <c r="AN1441" s="72"/>
      <c r="AO1441" s="72"/>
      <c r="AP1441" s="72"/>
      <c r="AQ1441" s="72"/>
      <c r="AR1441" s="72"/>
      <c r="AS1441" s="72"/>
      <c r="AT1441" s="72"/>
      <c r="AU1441" s="72"/>
    </row>
    <row r="1442" spans="27:64" x14ac:dyDescent="0.2">
      <c r="AA1442" s="72"/>
      <c r="AB1442" s="72"/>
      <c r="AC1442" s="72"/>
      <c r="AD1442" s="72"/>
      <c r="AE1442" s="72"/>
      <c r="AG1442" s="127"/>
      <c r="AN1442" s="72"/>
      <c r="AO1442" s="72"/>
      <c r="AP1442" s="72"/>
      <c r="AQ1442" s="72"/>
      <c r="AR1442" s="72"/>
      <c r="AS1442" s="72"/>
      <c r="AT1442" s="72"/>
      <c r="AU1442" s="72"/>
    </row>
    <row r="1443" spans="27:64" x14ac:dyDescent="0.2">
      <c r="AA1443" s="72"/>
      <c r="AB1443" s="72"/>
      <c r="AC1443" s="72"/>
      <c r="AD1443" s="72"/>
      <c r="AE1443" s="72"/>
      <c r="AG1443" s="127"/>
      <c r="AN1443" s="72"/>
      <c r="AO1443" s="72"/>
      <c r="AP1443" s="72"/>
      <c r="AQ1443" s="72"/>
      <c r="AR1443" s="72"/>
      <c r="AS1443" s="72"/>
      <c r="AT1443" s="72"/>
      <c r="AU1443" s="72"/>
      <c r="AV1443" s="72"/>
      <c r="AW1443" s="72"/>
      <c r="AX1443" s="72"/>
      <c r="AY1443" s="72"/>
      <c r="AZ1443" s="72"/>
      <c r="BA1443" s="72"/>
      <c r="BB1443" s="72"/>
      <c r="BC1443" s="72"/>
      <c r="BD1443" s="72"/>
      <c r="BE1443" s="72"/>
      <c r="BF1443" s="72"/>
      <c r="BG1443" s="72"/>
      <c r="BH1443" s="72"/>
      <c r="BI1443" s="72"/>
      <c r="BJ1443" s="72"/>
      <c r="BK1443" s="72"/>
      <c r="BL1443" s="72"/>
    </row>
    <row r="1444" spans="27:64" x14ac:dyDescent="0.2">
      <c r="AA1444" s="72"/>
      <c r="AB1444" s="72"/>
      <c r="AC1444" s="72"/>
      <c r="AD1444" s="72"/>
      <c r="AE1444" s="72"/>
      <c r="AG1444" s="127"/>
      <c r="AN1444" s="72"/>
      <c r="AO1444" s="72"/>
      <c r="AP1444" s="72"/>
      <c r="AQ1444" s="72"/>
      <c r="AR1444" s="72"/>
      <c r="AS1444" s="72"/>
      <c r="AT1444" s="72"/>
      <c r="AU1444" s="72"/>
      <c r="AV1444" s="72"/>
      <c r="AX1444" s="72"/>
    </row>
    <row r="1445" spans="27:64" x14ac:dyDescent="0.2">
      <c r="AA1445" s="72"/>
      <c r="AB1445" s="72"/>
      <c r="AC1445" s="72"/>
      <c r="AD1445" s="72"/>
      <c r="AE1445" s="72"/>
      <c r="AG1445" s="127"/>
      <c r="AN1445" s="72"/>
      <c r="AO1445" s="72"/>
      <c r="AP1445" s="72"/>
      <c r="AQ1445" s="72"/>
      <c r="AR1445" s="72"/>
      <c r="AS1445" s="72"/>
      <c r="AT1445" s="72"/>
      <c r="AU1445" s="72"/>
      <c r="AV1445" s="72"/>
      <c r="AX1445" s="72"/>
      <c r="AY1445" s="72"/>
      <c r="AZ1445" s="72"/>
      <c r="BA1445" s="72"/>
      <c r="BB1445" s="72"/>
      <c r="BC1445" s="72"/>
      <c r="BD1445" s="72"/>
      <c r="BE1445" s="72"/>
      <c r="BF1445" s="72"/>
      <c r="BG1445" s="72"/>
      <c r="BH1445" s="72"/>
      <c r="BI1445" s="72"/>
      <c r="BJ1445" s="72"/>
      <c r="BK1445" s="72"/>
      <c r="BL1445" s="72"/>
    </row>
    <row r="1446" spans="27:64" x14ac:dyDescent="0.2">
      <c r="AA1446" s="72"/>
      <c r="AB1446" s="72"/>
      <c r="AC1446" s="72"/>
      <c r="AD1446" s="72"/>
      <c r="AE1446" s="72"/>
      <c r="AG1446" s="127"/>
      <c r="AN1446" s="72"/>
      <c r="AO1446" s="72"/>
      <c r="AP1446" s="72"/>
      <c r="AQ1446" s="72"/>
      <c r="AR1446" s="72"/>
      <c r="AS1446" s="72"/>
      <c r="AT1446" s="72"/>
      <c r="AU1446" s="72"/>
      <c r="AV1446" s="72"/>
      <c r="AW1446" s="72"/>
      <c r="AX1446" s="72"/>
      <c r="AY1446" s="72"/>
      <c r="AZ1446" s="72"/>
      <c r="BA1446" s="72"/>
      <c r="BB1446" s="72"/>
      <c r="BC1446" s="72"/>
      <c r="BD1446" s="72"/>
      <c r="BE1446" s="72"/>
      <c r="BF1446" s="72"/>
      <c r="BG1446" s="72"/>
      <c r="BH1446" s="72"/>
      <c r="BI1446" s="72"/>
      <c r="BJ1446" s="72"/>
      <c r="BK1446" s="72"/>
      <c r="BL1446" s="72"/>
    </row>
    <row r="1447" spans="27:64" x14ac:dyDescent="0.2">
      <c r="AA1447" s="72"/>
      <c r="AB1447" s="72"/>
      <c r="AC1447" s="72"/>
      <c r="AD1447" s="72"/>
      <c r="AE1447" s="72"/>
      <c r="AG1447" s="127"/>
      <c r="AN1447" s="72"/>
      <c r="AO1447" s="72"/>
      <c r="AP1447" s="72"/>
      <c r="AQ1447" s="72"/>
      <c r="AR1447" s="72"/>
      <c r="AS1447" s="72"/>
      <c r="AT1447" s="72"/>
      <c r="AU1447" s="72"/>
      <c r="AV1447" s="72"/>
      <c r="AW1447" s="72"/>
      <c r="AX1447" s="72"/>
      <c r="AY1447" s="72"/>
      <c r="AZ1447" s="72"/>
      <c r="BA1447" s="72"/>
      <c r="BB1447" s="72"/>
      <c r="BC1447" s="72"/>
      <c r="BD1447" s="72"/>
      <c r="BE1447" s="72"/>
      <c r="BF1447" s="72"/>
      <c r="BG1447" s="72"/>
      <c r="BH1447" s="72"/>
      <c r="BI1447" s="72"/>
      <c r="BJ1447" s="72"/>
      <c r="BK1447" s="72"/>
      <c r="BL1447" s="72"/>
    </row>
    <row r="1448" spans="27:64" x14ac:dyDescent="0.2">
      <c r="AA1448" s="72"/>
      <c r="AB1448" s="72"/>
      <c r="AC1448" s="72"/>
      <c r="AD1448" s="72"/>
      <c r="AE1448" s="72"/>
      <c r="AG1448" s="127"/>
      <c r="AN1448" s="72"/>
      <c r="AO1448" s="72"/>
      <c r="AP1448" s="72"/>
      <c r="AQ1448" s="72"/>
      <c r="AR1448" s="72"/>
      <c r="AS1448" s="72"/>
      <c r="AT1448" s="72"/>
      <c r="AU1448" s="72"/>
      <c r="AV1448" s="72"/>
    </row>
    <row r="1449" spans="27:64" x14ac:dyDescent="0.2">
      <c r="AA1449" s="72"/>
      <c r="AB1449" s="72"/>
      <c r="AC1449" s="72"/>
      <c r="AD1449" s="72"/>
      <c r="AE1449" s="72"/>
      <c r="AG1449" s="127"/>
      <c r="AN1449" s="72"/>
      <c r="AO1449" s="72"/>
      <c r="AP1449" s="72"/>
      <c r="AQ1449" s="72"/>
      <c r="AR1449" s="72"/>
      <c r="AS1449" s="72"/>
      <c r="AT1449" s="72"/>
      <c r="AU1449" s="72"/>
    </row>
    <row r="1450" spans="27:64" x14ac:dyDescent="0.2">
      <c r="AA1450" s="72"/>
      <c r="AB1450" s="72"/>
      <c r="AC1450" s="72"/>
      <c r="AD1450" s="72"/>
      <c r="AE1450" s="72"/>
      <c r="AG1450" s="127"/>
      <c r="AN1450" s="72"/>
      <c r="AO1450" s="72"/>
      <c r="AP1450" s="72"/>
      <c r="AQ1450" s="72"/>
      <c r="AR1450" s="72"/>
      <c r="AS1450" s="72"/>
      <c r="AT1450" s="72"/>
      <c r="AU1450" s="72"/>
      <c r="AV1450" s="72"/>
      <c r="AX1450" s="72"/>
    </row>
    <row r="1451" spans="27:64" x14ac:dyDescent="0.2">
      <c r="AA1451" s="72"/>
      <c r="AB1451" s="72"/>
      <c r="AC1451" s="72"/>
      <c r="AD1451" s="72"/>
      <c r="AE1451" s="72"/>
      <c r="AG1451" s="127"/>
      <c r="AN1451" s="72"/>
      <c r="AO1451" s="72"/>
      <c r="AP1451" s="72"/>
      <c r="AQ1451" s="72"/>
      <c r="AR1451" s="72"/>
      <c r="AS1451" s="72"/>
      <c r="AT1451" s="72"/>
      <c r="AU1451" s="72"/>
      <c r="AV1451" s="72"/>
      <c r="AX1451" s="72"/>
      <c r="AY1451" s="72"/>
      <c r="AZ1451" s="72"/>
      <c r="BA1451" s="72"/>
      <c r="BB1451" s="72"/>
      <c r="BC1451" s="72"/>
      <c r="BD1451" s="72"/>
      <c r="BE1451" s="72"/>
      <c r="BF1451" s="72"/>
      <c r="BG1451" s="72"/>
      <c r="BH1451" s="72"/>
      <c r="BI1451" s="72"/>
      <c r="BJ1451" s="72"/>
      <c r="BK1451" s="72"/>
      <c r="BL1451" s="72"/>
    </row>
    <row r="1452" spans="27:64" x14ac:dyDescent="0.2">
      <c r="AA1452" s="72"/>
      <c r="AB1452" s="72"/>
      <c r="AC1452" s="72"/>
      <c r="AD1452" s="72"/>
      <c r="AE1452" s="72"/>
      <c r="AG1452" s="127"/>
      <c r="AN1452" s="72"/>
      <c r="AO1452" s="72"/>
      <c r="AP1452" s="72"/>
      <c r="AQ1452" s="72"/>
      <c r="AR1452" s="72"/>
      <c r="AS1452" s="72"/>
      <c r="AT1452" s="72"/>
      <c r="AU1452" s="72"/>
      <c r="AV1452" s="72"/>
      <c r="AW1452" s="72"/>
      <c r="AX1452" s="72"/>
      <c r="AY1452" s="72"/>
      <c r="AZ1452" s="72"/>
      <c r="BA1452" s="72"/>
      <c r="BB1452" s="72"/>
      <c r="BC1452" s="72"/>
      <c r="BD1452" s="72"/>
      <c r="BE1452" s="72"/>
      <c r="BF1452" s="72"/>
      <c r="BG1452" s="72"/>
      <c r="BH1452" s="72"/>
      <c r="BI1452" s="72"/>
      <c r="BJ1452" s="72"/>
      <c r="BK1452" s="72"/>
      <c r="BL1452" s="72"/>
    </row>
    <row r="1453" spans="27:64" x14ac:dyDescent="0.2">
      <c r="AA1453" s="72"/>
      <c r="AB1453" s="72"/>
      <c r="AC1453" s="72"/>
      <c r="AD1453" s="72"/>
      <c r="AE1453" s="72"/>
      <c r="AG1453" s="127"/>
      <c r="AN1453" s="72"/>
      <c r="AO1453" s="72"/>
      <c r="AP1453" s="72"/>
      <c r="AQ1453" s="72"/>
      <c r="AR1453" s="72"/>
      <c r="AS1453" s="72"/>
      <c r="AT1453" s="72"/>
      <c r="AU1453" s="72"/>
      <c r="AV1453" s="72"/>
      <c r="AW1453" s="72"/>
      <c r="AX1453" s="72"/>
      <c r="AY1453" s="72"/>
      <c r="AZ1453" s="72"/>
      <c r="BA1453" s="72"/>
      <c r="BB1453" s="72"/>
      <c r="BC1453" s="72"/>
      <c r="BD1453" s="72"/>
      <c r="BE1453" s="72"/>
      <c r="BF1453" s="72"/>
      <c r="BG1453" s="72"/>
      <c r="BH1453" s="72"/>
      <c r="BI1453" s="72"/>
      <c r="BJ1453" s="72"/>
      <c r="BK1453" s="72"/>
      <c r="BL1453" s="72"/>
    </row>
    <row r="1454" spans="27:64" x14ac:dyDescent="0.2">
      <c r="AA1454" s="72"/>
      <c r="AB1454" s="72"/>
      <c r="AC1454" s="72"/>
      <c r="AD1454" s="72"/>
      <c r="AE1454" s="72"/>
      <c r="AG1454" s="127"/>
      <c r="AN1454" s="72"/>
      <c r="AO1454" s="72"/>
      <c r="AP1454" s="72"/>
      <c r="AQ1454" s="72"/>
      <c r="AR1454" s="72"/>
      <c r="AS1454" s="72"/>
      <c r="AT1454" s="72"/>
      <c r="AU1454" s="72"/>
    </row>
    <row r="1455" spans="27:64" x14ac:dyDescent="0.2">
      <c r="AA1455" s="72"/>
      <c r="AB1455" s="72"/>
      <c r="AC1455" s="72"/>
      <c r="AD1455" s="72"/>
      <c r="AE1455" s="72"/>
      <c r="AG1455" s="127"/>
      <c r="AN1455" s="72"/>
      <c r="AO1455" s="72"/>
      <c r="AP1455" s="72"/>
      <c r="AQ1455" s="72"/>
      <c r="AR1455" s="72"/>
      <c r="AS1455" s="72"/>
      <c r="AT1455" s="72"/>
      <c r="AU1455" s="72"/>
    </row>
    <row r="1456" spans="27:64" x14ac:dyDescent="0.2">
      <c r="AA1456" s="72"/>
      <c r="AB1456" s="72"/>
      <c r="AC1456" s="72"/>
      <c r="AD1456" s="72"/>
      <c r="AE1456" s="72"/>
      <c r="AG1456" s="127"/>
      <c r="AN1456" s="72"/>
      <c r="AO1456" s="72"/>
      <c r="AP1456" s="72"/>
      <c r="AQ1456" s="72"/>
      <c r="AR1456" s="72"/>
      <c r="AS1456" s="72"/>
      <c r="AT1456" s="72"/>
      <c r="AU1456" s="72"/>
      <c r="AV1456" s="72"/>
      <c r="AX1456" s="72"/>
      <c r="AY1456" s="72"/>
      <c r="AZ1456" s="72"/>
      <c r="BA1456" s="72"/>
      <c r="BB1456" s="72"/>
      <c r="BC1456" s="72"/>
      <c r="BD1456" s="72"/>
      <c r="BE1456" s="72"/>
      <c r="BF1456" s="72"/>
      <c r="BG1456" s="72"/>
      <c r="BH1456" s="72"/>
      <c r="BI1456" s="72"/>
      <c r="BJ1456" s="72"/>
      <c r="BK1456" s="72"/>
      <c r="BL1456" s="72"/>
    </row>
    <row r="1457" spans="27:64" x14ac:dyDescent="0.2">
      <c r="AA1457" s="72"/>
      <c r="AB1457" s="72"/>
      <c r="AC1457" s="72"/>
      <c r="AD1457" s="72"/>
      <c r="AE1457" s="72"/>
      <c r="AG1457" s="127"/>
      <c r="AN1457" s="72"/>
      <c r="AO1457" s="72"/>
      <c r="AP1457" s="72"/>
      <c r="AQ1457" s="72"/>
      <c r="AR1457" s="72"/>
      <c r="AS1457" s="72"/>
      <c r="AT1457" s="72"/>
      <c r="AU1457" s="72"/>
      <c r="AV1457" s="72"/>
      <c r="AW1457" s="72"/>
      <c r="AX1457" s="72"/>
      <c r="AY1457" s="72"/>
      <c r="AZ1457" s="72"/>
      <c r="BA1457" s="72"/>
      <c r="BB1457" s="72"/>
      <c r="BC1457" s="72"/>
      <c r="BD1457" s="72"/>
      <c r="BE1457" s="72"/>
      <c r="BF1457" s="72"/>
      <c r="BG1457" s="72"/>
      <c r="BH1457" s="72"/>
      <c r="BI1457" s="72"/>
      <c r="BJ1457" s="72"/>
      <c r="BK1457" s="72"/>
      <c r="BL1457" s="72"/>
    </row>
    <row r="1458" spans="27:64" x14ac:dyDescent="0.2">
      <c r="AA1458" s="72"/>
      <c r="AB1458" s="72"/>
      <c r="AC1458" s="72"/>
      <c r="AD1458" s="72"/>
      <c r="AE1458" s="72"/>
      <c r="AG1458" s="127"/>
      <c r="AN1458" s="72"/>
      <c r="AO1458" s="72"/>
      <c r="AP1458" s="72"/>
      <c r="AQ1458" s="72"/>
      <c r="AR1458" s="72"/>
      <c r="AS1458" s="72"/>
      <c r="AT1458" s="72"/>
      <c r="AU1458" s="72"/>
      <c r="AV1458" s="72"/>
      <c r="AW1458" s="72"/>
      <c r="AX1458" s="72"/>
      <c r="AY1458" s="72"/>
      <c r="AZ1458" s="72"/>
      <c r="BA1458" s="72"/>
      <c r="BB1458" s="72"/>
      <c r="BC1458" s="72"/>
      <c r="BD1458" s="72"/>
      <c r="BE1458" s="72"/>
      <c r="BF1458" s="72"/>
      <c r="BG1458" s="72"/>
      <c r="BH1458" s="72"/>
      <c r="BI1458" s="72"/>
      <c r="BJ1458" s="72"/>
      <c r="BK1458" s="72"/>
      <c r="BL1458" s="72"/>
    </row>
    <row r="1459" spans="27:64" x14ac:dyDescent="0.2">
      <c r="AA1459" s="72"/>
      <c r="AB1459" s="72"/>
      <c r="AC1459" s="72"/>
      <c r="AD1459" s="72"/>
      <c r="AE1459" s="72"/>
      <c r="AG1459" s="127"/>
      <c r="AN1459" s="72"/>
      <c r="AO1459" s="72"/>
      <c r="AP1459" s="72"/>
      <c r="AQ1459" s="72"/>
      <c r="AR1459" s="72"/>
      <c r="AS1459" s="72"/>
      <c r="AT1459" s="72"/>
      <c r="AU1459" s="72"/>
    </row>
    <row r="1460" spans="27:64" x14ac:dyDescent="0.2">
      <c r="AA1460" s="72"/>
      <c r="AB1460" s="72"/>
      <c r="AC1460" s="72"/>
      <c r="AD1460" s="72"/>
      <c r="AE1460" s="72"/>
      <c r="AG1460" s="127"/>
      <c r="AN1460" s="72"/>
      <c r="AO1460" s="72"/>
      <c r="AP1460" s="72"/>
      <c r="AQ1460" s="72"/>
      <c r="AR1460" s="72"/>
      <c r="AS1460" s="72"/>
      <c r="AT1460" s="72"/>
      <c r="AU1460" s="72"/>
      <c r="AV1460" s="72"/>
      <c r="AW1460" s="72"/>
      <c r="AX1460" s="72"/>
      <c r="AY1460" s="72"/>
      <c r="AZ1460" s="72"/>
      <c r="BA1460" s="72"/>
      <c r="BB1460" s="72"/>
      <c r="BC1460" s="72"/>
      <c r="BD1460" s="72"/>
      <c r="BE1460" s="72"/>
      <c r="BF1460" s="72"/>
      <c r="BG1460" s="72"/>
      <c r="BH1460" s="72"/>
      <c r="BI1460" s="72"/>
      <c r="BJ1460" s="72"/>
      <c r="BK1460" s="72"/>
      <c r="BL1460" s="72"/>
    </row>
    <row r="1461" spans="27:64" x14ac:dyDescent="0.2">
      <c r="AA1461" s="72"/>
      <c r="AB1461" s="72"/>
      <c r="AC1461" s="72"/>
      <c r="AD1461" s="72"/>
      <c r="AE1461" s="72"/>
      <c r="AG1461" s="127"/>
      <c r="AN1461" s="72"/>
      <c r="AO1461" s="72"/>
      <c r="AP1461" s="72"/>
      <c r="AQ1461" s="72"/>
      <c r="AR1461" s="72"/>
      <c r="AS1461" s="72"/>
      <c r="AT1461" s="72"/>
      <c r="AU1461" s="72"/>
      <c r="AV1461" s="72"/>
    </row>
    <row r="1462" spans="27:64" x14ac:dyDescent="0.2">
      <c r="AA1462" s="72"/>
      <c r="AB1462" s="72"/>
      <c r="AC1462" s="72"/>
      <c r="AD1462" s="72"/>
      <c r="AE1462" s="72"/>
      <c r="AG1462" s="127"/>
      <c r="AN1462" s="72"/>
      <c r="AO1462" s="72"/>
      <c r="AP1462" s="72"/>
      <c r="AQ1462" s="72"/>
      <c r="AR1462" s="72"/>
      <c r="AS1462" s="72"/>
      <c r="AT1462" s="72"/>
      <c r="AU1462" s="72"/>
      <c r="AV1462" s="72"/>
    </row>
    <row r="1463" spans="27:64" x14ac:dyDescent="0.2">
      <c r="AA1463" s="72"/>
      <c r="AB1463" s="72"/>
      <c r="AC1463" s="72"/>
      <c r="AD1463" s="72"/>
      <c r="AE1463" s="72"/>
      <c r="AG1463" s="127"/>
      <c r="AN1463" s="72"/>
      <c r="AO1463" s="72"/>
      <c r="AP1463" s="72"/>
      <c r="AQ1463" s="72"/>
      <c r="AR1463" s="72"/>
      <c r="AS1463" s="72"/>
      <c r="AT1463" s="72"/>
      <c r="AU1463" s="72"/>
      <c r="AV1463" s="72"/>
    </row>
    <row r="1464" spans="27:64" x14ac:dyDescent="0.2">
      <c r="AA1464" s="72"/>
      <c r="AB1464" s="72"/>
      <c r="AC1464" s="72"/>
      <c r="AD1464" s="72"/>
      <c r="AE1464" s="72"/>
      <c r="AG1464" s="127"/>
      <c r="AN1464" s="72"/>
      <c r="AO1464" s="72"/>
      <c r="AP1464" s="72"/>
      <c r="AQ1464" s="72"/>
      <c r="AR1464" s="72"/>
      <c r="AS1464" s="72"/>
      <c r="AT1464" s="72"/>
      <c r="AU1464" s="72"/>
      <c r="AV1464" s="72"/>
      <c r="AW1464" s="72"/>
      <c r="AX1464" s="72"/>
      <c r="AY1464" s="72"/>
      <c r="AZ1464" s="72"/>
      <c r="BA1464" s="72"/>
      <c r="BB1464" s="72"/>
      <c r="BC1464" s="72"/>
      <c r="BD1464" s="72"/>
      <c r="BE1464" s="72"/>
      <c r="BF1464" s="72"/>
      <c r="BG1464" s="72"/>
      <c r="BH1464" s="72"/>
      <c r="BI1464" s="72"/>
      <c r="BJ1464" s="72"/>
      <c r="BK1464" s="72"/>
      <c r="BL1464" s="72"/>
    </row>
    <row r="1465" spans="27:64" x14ac:dyDescent="0.2">
      <c r="AA1465" s="72"/>
      <c r="AB1465" s="72"/>
      <c r="AC1465" s="72"/>
      <c r="AD1465" s="72"/>
      <c r="AE1465" s="72"/>
      <c r="AG1465" s="127"/>
      <c r="AN1465" s="72"/>
      <c r="AO1465" s="72"/>
      <c r="AP1465" s="72"/>
      <c r="AQ1465" s="72"/>
      <c r="AR1465" s="72"/>
      <c r="AS1465" s="72"/>
      <c r="AT1465" s="72"/>
      <c r="AU1465" s="72"/>
      <c r="AV1465" s="72"/>
      <c r="AW1465" s="72"/>
      <c r="AX1465" s="72"/>
      <c r="AY1465" s="72"/>
      <c r="AZ1465" s="72"/>
      <c r="BA1465" s="72"/>
      <c r="BB1465" s="72"/>
      <c r="BC1465" s="72"/>
      <c r="BD1465" s="72"/>
      <c r="BE1465" s="72"/>
      <c r="BF1465" s="72"/>
      <c r="BG1465" s="72"/>
      <c r="BH1465" s="72"/>
      <c r="BI1465" s="72"/>
      <c r="BJ1465" s="72"/>
      <c r="BK1465" s="72"/>
      <c r="BL1465" s="72"/>
    </row>
    <row r="1466" spans="27:64" x14ac:dyDescent="0.2">
      <c r="AA1466" s="72"/>
      <c r="AB1466" s="72"/>
      <c r="AC1466" s="72"/>
      <c r="AD1466" s="72"/>
      <c r="AE1466" s="72"/>
      <c r="AG1466" s="127"/>
      <c r="AN1466" s="72"/>
      <c r="AO1466" s="72"/>
      <c r="AP1466" s="72"/>
      <c r="AQ1466" s="72"/>
      <c r="AR1466" s="72"/>
      <c r="AS1466" s="72"/>
      <c r="AT1466" s="72"/>
      <c r="AU1466" s="72"/>
    </row>
    <row r="1467" spans="27:64" x14ac:dyDescent="0.2">
      <c r="AA1467" s="72"/>
      <c r="AB1467" s="72"/>
      <c r="AC1467" s="72"/>
      <c r="AD1467" s="72"/>
      <c r="AE1467" s="72"/>
      <c r="AG1467" s="127"/>
      <c r="AN1467" s="72"/>
      <c r="AO1467" s="72"/>
      <c r="AP1467" s="72"/>
      <c r="AQ1467" s="72"/>
      <c r="AR1467" s="72"/>
      <c r="AS1467" s="72"/>
      <c r="AT1467" s="72"/>
      <c r="AU1467" s="72"/>
      <c r="AV1467" s="72"/>
      <c r="AW1467" s="72"/>
      <c r="AX1467" s="72"/>
      <c r="AY1467" s="72"/>
      <c r="AZ1467" s="72"/>
      <c r="BA1467" s="72"/>
      <c r="BB1467" s="72"/>
      <c r="BC1467" s="72"/>
      <c r="BD1467" s="72"/>
      <c r="BE1467" s="72"/>
      <c r="BF1467" s="72"/>
      <c r="BG1467" s="72"/>
      <c r="BH1467" s="72"/>
      <c r="BI1467" s="72"/>
      <c r="BJ1467" s="72"/>
      <c r="BK1467" s="72"/>
      <c r="BL1467" s="72"/>
    </row>
    <row r="1468" spans="27:64" x14ac:dyDescent="0.2">
      <c r="AA1468" s="72"/>
      <c r="AB1468" s="72"/>
      <c r="AC1468" s="72"/>
      <c r="AD1468" s="72"/>
      <c r="AE1468" s="72"/>
      <c r="AG1468" s="127"/>
      <c r="AN1468" s="72"/>
      <c r="AO1468" s="72"/>
      <c r="AP1468" s="72"/>
      <c r="AQ1468" s="72"/>
      <c r="AR1468" s="72"/>
      <c r="AS1468" s="72"/>
      <c r="AT1468" s="72"/>
      <c r="AU1468" s="72"/>
      <c r="AV1468" s="72"/>
    </row>
    <row r="1469" spans="27:64" x14ac:dyDescent="0.2">
      <c r="AA1469" s="72"/>
      <c r="AB1469" s="72"/>
      <c r="AC1469" s="72"/>
      <c r="AD1469" s="72"/>
      <c r="AE1469" s="72"/>
      <c r="AG1469" s="127"/>
      <c r="AN1469" s="72"/>
      <c r="AO1469" s="72"/>
      <c r="AP1469" s="72"/>
      <c r="AQ1469" s="72"/>
      <c r="AR1469" s="72"/>
      <c r="AS1469" s="72"/>
      <c r="AT1469" s="72"/>
      <c r="AU1469" s="72"/>
      <c r="AV1469" s="72"/>
    </row>
    <row r="1470" spans="27:64" x14ac:dyDescent="0.2">
      <c r="AA1470" s="72"/>
      <c r="AB1470" s="72"/>
      <c r="AC1470" s="72"/>
      <c r="AD1470" s="72"/>
      <c r="AE1470" s="72"/>
      <c r="AG1470" s="127"/>
      <c r="AN1470" s="72"/>
      <c r="AO1470" s="72"/>
      <c r="AP1470" s="72"/>
      <c r="AQ1470" s="72"/>
      <c r="AR1470" s="72"/>
      <c r="AS1470" s="72"/>
      <c r="AT1470" s="72"/>
      <c r="AU1470" s="72"/>
    </row>
    <row r="1471" spans="27:64" x14ac:dyDescent="0.2">
      <c r="AA1471" s="72"/>
      <c r="AB1471" s="72"/>
      <c r="AC1471" s="72"/>
      <c r="AD1471" s="72"/>
      <c r="AE1471" s="72"/>
      <c r="AG1471" s="127"/>
      <c r="AN1471" s="72"/>
      <c r="AO1471" s="72"/>
      <c r="AP1471" s="72"/>
      <c r="AQ1471" s="72"/>
      <c r="AR1471" s="72"/>
      <c r="AS1471" s="72"/>
      <c r="AT1471" s="72"/>
      <c r="AU1471" s="72"/>
      <c r="AV1471" s="72"/>
      <c r="AX1471" s="72"/>
      <c r="AY1471" s="72"/>
      <c r="AZ1471" s="72"/>
      <c r="BA1471" s="72"/>
      <c r="BB1471" s="72"/>
      <c r="BC1471" s="72"/>
      <c r="BD1471" s="72"/>
      <c r="BE1471" s="72"/>
      <c r="BF1471" s="72"/>
      <c r="BG1471" s="72"/>
      <c r="BH1471" s="72"/>
      <c r="BI1471" s="72"/>
      <c r="BJ1471" s="72"/>
      <c r="BK1471" s="72"/>
      <c r="BL1471" s="72"/>
    </row>
    <row r="1472" spans="27:64" x14ac:dyDescent="0.2">
      <c r="AA1472" s="72"/>
      <c r="AB1472" s="72"/>
      <c r="AC1472" s="72"/>
      <c r="AD1472" s="72"/>
      <c r="AE1472" s="72"/>
      <c r="AG1472" s="127"/>
      <c r="AN1472" s="72"/>
      <c r="AO1472" s="72"/>
      <c r="AP1472" s="72"/>
      <c r="AQ1472" s="72"/>
      <c r="AR1472" s="72"/>
      <c r="AS1472" s="72"/>
      <c r="AT1472" s="72"/>
      <c r="AU1472" s="72"/>
      <c r="AV1472" s="72"/>
      <c r="AX1472" s="72"/>
    </row>
    <row r="1473" spans="27:64" x14ac:dyDescent="0.2">
      <c r="AA1473" s="72"/>
      <c r="AB1473" s="72"/>
      <c r="AC1473" s="72"/>
      <c r="AD1473" s="72"/>
      <c r="AE1473" s="72"/>
      <c r="AG1473" s="127"/>
      <c r="AN1473" s="72"/>
      <c r="AO1473" s="72"/>
      <c r="AP1473" s="72"/>
      <c r="AQ1473" s="72"/>
      <c r="AR1473" s="72"/>
      <c r="AS1473" s="72"/>
      <c r="AT1473" s="72"/>
      <c r="AU1473" s="72"/>
      <c r="AV1473" s="72"/>
      <c r="AX1473" s="72"/>
    </row>
    <row r="1474" spans="27:64" x14ac:dyDescent="0.2">
      <c r="AA1474" s="72"/>
      <c r="AB1474" s="72"/>
      <c r="AC1474" s="72"/>
      <c r="AD1474" s="72"/>
      <c r="AE1474" s="72"/>
      <c r="AG1474" s="127"/>
      <c r="AN1474" s="72"/>
      <c r="AO1474" s="72"/>
      <c r="AP1474" s="72"/>
      <c r="AQ1474" s="72"/>
      <c r="AR1474" s="72"/>
      <c r="AS1474" s="72"/>
      <c r="AT1474" s="72"/>
      <c r="AU1474" s="72"/>
      <c r="AV1474" s="72"/>
      <c r="AW1474" s="72"/>
      <c r="AX1474" s="72"/>
      <c r="AY1474" s="72"/>
      <c r="AZ1474" s="72"/>
      <c r="BA1474" s="72"/>
      <c r="BB1474" s="72"/>
      <c r="BC1474" s="72"/>
      <c r="BD1474" s="72"/>
      <c r="BE1474" s="72"/>
      <c r="BF1474" s="72"/>
      <c r="BG1474" s="72"/>
      <c r="BH1474" s="72"/>
      <c r="BI1474" s="72"/>
      <c r="BJ1474" s="72"/>
      <c r="BK1474" s="72"/>
      <c r="BL1474" s="72"/>
    </row>
    <row r="1475" spans="27:64" x14ac:dyDescent="0.2">
      <c r="AA1475" s="72"/>
      <c r="AB1475" s="72"/>
      <c r="AC1475" s="72"/>
      <c r="AD1475" s="72"/>
      <c r="AE1475" s="72"/>
      <c r="AG1475" s="127"/>
      <c r="AN1475" s="72"/>
      <c r="AO1475" s="72"/>
      <c r="AP1475" s="72"/>
      <c r="AQ1475" s="72"/>
      <c r="AR1475" s="72"/>
      <c r="AS1475" s="72"/>
      <c r="AT1475" s="72"/>
      <c r="AU1475" s="72"/>
      <c r="AV1475" s="72"/>
      <c r="AW1475" s="72"/>
      <c r="AX1475" s="72"/>
      <c r="AY1475" s="72"/>
      <c r="AZ1475" s="72"/>
      <c r="BA1475" s="72"/>
      <c r="BB1475" s="72"/>
      <c r="BC1475" s="72"/>
      <c r="BD1475" s="72"/>
      <c r="BE1475" s="72"/>
      <c r="BF1475" s="72"/>
      <c r="BG1475" s="72"/>
      <c r="BH1475" s="72"/>
      <c r="BI1475" s="72"/>
      <c r="BJ1475" s="72"/>
      <c r="BK1475" s="72"/>
      <c r="BL1475" s="72"/>
    </row>
    <row r="1476" spans="27:64" x14ac:dyDescent="0.2">
      <c r="AA1476" s="72"/>
      <c r="AB1476" s="72"/>
      <c r="AC1476" s="72"/>
      <c r="AD1476" s="72"/>
      <c r="AE1476" s="72"/>
      <c r="AG1476" s="127"/>
      <c r="AN1476" s="72"/>
      <c r="AO1476" s="72"/>
      <c r="AP1476" s="72"/>
      <c r="AQ1476" s="72"/>
      <c r="AR1476" s="72"/>
      <c r="AS1476" s="72"/>
      <c r="AT1476" s="72"/>
      <c r="AU1476" s="72"/>
      <c r="AV1476" s="72"/>
      <c r="AW1476" s="72"/>
      <c r="AX1476" s="72"/>
      <c r="AY1476" s="72"/>
      <c r="AZ1476" s="72"/>
      <c r="BA1476" s="72"/>
      <c r="BB1476" s="72"/>
      <c r="BC1476" s="72"/>
      <c r="BD1476" s="72"/>
      <c r="BE1476" s="72"/>
      <c r="BF1476" s="72"/>
      <c r="BG1476" s="72"/>
      <c r="BH1476" s="72"/>
      <c r="BI1476" s="72"/>
      <c r="BJ1476" s="72"/>
      <c r="BK1476" s="72"/>
      <c r="BL1476" s="72"/>
    </row>
    <row r="1477" spans="27:64" x14ac:dyDescent="0.2">
      <c r="AA1477" s="72"/>
      <c r="AB1477" s="72"/>
      <c r="AC1477" s="72"/>
      <c r="AD1477" s="72"/>
      <c r="AE1477" s="72"/>
      <c r="AG1477" s="127"/>
      <c r="AN1477" s="72"/>
      <c r="AO1477" s="72"/>
      <c r="AP1477" s="72"/>
      <c r="AQ1477" s="72"/>
      <c r="AR1477" s="72"/>
      <c r="AS1477" s="72"/>
      <c r="AT1477" s="72"/>
      <c r="AU1477" s="72"/>
      <c r="AV1477" s="72"/>
      <c r="AW1477" s="72"/>
      <c r="AX1477" s="72"/>
      <c r="AY1477" s="72"/>
      <c r="AZ1477" s="72"/>
      <c r="BA1477" s="72"/>
      <c r="BB1477" s="72"/>
      <c r="BC1477" s="72"/>
      <c r="BD1477" s="72"/>
      <c r="BE1477" s="72"/>
      <c r="BF1477" s="72"/>
      <c r="BG1477" s="72"/>
      <c r="BH1477" s="72"/>
      <c r="BI1477" s="72"/>
      <c r="BJ1477" s="72"/>
      <c r="BK1477" s="72"/>
      <c r="BL1477" s="72"/>
    </row>
    <row r="1478" spans="27:64" x14ac:dyDescent="0.2">
      <c r="AA1478" s="72"/>
      <c r="AB1478" s="72"/>
      <c r="AC1478" s="72"/>
      <c r="AD1478" s="72"/>
      <c r="AE1478" s="72"/>
      <c r="AG1478" s="127"/>
      <c r="AN1478" s="72"/>
      <c r="AO1478" s="72"/>
      <c r="AP1478" s="72"/>
      <c r="AQ1478" s="72"/>
      <c r="AR1478" s="72"/>
      <c r="AS1478" s="72"/>
      <c r="AT1478" s="72"/>
      <c r="AU1478" s="72"/>
      <c r="AV1478" s="72"/>
    </row>
    <row r="1479" spans="27:64" x14ac:dyDescent="0.2">
      <c r="AA1479" s="72"/>
      <c r="AB1479" s="72"/>
      <c r="AC1479" s="72"/>
      <c r="AD1479" s="72"/>
      <c r="AE1479" s="72"/>
      <c r="AG1479" s="127"/>
      <c r="AN1479" s="72"/>
      <c r="AO1479" s="72"/>
      <c r="AP1479" s="72"/>
      <c r="AQ1479" s="72"/>
      <c r="AR1479" s="72"/>
      <c r="AS1479" s="72"/>
      <c r="AT1479" s="72"/>
      <c r="AU1479" s="72"/>
    </row>
    <row r="1480" spans="27:64" x14ac:dyDescent="0.2">
      <c r="AA1480" s="72"/>
      <c r="AB1480" s="72"/>
      <c r="AC1480" s="72"/>
      <c r="AD1480" s="72"/>
      <c r="AE1480" s="72"/>
      <c r="AG1480" s="127"/>
      <c r="AN1480" s="72"/>
      <c r="AO1480" s="72"/>
      <c r="AP1480" s="72"/>
      <c r="AQ1480" s="72"/>
      <c r="AR1480" s="72"/>
      <c r="AS1480" s="72"/>
      <c r="AT1480" s="72"/>
      <c r="AU1480" s="72"/>
    </row>
    <row r="1481" spans="27:64" x14ac:dyDescent="0.2">
      <c r="AA1481" s="72"/>
      <c r="AB1481" s="72"/>
      <c r="AC1481" s="72"/>
      <c r="AD1481" s="72"/>
      <c r="AE1481" s="72"/>
      <c r="AG1481" s="127"/>
      <c r="AN1481" s="72"/>
      <c r="AO1481" s="72"/>
      <c r="AP1481" s="72"/>
      <c r="AQ1481" s="72"/>
      <c r="AR1481" s="72"/>
      <c r="AS1481" s="72"/>
      <c r="AT1481" s="72"/>
      <c r="AU1481" s="72"/>
      <c r="AV1481" s="72"/>
    </row>
    <row r="1482" spans="27:64" x14ac:dyDescent="0.2">
      <c r="AA1482" s="72"/>
      <c r="AB1482" s="72"/>
      <c r="AC1482" s="72"/>
      <c r="AD1482" s="72"/>
      <c r="AE1482" s="72"/>
      <c r="AG1482" s="127"/>
      <c r="AN1482" s="72"/>
      <c r="AO1482" s="72"/>
      <c r="AP1482" s="72"/>
      <c r="AQ1482" s="72"/>
      <c r="AR1482" s="72"/>
      <c r="AS1482" s="72"/>
      <c r="AT1482" s="72"/>
      <c r="AU1482" s="72"/>
      <c r="AV1482" s="72"/>
      <c r="AW1482" s="72"/>
      <c r="AX1482" s="72"/>
      <c r="AY1482" s="72"/>
      <c r="AZ1482" s="72"/>
      <c r="BA1482" s="72"/>
      <c r="BB1482" s="72"/>
      <c r="BC1482" s="72"/>
      <c r="BD1482" s="72"/>
      <c r="BE1482" s="72"/>
      <c r="BF1482" s="72"/>
      <c r="BG1482" s="72"/>
      <c r="BH1482" s="72"/>
      <c r="BI1482" s="72"/>
      <c r="BJ1482" s="72"/>
      <c r="BK1482" s="72"/>
      <c r="BL1482" s="72"/>
    </row>
    <row r="1483" spans="27:64" x14ac:dyDescent="0.2">
      <c r="AA1483" s="72"/>
      <c r="AB1483" s="72"/>
      <c r="AC1483" s="72"/>
      <c r="AD1483" s="72"/>
      <c r="AE1483" s="72"/>
      <c r="AG1483" s="127"/>
      <c r="AN1483" s="72"/>
      <c r="AO1483" s="72"/>
      <c r="AP1483" s="72"/>
      <c r="AQ1483" s="72"/>
      <c r="AR1483" s="72"/>
      <c r="AS1483" s="72"/>
      <c r="AT1483" s="72"/>
      <c r="AU1483" s="72"/>
      <c r="AV1483" s="72"/>
      <c r="AW1483" s="72"/>
      <c r="AX1483" s="72"/>
      <c r="AY1483" s="72"/>
      <c r="AZ1483" s="72"/>
      <c r="BA1483" s="72"/>
      <c r="BB1483" s="72"/>
      <c r="BC1483" s="72"/>
      <c r="BD1483" s="72"/>
      <c r="BE1483" s="72"/>
      <c r="BF1483" s="72"/>
      <c r="BG1483" s="72"/>
      <c r="BH1483" s="72"/>
      <c r="BI1483" s="72"/>
      <c r="BJ1483" s="72"/>
      <c r="BK1483" s="72"/>
      <c r="BL1483" s="72"/>
    </row>
    <row r="1484" spans="27:64" x14ac:dyDescent="0.2">
      <c r="AA1484" s="72"/>
      <c r="AB1484" s="72"/>
      <c r="AC1484" s="72"/>
      <c r="AD1484" s="72"/>
      <c r="AE1484" s="72"/>
      <c r="AG1484" s="127"/>
      <c r="AN1484" s="72"/>
      <c r="AO1484" s="72"/>
      <c r="AP1484" s="72"/>
      <c r="AQ1484" s="72"/>
      <c r="AR1484" s="72"/>
      <c r="AS1484" s="72"/>
      <c r="AT1484" s="72"/>
      <c r="AU1484" s="72"/>
    </row>
    <row r="1485" spans="27:64" x14ac:dyDescent="0.2">
      <c r="AA1485" s="72"/>
      <c r="AB1485" s="72"/>
      <c r="AC1485" s="72"/>
      <c r="AD1485" s="72"/>
      <c r="AE1485" s="72"/>
      <c r="AG1485" s="127"/>
      <c r="AN1485" s="72"/>
      <c r="AO1485" s="72"/>
      <c r="AP1485" s="72"/>
      <c r="AQ1485" s="72"/>
      <c r="AR1485" s="72"/>
      <c r="AS1485" s="72"/>
      <c r="AT1485" s="72"/>
      <c r="AU1485" s="72"/>
      <c r="AV1485" s="72"/>
      <c r="AX1485" s="72"/>
    </row>
    <row r="1486" spans="27:64" x14ac:dyDescent="0.2">
      <c r="AA1486" s="72"/>
      <c r="AB1486" s="72"/>
      <c r="AC1486" s="72"/>
      <c r="AD1486" s="72"/>
      <c r="AE1486" s="72"/>
      <c r="AG1486" s="127"/>
      <c r="AN1486" s="72"/>
      <c r="AO1486" s="72"/>
      <c r="AP1486" s="72"/>
      <c r="AQ1486" s="72"/>
      <c r="AR1486" s="72"/>
      <c r="AS1486" s="72"/>
      <c r="AT1486" s="72"/>
      <c r="AU1486" s="72"/>
      <c r="AV1486" s="72"/>
    </row>
    <row r="1487" spans="27:64" x14ac:dyDescent="0.2">
      <c r="AA1487" s="72"/>
      <c r="AB1487" s="72"/>
      <c r="AC1487" s="72"/>
      <c r="AD1487" s="72"/>
      <c r="AE1487" s="72"/>
      <c r="AG1487" s="127"/>
      <c r="AN1487" s="72"/>
      <c r="AO1487" s="72"/>
      <c r="AP1487" s="72"/>
      <c r="AQ1487" s="72"/>
      <c r="AR1487" s="72"/>
      <c r="AS1487" s="72"/>
      <c r="AT1487" s="72"/>
      <c r="AU1487" s="72"/>
    </row>
    <row r="1488" spans="27:64" x14ac:dyDescent="0.2">
      <c r="AA1488" s="72"/>
      <c r="AB1488" s="72"/>
      <c r="AC1488" s="72"/>
      <c r="AD1488" s="72"/>
      <c r="AE1488" s="72"/>
      <c r="AG1488" s="127"/>
      <c r="AN1488" s="72"/>
      <c r="AO1488" s="72"/>
      <c r="AP1488" s="72"/>
      <c r="AQ1488" s="72"/>
      <c r="AR1488" s="72"/>
      <c r="AS1488" s="72"/>
      <c r="AT1488" s="72"/>
      <c r="AU1488" s="72"/>
    </row>
    <row r="1489" spans="27:64" x14ac:dyDescent="0.2">
      <c r="AA1489" s="72"/>
      <c r="AB1489" s="72"/>
      <c r="AC1489" s="72"/>
      <c r="AD1489" s="72"/>
      <c r="AE1489" s="72"/>
      <c r="AG1489" s="127"/>
      <c r="AN1489" s="72"/>
      <c r="AO1489" s="72"/>
      <c r="AP1489" s="72"/>
      <c r="AQ1489" s="72"/>
      <c r="AR1489" s="72"/>
      <c r="AS1489" s="72"/>
      <c r="AT1489" s="72"/>
      <c r="AU1489" s="72"/>
    </row>
    <row r="1490" spans="27:64" x14ac:dyDescent="0.2">
      <c r="AA1490" s="72"/>
      <c r="AB1490" s="72"/>
      <c r="AC1490" s="72"/>
      <c r="AD1490" s="72"/>
      <c r="AE1490" s="72"/>
      <c r="AG1490" s="127"/>
      <c r="AN1490" s="72"/>
      <c r="AO1490" s="72"/>
      <c r="AP1490" s="72"/>
      <c r="AQ1490" s="72"/>
      <c r="AR1490" s="72"/>
      <c r="AS1490" s="72"/>
      <c r="AT1490" s="72"/>
      <c r="AU1490" s="72"/>
    </row>
    <row r="1491" spans="27:64" x14ac:dyDescent="0.2">
      <c r="AA1491" s="72"/>
      <c r="AB1491" s="72"/>
      <c r="AC1491" s="72"/>
      <c r="AD1491" s="72"/>
      <c r="AE1491" s="72"/>
      <c r="AG1491" s="127"/>
      <c r="AN1491" s="72"/>
      <c r="AO1491" s="72"/>
      <c r="AP1491" s="72"/>
      <c r="AQ1491" s="72"/>
      <c r="AR1491" s="72"/>
      <c r="AS1491" s="72"/>
      <c r="AT1491" s="72"/>
      <c r="AU1491" s="72"/>
      <c r="AV1491" s="72"/>
      <c r="AW1491" s="72"/>
      <c r="AX1491" s="72"/>
      <c r="AY1491" s="72"/>
      <c r="AZ1491" s="72"/>
      <c r="BA1491" s="72"/>
      <c r="BB1491" s="72"/>
      <c r="BC1491" s="72"/>
      <c r="BD1491" s="72"/>
      <c r="BE1491" s="72"/>
      <c r="BF1491" s="72"/>
      <c r="BG1491" s="72"/>
      <c r="BH1491" s="72"/>
      <c r="BI1491" s="72"/>
      <c r="BJ1491" s="72"/>
      <c r="BK1491" s="72"/>
      <c r="BL1491" s="72"/>
    </row>
    <row r="1492" spans="27:64" x14ac:dyDescent="0.2">
      <c r="AA1492" s="72"/>
      <c r="AB1492" s="72"/>
      <c r="AC1492" s="72"/>
      <c r="AD1492" s="72"/>
      <c r="AE1492" s="72"/>
      <c r="AG1492" s="127"/>
      <c r="AN1492" s="72"/>
      <c r="AO1492" s="72"/>
      <c r="AP1492" s="72"/>
      <c r="AQ1492" s="72"/>
      <c r="AR1492" s="72"/>
      <c r="AS1492" s="72"/>
      <c r="AT1492" s="72"/>
      <c r="AU1492" s="72"/>
    </row>
    <row r="1493" spans="27:64" x14ac:dyDescent="0.2">
      <c r="AA1493" s="72"/>
      <c r="AB1493" s="72"/>
      <c r="AC1493" s="72"/>
      <c r="AD1493" s="72"/>
      <c r="AE1493" s="72"/>
      <c r="AG1493" s="127"/>
      <c r="AN1493" s="72"/>
      <c r="AO1493" s="72"/>
      <c r="AP1493" s="72"/>
      <c r="AQ1493" s="72"/>
      <c r="AR1493" s="72"/>
      <c r="AS1493" s="72"/>
      <c r="AT1493" s="72"/>
      <c r="AU1493" s="72"/>
      <c r="AV1493" s="72"/>
      <c r="AW1493" s="72"/>
      <c r="AX1493" s="72"/>
      <c r="AY1493" s="72"/>
      <c r="AZ1493" s="72"/>
      <c r="BA1493" s="72"/>
      <c r="BB1493" s="72"/>
      <c r="BC1493" s="72"/>
      <c r="BD1493" s="72"/>
      <c r="BE1493" s="72"/>
      <c r="BF1493" s="72"/>
      <c r="BG1493" s="72"/>
      <c r="BH1493" s="72"/>
      <c r="BI1493" s="72"/>
      <c r="BJ1493" s="72"/>
      <c r="BK1493" s="72"/>
      <c r="BL1493" s="72"/>
    </row>
    <row r="1494" spans="27:64" x14ac:dyDescent="0.2">
      <c r="AA1494" s="72"/>
      <c r="AB1494" s="72"/>
      <c r="AC1494" s="72"/>
      <c r="AD1494" s="72"/>
      <c r="AE1494" s="72"/>
      <c r="AG1494" s="127"/>
      <c r="AN1494" s="72"/>
      <c r="AO1494" s="72"/>
      <c r="AP1494" s="72"/>
      <c r="AQ1494" s="72"/>
      <c r="AR1494" s="72"/>
      <c r="AS1494" s="72"/>
      <c r="AT1494" s="72"/>
      <c r="AU1494" s="72"/>
      <c r="AV1494" s="72"/>
      <c r="AX1494" s="72"/>
    </row>
    <row r="1495" spans="27:64" x14ac:dyDescent="0.2">
      <c r="AA1495" s="72"/>
      <c r="AB1495" s="72"/>
      <c r="AC1495" s="72"/>
      <c r="AD1495" s="72"/>
      <c r="AE1495" s="72"/>
      <c r="AG1495" s="127"/>
      <c r="AN1495" s="72"/>
      <c r="AO1495" s="72"/>
      <c r="AP1495" s="72"/>
      <c r="AQ1495" s="72"/>
      <c r="AR1495" s="72"/>
      <c r="AS1495" s="72"/>
      <c r="AT1495" s="72"/>
      <c r="AU1495" s="72"/>
      <c r="AV1495" s="72"/>
    </row>
    <row r="1496" spans="27:64" x14ac:dyDescent="0.2">
      <c r="AA1496" s="72"/>
      <c r="AB1496" s="72"/>
      <c r="AC1496" s="72"/>
      <c r="AD1496" s="72"/>
      <c r="AE1496" s="72"/>
      <c r="AG1496" s="127"/>
      <c r="AN1496" s="72"/>
      <c r="AO1496" s="72"/>
      <c r="AP1496" s="72"/>
      <c r="AQ1496" s="72"/>
      <c r="AR1496" s="72"/>
      <c r="AS1496" s="72"/>
      <c r="AT1496" s="72"/>
      <c r="AU1496" s="72"/>
      <c r="AV1496" s="72"/>
    </row>
    <row r="1497" spans="27:64" x14ac:dyDescent="0.2">
      <c r="AA1497" s="72"/>
      <c r="AB1497" s="72"/>
      <c r="AC1497" s="72"/>
      <c r="AD1497" s="72"/>
      <c r="AE1497" s="72"/>
      <c r="AG1497" s="127"/>
      <c r="AN1497" s="72"/>
      <c r="AO1497" s="72"/>
      <c r="AP1497" s="72"/>
      <c r="AQ1497" s="72"/>
      <c r="AR1497" s="72"/>
      <c r="AS1497" s="72"/>
      <c r="AT1497" s="72"/>
      <c r="AU1497" s="72"/>
      <c r="AV1497" s="72"/>
      <c r="AX1497" s="72"/>
    </row>
    <row r="1498" spans="27:64" x14ac:dyDescent="0.2">
      <c r="AA1498" s="72"/>
      <c r="AB1498" s="72"/>
      <c r="AC1498" s="72"/>
      <c r="AD1498" s="72"/>
      <c r="AE1498" s="72"/>
      <c r="AG1498" s="127"/>
      <c r="AN1498" s="72"/>
      <c r="AO1498" s="72"/>
      <c r="AP1498" s="72"/>
      <c r="AQ1498" s="72"/>
      <c r="AR1498" s="72"/>
      <c r="AS1498" s="72"/>
      <c r="AT1498" s="72"/>
      <c r="AU1498" s="72"/>
      <c r="AV1498" s="72"/>
      <c r="AW1498" s="72"/>
      <c r="AX1498" s="72"/>
      <c r="AY1498" s="72"/>
      <c r="AZ1498" s="72"/>
      <c r="BA1498" s="72"/>
      <c r="BB1498" s="72"/>
      <c r="BC1498" s="72"/>
      <c r="BD1498" s="72"/>
      <c r="BE1498" s="72"/>
      <c r="BF1498" s="72"/>
      <c r="BG1498" s="72"/>
      <c r="BH1498" s="72"/>
      <c r="BI1498" s="72"/>
      <c r="BJ1498" s="72"/>
      <c r="BK1498" s="72"/>
      <c r="BL1498" s="72"/>
    </row>
    <row r="1499" spans="27:64" x14ac:dyDescent="0.2">
      <c r="AA1499" s="72"/>
      <c r="AB1499" s="72"/>
      <c r="AC1499" s="72"/>
      <c r="AD1499" s="72"/>
      <c r="AE1499" s="72"/>
      <c r="AG1499" s="127"/>
      <c r="AN1499" s="72"/>
      <c r="AO1499" s="72"/>
      <c r="AP1499" s="72"/>
      <c r="AQ1499" s="72"/>
      <c r="AR1499" s="72"/>
      <c r="AS1499" s="72"/>
      <c r="AT1499" s="72"/>
      <c r="AU1499" s="72"/>
      <c r="AV1499" s="72"/>
    </row>
    <row r="1500" spans="27:64" x14ac:dyDescent="0.2">
      <c r="AA1500" s="72"/>
      <c r="AB1500" s="72"/>
      <c r="AC1500" s="72"/>
      <c r="AD1500" s="72"/>
      <c r="AE1500" s="72"/>
      <c r="AG1500" s="127"/>
      <c r="AN1500" s="72"/>
      <c r="AO1500" s="72"/>
      <c r="AP1500" s="72"/>
      <c r="AQ1500" s="72"/>
      <c r="AR1500" s="72"/>
      <c r="AS1500" s="72"/>
      <c r="AT1500" s="72"/>
      <c r="AU1500" s="72"/>
      <c r="AV1500" s="72"/>
      <c r="AX1500" s="72"/>
    </row>
    <row r="1501" spans="27:64" x14ac:dyDescent="0.2">
      <c r="AA1501" s="72"/>
      <c r="AB1501" s="72"/>
      <c r="AC1501" s="72"/>
      <c r="AD1501" s="72"/>
      <c r="AE1501" s="72"/>
      <c r="AG1501" s="127"/>
      <c r="AN1501" s="72"/>
      <c r="AO1501" s="72"/>
      <c r="AP1501" s="72"/>
      <c r="AQ1501" s="72"/>
      <c r="AR1501" s="72"/>
      <c r="AS1501" s="72"/>
      <c r="AT1501" s="72"/>
      <c r="AU1501" s="72"/>
      <c r="AV1501" s="72"/>
      <c r="AW1501" s="72"/>
      <c r="AX1501" s="72"/>
      <c r="AY1501" s="72"/>
      <c r="AZ1501" s="72"/>
      <c r="BA1501" s="72"/>
      <c r="BB1501" s="72"/>
      <c r="BC1501" s="72"/>
      <c r="BD1501" s="72"/>
      <c r="BE1501" s="72"/>
      <c r="BF1501" s="72"/>
      <c r="BG1501" s="72"/>
      <c r="BH1501" s="72"/>
      <c r="BI1501" s="72"/>
      <c r="BJ1501" s="72"/>
      <c r="BK1501" s="72"/>
      <c r="BL1501" s="72"/>
    </row>
    <row r="1502" spans="27:64" x14ac:dyDescent="0.2">
      <c r="AA1502" s="72"/>
      <c r="AB1502" s="72"/>
      <c r="AC1502" s="72"/>
      <c r="AD1502" s="72"/>
      <c r="AE1502" s="72"/>
      <c r="AG1502" s="127"/>
      <c r="AN1502" s="72"/>
      <c r="AO1502" s="72"/>
      <c r="AP1502" s="72"/>
      <c r="AQ1502" s="72"/>
      <c r="AR1502" s="72"/>
      <c r="AS1502" s="72"/>
      <c r="AT1502" s="72"/>
      <c r="AU1502" s="72"/>
      <c r="AV1502" s="72"/>
    </row>
    <row r="1503" spans="27:64" x14ac:dyDescent="0.2">
      <c r="AA1503" s="72"/>
      <c r="AB1503" s="72"/>
      <c r="AC1503" s="72"/>
      <c r="AD1503" s="72"/>
      <c r="AE1503" s="72"/>
      <c r="AG1503" s="127"/>
      <c r="AN1503" s="72"/>
      <c r="AO1503" s="72"/>
      <c r="AP1503" s="72"/>
      <c r="AQ1503" s="72"/>
      <c r="AR1503" s="72"/>
      <c r="AS1503" s="72"/>
      <c r="AT1503" s="72"/>
      <c r="AU1503" s="72"/>
      <c r="AV1503" s="72"/>
    </row>
    <row r="1504" spans="27:64" x14ac:dyDescent="0.2">
      <c r="AA1504" s="72"/>
      <c r="AB1504" s="72"/>
      <c r="AC1504" s="72"/>
      <c r="AD1504" s="72"/>
      <c r="AE1504" s="72"/>
      <c r="AG1504" s="127"/>
      <c r="AN1504" s="72"/>
      <c r="AO1504" s="72"/>
      <c r="AP1504" s="72"/>
      <c r="AQ1504" s="72"/>
      <c r="AR1504" s="72"/>
      <c r="AS1504" s="72"/>
      <c r="AT1504" s="72"/>
      <c r="AU1504" s="72"/>
      <c r="AV1504" s="72"/>
      <c r="AX1504" s="72"/>
      <c r="AY1504" s="72"/>
      <c r="AZ1504" s="72"/>
      <c r="BA1504" s="72"/>
      <c r="BB1504" s="72"/>
      <c r="BC1504" s="72"/>
      <c r="BD1504" s="72"/>
      <c r="BE1504" s="72"/>
      <c r="BF1504" s="72"/>
      <c r="BG1504" s="72"/>
      <c r="BH1504" s="72"/>
      <c r="BI1504" s="72"/>
      <c r="BJ1504" s="72"/>
      <c r="BK1504" s="72"/>
      <c r="BL1504" s="72"/>
    </row>
    <row r="1505" spans="27:64" x14ac:dyDescent="0.2">
      <c r="AA1505" s="72"/>
      <c r="AB1505" s="72"/>
      <c r="AC1505" s="72"/>
      <c r="AD1505" s="72"/>
      <c r="AE1505" s="72"/>
      <c r="AG1505" s="127"/>
      <c r="AN1505" s="72"/>
      <c r="AO1505" s="72"/>
      <c r="AP1505" s="72"/>
      <c r="AQ1505" s="72"/>
      <c r="AR1505" s="72"/>
      <c r="AS1505" s="72"/>
      <c r="AT1505" s="72"/>
      <c r="AU1505" s="72"/>
      <c r="AV1505" s="72"/>
    </row>
    <row r="1506" spans="27:64" x14ac:dyDescent="0.2">
      <c r="AA1506" s="72"/>
      <c r="AB1506" s="72"/>
      <c r="AC1506" s="72"/>
      <c r="AD1506" s="72"/>
      <c r="AE1506" s="72"/>
      <c r="AG1506" s="127"/>
      <c r="AN1506" s="72"/>
      <c r="AO1506" s="72"/>
      <c r="AP1506" s="72"/>
      <c r="AQ1506" s="72"/>
      <c r="AR1506" s="72"/>
      <c r="AS1506" s="72"/>
      <c r="AT1506" s="72"/>
      <c r="AU1506" s="72"/>
      <c r="AV1506" s="72"/>
      <c r="AX1506" s="72"/>
      <c r="AY1506" s="72"/>
      <c r="AZ1506" s="72"/>
      <c r="BA1506" s="72"/>
      <c r="BB1506" s="72"/>
      <c r="BC1506" s="72"/>
      <c r="BD1506" s="72"/>
      <c r="BE1506" s="72"/>
      <c r="BF1506" s="72"/>
      <c r="BG1506" s="72"/>
      <c r="BH1506" s="72"/>
      <c r="BI1506" s="72"/>
      <c r="BJ1506" s="72"/>
      <c r="BK1506" s="72"/>
      <c r="BL1506" s="72"/>
    </row>
    <row r="1507" spans="27:64" x14ac:dyDescent="0.2">
      <c r="AA1507" s="72"/>
      <c r="AB1507" s="72"/>
      <c r="AC1507" s="72"/>
      <c r="AD1507" s="72"/>
      <c r="AE1507" s="72"/>
      <c r="AG1507" s="127"/>
      <c r="AN1507" s="72"/>
      <c r="AO1507" s="72"/>
      <c r="AP1507" s="72"/>
      <c r="AQ1507" s="72"/>
      <c r="AR1507" s="72"/>
      <c r="AS1507" s="72"/>
      <c r="AT1507" s="72"/>
      <c r="AU1507" s="72"/>
    </row>
    <row r="1508" spans="27:64" x14ac:dyDescent="0.2">
      <c r="AA1508" s="72"/>
      <c r="AB1508" s="72"/>
      <c r="AC1508" s="72"/>
      <c r="AD1508" s="72"/>
      <c r="AE1508" s="72"/>
      <c r="AG1508" s="127"/>
      <c r="AN1508" s="72"/>
      <c r="AO1508" s="72"/>
      <c r="AP1508" s="72"/>
      <c r="AQ1508" s="72"/>
      <c r="AR1508" s="72"/>
      <c r="AS1508" s="72"/>
      <c r="AT1508" s="72"/>
      <c r="AU1508" s="72"/>
      <c r="AV1508" s="72"/>
      <c r="AX1508" s="72"/>
    </row>
    <row r="1509" spans="27:64" x14ac:dyDescent="0.2">
      <c r="AA1509" s="72"/>
      <c r="AB1509" s="72"/>
      <c r="AC1509" s="72"/>
      <c r="AD1509" s="72"/>
      <c r="AE1509" s="72"/>
      <c r="AG1509" s="127"/>
      <c r="AN1509" s="72"/>
      <c r="AO1509" s="72"/>
      <c r="AP1509" s="72"/>
      <c r="AQ1509" s="72"/>
      <c r="AR1509" s="72"/>
      <c r="AS1509" s="72"/>
      <c r="AT1509" s="72"/>
      <c r="AU1509" s="72"/>
    </row>
    <row r="1510" spans="27:64" x14ac:dyDescent="0.2">
      <c r="AA1510" s="72"/>
      <c r="AB1510" s="72"/>
      <c r="AC1510" s="72"/>
      <c r="AD1510" s="72"/>
      <c r="AE1510" s="72"/>
      <c r="AG1510" s="127"/>
      <c r="AN1510" s="72"/>
      <c r="AO1510" s="72"/>
      <c r="AP1510" s="72"/>
      <c r="AQ1510" s="72"/>
      <c r="AR1510" s="72"/>
      <c r="AS1510" s="72"/>
      <c r="AT1510" s="72"/>
      <c r="AU1510" s="72"/>
      <c r="AV1510" s="72"/>
    </row>
    <row r="1511" spans="27:64" x14ac:dyDescent="0.2">
      <c r="AA1511" s="72"/>
      <c r="AB1511" s="72"/>
      <c r="AC1511" s="72"/>
      <c r="AD1511" s="72"/>
      <c r="AE1511" s="72"/>
      <c r="AG1511" s="127"/>
      <c r="AN1511" s="72"/>
      <c r="AO1511" s="72"/>
      <c r="AP1511" s="72"/>
      <c r="AQ1511" s="72"/>
      <c r="AR1511" s="72"/>
      <c r="AS1511" s="72"/>
      <c r="AT1511" s="72"/>
      <c r="AU1511" s="72"/>
      <c r="AV1511" s="72"/>
      <c r="AW1511" s="72"/>
      <c r="AX1511" s="72"/>
      <c r="AY1511" s="72"/>
      <c r="AZ1511" s="72"/>
      <c r="BA1511" s="72"/>
      <c r="BB1511" s="72"/>
      <c r="BC1511" s="72"/>
      <c r="BD1511" s="72"/>
      <c r="BE1511" s="72"/>
      <c r="BF1511" s="72"/>
      <c r="BG1511" s="72"/>
      <c r="BH1511" s="72"/>
      <c r="BI1511" s="72"/>
      <c r="BJ1511" s="72"/>
      <c r="BK1511" s="72"/>
      <c r="BL1511" s="72"/>
    </row>
    <row r="1512" spans="27:64" x14ac:dyDescent="0.2">
      <c r="AA1512" s="72"/>
      <c r="AB1512" s="72"/>
      <c r="AC1512" s="72"/>
      <c r="AD1512" s="72"/>
      <c r="AE1512" s="72"/>
      <c r="AG1512" s="127"/>
      <c r="AN1512" s="72"/>
      <c r="AO1512" s="72"/>
      <c r="AP1512" s="72"/>
      <c r="AQ1512" s="72"/>
      <c r="AR1512" s="72"/>
      <c r="AS1512" s="72"/>
      <c r="AT1512" s="72"/>
      <c r="AU1512" s="72"/>
    </row>
    <row r="1513" spans="27:64" x14ac:dyDescent="0.2">
      <c r="AA1513" s="72"/>
      <c r="AB1513" s="72"/>
      <c r="AC1513" s="72"/>
      <c r="AD1513" s="72"/>
      <c r="AE1513" s="72"/>
      <c r="AG1513" s="127"/>
      <c r="AN1513" s="72"/>
      <c r="AO1513" s="72"/>
      <c r="AP1513" s="72"/>
      <c r="AQ1513" s="72"/>
      <c r="AR1513" s="72"/>
      <c r="AS1513" s="72"/>
      <c r="AT1513" s="72"/>
      <c r="AU1513" s="72"/>
      <c r="AV1513" s="72"/>
      <c r="AX1513" s="72"/>
    </row>
    <row r="1514" spans="27:64" x14ac:dyDescent="0.2">
      <c r="AA1514" s="72"/>
      <c r="AB1514" s="72"/>
      <c r="AC1514" s="72"/>
      <c r="AD1514" s="72"/>
      <c r="AE1514" s="72"/>
      <c r="AG1514" s="127"/>
      <c r="AN1514" s="72"/>
      <c r="AO1514" s="72"/>
      <c r="AP1514" s="72"/>
      <c r="AQ1514" s="72"/>
      <c r="AR1514" s="72"/>
      <c r="AS1514" s="72"/>
      <c r="AT1514" s="72"/>
      <c r="AU1514" s="72"/>
      <c r="AV1514" s="72"/>
      <c r="AW1514" s="72"/>
      <c r="AX1514" s="72"/>
      <c r="AY1514" s="72"/>
      <c r="AZ1514" s="72"/>
      <c r="BA1514" s="72"/>
      <c r="BB1514" s="72"/>
      <c r="BC1514" s="72"/>
      <c r="BD1514" s="72"/>
      <c r="BE1514" s="72"/>
      <c r="BF1514" s="72"/>
      <c r="BG1514" s="72"/>
      <c r="BH1514" s="72"/>
      <c r="BI1514" s="72"/>
      <c r="BJ1514" s="72"/>
      <c r="BK1514" s="72"/>
      <c r="BL1514" s="72"/>
    </row>
    <row r="1515" spans="27:64" x14ac:dyDescent="0.2">
      <c r="AA1515" s="72"/>
      <c r="AB1515" s="72"/>
      <c r="AC1515" s="72"/>
      <c r="AD1515" s="72"/>
      <c r="AE1515" s="72"/>
      <c r="AG1515" s="127"/>
      <c r="AN1515" s="72"/>
      <c r="AO1515" s="72"/>
      <c r="AP1515" s="72"/>
      <c r="AQ1515" s="72"/>
      <c r="AR1515" s="72"/>
      <c r="AS1515" s="72"/>
      <c r="AT1515" s="72"/>
      <c r="AU1515" s="72"/>
      <c r="AV1515" s="72"/>
      <c r="AW1515" s="72"/>
      <c r="AX1515" s="72"/>
      <c r="AY1515" s="72"/>
      <c r="AZ1515" s="72"/>
      <c r="BA1515" s="72"/>
      <c r="BB1515" s="72"/>
      <c r="BC1515" s="72"/>
      <c r="BD1515" s="72"/>
      <c r="BE1515" s="72"/>
      <c r="BF1515" s="72"/>
      <c r="BG1515" s="72"/>
      <c r="BH1515" s="72"/>
      <c r="BI1515" s="72"/>
      <c r="BJ1515" s="72"/>
      <c r="BK1515" s="72"/>
      <c r="BL1515" s="72"/>
    </row>
    <row r="1516" spans="27:64" x14ac:dyDescent="0.2">
      <c r="AA1516" s="72"/>
      <c r="AB1516" s="72"/>
      <c r="AC1516" s="72"/>
      <c r="AD1516" s="72"/>
      <c r="AE1516" s="72"/>
      <c r="AG1516" s="127"/>
      <c r="AN1516" s="72"/>
      <c r="AO1516" s="72"/>
      <c r="AP1516" s="72"/>
      <c r="AQ1516" s="72"/>
      <c r="AR1516" s="72"/>
      <c r="AS1516" s="72"/>
      <c r="AT1516" s="72"/>
      <c r="AU1516" s="72"/>
      <c r="AV1516" s="72"/>
      <c r="AW1516" s="72"/>
      <c r="AX1516" s="72"/>
      <c r="AY1516" s="72"/>
      <c r="AZ1516" s="72"/>
      <c r="BA1516" s="72"/>
      <c r="BB1516" s="72"/>
      <c r="BC1516" s="72"/>
      <c r="BD1516" s="72"/>
      <c r="BE1516" s="72"/>
      <c r="BF1516" s="72"/>
      <c r="BG1516" s="72"/>
      <c r="BH1516" s="72"/>
      <c r="BI1516" s="72"/>
      <c r="BJ1516" s="72"/>
      <c r="BK1516" s="72"/>
      <c r="BL1516" s="72"/>
    </row>
    <row r="1517" spans="27:64" x14ac:dyDescent="0.2">
      <c r="AA1517" s="72"/>
      <c r="AB1517" s="72"/>
      <c r="AC1517" s="72"/>
      <c r="AD1517" s="72"/>
      <c r="AE1517" s="72"/>
      <c r="AG1517" s="127"/>
      <c r="AN1517" s="72"/>
      <c r="AO1517" s="72"/>
      <c r="AP1517" s="72"/>
      <c r="AQ1517" s="72"/>
      <c r="AR1517" s="72"/>
      <c r="AS1517" s="72"/>
      <c r="AT1517" s="72"/>
      <c r="AU1517" s="72"/>
      <c r="AV1517" s="72"/>
    </row>
    <row r="1518" spans="27:64" x14ac:dyDescent="0.2">
      <c r="AA1518" s="72"/>
      <c r="AB1518" s="72"/>
      <c r="AC1518" s="72"/>
      <c r="AD1518" s="72"/>
      <c r="AE1518" s="72"/>
      <c r="AG1518" s="127"/>
      <c r="AN1518" s="72"/>
      <c r="AO1518" s="72"/>
      <c r="AP1518" s="72"/>
      <c r="AQ1518" s="72"/>
      <c r="AR1518" s="72"/>
      <c r="AS1518" s="72"/>
      <c r="AT1518" s="72"/>
      <c r="AU1518" s="72"/>
      <c r="AV1518" s="72"/>
    </row>
    <row r="1519" spans="27:64" x14ac:dyDescent="0.2">
      <c r="AA1519" s="72"/>
      <c r="AB1519" s="72"/>
      <c r="AC1519" s="72"/>
      <c r="AD1519" s="72"/>
      <c r="AE1519" s="72"/>
      <c r="AG1519" s="127"/>
      <c r="AN1519" s="72"/>
      <c r="AO1519" s="72"/>
      <c r="AP1519" s="72"/>
      <c r="AQ1519" s="72"/>
      <c r="AR1519" s="72"/>
      <c r="AS1519" s="72"/>
      <c r="AT1519" s="72"/>
      <c r="AU1519" s="72"/>
      <c r="AV1519" s="72"/>
      <c r="AX1519" s="72"/>
      <c r="AY1519" s="72"/>
      <c r="AZ1519" s="72"/>
      <c r="BA1519" s="72"/>
      <c r="BB1519" s="72"/>
      <c r="BC1519" s="72"/>
      <c r="BD1519" s="72"/>
      <c r="BE1519" s="72"/>
      <c r="BF1519" s="72"/>
      <c r="BG1519" s="72"/>
      <c r="BH1519" s="72"/>
      <c r="BI1519" s="72"/>
      <c r="BJ1519" s="72"/>
      <c r="BK1519" s="72"/>
      <c r="BL1519" s="72"/>
    </row>
    <row r="1520" spans="27:64" x14ac:dyDescent="0.2">
      <c r="AA1520" s="72"/>
      <c r="AB1520" s="72"/>
      <c r="AC1520" s="72"/>
      <c r="AD1520" s="72"/>
      <c r="AE1520" s="72"/>
      <c r="AG1520" s="127"/>
      <c r="AN1520" s="72"/>
      <c r="AO1520" s="72"/>
      <c r="AP1520" s="72"/>
      <c r="AQ1520" s="72"/>
      <c r="AR1520" s="72"/>
      <c r="AS1520" s="72"/>
      <c r="AT1520" s="72"/>
      <c r="AU1520" s="72"/>
      <c r="AV1520" s="72"/>
    </row>
    <row r="1521" spans="27:64" x14ac:dyDescent="0.2">
      <c r="AA1521" s="72"/>
      <c r="AB1521" s="72"/>
      <c r="AC1521" s="72"/>
      <c r="AD1521" s="72"/>
      <c r="AE1521" s="72"/>
      <c r="AG1521" s="127"/>
      <c r="AN1521" s="72"/>
      <c r="AO1521" s="72"/>
      <c r="AP1521" s="72"/>
      <c r="AQ1521" s="72"/>
      <c r="AR1521" s="72"/>
      <c r="AS1521" s="72"/>
      <c r="AT1521" s="72"/>
      <c r="AU1521" s="72"/>
      <c r="AV1521" s="72"/>
      <c r="AX1521" s="72"/>
      <c r="AY1521" s="72"/>
      <c r="AZ1521" s="72"/>
      <c r="BA1521" s="72"/>
      <c r="BB1521" s="72"/>
      <c r="BC1521" s="72"/>
      <c r="BD1521" s="72"/>
      <c r="BE1521" s="72"/>
      <c r="BF1521" s="72"/>
      <c r="BG1521" s="72"/>
      <c r="BH1521" s="72"/>
      <c r="BI1521" s="72"/>
      <c r="BJ1521" s="72"/>
      <c r="BK1521" s="72"/>
      <c r="BL1521" s="72"/>
    </row>
    <row r="1522" spans="27:64" x14ac:dyDescent="0.2">
      <c r="AA1522" s="72"/>
      <c r="AB1522" s="72"/>
      <c r="AC1522" s="72"/>
      <c r="AD1522" s="72"/>
      <c r="AE1522" s="72"/>
      <c r="AG1522" s="127"/>
      <c r="AN1522" s="72"/>
      <c r="AO1522" s="72"/>
      <c r="AP1522" s="72"/>
      <c r="AQ1522" s="72"/>
      <c r="AR1522" s="72"/>
      <c r="AS1522" s="72"/>
      <c r="AT1522" s="72"/>
      <c r="AU1522" s="72"/>
      <c r="AV1522" s="72"/>
    </row>
    <row r="1523" spans="27:64" x14ac:dyDescent="0.2">
      <c r="AA1523" s="72"/>
      <c r="AB1523" s="72"/>
      <c r="AC1523" s="72"/>
      <c r="AD1523" s="72"/>
      <c r="AE1523" s="72"/>
      <c r="AG1523" s="127"/>
      <c r="AN1523" s="72"/>
      <c r="AO1523" s="72"/>
      <c r="AP1523" s="72"/>
      <c r="AQ1523" s="72"/>
      <c r="AR1523" s="72"/>
      <c r="AS1523" s="72"/>
      <c r="AT1523" s="72"/>
      <c r="AU1523" s="72"/>
      <c r="AV1523" s="72"/>
    </row>
    <row r="1524" spans="27:64" x14ac:dyDescent="0.2">
      <c r="AA1524" s="72"/>
      <c r="AB1524" s="72"/>
      <c r="AC1524" s="72"/>
      <c r="AD1524" s="72"/>
      <c r="AE1524" s="72"/>
      <c r="AG1524" s="127"/>
      <c r="AN1524" s="72"/>
      <c r="AO1524" s="72"/>
      <c r="AP1524" s="72"/>
      <c r="AQ1524" s="72"/>
      <c r="AR1524" s="72"/>
      <c r="AS1524" s="72"/>
      <c r="AT1524" s="72"/>
      <c r="AU1524" s="72"/>
      <c r="AV1524" s="72"/>
      <c r="AX1524" s="72"/>
    </row>
    <row r="1525" spans="27:64" x14ac:dyDescent="0.2">
      <c r="AA1525" s="72"/>
      <c r="AB1525" s="72"/>
      <c r="AC1525" s="72"/>
      <c r="AD1525" s="72"/>
      <c r="AE1525" s="72"/>
      <c r="AG1525" s="127"/>
      <c r="AN1525" s="72"/>
      <c r="AO1525" s="72"/>
      <c r="AP1525" s="72"/>
      <c r="AQ1525" s="72"/>
      <c r="AR1525" s="72"/>
      <c r="AS1525" s="72"/>
      <c r="AT1525" s="72"/>
      <c r="AU1525" s="72"/>
      <c r="AV1525" s="72"/>
    </row>
    <row r="1526" spans="27:64" x14ac:dyDescent="0.2">
      <c r="AA1526" s="72"/>
      <c r="AB1526" s="72"/>
      <c r="AC1526" s="72"/>
      <c r="AD1526" s="72"/>
      <c r="AE1526" s="72"/>
      <c r="AG1526" s="127"/>
      <c r="AN1526" s="72"/>
      <c r="AO1526" s="72"/>
      <c r="AP1526" s="72"/>
      <c r="AQ1526" s="72"/>
      <c r="AR1526" s="72"/>
      <c r="AS1526" s="72"/>
      <c r="AT1526" s="72"/>
      <c r="AU1526" s="72"/>
      <c r="AV1526" s="72"/>
      <c r="AX1526" s="72"/>
    </row>
    <row r="1527" spans="27:64" x14ac:dyDescent="0.2">
      <c r="AA1527" s="72"/>
      <c r="AB1527" s="72"/>
      <c r="AC1527" s="72"/>
      <c r="AD1527" s="72"/>
      <c r="AE1527" s="72"/>
      <c r="AG1527" s="127"/>
      <c r="AN1527" s="72"/>
      <c r="AO1527" s="72"/>
      <c r="AP1527" s="72"/>
      <c r="AQ1527" s="72"/>
      <c r="AR1527" s="72"/>
      <c r="AS1527" s="72"/>
      <c r="AT1527" s="72"/>
      <c r="AU1527" s="72"/>
      <c r="AV1527" s="72"/>
    </row>
    <row r="1528" spans="27:64" x14ac:dyDescent="0.2">
      <c r="AA1528" s="72"/>
      <c r="AB1528" s="72"/>
      <c r="AC1528" s="72"/>
      <c r="AD1528" s="72"/>
      <c r="AE1528" s="72"/>
      <c r="AG1528" s="127"/>
      <c r="AN1528" s="72"/>
      <c r="AO1528" s="72"/>
      <c r="AP1528" s="72"/>
      <c r="AQ1528" s="72"/>
      <c r="AR1528" s="72"/>
      <c r="AS1528" s="72"/>
      <c r="AT1528" s="72"/>
      <c r="AU1528" s="72"/>
      <c r="AV1528" s="72"/>
    </row>
    <row r="1529" spans="27:64" x14ac:dyDescent="0.2">
      <c r="AA1529" s="72"/>
      <c r="AB1529" s="72"/>
      <c r="AC1529" s="72"/>
      <c r="AD1529" s="72"/>
      <c r="AE1529" s="72"/>
      <c r="AG1529" s="127"/>
      <c r="AN1529" s="72"/>
      <c r="AO1529" s="72"/>
      <c r="AP1529" s="72"/>
      <c r="AQ1529" s="72"/>
      <c r="AR1529" s="72"/>
      <c r="AS1529" s="72"/>
      <c r="AT1529" s="72"/>
      <c r="AU1529" s="72"/>
      <c r="AV1529" s="72"/>
    </row>
    <row r="1530" spans="27:64" x14ac:dyDescent="0.2">
      <c r="AA1530" s="72"/>
      <c r="AB1530" s="72"/>
      <c r="AC1530" s="72"/>
      <c r="AD1530" s="72"/>
      <c r="AE1530" s="72"/>
      <c r="AG1530" s="127"/>
      <c r="AN1530" s="72"/>
      <c r="AO1530" s="72"/>
      <c r="AP1530" s="72"/>
      <c r="AQ1530" s="72"/>
      <c r="AR1530" s="72"/>
      <c r="AS1530" s="72"/>
      <c r="AT1530" s="72"/>
      <c r="AU1530" s="72"/>
    </row>
    <row r="1531" spans="27:64" x14ac:dyDescent="0.2">
      <c r="AA1531" s="72"/>
      <c r="AB1531" s="72"/>
      <c r="AC1531" s="72"/>
      <c r="AD1531" s="72"/>
      <c r="AE1531" s="72"/>
      <c r="AG1531" s="127"/>
      <c r="AN1531" s="72"/>
      <c r="AO1531" s="72"/>
      <c r="AP1531" s="72"/>
      <c r="AQ1531" s="72"/>
      <c r="AR1531" s="72"/>
      <c r="AS1531" s="72"/>
      <c r="AT1531" s="72"/>
      <c r="AU1531" s="72"/>
      <c r="AV1531" s="72"/>
    </row>
    <row r="1532" spans="27:64" x14ac:dyDescent="0.2">
      <c r="AA1532" s="72"/>
      <c r="AB1532" s="72"/>
      <c r="AC1532" s="72"/>
      <c r="AD1532" s="72"/>
      <c r="AE1532" s="72"/>
      <c r="AG1532" s="127"/>
      <c r="AN1532" s="72"/>
      <c r="AO1532" s="72"/>
      <c r="AP1532" s="72"/>
      <c r="AQ1532" s="72"/>
      <c r="AR1532" s="72"/>
      <c r="AS1532" s="72"/>
      <c r="AT1532" s="72"/>
      <c r="AU1532" s="72"/>
      <c r="AV1532" s="72"/>
      <c r="AW1532" s="72"/>
      <c r="AX1532" s="72"/>
      <c r="AY1532" s="72"/>
      <c r="AZ1532" s="72"/>
      <c r="BA1532" s="72"/>
      <c r="BB1532" s="72"/>
      <c r="BC1532" s="72"/>
      <c r="BD1532" s="72"/>
      <c r="BE1532" s="72"/>
      <c r="BF1532" s="72"/>
      <c r="BG1532" s="72"/>
      <c r="BH1532" s="72"/>
      <c r="BI1532" s="72"/>
      <c r="BJ1532" s="72"/>
      <c r="BK1532" s="72"/>
      <c r="BL1532" s="72"/>
    </row>
    <row r="1533" spans="27:64" x14ac:dyDescent="0.2">
      <c r="AA1533" s="72"/>
      <c r="AB1533" s="72"/>
      <c r="AC1533" s="72"/>
      <c r="AD1533" s="72"/>
      <c r="AE1533" s="72"/>
      <c r="AG1533" s="127"/>
      <c r="AN1533" s="72"/>
      <c r="AO1533" s="72"/>
      <c r="AP1533" s="72"/>
      <c r="AQ1533" s="72"/>
      <c r="AR1533" s="72"/>
      <c r="AS1533" s="72"/>
      <c r="AT1533" s="72"/>
      <c r="AU1533" s="72"/>
    </row>
    <row r="1534" spans="27:64" x14ac:dyDescent="0.2">
      <c r="AA1534" s="72"/>
      <c r="AB1534" s="72"/>
      <c r="AC1534" s="72"/>
      <c r="AD1534" s="72"/>
      <c r="AE1534" s="72"/>
      <c r="AG1534" s="127"/>
      <c r="AN1534" s="72"/>
      <c r="AO1534" s="72"/>
      <c r="AP1534" s="72"/>
      <c r="AQ1534" s="72"/>
      <c r="AR1534" s="72"/>
      <c r="AS1534" s="72"/>
      <c r="AT1534" s="72"/>
      <c r="AU1534" s="72"/>
    </row>
    <row r="1535" spans="27:64" x14ac:dyDescent="0.2">
      <c r="AA1535" s="72"/>
      <c r="AB1535" s="72"/>
      <c r="AC1535" s="72"/>
      <c r="AD1535" s="72"/>
      <c r="AE1535" s="72"/>
      <c r="AG1535" s="127"/>
      <c r="AN1535" s="72"/>
      <c r="AO1535" s="72"/>
      <c r="AP1535" s="72"/>
      <c r="AQ1535" s="72"/>
      <c r="AR1535" s="72"/>
      <c r="AS1535" s="72"/>
      <c r="AT1535" s="72"/>
      <c r="AU1535" s="72"/>
    </row>
    <row r="1536" spans="27:64" x14ac:dyDescent="0.2">
      <c r="AA1536" s="72"/>
      <c r="AB1536" s="72"/>
      <c r="AC1536" s="72"/>
      <c r="AD1536" s="72"/>
      <c r="AE1536" s="72"/>
      <c r="AG1536" s="127"/>
      <c r="AN1536" s="72"/>
      <c r="AO1536" s="72"/>
      <c r="AP1536" s="72"/>
      <c r="AQ1536" s="72"/>
      <c r="AR1536" s="72"/>
      <c r="AS1536" s="72"/>
      <c r="AT1536" s="72"/>
      <c r="AU1536" s="72"/>
      <c r="AV1536" s="72"/>
    </row>
    <row r="1537" spans="27:64" x14ac:dyDescent="0.2">
      <c r="AA1537" s="72"/>
      <c r="AB1537" s="72"/>
      <c r="AC1537" s="72"/>
      <c r="AD1537" s="72"/>
      <c r="AE1537" s="72"/>
      <c r="AG1537" s="127"/>
      <c r="AN1537" s="72"/>
      <c r="AO1537" s="72"/>
      <c r="AP1537" s="72"/>
      <c r="AQ1537" s="72"/>
      <c r="AR1537" s="72"/>
      <c r="AS1537" s="72"/>
      <c r="AT1537" s="72"/>
      <c r="AU1537" s="72"/>
      <c r="AV1537" s="72"/>
    </row>
    <row r="1538" spans="27:64" x14ac:dyDescent="0.2">
      <c r="AA1538" s="72"/>
      <c r="AB1538" s="72"/>
      <c r="AC1538" s="72"/>
      <c r="AD1538" s="72"/>
      <c r="AE1538" s="72"/>
      <c r="AG1538" s="127"/>
      <c r="AN1538" s="72"/>
      <c r="AO1538" s="72"/>
      <c r="AP1538" s="72"/>
      <c r="AQ1538" s="72"/>
      <c r="AR1538" s="72"/>
      <c r="AS1538" s="72"/>
      <c r="AT1538" s="72"/>
      <c r="AU1538" s="72"/>
      <c r="AV1538" s="72"/>
    </row>
    <row r="1539" spans="27:64" x14ac:dyDescent="0.2">
      <c r="AA1539" s="72"/>
      <c r="AB1539" s="72"/>
      <c r="AC1539" s="72"/>
      <c r="AD1539" s="72"/>
      <c r="AE1539" s="72"/>
      <c r="AG1539" s="127"/>
      <c r="AN1539" s="72"/>
      <c r="AO1539" s="72"/>
      <c r="AP1539" s="72"/>
      <c r="AQ1539" s="72"/>
      <c r="AR1539" s="72"/>
      <c r="AS1539" s="72"/>
      <c r="AT1539" s="72"/>
      <c r="AU1539" s="72"/>
    </row>
    <row r="1540" spans="27:64" x14ac:dyDescent="0.2">
      <c r="AA1540" s="72"/>
      <c r="AB1540" s="72"/>
      <c r="AC1540" s="72"/>
      <c r="AD1540" s="72"/>
      <c r="AE1540" s="72"/>
      <c r="AG1540" s="127"/>
      <c r="AN1540" s="72"/>
      <c r="AO1540" s="72"/>
      <c r="AP1540" s="72"/>
      <c r="AQ1540" s="72"/>
      <c r="AR1540" s="72"/>
      <c r="AS1540" s="72"/>
      <c r="AT1540" s="72"/>
      <c r="AU1540" s="72"/>
      <c r="AV1540" s="72"/>
      <c r="AW1540" s="72"/>
      <c r="AX1540" s="72"/>
      <c r="AY1540" s="72"/>
      <c r="AZ1540" s="72"/>
      <c r="BA1540" s="72"/>
      <c r="BB1540" s="72"/>
      <c r="BC1540" s="72"/>
      <c r="BD1540" s="72"/>
      <c r="BE1540" s="72"/>
      <c r="BF1540" s="72"/>
      <c r="BG1540" s="72"/>
      <c r="BH1540" s="72"/>
      <c r="BI1540" s="72"/>
      <c r="BJ1540" s="72"/>
      <c r="BK1540" s="72"/>
      <c r="BL1540" s="72"/>
    </row>
    <row r="1541" spans="27:64" x14ac:dyDescent="0.2">
      <c r="AA1541" s="72"/>
      <c r="AB1541" s="72"/>
      <c r="AC1541" s="72"/>
      <c r="AD1541" s="72"/>
      <c r="AE1541" s="72"/>
      <c r="AG1541" s="127"/>
      <c r="AN1541" s="72"/>
      <c r="AO1541" s="72"/>
      <c r="AP1541" s="72"/>
      <c r="AQ1541" s="72"/>
      <c r="AR1541" s="72"/>
      <c r="AS1541" s="72"/>
      <c r="AT1541" s="72"/>
      <c r="AU1541" s="72"/>
      <c r="AV1541" s="72"/>
      <c r="AX1541" s="72"/>
      <c r="AY1541" s="72"/>
      <c r="AZ1541" s="72"/>
      <c r="BA1541" s="72"/>
      <c r="BB1541" s="72"/>
      <c r="BC1541" s="72"/>
      <c r="BD1541" s="72"/>
      <c r="BE1541" s="72"/>
      <c r="BF1541" s="72"/>
      <c r="BG1541" s="72"/>
      <c r="BH1541" s="72"/>
      <c r="BI1541" s="72"/>
      <c r="BJ1541" s="72"/>
      <c r="BK1541" s="72"/>
      <c r="BL1541" s="72"/>
    </row>
    <row r="1542" spans="27:64" x14ac:dyDescent="0.2">
      <c r="AA1542" s="72"/>
      <c r="AB1542" s="72"/>
      <c r="AC1542" s="72"/>
      <c r="AD1542" s="72"/>
      <c r="AE1542" s="72"/>
      <c r="AG1542" s="127"/>
      <c r="AN1542" s="72"/>
      <c r="AO1542" s="72"/>
      <c r="AP1542" s="72"/>
      <c r="AQ1542" s="72"/>
      <c r="AR1542" s="72"/>
      <c r="AS1542" s="72"/>
      <c r="AT1542" s="72"/>
      <c r="AU1542" s="72"/>
    </row>
    <row r="1543" spans="27:64" x14ac:dyDescent="0.2">
      <c r="AA1543" s="72"/>
      <c r="AB1543" s="72"/>
      <c r="AC1543" s="72"/>
      <c r="AD1543" s="72"/>
      <c r="AE1543" s="72"/>
      <c r="AG1543" s="127"/>
      <c r="AN1543" s="72"/>
      <c r="AO1543" s="72"/>
      <c r="AP1543" s="72"/>
      <c r="AQ1543" s="72"/>
      <c r="AR1543" s="72"/>
      <c r="AS1543" s="72"/>
      <c r="AT1543" s="72"/>
      <c r="AU1543" s="72"/>
      <c r="AV1543" s="72"/>
    </row>
    <row r="1544" spans="27:64" x14ac:dyDescent="0.2">
      <c r="AA1544" s="72"/>
      <c r="AB1544" s="72"/>
      <c r="AC1544" s="72"/>
      <c r="AD1544" s="72"/>
      <c r="AE1544" s="72"/>
      <c r="AG1544" s="127"/>
      <c r="AN1544" s="72"/>
      <c r="AO1544" s="72"/>
      <c r="AP1544" s="72"/>
      <c r="AQ1544" s="72"/>
      <c r="AR1544" s="72"/>
      <c r="AS1544" s="72"/>
      <c r="AT1544" s="72"/>
      <c r="AU1544" s="72"/>
    </row>
    <row r="1545" spans="27:64" x14ac:dyDescent="0.2">
      <c r="AA1545" s="72"/>
      <c r="AB1545" s="72"/>
      <c r="AC1545" s="72"/>
      <c r="AD1545" s="72"/>
      <c r="AE1545" s="72"/>
      <c r="AG1545" s="127"/>
      <c r="AN1545" s="72"/>
      <c r="AO1545" s="72"/>
      <c r="AP1545" s="72"/>
      <c r="AQ1545" s="72"/>
      <c r="AR1545" s="72"/>
      <c r="AS1545" s="72"/>
      <c r="AT1545" s="72"/>
      <c r="AU1545" s="72"/>
      <c r="AV1545" s="72"/>
      <c r="AW1545" s="72"/>
      <c r="AX1545" s="72"/>
      <c r="AY1545" s="72"/>
      <c r="AZ1545" s="72"/>
      <c r="BA1545" s="72"/>
      <c r="BB1545" s="72"/>
      <c r="BC1545" s="72"/>
      <c r="BD1545" s="72"/>
      <c r="BE1545" s="72"/>
      <c r="BF1545" s="72"/>
      <c r="BG1545" s="72"/>
      <c r="BH1545" s="72"/>
      <c r="BI1545" s="72"/>
      <c r="BJ1545" s="72"/>
      <c r="BK1545" s="72"/>
      <c r="BL1545" s="72"/>
    </row>
    <row r="1546" spans="27:64" x14ac:dyDescent="0.2">
      <c r="AA1546" s="72"/>
      <c r="AB1546" s="72"/>
      <c r="AC1546" s="72"/>
      <c r="AD1546" s="72"/>
      <c r="AE1546" s="72"/>
      <c r="AG1546" s="127"/>
      <c r="AN1546" s="72"/>
      <c r="AO1546" s="72"/>
      <c r="AP1546" s="72"/>
      <c r="AQ1546" s="72"/>
      <c r="AR1546" s="72"/>
      <c r="AS1546" s="72"/>
      <c r="AT1546" s="72"/>
      <c r="AU1546" s="72"/>
    </row>
    <row r="1547" spans="27:64" x14ac:dyDescent="0.2">
      <c r="AA1547" s="72"/>
      <c r="AB1547" s="72"/>
      <c r="AC1547" s="72"/>
      <c r="AD1547" s="72"/>
      <c r="AE1547" s="72"/>
      <c r="AG1547" s="127"/>
      <c r="AN1547" s="72"/>
      <c r="AO1547" s="72"/>
      <c r="AP1547" s="72"/>
      <c r="AQ1547" s="72"/>
      <c r="AR1547" s="72"/>
      <c r="AS1547" s="72"/>
      <c r="AT1547" s="72"/>
      <c r="AU1547" s="72"/>
      <c r="AV1547" s="72"/>
      <c r="AX1547" s="72"/>
    </row>
    <row r="1548" spans="27:64" x14ac:dyDescent="0.2">
      <c r="AA1548" s="72"/>
      <c r="AB1548" s="72"/>
      <c r="AC1548" s="72"/>
      <c r="AD1548" s="72"/>
      <c r="AE1548" s="72"/>
      <c r="AG1548" s="127"/>
      <c r="AN1548" s="72"/>
      <c r="AO1548" s="72"/>
      <c r="AP1548" s="72"/>
      <c r="AQ1548" s="72"/>
      <c r="AR1548" s="72"/>
      <c r="AS1548" s="72"/>
      <c r="AT1548" s="72"/>
      <c r="AU1548" s="72"/>
      <c r="AV1548" s="72"/>
      <c r="AX1548" s="72"/>
    </row>
    <row r="1549" spans="27:64" x14ac:dyDescent="0.2">
      <c r="AA1549" s="72"/>
      <c r="AB1549" s="72"/>
      <c r="AC1549" s="72"/>
      <c r="AD1549" s="72"/>
      <c r="AE1549" s="72"/>
      <c r="AG1549" s="127"/>
      <c r="AN1549" s="72"/>
      <c r="AO1549" s="72"/>
      <c r="AP1549" s="72"/>
      <c r="AQ1549" s="72"/>
      <c r="AR1549" s="72"/>
      <c r="AS1549" s="72"/>
      <c r="AT1549" s="72"/>
      <c r="AU1549" s="72"/>
      <c r="AV1549" s="72"/>
      <c r="AX1549" s="72"/>
    </row>
    <row r="1550" spans="27:64" x14ac:dyDescent="0.2">
      <c r="AA1550" s="72"/>
      <c r="AB1550" s="72"/>
      <c r="AC1550" s="72"/>
      <c r="AD1550" s="72"/>
      <c r="AE1550" s="72"/>
      <c r="AG1550" s="127"/>
      <c r="AN1550" s="72"/>
      <c r="AO1550" s="72"/>
      <c r="AP1550" s="72"/>
      <c r="AQ1550" s="72"/>
      <c r="AR1550" s="72"/>
      <c r="AS1550" s="72"/>
      <c r="AT1550" s="72"/>
      <c r="AU1550" s="72"/>
      <c r="AV1550" s="72"/>
    </row>
    <row r="1551" spans="27:64" x14ac:dyDescent="0.2">
      <c r="AA1551" s="72"/>
      <c r="AB1551" s="72"/>
      <c r="AC1551" s="72"/>
      <c r="AD1551" s="72"/>
      <c r="AE1551" s="72"/>
      <c r="AG1551" s="127"/>
      <c r="AN1551" s="72"/>
      <c r="AO1551" s="72"/>
      <c r="AP1551" s="72"/>
      <c r="AQ1551" s="72"/>
      <c r="AR1551" s="72"/>
      <c r="AS1551" s="72"/>
      <c r="AT1551" s="72"/>
      <c r="AU1551" s="72"/>
    </row>
    <row r="1552" spans="27:64" x14ac:dyDescent="0.2">
      <c r="AA1552" s="72"/>
      <c r="AB1552" s="72"/>
      <c r="AC1552" s="72"/>
      <c r="AD1552" s="72"/>
      <c r="AE1552" s="72"/>
      <c r="AG1552" s="127"/>
      <c r="AN1552" s="72"/>
      <c r="AO1552" s="72"/>
      <c r="AP1552" s="72"/>
      <c r="AQ1552" s="72"/>
      <c r="AR1552" s="72"/>
      <c r="AS1552" s="72"/>
      <c r="AT1552" s="72"/>
      <c r="AU1552" s="72"/>
      <c r="AV1552" s="72"/>
    </row>
    <row r="1553" spans="27:64" x14ac:dyDescent="0.2">
      <c r="AA1553" s="72"/>
      <c r="AB1553" s="72"/>
      <c r="AC1553" s="72"/>
      <c r="AD1553" s="72"/>
      <c r="AE1553" s="72"/>
      <c r="AG1553" s="127"/>
      <c r="AN1553" s="72"/>
      <c r="AO1553" s="72"/>
      <c r="AP1553" s="72"/>
      <c r="AQ1553" s="72"/>
      <c r="AR1553" s="72"/>
      <c r="AS1553" s="72"/>
      <c r="AT1553" s="72"/>
      <c r="AU1553" s="72"/>
      <c r="AV1553" s="72"/>
    </row>
    <row r="1554" spans="27:64" x14ac:dyDescent="0.2">
      <c r="AA1554" s="72"/>
      <c r="AB1554" s="72"/>
      <c r="AC1554" s="72"/>
      <c r="AD1554" s="72"/>
      <c r="AE1554" s="72"/>
      <c r="AG1554" s="127"/>
      <c r="AN1554" s="72"/>
      <c r="AO1554" s="72"/>
      <c r="AP1554" s="72"/>
      <c r="AQ1554" s="72"/>
      <c r="AR1554" s="72"/>
      <c r="AS1554" s="72"/>
      <c r="AT1554" s="72"/>
      <c r="AU1554" s="72"/>
      <c r="AV1554" s="72"/>
      <c r="AW1554" s="72"/>
      <c r="AX1554" s="72"/>
      <c r="AY1554" s="72"/>
      <c r="AZ1554" s="72"/>
      <c r="BA1554" s="72"/>
      <c r="BB1554" s="72"/>
      <c r="BC1554" s="72"/>
      <c r="BD1554" s="72"/>
      <c r="BE1554" s="72"/>
      <c r="BF1554" s="72"/>
      <c r="BG1554" s="72"/>
      <c r="BH1554" s="72"/>
      <c r="BI1554" s="72"/>
      <c r="BJ1554" s="72"/>
      <c r="BK1554" s="72"/>
      <c r="BL1554" s="72"/>
    </row>
    <row r="1555" spans="27:64" x14ac:dyDescent="0.2">
      <c r="AA1555" s="72"/>
      <c r="AB1555" s="72"/>
      <c r="AC1555" s="72"/>
      <c r="AD1555" s="72"/>
      <c r="AE1555" s="72"/>
      <c r="AG1555" s="127"/>
      <c r="AN1555" s="72"/>
      <c r="AO1555" s="72"/>
      <c r="AP1555" s="72"/>
      <c r="AQ1555" s="72"/>
      <c r="AR1555" s="72"/>
      <c r="AS1555" s="72"/>
      <c r="AT1555" s="72"/>
      <c r="AU1555" s="72"/>
    </row>
    <row r="1556" spans="27:64" x14ac:dyDescent="0.2">
      <c r="AA1556" s="72"/>
      <c r="AB1556" s="72"/>
      <c r="AC1556" s="72"/>
      <c r="AD1556" s="72"/>
      <c r="AE1556" s="72"/>
      <c r="AG1556" s="127"/>
      <c r="AN1556" s="72"/>
      <c r="AO1556" s="72"/>
      <c r="AP1556" s="72"/>
      <c r="AQ1556" s="72"/>
      <c r="AR1556" s="72"/>
      <c r="AS1556" s="72"/>
      <c r="AT1556" s="72"/>
      <c r="AU1556" s="72"/>
    </row>
    <row r="1557" spans="27:64" x14ac:dyDescent="0.2">
      <c r="AA1557" s="72"/>
      <c r="AB1557" s="72"/>
      <c r="AC1557" s="72"/>
      <c r="AD1557" s="72"/>
      <c r="AE1557" s="72"/>
      <c r="AG1557" s="127"/>
      <c r="AN1557" s="72"/>
      <c r="AO1557" s="72"/>
      <c r="AP1557" s="72"/>
      <c r="AQ1557" s="72"/>
      <c r="AR1557" s="72"/>
      <c r="AS1557" s="72"/>
      <c r="AT1557" s="72"/>
      <c r="AU1557" s="72"/>
      <c r="AV1557" s="72"/>
      <c r="AW1557" s="72"/>
      <c r="AX1557" s="72"/>
      <c r="AY1557" s="72"/>
      <c r="AZ1557" s="72"/>
      <c r="BA1557" s="72"/>
      <c r="BB1557" s="72"/>
      <c r="BC1557" s="72"/>
      <c r="BD1557" s="72"/>
      <c r="BE1557" s="72"/>
      <c r="BF1557" s="72"/>
      <c r="BG1557" s="72"/>
      <c r="BH1557" s="72"/>
      <c r="BI1557" s="72"/>
      <c r="BJ1557" s="72"/>
      <c r="BK1557" s="72"/>
      <c r="BL1557" s="72"/>
    </row>
    <row r="1558" spans="27:64" x14ac:dyDescent="0.2">
      <c r="AA1558" s="72"/>
      <c r="AB1558" s="72"/>
      <c r="AC1558" s="72"/>
      <c r="AD1558" s="72"/>
      <c r="AE1558" s="72"/>
      <c r="AG1558" s="127"/>
      <c r="AN1558" s="72"/>
      <c r="AO1558" s="72"/>
      <c r="AP1558" s="72"/>
      <c r="AQ1558" s="72"/>
      <c r="AR1558" s="72"/>
      <c r="AS1558" s="72"/>
      <c r="AT1558" s="72"/>
      <c r="AU1558" s="72"/>
      <c r="AV1558" s="72"/>
      <c r="AX1558" s="72"/>
      <c r="AY1558" s="72"/>
      <c r="AZ1558" s="72"/>
      <c r="BA1558" s="72"/>
      <c r="BB1558" s="72"/>
      <c r="BC1558" s="72"/>
      <c r="BD1558" s="72"/>
      <c r="BE1558" s="72"/>
      <c r="BF1558" s="72"/>
      <c r="BG1558" s="72"/>
      <c r="BH1558" s="72"/>
      <c r="BI1558" s="72"/>
      <c r="BJ1558" s="72"/>
      <c r="BK1558" s="72"/>
      <c r="BL1558" s="72"/>
    </row>
    <row r="1559" spans="27:64" x14ac:dyDescent="0.2">
      <c r="AA1559" s="72"/>
      <c r="AB1559" s="72"/>
      <c r="AC1559" s="72"/>
      <c r="AD1559" s="72"/>
      <c r="AE1559" s="72"/>
      <c r="AG1559" s="127"/>
      <c r="AN1559" s="72"/>
      <c r="AO1559" s="72"/>
      <c r="AP1559" s="72"/>
      <c r="AQ1559" s="72"/>
      <c r="AR1559" s="72"/>
      <c r="AS1559" s="72"/>
      <c r="AT1559" s="72"/>
      <c r="AU1559" s="72"/>
      <c r="AV1559" s="72"/>
      <c r="AX1559" s="72"/>
    </row>
    <row r="1560" spans="27:64" x14ac:dyDescent="0.2">
      <c r="AA1560" s="72"/>
      <c r="AB1560" s="72"/>
      <c r="AC1560" s="72"/>
      <c r="AD1560" s="72"/>
      <c r="AE1560" s="72"/>
      <c r="AG1560" s="127"/>
      <c r="AN1560" s="72"/>
      <c r="AO1560" s="72"/>
      <c r="AP1560" s="72"/>
      <c r="AQ1560" s="72"/>
      <c r="AR1560" s="72"/>
      <c r="AS1560" s="72"/>
      <c r="AT1560" s="72"/>
      <c r="AU1560" s="72"/>
    </row>
    <row r="1561" spans="27:64" x14ac:dyDescent="0.2">
      <c r="AA1561" s="72"/>
      <c r="AB1561" s="72"/>
      <c r="AC1561" s="72"/>
      <c r="AD1561" s="72"/>
      <c r="AE1561" s="72"/>
      <c r="AG1561" s="127"/>
      <c r="AN1561" s="72"/>
      <c r="AO1561" s="72"/>
      <c r="AP1561" s="72"/>
      <c r="AQ1561" s="72"/>
      <c r="AR1561" s="72"/>
      <c r="AS1561" s="72"/>
      <c r="AT1561" s="72"/>
      <c r="AU1561" s="72"/>
      <c r="AV1561" s="72"/>
    </row>
    <row r="1562" spans="27:64" x14ac:dyDescent="0.2">
      <c r="AA1562" s="72"/>
      <c r="AB1562" s="72"/>
      <c r="AC1562" s="72"/>
      <c r="AD1562" s="72"/>
      <c r="AE1562" s="72"/>
      <c r="AG1562" s="127"/>
      <c r="AN1562" s="72"/>
      <c r="AO1562" s="72"/>
      <c r="AP1562" s="72"/>
      <c r="AQ1562" s="72"/>
      <c r="AR1562" s="72"/>
      <c r="AS1562" s="72"/>
      <c r="AT1562" s="72"/>
      <c r="AU1562" s="72"/>
      <c r="AV1562" s="72"/>
    </row>
    <row r="1563" spans="27:64" x14ac:dyDescent="0.2">
      <c r="AA1563" s="72"/>
      <c r="AB1563" s="72"/>
      <c r="AC1563" s="72"/>
      <c r="AD1563" s="72"/>
      <c r="AE1563" s="72"/>
      <c r="AG1563" s="127"/>
      <c r="AN1563" s="72"/>
      <c r="AO1563" s="72"/>
      <c r="AP1563" s="72"/>
      <c r="AQ1563" s="72"/>
      <c r="AR1563" s="72"/>
      <c r="AS1563" s="72"/>
      <c r="AT1563" s="72"/>
      <c r="AU1563" s="72"/>
      <c r="AV1563" s="72"/>
      <c r="AX1563" s="72"/>
    </row>
    <row r="1564" spans="27:64" x14ac:dyDescent="0.2">
      <c r="AA1564" s="72"/>
      <c r="AB1564" s="72"/>
      <c r="AC1564" s="72"/>
      <c r="AD1564" s="72"/>
      <c r="AE1564" s="72"/>
      <c r="AG1564" s="127"/>
      <c r="AN1564" s="72"/>
      <c r="AO1564" s="72"/>
      <c r="AP1564" s="72"/>
      <c r="AQ1564" s="72"/>
      <c r="AR1564" s="72"/>
      <c r="AS1564" s="72"/>
      <c r="AT1564" s="72"/>
      <c r="AU1564" s="72"/>
      <c r="AV1564" s="72"/>
      <c r="AX1564" s="72"/>
      <c r="AY1564" s="72"/>
      <c r="AZ1564" s="72"/>
      <c r="BA1564" s="72"/>
      <c r="BB1564" s="72"/>
      <c r="BC1564" s="72"/>
      <c r="BD1564" s="72"/>
      <c r="BE1564" s="72"/>
      <c r="BF1564" s="72"/>
      <c r="BG1564" s="72"/>
      <c r="BH1564" s="72"/>
      <c r="BI1564" s="72"/>
      <c r="BJ1564" s="72"/>
      <c r="BK1564" s="72"/>
      <c r="BL1564" s="72"/>
    </row>
    <row r="1565" spans="27:64" x14ac:dyDescent="0.2">
      <c r="AA1565" s="72"/>
      <c r="AB1565" s="72"/>
      <c r="AC1565" s="72"/>
      <c r="AD1565" s="72"/>
      <c r="AE1565" s="72"/>
      <c r="AG1565" s="127"/>
      <c r="AN1565" s="72"/>
      <c r="AO1565" s="72"/>
      <c r="AP1565" s="72"/>
      <c r="AQ1565" s="72"/>
      <c r="AR1565" s="72"/>
      <c r="AS1565" s="72"/>
      <c r="AT1565" s="72"/>
      <c r="AU1565" s="72"/>
      <c r="AV1565" s="72"/>
    </row>
    <row r="1566" spans="27:64" x14ac:dyDescent="0.2">
      <c r="AA1566" s="72"/>
      <c r="AB1566" s="72"/>
      <c r="AC1566" s="72"/>
      <c r="AD1566" s="72"/>
      <c r="AE1566" s="72"/>
      <c r="AG1566" s="127"/>
      <c r="AN1566" s="72"/>
      <c r="AO1566" s="72"/>
      <c r="AP1566" s="72"/>
      <c r="AQ1566" s="72"/>
      <c r="AR1566" s="72"/>
      <c r="AS1566" s="72"/>
      <c r="AT1566" s="72"/>
      <c r="AU1566" s="72"/>
      <c r="AV1566" s="72"/>
    </row>
    <row r="1567" spans="27:64" x14ac:dyDescent="0.2">
      <c r="AA1567" s="72"/>
      <c r="AB1567" s="72"/>
      <c r="AC1567" s="72"/>
      <c r="AD1567" s="72"/>
      <c r="AE1567" s="72"/>
      <c r="AG1567" s="127"/>
      <c r="AN1567" s="72"/>
      <c r="AO1567" s="72"/>
      <c r="AP1567" s="72"/>
      <c r="AQ1567" s="72"/>
      <c r="AR1567" s="72"/>
      <c r="AS1567" s="72"/>
      <c r="AT1567" s="72"/>
      <c r="AU1567" s="72"/>
      <c r="AV1567" s="72"/>
    </row>
    <row r="1568" spans="27:64" x14ac:dyDescent="0.2">
      <c r="AA1568" s="72"/>
      <c r="AB1568" s="72"/>
      <c r="AC1568" s="72"/>
      <c r="AD1568" s="72"/>
      <c r="AE1568" s="72"/>
      <c r="AG1568" s="127"/>
      <c r="AN1568" s="72"/>
      <c r="AO1568" s="72"/>
      <c r="AP1568" s="72"/>
      <c r="AQ1568" s="72"/>
      <c r="AR1568" s="72"/>
      <c r="AS1568" s="72"/>
      <c r="AT1568" s="72"/>
      <c r="AU1568" s="72"/>
      <c r="AV1568" s="72"/>
      <c r="AX1568" s="72"/>
    </row>
    <row r="1569" spans="27:64" x14ac:dyDescent="0.2">
      <c r="AA1569" s="72"/>
      <c r="AB1569" s="72"/>
      <c r="AC1569" s="72"/>
      <c r="AD1569" s="72"/>
      <c r="AE1569" s="72"/>
      <c r="AG1569" s="127"/>
      <c r="AN1569" s="72"/>
      <c r="AO1569" s="72"/>
      <c r="AP1569" s="72"/>
      <c r="AQ1569" s="72"/>
      <c r="AR1569" s="72"/>
      <c r="AS1569" s="72"/>
      <c r="AT1569" s="72"/>
      <c r="AU1569" s="72"/>
      <c r="AV1569" s="72"/>
      <c r="AX1569" s="72"/>
      <c r="AY1569" s="72"/>
      <c r="AZ1569" s="72"/>
      <c r="BA1569" s="72"/>
      <c r="BB1569" s="72"/>
      <c r="BC1569" s="72"/>
      <c r="BD1569" s="72"/>
      <c r="BE1569" s="72"/>
      <c r="BF1569" s="72"/>
      <c r="BG1569" s="72"/>
      <c r="BH1569" s="72"/>
      <c r="BI1569" s="72"/>
      <c r="BJ1569" s="72"/>
      <c r="BK1569" s="72"/>
      <c r="BL1569" s="72"/>
    </row>
    <row r="1570" spans="27:64" x14ac:dyDescent="0.2">
      <c r="AA1570" s="72"/>
      <c r="AB1570" s="72"/>
      <c r="AC1570" s="72"/>
      <c r="AD1570" s="72"/>
      <c r="AE1570" s="72"/>
      <c r="AG1570" s="127"/>
      <c r="AN1570" s="72"/>
      <c r="AO1570" s="72"/>
      <c r="AP1570" s="72"/>
      <c r="AQ1570" s="72"/>
      <c r="AR1570" s="72"/>
      <c r="AS1570" s="72"/>
      <c r="AT1570" s="72"/>
      <c r="AU1570" s="72"/>
    </row>
    <row r="1571" spans="27:64" x14ac:dyDescent="0.2">
      <c r="AA1571" s="72"/>
      <c r="AB1571" s="72"/>
      <c r="AC1571" s="72"/>
      <c r="AD1571" s="72"/>
      <c r="AE1571" s="72"/>
      <c r="AG1571" s="127"/>
      <c r="AN1571" s="72"/>
      <c r="AO1571" s="72"/>
      <c r="AP1571" s="72"/>
      <c r="AQ1571" s="72"/>
      <c r="AR1571" s="72"/>
      <c r="AS1571" s="72"/>
      <c r="AT1571" s="72"/>
      <c r="AU1571" s="72"/>
      <c r="AV1571" s="72"/>
    </row>
    <row r="1572" spans="27:64" x14ac:dyDescent="0.2">
      <c r="AA1572" s="72"/>
      <c r="AB1572" s="72"/>
      <c r="AC1572" s="72"/>
      <c r="AD1572" s="72"/>
      <c r="AE1572" s="72"/>
      <c r="AG1572" s="127"/>
      <c r="AN1572" s="72"/>
      <c r="AO1572" s="72"/>
      <c r="AP1572" s="72"/>
      <c r="AQ1572" s="72"/>
      <c r="AR1572" s="72"/>
      <c r="AS1572" s="72"/>
      <c r="AT1572" s="72"/>
      <c r="AU1572" s="72"/>
      <c r="AV1572" s="72"/>
    </row>
    <row r="1573" spans="27:64" x14ac:dyDescent="0.2">
      <c r="AA1573" s="72"/>
      <c r="AB1573" s="72"/>
      <c r="AC1573" s="72"/>
      <c r="AD1573" s="72"/>
      <c r="AE1573" s="72"/>
      <c r="AG1573" s="127"/>
      <c r="AN1573" s="72"/>
      <c r="AO1573" s="72"/>
      <c r="AP1573" s="72"/>
      <c r="AQ1573" s="72"/>
      <c r="AR1573" s="72"/>
      <c r="AS1573" s="72"/>
      <c r="AT1573" s="72"/>
      <c r="AU1573" s="72"/>
      <c r="AV1573" s="72"/>
      <c r="AX1573" s="72"/>
    </row>
    <row r="1574" spans="27:64" x14ac:dyDescent="0.2">
      <c r="AA1574" s="72"/>
      <c r="AB1574" s="72"/>
      <c r="AC1574" s="72"/>
      <c r="AD1574" s="72"/>
      <c r="AE1574" s="72"/>
      <c r="AG1574" s="127"/>
      <c r="AN1574" s="72"/>
      <c r="AO1574" s="72"/>
      <c r="AP1574" s="72"/>
      <c r="AQ1574" s="72"/>
      <c r="AR1574" s="72"/>
      <c r="AS1574" s="72"/>
      <c r="AT1574" s="72"/>
      <c r="AU1574" s="72"/>
      <c r="AV1574" s="72"/>
    </row>
    <row r="1575" spans="27:64" x14ac:dyDescent="0.2">
      <c r="AA1575" s="72"/>
      <c r="AB1575" s="72"/>
      <c r="AC1575" s="72"/>
      <c r="AD1575" s="72"/>
      <c r="AE1575" s="72"/>
      <c r="AG1575" s="127"/>
      <c r="AN1575" s="72"/>
      <c r="AO1575" s="72"/>
      <c r="AP1575" s="72"/>
      <c r="AQ1575" s="72"/>
      <c r="AR1575" s="72"/>
      <c r="AS1575" s="72"/>
      <c r="AT1575" s="72"/>
      <c r="AU1575" s="72"/>
    </row>
    <row r="1576" spans="27:64" x14ac:dyDescent="0.2">
      <c r="AA1576" s="72"/>
      <c r="AB1576" s="72"/>
      <c r="AC1576" s="72"/>
      <c r="AD1576" s="72"/>
      <c r="AE1576" s="72"/>
      <c r="AG1576" s="127"/>
      <c r="AN1576" s="72"/>
      <c r="AO1576" s="72"/>
      <c r="AP1576" s="72"/>
      <c r="AQ1576" s="72"/>
      <c r="AR1576" s="72"/>
      <c r="AS1576" s="72"/>
      <c r="AT1576" s="72"/>
      <c r="AU1576" s="72"/>
    </row>
    <row r="1577" spans="27:64" x14ac:dyDescent="0.2">
      <c r="AA1577" s="72"/>
      <c r="AB1577" s="72"/>
      <c r="AC1577" s="72"/>
      <c r="AD1577" s="72"/>
      <c r="AE1577" s="72"/>
      <c r="AG1577" s="127"/>
      <c r="AN1577" s="72"/>
      <c r="AO1577" s="72"/>
      <c r="AP1577" s="72"/>
      <c r="AQ1577" s="72"/>
      <c r="AR1577" s="72"/>
      <c r="AS1577" s="72"/>
      <c r="AT1577" s="72"/>
      <c r="AU1577" s="72"/>
      <c r="AV1577" s="72"/>
      <c r="AW1577" s="72"/>
      <c r="AX1577" s="72"/>
      <c r="AY1577" s="72"/>
      <c r="AZ1577" s="72"/>
      <c r="BA1577" s="72"/>
      <c r="BB1577" s="72"/>
      <c r="BC1577" s="72"/>
      <c r="BD1577" s="72"/>
      <c r="BE1577" s="72"/>
      <c r="BF1577" s="72"/>
      <c r="BG1577" s="72"/>
      <c r="BH1577" s="72"/>
      <c r="BI1577" s="72"/>
      <c r="BJ1577" s="72"/>
      <c r="BK1577" s="72"/>
      <c r="BL1577" s="72"/>
    </row>
    <row r="1578" spans="27:64" x14ac:dyDescent="0.2">
      <c r="AA1578" s="72"/>
      <c r="AB1578" s="72"/>
      <c r="AC1578" s="72"/>
      <c r="AD1578" s="72"/>
      <c r="AE1578" s="72"/>
      <c r="AG1578" s="127"/>
      <c r="AN1578" s="72"/>
      <c r="AO1578" s="72"/>
      <c r="AP1578" s="72"/>
      <c r="AQ1578" s="72"/>
      <c r="AR1578" s="72"/>
      <c r="AS1578" s="72"/>
      <c r="AT1578" s="72"/>
      <c r="AU1578" s="72"/>
    </row>
    <row r="1579" spans="27:64" x14ac:dyDescent="0.2">
      <c r="AA1579" s="72"/>
      <c r="AB1579" s="72"/>
      <c r="AC1579" s="72"/>
      <c r="AD1579" s="72"/>
      <c r="AE1579" s="72"/>
      <c r="AG1579" s="127"/>
      <c r="AN1579" s="72"/>
      <c r="AO1579" s="72"/>
      <c r="AP1579" s="72"/>
      <c r="AQ1579" s="72"/>
      <c r="AR1579" s="72"/>
      <c r="AS1579" s="72"/>
      <c r="AT1579" s="72"/>
      <c r="AU1579" s="72"/>
      <c r="AV1579" s="72"/>
      <c r="AW1579" s="72"/>
      <c r="AX1579" s="72"/>
      <c r="AY1579" s="72"/>
      <c r="AZ1579" s="72"/>
      <c r="BA1579" s="72"/>
      <c r="BB1579" s="72"/>
      <c r="BC1579" s="72"/>
      <c r="BD1579" s="72"/>
      <c r="BE1579" s="72"/>
      <c r="BF1579" s="72"/>
      <c r="BG1579" s="72"/>
      <c r="BH1579" s="72"/>
      <c r="BI1579" s="72"/>
      <c r="BJ1579" s="72"/>
      <c r="BK1579" s="72"/>
      <c r="BL1579" s="72"/>
    </row>
    <row r="1580" spans="27:64" x14ac:dyDescent="0.2">
      <c r="AA1580" s="72"/>
      <c r="AB1580" s="72"/>
      <c r="AC1580" s="72"/>
      <c r="AD1580" s="72"/>
      <c r="AE1580" s="72"/>
      <c r="AG1580" s="127"/>
      <c r="AN1580" s="72"/>
      <c r="AO1580" s="72"/>
      <c r="AP1580" s="72"/>
      <c r="AQ1580" s="72"/>
      <c r="AR1580" s="72"/>
      <c r="AS1580" s="72"/>
      <c r="AT1580" s="72"/>
      <c r="AU1580" s="72"/>
      <c r="AV1580" s="72"/>
      <c r="AX1580" s="72"/>
      <c r="AY1580" s="72"/>
      <c r="AZ1580" s="72"/>
      <c r="BA1580" s="72"/>
      <c r="BB1580" s="72"/>
      <c r="BC1580" s="72"/>
      <c r="BD1580" s="72"/>
      <c r="BE1580" s="72"/>
      <c r="BF1580" s="72"/>
      <c r="BG1580" s="72"/>
      <c r="BH1580" s="72"/>
      <c r="BI1580" s="72"/>
      <c r="BJ1580" s="72"/>
      <c r="BK1580" s="72"/>
      <c r="BL1580" s="72"/>
    </row>
    <row r="1581" spans="27:64" x14ac:dyDescent="0.2">
      <c r="AA1581" s="72"/>
      <c r="AB1581" s="72"/>
      <c r="AC1581" s="72"/>
      <c r="AD1581" s="72"/>
      <c r="AE1581" s="72"/>
      <c r="AG1581" s="127"/>
      <c r="AN1581" s="72"/>
      <c r="AO1581" s="72"/>
      <c r="AP1581" s="72"/>
      <c r="AQ1581" s="72"/>
      <c r="AR1581" s="72"/>
      <c r="AS1581" s="72"/>
      <c r="AT1581" s="72"/>
      <c r="AU1581" s="72"/>
      <c r="AV1581" s="72"/>
      <c r="AW1581" s="72"/>
      <c r="AX1581" s="72"/>
      <c r="AY1581" s="72"/>
      <c r="AZ1581" s="72"/>
      <c r="BA1581" s="72"/>
      <c r="BB1581" s="72"/>
      <c r="BC1581" s="72"/>
      <c r="BD1581" s="72"/>
      <c r="BE1581" s="72"/>
      <c r="BF1581" s="72"/>
      <c r="BG1581" s="72"/>
      <c r="BH1581" s="72"/>
      <c r="BI1581" s="72"/>
      <c r="BJ1581" s="72"/>
      <c r="BK1581" s="72"/>
      <c r="BL1581" s="72"/>
    </row>
    <row r="1582" spans="27:64" x14ac:dyDescent="0.2">
      <c r="AA1582" s="72"/>
      <c r="AB1582" s="72"/>
      <c r="AC1582" s="72"/>
      <c r="AD1582" s="72"/>
      <c r="AE1582" s="72"/>
      <c r="AG1582" s="127"/>
      <c r="AN1582" s="72"/>
      <c r="AO1582" s="72"/>
      <c r="AP1582" s="72"/>
      <c r="AQ1582" s="72"/>
      <c r="AR1582" s="72"/>
      <c r="AS1582" s="72"/>
      <c r="AT1582" s="72"/>
      <c r="AU1582" s="72"/>
      <c r="AV1582" s="72"/>
      <c r="AX1582" s="72"/>
      <c r="AY1582" s="72"/>
      <c r="AZ1582" s="72"/>
      <c r="BA1582" s="72"/>
      <c r="BB1582" s="72"/>
      <c r="BC1582" s="72"/>
      <c r="BD1582" s="72"/>
      <c r="BE1582" s="72"/>
      <c r="BF1582" s="72"/>
      <c r="BG1582" s="72"/>
      <c r="BH1582" s="72"/>
      <c r="BI1582" s="72"/>
      <c r="BJ1582" s="72"/>
      <c r="BK1582" s="72"/>
      <c r="BL1582" s="72"/>
    </row>
    <row r="1583" spans="27:64" x14ac:dyDescent="0.2">
      <c r="AA1583" s="72"/>
      <c r="AB1583" s="72"/>
      <c r="AC1583" s="72"/>
      <c r="AD1583" s="72"/>
      <c r="AE1583" s="72"/>
      <c r="AG1583" s="127"/>
      <c r="AN1583" s="72"/>
      <c r="AO1583" s="72"/>
      <c r="AP1583" s="72"/>
      <c r="AQ1583" s="72"/>
      <c r="AR1583" s="72"/>
      <c r="AS1583" s="72"/>
      <c r="AT1583" s="72"/>
      <c r="AU1583" s="72"/>
      <c r="AV1583" s="72"/>
      <c r="AW1583" s="72"/>
      <c r="AX1583" s="72"/>
      <c r="AY1583" s="72"/>
      <c r="AZ1583" s="72"/>
      <c r="BA1583" s="72"/>
      <c r="BB1583" s="72"/>
      <c r="BC1583" s="72"/>
      <c r="BD1583" s="72"/>
      <c r="BE1583" s="72"/>
      <c r="BF1583" s="72"/>
      <c r="BG1583" s="72"/>
      <c r="BH1583" s="72"/>
      <c r="BI1583" s="72"/>
      <c r="BJ1583" s="72"/>
      <c r="BK1583" s="72"/>
      <c r="BL1583" s="72"/>
    </row>
    <row r="1584" spans="27:64" x14ac:dyDescent="0.2">
      <c r="AA1584" s="72"/>
      <c r="AB1584" s="72"/>
      <c r="AC1584" s="72"/>
      <c r="AD1584" s="72"/>
      <c r="AE1584" s="72"/>
      <c r="AG1584" s="127"/>
      <c r="AN1584" s="72"/>
      <c r="AO1584" s="72"/>
      <c r="AP1584" s="72"/>
      <c r="AQ1584" s="72"/>
      <c r="AR1584" s="72"/>
      <c r="AS1584" s="72"/>
      <c r="AT1584" s="72"/>
      <c r="AU1584" s="72"/>
      <c r="AV1584" s="72"/>
      <c r="AX1584" s="72"/>
    </row>
    <row r="1585" spans="27:64" x14ac:dyDescent="0.2">
      <c r="AA1585" s="72"/>
      <c r="AB1585" s="72"/>
      <c r="AC1585" s="72"/>
      <c r="AD1585" s="72"/>
      <c r="AE1585" s="72"/>
      <c r="AG1585" s="127"/>
      <c r="AN1585" s="72"/>
      <c r="AO1585" s="72"/>
      <c r="AP1585" s="72"/>
      <c r="AQ1585" s="72"/>
      <c r="AR1585" s="72"/>
      <c r="AS1585" s="72"/>
      <c r="AT1585" s="72"/>
      <c r="AU1585" s="72"/>
      <c r="AV1585" s="72"/>
      <c r="AW1585" s="72"/>
      <c r="AX1585" s="72"/>
      <c r="AY1585" s="72"/>
      <c r="AZ1585" s="72"/>
      <c r="BA1585" s="72"/>
      <c r="BB1585" s="72"/>
      <c r="BC1585" s="72"/>
      <c r="BD1585" s="72"/>
      <c r="BE1585" s="72"/>
      <c r="BF1585" s="72"/>
      <c r="BG1585" s="72"/>
      <c r="BH1585" s="72"/>
      <c r="BI1585" s="72"/>
      <c r="BJ1585" s="72"/>
      <c r="BK1585" s="72"/>
      <c r="BL1585" s="72"/>
    </row>
    <row r="1586" spans="27:64" x14ac:dyDescent="0.2">
      <c r="AA1586" s="72"/>
      <c r="AB1586" s="72"/>
      <c r="AC1586" s="72"/>
      <c r="AD1586" s="72"/>
      <c r="AE1586" s="72"/>
      <c r="AG1586" s="127"/>
      <c r="AN1586" s="72"/>
      <c r="AO1586" s="72"/>
      <c r="AP1586" s="72"/>
      <c r="AQ1586" s="72"/>
      <c r="AR1586" s="72"/>
      <c r="AS1586" s="72"/>
      <c r="AT1586" s="72"/>
      <c r="AU1586" s="72"/>
      <c r="AV1586" s="72"/>
      <c r="AX1586" s="72"/>
    </row>
    <row r="1587" spans="27:64" x14ac:dyDescent="0.2">
      <c r="AA1587" s="72"/>
      <c r="AB1587" s="72"/>
      <c r="AC1587" s="72"/>
      <c r="AD1587" s="72"/>
      <c r="AE1587" s="72"/>
      <c r="AG1587" s="127"/>
      <c r="AN1587" s="72"/>
      <c r="AO1587" s="72"/>
      <c r="AP1587" s="72"/>
      <c r="AQ1587" s="72"/>
      <c r="AR1587" s="72"/>
      <c r="AS1587" s="72"/>
      <c r="AT1587" s="72"/>
      <c r="AU1587" s="72"/>
      <c r="AV1587" s="72"/>
      <c r="AW1587" s="72"/>
      <c r="AX1587" s="72"/>
      <c r="AY1587" s="72"/>
      <c r="AZ1587" s="72"/>
      <c r="BA1587" s="72"/>
      <c r="BB1587" s="72"/>
      <c r="BC1587" s="72"/>
      <c r="BD1587" s="72"/>
      <c r="BE1587" s="72"/>
      <c r="BF1587" s="72"/>
      <c r="BG1587" s="72"/>
      <c r="BH1587" s="72"/>
      <c r="BI1587" s="72"/>
      <c r="BJ1587" s="72"/>
      <c r="BK1587" s="72"/>
      <c r="BL1587" s="72"/>
    </row>
    <row r="1588" spans="27:64" x14ac:dyDescent="0.2">
      <c r="AA1588" s="72"/>
      <c r="AB1588" s="72"/>
      <c r="AC1588" s="72"/>
      <c r="AD1588" s="72"/>
      <c r="AE1588" s="72"/>
      <c r="AG1588" s="127"/>
      <c r="AN1588" s="72"/>
      <c r="AO1588" s="72"/>
      <c r="AP1588" s="72"/>
      <c r="AQ1588" s="72"/>
      <c r="AR1588" s="72"/>
      <c r="AS1588" s="72"/>
      <c r="AT1588" s="72"/>
      <c r="AU1588" s="72"/>
      <c r="AV1588" s="72"/>
      <c r="AW1588" s="72"/>
      <c r="AX1588" s="72"/>
      <c r="AY1588" s="72"/>
      <c r="AZ1588" s="72"/>
      <c r="BA1588" s="72"/>
      <c r="BB1588" s="72"/>
      <c r="BC1588" s="72"/>
      <c r="BD1588" s="72"/>
      <c r="BE1588" s="72"/>
      <c r="BF1588" s="72"/>
      <c r="BG1588" s="72"/>
      <c r="BH1588" s="72"/>
      <c r="BI1588" s="72"/>
      <c r="BJ1588" s="72"/>
      <c r="BK1588" s="72"/>
      <c r="BL1588" s="72"/>
    </row>
    <row r="1589" spans="27:64" x14ac:dyDescent="0.2">
      <c r="AA1589" s="72"/>
      <c r="AB1589" s="72"/>
      <c r="AC1589" s="72"/>
      <c r="AD1589" s="72"/>
      <c r="AE1589" s="72"/>
      <c r="AG1589" s="127"/>
      <c r="AN1589" s="72"/>
      <c r="AO1589" s="72"/>
      <c r="AP1589" s="72"/>
      <c r="AQ1589" s="72"/>
      <c r="AR1589" s="72"/>
      <c r="AS1589" s="72"/>
      <c r="AT1589" s="72"/>
      <c r="AU1589" s="72"/>
      <c r="AV1589" s="72"/>
      <c r="AW1589" s="72"/>
      <c r="AX1589" s="72"/>
      <c r="AY1589" s="72"/>
      <c r="AZ1589" s="72"/>
      <c r="BA1589" s="72"/>
      <c r="BB1589" s="72"/>
      <c r="BC1589" s="72"/>
      <c r="BD1589" s="72"/>
      <c r="BE1589" s="72"/>
      <c r="BF1589" s="72"/>
      <c r="BG1589" s="72"/>
      <c r="BH1589" s="72"/>
      <c r="BI1589" s="72"/>
      <c r="BJ1589" s="72"/>
      <c r="BK1589" s="72"/>
      <c r="BL1589" s="72"/>
    </row>
    <row r="1590" spans="27:64" x14ac:dyDescent="0.2">
      <c r="AA1590" s="72"/>
      <c r="AB1590" s="72"/>
      <c r="AC1590" s="72"/>
      <c r="AD1590" s="72"/>
      <c r="AE1590" s="72"/>
      <c r="AG1590" s="127"/>
      <c r="AN1590" s="72"/>
      <c r="AO1590" s="72"/>
      <c r="AP1590" s="72"/>
      <c r="AQ1590" s="72"/>
      <c r="AR1590" s="72"/>
      <c r="AS1590" s="72"/>
      <c r="AT1590" s="72"/>
      <c r="AU1590" s="72"/>
      <c r="AV1590" s="72"/>
      <c r="AW1590" s="72"/>
      <c r="AX1590" s="72"/>
      <c r="AY1590" s="72"/>
      <c r="AZ1590" s="72"/>
      <c r="BA1590" s="72"/>
      <c r="BB1590" s="72"/>
      <c r="BC1590" s="72"/>
      <c r="BD1590" s="72"/>
      <c r="BE1590" s="72"/>
      <c r="BF1590" s="72"/>
      <c r="BG1590" s="72"/>
      <c r="BH1590" s="72"/>
      <c r="BI1590" s="72"/>
      <c r="BJ1590" s="72"/>
      <c r="BK1590" s="72"/>
      <c r="BL1590" s="72"/>
    </row>
    <row r="1591" spans="27:64" x14ac:dyDescent="0.2">
      <c r="AA1591" s="72"/>
      <c r="AB1591" s="72"/>
      <c r="AC1591" s="72"/>
      <c r="AD1591" s="72"/>
      <c r="AE1591" s="72"/>
      <c r="AG1591" s="127"/>
      <c r="AN1591" s="72"/>
      <c r="AO1591" s="72"/>
      <c r="AP1591" s="72"/>
      <c r="AQ1591" s="72"/>
      <c r="AR1591" s="72"/>
      <c r="AS1591" s="72"/>
      <c r="AT1591" s="72"/>
      <c r="AU1591" s="72"/>
      <c r="AV1591" s="72"/>
      <c r="AX1591" s="72"/>
    </row>
    <row r="1592" spans="27:64" x14ac:dyDescent="0.2">
      <c r="AA1592" s="72"/>
      <c r="AB1592" s="72"/>
      <c r="AC1592" s="72"/>
      <c r="AD1592" s="72"/>
      <c r="AE1592" s="72"/>
      <c r="AG1592" s="127"/>
      <c r="AN1592" s="72"/>
      <c r="AO1592" s="72"/>
      <c r="AP1592" s="72"/>
      <c r="AQ1592" s="72"/>
      <c r="AR1592" s="72"/>
      <c r="AS1592" s="72"/>
      <c r="AT1592" s="72"/>
      <c r="AU1592" s="72"/>
    </row>
    <row r="1593" spans="27:64" x14ac:dyDescent="0.2">
      <c r="AA1593" s="72"/>
      <c r="AB1593" s="72"/>
      <c r="AC1593" s="72"/>
      <c r="AD1593" s="72"/>
      <c r="AE1593" s="72"/>
      <c r="AG1593" s="127"/>
      <c r="AN1593" s="72"/>
      <c r="AO1593" s="72"/>
      <c r="AP1593" s="72"/>
      <c r="AQ1593" s="72"/>
      <c r="AR1593" s="72"/>
      <c r="AS1593" s="72"/>
      <c r="AT1593" s="72"/>
      <c r="AU1593" s="72"/>
    </row>
    <row r="1594" spans="27:64" x14ac:dyDescent="0.2">
      <c r="AA1594" s="72"/>
      <c r="AB1594" s="72"/>
      <c r="AC1594" s="72"/>
      <c r="AD1594" s="72"/>
      <c r="AE1594" s="72"/>
      <c r="AG1594" s="127"/>
      <c r="AN1594" s="72"/>
      <c r="AO1594" s="72"/>
      <c r="AP1594" s="72"/>
      <c r="AQ1594" s="72"/>
      <c r="AR1594" s="72"/>
      <c r="AS1594" s="72"/>
      <c r="AT1594" s="72"/>
      <c r="AU1594" s="72"/>
    </row>
    <row r="1595" spans="27:64" x14ac:dyDescent="0.2">
      <c r="AA1595" s="72"/>
      <c r="AB1595" s="72"/>
      <c r="AC1595" s="72"/>
      <c r="AD1595" s="72"/>
      <c r="AE1595" s="72"/>
      <c r="AG1595" s="127"/>
      <c r="AN1595" s="72"/>
      <c r="AO1595" s="72"/>
      <c r="AP1595" s="72"/>
      <c r="AQ1595" s="72"/>
      <c r="AR1595" s="72"/>
      <c r="AS1595" s="72"/>
      <c r="AT1595" s="72"/>
      <c r="AU1595" s="72"/>
      <c r="AV1595" s="72"/>
    </row>
    <row r="1596" spans="27:64" x14ac:dyDescent="0.2">
      <c r="AA1596" s="72"/>
      <c r="AB1596" s="72"/>
      <c r="AC1596" s="72"/>
      <c r="AD1596" s="72"/>
      <c r="AE1596" s="72"/>
      <c r="AG1596" s="127"/>
      <c r="AN1596" s="72"/>
      <c r="AO1596" s="72"/>
      <c r="AP1596" s="72"/>
      <c r="AQ1596" s="72"/>
      <c r="AR1596" s="72"/>
      <c r="AS1596" s="72"/>
      <c r="AT1596" s="72"/>
      <c r="AU1596" s="72"/>
      <c r="AV1596" s="72"/>
      <c r="AX1596" s="72"/>
    </row>
    <row r="1597" spans="27:64" x14ac:dyDescent="0.2">
      <c r="AA1597" s="72"/>
      <c r="AB1597" s="72"/>
      <c r="AC1597" s="72"/>
      <c r="AD1597" s="72"/>
      <c r="AE1597" s="72"/>
      <c r="AG1597" s="127"/>
      <c r="AN1597" s="72"/>
      <c r="AO1597" s="72"/>
      <c r="AP1597" s="72"/>
      <c r="AQ1597" s="72"/>
      <c r="AR1597" s="72"/>
      <c r="AS1597" s="72"/>
      <c r="AT1597" s="72"/>
      <c r="AU1597" s="72"/>
      <c r="AV1597" s="72"/>
      <c r="AW1597" s="72"/>
      <c r="AX1597" s="72"/>
      <c r="AY1597" s="72"/>
      <c r="AZ1597" s="72"/>
      <c r="BA1597" s="72"/>
      <c r="BB1597" s="72"/>
      <c r="BC1597" s="72"/>
      <c r="BD1597" s="72"/>
      <c r="BE1597" s="72"/>
      <c r="BF1597" s="72"/>
      <c r="BG1597" s="72"/>
      <c r="BH1597" s="72"/>
      <c r="BI1597" s="72"/>
      <c r="BJ1597" s="72"/>
      <c r="BK1597" s="72"/>
      <c r="BL1597" s="72"/>
    </row>
    <row r="1598" spans="27:64" x14ac:dyDescent="0.2">
      <c r="AA1598" s="72"/>
      <c r="AB1598" s="72"/>
      <c r="AC1598" s="72"/>
      <c r="AD1598" s="72"/>
      <c r="AE1598" s="72"/>
      <c r="AG1598" s="127"/>
      <c r="AN1598" s="72"/>
      <c r="AO1598" s="72"/>
      <c r="AP1598" s="72"/>
      <c r="AQ1598" s="72"/>
      <c r="AR1598" s="72"/>
      <c r="AS1598" s="72"/>
      <c r="AT1598" s="72"/>
      <c r="AU1598" s="72"/>
      <c r="AV1598" s="72"/>
    </row>
    <row r="1599" spans="27:64" x14ac:dyDescent="0.2">
      <c r="AA1599" s="72"/>
      <c r="AB1599" s="72"/>
      <c r="AC1599" s="72"/>
      <c r="AD1599" s="72"/>
      <c r="AE1599" s="72"/>
      <c r="AG1599" s="127"/>
      <c r="AN1599" s="72"/>
      <c r="AO1599" s="72"/>
      <c r="AP1599" s="72"/>
      <c r="AQ1599" s="72"/>
      <c r="AR1599" s="72"/>
      <c r="AS1599" s="72"/>
      <c r="AT1599" s="72"/>
      <c r="AU1599" s="72"/>
      <c r="AV1599" s="72"/>
      <c r="AX1599" s="72"/>
    </row>
    <row r="1600" spans="27:64" x14ac:dyDescent="0.2">
      <c r="AA1600" s="72"/>
      <c r="AB1600" s="72"/>
      <c r="AC1600" s="72"/>
      <c r="AD1600" s="72"/>
      <c r="AE1600" s="72"/>
      <c r="AG1600" s="127"/>
      <c r="AN1600" s="72"/>
      <c r="AO1600" s="72"/>
      <c r="AP1600" s="72"/>
      <c r="AQ1600" s="72"/>
      <c r="AR1600" s="72"/>
      <c r="AS1600" s="72"/>
      <c r="AT1600" s="72"/>
      <c r="AU1600" s="72"/>
    </row>
    <row r="1601" spans="27:64" x14ac:dyDescent="0.2">
      <c r="AA1601" s="72"/>
      <c r="AB1601" s="72"/>
      <c r="AC1601" s="72"/>
      <c r="AD1601" s="72"/>
      <c r="AE1601" s="72"/>
      <c r="AG1601" s="127"/>
      <c r="AN1601" s="72"/>
      <c r="AO1601" s="72"/>
      <c r="AP1601" s="72"/>
      <c r="AQ1601" s="72"/>
      <c r="AR1601" s="72"/>
      <c r="AS1601" s="72"/>
      <c r="AT1601" s="72"/>
      <c r="AU1601" s="72"/>
      <c r="AV1601" s="72"/>
      <c r="AX1601" s="72"/>
    </row>
    <row r="1602" spans="27:64" x14ac:dyDescent="0.2">
      <c r="AA1602" s="72"/>
      <c r="AB1602" s="72"/>
      <c r="AC1602" s="72"/>
      <c r="AD1602" s="72"/>
      <c r="AE1602" s="72"/>
      <c r="AG1602" s="127"/>
      <c r="AN1602" s="72"/>
      <c r="AO1602" s="72"/>
      <c r="AP1602" s="72"/>
      <c r="AQ1602" s="72"/>
      <c r="AR1602" s="72"/>
      <c r="AS1602" s="72"/>
      <c r="AT1602" s="72"/>
      <c r="AU1602" s="72"/>
    </row>
    <row r="1603" spans="27:64" x14ac:dyDescent="0.2">
      <c r="AA1603" s="72"/>
      <c r="AB1603" s="72"/>
      <c r="AC1603" s="72"/>
      <c r="AD1603" s="72"/>
      <c r="AE1603" s="72"/>
      <c r="AG1603" s="127"/>
      <c r="AN1603" s="72"/>
      <c r="AO1603" s="72"/>
      <c r="AP1603" s="72"/>
      <c r="AQ1603" s="72"/>
      <c r="AR1603" s="72"/>
      <c r="AS1603" s="72"/>
      <c r="AT1603" s="72"/>
      <c r="AU1603" s="72"/>
      <c r="AV1603" s="72"/>
    </row>
    <row r="1604" spans="27:64" x14ac:dyDescent="0.2">
      <c r="AA1604" s="72"/>
      <c r="AB1604" s="72"/>
      <c r="AC1604" s="72"/>
      <c r="AD1604" s="72"/>
      <c r="AE1604" s="72"/>
      <c r="AG1604" s="127"/>
      <c r="AN1604" s="72"/>
      <c r="AO1604" s="72"/>
      <c r="AP1604" s="72"/>
      <c r="AQ1604" s="72"/>
      <c r="AR1604" s="72"/>
      <c r="AS1604" s="72"/>
      <c r="AT1604" s="72"/>
      <c r="AU1604" s="72"/>
      <c r="AV1604" s="72"/>
      <c r="AW1604" s="72"/>
      <c r="AX1604" s="72"/>
      <c r="AY1604" s="72"/>
      <c r="AZ1604" s="72"/>
      <c r="BA1604" s="72"/>
      <c r="BB1604" s="72"/>
      <c r="BC1604" s="72"/>
      <c r="BD1604" s="72"/>
      <c r="BE1604" s="72"/>
      <c r="BF1604" s="72"/>
      <c r="BG1604" s="72"/>
      <c r="BH1604" s="72"/>
      <c r="BI1604" s="72"/>
      <c r="BJ1604" s="72"/>
      <c r="BK1604" s="72"/>
      <c r="BL1604" s="72"/>
    </row>
    <row r="1605" spans="27:64" x14ac:dyDescent="0.2">
      <c r="AA1605" s="72"/>
      <c r="AB1605" s="72"/>
      <c r="AC1605" s="72"/>
      <c r="AD1605" s="72"/>
      <c r="AE1605" s="72"/>
      <c r="AG1605" s="127"/>
      <c r="AN1605" s="72"/>
      <c r="AO1605" s="72"/>
      <c r="AP1605" s="72"/>
      <c r="AQ1605" s="72"/>
      <c r="AR1605" s="72"/>
      <c r="AS1605" s="72"/>
      <c r="AT1605" s="72"/>
      <c r="AU1605" s="72"/>
    </row>
    <row r="1606" spans="27:64" x14ac:dyDescent="0.2">
      <c r="AA1606" s="72"/>
      <c r="AB1606" s="72"/>
      <c r="AC1606" s="72"/>
      <c r="AD1606" s="72"/>
      <c r="AE1606" s="72"/>
      <c r="AG1606" s="127"/>
      <c r="AN1606" s="72"/>
      <c r="AO1606" s="72"/>
      <c r="AP1606" s="72"/>
      <c r="AQ1606" s="72"/>
      <c r="AR1606" s="72"/>
      <c r="AS1606" s="72"/>
      <c r="AT1606" s="72"/>
      <c r="AU1606" s="72"/>
      <c r="AV1606" s="72"/>
    </row>
    <row r="1607" spans="27:64" x14ac:dyDescent="0.2">
      <c r="AA1607" s="72"/>
      <c r="AB1607" s="72"/>
      <c r="AC1607" s="72"/>
      <c r="AD1607" s="72"/>
      <c r="AE1607" s="72"/>
      <c r="AG1607" s="127"/>
      <c r="AN1607" s="72"/>
      <c r="AO1607" s="72"/>
      <c r="AP1607" s="72"/>
      <c r="AQ1607" s="72"/>
      <c r="AR1607" s="72"/>
      <c r="AS1607" s="72"/>
      <c r="AT1607" s="72"/>
      <c r="AU1607" s="72"/>
    </row>
    <row r="1608" spans="27:64" x14ac:dyDescent="0.2">
      <c r="AA1608" s="72"/>
      <c r="AB1608" s="72"/>
      <c r="AC1608" s="72"/>
      <c r="AD1608" s="72"/>
      <c r="AE1608" s="72"/>
      <c r="AG1608" s="127"/>
      <c r="AN1608" s="72"/>
      <c r="AO1608" s="72"/>
      <c r="AP1608" s="72"/>
      <c r="AQ1608" s="72"/>
      <c r="AR1608" s="72"/>
      <c r="AS1608" s="72"/>
      <c r="AT1608" s="72"/>
      <c r="AU1608" s="72"/>
      <c r="AV1608" s="72"/>
      <c r="AX1608" s="72"/>
    </row>
    <row r="1609" spans="27:64" x14ac:dyDescent="0.2">
      <c r="AA1609" s="72"/>
      <c r="AB1609" s="72"/>
      <c r="AC1609" s="72"/>
      <c r="AD1609" s="72"/>
      <c r="AE1609" s="72"/>
      <c r="AG1609" s="127"/>
      <c r="AN1609" s="72"/>
      <c r="AO1609" s="72"/>
      <c r="AP1609" s="72"/>
      <c r="AQ1609" s="72"/>
      <c r="AR1609" s="72"/>
      <c r="AS1609" s="72"/>
      <c r="AT1609" s="72"/>
      <c r="AU1609" s="72"/>
      <c r="AV1609" s="72"/>
    </row>
    <row r="1610" spans="27:64" x14ac:dyDescent="0.2">
      <c r="AA1610" s="72"/>
      <c r="AB1610" s="72"/>
      <c r="AC1610" s="72"/>
      <c r="AD1610" s="72"/>
      <c r="AE1610" s="72"/>
      <c r="AG1610" s="127"/>
      <c r="AN1610" s="72"/>
      <c r="AO1610" s="72"/>
      <c r="AP1610" s="72"/>
      <c r="AQ1610" s="72"/>
      <c r="AR1610" s="72"/>
      <c r="AS1610" s="72"/>
      <c r="AT1610" s="72"/>
      <c r="AU1610" s="72"/>
    </row>
    <row r="1611" spans="27:64" x14ac:dyDescent="0.2">
      <c r="AA1611" s="72"/>
      <c r="AB1611" s="72"/>
      <c r="AC1611" s="72"/>
      <c r="AD1611" s="72"/>
      <c r="AE1611" s="72"/>
      <c r="AG1611" s="127"/>
      <c r="AN1611" s="72"/>
      <c r="AO1611" s="72"/>
      <c r="AP1611" s="72"/>
      <c r="AQ1611" s="72"/>
      <c r="AR1611" s="72"/>
      <c r="AS1611" s="72"/>
      <c r="AT1611" s="72"/>
      <c r="AU1611" s="72"/>
    </row>
    <row r="1612" spans="27:64" x14ac:dyDescent="0.2">
      <c r="AA1612" s="72"/>
      <c r="AB1612" s="72"/>
      <c r="AC1612" s="72"/>
      <c r="AD1612" s="72"/>
      <c r="AE1612" s="72"/>
      <c r="AG1612" s="127"/>
      <c r="AN1612" s="72"/>
      <c r="AO1612" s="72"/>
      <c r="AP1612" s="72"/>
      <c r="AQ1612" s="72"/>
      <c r="AR1612" s="72"/>
      <c r="AS1612" s="72"/>
      <c r="AT1612" s="72"/>
      <c r="AU1612" s="72"/>
      <c r="AV1612" s="72"/>
      <c r="AX1612" s="72"/>
      <c r="AY1612" s="72"/>
      <c r="AZ1612" s="72"/>
      <c r="BA1612" s="72"/>
      <c r="BB1612" s="72"/>
      <c r="BC1612" s="72"/>
      <c r="BD1612" s="72"/>
      <c r="BE1612" s="72"/>
      <c r="BF1612" s="72"/>
      <c r="BG1612" s="72"/>
      <c r="BH1612" s="72"/>
      <c r="BI1612" s="72"/>
      <c r="BJ1612" s="72"/>
      <c r="BK1612" s="72"/>
      <c r="BL1612" s="72"/>
    </row>
    <row r="1613" spans="27:64" x14ac:dyDescent="0.2">
      <c r="AA1613" s="72"/>
      <c r="AB1613" s="72"/>
      <c r="AC1613" s="72"/>
      <c r="AD1613" s="72"/>
      <c r="AE1613" s="72"/>
      <c r="AG1613" s="127"/>
      <c r="AN1613" s="72"/>
      <c r="AO1613" s="72"/>
      <c r="AP1613" s="72"/>
      <c r="AQ1613" s="72"/>
      <c r="AR1613" s="72"/>
      <c r="AS1613" s="72"/>
      <c r="AT1613" s="72"/>
      <c r="AU1613" s="72"/>
      <c r="AV1613" s="72"/>
    </row>
    <row r="1614" spans="27:64" x14ac:dyDescent="0.2">
      <c r="AA1614" s="72"/>
      <c r="AB1614" s="72"/>
      <c r="AC1614" s="72"/>
      <c r="AD1614" s="72"/>
      <c r="AE1614" s="72"/>
      <c r="AG1614" s="127"/>
      <c r="AN1614" s="72"/>
      <c r="AO1614" s="72"/>
      <c r="AP1614" s="72"/>
      <c r="AQ1614" s="72"/>
      <c r="AR1614" s="72"/>
      <c r="AS1614" s="72"/>
      <c r="AT1614" s="72"/>
      <c r="AU1614" s="72"/>
      <c r="AV1614" s="72"/>
    </row>
    <row r="1615" spans="27:64" x14ac:dyDescent="0.2">
      <c r="AA1615" s="72"/>
      <c r="AB1615" s="72"/>
      <c r="AC1615" s="72"/>
      <c r="AD1615" s="72"/>
      <c r="AE1615" s="72"/>
      <c r="AG1615" s="127"/>
      <c r="AN1615" s="72"/>
      <c r="AO1615" s="72"/>
      <c r="AP1615" s="72"/>
      <c r="AQ1615" s="72"/>
      <c r="AR1615" s="72"/>
      <c r="AS1615" s="72"/>
      <c r="AT1615" s="72"/>
      <c r="AU1615" s="72"/>
      <c r="AV1615" s="72"/>
    </row>
    <row r="1616" spans="27:64" x14ac:dyDescent="0.2">
      <c r="AA1616" s="72"/>
      <c r="AB1616" s="72"/>
      <c r="AC1616" s="72"/>
      <c r="AD1616" s="72"/>
      <c r="AE1616" s="72"/>
      <c r="AG1616" s="127"/>
      <c r="AN1616" s="72"/>
      <c r="AO1616" s="72"/>
      <c r="AP1616" s="72"/>
      <c r="AQ1616" s="72"/>
      <c r="AR1616" s="72"/>
      <c r="AS1616" s="72"/>
      <c r="AT1616" s="72"/>
      <c r="AU1616" s="72"/>
      <c r="AV1616" s="72"/>
      <c r="AX1616" s="72"/>
    </row>
    <row r="1617" spans="27:64" x14ac:dyDescent="0.2">
      <c r="AA1617" s="72"/>
      <c r="AB1617" s="72"/>
      <c r="AC1617" s="72"/>
      <c r="AD1617" s="72"/>
      <c r="AE1617" s="72"/>
      <c r="AG1617" s="127"/>
      <c r="AN1617" s="72"/>
      <c r="AO1617" s="72"/>
      <c r="AP1617" s="72"/>
      <c r="AQ1617" s="72"/>
      <c r="AR1617" s="72"/>
      <c r="AS1617" s="72"/>
      <c r="AT1617" s="72"/>
      <c r="AU1617" s="72"/>
      <c r="AV1617" s="72"/>
    </row>
    <row r="1618" spans="27:64" x14ac:dyDescent="0.2">
      <c r="AA1618" s="72"/>
      <c r="AB1618" s="72"/>
      <c r="AC1618" s="72"/>
      <c r="AD1618" s="72"/>
      <c r="AE1618" s="72"/>
      <c r="AG1618" s="127"/>
      <c r="AN1618" s="72"/>
      <c r="AO1618" s="72"/>
      <c r="AP1618" s="72"/>
      <c r="AQ1618" s="72"/>
      <c r="AR1618" s="72"/>
      <c r="AS1618" s="72"/>
      <c r="AT1618" s="72"/>
      <c r="AU1618" s="72"/>
      <c r="AV1618" s="72"/>
    </row>
    <row r="1619" spans="27:64" x14ac:dyDescent="0.2">
      <c r="AA1619" s="72"/>
      <c r="AB1619" s="72"/>
      <c r="AC1619" s="72"/>
      <c r="AD1619" s="72"/>
      <c r="AE1619" s="72"/>
      <c r="AG1619" s="127"/>
      <c r="AN1619" s="72"/>
      <c r="AO1619" s="72"/>
      <c r="AP1619" s="72"/>
      <c r="AQ1619" s="72"/>
      <c r="AR1619" s="72"/>
      <c r="AS1619" s="72"/>
      <c r="AT1619" s="72"/>
      <c r="AU1619" s="72"/>
      <c r="AV1619" s="72"/>
      <c r="AW1619" s="72"/>
      <c r="AX1619" s="72"/>
      <c r="AY1619" s="72"/>
      <c r="AZ1619" s="72"/>
      <c r="BA1619" s="72"/>
      <c r="BB1619" s="72"/>
      <c r="BC1619" s="72"/>
      <c r="BD1619" s="72"/>
      <c r="BE1619" s="72"/>
      <c r="BF1619" s="72"/>
      <c r="BG1619" s="72"/>
      <c r="BH1619" s="72"/>
      <c r="BI1619" s="72"/>
      <c r="BJ1619" s="72"/>
      <c r="BK1619" s="72"/>
      <c r="BL1619" s="72"/>
    </row>
    <row r="1620" spans="27:64" x14ac:dyDescent="0.2">
      <c r="AA1620" s="72"/>
      <c r="AB1620" s="72"/>
      <c r="AC1620" s="72"/>
      <c r="AD1620" s="72"/>
      <c r="AE1620" s="72"/>
      <c r="AG1620" s="127"/>
      <c r="AN1620" s="72"/>
      <c r="AO1620" s="72"/>
      <c r="AP1620" s="72"/>
      <c r="AQ1620" s="72"/>
      <c r="AR1620" s="72"/>
      <c r="AS1620" s="72"/>
      <c r="AT1620" s="72"/>
      <c r="AU1620" s="72"/>
      <c r="AV1620" s="72"/>
      <c r="AX1620" s="72"/>
      <c r="AY1620" s="72"/>
      <c r="AZ1620" s="72"/>
      <c r="BA1620" s="72"/>
      <c r="BB1620" s="72"/>
      <c r="BC1620" s="72"/>
      <c r="BD1620" s="72"/>
      <c r="BE1620" s="72"/>
      <c r="BF1620" s="72"/>
      <c r="BG1620" s="72"/>
      <c r="BH1620" s="72"/>
      <c r="BI1620" s="72"/>
      <c r="BJ1620" s="72"/>
      <c r="BK1620" s="72"/>
      <c r="BL1620" s="72"/>
    </row>
    <row r="1621" spans="27:64" x14ac:dyDescent="0.2">
      <c r="AA1621" s="72"/>
      <c r="AB1621" s="72"/>
      <c r="AC1621" s="72"/>
      <c r="AD1621" s="72"/>
      <c r="AE1621" s="72"/>
      <c r="AG1621" s="127"/>
      <c r="AN1621" s="72"/>
      <c r="AO1621" s="72"/>
      <c r="AP1621" s="72"/>
      <c r="AQ1621" s="72"/>
      <c r="AR1621" s="72"/>
      <c r="AS1621" s="72"/>
      <c r="AT1621" s="72"/>
      <c r="AU1621" s="72"/>
      <c r="AV1621" s="72"/>
      <c r="AX1621" s="72"/>
    </row>
    <row r="1622" spans="27:64" x14ac:dyDescent="0.2">
      <c r="AA1622" s="72"/>
      <c r="AB1622" s="72"/>
      <c r="AC1622" s="72"/>
      <c r="AD1622" s="72"/>
      <c r="AE1622" s="72"/>
      <c r="AG1622" s="127"/>
      <c r="AN1622" s="72"/>
      <c r="AO1622" s="72"/>
      <c r="AP1622" s="72"/>
      <c r="AQ1622" s="72"/>
      <c r="AR1622" s="72"/>
      <c r="AS1622" s="72"/>
      <c r="AT1622" s="72"/>
      <c r="AU1622" s="72"/>
      <c r="AV1622" s="72"/>
      <c r="AW1622" s="72"/>
      <c r="AX1622" s="72"/>
      <c r="AY1622" s="72"/>
      <c r="AZ1622" s="72"/>
      <c r="BA1622" s="72"/>
      <c r="BB1622" s="72"/>
      <c r="BC1622" s="72"/>
      <c r="BD1622" s="72"/>
      <c r="BE1622" s="72"/>
      <c r="BF1622" s="72"/>
      <c r="BG1622" s="72"/>
      <c r="BH1622" s="72"/>
      <c r="BI1622" s="72"/>
      <c r="BJ1622" s="72"/>
      <c r="BK1622" s="72"/>
      <c r="BL1622" s="72"/>
    </row>
    <row r="1623" spans="27:64" x14ac:dyDescent="0.2">
      <c r="AA1623" s="72"/>
      <c r="AB1623" s="72"/>
      <c r="AC1623" s="72"/>
      <c r="AD1623" s="72"/>
      <c r="AE1623" s="72"/>
      <c r="AG1623" s="127"/>
      <c r="AN1623" s="72"/>
      <c r="AO1623" s="72"/>
      <c r="AP1623" s="72"/>
      <c r="AQ1623" s="72"/>
      <c r="AR1623" s="72"/>
      <c r="AS1623" s="72"/>
      <c r="AT1623" s="72"/>
      <c r="AU1623" s="72"/>
    </row>
    <row r="1624" spans="27:64" x14ac:dyDescent="0.2">
      <c r="AA1624" s="72"/>
      <c r="AB1624" s="72"/>
      <c r="AC1624" s="72"/>
      <c r="AD1624" s="72"/>
      <c r="AE1624" s="72"/>
      <c r="AG1624" s="127"/>
      <c r="AN1624" s="72"/>
      <c r="AO1624" s="72"/>
      <c r="AP1624" s="72"/>
      <c r="AQ1624" s="72"/>
      <c r="AR1624" s="72"/>
      <c r="AS1624" s="72"/>
      <c r="AT1624" s="72"/>
      <c r="AU1624" s="72"/>
    </row>
    <row r="1625" spans="27:64" x14ac:dyDescent="0.2">
      <c r="AA1625" s="72"/>
      <c r="AB1625" s="72"/>
      <c r="AC1625" s="72"/>
      <c r="AD1625" s="72"/>
      <c r="AE1625" s="72"/>
      <c r="AG1625" s="127"/>
      <c r="AN1625" s="72"/>
      <c r="AO1625" s="72"/>
      <c r="AP1625" s="72"/>
      <c r="AQ1625" s="72"/>
      <c r="AR1625" s="72"/>
      <c r="AS1625" s="72"/>
      <c r="AT1625" s="72"/>
      <c r="AU1625" s="72"/>
      <c r="AV1625" s="72"/>
      <c r="AX1625" s="72"/>
      <c r="AY1625" s="72"/>
      <c r="AZ1625" s="72"/>
      <c r="BA1625" s="72"/>
      <c r="BB1625" s="72"/>
      <c r="BC1625" s="72"/>
      <c r="BD1625" s="72"/>
      <c r="BE1625" s="72"/>
      <c r="BF1625" s="72"/>
      <c r="BG1625" s="72"/>
      <c r="BH1625" s="72"/>
      <c r="BI1625" s="72"/>
      <c r="BJ1625" s="72"/>
      <c r="BK1625" s="72"/>
      <c r="BL1625" s="72"/>
    </row>
    <row r="1626" spans="27:64" x14ac:dyDescent="0.2">
      <c r="AA1626" s="72"/>
      <c r="AB1626" s="72"/>
      <c r="AC1626" s="72"/>
      <c r="AD1626" s="72"/>
      <c r="AE1626" s="72"/>
      <c r="AG1626" s="127"/>
      <c r="AN1626" s="72"/>
      <c r="AO1626" s="72"/>
      <c r="AP1626" s="72"/>
      <c r="AQ1626" s="72"/>
      <c r="AR1626" s="72"/>
      <c r="AS1626" s="72"/>
      <c r="AT1626" s="72"/>
      <c r="AU1626" s="72"/>
      <c r="AV1626" s="72"/>
    </row>
    <row r="1627" spans="27:64" x14ac:dyDescent="0.2">
      <c r="AA1627" s="72"/>
      <c r="AB1627" s="72"/>
      <c r="AC1627" s="72"/>
      <c r="AD1627" s="72"/>
      <c r="AE1627" s="72"/>
      <c r="AG1627" s="127"/>
      <c r="AN1627" s="72"/>
      <c r="AO1627" s="72"/>
      <c r="AP1627" s="72"/>
      <c r="AQ1627" s="72"/>
      <c r="AR1627" s="72"/>
      <c r="AS1627" s="72"/>
      <c r="AT1627" s="72"/>
      <c r="AU1627" s="72"/>
      <c r="AV1627" s="72"/>
      <c r="AW1627" s="72"/>
      <c r="AX1627" s="72"/>
      <c r="AY1627" s="72"/>
      <c r="AZ1627" s="72"/>
      <c r="BA1627" s="72"/>
      <c r="BB1627" s="72"/>
      <c r="BC1627" s="72"/>
      <c r="BD1627" s="72"/>
      <c r="BE1627" s="72"/>
      <c r="BF1627" s="72"/>
      <c r="BG1627" s="72"/>
      <c r="BH1627" s="72"/>
      <c r="BI1627" s="72"/>
      <c r="BJ1627" s="72"/>
      <c r="BK1627" s="72"/>
      <c r="BL1627" s="72"/>
    </row>
    <row r="1628" spans="27:64" x14ac:dyDescent="0.2">
      <c r="AA1628" s="72"/>
      <c r="AB1628" s="72"/>
      <c r="AC1628" s="72"/>
      <c r="AD1628" s="72"/>
      <c r="AE1628" s="72"/>
      <c r="AG1628" s="127"/>
      <c r="AN1628" s="72"/>
      <c r="AO1628" s="72"/>
      <c r="AP1628" s="72"/>
      <c r="AQ1628" s="72"/>
      <c r="AR1628" s="72"/>
      <c r="AS1628" s="72"/>
      <c r="AT1628" s="72"/>
      <c r="AU1628" s="72"/>
    </row>
    <row r="1629" spans="27:64" x14ac:dyDescent="0.2">
      <c r="AA1629" s="72"/>
      <c r="AB1629" s="72"/>
      <c r="AC1629" s="72"/>
      <c r="AD1629" s="72"/>
      <c r="AE1629" s="72"/>
      <c r="AG1629" s="127"/>
      <c r="AN1629" s="72"/>
      <c r="AO1629" s="72"/>
      <c r="AP1629" s="72"/>
      <c r="AQ1629" s="72"/>
      <c r="AR1629" s="72"/>
      <c r="AS1629" s="72"/>
      <c r="AT1629" s="72"/>
      <c r="AU1629" s="72"/>
      <c r="AV1629" s="72"/>
      <c r="AW1629" s="72"/>
      <c r="AX1629" s="72"/>
      <c r="AY1629" s="72"/>
      <c r="AZ1629" s="72"/>
      <c r="BA1629" s="72"/>
      <c r="BB1629" s="72"/>
      <c r="BC1629" s="72"/>
      <c r="BD1629" s="72"/>
      <c r="BE1629" s="72"/>
      <c r="BF1629" s="72"/>
      <c r="BG1629" s="72"/>
      <c r="BH1629" s="72"/>
      <c r="BI1629" s="72"/>
      <c r="BJ1629" s="72"/>
      <c r="BK1629" s="72"/>
      <c r="BL1629" s="72"/>
    </row>
    <row r="1630" spans="27:64" x14ac:dyDescent="0.2">
      <c r="AA1630" s="72"/>
      <c r="AB1630" s="72"/>
      <c r="AC1630" s="72"/>
      <c r="AD1630" s="72"/>
      <c r="AE1630" s="72"/>
      <c r="AG1630" s="127"/>
      <c r="AN1630" s="72"/>
      <c r="AO1630" s="72"/>
      <c r="AP1630" s="72"/>
      <c r="AQ1630" s="72"/>
      <c r="AR1630" s="72"/>
      <c r="AS1630" s="72"/>
      <c r="AT1630" s="72"/>
      <c r="AU1630" s="72"/>
    </row>
    <row r="1631" spans="27:64" x14ac:dyDescent="0.2">
      <c r="AA1631" s="72"/>
      <c r="AB1631" s="72"/>
      <c r="AC1631" s="72"/>
      <c r="AD1631" s="72"/>
      <c r="AE1631" s="72"/>
      <c r="AG1631" s="127"/>
      <c r="AN1631" s="72"/>
      <c r="AO1631" s="72"/>
      <c r="AP1631" s="72"/>
      <c r="AQ1631" s="72"/>
      <c r="AR1631" s="72"/>
      <c r="AS1631" s="72"/>
      <c r="AT1631" s="72"/>
      <c r="AU1631" s="72"/>
    </row>
    <row r="1632" spans="27:64" x14ac:dyDescent="0.2">
      <c r="AA1632" s="72"/>
      <c r="AB1632" s="72"/>
      <c r="AC1632" s="72"/>
      <c r="AD1632" s="72"/>
      <c r="AE1632" s="72"/>
      <c r="AG1632" s="127"/>
      <c r="AN1632" s="72"/>
      <c r="AO1632" s="72"/>
      <c r="AP1632" s="72"/>
      <c r="AQ1632" s="72"/>
      <c r="AR1632" s="72"/>
      <c r="AS1632" s="72"/>
      <c r="AT1632" s="72"/>
      <c r="AU1632" s="72"/>
    </row>
    <row r="1633" spans="27:64" x14ac:dyDescent="0.2">
      <c r="AA1633" s="72"/>
      <c r="AB1633" s="72"/>
      <c r="AC1633" s="72"/>
      <c r="AD1633" s="72"/>
      <c r="AE1633" s="72"/>
      <c r="AG1633" s="127"/>
      <c r="AN1633" s="72"/>
      <c r="AO1633" s="72"/>
      <c r="AP1633" s="72"/>
      <c r="AQ1633" s="72"/>
      <c r="AR1633" s="72"/>
      <c r="AS1633" s="72"/>
      <c r="AT1633" s="72"/>
      <c r="AU1633" s="72"/>
    </row>
    <row r="1634" spans="27:64" x14ac:dyDescent="0.2">
      <c r="AA1634" s="72"/>
      <c r="AB1634" s="72"/>
      <c r="AC1634" s="72"/>
      <c r="AD1634" s="72"/>
      <c r="AE1634" s="72"/>
      <c r="AG1634" s="127"/>
      <c r="AN1634" s="72"/>
      <c r="AO1634" s="72"/>
      <c r="AP1634" s="72"/>
      <c r="AQ1634" s="72"/>
      <c r="AR1634" s="72"/>
      <c r="AS1634" s="72"/>
      <c r="AT1634" s="72"/>
      <c r="AU1634" s="72"/>
    </row>
    <row r="1635" spans="27:64" x14ac:dyDescent="0.2">
      <c r="AA1635" s="72"/>
      <c r="AB1635" s="72"/>
      <c r="AC1635" s="72"/>
      <c r="AD1635" s="72"/>
      <c r="AE1635" s="72"/>
      <c r="AG1635" s="127"/>
      <c r="AN1635" s="72"/>
      <c r="AO1635" s="72"/>
      <c r="AP1635" s="72"/>
      <c r="AQ1635" s="72"/>
      <c r="AR1635" s="72"/>
      <c r="AS1635" s="72"/>
      <c r="AT1635" s="72"/>
      <c r="AU1635" s="72"/>
      <c r="AV1635" s="72"/>
      <c r="AX1635" s="72"/>
    </row>
    <row r="1636" spans="27:64" x14ac:dyDescent="0.2">
      <c r="AA1636" s="72"/>
      <c r="AB1636" s="72"/>
      <c r="AC1636" s="72"/>
      <c r="AD1636" s="72"/>
      <c r="AE1636" s="72"/>
      <c r="AG1636" s="127"/>
      <c r="AN1636" s="72"/>
      <c r="AO1636" s="72"/>
      <c r="AP1636" s="72"/>
      <c r="AQ1636" s="72"/>
      <c r="AR1636" s="72"/>
      <c r="AS1636" s="72"/>
      <c r="AT1636" s="72"/>
      <c r="AU1636" s="72"/>
      <c r="AV1636" s="72"/>
      <c r="AX1636" s="72"/>
    </row>
    <row r="1637" spans="27:64" x14ac:dyDescent="0.2">
      <c r="AA1637" s="72"/>
      <c r="AB1637" s="72"/>
      <c r="AC1637" s="72"/>
      <c r="AD1637" s="72"/>
      <c r="AE1637" s="72"/>
      <c r="AG1637" s="127"/>
      <c r="AN1637" s="72"/>
      <c r="AO1637" s="72"/>
      <c r="AP1637" s="72"/>
      <c r="AQ1637" s="72"/>
      <c r="AR1637" s="72"/>
      <c r="AS1637" s="72"/>
      <c r="AT1637" s="72"/>
      <c r="AU1637" s="72"/>
      <c r="AV1637" s="72"/>
      <c r="AW1637" s="72"/>
      <c r="AX1637" s="72"/>
      <c r="AY1637" s="72"/>
      <c r="AZ1637" s="72"/>
      <c r="BA1637" s="72"/>
      <c r="BB1637" s="72"/>
      <c r="BC1637" s="72"/>
      <c r="BD1637" s="72"/>
      <c r="BE1637" s="72"/>
      <c r="BF1637" s="72"/>
      <c r="BG1637" s="72"/>
      <c r="BH1637" s="72"/>
      <c r="BI1637" s="72"/>
      <c r="BJ1637" s="72"/>
      <c r="BK1637" s="72"/>
      <c r="BL1637" s="72"/>
    </row>
    <row r="1638" spans="27:64" x14ac:dyDescent="0.2">
      <c r="AA1638" s="72"/>
      <c r="AB1638" s="72"/>
      <c r="AC1638" s="72"/>
      <c r="AD1638" s="72"/>
      <c r="AE1638" s="72"/>
      <c r="AG1638" s="127"/>
      <c r="AN1638" s="72"/>
      <c r="AO1638" s="72"/>
      <c r="AP1638" s="72"/>
      <c r="AQ1638" s="72"/>
      <c r="AR1638" s="72"/>
      <c r="AS1638" s="72"/>
      <c r="AT1638" s="72"/>
      <c r="AU1638" s="72"/>
    </row>
    <row r="1639" spans="27:64" x14ac:dyDescent="0.2">
      <c r="AA1639" s="72"/>
      <c r="AB1639" s="72"/>
      <c r="AC1639" s="72"/>
      <c r="AD1639" s="72"/>
      <c r="AE1639" s="72"/>
      <c r="AG1639" s="127"/>
      <c r="AN1639" s="72"/>
      <c r="AO1639" s="72"/>
      <c r="AP1639" s="72"/>
      <c r="AQ1639" s="72"/>
      <c r="AR1639" s="72"/>
      <c r="AS1639" s="72"/>
      <c r="AT1639" s="72"/>
      <c r="AU1639" s="72"/>
      <c r="AV1639" s="72"/>
      <c r="AX1639" s="72"/>
      <c r="AY1639" s="72"/>
      <c r="AZ1639" s="72"/>
      <c r="BA1639" s="72"/>
      <c r="BB1639" s="72"/>
      <c r="BC1639" s="72"/>
      <c r="BD1639" s="72"/>
      <c r="BE1639" s="72"/>
      <c r="BF1639" s="72"/>
      <c r="BG1639" s="72"/>
      <c r="BH1639" s="72"/>
      <c r="BI1639" s="72"/>
      <c r="BJ1639" s="72"/>
      <c r="BK1639" s="72"/>
      <c r="BL1639" s="72"/>
    </row>
    <row r="1640" spans="27:64" x14ac:dyDescent="0.2">
      <c r="AA1640" s="72"/>
      <c r="AB1640" s="72"/>
      <c r="AC1640" s="72"/>
      <c r="AD1640" s="72"/>
      <c r="AE1640" s="72"/>
      <c r="AG1640" s="127"/>
      <c r="AN1640" s="72"/>
      <c r="AO1640" s="72"/>
      <c r="AP1640" s="72"/>
      <c r="AQ1640" s="72"/>
      <c r="AR1640" s="72"/>
      <c r="AS1640" s="72"/>
      <c r="AT1640" s="72"/>
      <c r="AU1640" s="72"/>
      <c r="AV1640" s="8"/>
    </row>
    <row r="1641" spans="27:64" x14ac:dyDescent="0.2">
      <c r="AA1641" s="72"/>
      <c r="AB1641" s="72"/>
      <c r="AC1641" s="72"/>
      <c r="AD1641" s="72"/>
      <c r="AE1641" s="72"/>
      <c r="AG1641" s="127"/>
      <c r="AN1641" s="72"/>
      <c r="AO1641" s="72"/>
      <c r="AP1641" s="72"/>
      <c r="AQ1641" s="72"/>
      <c r="AR1641" s="72"/>
      <c r="AS1641" s="72"/>
      <c r="AT1641" s="72"/>
      <c r="AU1641" s="72"/>
      <c r="AV1641" s="72"/>
    </row>
    <row r="1642" spans="27:64" x14ac:dyDescent="0.2">
      <c r="AA1642" s="72"/>
      <c r="AB1642" s="72"/>
      <c r="AC1642" s="72"/>
      <c r="AD1642" s="72"/>
      <c r="AE1642" s="72"/>
      <c r="AG1642" s="127"/>
      <c r="AN1642" s="72"/>
      <c r="AO1642" s="72"/>
      <c r="AP1642" s="72"/>
      <c r="AQ1642" s="72"/>
      <c r="AR1642" s="72"/>
      <c r="AS1642" s="72"/>
      <c r="AT1642" s="72"/>
      <c r="AU1642" s="72"/>
      <c r="AV1642" s="72"/>
      <c r="AX1642" s="72"/>
      <c r="AY1642" s="72"/>
      <c r="AZ1642" s="72"/>
      <c r="BA1642" s="72"/>
      <c r="BB1642" s="72"/>
      <c r="BC1642" s="72"/>
      <c r="BD1642" s="72"/>
      <c r="BE1642" s="72"/>
      <c r="BF1642" s="72"/>
      <c r="BG1642" s="72"/>
      <c r="BH1642" s="72"/>
      <c r="BI1642" s="72"/>
      <c r="BJ1642" s="72"/>
      <c r="BK1642" s="72"/>
      <c r="BL1642" s="72"/>
    </row>
    <row r="1643" spans="27:64" x14ac:dyDescent="0.2">
      <c r="AA1643" s="72"/>
      <c r="AB1643" s="72"/>
      <c r="AC1643" s="72"/>
      <c r="AD1643" s="72"/>
      <c r="AE1643" s="72"/>
      <c r="AG1643" s="127"/>
      <c r="AN1643" s="72"/>
      <c r="AO1643" s="72"/>
      <c r="AP1643" s="72"/>
      <c r="AQ1643" s="72"/>
      <c r="AR1643" s="72"/>
      <c r="AS1643" s="72"/>
      <c r="AT1643" s="72"/>
      <c r="AU1643" s="72"/>
      <c r="AV1643" s="72"/>
    </row>
    <row r="1644" spans="27:64" x14ac:dyDescent="0.2">
      <c r="AA1644" s="72"/>
      <c r="AB1644" s="72"/>
      <c r="AC1644" s="72"/>
      <c r="AD1644" s="72"/>
      <c r="AE1644" s="72"/>
      <c r="AG1644" s="127"/>
      <c r="AN1644" s="72"/>
      <c r="AO1644" s="72"/>
      <c r="AP1644" s="72"/>
      <c r="AQ1644" s="72"/>
      <c r="AR1644" s="72"/>
      <c r="AS1644" s="72"/>
      <c r="AT1644" s="72"/>
      <c r="AU1644" s="72"/>
      <c r="AV1644" s="72"/>
    </row>
    <row r="1645" spans="27:64" x14ac:dyDescent="0.2">
      <c r="AA1645" s="72"/>
      <c r="AB1645" s="72"/>
      <c r="AC1645" s="72"/>
      <c r="AD1645" s="72"/>
      <c r="AE1645" s="72"/>
      <c r="AG1645" s="127"/>
      <c r="AN1645" s="72"/>
      <c r="AO1645" s="72"/>
      <c r="AP1645" s="72"/>
      <c r="AQ1645" s="72"/>
      <c r="AR1645" s="72"/>
      <c r="AS1645" s="72"/>
      <c r="AT1645" s="72"/>
      <c r="AU1645" s="72"/>
    </row>
    <row r="1646" spans="27:64" x14ac:dyDescent="0.2">
      <c r="AA1646" s="72"/>
      <c r="AB1646" s="72"/>
      <c r="AC1646" s="72"/>
      <c r="AD1646" s="72"/>
      <c r="AE1646" s="72"/>
      <c r="AG1646" s="127"/>
      <c r="AN1646" s="72"/>
      <c r="AO1646" s="72"/>
      <c r="AP1646" s="72"/>
      <c r="AQ1646" s="72"/>
      <c r="AR1646" s="72"/>
      <c r="AS1646" s="72"/>
      <c r="AT1646" s="72"/>
      <c r="AU1646" s="72"/>
    </row>
    <row r="1647" spans="27:64" x14ac:dyDescent="0.2">
      <c r="AA1647" s="72"/>
      <c r="AB1647" s="72"/>
      <c r="AC1647" s="72"/>
      <c r="AD1647" s="72"/>
      <c r="AE1647" s="72"/>
      <c r="AG1647" s="127"/>
      <c r="AN1647" s="72"/>
      <c r="AO1647" s="72"/>
      <c r="AP1647" s="72"/>
      <c r="AQ1647" s="72"/>
      <c r="AR1647" s="72"/>
      <c r="AS1647" s="72"/>
      <c r="AT1647" s="72"/>
      <c r="AU1647" s="72"/>
    </row>
    <row r="1648" spans="27:64" x14ac:dyDescent="0.2">
      <c r="AA1648" s="72"/>
      <c r="AB1648" s="72"/>
      <c r="AC1648" s="72"/>
      <c r="AD1648" s="72"/>
      <c r="AE1648" s="72"/>
      <c r="AG1648" s="127"/>
      <c r="AN1648" s="72"/>
      <c r="AO1648" s="72"/>
      <c r="AP1648" s="72"/>
      <c r="AQ1648" s="72"/>
      <c r="AR1648" s="72"/>
      <c r="AS1648" s="72"/>
      <c r="AT1648" s="72"/>
      <c r="AU1648" s="72"/>
    </row>
    <row r="1649" spans="27:64" x14ac:dyDescent="0.2">
      <c r="AA1649" s="72"/>
      <c r="AB1649" s="72"/>
      <c r="AC1649" s="72"/>
      <c r="AD1649" s="72"/>
      <c r="AE1649" s="72"/>
      <c r="AG1649" s="127"/>
      <c r="AN1649" s="72"/>
      <c r="AO1649" s="72"/>
      <c r="AP1649" s="72"/>
      <c r="AQ1649" s="72"/>
      <c r="AR1649" s="72"/>
      <c r="AS1649" s="72"/>
      <c r="AT1649" s="72"/>
      <c r="AU1649" s="72"/>
    </row>
    <row r="1650" spans="27:64" x14ac:dyDescent="0.2">
      <c r="AA1650" s="72"/>
      <c r="AB1650" s="72"/>
      <c r="AC1650" s="72"/>
      <c r="AD1650" s="72"/>
      <c r="AE1650" s="72"/>
      <c r="AG1650" s="127"/>
      <c r="AN1650" s="72"/>
      <c r="AO1650" s="72"/>
      <c r="AP1650" s="72"/>
      <c r="AQ1650" s="72"/>
      <c r="AR1650" s="72"/>
      <c r="AS1650" s="72"/>
      <c r="AT1650" s="72"/>
      <c r="AU1650" s="72"/>
    </row>
    <row r="1651" spans="27:64" x14ac:dyDescent="0.2">
      <c r="AA1651" s="72"/>
      <c r="AB1651" s="72"/>
      <c r="AC1651" s="72"/>
      <c r="AD1651" s="72"/>
      <c r="AE1651" s="72"/>
      <c r="AG1651" s="127"/>
      <c r="AN1651" s="72"/>
      <c r="AO1651" s="72"/>
      <c r="AP1651" s="72"/>
      <c r="AQ1651" s="72"/>
      <c r="AR1651" s="72"/>
      <c r="AS1651" s="72"/>
      <c r="AT1651" s="72"/>
      <c r="AU1651" s="72"/>
    </row>
    <row r="1652" spans="27:64" x14ac:dyDescent="0.2">
      <c r="AA1652" s="72"/>
      <c r="AB1652" s="72"/>
      <c r="AC1652" s="72"/>
      <c r="AD1652" s="72"/>
      <c r="AE1652" s="72"/>
      <c r="AG1652" s="127"/>
      <c r="AN1652" s="72"/>
      <c r="AO1652" s="72"/>
      <c r="AP1652" s="72"/>
      <c r="AQ1652" s="72"/>
      <c r="AR1652" s="72"/>
      <c r="AS1652" s="72"/>
      <c r="AT1652" s="72"/>
      <c r="AU1652" s="72"/>
      <c r="AV1652" s="72"/>
    </row>
    <row r="1653" spans="27:64" x14ac:dyDescent="0.2">
      <c r="AA1653" s="72"/>
      <c r="AB1653" s="72"/>
      <c r="AC1653" s="72"/>
      <c r="AD1653" s="72"/>
      <c r="AE1653" s="72"/>
      <c r="AG1653" s="127"/>
      <c r="AN1653" s="72"/>
      <c r="AO1653" s="72"/>
      <c r="AP1653" s="72"/>
      <c r="AQ1653" s="72"/>
      <c r="AR1653" s="72"/>
      <c r="AS1653" s="72"/>
      <c r="AT1653" s="72"/>
      <c r="AU1653" s="72"/>
      <c r="AV1653" s="72"/>
      <c r="AW1653" s="72"/>
      <c r="AX1653" s="72"/>
      <c r="AY1653" s="72"/>
      <c r="AZ1653" s="72"/>
      <c r="BA1653" s="72"/>
      <c r="BB1653" s="72"/>
      <c r="BC1653" s="72"/>
      <c r="BD1653" s="72"/>
      <c r="BE1653" s="72"/>
      <c r="BF1653" s="72"/>
      <c r="BG1653" s="72"/>
      <c r="BH1653" s="72"/>
      <c r="BI1653" s="72"/>
      <c r="BJ1653" s="72"/>
      <c r="BK1653" s="72"/>
      <c r="BL1653" s="72"/>
    </row>
    <row r="1654" spans="27:64" x14ac:dyDescent="0.2">
      <c r="AA1654" s="72"/>
      <c r="AB1654" s="72"/>
      <c r="AC1654" s="72"/>
      <c r="AD1654" s="72"/>
      <c r="AE1654" s="72"/>
      <c r="AG1654" s="127"/>
      <c r="AN1654" s="72"/>
      <c r="AO1654" s="72"/>
      <c r="AP1654" s="72"/>
      <c r="AQ1654" s="72"/>
      <c r="AR1654" s="72"/>
      <c r="AS1654" s="72"/>
      <c r="AT1654" s="72"/>
      <c r="AU1654" s="72"/>
    </row>
    <row r="1655" spans="27:64" x14ac:dyDescent="0.2">
      <c r="AA1655" s="72"/>
      <c r="AB1655" s="72"/>
      <c r="AC1655" s="72"/>
      <c r="AD1655" s="72"/>
      <c r="AE1655" s="72"/>
      <c r="AG1655" s="127"/>
      <c r="AN1655" s="72"/>
      <c r="AO1655" s="72"/>
      <c r="AP1655" s="72"/>
      <c r="AQ1655" s="72"/>
      <c r="AR1655" s="72"/>
      <c r="AS1655" s="72"/>
      <c r="AT1655" s="72"/>
      <c r="AU1655" s="72"/>
    </row>
    <row r="1656" spans="27:64" x14ac:dyDescent="0.2">
      <c r="AA1656" s="72"/>
      <c r="AB1656" s="72"/>
      <c r="AC1656" s="72"/>
      <c r="AD1656" s="72"/>
      <c r="AE1656" s="72"/>
      <c r="AG1656" s="127"/>
      <c r="AN1656" s="72"/>
      <c r="AO1656" s="72"/>
      <c r="AP1656" s="72"/>
      <c r="AQ1656" s="72"/>
      <c r="AR1656" s="72"/>
      <c r="AS1656" s="72"/>
      <c r="AT1656" s="72"/>
      <c r="AU1656" s="72"/>
    </row>
    <row r="1657" spans="27:64" x14ac:dyDescent="0.2">
      <c r="AA1657" s="72"/>
      <c r="AB1657" s="72"/>
      <c r="AC1657" s="72"/>
      <c r="AD1657" s="72"/>
      <c r="AE1657" s="72"/>
      <c r="AG1657" s="127"/>
      <c r="AN1657" s="72"/>
      <c r="AO1657" s="72"/>
      <c r="AP1657" s="72"/>
      <c r="AQ1657" s="72"/>
      <c r="AR1657" s="72"/>
      <c r="AS1657" s="72"/>
      <c r="AT1657" s="72"/>
      <c r="AU1657" s="72"/>
    </row>
    <row r="1658" spans="27:64" x14ac:dyDescent="0.2">
      <c r="AA1658" s="72"/>
      <c r="AB1658" s="72"/>
      <c r="AC1658" s="72"/>
      <c r="AD1658" s="72"/>
      <c r="AE1658" s="72"/>
      <c r="AG1658" s="127"/>
      <c r="AN1658" s="72"/>
      <c r="AO1658" s="72"/>
      <c r="AP1658" s="72"/>
      <c r="AQ1658" s="72"/>
      <c r="AR1658" s="72"/>
      <c r="AS1658" s="72"/>
      <c r="AT1658" s="72"/>
      <c r="AU1658" s="72"/>
      <c r="AV1658" s="72"/>
      <c r="AW1658" s="72"/>
      <c r="AX1658" s="72"/>
      <c r="AY1658" s="72"/>
      <c r="AZ1658" s="72"/>
      <c r="BA1658" s="72"/>
      <c r="BB1658" s="72"/>
      <c r="BC1658" s="72"/>
      <c r="BD1658" s="72"/>
      <c r="BE1658" s="72"/>
      <c r="BF1658" s="72"/>
      <c r="BG1658" s="72"/>
      <c r="BH1658" s="72"/>
      <c r="BI1658" s="72"/>
      <c r="BJ1658" s="72"/>
      <c r="BK1658" s="72"/>
      <c r="BL1658" s="72"/>
    </row>
    <row r="1659" spans="27:64" x14ac:dyDescent="0.2">
      <c r="AA1659" s="72"/>
      <c r="AB1659" s="72"/>
      <c r="AC1659" s="72"/>
      <c r="AD1659" s="72"/>
      <c r="AE1659" s="72"/>
      <c r="AG1659" s="127"/>
      <c r="AN1659" s="72"/>
      <c r="AO1659" s="72"/>
      <c r="AP1659" s="72"/>
      <c r="AQ1659" s="72"/>
      <c r="AR1659" s="72"/>
      <c r="AS1659" s="72"/>
      <c r="AT1659" s="72"/>
      <c r="AU1659" s="72"/>
    </row>
    <row r="1660" spans="27:64" x14ac:dyDescent="0.2">
      <c r="AA1660" s="72"/>
      <c r="AB1660" s="72"/>
      <c r="AC1660" s="72"/>
      <c r="AD1660" s="72"/>
      <c r="AE1660" s="72"/>
      <c r="AG1660" s="127"/>
      <c r="AN1660" s="72"/>
      <c r="AO1660" s="72"/>
      <c r="AP1660" s="72"/>
      <c r="AQ1660" s="72"/>
      <c r="AR1660" s="72"/>
      <c r="AS1660" s="72"/>
      <c r="AT1660" s="72"/>
      <c r="AU1660" s="72"/>
    </row>
    <row r="1661" spans="27:64" x14ac:dyDescent="0.2">
      <c r="AA1661" s="72"/>
      <c r="AB1661" s="72"/>
      <c r="AC1661" s="72"/>
      <c r="AD1661" s="72"/>
      <c r="AE1661" s="72"/>
      <c r="AG1661" s="127"/>
      <c r="AN1661" s="72"/>
      <c r="AO1661" s="72"/>
      <c r="AP1661" s="72"/>
      <c r="AQ1661" s="72"/>
      <c r="AR1661" s="72"/>
      <c r="AS1661" s="72"/>
      <c r="AT1661" s="72"/>
      <c r="AU1661" s="72"/>
      <c r="AV1661" s="72"/>
      <c r="AX1661" s="72"/>
    </row>
    <row r="1662" spans="27:64" x14ac:dyDescent="0.2">
      <c r="AA1662" s="72"/>
      <c r="AB1662" s="72"/>
      <c r="AC1662" s="72"/>
      <c r="AD1662" s="72"/>
      <c r="AE1662" s="72"/>
      <c r="AG1662" s="127"/>
      <c r="AN1662" s="72"/>
      <c r="AO1662" s="72"/>
      <c r="AP1662" s="72"/>
      <c r="AQ1662" s="72"/>
      <c r="AR1662" s="72"/>
      <c r="AS1662" s="72"/>
      <c r="AT1662" s="72"/>
      <c r="AU1662" s="72"/>
      <c r="AV1662" s="72"/>
      <c r="AX1662" s="72"/>
      <c r="AY1662" s="72"/>
      <c r="AZ1662" s="72"/>
      <c r="BA1662" s="72"/>
      <c r="BB1662" s="72"/>
      <c r="BC1662" s="72"/>
      <c r="BD1662" s="72"/>
      <c r="BE1662" s="72"/>
      <c r="BF1662" s="72"/>
      <c r="BG1662" s="72"/>
      <c r="BH1662" s="72"/>
      <c r="BI1662" s="72"/>
      <c r="BJ1662" s="72"/>
      <c r="BK1662" s="72"/>
      <c r="BL1662" s="72"/>
    </row>
    <row r="1663" spans="27:64" x14ac:dyDescent="0.2">
      <c r="AA1663" s="72"/>
      <c r="AB1663" s="72"/>
      <c r="AC1663" s="72"/>
      <c r="AD1663" s="72"/>
      <c r="AE1663" s="72"/>
      <c r="AG1663" s="127"/>
      <c r="AN1663" s="72"/>
      <c r="AO1663" s="72"/>
      <c r="AP1663" s="72"/>
      <c r="AQ1663" s="72"/>
      <c r="AR1663" s="72"/>
      <c r="AS1663" s="72"/>
      <c r="AT1663" s="72"/>
      <c r="AU1663" s="72"/>
      <c r="AV1663" s="72"/>
      <c r="AW1663" s="72"/>
      <c r="AX1663" s="72"/>
      <c r="AY1663" s="72"/>
      <c r="AZ1663" s="72"/>
      <c r="BA1663" s="72"/>
      <c r="BB1663" s="72"/>
      <c r="BC1663" s="72"/>
      <c r="BD1663" s="72"/>
      <c r="BE1663" s="72"/>
      <c r="BF1663" s="72"/>
      <c r="BG1663" s="72"/>
      <c r="BH1663" s="72"/>
      <c r="BI1663" s="72"/>
      <c r="BJ1663" s="72"/>
      <c r="BK1663" s="72"/>
      <c r="BL1663" s="72"/>
    </row>
    <row r="1664" spans="27:64" x14ac:dyDescent="0.2">
      <c r="AA1664" s="72"/>
      <c r="AB1664" s="72"/>
      <c r="AC1664" s="72"/>
      <c r="AD1664" s="72"/>
      <c r="AE1664" s="72"/>
      <c r="AG1664" s="127"/>
      <c r="AN1664" s="72"/>
      <c r="AO1664" s="72"/>
      <c r="AP1664" s="72"/>
      <c r="AQ1664" s="72"/>
      <c r="AR1664" s="72"/>
      <c r="AS1664" s="72"/>
      <c r="AT1664" s="72"/>
      <c r="AU1664" s="72"/>
      <c r="AV1664" s="72"/>
    </row>
    <row r="1665" spans="27:64" x14ac:dyDescent="0.2">
      <c r="AA1665" s="72"/>
      <c r="AB1665" s="72"/>
      <c r="AC1665" s="72"/>
      <c r="AD1665" s="72"/>
      <c r="AE1665" s="72"/>
      <c r="AG1665" s="127"/>
      <c r="AN1665" s="72"/>
      <c r="AO1665" s="72"/>
      <c r="AP1665" s="72"/>
      <c r="AQ1665" s="72"/>
      <c r="AR1665" s="72"/>
      <c r="AS1665" s="72"/>
      <c r="AT1665" s="72"/>
      <c r="AU1665" s="72"/>
    </row>
    <row r="1666" spans="27:64" x14ac:dyDescent="0.2">
      <c r="AA1666" s="72"/>
      <c r="AB1666" s="72"/>
      <c r="AC1666" s="72"/>
      <c r="AD1666" s="72"/>
      <c r="AE1666" s="72"/>
      <c r="AG1666" s="127"/>
      <c r="AN1666" s="72"/>
      <c r="AO1666" s="72"/>
      <c r="AP1666" s="72"/>
      <c r="AQ1666" s="72"/>
      <c r="AR1666" s="72"/>
      <c r="AS1666" s="72"/>
      <c r="AT1666" s="72"/>
      <c r="AU1666" s="72"/>
      <c r="AV1666" s="72"/>
    </row>
    <row r="1667" spans="27:64" x14ac:dyDescent="0.2">
      <c r="AA1667" s="72"/>
      <c r="AB1667" s="72"/>
      <c r="AC1667" s="72"/>
      <c r="AD1667" s="72"/>
      <c r="AE1667" s="72"/>
      <c r="AG1667" s="127"/>
      <c r="AN1667" s="72"/>
      <c r="AO1667" s="72"/>
      <c r="AP1667" s="72"/>
      <c r="AQ1667" s="72"/>
      <c r="AR1667" s="72"/>
      <c r="AS1667" s="72"/>
      <c r="AT1667" s="72"/>
      <c r="AU1667" s="72"/>
      <c r="AV1667" s="72"/>
    </row>
    <row r="1668" spans="27:64" x14ac:dyDescent="0.2">
      <c r="AA1668" s="72"/>
      <c r="AB1668" s="72"/>
      <c r="AC1668" s="72"/>
      <c r="AD1668" s="72"/>
      <c r="AE1668" s="72"/>
      <c r="AG1668" s="127"/>
      <c r="AN1668" s="72"/>
      <c r="AO1668" s="72"/>
      <c r="AP1668" s="72"/>
      <c r="AQ1668" s="72"/>
      <c r="AR1668" s="72"/>
      <c r="AS1668" s="72"/>
      <c r="AT1668" s="72"/>
      <c r="AU1668" s="72"/>
    </row>
    <row r="1669" spans="27:64" x14ac:dyDescent="0.2">
      <c r="AA1669" s="72"/>
      <c r="AB1669" s="72"/>
      <c r="AC1669" s="72"/>
      <c r="AD1669" s="72"/>
      <c r="AE1669" s="72"/>
      <c r="AG1669" s="127"/>
      <c r="AN1669" s="72"/>
      <c r="AO1669" s="72"/>
      <c r="AP1669" s="72"/>
      <c r="AQ1669" s="72"/>
      <c r="AR1669" s="72"/>
      <c r="AS1669" s="72"/>
      <c r="AT1669" s="72"/>
      <c r="AU1669" s="72"/>
      <c r="AV1669" s="72"/>
      <c r="AX1669" s="72"/>
    </row>
    <row r="1670" spans="27:64" x14ac:dyDescent="0.2">
      <c r="AA1670" s="72"/>
      <c r="AB1670" s="72"/>
      <c r="AC1670" s="72"/>
      <c r="AD1670" s="72"/>
      <c r="AE1670" s="72"/>
      <c r="AG1670" s="127"/>
      <c r="AN1670" s="72"/>
      <c r="AO1670" s="72"/>
      <c r="AP1670" s="72"/>
      <c r="AQ1670" s="72"/>
      <c r="AR1670" s="72"/>
      <c r="AS1670" s="72"/>
      <c r="AT1670" s="72"/>
      <c r="AU1670" s="72"/>
    </row>
    <row r="1671" spans="27:64" x14ac:dyDescent="0.2">
      <c r="AA1671" s="72"/>
      <c r="AB1671" s="72"/>
      <c r="AC1671" s="72"/>
      <c r="AD1671" s="72"/>
      <c r="AE1671" s="72"/>
      <c r="AG1671" s="127"/>
      <c r="AN1671" s="72"/>
      <c r="AO1671" s="72"/>
      <c r="AP1671" s="72"/>
      <c r="AQ1671" s="72"/>
      <c r="AR1671" s="72"/>
      <c r="AS1671" s="72"/>
      <c r="AT1671" s="72"/>
      <c r="AU1671" s="72"/>
    </row>
    <row r="1672" spans="27:64" x14ac:dyDescent="0.2">
      <c r="AA1672" s="72"/>
      <c r="AB1672" s="72"/>
      <c r="AC1672" s="72"/>
      <c r="AD1672" s="72"/>
      <c r="AE1672" s="72"/>
      <c r="AG1672" s="127"/>
      <c r="AN1672" s="72"/>
      <c r="AO1672" s="72"/>
      <c r="AP1672" s="72"/>
      <c r="AQ1672" s="72"/>
      <c r="AR1672" s="72"/>
      <c r="AS1672" s="72"/>
      <c r="AT1672" s="72"/>
      <c r="AU1672" s="72"/>
    </row>
    <row r="1673" spans="27:64" x14ac:dyDescent="0.2">
      <c r="AA1673" s="72"/>
      <c r="AB1673" s="72"/>
      <c r="AC1673" s="72"/>
      <c r="AD1673" s="72"/>
      <c r="AE1673" s="72"/>
      <c r="AG1673" s="127"/>
      <c r="AN1673" s="72"/>
      <c r="AO1673" s="72"/>
      <c r="AP1673" s="72"/>
      <c r="AQ1673" s="72"/>
      <c r="AR1673" s="72"/>
      <c r="AS1673" s="72"/>
      <c r="AT1673" s="72"/>
      <c r="AU1673" s="72"/>
      <c r="AV1673" s="72"/>
      <c r="AX1673" s="72"/>
    </row>
    <row r="1674" spans="27:64" x14ac:dyDescent="0.2">
      <c r="AA1674" s="72"/>
      <c r="AB1674" s="72"/>
      <c r="AC1674" s="72"/>
      <c r="AD1674" s="72"/>
      <c r="AE1674" s="72"/>
      <c r="AG1674" s="127"/>
      <c r="AN1674" s="72"/>
      <c r="AO1674" s="72"/>
      <c r="AP1674" s="72"/>
      <c r="AQ1674" s="72"/>
      <c r="AR1674" s="72"/>
      <c r="AS1674" s="72"/>
      <c r="AT1674" s="72"/>
      <c r="AU1674" s="72"/>
      <c r="AV1674" s="72"/>
    </row>
    <row r="1675" spans="27:64" x14ac:dyDescent="0.2">
      <c r="AA1675" s="72"/>
      <c r="AB1675" s="72"/>
      <c r="AC1675" s="72"/>
      <c r="AD1675" s="72"/>
      <c r="AE1675" s="72"/>
      <c r="AG1675" s="127"/>
      <c r="AN1675" s="72"/>
      <c r="AO1675" s="72"/>
      <c r="AP1675" s="72"/>
      <c r="AQ1675" s="72"/>
      <c r="AR1675" s="72"/>
      <c r="AS1675" s="72"/>
      <c r="AT1675" s="72"/>
      <c r="AU1675" s="72"/>
      <c r="AV1675" s="72"/>
      <c r="AW1675" s="72"/>
      <c r="AX1675" s="72"/>
      <c r="AY1675" s="72"/>
      <c r="AZ1675" s="72"/>
      <c r="BA1675" s="72"/>
      <c r="BB1675" s="72"/>
      <c r="BC1675" s="72"/>
      <c r="BD1675" s="72"/>
      <c r="BE1675" s="72"/>
      <c r="BF1675" s="72"/>
      <c r="BG1675" s="72"/>
      <c r="BH1675" s="72"/>
      <c r="BI1675" s="72"/>
      <c r="BJ1675" s="72"/>
      <c r="BK1675" s="72"/>
      <c r="BL1675" s="72"/>
    </row>
    <row r="1676" spans="27:64" x14ac:dyDescent="0.2">
      <c r="AA1676" s="72"/>
      <c r="AB1676" s="72"/>
      <c r="AC1676" s="72"/>
      <c r="AD1676" s="72"/>
      <c r="AE1676" s="72"/>
      <c r="AG1676" s="127"/>
      <c r="AN1676" s="72"/>
      <c r="AO1676" s="72"/>
      <c r="AP1676" s="72"/>
      <c r="AQ1676" s="72"/>
      <c r="AR1676" s="72"/>
      <c r="AS1676" s="72"/>
      <c r="AT1676" s="72"/>
      <c r="AU1676" s="72"/>
      <c r="AV1676" s="72"/>
      <c r="AW1676" s="72"/>
      <c r="AX1676" s="72"/>
      <c r="AY1676" s="72"/>
      <c r="AZ1676" s="72"/>
      <c r="BA1676" s="72"/>
      <c r="BB1676" s="72"/>
      <c r="BC1676" s="72"/>
      <c r="BD1676" s="72"/>
      <c r="BE1676" s="72"/>
      <c r="BF1676" s="72"/>
      <c r="BG1676" s="72"/>
      <c r="BH1676" s="72"/>
      <c r="BI1676" s="72"/>
      <c r="BJ1676" s="72"/>
      <c r="BK1676" s="72"/>
      <c r="BL1676" s="72"/>
    </row>
    <row r="1677" spans="27:64" x14ac:dyDescent="0.2">
      <c r="AA1677" s="72"/>
      <c r="AB1677" s="72"/>
      <c r="AC1677" s="72"/>
      <c r="AD1677" s="72"/>
      <c r="AE1677" s="72"/>
      <c r="AG1677" s="127"/>
      <c r="AN1677" s="72"/>
      <c r="AO1677" s="72"/>
      <c r="AP1677" s="72"/>
      <c r="AQ1677" s="72"/>
      <c r="AR1677" s="72"/>
      <c r="AS1677" s="72"/>
      <c r="AT1677" s="72"/>
      <c r="AU1677" s="72"/>
      <c r="AV1677" s="72"/>
      <c r="AW1677" s="72"/>
      <c r="AX1677" s="72"/>
      <c r="AY1677" s="72"/>
      <c r="AZ1677" s="72"/>
      <c r="BA1677" s="72"/>
      <c r="BB1677" s="72"/>
      <c r="BC1677" s="72"/>
      <c r="BD1677" s="72"/>
      <c r="BE1677" s="72"/>
      <c r="BF1677" s="72"/>
      <c r="BG1677" s="72"/>
      <c r="BH1677" s="72"/>
      <c r="BI1677" s="72"/>
      <c r="BJ1677" s="72"/>
      <c r="BK1677" s="72"/>
      <c r="BL1677" s="72"/>
    </row>
    <row r="1678" spans="27:64" x14ac:dyDescent="0.2">
      <c r="AA1678" s="72"/>
      <c r="AB1678" s="72"/>
      <c r="AC1678" s="72"/>
      <c r="AD1678" s="72"/>
      <c r="AE1678" s="72"/>
      <c r="AG1678" s="127"/>
      <c r="AN1678" s="72"/>
      <c r="AO1678" s="72"/>
      <c r="AP1678" s="72"/>
      <c r="AQ1678" s="72"/>
      <c r="AR1678" s="72"/>
      <c r="AS1678" s="72"/>
      <c r="AT1678" s="72"/>
      <c r="AU1678" s="72"/>
      <c r="AV1678" s="72"/>
      <c r="AW1678" s="72"/>
      <c r="AX1678" s="72"/>
      <c r="AY1678" s="72"/>
      <c r="AZ1678" s="72"/>
      <c r="BA1678" s="72"/>
      <c r="BB1678" s="72"/>
      <c r="BC1678" s="72"/>
      <c r="BD1678" s="72"/>
      <c r="BE1678" s="72"/>
      <c r="BF1678" s="72"/>
      <c r="BG1678" s="72"/>
      <c r="BH1678" s="72"/>
      <c r="BI1678" s="72"/>
      <c r="BJ1678" s="72"/>
      <c r="BK1678" s="72"/>
      <c r="BL1678" s="72"/>
    </row>
    <row r="1679" spans="27:64" x14ac:dyDescent="0.2">
      <c r="AA1679" s="72"/>
      <c r="AB1679" s="72"/>
      <c r="AC1679" s="72"/>
      <c r="AD1679" s="72"/>
      <c r="AE1679" s="72"/>
      <c r="AG1679" s="127"/>
      <c r="AN1679" s="72"/>
      <c r="AO1679" s="72"/>
      <c r="AP1679" s="72"/>
      <c r="AQ1679" s="72"/>
      <c r="AR1679" s="72"/>
      <c r="AS1679" s="72"/>
      <c r="AT1679" s="72"/>
      <c r="AU1679" s="72"/>
      <c r="AV1679" s="72"/>
      <c r="AX1679" s="72"/>
    </row>
    <row r="1680" spans="27:64" x14ac:dyDescent="0.2">
      <c r="AA1680" s="72"/>
      <c r="AB1680" s="72"/>
      <c r="AC1680" s="72"/>
      <c r="AD1680" s="72"/>
      <c r="AE1680" s="72"/>
      <c r="AG1680" s="127"/>
      <c r="AN1680" s="72"/>
      <c r="AO1680" s="72"/>
      <c r="AP1680" s="72"/>
      <c r="AQ1680" s="72"/>
      <c r="AR1680" s="72"/>
      <c r="AS1680" s="72"/>
      <c r="AT1680" s="72"/>
      <c r="AU1680" s="72"/>
      <c r="AV1680" s="72"/>
      <c r="AW1680" s="72"/>
      <c r="AX1680" s="72"/>
      <c r="AY1680" s="72"/>
      <c r="AZ1680" s="72"/>
      <c r="BA1680" s="72"/>
      <c r="BB1680" s="72"/>
      <c r="BC1680" s="72"/>
      <c r="BD1680" s="72"/>
      <c r="BE1680" s="72"/>
      <c r="BF1680" s="72"/>
      <c r="BG1680" s="72"/>
      <c r="BH1680" s="72"/>
      <c r="BI1680" s="72"/>
      <c r="BJ1680" s="72"/>
      <c r="BK1680" s="72"/>
      <c r="BL1680" s="72"/>
    </row>
    <row r="1681" spans="27:64" x14ac:dyDescent="0.2">
      <c r="AA1681" s="72"/>
      <c r="AB1681" s="72"/>
      <c r="AC1681" s="72"/>
      <c r="AD1681" s="72"/>
      <c r="AE1681" s="72"/>
      <c r="AG1681" s="127"/>
      <c r="AN1681" s="72"/>
      <c r="AO1681" s="72"/>
      <c r="AP1681" s="72"/>
      <c r="AQ1681" s="72"/>
      <c r="AR1681" s="72"/>
      <c r="AS1681" s="72"/>
      <c r="AT1681" s="72"/>
      <c r="AU1681" s="72"/>
      <c r="AV1681" s="72"/>
      <c r="AW1681" s="72"/>
      <c r="AX1681" s="72"/>
      <c r="AY1681" s="72"/>
      <c r="AZ1681" s="72"/>
      <c r="BA1681" s="72"/>
      <c r="BB1681" s="72"/>
      <c r="BC1681" s="72"/>
      <c r="BD1681" s="72"/>
      <c r="BE1681" s="72"/>
      <c r="BF1681" s="72"/>
      <c r="BG1681" s="72"/>
      <c r="BH1681" s="72"/>
      <c r="BI1681" s="72"/>
      <c r="BJ1681" s="72"/>
      <c r="BK1681" s="72"/>
      <c r="BL1681" s="72"/>
    </row>
    <row r="1682" spans="27:64" x14ac:dyDescent="0.2">
      <c r="AA1682" s="72"/>
      <c r="AB1682" s="72"/>
      <c r="AC1682" s="72"/>
      <c r="AD1682" s="72"/>
      <c r="AE1682" s="72"/>
      <c r="AG1682" s="127"/>
      <c r="AN1682" s="72"/>
      <c r="AO1682" s="72"/>
      <c r="AP1682" s="72"/>
      <c r="AQ1682" s="72"/>
      <c r="AR1682" s="72"/>
      <c r="AS1682" s="72"/>
      <c r="AT1682" s="72"/>
      <c r="AU1682" s="72"/>
      <c r="AV1682" s="72"/>
      <c r="AX1682" s="72"/>
    </row>
    <row r="1683" spans="27:64" x14ac:dyDescent="0.2">
      <c r="AA1683" s="72"/>
      <c r="AB1683" s="72"/>
      <c r="AC1683" s="72"/>
      <c r="AD1683" s="72"/>
      <c r="AE1683" s="72"/>
      <c r="AG1683" s="127"/>
      <c r="AN1683" s="72"/>
      <c r="AO1683" s="72"/>
      <c r="AP1683" s="72"/>
      <c r="AQ1683" s="72"/>
      <c r="AR1683" s="72"/>
      <c r="AS1683" s="72"/>
      <c r="AT1683" s="72"/>
      <c r="AU1683" s="72"/>
      <c r="AV1683" s="72"/>
      <c r="AX1683" s="72"/>
    </row>
    <row r="1684" spans="27:64" x14ac:dyDescent="0.2">
      <c r="AA1684" s="72"/>
      <c r="AB1684" s="72"/>
      <c r="AC1684" s="72"/>
      <c r="AD1684" s="72"/>
      <c r="AE1684" s="72"/>
      <c r="AG1684" s="127"/>
      <c r="AN1684" s="72"/>
      <c r="AO1684" s="72"/>
      <c r="AP1684" s="72"/>
      <c r="AQ1684" s="72"/>
      <c r="AR1684" s="72"/>
      <c r="AS1684" s="72"/>
      <c r="AT1684" s="72"/>
      <c r="AU1684" s="72"/>
      <c r="AV1684" s="72"/>
      <c r="AX1684" s="72"/>
      <c r="AY1684" s="72"/>
      <c r="AZ1684" s="72"/>
      <c r="BA1684" s="72"/>
      <c r="BB1684" s="72"/>
      <c r="BC1684" s="72"/>
      <c r="BD1684" s="72"/>
      <c r="BE1684" s="72"/>
      <c r="BF1684" s="72"/>
      <c r="BG1684" s="72"/>
      <c r="BH1684" s="72"/>
      <c r="BI1684" s="72"/>
      <c r="BJ1684" s="72"/>
      <c r="BK1684" s="72"/>
      <c r="BL1684" s="72"/>
    </row>
    <row r="1685" spans="27:64" x14ac:dyDescent="0.2">
      <c r="AA1685" s="72"/>
      <c r="AB1685" s="72"/>
      <c r="AC1685" s="72"/>
      <c r="AD1685" s="72"/>
      <c r="AE1685" s="72"/>
      <c r="AG1685" s="127"/>
      <c r="AN1685" s="72"/>
      <c r="AO1685" s="72"/>
      <c r="AP1685" s="72"/>
      <c r="AQ1685" s="72"/>
      <c r="AR1685" s="72"/>
      <c r="AS1685" s="72"/>
      <c r="AT1685" s="72"/>
      <c r="AU1685" s="72"/>
      <c r="AV1685" s="72"/>
      <c r="AW1685" s="72"/>
      <c r="AX1685" s="72"/>
      <c r="AY1685" s="72"/>
      <c r="AZ1685" s="72"/>
      <c r="BA1685" s="72"/>
      <c r="BB1685" s="72"/>
      <c r="BC1685" s="72"/>
      <c r="BD1685" s="72"/>
      <c r="BE1685" s="72"/>
      <c r="BF1685" s="72"/>
      <c r="BG1685" s="72"/>
      <c r="BH1685" s="72"/>
      <c r="BI1685" s="72"/>
      <c r="BJ1685" s="72"/>
      <c r="BK1685" s="72"/>
      <c r="BL1685" s="72"/>
    </row>
    <row r="1686" spans="27:64" x14ac:dyDescent="0.2">
      <c r="AA1686" s="72"/>
      <c r="AB1686" s="72"/>
      <c r="AC1686" s="72"/>
      <c r="AD1686" s="72"/>
      <c r="AE1686" s="72"/>
      <c r="AG1686" s="127"/>
      <c r="AN1686" s="72"/>
      <c r="AO1686" s="72"/>
      <c r="AP1686" s="72"/>
      <c r="AQ1686" s="72"/>
      <c r="AR1686" s="72"/>
      <c r="AS1686" s="72"/>
      <c r="AT1686" s="72"/>
      <c r="AU1686" s="72"/>
      <c r="AV1686" s="72"/>
      <c r="AW1686" s="72"/>
      <c r="AX1686" s="72"/>
      <c r="AY1686" s="72"/>
      <c r="AZ1686" s="72"/>
      <c r="BA1686" s="72"/>
      <c r="BB1686" s="72"/>
      <c r="BC1686" s="72"/>
      <c r="BD1686" s="72"/>
      <c r="BE1686" s="72"/>
      <c r="BF1686" s="72"/>
      <c r="BG1686" s="72"/>
      <c r="BH1686" s="72"/>
      <c r="BI1686" s="72"/>
      <c r="BJ1686" s="72"/>
      <c r="BK1686" s="72"/>
      <c r="BL1686" s="72"/>
    </row>
    <row r="1687" spans="27:64" x14ac:dyDescent="0.2">
      <c r="AA1687" s="72"/>
      <c r="AB1687" s="72"/>
      <c r="AC1687" s="72"/>
      <c r="AD1687" s="72"/>
      <c r="AE1687" s="72"/>
      <c r="AG1687" s="127"/>
      <c r="AN1687" s="72"/>
      <c r="AO1687" s="72"/>
      <c r="AP1687" s="72"/>
      <c r="AQ1687" s="72"/>
      <c r="AR1687" s="72"/>
      <c r="AS1687" s="72"/>
      <c r="AT1687" s="72"/>
      <c r="AU1687" s="72"/>
      <c r="AV1687" s="72"/>
    </row>
    <row r="1688" spans="27:64" x14ac:dyDescent="0.2">
      <c r="AA1688" s="72"/>
      <c r="AB1688" s="72"/>
      <c r="AC1688" s="72"/>
      <c r="AD1688" s="72"/>
      <c r="AE1688" s="72"/>
      <c r="AG1688" s="127"/>
      <c r="AN1688" s="72"/>
      <c r="AO1688" s="72"/>
      <c r="AP1688" s="72"/>
      <c r="AQ1688" s="72"/>
      <c r="AR1688" s="72"/>
      <c r="AS1688" s="72"/>
      <c r="AT1688" s="72"/>
      <c r="AU1688" s="72"/>
      <c r="AV1688" s="72"/>
    </row>
    <row r="1689" spans="27:64" x14ac:dyDescent="0.2">
      <c r="AA1689" s="72"/>
      <c r="AB1689" s="72"/>
      <c r="AC1689" s="72"/>
      <c r="AD1689" s="72"/>
      <c r="AE1689" s="72"/>
      <c r="AG1689" s="127"/>
      <c r="AN1689" s="72"/>
      <c r="AO1689" s="72"/>
      <c r="AP1689" s="72"/>
      <c r="AQ1689" s="72"/>
      <c r="AR1689" s="72"/>
      <c r="AS1689" s="72"/>
      <c r="AT1689" s="72"/>
      <c r="AU1689" s="72"/>
      <c r="AV1689" s="72"/>
    </row>
    <row r="1690" spans="27:64" x14ac:dyDescent="0.2">
      <c r="AA1690" s="72"/>
      <c r="AB1690" s="72"/>
      <c r="AC1690" s="72"/>
      <c r="AD1690" s="72"/>
      <c r="AE1690" s="72"/>
      <c r="AG1690" s="127"/>
      <c r="AN1690" s="72"/>
      <c r="AO1690" s="72"/>
      <c r="AP1690" s="72"/>
      <c r="AQ1690" s="72"/>
      <c r="AR1690" s="72"/>
      <c r="AS1690" s="72"/>
      <c r="AT1690" s="72"/>
      <c r="AU1690" s="72"/>
      <c r="AV1690" s="72"/>
      <c r="AX1690" s="72"/>
    </row>
    <row r="1691" spans="27:64" x14ac:dyDescent="0.2">
      <c r="AA1691" s="72"/>
      <c r="AB1691" s="72"/>
      <c r="AC1691" s="72"/>
      <c r="AD1691" s="72"/>
      <c r="AE1691" s="72"/>
      <c r="AG1691" s="127"/>
      <c r="AN1691" s="72"/>
      <c r="AO1691" s="72"/>
      <c r="AP1691" s="72"/>
      <c r="AQ1691" s="72"/>
      <c r="AR1691" s="72"/>
      <c r="AS1691" s="72"/>
      <c r="AT1691" s="72"/>
      <c r="AU1691" s="72"/>
      <c r="AV1691" s="72"/>
      <c r="AW1691" s="72"/>
      <c r="AX1691" s="72"/>
      <c r="AY1691" s="72"/>
      <c r="AZ1691" s="72"/>
      <c r="BA1691" s="72"/>
      <c r="BB1691" s="72"/>
      <c r="BC1691" s="72"/>
      <c r="BD1691" s="72"/>
      <c r="BE1691" s="72"/>
      <c r="BF1691" s="72"/>
      <c r="BG1691" s="72"/>
      <c r="BH1691" s="72"/>
      <c r="BI1691" s="72"/>
      <c r="BJ1691" s="72"/>
      <c r="BK1691" s="72"/>
      <c r="BL1691" s="72"/>
    </row>
    <row r="1692" spans="27:64" x14ac:dyDescent="0.2">
      <c r="AA1692" s="72"/>
      <c r="AB1692" s="72"/>
      <c r="AC1692" s="72"/>
      <c r="AD1692" s="72"/>
      <c r="AE1692" s="72"/>
      <c r="AG1692" s="127"/>
      <c r="AN1692" s="72"/>
      <c r="AO1692" s="72"/>
      <c r="AP1692" s="72"/>
      <c r="AQ1692" s="72"/>
      <c r="AR1692" s="72"/>
      <c r="AS1692" s="72"/>
      <c r="AT1692" s="72"/>
      <c r="AU1692" s="72"/>
      <c r="AV1692" s="72"/>
      <c r="AW1692" s="72"/>
      <c r="AX1692" s="72"/>
      <c r="AY1692" s="72"/>
      <c r="AZ1692" s="72"/>
      <c r="BA1692" s="72"/>
      <c r="BB1692" s="72"/>
      <c r="BC1692" s="72"/>
      <c r="BD1692" s="72"/>
      <c r="BE1692" s="72"/>
      <c r="BF1692" s="72"/>
      <c r="BG1692" s="72"/>
      <c r="BH1692" s="72"/>
      <c r="BI1692" s="72"/>
      <c r="BJ1692" s="72"/>
      <c r="BK1692" s="72"/>
      <c r="BL1692" s="72"/>
    </row>
    <row r="1693" spans="27:64" x14ac:dyDescent="0.2">
      <c r="AA1693" s="72"/>
      <c r="AB1693" s="72"/>
      <c r="AC1693" s="72"/>
      <c r="AD1693" s="72"/>
      <c r="AE1693" s="72"/>
      <c r="AG1693" s="127"/>
      <c r="AN1693" s="72"/>
      <c r="AO1693" s="72"/>
      <c r="AP1693" s="72"/>
      <c r="AQ1693" s="72"/>
      <c r="AR1693" s="72"/>
      <c r="AS1693" s="72"/>
      <c r="AT1693" s="72"/>
      <c r="AU1693" s="72"/>
    </row>
    <row r="1694" spans="27:64" x14ac:dyDescent="0.2">
      <c r="AA1694" s="72"/>
      <c r="AB1694" s="72"/>
      <c r="AC1694" s="72"/>
      <c r="AD1694" s="72"/>
      <c r="AE1694" s="72"/>
      <c r="AG1694" s="127"/>
      <c r="AN1694" s="72"/>
      <c r="AO1694" s="72"/>
      <c r="AP1694" s="72"/>
      <c r="AQ1694" s="72"/>
      <c r="AR1694" s="72"/>
      <c r="AS1694" s="72"/>
      <c r="AT1694" s="72"/>
      <c r="AU1694" s="72"/>
      <c r="AV1694" s="72"/>
      <c r="AX1694" s="72"/>
    </row>
    <row r="1695" spans="27:64" x14ac:dyDescent="0.2">
      <c r="AA1695" s="72"/>
      <c r="AB1695" s="72"/>
      <c r="AC1695" s="72"/>
      <c r="AD1695" s="72"/>
      <c r="AE1695" s="72"/>
      <c r="AG1695" s="127"/>
      <c r="AN1695" s="72"/>
      <c r="AO1695" s="72"/>
      <c r="AP1695" s="72"/>
      <c r="AQ1695" s="72"/>
      <c r="AR1695" s="72"/>
      <c r="AS1695" s="72"/>
      <c r="AT1695" s="72"/>
      <c r="AU1695" s="72"/>
      <c r="AV1695" s="72"/>
    </row>
    <row r="1696" spans="27:64" x14ac:dyDescent="0.2">
      <c r="AA1696" s="72"/>
      <c r="AB1696" s="72"/>
      <c r="AC1696" s="72"/>
      <c r="AD1696" s="72"/>
      <c r="AE1696" s="72"/>
      <c r="AG1696" s="127"/>
      <c r="AN1696" s="72"/>
      <c r="AO1696" s="72"/>
      <c r="AP1696" s="72"/>
      <c r="AQ1696" s="72"/>
      <c r="AR1696" s="72"/>
      <c r="AS1696" s="72"/>
      <c r="AT1696" s="72"/>
      <c r="AU1696" s="72"/>
      <c r="AV1696" s="72"/>
    </row>
    <row r="1697" spans="27:64" x14ac:dyDescent="0.2">
      <c r="AA1697" s="72"/>
      <c r="AB1697" s="72"/>
      <c r="AC1697" s="72"/>
      <c r="AD1697" s="72"/>
      <c r="AE1697" s="72"/>
      <c r="AG1697" s="127"/>
      <c r="AN1697" s="72"/>
      <c r="AO1697" s="72"/>
      <c r="AP1697" s="72"/>
      <c r="AQ1697" s="72"/>
      <c r="AR1697" s="72"/>
      <c r="AS1697" s="72"/>
      <c r="AT1697" s="72"/>
      <c r="AU1697" s="72"/>
    </row>
    <row r="1698" spans="27:64" x14ac:dyDescent="0.2">
      <c r="AA1698" s="72"/>
      <c r="AB1698" s="72"/>
      <c r="AC1698" s="72"/>
      <c r="AD1698" s="72"/>
      <c r="AE1698" s="72"/>
      <c r="AG1698" s="127"/>
      <c r="AN1698" s="72"/>
      <c r="AO1698" s="72"/>
      <c r="AP1698" s="72"/>
      <c r="AQ1698" s="72"/>
      <c r="AR1698" s="72"/>
      <c r="AS1698" s="72"/>
      <c r="AT1698" s="72"/>
      <c r="AU1698" s="72"/>
    </row>
    <row r="1699" spans="27:64" x14ac:dyDescent="0.2">
      <c r="AA1699" s="72"/>
      <c r="AB1699" s="72"/>
      <c r="AC1699" s="72"/>
      <c r="AD1699" s="72"/>
      <c r="AE1699" s="72"/>
      <c r="AG1699" s="127"/>
      <c r="AN1699" s="72"/>
      <c r="AO1699" s="72"/>
      <c r="AP1699" s="72"/>
      <c r="AQ1699" s="72"/>
      <c r="AR1699" s="72"/>
      <c r="AS1699" s="72"/>
      <c r="AT1699" s="72"/>
      <c r="AU1699" s="72"/>
    </row>
    <row r="1700" spans="27:64" x14ac:dyDescent="0.2">
      <c r="AA1700" s="72"/>
      <c r="AB1700" s="72"/>
      <c r="AC1700" s="72"/>
      <c r="AD1700" s="72"/>
      <c r="AE1700" s="72"/>
      <c r="AG1700" s="127"/>
      <c r="AN1700" s="72"/>
      <c r="AO1700" s="72"/>
      <c r="AP1700" s="72"/>
      <c r="AQ1700" s="72"/>
      <c r="AR1700" s="72"/>
      <c r="AS1700" s="72"/>
      <c r="AT1700" s="72"/>
      <c r="AU1700" s="72"/>
    </row>
    <row r="1701" spans="27:64" x14ac:dyDescent="0.2">
      <c r="AA1701" s="72"/>
      <c r="AB1701" s="72"/>
      <c r="AC1701" s="72"/>
      <c r="AD1701" s="72"/>
      <c r="AE1701" s="72"/>
      <c r="AG1701" s="127"/>
      <c r="AN1701" s="72"/>
      <c r="AO1701" s="72"/>
      <c r="AP1701" s="72"/>
      <c r="AQ1701" s="72"/>
      <c r="AR1701" s="72"/>
      <c r="AS1701" s="72"/>
      <c r="AT1701" s="72"/>
      <c r="AU1701" s="72"/>
    </row>
    <row r="1702" spans="27:64" x14ac:dyDescent="0.2">
      <c r="AA1702" s="72"/>
      <c r="AB1702" s="72"/>
      <c r="AC1702" s="72"/>
      <c r="AD1702" s="72"/>
      <c r="AE1702" s="72"/>
      <c r="AG1702" s="127"/>
      <c r="AN1702" s="72"/>
      <c r="AO1702" s="72"/>
      <c r="AP1702" s="72"/>
      <c r="AQ1702" s="72"/>
      <c r="AR1702" s="72"/>
      <c r="AS1702" s="72"/>
      <c r="AT1702" s="72"/>
      <c r="AU1702" s="72"/>
    </row>
    <row r="1703" spans="27:64" x14ac:dyDescent="0.2">
      <c r="AA1703" s="72"/>
      <c r="AB1703" s="72"/>
      <c r="AC1703" s="72"/>
      <c r="AD1703" s="72"/>
      <c r="AE1703" s="72"/>
      <c r="AG1703" s="127"/>
      <c r="AN1703" s="72"/>
      <c r="AO1703" s="72"/>
      <c r="AP1703" s="72"/>
      <c r="AQ1703" s="72"/>
      <c r="AR1703" s="72"/>
      <c r="AS1703" s="72"/>
      <c r="AT1703" s="72"/>
      <c r="AU1703" s="72"/>
    </row>
    <row r="1704" spans="27:64" x14ac:dyDescent="0.2">
      <c r="AA1704" s="72"/>
      <c r="AB1704" s="72"/>
      <c r="AC1704" s="72"/>
      <c r="AD1704" s="72"/>
      <c r="AE1704" s="72"/>
      <c r="AG1704" s="127"/>
      <c r="AN1704" s="72"/>
      <c r="AO1704" s="72"/>
      <c r="AP1704" s="72"/>
      <c r="AQ1704" s="72"/>
      <c r="AR1704" s="72"/>
      <c r="AS1704" s="72"/>
      <c r="AT1704" s="72"/>
      <c r="AU1704" s="72"/>
    </row>
    <row r="1705" spans="27:64" x14ac:dyDescent="0.2">
      <c r="AA1705" s="72"/>
      <c r="AB1705" s="72"/>
      <c r="AC1705" s="72"/>
      <c r="AD1705" s="72"/>
      <c r="AE1705" s="72"/>
      <c r="AG1705" s="127"/>
      <c r="AN1705" s="72"/>
      <c r="AO1705" s="72"/>
      <c r="AP1705" s="72"/>
      <c r="AQ1705" s="72"/>
      <c r="AR1705" s="72"/>
      <c r="AS1705" s="72"/>
      <c r="AT1705" s="72"/>
      <c r="AU1705" s="72"/>
      <c r="AV1705" s="72"/>
    </row>
    <row r="1706" spans="27:64" x14ac:dyDescent="0.2">
      <c r="AA1706" s="72"/>
      <c r="AB1706" s="72"/>
      <c r="AC1706" s="72"/>
      <c r="AD1706" s="72"/>
      <c r="AE1706" s="72"/>
      <c r="AG1706" s="127"/>
      <c r="AN1706" s="72"/>
      <c r="AO1706" s="72"/>
      <c r="AP1706" s="72"/>
      <c r="AQ1706" s="72"/>
      <c r="AR1706" s="72"/>
      <c r="AS1706" s="72"/>
      <c r="AT1706" s="72"/>
      <c r="AU1706" s="72"/>
      <c r="AV1706" s="72"/>
      <c r="AW1706" s="72"/>
      <c r="AX1706" s="72"/>
      <c r="AY1706" s="72"/>
      <c r="AZ1706" s="72"/>
      <c r="BA1706" s="72"/>
      <c r="BB1706" s="72"/>
      <c r="BC1706" s="72"/>
      <c r="BD1706" s="72"/>
      <c r="BE1706" s="72"/>
      <c r="BF1706" s="72"/>
      <c r="BG1706" s="72"/>
      <c r="BH1706" s="72"/>
      <c r="BI1706" s="72"/>
      <c r="BJ1706" s="72"/>
      <c r="BK1706" s="72"/>
      <c r="BL1706" s="72"/>
    </row>
    <row r="1707" spans="27:64" x14ac:dyDescent="0.2">
      <c r="AA1707" s="72"/>
      <c r="AB1707" s="72"/>
      <c r="AC1707" s="72"/>
      <c r="AD1707" s="72"/>
      <c r="AE1707" s="72"/>
      <c r="AG1707" s="127"/>
      <c r="AN1707" s="72"/>
      <c r="AO1707" s="72"/>
      <c r="AP1707" s="72"/>
      <c r="AQ1707" s="72"/>
      <c r="AR1707" s="72"/>
      <c r="AS1707" s="72"/>
      <c r="AT1707" s="72"/>
      <c r="AU1707" s="72"/>
      <c r="AV1707" s="72"/>
    </row>
    <row r="1708" spans="27:64" x14ac:dyDescent="0.2">
      <c r="AA1708" s="72"/>
      <c r="AB1708" s="72"/>
      <c r="AC1708" s="72"/>
      <c r="AD1708" s="72"/>
      <c r="AE1708" s="72"/>
      <c r="AG1708" s="127"/>
      <c r="AN1708" s="72"/>
      <c r="AO1708" s="72"/>
      <c r="AP1708" s="72"/>
      <c r="AQ1708" s="72"/>
      <c r="AR1708" s="72"/>
      <c r="AS1708" s="72"/>
      <c r="AT1708" s="72"/>
      <c r="AU1708" s="72"/>
      <c r="AV1708" s="72"/>
    </row>
    <row r="1709" spans="27:64" x14ac:dyDescent="0.2">
      <c r="AA1709" s="72"/>
      <c r="AB1709" s="72"/>
      <c r="AC1709" s="72"/>
      <c r="AD1709" s="72"/>
      <c r="AE1709" s="72"/>
      <c r="AG1709" s="127"/>
      <c r="AN1709" s="72"/>
      <c r="AO1709" s="72"/>
      <c r="AP1709" s="72"/>
      <c r="AQ1709" s="72"/>
      <c r="AR1709" s="72"/>
      <c r="AS1709" s="72"/>
      <c r="AT1709" s="72"/>
      <c r="AU1709" s="72"/>
      <c r="AV1709" s="72"/>
      <c r="AX1709" s="72"/>
    </row>
    <row r="1710" spans="27:64" x14ac:dyDescent="0.2">
      <c r="AA1710" s="72"/>
      <c r="AB1710" s="72"/>
      <c r="AC1710" s="72"/>
      <c r="AD1710" s="72"/>
      <c r="AE1710" s="72"/>
      <c r="AG1710" s="127"/>
      <c r="AN1710" s="72"/>
      <c r="AO1710" s="72"/>
      <c r="AP1710" s="72"/>
      <c r="AQ1710" s="72"/>
      <c r="AR1710" s="72"/>
      <c r="AS1710" s="72"/>
      <c r="AT1710" s="72"/>
      <c r="AU1710" s="72"/>
      <c r="AV1710" s="72"/>
    </row>
    <row r="1711" spans="27:64" x14ac:dyDescent="0.2">
      <c r="AA1711" s="72"/>
      <c r="AB1711" s="72"/>
      <c r="AC1711" s="72"/>
      <c r="AD1711" s="72"/>
      <c r="AE1711" s="72"/>
      <c r="AG1711" s="127"/>
      <c r="AN1711" s="72"/>
      <c r="AO1711" s="72"/>
      <c r="AP1711" s="72"/>
      <c r="AQ1711" s="72"/>
      <c r="AR1711" s="72"/>
      <c r="AS1711" s="72"/>
      <c r="AT1711" s="72"/>
      <c r="AU1711" s="72"/>
    </row>
    <row r="1712" spans="27:64" x14ac:dyDescent="0.2">
      <c r="AA1712" s="72"/>
      <c r="AB1712" s="72"/>
      <c r="AC1712" s="72"/>
      <c r="AD1712" s="72"/>
      <c r="AE1712" s="72"/>
      <c r="AG1712" s="127"/>
      <c r="AN1712" s="72"/>
      <c r="AO1712" s="72"/>
      <c r="AP1712" s="72"/>
      <c r="AQ1712" s="72"/>
      <c r="AR1712" s="72"/>
      <c r="AS1712" s="72"/>
      <c r="AT1712" s="72"/>
      <c r="AU1712" s="72"/>
      <c r="AV1712" s="72"/>
      <c r="AX1712" s="72"/>
    </row>
    <row r="1713" spans="27:64" x14ac:dyDescent="0.2">
      <c r="AA1713" s="72"/>
      <c r="AB1713" s="72"/>
      <c r="AC1713" s="72"/>
      <c r="AD1713" s="72"/>
      <c r="AE1713" s="72"/>
      <c r="AG1713" s="127"/>
      <c r="AN1713" s="72"/>
      <c r="AO1713" s="72"/>
      <c r="AP1713" s="72"/>
      <c r="AQ1713" s="72"/>
      <c r="AR1713" s="72"/>
      <c r="AS1713" s="72"/>
      <c r="AT1713" s="72"/>
      <c r="AU1713" s="72"/>
      <c r="AV1713" s="72"/>
      <c r="AX1713" s="72"/>
      <c r="AY1713" s="72"/>
      <c r="AZ1713" s="72"/>
      <c r="BA1713" s="72"/>
      <c r="BB1713" s="72"/>
      <c r="BC1713" s="72"/>
      <c r="BD1713" s="72"/>
      <c r="BE1713" s="72"/>
      <c r="BF1713" s="72"/>
      <c r="BG1713" s="72"/>
      <c r="BH1713" s="72"/>
      <c r="BI1713" s="72"/>
      <c r="BJ1713" s="72"/>
      <c r="BK1713" s="72"/>
      <c r="BL1713" s="72"/>
    </row>
    <row r="1714" spans="27:64" x14ac:dyDescent="0.2">
      <c r="AA1714" s="72"/>
      <c r="AB1714" s="72"/>
      <c r="AC1714" s="72"/>
      <c r="AD1714" s="72"/>
      <c r="AE1714" s="72"/>
      <c r="AG1714" s="127"/>
      <c r="AN1714" s="72"/>
      <c r="AO1714" s="72"/>
      <c r="AP1714" s="72"/>
      <c r="AQ1714" s="72"/>
      <c r="AR1714" s="72"/>
      <c r="AS1714" s="72"/>
      <c r="AT1714" s="72"/>
      <c r="AU1714" s="72"/>
      <c r="AV1714" s="72"/>
      <c r="AW1714" s="72"/>
      <c r="AX1714" s="72"/>
      <c r="AY1714" s="72"/>
      <c r="AZ1714" s="72"/>
      <c r="BA1714" s="72"/>
      <c r="BB1714" s="72"/>
      <c r="BC1714" s="72"/>
      <c r="BD1714" s="72"/>
      <c r="BE1714" s="72"/>
      <c r="BF1714" s="72"/>
      <c r="BG1714" s="72"/>
      <c r="BH1714" s="72"/>
      <c r="BI1714" s="72"/>
      <c r="BJ1714" s="72"/>
      <c r="BK1714" s="72"/>
      <c r="BL1714" s="72"/>
    </row>
    <row r="1715" spans="27:64" x14ac:dyDescent="0.2">
      <c r="AA1715" s="72"/>
      <c r="AB1715" s="72"/>
      <c r="AC1715" s="72"/>
      <c r="AD1715" s="72"/>
      <c r="AE1715" s="72"/>
      <c r="AG1715" s="127"/>
      <c r="AN1715" s="72"/>
      <c r="AO1715" s="72"/>
      <c r="AP1715" s="72"/>
      <c r="AQ1715" s="72"/>
      <c r="AR1715" s="72"/>
      <c r="AS1715" s="72"/>
      <c r="AT1715" s="72"/>
      <c r="AU1715" s="72"/>
      <c r="AV1715" s="72"/>
    </row>
    <row r="1716" spans="27:64" x14ac:dyDescent="0.2">
      <c r="AA1716" s="72"/>
      <c r="AB1716" s="72"/>
      <c r="AC1716" s="72"/>
      <c r="AD1716" s="72"/>
      <c r="AE1716" s="72"/>
      <c r="AG1716" s="127"/>
      <c r="AN1716" s="72"/>
      <c r="AO1716" s="72"/>
      <c r="AP1716" s="72"/>
      <c r="AQ1716" s="72"/>
      <c r="AR1716" s="72"/>
      <c r="AS1716" s="72"/>
      <c r="AT1716" s="72"/>
      <c r="AU1716" s="72"/>
    </row>
    <row r="1717" spans="27:64" x14ac:dyDescent="0.2">
      <c r="AA1717" s="72"/>
      <c r="AB1717" s="72"/>
      <c r="AC1717" s="72"/>
      <c r="AD1717" s="72"/>
      <c r="AE1717" s="72"/>
      <c r="AG1717" s="127"/>
      <c r="AN1717" s="72"/>
      <c r="AO1717" s="72"/>
      <c r="AP1717" s="72"/>
      <c r="AQ1717" s="72"/>
      <c r="AR1717" s="72"/>
      <c r="AS1717" s="72"/>
      <c r="AT1717" s="72"/>
      <c r="AU1717" s="72"/>
      <c r="AV1717" s="72"/>
    </row>
    <row r="1718" spans="27:64" x14ac:dyDescent="0.2">
      <c r="AA1718" s="72"/>
      <c r="AB1718" s="72"/>
      <c r="AC1718" s="72"/>
      <c r="AD1718" s="72"/>
      <c r="AE1718" s="72"/>
      <c r="AG1718" s="127"/>
      <c r="AN1718" s="72"/>
      <c r="AO1718" s="72"/>
      <c r="AP1718" s="72"/>
      <c r="AQ1718" s="72"/>
      <c r="AR1718" s="72"/>
      <c r="AS1718" s="72"/>
      <c r="AT1718" s="72"/>
      <c r="AU1718" s="72"/>
      <c r="AV1718" s="72"/>
    </row>
    <row r="1719" spans="27:64" x14ac:dyDescent="0.2">
      <c r="AA1719" s="72"/>
      <c r="AB1719" s="72"/>
      <c r="AC1719" s="72"/>
      <c r="AD1719" s="72"/>
      <c r="AE1719" s="72"/>
      <c r="AG1719" s="127"/>
      <c r="AN1719" s="72"/>
      <c r="AO1719" s="72"/>
      <c r="AP1719" s="72"/>
      <c r="AQ1719" s="72"/>
      <c r="AR1719" s="72"/>
      <c r="AS1719" s="72"/>
      <c r="AT1719" s="72"/>
      <c r="AU1719" s="72"/>
      <c r="AV1719" s="72"/>
    </row>
    <row r="1720" spans="27:64" x14ac:dyDescent="0.2">
      <c r="AA1720" s="72"/>
      <c r="AB1720" s="72"/>
      <c r="AC1720" s="72"/>
      <c r="AD1720" s="72"/>
      <c r="AE1720" s="72"/>
      <c r="AG1720" s="127"/>
      <c r="AN1720" s="72"/>
      <c r="AO1720" s="72"/>
      <c r="AP1720" s="72"/>
      <c r="AQ1720" s="72"/>
      <c r="AR1720" s="72"/>
      <c r="AS1720" s="72"/>
      <c r="AT1720" s="72"/>
      <c r="AU1720" s="72"/>
      <c r="AV1720" s="72"/>
    </row>
    <row r="1721" spans="27:64" x14ac:dyDescent="0.2">
      <c r="AA1721" s="72"/>
      <c r="AB1721" s="72"/>
      <c r="AC1721" s="72"/>
      <c r="AD1721" s="72"/>
      <c r="AE1721" s="72"/>
      <c r="AG1721" s="127"/>
      <c r="AN1721" s="72"/>
      <c r="AO1721" s="72"/>
      <c r="AP1721" s="72"/>
      <c r="AQ1721" s="72"/>
      <c r="AR1721" s="72"/>
      <c r="AS1721" s="72"/>
      <c r="AT1721" s="72"/>
      <c r="AU1721" s="72"/>
      <c r="AV1721" s="72"/>
    </row>
    <row r="1722" spans="27:64" x14ac:dyDescent="0.2">
      <c r="AA1722" s="72"/>
      <c r="AB1722" s="72"/>
      <c r="AC1722" s="72"/>
      <c r="AD1722" s="72"/>
      <c r="AE1722" s="72"/>
      <c r="AG1722" s="127"/>
      <c r="AN1722" s="72"/>
      <c r="AO1722" s="72"/>
      <c r="AP1722" s="72"/>
      <c r="AQ1722" s="72"/>
      <c r="AR1722" s="72"/>
      <c r="AS1722" s="72"/>
      <c r="AT1722" s="72"/>
      <c r="AU1722" s="72"/>
      <c r="AV1722" s="72"/>
      <c r="AX1722" s="72"/>
      <c r="AY1722" s="72"/>
      <c r="AZ1722" s="72"/>
      <c r="BA1722" s="72"/>
      <c r="BB1722" s="72"/>
      <c r="BC1722" s="72"/>
      <c r="BD1722" s="72"/>
      <c r="BE1722" s="72"/>
      <c r="BF1722" s="72"/>
      <c r="BG1722" s="72"/>
      <c r="BH1722" s="72"/>
      <c r="BI1722" s="72"/>
      <c r="BJ1722" s="72"/>
      <c r="BK1722" s="72"/>
      <c r="BL1722" s="72"/>
    </row>
    <row r="1723" spans="27:64" x14ac:dyDescent="0.2">
      <c r="AA1723" s="72"/>
      <c r="AB1723" s="72"/>
      <c r="AC1723" s="72"/>
      <c r="AD1723" s="72"/>
      <c r="AE1723" s="72"/>
      <c r="AG1723" s="127"/>
      <c r="AN1723" s="72"/>
      <c r="AO1723" s="72"/>
      <c r="AP1723" s="72"/>
      <c r="AQ1723" s="72"/>
      <c r="AR1723" s="72"/>
      <c r="AS1723" s="72"/>
      <c r="AT1723" s="72"/>
      <c r="AU1723" s="72"/>
    </row>
    <row r="1724" spans="27:64" x14ac:dyDescent="0.2">
      <c r="AA1724" s="72"/>
      <c r="AB1724" s="72"/>
      <c r="AC1724" s="72"/>
      <c r="AD1724" s="72"/>
      <c r="AE1724" s="72"/>
      <c r="AG1724" s="127"/>
      <c r="AN1724" s="72"/>
      <c r="AO1724" s="72"/>
      <c r="AP1724" s="72"/>
      <c r="AQ1724" s="72"/>
      <c r="AR1724" s="72"/>
      <c r="AS1724" s="72"/>
      <c r="AT1724" s="72"/>
      <c r="AU1724" s="72"/>
      <c r="AV1724" s="72"/>
    </row>
    <row r="1725" spans="27:64" x14ac:dyDescent="0.2">
      <c r="AA1725" s="72"/>
      <c r="AB1725" s="72"/>
      <c r="AC1725" s="72"/>
      <c r="AD1725" s="72"/>
      <c r="AE1725" s="72"/>
      <c r="AG1725" s="127"/>
      <c r="AN1725" s="72"/>
      <c r="AO1725" s="72"/>
      <c r="AP1725" s="72"/>
      <c r="AQ1725" s="72"/>
      <c r="AR1725" s="72"/>
      <c r="AS1725" s="72"/>
      <c r="AT1725" s="72"/>
      <c r="AU1725" s="72"/>
      <c r="AV1725" s="72"/>
    </row>
    <row r="1726" spans="27:64" x14ac:dyDescent="0.2">
      <c r="AA1726" s="72"/>
      <c r="AB1726" s="72"/>
      <c r="AC1726" s="72"/>
      <c r="AD1726" s="72"/>
      <c r="AE1726" s="72"/>
      <c r="AG1726" s="127"/>
      <c r="AN1726" s="72"/>
      <c r="AO1726" s="72"/>
      <c r="AP1726" s="72"/>
      <c r="AQ1726" s="72"/>
      <c r="AR1726" s="72"/>
      <c r="AS1726" s="72"/>
      <c r="AT1726" s="72"/>
      <c r="AU1726" s="72"/>
    </row>
    <row r="1727" spans="27:64" x14ac:dyDescent="0.2">
      <c r="AA1727" s="72"/>
      <c r="AB1727" s="72"/>
      <c r="AC1727" s="72"/>
      <c r="AD1727" s="72"/>
      <c r="AE1727" s="72"/>
      <c r="AG1727" s="127"/>
      <c r="AN1727" s="72"/>
      <c r="AO1727" s="72"/>
      <c r="AP1727" s="72"/>
      <c r="AQ1727" s="72"/>
      <c r="AR1727" s="72"/>
      <c r="AS1727" s="72"/>
      <c r="AT1727" s="72"/>
      <c r="AU1727" s="72"/>
      <c r="AV1727" s="72"/>
      <c r="AX1727" s="72"/>
      <c r="AY1727" s="72"/>
      <c r="AZ1727" s="72"/>
      <c r="BA1727" s="72"/>
      <c r="BB1727" s="72"/>
      <c r="BC1727" s="72"/>
      <c r="BD1727" s="72"/>
      <c r="BE1727" s="72"/>
      <c r="BF1727" s="72"/>
      <c r="BG1727" s="72"/>
      <c r="BH1727" s="72"/>
      <c r="BI1727" s="72"/>
      <c r="BJ1727" s="72"/>
      <c r="BK1727" s="72"/>
      <c r="BL1727" s="72"/>
    </row>
    <row r="1728" spans="27:64" x14ac:dyDescent="0.2">
      <c r="AA1728" s="72"/>
      <c r="AB1728" s="72"/>
      <c r="AC1728" s="72"/>
      <c r="AD1728" s="72"/>
      <c r="AE1728" s="72"/>
      <c r="AG1728" s="127"/>
      <c r="AN1728" s="72"/>
      <c r="AO1728" s="72"/>
      <c r="AP1728" s="72"/>
      <c r="AQ1728" s="72"/>
      <c r="AR1728" s="72"/>
      <c r="AS1728" s="72"/>
      <c r="AT1728" s="72"/>
      <c r="AU1728" s="72"/>
      <c r="AV1728" s="72"/>
    </row>
    <row r="1729" spans="27:64" x14ac:dyDescent="0.2">
      <c r="AA1729" s="72"/>
      <c r="AB1729" s="72"/>
      <c r="AC1729" s="72"/>
      <c r="AD1729" s="72"/>
      <c r="AE1729" s="72"/>
      <c r="AG1729" s="127"/>
      <c r="AN1729" s="72"/>
      <c r="AO1729" s="72"/>
      <c r="AP1729" s="72"/>
      <c r="AQ1729" s="72"/>
      <c r="AR1729" s="72"/>
      <c r="AS1729" s="72"/>
      <c r="AT1729" s="72"/>
      <c r="AU1729" s="72"/>
    </row>
    <row r="1730" spans="27:64" x14ac:dyDescent="0.2">
      <c r="AA1730" s="72"/>
      <c r="AB1730" s="72"/>
      <c r="AC1730" s="72"/>
      <c r="AD1730" s="72"/>
      <c r="AE1730" s="72"/>
      <c r="AG1730" s="127"/>
      <c r="AN1730" s="72"/>
      <c r="AO1730" s="72"/>
      <c r="AP1730" s="72"/>
      <c r="AQ1730" s="72"/>
      <c r="AR1730" s="72"/>
      <c r="AS1730" s="72"/>
      <c r="AT1730" s="72"/>
      <c r="AU1730" s="72"/>
    </row>
    <row r="1731" spans="27:64" x14ac:dyDescent="0.2">
      <c r="AA1731" s="72"/>
      <c r="AB1731" s="72"/>
      <c r="AC1731" s="72"/>
      <c r="AD1731" s="72"/>
      <c r="AE1731" s="72"/>
      <c r="AG1731" s="127"/>
      <c r="AN1731" s="72"/>
      <c r="AO1731" s="72"/>
      <c r="AP1731" s="72"/>
      <c r="AQ1731" s="72"/>
      <c r="AR1731" s="72"/>
      <c r="AS1731" s="72"/>
      <c r="AT1731" s="72"/>
      <c r="AU1731" s="72"/>
    </row>
    <row r="1732" spans="27:64" x14ac:dyDescent="0.2">
      <c r="AA1732" s="72"/>
      <c r="AB1732" s="72"/>
      <c r="AC1732" s="72"/>
      <c r="AD1732" s="72"/>
      <c r="AE1732" s="72"/>
      <c r="AG1732" s="127"/>
      <c r="AN1732" s="72"/>
      <c r="AO1732" s="72"/>
      <c r="AP1732" s="72"/>
      <c r="AQ1732" s="72"/>
      <c r="AR1732" s="72"/>
      <c r="AS1732" s="72"/>
      <c r="AT1732" s="72"/>
      <c r="AU1732" s="72"/>
      <c r="AV1732" s="72"/>
      <c r="AX1732" s="72"/>
      <c r="AY1732" s="72"/>
      <c r="AZ1732" s="72"/>
      <c r="BA1732" s="72"/>
      <c r="BB1732" s="72"/>
      <c r="BC1732" s="72"/>
      <c r="BD1732" s="72"/>
      <c r="BE1732" s="72"/>
      <c r="BF1732" s="72"/>
      <c r="BG1732" s="72"/>
      <c r="BH1732" s="72"/>
      <c r="BI1732" s="72"/>
      <c r="BJ1732" s="72"/>
      <c r="BK1732" s="72"/>
      <c r="BL1732" s="72"/>
    </row>
    <row r="1733" spans="27:64" x14ac:dyDescent="0.2">
      <c r="AA1733" s="72"/>
      <c r="AB1733" s="72"/>
      <c r="AC1733" s="72"/>
      <c r="AD1733" s="72"/>
      <c r="AE1733" s="72"/>
      <c r="AG1733" s="127"/>
      <c r="AN1733" s="72"/>
      <c r="AO1733" s="72"/>
      <c r="AP1733" s="72"/>
      <c r="AQ1733" s="72"/>
      <c r="AR1733" s="72"/>
      <c r="AS1733" s="72"/>
      <c r="AT1733" s="72"/>
      <c r="AU1733" s="72"/>
    </row>
    <row r="1734" spans="27:64" x14ac:dyDescent="0.2">
      <c r="AA1734" s="72"/>
      <c r="AB1734" s="72"/>
      <c r="AC1734" s="72"/>
      <c r="AD1734" s="72"/>
      <c r="AE1734" s="72"/>
      <c r="AG1734" s="127"/>
      <c r="AN1734" s="72"/>
      <c r="AO1734" s="72"/>
      <c r="AP1734" s="72"/>
      <c r="AQ1734" s="72"/>
      <c r="AR1734" s="72"/>
      <c r="AS1734" s="72"/>
      <c r="AT1734" s="72"/>
      <c r="AU1734" s="72"/>
      <c r="AV1734" s="72"/>
      <c r="AX1734" s="72"/>
    </row>
    <row r="1735" spans="27:64" x14ac:dyDescent="0.2">
      <c r="AA1735" s="72"/>
      <c r="AB1735" s="72"/>
      <c r="AC1735" s="72"/>
      <c r="AD1735" s="72"/>
      <c r="AE1735" s="72"/>
      <c r="AG1735" s="127"/>
      <c r="AN1735" s="72"/>
      <c r="AO1735" s="72"/>
      <c r="AP1735" s="72"/>
      <c r="AQ1735" s="72"/>
      <c r="AR1735" s="72"/>
      <c r="AS1735" s="72"/>
      <c r="AT1735" s="72"/>
      <c r="AU1735" s="72"/>
    </row>
    <row r="1736" spans="27:64" x14ac:dyDescent="0.2">
      <c r="AA1736" s="72"/>
      <c r="AB1736" s="72"/>
      <c r="AC1736" s="72"/>
      <c r="AD1736" s="72"/>
      <c r="AE1736" s="72"/>
      <c r="AG1736" s="127"/>
      <c r="AN1736" s="72"/>
      <c r="AO1736" s="72"/>
      <c r="AP1736" s="72"/>
      <c r="AQ1736" s="72"/>
      <c r="AR1736" s="72"/>
      <c r="AS1736" s="72"/>
      <c r="AT1736" s="72"/>
      <c r="AU1736" s="72"/>
    </row>
    <row r="1737" spans="27:64" x14ac:dyDescent="0.2">
      <c r="AA1737" s="72"/>
      <c r="AB1737" s="72"/>
      <c r="AC1737" s="72"/>
      <c r="AD1737" s="72"/>
      <c r="AE1737" s="72"/>
      <c r="AG1737" s="127"/>
      <c r="AN1737" s="72"/>
      <c r="AO1737" s="72"/>
      <c r="AP1737" s="72"/>
      <c r="AQ1737" s="72"/>
      <c r="AR1737" s="72"/>
      <c r="AS1737" s="72"/>
      <c r="AT1737" s="72"/>
      <c r="AU1737" s="72"/>
      <c r="AV1737" s="72"/>
      <c r="AW1737" s="72"/>
      <c r="AX1737" s="72"/>
      <c r="AY1737" s="72"/>
      <c r="AZ1737" s="72"/>
      <c r="BA1737" s="72"/>
      <c r="BB1737" s="72"/>
      <c r="BC1737" s="72"/>
      <c r="BD1737" s="72"/>
      <c r="BE1737" s="72"/>
      <c r="BF1737" s="72"/>
      <c r="BG1737" s="72"/>
      <c r="BH1737" s="72"/>
      <c r="BI1737" s="72"/>
      <c r="BJ1737" s="72"/>
      <c r="BK1737" s="72"/>
      <c r="BL1737" s="72"/>
    </row>
    <row r="1738" spans="27:64" x14ac:dyDescent="0.2">
      <c r="AA1738" s="72"/>
      <c r="AB1738" s="72"/>
      <c r="AC1738" s="72"/>
      <c r="AD1738" s="72"/>
      <c r="AE1738" s="72"/>
      <c r="AG1738" s="127"/>
      <c r="AN1738" s="72"/>
      <c r="AO1738" s="72"/>
      <c r="AP1738" s="72"/>
      <c r="AQ1738" s="72"/>
      <c r="AR1738" s="72"/>
      <c r="AS1738" s="72"/>
      <c r="AT1738" s="72"/>
      <c r="AU1738" s="72"/>
      <c r="AV1738" s="72"/>
      <c r="AW1738" s="72"/>
      <c r="AX1738" s="72"/>
      <c r="AY1738" s="72"/>
      <c r="AZ1738" s="72"/>
      <c r="BA1738" s="72"/>
      <c r="BB1738" s="72"/>
      <c r="BC1738" s="72"/>
      <c r="BD1738" s="72"/>
      <c r="BE1738" s="72"/>
      <c r="BF1738" s="72"/>
      <c r="BG1738" s="72"/>
      <c r="BH1738" s="72"/>
      <c r="BI1738" s="72"/>
      <c r="BJ1738" s="72"/>
      <c r="BK1738" s="72"/>
      <c r="BL1738" s="72"/>
    </row>
    <row r="1739" spans="27:64" x14ac:dyDescent="0.2">
      <c r="AA1739" s="72"/>
      <c r="AB1739" s="72"/>
      <c r="AC1739" s="72"/>
      <c r="AD1739" s="72"/>
      <c r="AE1739" s="72"/>
      <c r="AG1739" s="127"/>
      <c r="AN1739" s="72"/>
      <c r="AO1739" s="72"/>
      <c r="AP1739" s="72"/>
      <c r="AQ1739" s="72"/>
      <c r="AR1739" s="72"/>
      <c r="AS1739" s="72"/>
      <c r="AT1739" s="72"/>
      <c r="AU1739" s="72"/>
    </row>
    <row r="1740" spans="27:64" x14ac:dyDescent="0.2">
      <c r="AA1740" s="72"/>
      <c r="AB1740" s="72"/>
      <c r="AC1740" s="72"/>
      <c r="AD1740" s="72"/>
      <c r="AE1740" s="72"/>
      <c r="AG1740" s="127"/>
      <c r="AN1740" s="72"/>
      <c r="AO1740" s="72"/>
      <c r="AP1740" s="72"/>
      <c r="AQ1740" s="72"/>
      <c r="AR1740" s="72"/>
      <c r="AS1740" s="72"/>
      <c r="AT1740" s="72"/>
      <c r="AU1740" s="72"/>
    </row>
    <row r="1741" spans="27:64" x14ac:dyDescent="0.2">
      <c r="AA1741" s="72"/>
      <c r="AB1741" s="72"/>
      <c r="AC1741" s="72"/>
      <c r="AD1741" s="72"/>
      <c r="AE1741" s="72"/>
      <c r="AG1741" s="127"/>
      <c r="AN1741" s="72"/>
      <c r="AO1741" s="72"/>
      <c r="AP1741" s="72"/>
      <c r="AQ1741" s="72"/>
      <c r="AR1741" s="72"/>
      <c r="AS1741" s="72"/>
      <c r="AT1741" s="72"/>
      <c r="AU1741" s="72"/>
      <c r="AV1741" s="72"/>
    </row>
    <row r="1742" spans="27:64" x14ac:dyDescent="0.2">
      <c r="AA1742" s="72"/>
      <c r="AB1742" s="72"/>
      <c r="AC1742" s="72"/>
      <c r="AD1742" s="72"/>
      <c r="AE1742" s="72"/>
      <c r="AG1742" s="127"/>
      <c r="AN1742" s="72"/>
      <c r="AO1742" s="72"/>
      <c r="AP1742" s="72"/>
      <c r="AQ1742" s="72"/>
      <c r="AR1742" s="72"/>
      <c r="AS1742" s="72"/>
      <c r="AT1742" s="72"/>
      <c r="AU1742" s="72"/>
    </row>
    <row r="1743" spans="27:64" x14ac:dyDescent="0.2">
      <c r="AA1743" s="72"/>
      <c r="AB1743" s="72"/>
      <c r="AC1743" s="72"/>
      <c r="AD1743" s="72"/>
      <c r="AE1743" s="72"/>
      <c r="AG1743" s="127"/>
      <c r="AN1743" s="72"/>
      <c r="AO1743" s="72"/>
      <c r="AP1743" s="72"/>
      <c r="AQ1743" s="72"/>
      <c r="AR1743" s="72"/>
      <c r="AS1743" s="72"/>
      <c r="AT1743" s="72"/>
      <c r="AU1743" s="72"/>
    </row>
    <row r="1744" spans="27:64" x14ac:dyDescent="0.2">
      <c r="AA1744" s="72"/>
      <c r="AB1744" s="72"/>
      <c r="AC1744" s="72"/>
      <c r="AD1744" s="72"/>
      <c r="AE1744" s="72"/>
      <c r="AG1744" s="127"/>
      <c r="AN1744" s="72"/>
      <c r="AO1744" s="72"/>
      <c r="AP1744" s="72"/>
      <c r="AQ1744" s="72"/>
      <c r="AR1744" s="72"/>
      <c r="AS1744" s="72"/>
      <c r="AT1744" s="72"/>
      <c r="AU1744" s="72"/>
    </row>
    <row r="1745" spans="27:64" x14ac:dyDescent="0.2">
      <c r="AA1745" s="72"/>
      <c r="AB1745" s="72"/>
      <c r="AC1745" s="72"/>
      <c r="AD1745" s="72"/>
      <c r="AE1745" s="72"/>
      <c r="AG1745" s="127"/>
      <c r="AN1745" s="72"/>
      <c r="AO1745" s="72"/>
      <c r="AP1745" s="72"/>
      <c r="AQ1745" s="72"/>
      <c r="AR1745" s="72"/>
      <c r="AS1745" s="72"/>
      <c r="AT1745" s="72"/>
      <c r="AU1745" s="72"/>
    </row>
    <row r="1746" spans="27:64" x14ac:dyDescent="0.2">
      <c r="AA1746" s="72"/>
      <c r="AB1746" s="72"/>
      <c r="AC1746" s="72"/>
      <c r="AD1746" s="72"/>
      <c r="AE1746" s="72"/>
      <c r="AG1746" s="127"/>
      <c r="AN1746" s="72"/>
      <c r="AO1746" s="72"/>
      <c r="AP1746" s="72"/>
      <c r="AQ1746" s="72"/>
      <c r="AR1746" s="72"/>
      <c r="AS1746" s="72"/>
      <c r="AT1746" s="72"/>
      <c r="AU1746" s="72"/>
    </row>
    <row r="1747" spans="27:64" x14ac:dyDescent="0.2">
      <c r="AA1747" s="72"/>
      <c r="AB1747" s="72"/>
      <c r="AC1747" s="72"/>
      <c r="AD1747" s="72"/>
      <c r="AE1747" s="72"/>
      <c r="AG1747" s="127"/>
      <c r="AN1747" s="72"/>
      <c r="AO1747" s="72"/>
      <c r="AP1747" s="72"/>
      <c r="AQ1747" s="72"/>
      <c r="AR1747" s="72"/>
      <c r="AS1747" s="72"/>
      <c r="AT1747" s="72"/>
      <c r="AU1747" s="72"/>
      <c r="AV1747" s="72"/>
    </row>
    <row r="1748" spans="27:64" x14ac:dyDescent="0.2">
      <c r="AA1748" s="72"/>
      <c r="AB1748" s="72"/>
      <c r="AC1748" s="72"/>
      <c r="AD1748" s="72"/>
      <c r="AE1748" s="72"/>
      <c r="AG1748" s="127"/>
      <c r="AN1748" s="72"/>
      <c r="AO1748" s="72"/>
      <c r="AP1748" s="72"/>
      <c r="AQ1748" s="72"/>
      <c r="AR1748" s="72"/>
      <c r="AS1748" s="72"/>
      <c r="AT1748" s="72"/>
      <c r="AU1748" s="72"/>
    </row>
    <row r="1749" spans="27:64" x14ac:dyDescent="0.2">
      <c r="AA1749" s="72"/>
      <c r="AB1749" s="72"/>
      <c r="AC1749" s="72"/>
      <c r="AD1749" s="72"/>
      <c r="AE1749" s="72"/>
      <c r="AG1749" s="127"/>
      <c r="AN1749" s="72"/>
      <c r="AO1749" s="72"/>
      <c r="AP1749" s="72"/>
      <c r="AQ1749" s="72"/>
      <c r="AR1749" s="72"/>
      <c r="AS1749" s="72"/>
      <c r="AT1749" s="72"/>
      <c r="AU1749" s="72"/>
    </row>
    <row r="1750" spans="27:64" x14ac:dyDescent="0.2">
      <c r="AA1750" s="72"/>
      <c r="AB1750" s="72"/>
      <c r="AC1750" s="72"/>
      <c r="AD1750" s="72"/>
      <c r="AE1750" s="72"/>
      <c r="AG1750" s="127"/>
      <c r="AN1750" s="72"/>
      <c r="AO1750" s="72"/>
      <c r="AP1750" s="72"/>
      <c r="AQ1750" s="72"/>
      <c r="AR1750" s="72"/>
      <c r="AS1750" s="72"/>
      <c r="AT1750" s="72"/>
      <c r="AU1750" s="72"/>
      <c r="AV1750" s="72"/>
      <c r="AW1750" s="72"/>
      <c r="AX1750" s="72"/>
      <c r="AY1750" s="72"/>
      <c r="AZ1750" s="72"/>
      <c r="BA1750" s="72"/>
      <c r="BB1750" s="72"/>
      <c r="BC1750" s="72"/>
      <c r="BD1750" s="72"/>
      <c r="BE1750" s="72"/>
      <c r="BF1750" s="72"/>
      <c r="BG1750" s="72"/>
      <c r="BH1750" s="72"/>
      <c r="BI1750" s="72"/>
      <c r="BJ1750" s="72"/>
      <c r="BK1750" s="72"/>
      <c r="BL1750" s="72"/>
    </row>
    <row r="1751" spans="27:64" x14ac:dyDescent="0.2">
      <c r="AA1751" s="72"/>
      <c r="AB1751" s="72"/>
      <c r="AC1751" s="72"/>
      <c r="AD1751" s="72"/>
      <c r="AE1751" s="72"/>
      <c r="AG1751" s="127"/>
      <c r="AN1751" s="72"/>
      <c r="AO1751" s="72"/>
      <c r="AP1751" s="72"/>
      <c r="AQ1751" s="72"/>
      <c r="AR1751" s="72"/>
      <c r="AS1751" s="72"/>
      <c r="AT1751" s="72"/>
      <c r="AU1751" s="72"/>
    </row>
    <row r="1752" spans="27:64" x14ac:dyDescent="0.2">
      <c r="AA1752" s="72"/>
      <c r="AB1752" s="72"/>
      <c r="AC1752" s="72"/>
      <c r="AD1752" s="72"/>
      <c r="AE1752" s="72"/>
      <c r="AG1752" s="127"/>
      <c r="AN1752" s="72"/>
      <c r="AO1752" s="72"/>
      <c r="AP1752" s="72"/>
      <c r="AQ1752" s="72"/>
      <c r="AR1752" s="72"/>
      <c r="AS1752" s="72"/>
      <c r="AT1752" s="72"/>
      <c r="AU1752" s="72"/>
    </row>
    <row r="1753" spans="27:64" x14ac:dyDescent="0.2">
      <c r="AA1753" s="72"/>
      <c r="AB1753" s="72"/>
      <c r="AC1753" s="72"/>
      <c r="AD1753" s="72"/>
      <c r="AE1753" s="72"/>
      <c r="AG1753" s="127"/>
      <c r="AN1753" s="72"/>
      <c r="AO1753" s="72"/>
      <c r="AP1753" s="72"/>
      <c r="AQ1753" s="72"/>
      <c r="AR1753" s="72"/>
      <c r="AS1753" s="72"/>
      <c r="AT1753" s="72"/>
      <c r="AU1753" s="72"/>
    </row>
    <row r="1754" spans="27:64" x14ac:dyDescent="0.2">
      <c r="AA1754" s="72"/>
      <c r="AB1754" s="72"/>
      <c r="AC1754" s="72"/>
      <c r="AD1754" s="72"/>
      <c r="AE1754" s="72"/>
      <c r="AG1754" s="127"/>
      <c r="AN1754" s="72"/>
      <c r="AO1754" s="72"/>
      <c r="AP1754" s="72"/>
      <c r="AQ1754" s="72"/>
      <c r="AR1754" s="72"/>
      <c r="AS1754" s="72"/>
      <c r="AT1754" s="72"/>
      <c r="AU1754" s="72"/>
    </row>
    <row r="1755" spans="27:64" x14ac:dyDescent="0.2">
      <c r="AA1755" s="72"/>
      <c r="AB1755" s="72"/>
      <c r="AC1755" s="72"/>
      <c r="AD1755" s="72"/>
      <c r="AE1755" s="72"/>
      <c r="AG1755" s="127"/>
      <c r="AN1755" s="72"/>
      <c r="AO1755" s="72"/>
      <c r="AP1755" s="72"/>
      <c r="AQ1755" s="72"/>
      <c r="AR1755" s="72"/>
      <c r="AS1755" s="72"/>
      <c r="AT1755" s="72"/>
      <c r="AU1755" s="72"/>
    </row>
    <row r="1756" spans="27:64" x14ac:dyDescent="0.2">
      <c r="AA1756" s="72"/>
      <c r="AB1756" s="72"/>
      <c r="AC1756" s="72"/>
      <c r="AD1756" s="72"/>
      <c r="AE1756" s="72"/>
      <c r="AG1756" s="127"/>
      <c r="AN1756" s="72"/>
      <c r="AO1756" s="72"/>
      <c r="AP1756" s="72"/>
      <c r="AQ1756" s="72"/>
      <c r="AR1756" s="72"/>
      <c r="AS1756" s="72"/>
      <c r="AT1756" s="72"/>
      <c r="AU1756" s="72"/>
      <c r="AV1756" s="72"/>
      <c r="AW1756" s="72"/>
      <c r="AX1756" s="72"/>
      <c r="AY1756" s="72"/>
      <c r="AZ1756" s="72"/>
      <c r="BA1756" s="72"/>
      <c r="BB1756" s="72"/>
      <c r="BC1756" s="72"/>
      <c r="BD1756" s="72"/>
      <c r="BE1756" s="72"/>
      <c r="BF1756" s="72"/>
      <c r="BG1756" s="72"/>
      <c r="BH1756" s="72"/>
      <c r="BI1756" s="72"/>
      <c r="BJ1756" s="72"/>
      <c r="BK1756" s="72"/>
      <c r="BL1756" s="72"/>
    </row>
    <row r="1757" spans="27:64" x14ac:dyDescent="0.2">
      <c r="AA1757" s="72"/>
      <c r="AB1757" s="72"/>
      <c r="AC1757" s="72"/>
      <c r="AD1757" s="72"/>
      <c r="AE1757" s="72"/>
      <c r="AG1757" s="127"/>
      <c r="AN1757" s="72"/>
      <c r="AO1757" s="72"/>
      <c r="AP1757" s="72"/>
      <c r="AQ1757" s="72"/>
      <c r="AR1757" s="72"/>
      <c r="AS1757" s="72"/>
      <c r="AT1757" s="72"/>
      <c r="AU1757" s="72"/>
      <c r="AV1757" s="72"/>
      <c r="AW1757" s="72"/>
      <c r="AX1757" s="72"/>
      <c r="AY1757" s="72"/>
      <c r="AZ1757" s="72"/>
      <c r="BA1757" s="72"/>
      <c r="BB1757" s="72"/>
      <c r="BC1757" s="72"/>
      <c r="BD1757" s="72"/>
      <c r="BE1757" s="72"/>
      <c r="BF1757" s="72"/>
      <c r="BG1757" s="72"/>
      <c r="BH1757" s="72"/>
      <c r="BI1757" s="72"/>
      <c r="BJ1757" s="72"/>
      <c r="BK1757" s="72"/>
      <c r="BL1757" s="72"/>
    </row>
    <row r="1758" spans="27:64" x14ac:dyDescent="0.2">
      <c r="AA1758" s="72"/>
      <c r="AB1758" s="72"/>
      <c r="AC1758" s="72"/>
      <c r="AD1758" s="72"/>
      <c r="AE1758" s="72"/>
      <c r="AG1758" s="127"/>
      <c r="AN1758" s="72"/>
      <c r="AO1758" s="72"/>
      <c r="AP1758" s="72"/>
      <c r="AQ1758" s="72"/>
      <c r="AR1758" s="72"/>
      <c r="AS1758" s="72"/>
      <c r="AT1758" s="72"/>
      <c r="AU1758" s="72"/>
      <c r="AV1758" s="72"/>
    </row>
    <row r="1759" spans="27:64" x14ac:dyDescent="0.2">
      <c r="AA1759" s="72"/>
      <c r="AB1759" s="72"/>
      <c r="AC1759" s="72"/>
      <c r="AD1759" s="72"/>
      <c r="AE1759" s="72"/>
      <c r="AG1759" s="127"/>
      <c r="AN1759" s="72"/>
      <c r="AO1759" s="72"/>
      <c r="AP1759" s="72"/>
      <c r="AQ1759" s="72"/>
      <c r="AR1759" s="72"/>
      <c r="AS1759" s="72"/>
      <c r="AT1759" s="72"/>
      <c r="AU1759" s="72"/>
      <c r="AV1759" s="72"/>
    </row>
    <row r="1760" spans="27:64" x14ac:dyDescent="0.2">
      <c r="AA1760" s="72"/>
      <c r="AB1760" s="72"/>
      <c r="AC1760" s="72"/>
      <c r="AD1760" s="72"/>
      <c r="AE1760" s="72"/>
      <c r="AG1760" s="127"/>
      <c r="AN1760" s="72"/>
      <c r="AO1760" s="72"/>
      <c r="AP1760" s="72"/>
      <c r="AQ1760" s="72"/>
      <c r="AR1760" s="72"/>
      <c r="AS1760" s="72"/>
      <c r="AT1760" s="72"/>
      <c r="AU1760" s="72"/>
    </row>
    <row r="1761" spans="27:64" x14ac:dyDescent="0.2">
      <c r="AA1761" s="72"/>
      <c r="AB1761" s="72"/>
      <c r="AC1761" s="72"/>
      <c r="AD1761" s="72"/>
      <c r="AE1761" s="72"/>
      <c r="AG1761" s="127"/>
      <c r="AN1761" s="72"/>
      <c r="AO1761" s="72"/>
      <c r="AP1761" s="72"/>
      <c r="AQ1761" s="72"/>
      <c r="AR1761" s="72"/>
      <c r="AS1761" s="72"/>
      <c r="AT1761" s="72"/>
      <c r="AU1761" s="72"/>
    </row>
    <row r="1762" spans="27:64" x14ac:dyDescent="0.2">
      <c r="AA1762" s="72"/>
      <c r="AB1762" s="72"/>
      <c r="AC1762" s="72"/>
      <c r="AD1762" s="72"/>
      <c r="AE1762" s="72"/>
      <c r="AG1762" s="127"/>
      <c r="AN1762" s="72"/>
      <c r="AO1762" s="72"/>
      <c r="AP1762" s="72"/>
      <c r="AQ1762" s="72"/>
      <c r="AR1762" s="72"/>
      <c r="AS1762" s="72"/>
      <c r="AT1762" s="72"/>
      <c r="AU1762" s="72"/>
      <c r="AV1762" s="72"/>
      <c r="AW1762" s="72"/>
      <c r="AX1762" s="72"/>
      <c r="AY1762" s="72"/>
      <c r="AZ1762" s="72"/>
      <c r="BA1762" s="72"/>
      <c r="BB1762" s="72"/>
      <c r="BC1762" s="72"/>
      <c r="BD1762" s="72"/>
      <c r="BE1762" s="72"/>
      <c r="BF1762" s="72"/>
      <c r="BG1762" s="72"/>
      <c r="BH1762" s="72"/>
      <c r="BI1762" s="72"/>
      <c r="BJ1762" s="72"/>
      <c r="BK1762" s="72"/>
      <c r="BL1762" s="72"/>
    </row>
    <row r="1763" spans="27:64" x14ac:dyDescent="0.2">
      <c r="AA1763" s="72"/>
      <c r="AB1763" s="72"/>
      <c r="AC1763" s="72"/>
      <c r="AD1763" s="72"/>
      <c r="AE1763" s="72"/>
      <c r="AG1763" s="127"/>
      <c r="AN1763" s="72"/>
      <c r="AO1763" s="72"/>
      <c r="AP1763" s="72"/>
      <c r="AQ1763" s="72"/>
      <c r="AR1763" s="72"/>
      <c r="AS1763" s="72"/>
      <c r="AT1763" s="72"/>
      <c r="AU1763" s="72"/>
      <c r="AV1763" s="72"/>
      <c r="AX1763" s="72"/>
      <c r="AY1763" s="72"/>
      <c r="AZ1763" s="72"/>
      <c r="BA1763" s="72"/>
      <c r="BB1763" s="72"/>
      <c r="BC1763" s="72"/>
      <c r="BD1763" s="72"/>
      <c r="BE1763" s="72"/>
      <c r="BF1763" s="72"/>
      <c r="BG1763" s="72"/>
      <c r="BH1763" s="72"/>
      <c r="BI1763" s="72"/>
      <c r="BJ1763" s="72"/>
      <c r="BK1763" s="72"/>
      <c r="BL1763" s="72"/>
    </row>
    <row r="1764" spans="27:64" x14ac:dyDescent="0.2">
      <c r="AA1764" s="72"/>
      <c r="AB1764" s="72"/>
      <c r="AC1764" s="72"/>
      <c r="AD1764" s="72"/>
      <c r="AE1764" s="72"/>
      <c r="AG1764" s="127"/>
      <c r="AN1764" s="72"/>
      <c r="AO1764" s="72"/>
      <c r="AP1764" s="72"/>
      <c r="AQ1764" s="72"/>
      <c r="AR1764" s="72"/>
      <c r="AS1764" s="72"/>
      <c r="AT1764" s="72"/>
      <c r="AU1764" s="72"/>
    </row>
    <row r="1765" spans="27:64" x14ac:dyDescent="0.2">
      <c r="AA1765" s="72"/>
      <c r="AB1765" s="72"/>
      <c r="AC1765" s="72"/>
      <c r="AD1765" s="72"/>
      <c r="AE1765" s="72"/>
      <c r="AG1765" s="127"/>
      <c r="AN1765" s="72"/>
      <c r="AO1765" s="72"/>
      <c r="AP1765" s="72"/>
      <c r="AQ1765" s="72"/>
      <c r="AR1765" s="72"/>
      <c r="AS1765" s="72"/>
      <c r="AT1765" s="72"/>
      <c r="AU1765" s="72"/>
      <c r="AV1765" s="72"/>
    </row>
    <row r="1766" spans="27:64" x14ac:dyDescent="0.2">
      <c r="AA1766" s="72"/>
      <c r="AB1766" s="72"/>
      <c r="AC1766" s="72"/>
      <c r="AD1766" s="72"/>
      <c r="AE1766" s="72"/>
      <c r="AG1766" s="127"/>
      <c r="AN1766" s="72"/>
      <c r="AO1766" s="72"/>
      <c r="AP1766" s="72"/>
      <c r="AQ1766" s="72"/>
      <c r="AR1766" s="72"/>
      <c r="AS1766" s="72"/>
      <c r="AT1766" s="72"/>
      <c r="AU1766" s="72"/>
    </row>
    <row r="1767" spans="27:64" x14ac:dyDescent="0.2">
      <c r="AA1767" s="72"/>
      <c r="AB1767" s="72"/>
      <c r="AC1767" s="72"/>
      <c r="AD1767" s="72"/>
      <c r="AE1767" s="72"/>
      <c r="AG1767" s="127"/>
      <c r="AN1767" s="72"/>
      <c r="AO1767" s="72"/>
      <c r="AP1767" s="72"/>
      <c r="AQ1767" s="72"/>
      <c r="AR1767" s="72"/>
      <c r="AS1767" s="72"/>
      <c r="AT1767" s="72"/>
      <c r="AU1767" s="72"/>
      <c r="AV1767" s="72"/>
    </row>
    <row r="1768" spans="27:64" x14ac:dyDescent="0.2">
      <c r="AA1768" s="72"/>
      <c r="AB1768" s="72"/>
      <c r="AC1768" s="72"/>
      <c r="AD1768" s="72"/>
      <c r="AE1768" s="72"/>
      <c r="AG1768" s="127"/>
      <c r="AN1768" s="72"/>
      <c r="AO1768" s="72"/>
      <c r="AP1768" s="72"/>
      <c r="AQ1768" s="72"/>
      <c r="AR1768" s="72"/>
      <c r="AS1768" s="72"/>
      <c r="AT1768" s="72"/>
      <c r="AU1768" s="72"/>
    </row>
    <row r="1769" spans="27:64" x14ac:dyDescent="0.2">
      <c r="AA1769" s="72"/>
      <c r="AB1769" s="72"/>
      <c r="AC1769" s="72"/>
      <c r="AD1769" s="72"/>
      <c r="AE1769" s="72"/>
      <c r="AG1769" s="127"/>
      <c r="AN1769" s="72"/>
      <c r="AO1769" s="72"/>
      <c r="AP1769" s="72"/>
      <c r="AQ1769" s="72"/>
      <c r="AR1769" s="72"/>
      <c r="AS1769" s="72"/>
      <c r="AT1769" s="72"/>
      <c r="AU1769" s="72"/>
      <c r="AV1769" s="72"/>
    </row>
    <row r="1770" spans="27:64" x14ac:dyDescent="0.2">
      <c r="AA1770" s="72"/>
      <c r="AB1770" s="72"/>
      <c r="AC1770" s="72"/>
      <c r="AD1770" s="72"/>
      <c r="AE1770" s="72"/>
      <c r="AG1770" s="127"/>
      <c r="AN1770" s="72"/>
      <c r="AO1770" s="72"/>
      <c r="AP1770" s="72"/>
      <c r="AQ1770" s="72"/>
      <c r="AR1770" s="72"/>
      <c r="AS1770" s="72"/>
      <c r="AT1770" s="72"/>
      <c r="AU1770" s="72"/>
      <c r="AV1770" s="72"/>
      <c r="AW1770" s="72"/>
      <c r="AX1770" s="72"/>
      <c r="AY1770" s="72"/>
      <c r="AZ1770" s="72"/>
      <c r="BA1770" s="72"/>
      <c r="BB1770" s="72"/>
      <c r="BC1770" s="72"/>
      <c r="BD1770" s="72"/>
      <c r="BE1770" s="72"/>
      <c r="BF1770" s="72"/>
      <c r="BG1770" s="72"/>
      <c r="BH1770" s="72"/>
      <c r="BI1770" s="72"/>
      <c r="BJ1770" s="72"/>
      <c r="BK1770" s="72"/>
      <c r="BL1770" s="72"/>
    </row>
    <row r="1771" spans="27:64" x14ac:dyDescent="0.2">
      <c r="AA1771" s="72"/>
      <c r="AB1771" s="72"/>
      <c r="AC1771" s="72"/>
      <c r="AD1771" s="72"/>
      <c r="AE1771" s="72"/>
      <c r="AG1771" s="127"/>
      <c r="AN1771" s="72"/>
      <c r="AO1771" s="72"/>
      <c r="AP1771" s="72"/>
      <c r="AQ1771" s="72"/>
      <c r="AR1771" s="72"/>
      <c r="AS1771" s="72"/>
      <c r="AT1771" s="72"/>
      <c r="AU1771" s="72"/>
    </row>
    <row r="1772" spans="27:64" x14ac:dyDescent="0.2">
      <c r="AA1772" s="72"/>
      <c r="AB1772" s="72"/>
      <c r="AC1772" s="72"/>
      <c r="AD1772" s="72"/>
      <c r="AE1772" s="72"/>
      <c r="AG1772" s="127"/>
      <c r="AN1772" s="72"/>
      <c r="AO1772" s="72"/>
      <c r="AP1772" s="72"/>
      <c r="AQ1772" s="72"/>
      <c r="AR1772" s="72"/>
      <c r="AS1772" s="72"/>
      <c r="AT1772" s="72"/>
      <c r="AU1772" s="72"/>
    </row>
    <row r="1773" spans="27:64" x14ac:dyDescent="0.2">
      <c r="AA1773" s="72"/>
      <c r="AB1773" s="72"/>
      <c r="AC1773" s="72"/>
      <c r="AD1773" s="72"/>
      <c r="AE1773" s="72"/>
      <c r="AG1773" s="127"/>
      <c r="AN1773" s="72"/>
      <c r="AO1773" s="72"/>
      <c r="AP1773" s="72"/>
      <c r="AQ1773" s="72"/>
      <c r="AR1773" s="72"/>
      <c r="AS1773" s="72"/>
      <c r="AT1773" s="72"/>
      <c r="AU1773" s="72"/>
    </row>
    <row r="1774" spans="27:64" x14ac:dyDescent="0.2">
      <c r="AA1774" s="72"/>
      <c r="AB1774" s="72"/>
      <c r="AC1774" s="72"/>
      <c r="AD1774" s="72"/>
      <c r="AE1774" s="72"/>
      <c r="AG1774" s="127"/>
      <c r="AN1774" s="72"/>
      <c r="AO1774" s="72"/>
      <c r="AP1774" s="72"/>
      <c r="AQ1774" s="72"/>
      <c r="AR1774" s="72"/>
      <c r="AS1774" s="72"/>
      <c r="AT1774" s="72"/>
      <c r="AU1774" s="72"/>
    </row>
    <row r="1775" spans="27:64" x14ac:dyDescent="0.2">
      <c r="AA1775" s="72"/>
      <c r="AB1775" s="72"/>
      <c r="AC1775" s="72"/>
      <c r="AD1775" s="72"/>
      <c r="AE1775" s="72"/>
      <c r="AG1775" s="127"/>
      <c r="AN1775" s="72"/>
      <c r="AO1775" s="72"/>
      <c r="AP1775" s="72"/>
      <c r="AQ1775" s="72"/>
      <c r="AR1775" s="72"/>
      <c r="AS1775" s="72"/>
      <c r="AT1775" s="72"/>
      <c r="AU1775" s="72"/>
    </row>
    <row r="1776" spans="27:64" x14ac:dyDescent="0.2">
      <c r="AA1776" s="72"/>
      <c r="AB1776" s="72"/>
      <c r="AC1776" s="72"/>
      <c r="AD1776" s="72"/>
      <c r="AE1776" s="72"/>
      <c r="AG1776" s="127"/>
      <c r="AN1776" s="72"/>
      <c r="AO1776" s="72"/>
      <c r="AP1776" s="72"/>
      <c r="AQ1776" s="72"/>
      <c r="AR1776" s="72"/>
      <c r="AS1776" s="72"/>
      <c r="AT1776" s="72"/>
      <c r="AU1776" s="72"/>
    </row>
    <row r="1777" spans="27:48" x14ac:dyDescent="0.2">
      <c r="AA1777" s="72"/>
      <c r="AB1777" s="72"/>
      <c r="AC1777" s="72"/>
      <c r="AD1777" s="72"/>
      <c r="AE1777" s="72"/>
      <c r="AG1777" s="127"/>
      <c r="AN1777" s="72"/>
      <c r="AO1777" s="72"/>
      <c r="AP1777" s="72"/>
      <c r="AQ1777" s="72"/>
      <c r="AR1777" s="72"/>
      <c r="AS1777" s="72"/>
      <c r="AT1777" s="72"/>
      <c r="AU1777" s="72"/>
    </row>
    <row r="1778" spans="27:48" x14ac:dyDescent="0.2">
      <c r="AA1778" s="72"/>
      <c r="AB1778" s="72"/>
      <c r="AC1778" s="72"/>
      <c r="AD1778" s="72"/>
      <c r="AE1778" s="72"/>
      <c r="AG1778" s="127"/>
      <c r="AN1778" s="72"/>
      <c r="AO1778" s="72"/>
      <c r="AP1778" s="72"/>
      <c r="AQ1778" s="72"/>
      <c r="AR1778" s="72"/>
      <c r="AS1778" s="72"/>
      <c r="AT1778" s="72"/>
      <c r="AU1778" s="72"/>
    </row>
    <row r="1779" spans="27:48" x14ac:dyDescent="0.2">
      <c r="AA1779" s="72"/>
      <c r="AB1779" s="72"/>
      <c r="AC1779" s="72"/>
      <c r="AD1779" s="72"/>
      <c r="AE1779" s="72"/>
      <c r="AG1779" s="127"/>
      <c r="AN1779" s="72"/>
      <c r="AO1779" s="72"/>
      <c r="AP1779" s="72"/>
      <c r="AQ1779" s="72"/>
      <c r="AR1779" s="72"/>
      <c r="AS1779" s="72"/>
      <c r="AT1779" s="72"/>
      <c r="AU1779" s="72"/>
    </row>
    <row r="1780" spans="27:48" x14ac:dyDescent="0.2">
      <c r="AA1780" s="72"/>
      <c r="AB1780" s="72"/>
      <c r="AC1780" s="72"/>
      <c r="AD1780" s="72"/>
      <c r="AE1780" s="72"/>
      <c r="AG1780" s="127"/>
      <c r="AN1780" s="72"/>
      <c r="AO1780" s="72"/>
      <c r="AP1780" s="72"/>
      <c r="AQ1780" s="72"/>
      <c r="AR1780" s="72"/>
      <c r="AS1780" s="72"/>
      <c r="AT1780" s="72"/>
      <c r="AU1780" s="72"/>
    </row>
    <row r="1781" spans="27:48" x14ac:dyDescent="0.2">
      <c r="AA1781" s="72"/>
      <c r="AB1781" s="72"/>
      <c r="AC1781" s="72"/>
      <c r="AD1781" s="72"/>
      <c r="AE1781" s="72"/>
      <c r="AG1781" s="127"/>
      <c r="AN1781" s="72"/>
      <c r="AO1781" s="72"/>
      <c r="AP1781" s="72"/>
      <c r="AQ1781" s="72"/>
      <c r="AR1781" s="72"/>
      <c r="AS1781" s="72"/>
      <c r="AT1781" s="72"/>
      <c r="AU1781" s="72"/>
      <c r="AV1781" s="72"/>
    </row>
    <row r="1782" spans="27:48" x14ac:dyDescent="0.2">
      <c r="AA1782" s="72"/>
      <c r="AB1782" s="72"/>
      <c r="AC1782" s="72"/>
      <c r="AD1782" s="72"/>
      <c r="AE1782" s="72"/>
      <c r="AG1782" s="127"/>
      <c r="AN1782" s="72"/>
      <c r="AO1782" s="72"/>
      <c r="AP1782" s="72"/>
      <c r="AQ1782" s="72"/>
      <c r="AR1782" s="72"/>
      <c r="AS1782" s="72"/>
      <c r="AT1782" s="72"/>
      <c r="AU1782" s="72"/>
    </row>
    <row r="1783" spans="27:48" x14ac:dyDescent="0.2">
      <c r="AA1783" s="72"/>
      <c r="AB1783" s="72"/>
      <c r="AC1783" s="72"/>
      <c r="AD1783" s="72"/>
      <c r="AE1783" s="72"/>
      <c r="AG1783" s="127"/>
      <c r="AN1783" s="72"/>
      <c r="AO1783" s="72"/>
      <c r="AP1783" s="72"/>
      <c r="AQ1783" s="72"/>
      <c r="AR1783" s="72"/>
      <c r="AS1783" s="72"/>
      <c r="AT1783" s="72"/>
      <c r="AU1783" s="72"/>
    </row>
    <row r="1784" spans="27:48" x14ac:dyDescent="0.2">
      <c r="AA1784" s="72"/>
      <c r="AB1784" s="72"/>
      <c r="AC1784" s="72"/>
      <c r="AD1784" s="72"/>
      <c r="AE1784" s="72"/>
      <c r="AG1784" s="127"/>
      <c r="AN1784" s="72"/>
      <c r="AO1784" s="72"/>
      <c r="AP1784" s="72"/>
      <c r="AQ1784" s="72"/>
      <c r="AR1784" s="72"/>
      <c r="AS1784" s="72"/>
      <c r="AT1784" s="72"/>
      <c r="AU1784" s="72"/>
    </row>
    <row r="1785" spans="27:48" x14ac:dyDescent="0.2">
      <c r="AA1785" s="72"/>
      <c r="AB1785" s="72"/>
      <c r="AC1785" s="72"/>
      <c r="AD1785" s="72"/>
      <c r="AE1785" s="72"/>
      <c r="AG1785" s="127"/>
      <c r="AN1785" s="72"/>
      <c r="AO1785" s="72"/>
      <c r="AP1785" s="72"/>
      <c r="AQ1785" s="72"/>
      <c r="AR1785" s="72"/>
      <c r="AS1785" s="72"/>
      <c r="AT1785" s="72"/>
      <c r="AU1785" s="72"/>
    </row>
    <row r="1786" spans="27:48" x14ac:dyDescent="0.2">
      <c r="AA1786" s="72"/>
      <c r="AB1786" s="72"/>
      <c r="AC1786" s="72"/>
      <c r="AD1786" s="72"/>
      <c r="AE1786" s="72"/>
      <c r="AG1786" s="127"/>
      <c r="AN1786" s="72"/>
      <c r="AO1786" s="72"/>
      <c r="AP1786" s="72"/>
      <c r="AQ1786" s="72"/>
      <c r="AR1786" s="72"/>
      <c r="AS1786" s="72"/>
      <c r="AT1786" s="72"/>
      <c r="AU1786" s="72"/>
      <c r="AV1786" s="72"/>
    </row>
    <row r="1787" spans="27:48" x14ac:dyDescent="0.2">
      <c r="AA1787" s="72"/>
      <c r="AB1787" s="72"/>
      <c r="AC1787" s="72"/>
      <c r="AD1787" s="72"/>
      <c r="AE1787" s="72"/>
      <c r="AG1787" s="127"/>
      <c r="AN1787" s="72"/>
      <c r="AO1787" s="72"/>
      <c r="AP1787" s="72"/>
      <c r="AQ1787" s="72"/>
      <c r="AR1787" s="72"/>
      <c r="AS1787" s="72"/>
      <c r="AT1787" s="72"/>
      <c r="AU1787" s="72"/>
    </row>
    <row r="1788" spans="27:48" x14ac:dyDescent="0.2">
      <c r="AA1788" s="72"/>
      <c r="AB1788" s="72"/>
      <c r="AC1788" s="72"/>
      <c r="AD1788" s="72"/>
      <c r="AE1788" s="72"/>
      <c r="AG1788" s="127"/>
      <c r="AN1788" s="72"/>
      <c r="AO1788" s="72"/>
      <c r="AP1788" s="72"/>
      <c r="AQ1788" s="72"/>
      <c r="AR1788" s="72"/>
      <c r="AS1788" s="72"/>
      <c r="AT1788" s="72"/>
      <c r="AU1788" s="72"/>
    </row>
    <row r="1789" spans="27:48" x14ac:dyDescent="0.2">
      <c r="AA1789" s="72"/>
      <c r="AB1789" s="72"/>
      <c r="AC1789" s="72"/>
      <c r="AD1789" s="72"/>
      <c r="AE1789" s="72"/>
      <c r="AG1789" s="127"/>
      <c r="AN1789" s="72"/>
      <c r="AO1789" s="72"/>
      <c r="AP1789" s="72"/>
      <c r="AQ1789" s="72"/>
      <c r="AR1789" s="72"/>
      <c r="AS1789" s="72"/>
      <c r="AT1789" s="72"/>
      <c r="AU1789" s="72"/>
    </row>
    <row r="1790" spans="27:48" x14ac:dyDescent="0.2">
      <c r="AA1790" s="72"/>
      <c r="AB1790" s="72"/>
      <c r="AC1790" s="72"/>
      <c r="AD1790" s="72"/>
      <c r="AE1790" s="72"/>
      <c r="AG1790" s="127"/>
      <c r="AN1790" s="72"/>
      <c r="AO1790" s="72"/>
      <c r="AP1790" s="72"/>
      <c r="AQ1790" s="72"/>
      <c r="AR1790" s="72"/>
      <c r="AS1790" s="72"/>
      <c r="AT1790" s="72"/>
      <c r="AU1790" s="72"/>
    </row>
    <row r="1791" spans="27:48" x14ac:dyDescent="0.2">
      <c r="AA1791" s="72"/>
      <c r="AB1791" s="72"/>
      <c r="AC1791" s="72"/>
      <c r="AD1791" s="72"/>
      <c r="AE1791" s="72"/>
      <c r="AG1791" s="127"/>
      <c r="AN1791" s="72"/>
      <c r="AO1791" s="72"/>
      <c r="AP1791" s="72"/>
      <c r="AQ1791" s="72"/>
      <c r="AR1791" s="72"/>
      <c r="AS1791" s="72"/>
      <c r="AT1791" s="72"/>
      <c r="AU1791" s="72"/>
    </row>
    <row r="1792" spans="27:48" x14ac:dyDescent="0.2">
      <c r="AA1792" s="72"/>
      <c r="AB1792" s="72"/>
      <c r="AC1792" s="72"/>
      <c r="AD1792" s="72"/>
      <c r="AE1792" s="72"/>
      <c r="AG1792" s="127"/>
      <c r="AN1792" s="72"/>
      <c r="AO1792" s="72"/>
      <c r="AP1792" s="72"/>
      <c r="AQ1792" s="72"/>
      <c r="AR1792" s="72"/>
      <c r="AS1792" s="72"/>
      <c r="AT1792" s="72"/>
      <c r="AU1792" s="72"/>
    </row>
    <row r="1793" spans="27:64" x14ac:dyDescent="0.2">
      <c r="AA1793" s="72"/>
      <c r="AB1793" s="72"/>
      <c r="AC1793" s="72"/>
      <c r="AD1793" s="72"/>
      <c r="AE1793" s="72"/>
      <c r="AG1793" s="127"/>
      <c r="AN1793" s="72"/>
      <c r="AO1793" s="72"/>
      <c r="AP1793" s="72"/>
      <c r="AQ1793" s="72"/>
      <c r="AR1793" s="72"/>
      <c r="AS1793" s="72"/>
      <c r="AT1793" s="72"/>
      <c r="AU1793" s="72"/>
    </row>
    <row r="1794" spans="27:64" x14ac:dyDescent="0.2">
      <c r="AA1794" s="72"/>
      <c r="AB1794" s="72"/>
      <c r="AC1794" s="72"/>
      <c r="AD1794" s="72"/>
      <c r="AE1794" s="72"/>
      <c r="AG1794" s="127"/>
      <c r="AN1794" s="72"/>
      <c r="AO1794" s="72"/>
      <c r="AP1794" s="72"/>
      <c r="AQ1794" s="72"/>
      <c r="AR1794" s="72"/>
      <c r="AS1794" s="72"/>
      <c r="AT1794" s="72"/>
      <c r="AU1794" s="72"/>
    </row>
    <row r="1795" spans="27:64" x14ac:dyDescent="0.2">
      <c r="AA1795" s="72"/>
      <c r="AB1795" s="72"/>
      <c r="AC1795" s="72"/>
      <c r="AD1795" s="72"/>
      <c r="AE1795" s="72"/>
      <c r="AG1795" s="127"/>
      <c r="AN1795" s="72"/>
      <c r="AO1795" s="72"/>
      <c r="AP1795" s="72"/>
      <c r="AQ1795" s="72"/>
      <c r="AR1795" s="72"/>
      <c r="AS1795" s="72"/>
      <c r="AT1795" s="72"/>
      <c r="AU1795" s="72"/>
      <c r="AV1795" s="72"/>
    </row>
    <row r="1796" spans="27:64" x14ac:dyDescent="0.2">
      <c r="AA1796" s="72"/>
      <c r="AB1796" s="72"/>
      <c r="AC1796" s="72"/>
      <c r="AD1796" s="72"/>
      <c r="AE1796" s="72"/>
      <c r="AG1796" s="127"/>
      <c r="AN1796" s="72"/>
      <c r="AO1796" s="72"/>
      <c r="AP1796" s="72"/>
      <c r="AQ1796" s="72"/>
      <c r="AR1796" s="72"/>
      <c r="AS1796" s="72"/>
      <c r="AT1796" s="72"/>
      <c r="AU1796" s="72"/>
    </row>
    <row r="1797" spans="27:64" x14ac:dyDescent="0.2">
      <c r="AA1797" s="72"/>
      <c r="AB1797" s="72"/>
      <c r="AC1797" s="72"/>
      <c r="AD1797" s="72"/>
      <c r="AE1797" s="72"/>
      <c r="AG1797" s="127"/>
      <c r="AN1797" s="72"/>
      <c r="AO1797" s="72"/>
      <c r="AP1797" s="72"/>
      <c r="AQ1797" s="72"/>
      <c r="AR1797" s="72"/>
      <c r="AS1797" s="72"/>
      <c r="AT1797" s="72"/>
      <c r="AU1797" s="72"/>
      <c r="AV1797" s="72"/>
      <c r="AX1797" s="72"/>
    </row>
    <row r="1798" spans="27:64" x14ac:dyDescent="0.2">
      <c r="AA1798" s="72"/>
      <c r="AB1798" s="72"/>
      <c r="AC1798" s="72"/>
      <c r="AD1798" s="72"/>
      <c r="AE1798" s="72"/>
      <c r="AG1798" s="127"/>
      <c r="AN1798" s="72"/>
      <c r="AO1798" s="72"/>
      <c r="AP1798" s="72"/>
      <c r="AQ1798" s="72"/>
      <c r="AR1798" s="72"/>
      <c r="AS1798" s="72"/>
      <c r="AT1798" s="72"/>
      <c r="AU1798" s="72"/>
      <c r="AV1798" s="72"/>
      <c r="AW1798" s="72"/>
      <c r="AX1798" s="72"/>
      <c r="AY1798" s="72"/>
      <c r="AZ1798" s="72"/>
      <c r="BA1798" s="72"/>
      <c r="BB1798" s="72"/>
      <c r="BC1798" s="72"/>
      <c r="BD1798" s="72"/>
      <c r="BE1798" s="72"/>
      <c r="BF1798" s="72"/>
      <c r="BG1798" s="72"/>
      <c r="BH1798" s="72"/>
      <c r="BI1798" s="72"/>
      <c r="BJ1798" s="72"/>
      <c r="BK1798" s="72"/>
      <c r="BL1798" s="72"/>
    </row>
    <row r="1799" spans="27:64" x14ac:dyDescent="0.2">
      <c r="AA1799" s="72"/>
      <c r="AB1799" s="72"/>
      <c r="AC1799" s="72"/>
      <c r="AD1799" s="72"/>
      <c r="AE1799" s="72"/>
      <c r="AG1799" s="127"/>
      <c r="AN1799" s="72"/>
      <c r="AO1799" s="72"/>
      <c r="AP1799" s="72"/>
      <c r="AQ1799" s="72"/>
      <c r="AR1799" s="72"/>
      <c r="AS1799" s="72"/>
      <c r="AT1799" s="72"/>
      <c r="AU1799" s="72"/>
    </row>
    <row r="1800" spans="27:64" x14ac:dyDescent="0.2">
      <c r="AA1800" s="72"/>
      <c r="AB1800" s="72"/>
      <c r="AC1800" s="72"/>
      <c r="AD1800" s="72"/>
      <c r="AE1800" s="72"/>
      <c r="AG1800" s="127"/>
      <c r="AN1800" s="72"/>
      <c r="AO1800" s="72"/>
      <c r="AP1800" s="72"/>
      <c r="AQ1800" s="72"/>
      <c r="AR1800" s="72"/>
      <c r="AS1800" s="72"/>
      <c r="AT1800" s="72"/>
      <c r="AU1800" s="72"/>
    </row>
    <row r="1801" spans="27:64" x14ac:dyDescent="0.2">
      <c r="AA1801" s="72"/>
      <c r="AB1801" s="72"/>
      <c r="AC1801" s="72"/>
      <c r="AD1801" s="72"/>
      <c r="AE1801" s="72"/>
      <c r="AG1801" s="127"/>
      <c r="AN1801" s="72"/>
      <c r="AO1801" s="72"/>
      <c r="AP1801" s="72"/>
      <c r="AQ1801" s="72"/>
      <c r="AR1801" s="72"/>
      <c r="AS1801" s="72"/>
      <c r="AT1801" s="72"/>
      <c r="AU1801" s="72"/>
      <c r="AV1801" s="72"/>
      <c r="AX1801" s="72"/>
    </row>
    <row r="1802" spans="27:64" x14ac:dyDescent="0.2">
      <c r="AA1802" s="72"/>
      <c r="AB1802" s="72"/>
      <c r="AC1802" s="72"/>
      <c r="AD1802" s="72"/>
      <c r="AE1802" s="72"/>
      <c r="AG1802" s="127"/>
      <c r="AN1802" s="72"/>
      <c r="AO1802" s="72"/>
      <c r="AP1802" s="72"/>
      <c r="AQ1802" s="72"/>
      <c r="AR1802" s="72"/>
      <c r="AS1802" s="72"/>
      <c r="AT1802" s="72"/>
      <c r="AU1802" s="72"/>
      <c r="AV1802" s="72"/>
      <c r="AW1802" s="72"/>
      <c r="AX1802" s="72"/>
      <c r="AY1802" s="72"/>
      <c r="AZ1802" s="72"/>
      <c r="BA1802" s="72"/>
      <c r="BB1802" s="72"/>
      <c r="BC1802" s="72"/>
      <c r="BD1802" s="72"/>
      <c r="BE1802" s="72"/>
      <c r="BF1802" s="72"/>
      <c r="BG1802" s="72"/>
      <c r="BH1802" s="72"/>
      <c r="BI1802" s="72"/>
      <c r="BJ1802" s="72"/>
      <c r="BK1802" s="72"/>
      <c r="BL1802" s="72"/>
    </row>
    <row r="1803" spans="27:64" x14ac:dyDescent="0.2">
      <c r="AA1803" s="72"/>
      <c r="AB1803" s="72"/>
      <c r="AC1803" s="72"/>
      <c r="AD1803" s="72"/>
      <c r="AE1803" s="72"/>
      <c r="AG1803" s="127"/>
      <c r="AN1803" s="72"/>
      <c r="AO1803" s="72"/>
      <c r="AP1803" s="72"/>
      <c r="AQ1803" s="72"/>
      <c r="AR1803" s="72"/>
      <c r="AS1803" s="72"/>
      <c r="AT1803" s="72"/>
      <c r="AU1803" s="72"/>
    </row>
    <row r="1804" spans="27:64" x14ac:dyDescent="0.2">
      <c r="AA1804" s="72"/>
      <c r="AB1804" s="72"/>
      <c r="AC1804" s="72"/>
      <c r="AD1804" s="72"/>
      <c r="AE1804" s="72"/>
      <c r="AG1804" s="127"/>
      <c r="AN1804" s="72"/>
      <c r="AO1804" s="72"/>
      <c r="AP1804" s="72"/>
      <c r="AQ1804" s="72"/>
      <c r="AR1804" s="72"/>
      <c r="AS1804" s="72"/>
      <c r="AT1804" s="72"/>
      <c r="AU1804" s="72"/>
    </row>
    <row r="1805" spans="27:64" x14ac:dyDescent="0.2">
      <c r="AA1805" s="72"/>
      <c r="AB1805" s="72"/>
      <c r="AC1805" s="72"/>
      <c r="AD1805" s="72"/>
      <c r="AE1805" s="72"/>
      <c r="AG1805" s="127"/>
      <c r="AN1805" s="72"/>
      <c r="AO1805" s="72"/>
      <c r="AP1805" s="72"/>
      <c r="AQ1805" s="72"/>
      <c r="AR1805" s="72"/>
      <c r="AS1805" s="72"/>
      <c r="AT1805" s="72"/>
      <c r="AU1805" s="72"/>
    </row>
    <row r="1806" spans="27:64" x14ac:dyDescent="0.2">
      <c r="AA1806" s="72"/>
      <c r="AB1806" s="72"/>
      <c r="AC1806" s="72"/>
      <c r="AD1806" s="72"/>
      <c r="AE1806" s="72"/>
      <c r="AG1806" s="127"/>
      <c r="AN1806" s="72"/>
      <c r="AO1806" s="72"/>
      <c r="AP1806" s="72"/>
      <c r="AQ1806" s="72"/>
      <c r="AR1806" s="72"/>
      <c r="AS1806" s="72"/>
      <c r="AT1806" s="72"/>
      <c r="AU1806" s="72"/>
    </row>
    <row r="1807" spans="27:64" x14ac:dyDescent="0.2">
      <c r="AA1807" s="72"/>
      <c r="AB1807" s="72"/>
      <c r="AC1807" s="72"/>
      <c r="AD1807" s="72"/>
      <c r="AE1807" s="72"/>
      <c r="AG1807" s="127"/>
      <c r="AN1807" s="72"/>
      <c r="AO1807" s="72"/>
      <c r="AP1807" s="72"/>
      <c r="AQ1807" s="72"/>
      <c r="AR1807" s="72"/>
      <c r="AS1807" s="72"/>
      <c r="AT1807" s="72"/>
      <c r="AU1807" s="72"/>
      <c r="AV1807" s="72"/>
      <c r="AX1807" s="72"/>
    </row>
    <row r="1808" spans="27:64" x14ac:dyDescent="0.2">
      <c r="AA1808" s="72"/>
      <c r="AB1808" s="72"/>
      <c r="AC1808" s="72"/>
      <c r="AD1808" s="72"/>
      <c r="AE1808" s="72"/>
      <c r="AG1808" s="127"/>
      <c r="AN1808" s="72"/>
      <c r="AO1808" s="72"/>
      <c r="AP1808" s="72"/>
      <c r="AQ1808" s="72"/>
      <c r="AR1808" s="72"/>
      <c r="AS1808" s="72"/>
      <c r="AT1808" s="72"/>
      <c r="AU1808" s="72"/>
    </row>
    <row r="1809" spans="27:64" x14ac:dyDescent="0.2">
      <c r="AA1809" s="72"/>
      <c r="AB1809" s="72"/>
      <c r="AC1809" s="72"/>
      <c r="AD1809" s="72"/>
      <c r="AE1809" s="72"/>
      <c r="AG1809" s="127"/>
      <c r="AN1809" s="72"/>
      <c r="AO1809" s="72"/>
      <c r="AP1809" s="72"/>
      <c r="AQ1809" s="72"/>
      <c r="AR1809" s="72"/>
      <c r="AS1809" s="72"/>
      <c r="AT1809" s="72"/>
      <c r="AU1809" s="72"/>
    </row>
    <row r="1810" spans="27:64" x14ac:dyDescent="0.2">
      <c r="AA1810" s="72"/>
      <c r="AB1810" s="72"/>
      <c r="AC1810" s="72"/>
      <c r="AD1810" s="72"/>
      <c r="AE1810" s="72"/>
      <c r="AG1810" s="127"/>
      <c r="AN1810" s="72"/>
      <c r="AO1810" s="72"/>
      <c r="AP1810" s="72"/>
      <c r="AQ1810" s="72"/>
      <c r="AR1810" s="72"/>
      <c r="AS1810" s="72"/>
      <c r="AT1810" s="72"/>
      <c r="AU1810" s="72"/>
    </row>
    <row r="1811" spans="27:64" x14ac:dyDescent="0.2">
      <c r="AA1811" s="72"/>
      <c r="AB1811" s="72"/>
      <c r="AC1811" s="72"/>
      <c r="AD1811" s="72"/>
      <c r="AE1811" s="72"/>
      <c r="AG1811" s="127"/>
      <c r="AN1811" s="72"/>
      <c r="AO1811" s="72"/>
      <c r="AP1811" s="72"/>
      <c r="AQ1811" s="72"/>
      <c r="AR1811" s="72"/>
      <c r="AS1811" s="72"/>
      <c r="AT1811" s="72"/>
      <c r="AU1811" s="72"/>
    </row>
    <row r="1812" spans="27:64" x14ac:dyDescent="0.2">
      <c r="AA1812" s="72"/>
      <c r="AB1812" s="72"/>
      <c r="AC1812" s="72"/>
      <c r="AD1812" s="72"/>
      <c r="AE1812" s="72"/>
      <c r="AG1812" s="127"/>
      <c r="AN1812" s="72"/>
      <c r="AO1812" s="72"/>
      <c r="AP1812" s="72"/>
      <c r="AQ1812" s="72"/>
      <c r="AR1812" s="72"/>
      <c r="AS1812" s="72"/>
      <c r="AT1812" s="72"/>
      <c r="AU1812" s="72"/>
    </row>
    <row r="1813" spans="27:64" x14ac:dyDescent="0.2">
      <c r="AA1813" s="72"/>
      <c r="AB1813" s="72"/>
      <c r="AC1813" s="72"/>
      <c r="AD1813" s="72"/>
      <c r="AE1813" s="72"/>
      <c r="AG1813" s="127"/>
      <c r="AN1813" s="72"/>
      <c r="AO1813" s="72"/>
      <c r="AP1813" s="72"/>
      <c r="AQ1813" s="72"/>
      <c r="AR1813" s="72"/>
      <c r="AS1813" s="72"/>
      <c r="AT1813" s="72"/>
      <c r="AU1813" s="72"/>
    </row>
    <row r="1814" spans="27:64" x14ac:dyDescent="0.2">
      <c r="AA1814" s="72"/>
      <c r="AB1814" s="72"/>
      <c r="AC1814" s="72"/>
      <c r="AD1814" s="72"/>
      <c r="AE1814" s="72"/>
      <c r="AG1814" s="127"/>
      <c r="AN1814" s="72"/>
      <c r="AO1814" s="72"/>
      <c r="AP1814" s="72"/>
      <c r="AQ1814" s="72"/>
      <c r="AR1814" s="72"/>
      <c r="AS1814" s="72"/>
      <c r="AT1814" s="72"/>
      <c r="AU1814" s="72"/>
      <c r="AV1814" s="72"/>
      <c r="AX1814" s="72"/>
      <c r="AY1814" s="72"/>
      <c r="AZ1814" s="72"/>
      <c r="BA1814" s="72"/>
      <c r="BB1814" s="72"/>
      <c r="BC1814" s="72"/>
      <c r="BD1814" s="72"/>
      <c r="BE1814" s="72"/>
      <c r="BF1814" s="72"/>
      <c r="BG1814" s="72"/>
      <c r="BH1814" s="72"/>
      <c r="BI1814" s="72"/>
      <c r="BJ1814" s="72"/>
      <c r="BK1814" s="72"/>
      <c r="BL1814" s="72"/>
    </row>
    <row r="1815" spans="27:64" x14ac:dyDescent="0.2">
      <c r="AA1815" s="72"/>
      <c r="AB1815" s="72"/>
      <c r="AC1815" s="72"/>
      <c r="AD1815" s="72"/>
      <c r="AE1815" s="72"/>
      <c r="AG1815" s="127"/>
      <c r="AN1815" s="72"/>
      <c r="AO1815" s="72"/>
      <c r="AP1815" s="72"/>
      <c r="AQ1815" s="72"/>
      <c r="AR1815" s="72"/>
      <c r="AS1815" s="72"/>
      <c r="AT1815" s="72"/>
      <c r="AU1815" s="72"/>
      <c r="AV1815" s="72"/>
    </row>
    <row r="1816" spans="27:64" x14ac:dyDescent="0.2">
      <c r="AA1816" s="72"/>
      <c r="AB1816" s="72"/>
      <c r="AC1816" s="72"/>
      <c r="AD1816" s="72"/>
      <c r="AE1816" s="72"/>
      <c r="AG1816" s="127"/>
      <c r="AN1816" s="72"/>
      <c r="AO1816" s="72"/>
      <c r="AP1816" s="72"/>
      <c r="AQ1816" s="72"/>
      <c r="AR1816" s="72"/>
      <c r="AS1816" s="72"/>
      <c r="AT1816" s="72"/>
      <c r="AU1816" s="72"/>
    </row>
    <row r="1817" spans="27:64" x14ac:dyDescent="0.2">
      <c r="AA1817" s="72"/>
      <c r="AB1817" s="72"/>
      <c r="AC1817" s="72"/>
      <c r="AD1817" s="72"/>
      <c r="AE1817" s="72"/>
      <c r="AG1817" s="127"/>
      <c r="AN1817" s="72"/>
      <c r="AO1817" s="72"/>
      <c r="AP1817" s="72"/>
      <c r="AQ1817" s="72"/>
      <c r="AR1817" s="72"/>
      <c r="AS1817" s="72"/>
      <c r="AT1817" s="72"/>
      <c r="AU1817" s="72"/>
      <c r="AV1817" s="72"/>
    </row>
    <row r="1818" spans="27:64" x14ac:dyDescent="0.2">
      <c r="AA1818" s="72"/>
      <c r="AB1818" s="72"/>
      <c r="AC1818" s="72"/>
      <c r="AD1818" s="72"/>
      <c r="AE1818" s="72"/>
      <c r="AG1818" s="127"/>
      <c r="AN1818" s="72"/>
      <c r="AO1818" s="72"/>
      <c r="AP1818" s="72"/>
      <c r="AQ1818" s="72"/>
      <c r="AR1818" s="72"/>
      <c r="AS1818" s="72"/>
      <c r="AT1818" s="72"/>
      <c r="AU1818" s="72"/>
    </row>
    <row r="1819" spans="27:64" x14ac:dyDescent="0.2">
      <c r="AA1819" s="72"/>
      <c r="AB1819" s="72"/>
      <c r="AC1819" s="72"/>
      <c r="AD1819" s="72"/>
      <c r="AE1819" s="72"/>
      <c r="AG1819" s="127"/>
      <c r="AN1819" s="72"/>
      <c r="AO1819" s="72"/>
      <c r="AP1819" s="72"/>
      <c r="AQ1819" s="72"/>
      <c r="AR1819" s="72"/>
      <c r="AS1819" s="72"/>
      <c r="AT1819" s="72"/>
      <c r="AU1819" s="72"/>
    </row>
    <row r="1820" spans="27:64" x14ac:dyDescent="0.2">
      <c r="AA1820" s="72"/>
      <c r="AB1820" s="72"/>
      <c r="AC1820" s="72"/>
      <c r="AD1820" s="72"/>
      <c r="AE1820" s="72"/>
      <c r="AG1820" s="127"/>
      <c r="AN1820" s="72"/>
      <c r="AO1820" s="72"/>
      <c r="AP1820" s="72"/>
      <c r="AQ1820" s="72"/>
      <c r="AR1820" s="72"/>
      <c r="AS1820" s="72"/>
      <c r="AT1820" s="72"/>
      <c r="AU1820" s="72"/>
    </row>
    <row r="1821" spans="27:64" x14ac:dyDescent="0.2">
      <c r="AA1821" s="72"/>
      <c r="AB1821" s="72"/>
      <c r="AC1821" s="72"/>
      <c r="AD1821" s="72"/>
      <c r="AE1821" s="72"/>
      <c r="AG1821" s="127"/>
      <c r="AN1821" s="72"/>
      <c r="AO1821" s="72"/>
      <c r="AP1821" s="72"/>
      <c r="AQ1821" s="72"/>
      <c r="AR1821" s="72"/>
      <c r="AS1821" s="72"/>
      <c r="AT1821" s="72"/>
      <c r="AU1821" s="72"/>
    </row>
    <row r="1822" spans="27:64" x14ac:dyDescent="0.2">
      <c r="AA1822" s="72"/>
      <c r="AB1822" s="72"/>
      <c r="AC1822" s="72"/>
      <c r="AD1822" s="72"/>
      <c r="AE1822" s="72"/>
      <c r="AG1822" s="127"/>
      <c r="AN1822" s="72"/>
      <c r="AO1822" s="72"/>
      <c r="AP1822" s="72"/>
      <c r="AQ1822" s="72"/>
      <c r="AR1822" s="72"/>
      <c r="AS1822" s="72"/>
      <c r="AT1822" s="72"/>
      <c r="AU1822" s="72"/>
    </row>
    <row r="1823" spans="27:64" x14ac:dyDescent="0.2">
      <c r="AA1823" s="72"/>
      <c r="AB1823" s="72"/>
      <c r="AC1823" s="72"/>
      <c r="AD1823" s="72"/>
      <c r="AE1823" s="72"/>
      <c r="AG1823" s="127"/>
      <c r="AN1823" s="72"/>
      <c r="AO1823" s="72"/>
      <c r="AP1823" s="72"/>
      <c r="AQ1823" s="72"/>
      <c r="AR1823" s="72"/>
      <c r="AS1823" s="72"/>
      <c r="AT1823" s="72"/>
      <c r="AU1823" s="72"/>
    </row>
    <row r="1824" spans="27:64" x14ac:dyDescent="0.2">
      <c r="AA1824" s="72"/>
      <c r="AB1824" s="72"/>
      <c r="AC1824" s="72"/>
      <c r="AD1824" s="72"/>
      <c r="AE1824" s="72"/>
      <c r="AG1824" s="127"/>
      <c r="AN1824" s="72"/>
      <c r="AO1824" s="72"/>
      <c r="AP1824" s="72"/>
      <c r="AQ1824" s="72"/>
      <c r="AR1824" s="72"/>
      <c r="AS1824" s="72"/>
      <c r="AT1824" s="72"/>
      <c r="AU1824" s="72"/>
    </row>
    <row r="1825" spans="27:64" x14ac:dyDescent="0.2">
      <c r="AA1825" s="72"/>
      <c r="AB1825" s="72"/>
      <c r="AC1825" s="72"/>
      <c r="AD1825" s="72"/>
      <c r="AE1825" s="72"/>
      <c r="AG1825" s="127"/>
      <c r="AN1825" s="72"/>
      <c r="AO1825" s="72"/>
      <c r="AP1825" s="72"/>
      <c r="AQ1825" s="72"/>
      <c r="AR1825" s="72"/>
      <c r="AS1825" s="72"/>
      <c r="AT1825" s="72"/>
      <c r="AU1825" s="72"/>
    </row>
    <row r="1826" spans="27:64" x14ac:dyDescent="0.2">
      <c r="AA1826" s="72"/>
      <c r="AB1826" s="72"/>
      <c r="AC1826" s="72"/>
      <c r="AD1826" s="72"/>
      <c r="AE1826" s="72"/>
      <c r="AG1826" s="127"/>
      <c r="AN1826" s="72"/>
      <c r="AO1826" s="72"/>
      <c r="AP1826" s="72"/>
      <c r="AQ1826" s="72"/>
      <c r="AR1826" s="72"/>
      <c r="AS1826" s="72"/>
      <c r="AT1826" s="72"/>
      <c r="AU1826" s="72"/>
    </row>
    <row r="1827" spans="27:64" x14ac:dyDescent="0.2">
      <c r="AA1827" s="72"/>
      <c r="AB1827" s="72"/>
      <c r="AC1827" s="72"/>
      <c r="AD1827" s="72"/>
      <c r="AE1827" s="72"/>
      <c r="AG1827" s="127"/>
      <c r="AN1827" s="72"/>
      <c r="AO1827" s="72"/>
      <c r="AP1827" s="72"/>
      <c r="AQ1827" s="72"/>
      <c r="AR1827" s="72"/>
      <c r="AS1827" s="72"/>
      <c r="AT1827" s="72"/>
      <c r="AU1827" s="72"/>
      <c r="AV1827" s="72"/>
      <c r="AW1827" s="72"/>
      <c r="AX1827" s="72"/>
      <c r="AY1827" s="72"/>
      <c r="AZ1827" s="72"/>
      <c r="BA1827" s="72"/>
      <c r="BB1827" s="72"/>
      <c r="BC1827" s="72"/>
      <c r="BD1827" s="72"/>
      <c r="BE1827" s="72"/>
      <c r="BF1827" s="72"/>
      <c r="BG1827" s="72"/>
      <c r="BH1827" s="72"/>
      <c r="BI1827" s="72"/>
      <c r="BJ1827" s="72"/>
      <c r="BK1827" s="72"/>
      <c r="BL1827" s="72"/>
    </row>
    <row r="1828" spans="27:64" x14ac:dyDescent="0.2">
      <c r="AA1828" s="72"/>
      <c r="AB1828" s="72"/>
      <c r="AC1828" s="72"/>
      <c r="AD1828" s="72"/>
      <c r="AE1828" s="72"/>
      <c r="AG1828" s="127"/>
      <c r="AN1828" s="72"/>
      <c r="AO1828" s="72"/>
      <c r="AP1828" s="72"/>
      <c r="AQ1828" s="72"/>
      <c r="AR1828" s="72"/>
      <c r="AS1828" s="72"/>
      <c r="AT1828" s="72"/>
      <c r="AU1828" s="72"/>
    </row>
    <row r="1829" spans="27:64" x14ac:dyDescent="0.2">
      <c r="AA1829" s="72"/>
      <c r="AB1829" s="72"/>
      <c r="AC1829" s="72"/>
      <c r="AD1829" s="72"/>
      <c r="AE1829" s="72"/>
      <c r="AG1829" s="127"/>
      <c r="AN1829" s="72"/>
      <c r="AO1829" s="72"/>
      <c r="AP1829" s="72"/>
      <c r="AQ1829" s="72"/>
      <c r="AR1829" s="72"/>
      <c r="AS1829" s="72"/>
      <c r="AT1829" s="72"/>
      <c r="AU1829" s="72"/>
    </row>
    <row r="1830" spans="27:64" x14ac:dyDescent="0.2">
      <c r="AA1830" s="72"/>
      <c r="AB1830" s="72"/>
      <c r="AC1830" s="72"/>
      <c r="AD1830" s="72"/>
      <c r="AE1830" s="72"/>
      <c r="AG1830" s="127"/>
      <c r="AN1830" s="72"/>
      <c r="AO1830" s="72"/>
      <c r="AP1830" s="72"/>
      <c r="AQ1830" s="72"/>
      <c r="AR1830" s="72"/>
      <c r="AS1830" s="72"/>
      <c r="AT1830" s="72"/>
      <c r="AU1830" s="72"/>
    </row>
    <row r="1831" spans="27:64" x14ac:dyDescent="0.2">
      <c r="AA1831" s="72"/>
      <c r="AB1831" s="72"/>
      <c r="AC1831" s="72"/>
      <c r="AD1831" s="72"/>
      <c r="AE1831" s="72"/>
      <c r="AG1831" s="127"/>
      <c r="AN1831" s="72"/>
      <c r="AO1831" s="72"/>
      <c r="AP1831" s="72"/>
      <c r="AQ1831" s="72"/>
      <c r="AR1831" s="72"/>
      <c r="AS1831" s="72"/>
      <c r="AT1831" s="72"/>
      <c r="AU1831" s="72"/>
    </row>
    <row r="1832" spans="27:64" x14ac:dyDescent="0.2">
      <c r="AA1832" s="72"/>
      <c r="AB1832" s="72"/>
      <c r="AC1832" s="72"/>
      <c r="AD1832" s="72"/>
      <c r="AE1832" s="72"/>
      <c r="AG1832" s="127"/>
      <c r="AN1832" s="72"/>
      <c r="AO1832" s="72"/>
      <c r="AP1832" s="72"/>
      <c r="AQ1832" s="72"/>
      <c r="AR1832" s="72"/>
      <c r="AS1832" s="72"/>
      <c r="AT1832" s="72"/>
      <c r="AU1832" s="72"/>
    </row>
    <row r="1833" spans="27:64" x14ac:dyDescent="0.2">
      <c r="AA1833" s="72"/>
      <c r="AB1833" s="72"/>
      <c r="AC1833" s="72"/>
      <c r="AD1833" s="72"/>
      <c r="AE1833" s="72"/>
      <c r="AG1833" s="127"/>
      <c r="AN1833" s="72"/>
      <c r="AO1833" s="72"/>
      <c r="AP1833" s="72"/>
      <c r="AQ1833" s="72"/>
      <c r="AR1833" s="72"/>
      <c r="AS1833" s="72"/>
      <c r="AT1833" s="72"/>
      <c r="AU1833" s="72"/>
    </row>
    <row r="1834" spans="27:64" x14ac:dyDescent="0.2">
      <c r="AA1834" s="72"/>
      <c r="AB1834" s="72"/>
      <c r="AC1834" s="72"/>
      <c r="AD1834" s="72"/>
      <c r="AE1834" s="72"/>
      <c r="AG1834" s="127"/>
      <c r="AN1834" s="72"/>
      <c r="AO1834" s="72"/>
      <c r="AP1834" s="72"/>
      <c r="AQ1834" s="72"/>
      <c r="AR1834" s="72"/>
      <c r="AS1834" s="72"/>
      <c r="AT1834" s="72"/>
      <c r="AU1834" s="72"/>
    </row>
    <row r="1835" spans="27:64" x14ac:dyDescent="0.2">
      <c r="AA1835" s="72"/>
      <c r="AB1835" s="72"/>
      <c r="AC1835" s="72"/>
      <c r="AD1835" s="72"/>
      <c r="AE1835" s="72"/>
      <c r="AG1835" s="127"/>
      <c r="AN1835" s="72"/>
      <c r="AO1835" s="72"/>
      <c r="AP1835" s="72"/>
      <c r="AQ1835" s="72"/>
      <c r="AR1835" s="72"/>
      <c r="AS1835" s="72"/>
      <c r="AT1835" s="72"/>
      <c r="AU1835" s="72"/>
    </row>
    <row r="1836" spans="27:64" x14ac:dyDescent="0.2">
      <c r="AA1836" s="72"/>
      <c r="AB1836" s="72"/>
      <c r="AC1836" s="72"/>
      <c r="AD1836" s="72"/>
      <c r="AE1836" s="72"/>
      <c r="AG1836" s="127"/>
      <c r="AN1836" s="72"/>
      <c r="AO1836" s="72"/>
      <c r="AP1836" s="72"/>
      <c r="AQ1836" s="72"/>
      <c r="AR1836" s="72"/>
      <c r="AS1836" s="72"/>
      <c r="AT1836" s="72"/>
      <c r="AU1836" s="72"/>
    </row>
    <row r="1837" spans="27:64" x14ac:dyDescent="0.2">
      <c r="AA1837" s="72"/>
      <c r="AB1837" s="72"/>
      <c r="AC1837" s="72"/>
      <c r="AD1837" s="72"/>
      <c r="AE1837" s="72"/>
      <c r="AG1837" s="127"/>
      <c r="AN1837" s="72"/>
      <c r="AO1837" s="72"/>
      <c r="AP1837" s="72"/>
      <c r="AQ1837" s="72"/>
      <c r="AR1837" s="72"/>
      <c r="AS1837" s="72"/>
      <c r="AT1837" s="72"/>
      <c r="AU1837" s="72"/>
    </row>
    <row r="1838" spans="27:64" x14ac:dyDescent="0.2">
      <c r="AA1838" s="72"/>
      <c r="AB1838" s="72"/>
      <c r="AC1838" s="72"/>
      <c r="AD1838" s="72"/>
      <c r="AE1838" s="72"/>
      <c r="AG1838" s="127"/>
      <c r="AN1838" s="72"/>
      <c r="AO1838" s="72"/>
      <c r="AP1838" s="72"/>
      <c r="AQ1838" s="72"/>
      <c r="AR1838" s="72"/>
      <c r="AS1838" s="72"/>
      <c r="AT1838" s="72"/>
      <c r="AU1838" s="72"/>
    </row>
    <row r="1839" spans="27:64" x14ac:dyDescent="0.2">
      <c r="AA1839" s="72"/>
      <c r="AB1839" s="72"/>
      <c r="AC1839" s="72"/>
      <c r="AD1839" s="72"/>
      <c r="AE1839" s="72"/>
      <c r="AG1839" s="127"/>
      <c r="AN1839" s="72"/>
      <c r="AO1839" s="72"/>
      <c r="AP1839" s="72"/>
      <c r="AQ1839" s="72"/>
      <c r="AR1839" s="72"/>
      <c r="AS1839" s="72"/>
      <c r="AT1839" s="72"/>
      <c r="AU1839" s="72"/>
    </row>
    <row r="1840" spans="27:64" x14ac:dyDescent="0.2">
      <c r="AA1840" s="72"/>
      <c r="AB1840" s="72"/>
      <c r="AC1840" s="72"/>
      <c r="AD1840" s="72"/>
      <c r="AE1840" s="72"/>
      <c r="AG1840" s="127"/>
      <c r="AN1840" s="72"/>
      <c r="AO1840" s="72"/>
      <c r="AP1840" s="72"/>
      <c r="AQ1840" s="72"/>
      <c r="AR1840" s="72"/>
      <c r="AS1840" s="72"/>
      <c r="AT1840" s="72"/>
      <c r="AU1840" s="72"/>
    </row>
    <row r="1841" spans="27:64" x14ac:dyDescent="0.2">
      <c r="AA1841" s="72"/>
      <c r="AB1841" s="72"/>
      <c r="AC1841" s="72"/>
      <c r="AD1841" s="72"/>
      <c r="AE1841" s="72"/>
      <c r="AG1841" s="127"/>
      <c r="AN1841" s="72"/>
      <c r="AO1841" s="72"/>
      <c r="AP1841" s="72"/>
      <c r="AQ1841" s="72"/>
      <c r="AR1841" s="72"/>
      <c r="AS1841" s="72"/>
      <c r="AT1841" s="72"/>
      <c r="AU1841" s="72"/>
    </row>
    <row r="1842" spans="27:64" x14ac:dyDescent="0.2">
      <c r="AA1842" s="72"/>
      <c r="AB1842" s="72"/>
      <c r="AC1842" s="72"/>
      <c r="AD1842" s="72"/>
      <c r="AE1842" s="72"/>
      <c r="AG1842" s="127"/>
      <c r="AN1842" s="72"/>
      <c r="AO1842" s="72"/>
      <c r="AP1842" s="72"/>
      <c r="AQ1842" s="72"/>
      <c r="AR1842" s="72"/>
      <c r="AS1842" s="72"/>
      <c r="AT1842" s="72"/>
      <c r="AU1842" s="72"/>
    </row>
    <row r="1843" spans="27:64" x14ac:dyDescent="0.2">
      <c r="AA1843" s="72"/>
      <c r="AB1843" s="72"/>
      <c r="AC1843" s="72"/>
      <c r="AD1843" s="72"/>
      <c r="AE1843" s="72"/>
      <c r="AG1843" s="127"/>
      <c r="AN1843" s="72"/>
      <c r="AO1843" s="72"/>
      <c r="AP1843" s="72"/>
      <c r="AQ1843" s="72"/>
      <c r="AR1843" s="72"/>
      <c r="AS1843" s="72"/>
      <c r="AT1843" s="72"/>
      <c r="AU1843" s="72"/>
    </row>
    <row r="1844" spans="27:64" x14ac:dyDescent="0.2">
      <c r="AA1844" s="72"/>
      <c r="AB1844" s="72"/>
      <c r="AC1844" s="72"/>
      <c r="AD1844" s="72"/>
      <c r="AE1844" s="72"/>
      <c r="AG1844" s="127"/>
      <c r="AN1844" s="72"/>
      <c r="AO1844" s="72"/>
      <c r="AP1844" s="72"/>
      <c r="AQ1844" s="72"/>
      <c r="AR1844" s="72"/>
      <c r="AS1844" s="72"/>
      <c r="AT1844" s="72"/>
      <c r="AU1844" s="72"/>
    </row>
    <row r="1845" spans="27:64" x14ac:dyDescent="0.2">
      <c r="AA1845" s="72"/>
      <c r="AB1845" s="72"/>
      <c r="AC1845" s="72"/>
      <c r="AD1845" s="72"/>
      <c r="AE1845" s="72"/>
      <c r="AG1845" s="127"/>
      <c r="AN1845" s="72"/>
      <c r="AO1845" s="72"/>
      <c r="AP1845" s="72"/>
      <c r="AQ1845" s="72"/>
      <c r="AR1845" s="72"/>
      <c r="AS1845" s="72"/>
      <c r="AT1845" s="72"/>
      <c r="AU1845" s="72"/>
    </row>
    <row r="1846" spans="27:64" x14ac:dyDescent="0.2">
      <c r="AA1846" s="72"/>
      <c r="AB1846" s="72"/>
      <c r="AC1846" s="72"/>
      <c r="AD1846" s="72"/>
      <c r="AE1846" s="72"/>
      <c r="AG1846" s="127"/>
      <c r="AN1846" s="72"/>
      <c r="AO1846" s="72"/>
      <c r="AP1846" s="72"/>
      <c r="AQ1846" s="72"/>
      <c r="AR1846" s="72"/>
      <c r="AS1846" s="72"/>
      <c r="AT1846" s="72"/>
      <c r="AU1846" s="72"/>
      <c r="AV1846" s="72"/>
    </row>
    <row r="1847" spans="27:64" x14ac:dyDescent="0.2">
      <c r="AA1847" s="72"/>
      <c r="AB1847" s="72"/>
      <c r="AC1847" s="72"/>
      <c r="AD1847" s="72"/>
      <c r="AE1847" s="72"/>
      <c r="AG1847" s="127"/>
      <c r="AN1847" s="72"/>
      <c r="AO1847" s="72"/>
      <c r="AP1847" s="72"/>
      <c r="AQ1847" s="72"/>
      <c r="AR1847" s="72"/>
      <c r="AS1847" s="72"/>
      <c r="AT1847" s="72"/>
      <c r="AU1847" s="72"/>
    </row>
    <row r="1848" spans="27:64" x14ac:dyDescent="0.2">
      <c r="AA1848" s="72"/>
      <c r="AB1848" s="72"/>
      <c r="AC1848" s="72"/>
      <c r="AD1848" s="72"/>
      <c r="AE1848" s="72"/>
      <c r="AG1848" s="127"/>
      <c r="AN1848" s="72"/>
      <c r="AO1848" s="72"/>
      <c r="AP1848" s="72"/>
      <c r="AQ1848" s="72"/>
      <c r="AR1848" s="72"/>
      <c r="AS1848" s="72"/>
      <c r="AT1848" s="72"/>
      <c r="AU1848" s="72"/>
      <c r="AV1848" s="72"/>
      <c r="AW1848" s="72"/>
      <c r="AX1848" s="72"/>
      <c r="AY1848" s="72"/>
      <c r="AZ1848" s="72"/>
      <c r="BA1848" s="72"/>
      <c r="BB1848" s="72"/>
      <c r="BC1848" s="72"/>
      <c r="BD1848" s="72"/>
      <c r="BE1848" s="72"/>
      <c r="BF1848" s="72"/>
      <c r="BG1848" s="72"/>
      <c r="BH1848" s="72"/>
      <c r="BI1848" s="72"/>
      <c r="BJ1848" s="72"/>
      <c r="BK1848" s="72"/>
      <c r="BL1848" s="72"/>
    </row>
    <row r="1849" spans="27:64" x14ac:dyDescent="0.2">
      <c r="AA1849" s="72"/>
      <c r="AB1849" s="72"/>
      <c r="AC1849" s="72"/>
      <c r="AD1849" s="72"/>
      <c r="AE1849" s="72"/>
      <c r="AG1849" s="127"/>
      <c r="AN1849" s="72"/>
      <c r="AO1849" s="72"/>
      <c r="AP1849" s="72"/>
      <c r="AQ1849" s="72"/>
      <c r="AR1849" s="72"/>
      <c r="AS1849" s="72"/>
      <c r="AT1849" s="72"/>
      <c r="AU1849" s="72"/>
      <c r="AV1849" s="72"/>
    </row>
    <row r="1850" spans="27:64" x14ac:dyDescent="0.2">
      <c r="AA1850" s="72"/>
      <c r="AB1850" s="72"/>
      <c r="AC1850" s="72"/>
      <c r="AD1850" s="72"/>
      <c r="AE1850" s="72"/>
      <c r="AG1850" s="127"/>
      <c r="AN1850" s="72"/>
      <c r="AO1850" s="72"/>
      <c r="AP1850" s="72"/>
      <c r="AQ1850" s="72"/>
      <c r="AR1850" s="72"/>
      <c r="AS1850" s="72"/>
      <c r="AT1850" s="72"/>
      <c r="AU1850" s="72"/>
    </row>
    <row r="1851" spans="27:64" x14ac:dyDescent="0.2">
      <c r="AA1851" s="72"/>
      <c r="AB1851" s="72"/>
      <c r="AC1851" s="72"/>
      <c r="AD1851" s="72"/>
      <c r="AE1851" s="72"/>
      <c r="AG1851" s="127"/>
      <c r="AN1851" s="72"/>
      <c r="AO1851" s="72"/>
      <c r="AP1851" s="72"/>
      <c r="AQ1851" s="72"/>
      <c r="AR1851" s="72"/>
      <c r="AS1851" s="72"/>
      <c r="AT1851" s="72"/>
      <c r="AU1851" s="72"/>
    </row>
    <row r="1852" spans="27:64" x14ac:dyDescent="0.2">
      <c r="AA1852" s="72"/>
      <c r="AB1852" s="72"/>
      <c r="AC1852" s="72"/>
      <c r="AD1852" s="72"/>
      <c r="AE1852" s="72"/>
      <c r="AG1852" s="127"/>
      <c r="AN1852" s="72"/>
      <c r="AO1852" s="72"/>
      <c r="AP1852" s="72"/>
      <c r="AQ1852" s="72"/>
      <c r="AR1852" s="72"/>
      <c r="AS1852" s="72"/>
      <c r="AT1852" s="72"/>
      <c r="AU1852" s="72"/>
    </row>
    <row r="1853" spans="27:64" x14ac:dyDescent="0.2">
      <c r="AA1853" s="72"/>
      <c r="AB1853" s="72"/>
      <c r="AC1853" s="72"/>
      <c r="AD1853" s="72"/>
      <c r="AE1853" s="72"/>
      <c r="AG1853" s="127"/>
      <c r="AN1853" s="72"/>
      <c r="AO1853" s="72"/>
      <c r="AP1853" s="72"/>
      <c r="AQ1853" s="72"/>
      <c r="AR1853" s="72"/>
      <c r="AS1853" s="72"/>
      <c r="AT1853" s="72"/>
      <c r="AU1853" s="72"/>
    </row>
    <row r="1854" spans="27:64" x14ac:dyDescent="0.2">
      <c r="AA1854" s="72"/>
      <c r="AB1854" s="72"/>
      <c r="AC1854" s="72"/>
      <c r="AD1854" s="72"/>
      <c r="AE1854" s="72"/>
      <c r="AG1854" s="127"/>
      <c r="AN1854" s="72"/>
      <c r="AO1854" s="72"/>
      <c r="AP1854" s="72"/>
      <c r="AQ1854" s="72"/>
      <c r="AR1854" s="72"/>
      <c r="AS1854" s="72"/>
      <c r="AT1854" s="72"/>
      <c r="AU1854" s="72"/>
    </row>
    <row r="1855" spans="27:64" x14ac:dyDescent="0.2">
      <c r="AA1855" s="72"/>
      <c r="AB1855" s="72"/>
      <c r="AC1855" s="72"/>
      <c r="AD1855" s="72"/>
      <c r="AE1855" s="72"/>
      <c r="AG1855" s="127"/>
      <c r="AN1855" s="72"/>
      <c r="AO1855" s="72"/>
      <c r="AP1855" s="72"/>
      <c r="AQ1855" s="72"/>
      <c r="AR1855" s="72"/>
      <c r="AS1855" s="72"/>
      <c r="AT1855" s="72"/>
      <c r="AU1855" s="72"/>
    </row>
    <row r="1856" spans="27:64" x14ac:dyDescent="0.2">
      <c r="AA1856" s="72"/>
      <c r="AB1856" s="72"/>
      <c r="AC1856" s="72"/>
      <c r="AD1856" s="72"/>
      <c r="AE1856" s="72"/>
      <c r="AG1856" s="127"/>
      <c r="AN1856" s="72"/>
      <c r="AO1856" s="72"/>
      <c r="AP1856" s="72"/>
      <c r="AQ1856" s="72"/>
      <c r="AR1856" s="72"/>
      <c r="AS1856" s="72"/>
      <c r="AT1856" s="72"/>
      <c r="AU1856" s="72"/>
    </row>
    <row r="1857" spans="27:47" x14ac:dyDescent="0.2">
      <c r="AA1857" s="72"/>
      <c r="AB1857" s="72"/>
      <c r="AC1857" s="72"/>
      <c r="AD1857" s="72"/>
      <c r="AE1857" s="72"/>
      <c r="AG1857" s="127"/>
      <c r="AN1857" s="72"/>
      <c r="AO1857" s="72"/>
      <c r="AP1857" s="72"/>
      <c r="AQ1857" s="72"/>
      <c r="AR1857" s="72"/>
      <c r="AS1857" s="72"/>
      <c r="AT1857" s="72"/>
      <c r="AU1857" s="72"/>
    </row>
    <row r="1858" spans="27:47" x14ac:dyDescent="0.2">
      <c r="AA1858" s="72"/>
      <c r="AB1858" s="72"/>
      <c r="AC1858" s="72"/>
      <c r="AD1858" s="72"/>
      <c r="AE1858" s="72"/>
      <c r="AG1858" s="127"/>
      <c r="AN1858" s="72"/>
      <c r="AO1858" s="72"/>
      <c r="AP1858" s="72"/>
      <c r="AQ1858" s="72"/>
      <c r="AR1858" s="72"/>
      <c r="AS1858" s="72"/>
      <c r="AT1858" s="72"/>
      <c r="AU1858" s="72"/>
    </row>
    <row r="1859" spans="27:47" x14ac:dyDescent="0.2">
      <c r="AA1859" s="72"/>
      <c r="AB1859" s="72"/>
      <c r="AC1859" s="72"/>
      <c r="AD1859" s="72"/>
      <c r="AE1859" s="72"/>
      <c r="AG1859" s="127"/>
      <c r="AN1859" s="72"/>
      <c r="AO1859" s="72"/>
      <c r="AP1859" s="72"/>
      <c r="AQ1859" s="72"/>
      <c r="AR1859" s="72"/>
      <c r="AS1859" s="72"/>
      <c r="AT1859" s="72"/>
      <c r="AU1859" s="72"/>
    </row>
    <row r="1860" spans="27:47" x14ac:dyDescent="0.2">
      <c r="AA1860" s="72"/>
      <c r="AB1860" s="72"/>
      <c r="AC1860" s="72"/>
      <c r="AD1860" s="72"/>
      <c r="AE1860" s="72"/>
      <c r="AG1860" s="127"/>
      <c r="AN1860" s="72"/>
      <c r="AO1860" s="72"/>
      <c r="AP1860" s="72"/>
      <c r="AQ1860" s="72"/>
      <c r="AR1860" s="72"/>
      <c r="AS1860" s="72"/>
      <c r="AT1860" s="72"/>
      <c r="AU1860" s="72"/>
    </row>
    <row r="1861" spans="27:47" x14ac:dyDescent="0.2">
      <c r="AA1861" s="72"/>
      <c r="AB1861" s="72"/>
      <c r="AC1861" s="72"/>
      <c r="AD1861" s="72"/>
      <c r="AE1861" s="72"/>
      <c r="AG1861" s="127"/>
      <c r="AN1861" s="72"/>
      <c r="AO1861" s="72"/>
      <c r="AP1861" s="72"/>
      <c r="AQ1861" s="72"/>
      <c r="AR1861" s="72"/>
      <c r="AS1861" s="72"/>
      <c r="AT1861" s="72"/>
      <c r="AU1861" s="72"/>
    </row>
    <row r="1862" spans="27:47" x14ac:dyDescent="0.2">
      <c r="AA1862" s="72"/>
      <c r="AB1862" s="72"/>
      <c r="AC1862" s="72"/>
      <c r="AD1862" s="72"/>
      <c r="AE1862" s="72"/>
      <c r="AG1862" s="127"/>
      <c r="AN1862" s="72"/>
      <c r="AO1862" s="72"/>
      <c r="AP1862" s="72"/>
      <c r="AQ1862" s="72"/>
      <c r="AR1862" s="72"/>
      <c r="AS1862" s="72"/>
      <c r="AT1862" s="72"/>
      <c r="AU1862" s="72"/>
    </row>
    <row r="1863" spans="27:47" x14ac:dyDescent="0.2">
      <c r="AA1863" s="72"/>
      <c r="AB1863" s="72"/>
      <c r="AC1863" s="72"/>
      <c r="AD1863" s="72"/>
      <c r="AE1863" s="72"/>
      <c r="AG1863" s="127"/>
      <c r="AN1863" s="72"/>
      <c r="AO1863" s="72"/>
      <c r="AP1863" s="72"/>
      <c r="AQ1863" s="72"/>
      <c r="AR1863" s="72"/>
      <c r="AS1863" s="72"/>
      <c r="AT1863" s="72"/>
      <c r="AU1863" s="72"/>
    </row>
    <row r="1864" spans="27:47" x14ac:dyDescent="0.2">
      <c r="AA1864" s="72"/>
      <c r="AB1864" s="72"/>
      <c r="AC1864" s="72"/>
      <c r="AD1864" s="72"/>
      <c r="AE1864" s="72"/>
      <c r="AG1864" s="127"/>
      <c r="AN1864" s="72"/>
      <c r="AO1864" s="72"/>
      <c r="AP1864" s="72"/>
      <c r="AQ1864" s="72"/>
      <c r="AR1864" s="72"/>
      <c r="AS1864" s="72"/>
      <c r="AT1864" s="72"/>
      <c r="AU1864" s="72"/>
    </row>
    <row r="1865" spans="27:47" x14ac:dyDescent="0.2">
      <c r="AA1865" s="72"/>
      <c r="AB1865" s="72"/>
      <c r="AC1865" s="72"/>
      <c r="AD1865" s="72"/>
      <c r="AE1865" s="72"/>
      <c r="AG1865" s="127"/>
      <c r="AN1865" s="72"/>
      <c r="AO1865" s="72"/>
      <c r="AP1865" s="72"/>
      <c r="AQ1865" s="72"/>
      <c r="AR1865" s="72"/>
      <c r="AS1865" s="72"/>
      <c r="AT1865" s="72"/>
      <c r="AU1865" s="72"/>
    </row>
    <row r="1866" spans="27:47" x14ac:dyDescent="0.2">
      <c r="AA1866" s="72"/>
      <c r="AB1866" s="72"/>
      <c r="AC1866" s="72"/>
      <c r="AD1866" s="72"/>
      <c r="AE1866" s="72"/>
      <c r="AG1866" s="127"/>
      <c r="AN1866" s="72"/>
      <c r="AO1866" s="72"/>
      <c r="AP1866" s="72"/>
      <c r="AQ1866" s="72"/>
      <c r="AR1866" s="72"/>
      <c r="AS1866" s="72"/>
      <c r="AT1866" s="72"/>
      <c r="AU1866" s="72"/>
    </row>
    <row r="1867" spans="27:47" x14ac:dyDescent="0.2">
      <c r="AA1867" s="72"/>
      <c r="AB1867" s="72"/>
      <c r="AC1867" s="72"/>
      <c r="AD1867" s="72"/>
      <c r="AE1867" s="72"/>
      <c r="AG1867" s="127"/>
      <c r="AN1867" s="72"/>
      <c r="AO1867" s="72"/>
      <c r="AP1867" s="72"/>
      <c r="AQ1867" s="72"/>
      <c r="AR1867" s="72"/>
      <c r="AS1867" s="72"/>
      <c r="AT1867" s="72"/>
      <c r="AU1867" s="72"/>
    </row>
    <row r="1868" spans="27:47" x14ac:dyDescent="0.2">
      <c r="AA1868" s="72"/>
      <c r="AB1868" s="72"/>
      <c r="AC1868" s="72"/>
      <c r="AD1868" s="72"/>
      <c r="AE1868" s="72"/>
      <c r="AG1868" s="127"/>
      <c r="AN1868" s="72"/>
      <c r="AO1868" s="72"/>
      <c r="AP1868" s="72"/>
      <c r="AQ1868" s="72"/>
      <c r="AR1868" s="72"/>
      <c r="AS1868" s="72"/>
      <c r="AT1868" s="72"/>
      <c r="AU1868" s="72"/>
    </row>
    <row r="1869" spans="27:47" x14ac:dyDescent="0.2">
      <c r="AA1869" s="72"/>
      <c r="AB1869" s="72"/>
      <c r="AC1869" s="72"/>
      <c r="AD1869" s="72"/>
      <c r="AE1869" s="72"/>
      <c r="AG1869" s="127"/>
      <c r="AN1869" s="72"/>
      <c r="AO1869" s="72"/>
      <c r="AP1869" s="72"/>
      <c r="AQ1869" s="72"/>
      <c r="AR1869" s="72"/>
      <c r="AS1869" s="72"/>
      <c r="AT1869" s="72"/>
      <c r="AU1869" s="72"/>
    </row>
    <row r="1870" spans="27:47" x14ac:dyDescent="0.2">
      <c r="AA1870" s="72"/>
      <c r="AB1870" s="72"/>
      <c r="AC1870" s="72"/>
      <c r="AD1870" s="72"/>
      <c r="AE1870" s="72"/>
      <c r="AG1870" s="127"/>
      <c r="AN1870" s="72"/>
      <c r="AO1870" s="72"/>
      <c r="AP1870" s="72"/>
      <c r="AQ1870" s="72"/>
      <c r="AR1870" s="72"/>
      <c r="AS1870" s="72"/>
      <c r="AT1870" s="72"/>
      <c r="AU1870" s="72"/>
    </row>
    <row r="1871" spans="27:47" x14ac:dyDescent="0.2">
      <c r="AA1871" s="72"/>
      <c r="AB1871" s="72"/>
      <c r="AC1871" s="72"/>
      <c r="AD1871" s="72"/>
      <c r="AE1871" s="72"/>
      <c r="AG1871" s="127"/>
      <c r="AN1871" s="72"/>
      <c r="AO1871" s="72"/>
      <c r="AP1871" s="72"/>
      <c r="AQ1871" s="72"/>
      <c r="AR1871" s="72"/>
      <c r="AS1871" s="72"/>
      <c r="AT1871" s="72"/>
      <c r="AU1871" s="72"/>
    </row>
    <row r="1872" spans="27:47" x14ac:dyDescent="0.2">
      <c r="AA1872" s="72"/>
      <c r="AB1872" s="72"/>
      <c r="AC1872" s="72"/>
      <c r="AD1872" s="72"/>
      <c r="AE1872" s="72"/>
      <c r="AG1872" s="127"/>
      <c r="AN1872" s="72"/>
      <c r="AO1872" s="72"/>
      <c r="AP1872" s="72"/>
      <c r="AQ1872" s="72"/>
      <c r="AR1872" s="72"/>
      <c r="AS1872" s="72"/>
      <c r="AT1872" s="72"/>
      <c r="AU1872" s="72"/>
    </row>
    <row r="1873" spans="27:47" x14ac:dyDescent="0.2">
      <c r="AA1873" s="72"/>
      <c r="AB1873" s="72"/>
      <c r="AC1873" s="72"/>
      <c r="AD1873" s="72"/>
      <c r="AE1873" s="72"/>
      <c r="AG1873" s="127"/>
      <c r="AN1873" s="72"/>
      <c r="AO1873" s="72"/>
      <c r="AP1873" s="72"/>
      <c r="AQ1873" s="72"/>
      <c r="AR1873" s="72"/>
      <c r="AS1873" s="72"/>
      <c r="AT1873" s="72"/>
      <c r="AU1873" s="72"/>
    </row>
    <row r="1874" spans="27:47" x14ac:dyDescent="0.2">
      <c r="AA1874" s="72"/>
      <c r="AB1874" s="72"/>
      <c r="AC1874" s="72"/>
      <c r="AD1874" s="72"/>
      <c r="AE1874" s="72"/>
      <c r="AG1874" s="127"/>
      <c r="AN1874" s="72"/>
      <c r="AO1874" s="72"/>
      <c r="AP1874" s="72"/>
      <c r="AQ1874" s="72"/>
      <c r="AR1874" s="72"/>
      <c r="AS1874" s="72"/>
      <c r="AT1874" s="72"/>
      <c r="AU1874" s="72"/>
    </row>
    <row r="1875" spans="27:47" x14ac:dyDescent="0.2">
      <c r="AA1875" s="72"/>
      <c r="AB1875" s="72"/>
      <c r="AC1875" s="72"/>
      <c r="AD1875" s="72"/>
      <c r="AE1875" s="72"/>
      <c r="AG1875" s="127"/>
      <c r="AN1875" s="72"/>
      <c r="AO1875" s="72"/>
      <c r="AP1875" s="72"/>
      <c r="AQ1875" s="72"/>
      <c r="AR1875" s="72"/>
      <c r="AS1875" s="72"/>
      <c r="AT1875" s="72"/>
      <c r="AU1875" s="72"/>
    </row>
    <row r="1876" spans="27:47" x14ac:dyDescent="0.2">
      <c r="AA1876" s="72"/>
      <c r="AB1876" s="72"/>
      <c r="AC1876" s="72"/>
      <c r="AD1876" s="72"/>
      <c r="AE1876" s="72"/>
      <c r="AG1876" s="127"/>
      <c r="AN1876" s="72"/>
      <c r="AO1876" s="72"/>
      <c r="AP1876" s="72"/>
      <c r="AQ1876" s="72"/>
      <c r="AR1876" s="72"/>
      <c r="AS1876" s="72"/>
      <c r="AT1876" s="72"/>
      <c r="AU1876" s="72"/>
    </row>
    <row r="1877" spans="27:47" x14ac:dyDescent="0.2">
      <c r="AA1877" s="72"/>
      <c r="AB1877" s="72"/>
      <c r="AC1877" s="72"/>
      <c r="AD1877" s="72"/>
      <c r="AE1877" s="72"/>
      <c r="AG1877" s="127"/>
      <c r="AN1877" s="72"/>
      <c r="AO1877" s="72"/>
      <c r="AP1877" s="72"/>
      <c r="AQ1877" s="72"/>
      <c r="AR1877" s="72"/>
      <c r="AS1877" s="72"/>
      <c r="AT1877" s="72"/>
      <c r="AU1877" s="72"/>
    </row>
    <row r="1878" spans="27:47" x14ac:dyDescent="0.2">
      <c r="AA1878" s="72"/>
      <c r="AB1878" s="72"/>
      <c r="AC1878" s="72"/>
      <c r="AD1878" s="72"/>
      <c r="AE1878" s="72"/>
      <c r="AG1878" s="127"/>
      <c r="AN1878" s="72"/>
      <c r="AO1878" s="72"/>
      <c r="AP1878" s="72"/>
      <c r="AQ1878" s="72"/>
      <c r="AR1878" s="72"/>
      <c r="AS1878" s="72"/>
      <c r="AT1878" s="72"/>
      <c r="AU1878" s="72"/>
    </row>
    <row r="1879" spans="27:47" x14ac:dyDescent="0.2">
      <c r="AA1879" s="72"/>
      <c r="AB1879" s="72"/>
      <c r="AC1879" s="72"/>
      <c r="AD1879" s="72"/>
      <c r="AE1879" s="72"/>
      <c r="AG1879" s="127"/>
      <c r="AN1879" s="72"/>
      <c r="AO1879" s="72"/>
      <c r="AP1879" s="72"/>
      <c r="AQ1879" s="72"/>
      <c r="AR1879" s="72"/>
      <c r="AS1879" s="72"/>
      <c r="AT1879" s="72"/>
      <c r="AU1879" s="72"/>
    </row>
    <row r="1880" spans="27:47" x14ac:dyDescent="0.2">
      <c r="AA1880" s="72"/>
      <c r="AB1880" s="72"/>
      <c r="AC1880" s="72"/>
      <c r="AD1880" s="72"/>
      <c r="AE1880" s="72"/>
      <c r="AG1880" s="127"/>
      <c r="AN1880" s="72"/>
      <c r="AO1880" s="72"/>
      <c r="AP1880" s="72"/>
      <c r="AQ1880" s="72"/>
      <c r="AR1880" s="72"/>
      <c r="AS1880" s="72"/>
      <c r="AT1880" s="72"/>
      <c r="AU1880" s="72"/>
    </row>
    <row r="1881" spans="27:47" x14ac:dyDescent="0.2">
      <c r="AA1881" s="72"/>
      <c r="AB1881" s="72"/>
      <c r="AC1881" s="72"/>
      <c r="AD1881" s="72"/>
      <c r="AE1881" s="72"/>
      <c r="AG1881" s="127"/>
      <c r="AN1881" s="72"/>
      <c r="AO1881" s="72"/>
      <c r="AP1881" s="72"/>
      <c r="AQ1881" s="72"/>
      <c r="AR1881" s="72"/>
      <c r="AS1881" s="72"/>
      <c r="AT1881" s="72"/>
      <c r="AU1881" s="72"/>
    </row>
    <row r="1882" spans="27:47" x14ac:dyDescent="0.2">
      <c r="AA1882" s="72"/>
      <c r="AB1882" s="72"/>
      <c r="AC1882" s="72"/>
      <c r="AD1882" s="72"/>
      <c r="AE1882" s="72"/>
      <c r="AG1882" s="127"/>
      <c r="AN1882" s="72"/>
      <c r="AO1882" s="72"/>
      <c r="AP1882" s="72"/>
      <c r="AQ1882" s="72"/>
      <c r="AR1882" s="72"/>
      <c r="AS1882" s="72"/>
      <c r="AT1882" s="72"/>
      <c r="AU1882" s="72"/>
    </row>
    <row r="1883" spans="27:47" x14ac:dyDescent="0.2">
      <c r="AA1883" s="72"/>
      <c r="AB1883" s="72"/>
      <c r="AC1883" s="72"/>
      <c r="AD1883" s="72"/>
      <c r="AE1883" s="72"/>
      <c r="AG1883" s="127"/>
      <c r="AN1883" s="72"/>
      <c r="AO1883" s="72"/>
      <c r="AP1883" s="72"/>
      <c r="AQ1883" s="72"/>
      <c r="AR1883" s="72"/>
      <c r="AS1883" s="72"/>
      <c r="AT1883" s="72"/>
      <c r="AU1883" s="72"/>
    </row>
    <row r="1884" spans="27:47" x14ac:dyDescent="0.2">
      <c r="AA1884" s="72"/>
      <c r="AB1884" s="72"/>
      <c r="AC1884" s="72"/>
      <c r="AD1884" s="72"/>
      <c r="AE1884" s="72"/>
      <c r="AG1884" s="127"/>
      <c r="AN1884" s="72"/>
      <c r="AO1884" s="72"/>
      <c r="AP1884" s="72"/>
      <c r="AQ1884" s="72"/>
      <c r="AR1884" s="72"/>
      <c r="AS1884" s="72"/>
      <c r="AT1884" s="72"/>
      <c r="AU1884" s="72"/>
    </row>
    <row r="1885" spans="27:47" x14ac:dyDescent="0.2">
      <c r="AA1885" s="72"/>
      <c r="AB1885" s="72"/>
      <c r="AC1885" s="72"/>
      <c r="AD1885" s="72"/>
      <c r="AE1885" s="72"/>
      <c r="AG1885" s="127"/>
      <c r="AN1885" s="72"/>
      <c r="AO1885" s="72"/>
      <c r="AP1885" s="72"/>
      <c r="AQ1885" s="72"/>
      <c r="AR1885" s="72"/>
      <c r="AS1885" s="72"/>
      <c r="AT1885" s="72"/>
      <c r="AU1885" s="72"/>
    </row>
    <row r="1886" spans="27:47" x14ac:dyDescent="0.2">
      <c r="AA1886" s="72"/>
      <c r="AB1886" s="72"/>
      <c r="AC1886" s="72"/>
      <c r="AD1886" s="72"/>
      <c r="AE1886" s="72"/>
      <c r="AG1886" s="127"/>
      <c r="AN1886" s="72"/>
      <c r="AO1886" s="72"/>
      <c r="AP1886" s="72"/>
      <c r="AQ1886" s="72"/>
      <c r="AR1886" s="72"/>
      <c r="AS1886" s="72"/>
      <c r="AT1886" s="72"/>
      <c r="AU1886" s="72"/>
    </row>
    <row r="1887" spans="27:47" x14ac:dyDescent="0.2">
      <c r="AA1887" s="72"/>
      <c r="AB1887" s="72"/>
      <c r="AC1887" s="72"/>
      <c r="AD1887" s="72"/>
      <c r="AE1887" s="72"/>
      <c r="AG1887" s="127"/>
      <c r="AN1887" s="72"/>
      <c r="AO1887" s="72"/>
      <c r="AP1887" s="72"/>
      <c r="AQ1887" s="72"/>
      <c r="AR1887" s="72"/>
      <c r="AS1887" s="72"/>
      <c r="AT1887" s="72"/>
      <c r="AU1887" s="72"/>
    </row>
    <row r="1888" spans="27:47" x14ac:dyDescent="0.2">
      <c r="AA1888" s="72"/>
      <c r="AB1888" s="72"/>
      <c r="AC1888" s="72"/>
      <c r="AD1888" s="72"/>
      <c r="AE1888" s="72"/>
      <c r="AG1888" s="127"/>
      <c r="AN1888" s="72"/>
      <c r="AO1888" s="72"/>
      <c r="AP1888" s="72"/>
      <c r="AQ1888" s="72"/>
      <c r="AR1888" s="72"/>
      <c r="AS1888" s="72"/>
      <c r="AT1888" s="72"/>
      <c r="AU1888" s="72"/>
    </row>
    <row r="1889" spans="27:47" x14ac:dyDescent="0.2">
      <c r="AA1889" s="72"/>
      <c r="AB1889" s="72"/>
      <c r="AC1889" s="72"/>
      <c r="AD1889" s="72"/>
      <c r="AE1889" s="72"/>
      <c r="AG1889" s="127"/>
      <c r="AN1889" s="72"/>
      <c r="AO1889" s="72"/>
      <c r="AP1889" s="72"/>
      <c r="AQ1889" s="72"/>
      <c r="AR1889" s="72"/>
      <c r="AS1889" s="72"/>
      <c r="AT1889" s="72"/>
      <c r="AU1889" s="72"/>
    </row>
    <row r="1890" spans="27:47" x14ac:dyDescent="0.2">
      <c r="AA1890" s="72"/>
      <c r="AB1890" s="72"/>
      <c r="AC1890" s="72"/>
      <c r="AD1890" s="72"/>
      <c r="AE1890" s="72"/>
      <c r="AG1890" s="127"/>
      <c r="AN1890" s="72"/>
      <c r="AO1890" s="72"/>
      <c r="AP1890" s="72"/>
      <c r="AQ1890" s="72"/>
      <c r="AR1890" s="72"/>
      <c r="AS1890" s="72"/>
      <c r="AT1890" s="72"/>
      <c r="AU1890" s="72"/>
    </row>
    <row r="1891" spans="27:47" x14ac:dyDescent="0.2">
      <c r="AA1891" s="72"/>
      <c r="AB1891" s="72"/>
      <c r="AC1891" s="72"/>
      <c r="AD1891" s="72"/>
      <c r="AE1891" s="72"/>
      <c r="AG1891" s="127"/>
      <c r="AN1891" s="72"/>
      <c r="AO1891" s="72"/>
      <c r="AP1891" s="72"/>
      <c r="AQ1891" s="72"/>
      <c r="AR1891" s="72"/>
      <c r="AS1891" s="72"/>
      <c r="AT1891" s="72"/>
      <c r="AU1891" s="72"/>
    </row>
    <row r="1892" spans="27:47" x14ac:dyDescent="0.2">
      <c r="AA1892" s="72"/>
      <c r="AB1892" s="72"/>
      <c r="AC1892" s="72"/>
      <c r="AD1892" s="72"/>
      <c r="AE1892" s="72"/>
      <c r="AG1892" s="127"/>
      <c r="AN1892" s="72"/>
      <c r="AO1892" s="72"/>
      <c r="AP1892" s="72"/>
      <c r="AQ1892" s="72"/>
      <c r="AR1892" s="72"/>
      <c r="AS1892" s="72"/>
      <c r="AT1892" s="72"/>
      <c r="AU1892" s="72"/>
    </row>
    <row r="1893" spans="27:47" x14ac:dyDescent="0.2">
      <c r="AA1893" s="72"/>
      <c r="AB1893" s="72"/>
      <c r="AC1893" s="72"/>
      <c r="AD1893" s="72"/>
      <c r="AE1893" s="72"/>
      <c r="AG1893" s="127"/>
      <c r="AN1893" s="72"/>
      <c r="AO1893" s="72"/>
      <c r="AP1893" s="72"/>
      <c r="AQ1893" s="72"/>
      <c r="AR1893" s="72"/>
      <c r="AS1893" s="72"/>
      <c r="AT1893" s="72"/>
      <c r="AU1893" s="72"/>
    </row>
    <row r="1894" spans="27:47" x14ac:dyDescent="0.2">
      <c r="AA1894" s="72"/>
      <c r="AB1894" s="72"/>
      <c r="AC1894" s="72"/>
      <c r="AD1894" s="72"/>
      <c r="AE1894" s="72"/>
      <c r="AG1894" s="127"/>
      <c r="AN1894" s="72"/>
      <c r="AO1894" s="72"/>
      <c r="AP1894" s="72"/>
      <c r="AQ1894" s="72"/>
      <c r="AR1894" s="72"/>
      <c r="AS1894" s="72"/>
      <c r="AT1894" s="72"/>
      <c r="AU1894" s="72"/>
    </row>
    <row r="1895" spans="27:47" x14ac:dyDescent="0.2">
      <c r="AA1895" s="72"/>
      <c r="AB1895" s="72"/>
      <c r="AC1895" s="72"/>
      <c r="AD1895" s="72"/>
      <c r="AE1895" s="72"/>
      <c r="AG1895" s="127"/>
      <c r="AN1895" s="72"/>
      <c r="AO1895" s="72"/>
      <c r="AP1895" s="72"/>
      <c r="AQ1895" s="72"/>
      <c r="AR1895" s="72"/>
      <c r="AS1895" s="72"/>
      <c r="AT1895" s="72"/>
      <c r="AU1895" s="72"/>
    </row>
    <row r="1896" spans="27:47" x14ac:dyDescent="0.2">
      <c r="AA1896" s="72"/>
      <c r="AB1896" s="72"/>
      <c r="AC1896" s="72"/>
      <c r="AD1896" s="72"/>
      <c r="AE1896" s="72"/>
      <c r="AG1896" s="127"/>
      <c r="AN1896" s="72"/>
      <c r="AO1896" s="72"/>
      <c r="AP1896" s="72"/>
      <c r="AQ1896" s="72"/>
      <c r="AR1896" s="72"/>
      <c r="AS1896" s="72"/>
      <c r="AT1896" s="72"/>
      <c r="AU1896" s="72"/>
    </row>
    <row r="1897" spans="27:47" x14ac:dyDescent="0.2">
      <c r="AA1897" s="72"/>
      <c r="AB1897" s="72"/>
      <c r="AC1897" s="72"/>
      <c r="AD1897" s="72"/>
      <c r="AE1897" s="72"/>
      <c r="AG1897" s="127"/>
      <c r="AN1897" s="72"/>
      <c r="AO1897" s="72"/>
      <c r="AP1897" s="72"/>
      <c r="AQ1897" s="72"/>
      <c r="AR1897" s="72"/>
      <c r="AS1897" s="72"/>
      <c r="AT1897" s="72"/>
      <c r="AU1897" s="72"/>
    </row>
    <row r="1898" spans="27:47" x14ac:dyDescent="0.2">
      <c r="AA1898" s="72"/>
      <c r="AB1898" s="72"/>
      <c r="AC1898" s="72"/>
      <c r="AD1898" s="72"/>
      <c r="AE1898" s="72"/>
      <c r="AG1898" s="127"/>
      <c r="AN1898" s="72"/>
      <c r="AO1898" s="72"/>
      <c r="AP1898" s="72"/>
      <c r="AQ1898" s="72"/>
      <c r="AR1898" s="72"/>
      <c r="AS1898" s="72"/>
      <c r="AT1898" s="72"/>
      <c r="AU1898" s="72"/>
    </row>
    <row r="1899" spans="27:47" x14ac:dyDescent="0.2">
      <c r="AA1899" s="72"/>
      <c r="AB1899" s="72"/>
      <c r="AC1899" s="72"/>
      <c r="AD1899" s="72"/>
      <c r="AE1899" s="72"/>
      <c r="AG1899" s="127"/>
      <c r="AN1899" s="72"/>
      <c r="AO1899" s="72"/>
      <c r="AP1899" s="72"/>
      <c r="AQ1899" s="72"/>
      <c r="AR1899" s="72"/>
      <c r="AS1899" s="72"/>
      <c r="AT1899" s="72"/>
      <c r="AU1899" s="72"/>
    </row>
    <row r="1900" spans="27:47" x14ac:dyDescent="0.2">
      <c r="AA1900" s="72"/>
      <c r="AB1900" s="72"/>
      <c r="AC1900" s="72"/>
      <c r="AD1900" s="72"/>
      <c r="AE1900" s="72"/>
      <c r="AG1900" s="127"/>
      <c r="AN1900" s="72"/>
      <c r="AO1900" s="72"/>
      <c r="AP1900" s="72"/>
      <c r="AQ1900" s="72"/>
      <c r="AR1900" s="72"/>
      <c r="AS1900" s="72"/>
      <c r="AT1900" s="72"/>
      <c r="AU1900" s="72"/>
    </row>
    <row r="1901" spans="27:47" x14ac:dyDescent="0.2">
      <c r="AA1901" s="72"/>
      <c r="AB1901" s="72"/>
      <c r="AC1901" s="72"/>
      <c r="AD1901" s="72"/>
      <c r="AE1901" s="72"/>
      <c r="AG1901" s="127"/>
      <c r="AN1901" s="72"/>
      <c r="AO1901" s="72"/>
      <c r="AP1901" s="72"/>
      <c r="AQ1901" s="72"/>
      <c r="AR1901" s="72"/>
      <c r="AS1901" s="72"/>
      <c r="AT1901" s="72"/>
      <c r="AU1901" s="72"/>
    </row>
    <row r="1902" spans="27:47" x14ac:dyDescent="0.2">
      <c r="AA1902" s="72"/>
      <c r="AB1902" s="72"/>
      <c r="AC1902" s="72"/>
      <c r="AD1902" s="72"/>
      <c r="AE1902" s="72"/>
      <c r="AG1902" s="127"/>
      <c r="AN1902" s="72"/>
      <c r="AO1902" s="72"/>
      <c r="AP1902" s="72"/>
      <c r="AQ1902" s="72"/>
      <c r="AR1902" s="72"/>
      <c r="AS1902" s="72"/>
      <c r="AT1902" s="72"/>
      <c r="AU1902" s="72"/>
    </row>
    <row r="1903" spans="27:47" x14ac:dyDescent="0.2">
      <c r="AA1903" s="72"/>
      <c r="AB1903" s="72"/>
      <c r="AC1903" s="72"/>
      <c r="AD1903" s="72"/>
      <c r="AE1903" s="72"/>
      <c r="AG1903" s="127"/>
      <c r="AN1903" s="72"/>
      <c r="AO1903" s="72"/>
      <c r="AP1903" s="72"/>
      <c r="AQ1903" s="72"/>
      <c r="AR1903" s="72"/>
      <c r="AS1903" s="72"/>
      <c r="AT1903" s="72"/>
      <c r="AU1903" s="72"/>
    </row>
    <row r="1904" spans="27:47" x14ac:dyDescent="0.2">
      <c r="AA1904" s="72"/>
      <c r="AB1904" s="72"/>
      <c r="AC1904" s="72"/>
      <c r="AD1904" s="72"/>
      <c r="AE1904" s="72"/>
      <c r="AG1904" s="127"/>
      <c r="AN1904" s="72"/>
      <c r="AO1904" s="72"/>
      <c r="AP1904" s="72"/>
      <c r="AQ1904" s="72"/>
      <c r="AR1904" s="72"/>
      <c r="AS1904" s="72"/>
      <c r="AT1904" s="72"/>
      <c r="AU1904" s="72"/>
    </row>
    <row r="1905" spans="27:48" x14ac:dyDescent="0.2">
      <c r="AA1905" s="72"/>
      <c r="AB1905" s="72"/>
      <c r="AC1905" s="72"/>
      <c r="AD1905" s="72"/>
      <c r="AE1905" s="72"/>
      <c r="AG1905" s="127"/>
      <c r="AN1905" s="72"/>
      <c r="AO1905" s="72"/>
      <c r="AP1905" s="72"/>
      <c r="AQ1905" s="72"/>
      <c r="AR1905" s="72"/>
      <c r="AS1905" s="72"/>
      <c r="AT1905" s="72"/>
      <c r="AU1905" s="72"/>
    </row>
    <row r="1906" spans="27:48" x14ac:dyDescent="0.2">
      <c r="AA1906" s="72"/>
      <c r="AB1906" s="72"/>
      <c r="AC1906" s="72"/>
      <c r="AD1906" s="72"/>
      <c r="AE1906" s="72"/>
      <c r="AG1906" s="127"/>
      <c r="AN1906" s="72"/>
      <c r="AO1906" s="72"/>
      <c r="AP1906" s="72"/>
      <c r="AQ1906" s="72"/>
      <c r="AR1906" s="72"/>
      <c r="AS1906" s="72"/>
      <c r="AT1906" s="72"/>
      <c r="AU1906" s="72"/>
    </row>
    <row r="1907" spans="27:48" x14ac:dyDescent="0.2">
      <c r="AA1907" s="72"/>
      <c r="AB1907" s="72"/>
      <c r="AC1907" s="72"/>
      <c r="AD1907" s="72"/>
      <c r="AE1907" s="72"/>
      <c r="AG1907" s="127"/>
      <c r="AN1907" s="72"/>
      <c r="AO1907" s="72"/>
      <c r="AP1907" s="72"/>
      <c r="AQ1907" s="72"/>
      <c r="AR1907" s="72"/>
      <c r="AS1907" s="72"/>
      <c r="AT1907" s="72"/>
      <c r="AU1907" s="72"/>
    </row>
    <row r="1908" spans="27:48" x14ac:dyDescent="0.2">
      <c r="AA1908" s="72"/>
      <c r="AB1908" s="72"/>
      <c r="AC1908" s="72"/>
      <c r="AD1908" s="72"/>
      <c r="AE1908" s="72"/>
      <c r="AG1908" s="127"/>
      <c r="AN1908" s="72"/>
      <c r="AO1908" s="72"/>
      <c r="AP1908" s="72"/>
      <c r="AQ1908" s="72"/>
      <c r="AR1908" s="72"/>
      <c r="AS1908" s="72"/>
      <c r="AT1908" s="72"/>
      <c r="AU1908" s="72"/>
    </row>
    <row r="1909" spans="27:48" x14ac:dyDescent="0.2">
      <c r="AA1909" s="72"/>
      <c r="AB1909" s="72"/>
      <c r="AC1909" s="72"/>
      <c r="AD1909" s="72"/>
      <c r="AE1909" s="72"/>
      <c r="AG1909" s="127"/>
      <c r="AN1909" s="72"/>
      <c r="AO1909" s="72"/>
      <c r="AP1909" s="72"/>
      <c r="AQ1909" s="72"/>
      <c r="AR1909" s="72"/>
      <c r="AS1909" s="72"/>
      <c r="AT1909" s="72"/>
      <c r="AU1909" s="72"/>
    </row>
    <row r="1910" spans="27:48" x14ac:dyDescent="0.2">
      <c r="AA1910" s="72"/>
      <c r="AB1910" s="72"/>
      <c r="AC1910" s="72"/>
      <c r="AD1910" s="72"/>
      <c r="AE1910" s="72"/>
      <c r="AG1910" s="127"/>
      <c r="AN1910" s="72"/>
      <c r="AO1910" s="72"/>
      <c r="AP1910" s="72"/>
      <c r="AQ1910" s="72"/>
      <c r="AR1910" s="72"/>
      <c r="AS1910" s="72"/>
      <c r="AT1910" s="72"/>
      <c r="AU1910" s="72"/>
    </row>
    <row r="1911" spans="27:48" x14ac:dyDescent="0.2">
      <c r="AA1911" s="72"/>
      <c r="AB1911" s="72"/>
      <c r="AC1911" s="72"/>
      <c r="AD1911" s="72"/>
      <c r="AE1911" s="72"/>
      <c r="AG1911" s="127"/>
      <c r="AN1911" s="72"/>
      <c r="AO1911" s="72"/>
      <c r="AP1911" s="72"/>
      <c r="AQ1911" s="72"/>
      <c r="AR1911" s="72"/>
      <c r="AS1911" s="72"/>
      <c r="AT1911" s="72"/>
      <c r="AU1911" s="72"/>
    </row>
    <row r="1912" spans="27:48" x14ac:dyDescent="0.2">
      <c r="AA1912" s="72"/>
      <c r="AB1912" s="72"/>
      <c r="AC1912" s="72"/>
      <c r="AD1912" s="72"/>
      <c r="AE1912" s="72"/>
      <c r="AG1912" s="127"/>
      <c r="AN1912" s="72"/>
      <c r="AO1912" s="72"/>
      <c r="AP1912" s="72"/>
      <c r="AQ1912" s="72"/>
      <c r="AR1912" s="72"/>
      <c r="AS1912" s="72"/>
      <c r="AT1912" s="72"/>
      <c r="AU1912" s="72"/>
      <c r="AV1912" s="72"/>
    </row>
    <row r="1913" spans="27:48" x14ac:dyDescent="0.2">
      <c r="AA1913" s="72"/>
      <c r="AB1913" s="72"/>
      <c r="AC1913" s="72"/>
      <c r="AD1913" s="72"/>
      <c r="AE1913" s="72"/>
      <c r="AG1913" s="127"/>
      <c r="AN1913" s="72"/>
      <c r="AO1913" s="72"/>
      <c r="AP1913" s="72"/>
      <c r="AQ1913" s="72"/>
      <c r="AR1913" s="72"/>
      <c r="AS1913" s="72"/>
      <c r="AT1913" s="72"/>
      <c r="AU1913" s="72"/>
    </row>
    <row r="1914" spans="27:48" x14ac:dyDescent="0.2">
      <c r="AA1914" s="72"/>
      <c r="AB1914" s="72"/>
      <c r="AC1914" s="72"/>
      <c r="AD1914" s="72"/>
      <c r="AE1914" s="72"/>
      <c r="AG1914" s="127"/>
      <c r="AN1914" s="72"/>
      <c r="AO1914" s="72"/>
      <c r="AP1914" s="72"/>
      <c r="AQ1914" s="72"/>
      <c r="AR1914" s="72"/>
      <c r="AS1914" s="72"/>
      <c r="AT1914" s="72"/>
      <c r="AU1914" s="72"/>
    </row>
    <row r="1915" spans="27:48" x14ac:dyDescent="0.2">
      <c r="AA1915" s="72"/>
      <c r="AB1915" s="72"/>
      <c r="AC1915" s="72"/>
      <c r="AD1915" s="72"/>
      <c r="AE1915" s="72"/>
      <c r="AG1915" s="127"/>
      <c r="AN1915" s="72"/>
      <c r="AO1915" s="72"/>
      <c r="AP1915" s="72"/>
      <c r="AQ1915" s="72"/>
      <c r="AR1915" s="72"/>
      <c r="AS1915" s="72"/>
      <c r="AT1915" s="72"/>
      <c r="AU1915" s="72"/>
    </row>
    <row r="1916" spans="27:48" x14ac:dyDescent="0.2">
      <c r="AA1916" s="72"/>
      <c r="AB1916" s="72"/>
      <c r="AC1916" s="72"/>
      <c r="AD1916" s="72"/>
      <c r="AE1916" s="72"/>
      <c r="AG1916" s="127"/>
      <c r="AN1916" s="72"/>
      <c r="AO1916" s="72"/>
      <c r="AP1916" s="72"/>
      <c r="AQ1916" s="72"/>
      <c r="AR1916" s="72"/>
      <c r="AS1916" s="72"/>
      <c r="AT1916" s="72"/>
      <c r="AU1916" s="72"/>
      <c r="AV1916" s="72"/>
    </row>
    <row r="1917" spans="27:48" x14ac:dyDescent="0.2">
      <c r="AA1917" s="72"/>
      <c r="AB1917" s="72"/>
      <c r="AC1917" s="72"/>
      <c r="AD1917" s="72"/>
      <c r="AE1917" s="72"/>
      <c r="AG1917" s="127"/>
      <c r="AN1917" s="72"/>
      <c r="AO1917" s="72"/>
      <c r="AP1917" s="72"/>
      <c r="AQ1917" s="72"/>
      <c r="AR1917" s="72"/>
      <c r="AS1917" s="72"/>
      <c r="AT1917" s="72"/>
      <c r="AU1917" s="72"/>
    </row>
    <row r="1918" spans="27:48" x14ac:dyDescent="0.2">
      <c r="AA1918" s="72"/>
      <c r="AB1918" s="72"/>
      <c r="AC1918" s="72"/>
      <c r="AD1918" s="72"/>
      <c r="AE1918" s="72"/>
      <c r="AG1918" s="127"/>
      <c r="AN1918" s="72"/>
      <c r="AO1918" s="72"/>
      <c r="AP1918" s="72"/>
      <c r="AQ1918" s="72"/>
      <c r="AR1918" s="72"/>
      <c r="AS1918" s="72"/>
      <c r="AT1918" s="72"/>
      <c r="AU1918" s="72"/>
    </row>
    <row r="1919" spans="27:48" x14ac:dyDescent="0.2">
      <c r="AA1919" s="72"/>
      <c r="AB1919" s="72"/>
      <c r="AC1919" s="72"/>
      <c r="AD1919" s="72"/>
      <c r="AE1919" s="72"/>
      <c r="AG1919" s="127"/>
      <c r="AN1919" s="72"/>
      <c r="AO1919" s="72"/>
      <c r="AP1919" s="72"/>
      <c r="AQ1919" s="72"/>
      <c r="AR1919" s="72"/>
      <c r="AS1919" s="72"/>
      <c r="AT1919" s="72"/>
      <c r="AU1919" s="72"/>
      <c r="AV1919" s="72"/>
    </row>
    <row r="1920" spans="27:48" x14ac:dyDescent="0.2">
      <c r="AA1920" s="72"/>
      <c r="AB1920" s="72"/>
      <c r="AC1920" s="72"/>
      <c r="AD1920" s="72"/>
      <c r="AE1920" s="72"/>
      <c r="AG1920" s="127"/>
      <c r="AN1920" s="72"/>
      <c r="AO1920" s="72"/>
      <c r="AP1920" s="72"/>
      <c r="AQ1920" s="72"/>
      <c r="AR1920" s="72"/>
      <c r="AS1920" s="72"/>
      <c r="AT1920" s="72"/>
      <c r="AU1920" s="72"/>
    </row>
    <row r="1921" spans="27:47" x14ac:dyDescent="0.2">
      <c r="AA1921" s="72"/>
      <c r="AB1921" s="72"/>
      <c r="AC1921" s="72"/>
      <c r="AD1921" s="72"/>
      <c r="AE1921" s="72"/>
      <c r="AG1921" s="127"/>
      <c r="AN1921" s="72"/>
      <c r="AO1921" s="72"/>
      <c r="AP1921" s="72"/>
      <c r="AQ1921" s="72"/>
      <c r="AR1921" s="72"/>
      <c r="AS1921" s="72"/>
      <c r="AT1921" s="72"/>
      <c r="AU1921" s="72"/>
    </row>
    <row r="1922" spans="27:47" x14ac:dyDescent="0.2">
      <c r="AA1922" s="72"/>
      <c r="AB1922" s="72"/>
      <c r="AC1922" s="72"/>
      <c r="AD1922" s="72"/>
      <c r="AE1922" s="72"/>
      <c r="AG1922" s="127"/>
      <c r="AN1922" s="72"/>
      <c r="AO1922" s="72"/>
      <c r="AP1922" s="72"/>
      <c r="AQ1922" s="72"/>
      <c r="AR1922" s="72"/>
      <c r="AS1922" s="72"/>
      <c r="AT1922" s="72"/>
      <c r="AU1922" s="72"/>
    </row>
    <row r="1923" spans="27:47" x14ac:dyDescent="0.2">
      <c r="AA1923" s="72"/>
      <c r="AB1923" s="72"/>
      <c r="AC1923" s="72"/>
      <c r="AD1923" s="72"/>
      <c r="AE1923" s="72"/>
      <c r="AG1923" s="127"/>
      <c r="AN1923" s="72"/>
      <c r="AO1923" s="72"/>
      <c r="AP1923" s="72"/>
      <c r="AQ1923" s="72"/>
      <c r="AR1923" s="72"/>
      <c r="AS1923" s="72"/>
      <c r="AT1923" s="72"/>
      <c r="AU1923" s="72"/>
    </row>
    <row r="1924" spans="27:47" x14ac:dyDescent="0.2">
      <c r="AA1924" s="72"/>
      <c r="AB1924" s="72"/>
      <c r="AC1924" s="72"/>
      <c r="AD1924" s="72"/>
      <c r="AE1924" s="72"/>
      <c r="AG1924" s="127"/>
      <c r="AN1924" s="72"/>
      <c r="AO1924" s="72"/>
      <c r="AP1924" s="72"/>
      <c r="AQ1924" s="72"/>
      <c r="AR1924" s="72"/>
      <c r="AS1924" s="72"/>
      <c r="AT1924" s="72"/>
      <c r="AU1924" s="72"/>
    </row>
    <row r="1925" spans="27:47" x14ac:dyDescent="0.2">
      <c r="AA1925" s="72"/>
      <c r="AB1925" s="72"/>
      <c r="AC1925" s="72"/>
      <c r="AD1925" s="72"/>
      <c r="AE1925" s="72"/>
      <c r="AG1925" s="127"/>
      <c r="AN1925" s="72"/>
      <c r="AO1925" s="72"/>
      <c r="AP1925" s="72"/>
      <c r="AQ1925" s="72"/>
      <c r="AR1925" s="72"/>
      <c r="AS1925" s="72"/>
      <c r="AT1925" s="72"/>
      <c r="AU1925" s="72"/>
    </row>
    <row r="1926" spans="27:47" x14ac:dyDescent="0.2">
      <c r="AA1926" s="72"/>
      <c r="AB1926" s="72"/>
      <c r="AC1926" s="72"/>
      <c r="AD1926" s="72"/>
      <c r="AE1926" s="72"/>
      <c r="AG1926" s="127"/>
      <c r="AN1926" s="72"/>
      <c r="AO1926" s="72"/>
      <c r="AP1926" s="72"/>
      <c r="AQ1926" s="72"/>
      <c r="AR1926" s="72"/>
      <c r="AS1926" s="72"/>
      <c r="AT1926" s="72"/>
      <c r="AU1926" s="72"/>
    </row>
    <row r="1927" spans="27:47" x14ac:dyDescent="0.2">
      <c r="AA1927" s="72"/>
      <c r="AB1927" s="72"/>
      <c r="AC1927" s="72"/>
      <c r="AD1927" s="72"/>
      <c r="AE1927" s="72"/>
      <c r="AG1927" s="127"/>
      <c r="AN1927" s="72"/>
      <c r="AO1927" s="72"/>
      <c r="AP1927" s="72"/>
      <c r="AQ1927" s="72"/>
      <c r="AR1927" s="72"/>
      <c r="AS1927" s="72"/>
      <c r="AT1927" s="72"/>
      <c r="AU1927" s="72"/>
    </row>
    <row r="1928" spans="27:47" x14ac:dyDescent="0.2">
      <c r="AA1928" s="72"/>
      <c r="AB1928" s="72"/>
      <c r="AC1928" s="72"/>
      <c r="AD1928" s="72"/>
      <c r="AE1928" s="72"/>
      <c r="AG1928" s="127"/>
      <c r="AN1928" s="72"/>
      <c r="AO1928" s="72"/>
      <c r="AP1928" s="72"/>
      <c r="AQ1928" s="72"/>
      <c r="AR1928" s="72"/>
      <c r="AS1928" s="72"/>
      <c r="AT1928" s="72"/>
      <c r="AU1928" s="72"/>
    </row>
    <row r="1929" spans="27:47" x14ac:dyDescent="0.2">
      <c r="AA1929" s="72"/>
      <c r="AB1929" s="72"/>
      <c r="AC1929" s="72"/>
      <c r="AD1929" s="72"/>
      <c r="AE1929" s="72"/>
      <c r="AG1929" s="127"/>
      <c r="AN1929" s="72"/>
      <c r="AO1929" s="72"/>
      <c r="AP1929" s="72"/>
      <c r="AQ1929" s="72"/>
      <c r="AR1929" s="72"/>
      <c r="AS1929" s="72"/>
      <c r="AT1929" s="72"/>
      <c r="AU1929" s="72"/>
    </row>
    <row r="1930" spans="27:47" x14ac:dyDescent="0.2">
      <c r="AA1930" s="72"/>
      <c r="AB1930" s="72"/>
      <c r="AC1930" s="72"/>
      <c r="AD1930" s="72"/>
      <c r="AE1930" s="72"/>
      <c r="AG1930" s="127"/>
      <c r="AN1930" s="72"/>
      <c r="AO1930" s="72"/>
      <c r="AP1930" s="72"/>
      <c r="AQ1930" s="72"/>
      <c r="AR1930" s="72"/>
      <c r="AS1930" s="72"/>
      <c r="AT1930" s="72"/>
      <c r="AU1930" s="72"/>
    </row>
    <row r="1931" spans="27:47" x14ac:dyDescent="0.2">
      <c r="AA1931" s="72"/>
      <c r="AB1931" s="72"/>
      <c r="AC1931" s="72"/>
      <c r="AD1931" s="72"/>
      <c r="AE1931" s="72"/>
      <c r="AG1931" s="127"/>
      <c r="AN1931" s="72"/>
      <c r="AO1931" s="72"/>
      <c r="AP1931" s="72"/>
      <c r="AQ1931" s="72"/>
      <c r="AR1931" s="72"/>
      <c r="AS1931" s="72"/>
      <c r="AT1931" s="72"/>
      <c r="AU1931" s="72"/>
    </row>
    <row r="1932" spans="27:47" x14ac:dyDescent="0.2">
      <c r="AA1932" s="72"/>
      <c r="AB1932" s="72"/>
      <c r="AC1932" s="72"/>
      <c r="AD1932" s="72"/>
      <c r="AE1932" s="72"/>
      <c r="AG1932" s="127"/>
      <c r="AN1932" s="72"/>
      <c r="AO1932" s="72"/>
      <c r="AP1932" s="72"/>
      <c r="AQ1932" s="72"/>
      <c r="AR1932" s="72"/>
      <c r="AS1932" s="72"/>
      <c r="AT1932" s="72"/>
      <c r="AU1932" s="72"/>
    </row>
    <row r="1933" spans="27:47" x14ac:dyDescent="0.2">
      <c r="AA1933" s="72"/>
      <c r="AB1933" s="72"/>
      <c r="AC1933" s="72"/>
      <c r="AD1933" s="72"/>
      <c r="AE1933" s="72"/>
      <c r="AG1933" s="127"/>
      <c r="AN1933" s="72"/>
      <c r="AO1933" s="72"/>
      <c r="AP1933" s="72"/>
      <c r="AQ1933" s="72"/>
      <c r="AR1933" s="72"/>
      <c r="AS1933" s="72"/>
      <c r="AT1933" s="72"/>
      <c r="AU1933" s="72"/>
    </row>
    <row r="1934" spans="27:47" x14ac:dyDescent="0.2">
      <c r="AA1934" s="72"/>
      <c r="AB1934" s="72"/>
      <c r="AC1934" s="72"/>
      <c r="AD1934" s="72"/>
      <c r="AE1934" s="72"/>
      <c r="AG1934" s="127"/>
      <c r="AN1934" s="72"/>
      <c r="AO1934" s="72"/>
      <c r="AP1934" s="72"/>
      <c r="AQ1934" s="72"/>
      <c r="AR1934" s="72"/>
      <c r="AS1934" s="72"/>
      <c r="AT1934" s="72"/>
      <c r="AU1934" s="72"/>
    </row>
    <row r="1935" spans="27:47" x14ac:dyDescent="0.2">
      <c r="AA1935" s="72"/>
      <c r="AB1935" s="72"/>
      <c r="AC1935" s="72"/>
      <c r="AD1935" s="72"/>
      <c r="AE1935" s="72"/>
      <c r="AG1935" s="127"/>
      <c r="AN1935" s="72"/>
      <c r="AO1935" s="72"/>
      <c r="AP1935" s="72"/>
      <c r="AQ1935" s="72"/>
      <c r="AR1935" s="72"/>
      <c r="AS1935" s="72"/>
      <c r="AT1935" s="72"/>
      <c r="AU1935" s="72"/>
    </row>
    <row r="1936" spans="27:47" x14ac:dyDescent="0.2">
      <c r="AA1936" s="72"/>
      <c r="AB1936" s="72"/>
      <c r="AC1936" s="72"/>
      <c r="AD1936" s="72"/>
      <c r="AE1936" s="72"/>
      <c r="AG1936" s="127"/>
      <c r="AN1936" s="72"/>
      <c r="AO1936" s="72"/>
      <c r="AP1936" s="72"/>
      <c r="AQ1936" s="72"/>
      <c r="AR1936" s="72"/>
      <c r="AS1936" s="72"/>
      <c r="AT1936" s="72"/>
      <c r="AU1936" s="72"/>
    </row>
    <row r="1937" spans="27:47" x14ac:dyDescent="0.2">
      <c r="AA1937" s="72"/>
      <c r="AB1937" s="72"/>
      <c r="AC1937" s="72"/>
      <c r="AD1937" s="72"/>
      <c r="AE1937" s="72"/>
      <c r="AG1937" s="127"/>
      <c r="AN1937" s="72"/>
      <c r="AO1937" s="72"/>
      <c r="AP1937" s="72"/>
      <c r="AQ1937" s="72"/>
      <c r="AR1937" s="72"/>
      <c r="AS1937" s="72"/>
      <c r="AT1937" s="72"/>
      <c r="AU1937" s="72"/>
    </row>
    <row r="1938" spans="27:47" x14ac:dyDescent="0.2">
      <c r="AA1938" s="72"/>
      <c r="AB1938" s="72"/>
      <c r="AC1938" s="72"/>
      <c r="AD1938" s="72"/>
      <c r="AE1938" s="72"/>
      <c r="AG1938" s="127"/>
      <c r="AN1938" s="72"/>
      <c r="AO1938" s="72"/>
      <c r="AP1938" s="72"/>
      <c r="AQ1938" s="72"/>
      <c r="AR1938" s="72"/>
      <c r="AS1938" s="72"/>
      <c r="AT1938" s="72"/>
      <c r="AU1938" s="72"/>
    </row>
    <row r="1939" spans="27:47" x14ac:dyDescent="0.2">
      <c r="AA1939" s="72"/>
      <c r="AB1939" s="72"/>
      <c r="AC1939" s="72"/>
      <c r="AD1939" s="72"/>
      <c r="AE1939" s="72"/>
      <c r="AG1939" s="127"/>
      <c r="AN1939" s="72"/>
      <c r="AO1939" s="72"/>
      <c r="AP1939" s="72"/>
      <c r="AQ1939" s="72"/>
      <c r="AR1939" s="72"/>
      <c r="AS1939" s="72"/>
      <c r="AT1939" s="72"/>
      <c r="AU1939" s="72"/>
    </row>
    <row r="1940" spans="27:47" x14ac:dyDescent="0.2">
      <c r="AA1940" s="72"/>
      <c r="AB1940" s="72"/>
      <c r="AC1940" s="72"/>
      <c r="AD1940" s="72"/>
      <c r="AE1940" s="72"/>
      <c r="AG1940" s="127"/>
      <c r="AN1940" s="72"/>
      <c r="AO1940" s="72"/>
      <c r="AP1940" s="72"/>
      <c r="AQ1940" s="72"/>
      <c r="AR1940" s="72"/>
      <c r="AS1940" s="72"/>
      <c r="AT1940" s="72"/>
      <c r="AU1940" s="72"/>
    </row>
    <row r="1941" spans="27:47" x14ac:dyDescent="0.2">
      <c r="AA1941" s="72"/>
      <c r="AB1941" s="72"/>
      <c r="AC1941" s="72"/>
      <c r="AD1941" s="72"/>
      <c r="AE1941" s="72"/>
      <c r="AG1941" s="127"/>
      <c r="AN1941" s="72"/>
      <c r="AO1941" s="72"/>
      <c r="AP1941" s="72"/>
      <c r="AQ1941" s="72"/>
      <c r="AR1941" s="72"/>
      <c r="AS1941" s="72"/>
      <c r="AT1941" s="72"/>
      <c r="AU1941" s="72"/>
    </row>
    <row r="1942" spans="27:47" x14ac:dyDescent="0.2">
      <c r="AA1942" s="72"/>
      <c r="AB1942" s="72"/>
      <c r="AC1942" s="72"/>
      <c r="AD1942" s="72"/>
      <c r="AE1942" s="72"/>
      <c r="AG1942" s="127"/>
      <c r="AN1942" s="72"/>
      <c r="AO1942" s="72"/>
      <c r="AP1942" s="72"/>
      <c r="AQ1942" s="72"/>
      <c r="AR1942" s="72"/>
      <c r="AS1942" s="72"/>
      <c r="AT1942" s="72"/>
      <c r="AU1942" s="72"/>
    </row>
    <row r="1943" spans="27:47" x14ac:dyDescent="0.2">
      <c r="AA1943" s="72"/>
      <c r="AB1943" s="72"/>
      <c r="AC1943" s="72"/>
      <c r="AD1943" s="72"/>
      <c r="AE1943" s="72"/>
      <c r="AG1943" s="127"/>
      <c r="AN1943" s="72"/>
      <c r="AO1943" s="72"/>
      <c r="AP1943" s="72"/>
      <c r="AQ1943" s="72"/>
      <c r="AR1943" s="72"/>
      <c r="AS1943" s="72"/>
      <c r="AT1943" s="72"/>
      <c r="AU1943" s="72"/>
    </row>
    <row r="1944" spans="27:47" x14ac:dyDescent="0.2">
      <c r="AA1944" s="72"/>
      <c r="AB1944" s="72"/>
      <c r="AC1944" s="72"/>
      <c r="AD1944" s="72"/>
      <c r="AE1944" s="72"/>
      <c r="AG1944" s="127"/>
      <c r="AN1944" s="72"/>
      <c r="AO1944" s="72"/>
      <c r="AP1944" s="72"/>
      <c r="AQ1944" s="72"/>
      <c r="AR1944" s="72"/>
      <c r="AS1944" s="72"/>
      <c r="AT1944" s="72"/>
      <c r="AU1944" s="72"/>
    </row>
    <row r="1945" spans="27:47" x14ac:dyDescent="0.2">
      <c r="AA1945" s="72"/>
      <c r="AB1945" s="72"/>
      <c r="AC1945" s="72"/>
      <c r="AD1945" s="72"/>
      <c r="AE1945" s="72"/>
      <c r="AG1945" s="127"/>
      <c r="AN1945" s="72"/>
      <c r="AO1945" s="72"/>
      <c r="AP1945" s="72"/>
      <c r="AQ1945" s="72"/>
      <c r="AR1945" s="72"/>
      <c r="AS1945" s="72"/>
      <c r="AT1945" s="72"/>
      <c r="AU1945" s="72"/>
    </row>
    <row r="1946" spans="27:47" x14ac:dyDescent="0.2">
      <c r="AA1946" s="72"/>
      <c r="AB1946" s="72"/>
      <c r="AC1946" s="72"/>
      <c r="AD1946" s="72"/>
      <c r="AE1946" s="72"/>
      <c r="AG1946" s="127"/>
      <c r="AN1946" s="72"/>
      <c r="AO1946" s="72"/>
      <c r="AP1946" s="72"/>
      <c r="AQ1946" s="72"/>
      <c r="AR1946" s="72"/>
      <c r="AS1946" s="72"/>
      <c r="AT1946" s="72"/>
      <c r="AU1946" s="72"/>
    </row>
    <row r="1947" spans="27:47" x14ac:dyDescent="0.2">
      <c r="AA1947" s="72"/>
      <c r="AB1947" s="72"/>
      <c r="AC1947" s="72"/>
      <c r="AD1947" s="72"/>
      <c r="AE1947" s="72"/>
      <c r="AG1947" s="127"/>
      <c r="AN1947" s="72"/>
      <c r="AO1947" s="72"/>
      <c r="AP1947" s="72"/>
      <c r="AQ1947" s="72"/>
      <c r="AR1947" s="72"/>
      <c r="AS1947" s="72"/>
      <c r="AT1947" s="72"/>
      <c r="AU1947" s="72"/>
    </row>
    <row r="1948" spans="27:47" x14ac:dyDescent="0.2">
      <c r="AA1948" s="72"/>
      <c r="AB1948" s="72"/>
      <c r="AC1948" s="72"/>
      <c r="AD1948" s="72"/>
      <c r="AE1948" s="72"/>
      <c r="AG1948" s="127"/>
      <c r="AN1948" s="72"/>
      <c r="AO1948" s="72"/>
      <c r="AP1948" s="72"/>
      <c r="AQ1948" s="72"/>
      <c r="AR1948" s="72"/>
      <c r="AS1948" s="72"/>
      <c r="AT1948" s="72"/>
      <c r="AU1948" s="72"/>
    </row>
    <row r="1949" spans="27:47" x14ac:dyDescent="0.2">
      <c r="AA1949" s="72"/>
      <c r="AB1949" s="72"/>
      <c r="AC1949" s="72"/>
      <c r="AD1949" s="72"/>
      <c r="AE1949" s="72"/>
      <c r="AG1949" s="127"/>
      <c r="AN1949" s="72"/>
      <c r="AO1949" s="72"/>
      <c r="AP1949" s="72"/>
      <c r="AQ1949" s="72"/>
      <c r="AR1949" s="72"/>
      <c r="AS1949" s="72"/>
      <c r="AT1949" s="72"/>
      <c r="AU1949" s="72"/>
    </row>
    <row r="1950" spans="27:47" x14ac:dyDescent="0.2">
      <c r="AA1950" s="72"/>
      <c r="AB1950" s="72"/>
      <c r="AC1950" s="72"/>
      <c r="AD1950" s="72"/>
      <c r="AE1950" s="72"/>
      <c r="AG1950" s="127"/>
      <c r="AN1950" s="72"/>
      <c r="AO1950" s="72"/>
      <c r="AP1950" s="72"/>
      <c r="AQ1950" s="72"/>
      <c r="AR1950" s="72"/>
      <c r="AS1950" s="72"/>
      <c r="AT1950" s="72"/>
      <c r="AU1950" s="72"/>
    </row>
    <row r="1951" spans="27:47" x14ac:dyDescent="0.2">
      <c r="AA1951" s="72"/>
      <c r="AB1951" s="72"/>
      <c r="AC1951" s="72"/>
      <c r="AD1951" s="72"/>
      <c r="AE1951" s="72"/>
      <c r="AG1951" s="127"/>
      <c r="AN1951" s="72"/>
      <c r="AO1951" s="72"/>
      <c r="AP1951" s="72"/>
      <c r="AQ1951" s="72"/>
      <c r="AR1951" s="72"/>
      <c r="AS1951" s="72"/>
      <c r="AT1951" s="72"/>
      <c r="AU1951" s="72"/>
    </row>
    <row r="1952" spans="27:47" x14ac:dyDescent="0.2">
      <c r="AA1952" s="72"/>
      <c r="AB1952" s="72"/>
      <c r="AC1952" s="72"/>
      <c r="AD1952" s="72"/>
      <c r="AE1952" s="72"/>
      <c r="AG1952" s="127"/>
      <c r="AN1952" s="72"/>
      <c r="AO1952" s="72"/>
      <c r="AP1952" s="72"/>
      <c r="AQ1952" s="72"/>
      <c r="AR1952" s="72"/>
      <c r="AS1952" s="72"/>
      <c r="AT1952" s="72"/>
      <c r="AU1952" s="72"/>
    </row>
    <row r="1953" spans="27:47" x14ac:dyDescent="0.2">
      <c r="AA1953" s="72"/>
      <c r="AB1953" s="72"/>
      <c r="AC1953" s="72"/>
      <c r="AD1953" s="72"/>
      <c r="AE1953" s="72"/>
      <c r="AG1953" s="127"/>
      <c r="AN1953" s="72"/>
      <c r="AO1953" s="72"/>
      <c r="AP1953" s="72"/>
      <c r="AQ1953" s="72"/>
      <c r="AR1953" s="72"/>
      <c r="AS1953" s="72"/>
      <c r="AT1953" s="72"/>
      <c r="AU1953" s="72"/>
    </row>
    <row r="1954" spans="27:47" x14ac:dyDescent="0.2">
      <c r="AA1954" s="72"/>
      <c r="AB1954" s="72"/>
      <c r="AC1954" s="72"/>
      <c r="AD1954" s="72"/>
      <c r="AE1954" s="72"/>
      <c r="AG1954" s="127"/>
      <c r="AN1954" s="72"/>
      <c r="AO1954" s="72"/>
      <c r="AP1954" s="72"/>
      <c r="AQ1954" s="72"/>
      <c r="AR1954" s="72"/>
      <c r="AS1954" s="72"/>
      <c r="AT1954" s="72"/>
      <c r="AU1954" s="72"/>
    </row>
    <row r="1955" spans="27:47" x14ac:dyDescent="0.2">
      <c r="AA1955" s="72"/>
      <c r="AB1955" s="72"/>
      <c r="AC1955" s="72"/>
      <c r="AD1955" s="72"/>
      <c r="AE1955" s="72"/>
      <c r="AG1955" s="127"/>
      <c r="AN1955" s="72"/>
      <c r="AO1955" s="72"/>
      <c r="AP1955" s="72"/>
      <c r="AQ1955" s="72"/>
      <c r="AR1955" s="72"/>
      <c r="AS1955" s="72"/>
      <c r="AT1955" s="72"/>
      <c r="AU1955" s="72"/>
    </row>
    <row r="1956" spans="27:47" x14ac:dyDescent="0.2">
      <c r="AA1956" s="72"/>
      <c r="AB1956" s="72"/>
      <c r="AC1956" s="72"/>
      <c r="AD1956" s="72"/>
      <c r="AE1956" s="72"/>
      <c r="AG1956" s="127"/>
      <c r="AN1956" s="72"/>
      <c r="AO1956" s="72"/>
      <c r="AP1956" s="72"/>
      <c r="AQ1956" s="72"/>
      <c r="AR1956" s="72"/>
      <c r="AS1956" s="72"/>
      <c r="AT1956" s="72"/>
      <c r="AU1956" s="72"/>
    </row>
    <row r="1957" spans="27:47" x14ac:dyDescent="0.2">
      <c r="AA1957" s="72"/>
      <c r="AB1957" s="72"/>
      <c r="AC1957" s="72"/>
      <c r="AD1957" s="72"/>
      <c r="AE1957" s="72"/>
      <c r="AG1957" s="127"/>
      <c r="AN1957" s="72"/>
      <c r="AO1957" s="72"/>
      <c r="AP1957" s="72"/>
      <c r="AQ1957" s="72"/>
      <c r="AR1957" s="72"/>
      <c r="AS1957" s="72"/>
      <c r="AT1957" s="72"/>
      <c r="AU1957" s="72"/>
    </row>
    <row r="1958" spans="27:47" x14ac:dyDescent="0.2">
      <c r="AA1958" s="72"/>
      <c r="AB1958" s="72"/>
      <c r="AC1958" s="72"/>
      <c r="AD1958" s="72"/>
      <c r="AE1958" s="72"/>
      <c r="AG1958" s="127"/>
      <c r="AN1958" s="72"/>
      <c r="AO1958" s="72"/>
      <c r="AP1958" s="72"/>
      <c r="AQ1958" s="72"/>
      <c r="AR1958" s="72"/>
      <c r="AS1958" s="72"/>
      <c r="AT1958" s="72"/>
      <c r="AU1958" s="72"/>
    </row>
    <row r="1959" spans="27:47" x14ac:dyDescent="0.2">
      <c r="AA1959" s="72"/>
      <c r="AB1959" s="72"/>
      <c r="AC1959" s="72"/>
      <c r="AD1959" s="72"/>
      <c r="AE1959" s="72"/>
      <c r="AG1959" s="127"/>
      <c r="AN1959" s="72"/>
      <c r="AO1959" s="72"/>
      <c r="AP1959" s="72"/>
      <c r="AQ1959" s="72"/>
      <c r="AR1959" s="72"/>
      <c r="AS1959" s="72"/>
      <c r="AT1959" s="72"/>
      <c r="AU1959" s="72"/>
    </row>
    <row r="1960" spans="27:47" x14ac:dyDescent="0.2">
      <c r="AA1960" s="72"/>
      <c r="AB1960" s="72"/>
      <c r="AC1960" s="72"/>
      <c r="AD1960" s="72"/>
      <c r="AE1960" s="72"/>
      <c r="AG1960" s="127"/>
      <c r="AN1960" s="72"/>
      <c r="AO1960" s="72"/>
      <c r="AP1960" s="72"/>
      <c r="AQ1960" s="72"/>
      <c r="AR1960" s="72"/>
      <c r="AS1960" s="72"/>
      <c r="AT1960" s="72"/>
      <c r="AU1960" s="72"/>
    </row>
    <row r="1961" spans="27:47" x14ac:dyDescent="0.2">
      <c r="AA1961" s="72"/>
      <c r="AB1961" s="72"/>
      <c r="AC1961" s="72"/>
      <c r="AD1961" s="72"/>
      <c r="AE1961" s="72"/>
      <c r="AG1961" s="127"/>
      <c r="AN1961" s="72"/>
      <c r="AO1961" s="72"/>
      <c r="AP1961" s="72"/>
      <c r="AQ1961" s="72"/>
      <c r="AR1961" s="72"/>
      <c r="AS1961" s="72"/>
      <c r="AT1961" s="72"/>
      <c r="AU1961" s="72"/>
    </row>
    <row r="1962" spans="27:47" x14ac:dyDescent="0.2">
      <c r="AA1962" s="72"/>
      <c r="AB1962" s="72"/>
      <c r="AC1962" s="72"/>
      <c r="AD1962" s="72"/>
      <c r="AE1962" s="72"/>
      <c r="AG1962" s="127"/>
      <c r="AN1962" s="72"/>
      <c r="AO1962" s="72"/>
      <c r="AP1962" s="72"/>
      <c r="AQ1962" s="72"/>
      <c r="AR1962" s="72"/>
      <c r="AS1962" s="72"/>
      <c r="AT1962" s="72"/>
      <c r="AU1962" s="72"/>
    </row>
    <row r="1963" spans="27:47" x14ac:dyDescent="0.2">
      <c r="AA1963" s="72"/>
      <c r="AB1963" s="72"/>
      <c r="AC1963" s="72"/>
      <c r="AD1963" s="72"/>
      <c r="AE1963" s="72"/>
      <c r="AG1963" s="127"/>
      <c r="AN1963" s="72"/>
      <c r="AO1963" s="72"/>
      <c r="AP1963" s="72"/>
      <c r="AQ1963" s="72"/>
      <c r="AR1963" s="72"/>
      <c r="AS1963" s="72"/>
      <c r="AT1963" s="72"/>
      <c r="AU1963" s="72"/>
    </row>
    <row r="1964" spans="27:47" x14ac:dyDescent="0.2">
      <c r="AA1964" s="72"/>
      <c r="AB1964" s="72"/>
      <c r="AC1964" s="72"/>
      <c r="AD1964" s="72"/>
      <c r="AE1964" s="72"/>
      <c r="AG1964" s="127"/>
      <c r="AN1964" s="72"/>
      <c r="AO1964" s="72"/>
      <c r="AP1964" s="72"/>
      <c r="AQ1964" s="72"/>
      <c r="AR1964" s="72"/>
      <c r="AS1964" s="72"/>
      <c r="AT1964" s="72"/>
      <c r="AU1964" s="72"/>
    </row>
    <row r="1965" spans="27:47" x14ac:dyDescent="0.2">
      <c r="AA1965" s="72"/>
      <c r="AB1965" s="72"/>
      <c r="AC1965" s="72"/>
      <c r="AD1965" s="72"/>
      <c r="AE1965" s="72"/>
      <c r="AG1965" s="127"/>
      <c r="AN1965" s="72"/>
      <c r="AO1965" s="72"/>
      <c r="AP1965" s="72"/>
      <c r="AQ1965" s="72"/>
      <c r="AR1965" s="72"/>
      <c r="AS1965" s="72"/>
      <c r="AT1965" s="72"/>
      <c r="AU1965" s="72"/>
    </row>
    <row r="1966" spans="27:47" x14ac:dyDescent="0.2">
      <c r="AA1966" s="72"/>
      <c r="AB1966" s="72"/>
      <c r="AC1966" s="72"/>
      <c r="AD1966" s="72"/>
      <c r="AE1966" s="72"/>
      <c r="AG1966" s="127"/>
      <c r="AN1966" s="72"/>
      <c r="AO1966" s="72"/>
      <c r="AP1966" s="72"/>
      <c r="AQ1966" s="72"/>
      <c r="AR1966" s="72"/>
      <c r="AS1966" s="72"/>
      <c r="AT1966" s="72"/>
      <c r="AU1966" s="72"/>
    </row>
    <row r="1967" spans="27:47" x14ac:dyDescent="0.2">
      <c r="AA1967" s="72"/>
      <c r="AB1967" s="72"/>
      <c r="AC1967" s="72"/>
      <c r="AD1967" s="72"/>
      <c r="AE1967" s="72"/>
      <c r="AG1967" s="127"/>
      <c r="AN1967" s="72"/>
      <c r="AO1967" s="72"/>
      <c r="AP1967" s="72"/>
      <c r="AQ1967" s="72"/>
      <c r="AR1967" s="72"/>
      <c r="AS1967" s="72"/>
      <c r="AT1967" s="72"/>
      <c r="AU1967" s="72"/>
    </row>
    <row r="1968" spans="27:47" x14ac:dyDescent="0.2">
      <c r="AA1968" s="72"/>
      <c r="AB1968" s="72"/>
      <c r="AC1968" s="72"/>
      <c r="AD1968" s="72"/>
      <c r="AE1968" s="72"/>
      <c r="AG1968" s="127"/>
      <c r="AN1968" s="72"/>
      <c r="AO1968" s="72"/>
      <c r="AP1968" s="72"/>
      <c r="AQ1968" s="72"/>
      <c r="AR1968" s="72"/>
      <c r="AS1968" s="72"/>
      <c r="AT1968" s="72"/>
      <c r="AU1968" s="72"/>
    </row>
    <row r="1969" spans="27:47" x14ac:dyDescent="0.2">
      <c r="AA1969" s="72"/>
      <c r="AB1969" s="72"/>
      <c r="AC1969" s="72"/>
      <c r="AD1969" s="72"/>
      <c r="AE1969" s="72"/>
      <c r="AG1969" s="127"/>
      <c r="AN1969" s="72"/>
      <c r="AO1969" s="72"/>
      <c r="AP1969" s="72"/>
      <c r="AQ1969" s="72"/>
      <c r="AR1969" s="72"/>
      <c r="AS1969" s="72"/>
      <c r="AT1969" s="72"/>
      <c r="AU1969" s="72"/>
    </row>
    <row r="1970" spans="27:47" x14ac:dyDescent="0.2">
      <c r="AA1970" s="72"/>
      <c r="AB1970" s="72"/>
      <c r="AC1970" s="72"/>
      <c r="AD1970" s="72"/>
      <c r="AE1970" s="72"/>
      <c r="AG1970" s="127"/>
      <c r="AN1970" s="72"/>
      <c r="AO1970" s="72"/>
      <c r="AP1970" s="72"/>
      <c r="AQ1970" s="72"/>
      <c r="AR1970" s="72"/>
      <c r="AS1970" s="72"/>
      <c r="AT1970" s="72"/>
      <c r="AU1970" s="72"/>
    </row>
    <row r="1971" spans="27:47" x14ac:dyDescent="0.2">
      <c r="AA1971" s="72"/>
      <c r="AB1971" s="72"/>
      <c r="AC1971" s="72"/>
      <c r="AD1971" s="72"/>
      <c r="AE1971" s="72"/>
      <c r="AG1971" s="127"/>
      <c r="AN1971" s="72"/>
      <c r="AO1971" s="72"/>
      <c r="AP1971" s="72"/>
      <c r="AQ1971" s="72"/>
      <c r="AR1971" s="72"/>
      <c r="AS1971" s="72"/>
      <c r="AT1971" s="72"/>
      <c r="AU1971" s="72"/>
    </row>
    <row r="1972" spans="27:47" x14ac:dyDescent="0.2">
      <c r="AA1972" s="72"/>
      <c r="AB1972" s="72"/>
      <c r="AC1972" s="72"/>
      <c r="AD1972" s="72"/>
      <c r="AE1972" s="72"/>
      <c r="AG1972" s="127"/>
      <c r="AN1972" s="72"/>
      <c r="AO1972" s="72"/>
      <c r="AP1972" s="72"/>
      <c r="AQ1972" s="72"/>
      <c r="AR1972" s="72"/>
      <c r="AS1972" s="72"/>
      <c r="AT1972" s="72"/>
      <c r="AU1972" s="72"/>
    </row>
    <row r="1973" spans="27:47" x14ac:dyDescent="0.2">
      <c r="AA1973" s="72"/>
      <c r="AB1973" s="72"/>
      <c r="AC1973" s="72"/>
      <c r="AD1973" s="72"/>
      <c r="AE1973" s="72"/>
      <c r="AG1973" s="127"/>
      <c r="AN1973" s="72"/>
      <c r="AO1973" s="72"/>
      <c r="AP1973" s="72"/>
      <c r="AQ1973" s="72"/>
      <c r="AR1973" s="72"/>
      <c r="AS1973" s="72"/>
      <c r="AT1973" s="72"/>
      <c r="AU1973" s="72"/>
    </row>
    <row r="1974" spans="27:47" x14ac:dyDescent="0.2">
      <c r="AA1974" s="72"/>
      <c r="AB1974" s="72"/>
      <c r="AC1974" s="72"/>
      <c r="AD1974" s="72"/>
      <c r="AE1974" s="72"/>
      <c r="AG1974" s="127"/>
      <c r="AN1974" s="72"/>
      <c r="AO1974" s="72"/>
      <c r="AP1974" s="72"/>
      <c r="AQ1974" s="72"/>
      <c r="AR1974" s="72"/>
      <c r="AS1974" s="72"/>
      <c r="AT1974" s="72"/>
      <c r="AU1974" s="72"/>
    </row>
    <row r="1975" spans="27:47" x14ac:dyDescent="0.2">
      <c r="AA1975" s="72"/>
      <c r="AB1975" s="72"/>
      <c r="AC1975" s="72"/>
      <c r="AD1975" s="72"/>
      <c r="AE1975" s="72"/>
      <c r="AG1975" s="127"/>
      <c r="AN1975" s="72"/>
      <c r="AO1975" s="72"/>
      <c r="AP1975" s="72"/>
      <c r="AQ1975" s="72"/>
      <c r="AR1975" s="72"/>
      <c r="AS1975" s="72"/>
      <c r="AT1975" s="72"/>
      <c r="AU1975" s="72"/>
    </row>
    <row r="1976" spans="27:47" x14ac:dyDescent="0.2">
      <c r="AA1976" s="72"/>
      <c r="AB1976" s="72"/>
      <c r="AC1976" s="72"/>
      <c r="AD1976" s="72"/>
      <c r="AE1976" s="72"/>
      <c r="AG1976" s="127"/>
      <c r="AN1976" s="72"/>
      <c r="AO1976" s="72"/>
      <c r="AP1976" s="72"/>
      <c r="AQ1976" s="72"/>
      <c r="AR1976" s="72"/>
      <c r="AS1976" s="72"/>
      <c r="AT1976" s="72"/>
      <c r="AU1976" s="72"/>
    </row>
    <row r="1977" spans="27:47" x14ac:dyDescent="0.2">
      <c r="AA1977" s="72"/>
      <c r="AB1977" s="72"/>
      <c r="AC1977" s="72"/>
      <c r="AD1977" s="72"/>
      <c r="AE1977" s="72"/>
      <c r="AG1977" s="127"/>
      <c r="AN1977" s="72"/>
      <c r="AO1977" s="72"/>
      <c r="AP1977" s="72"/>
      <c r="AQ1977" s="72"/>
      <c r="AR1977" s="72"/>
      <c r="AS1977" s="72"/>
      <c r="AT1977" s="72"/>
      <c r="AU1977" s="72"/>
    </row>
    <row r="1978" spans="27:47" x14ac:dyDescent="0.2">
      <c r="AA1978" s="72"/>
      <c r="AB1978" s="72"/>
      <c r="AC1978" s="72"/>
      <c r="AD1978" s="72"/>
      <c r="AE1978" s="72"/>
      <c r="AG1978" s="127"/>
      <c r="AN1978" s="72"/>
      <c r="AO1978" s="72"/>
      <c r="AP1978" s="72"/>
      <c r="AQ1978" s="72"/>
      <c r="AR1978" s="72"/>
      <c r="AS1978" s="72"/>
      <c r="AT1978" s="72"/>
      <c r="AU1978" s="72"/>
    </row>
    <row r="1979" spans="27:47" x14ac:dyDescent="0.2">
      <c r="AA1979" s="72"/>
      <c r="AB1979" s="72"/>
      <c r="AC1979" s="72"/>
      <c r="AD1979" s="72"/>
      <c r="AE1979" s="72"/>
      <c r="AG1979" s="127"/>
      <c r="AN1979" s="72"/>
      <c r="AO1979" s="72"/>
      <c r="AP1979" s="72"/>
      <c r="AQ1979" s="72"/>
      <c r="AR1979" s="72"/>
      <c r="AS1979" s="72"/>
      <c r="AT1979" s="72"/>
      <c r="AU1979" s="72"/>
    </row>
    <row r="1980" spans="27:47" x14ac:dyDescent="0.2">
      <c r="AA1980" s="72"/>
      <c r="AB1980" s="72"/>
      <c r="AC1980" s="72"/>
      <c r="AD1980" s="72"/>
      <c r="AE1980" s="72"/>
      <c r="AG1980" s="127"/>
      <c r="AN1980" s="72"/>
      <c r="AO1980" s="72"/>
      <c r="AP1980" s="72"/>
      <c r="AQ1980" s="72"/>
      <c r="AR1980" s="72"/>
      <c r="AS1980" s="72"/>
      <c r="AT1980" s="72"/>
      <c r="AU1980" s="72"/>
    </row>
    <row r="1981" spans="27:47" x14ac:dyDescent="0.2">
      <c r="AA1981" s="72"/>
      <c r="AB1981" s="72"/>
      <c r="AC1981" s="72"/>
      <c r="AD1981" s="72"/>
      <c r="AE1981" s="72"/>
      <c r="AG1981" s="127"/>
      <c r="AN1981" s="72"/>
      <c r="AO1981" s="72"/>
      <c r="AP1981" s="72"/>
      <c r="AQ1981" s="72"/>
      <c r="AR1981" s="72"/>
      <c r="AS1981" s="72"/>
      <c r="AT1981" s="72"/>
      <c r="AU1981" s="72"/>
    </row>
    <row r="1982" spans="27:47" x14ac:dyDescent="0.2">
      <c r="AA1982" s="72"/>
      <c r="AB1982" s="72"/>
      <c r="AC1982" s="72"/>
      <c r="AD1982" s="72"/>
      <c r="AE1982" s="72"/>
      <c r="AG1982" s="127"/>
      <c r="AN1982" s="72"/>
      <c r="AO1982" s="72"/>
      <c r="AP1982" s="72"/>
      <c r="AQ1982" s="72"/>
      <c r="AR1982" s="72"/>
      <c r="AS1982" s="72"/>
      <c r="AT1982" s="72"/>
      <c r="AU1982" s="72"/>
    </row>
    <row r="1983" spans="27:47" x14ac:dyDescent="0.2">
      <c r="AA1983" s="72"/>
      <c r="AB1983" s="72"/>
      <c r="AC1983" s="72"/>
      <c r="AD1983" s="72"/>
      <c r="AE1983" s="72"/>
      <c r="AG1983" s="127"/>
      <c r="AN1983" s="72"/>
      <c r="AO1983" s="72"/>
      <c r="AP1983" s="72"/>
      <c r="AQ1983" s="72"/>
      <c r="AR1983" s="72"/>
      <c r="AS1983" s="72"/>
      <c r="AT1983" s="72"/>
      <c r="AU1983" s="72"/>
    </row>
    <row r="1984" spans="27:47" x14ac:dyDescent="0.2">
      <c r="AA1984" s="72"/>
      <c r="AB1984" s="72"/>
      <c r="AC1984" s="72"/>
      <c r="AD1984" s="72"/>
      <c r="AE1984" s="72"/>
      <c r="AG1984" s="127"/>
      <c r="AN1984" s="72"/>
      <c r="AO1984" s="72"/>
      <c r="AP1984" s="72"/>
      <c r="AQ1984" s="72"/>
      <c r="AR1984" s="72"/>
      <c r="AS1984" s="72"/>
      <c r="AT1984" s="72"/>
      <c r="AU1984" s="72"/>
    </row>
    <row r="1985" spans="27:47" x14ac:dyDescent="0.2">
      <c r="AA1985" s="72"/>
      <c r="AB1985" s="72"/>
      <c r="AC1985" s="72"/>
      <c r="AD1985" s="72"/>
      <c r="AE1985" s="72"/>
      <c r="AG1985" s="127"/>
      <c r="AN1985" s="72"/>
      <c r="AO1985" s="72"/>
      <c r="AP1985" s="72"/>
      <c r="AQ1985" s="72"/>
      <c r="AR1985" s="72"/>
      <c r="AS1985" s="72"/>
      <c r="AT1985" s="72"/>
      <c r="AU1985" s="72"/>
    </row>
    <row r="1986" spans="27:47" x14ac:dyDescent="0.2">
      <c r="AA1986" s="72"/>
      <c r="AB1986" s="72"/>
      <c r="AC1986" s="72"/>
      <c r="AD1986" s="72"/>
      <c r="AE1986" s="72"/>
      <c r="AG1986" s="127"/>
      <c r="AN1986" s="72"/>
      <c r="AO1986" s="72"/>
      <c r="AP1986" s="72"/>
      <c r="AQ1986" s="72"/>
      <c r="AR1986" s="72"/>
      <c r="AS1986" s="72"/>
      <c r="AT1986" s="72"/>
      <c r="AU1986" s="72"/>
    </row>
    <row r="1987" spans="27:47" x14ac:dyDescent="0.2">
      <c r="AA1987" s="72"/>
      <c r="AB1987" s="72"/>
      <c r="AC1987" s="72"/>
      <c r="AD1987" s="72"/>
      <c r="AE1987" s="72"/>
      <c r="AG1987" s="127"/>
      <c r="AN1987" s="72"/>
      <c r="AO1987" s="72"/>
      <c r="AP1987" s="72"/>
      <c r="AQ1987" s="72"/>
      <c r="AR1987" s="72"/>
      <c r="AS1987" s="72"/>
      <c r="AT1987" s="72"/>
      <c r="AU1987" s="72"/>
    </row>
    <row r="1988" spans="27:47" x14ac:dyDescent="0.2">
      <c r="AA1988" s="72"/>
      <c r="AB1988" s="72"/>
      <c r="AC1988" s="72"/>
      <c r="AD1988" s="72"/>
      <c r="AE1988" s="72"/>
      <c r="AG1988" s="127"/>
      <c r="AN1988" s="72"/>
      <c r="AO1988" s="72"/>
      <c r="AP1988" s="72"/>
      <c r="AQ1988" s="72"/>
      <c r="AR1988" s="72"/>
      <c r="AS1988" s="72"/>
      <c r="AT1988" s="72"/>
      <c r="AU1988" s="72"/>
    </row>
    <row r="1989" spans="27:47" x14ac:dyDescent="0.2">
      <c r="AA1989" s="72"/>
      <c r="AB1989" s="72"/>
      <c r="AC1989" s="72"/>
      <c r="AD1989" s="72"/>
      <c r="AE1989" s="72"/>
      <c r="AG1989" s="127"/>
      <c r="AN1989" s="72"/>
      <c r="AO1989" s="72"/>
      <c r="AP1989" s="72"/>
      <c r="AQ1989" s="72"/>
      <c r="AR1989" s="72"/>
      <c r="AS1989" s="72"/>
      <c r="AT1989" s="72"/>
      <c r="AU1989" s="72"/>
    </row>
    <row r="1990" spans="27:47" x14ac:dyDescent="0.2">
      <c r="AA1990" s="72"/>
      <c r="AB1990" s="72"/>
      <c r="AC1990" s="72"/>
      <c r="AD1990" s="72"/>
      <c r="AE1990" s="72"/>
      <c r="AG1990" s="127"/>
      <c r="AN1990" s="72"/>
      <c r="AO1990" s="72"/>
      <c r="AP1990" s="72"/>
      <c r="AQ1990" s="72"/>
      <c r="AR1990" s="72"/>
      <c r="AS1990" s="72"/>
      <c r="AT1990" s="72"/>
      <c r="AU1990" s="72"/>
    </row>
    <row r="1991" spans="27:47" x14ac:dyDescent="0.2">
      <c r="AA1991" s="72"/>
      <c r="AB1991" s="72"/>
      <c r="AC1991" s="72"/>
      <c r="AD1991" s="72"/>
      <c r="AE1991" s="72"/>
      <c r="AG1991" s="127"/>
      <c r="AN1991" s="72"/>
      <c r="AO1991" s="72"/>
      <c r="AP1991" s="72"/>
      <c r="AQ1991" s="72"/>
      <c r="AR1991" s="72"/>
      <c r="AS1991" s="72"/>
      <c r="AT1991" s="72"/>
      <c r="AU1991" s="72"/>
    </row>
    <row r="1992" spans="27:47" x14ac:dyDescent="0.2">
      <c r="AA1992" s="72"/>
      <c r="AB1992" s="72"/>
      <c r="AC1992" s="72"/>
      <c r="AD1992" s="72"/>
      <c r="AE1992" s="72"/>
      <c r="AG1992" s="127"/>
      <c r="AN1992" s="72"/>
      <c r="AO1992" s="72"/>
      <c r="AP1992" s="72"/>
      <c r="AQ1992" s="72"/>
      <c r="AR1992" s="72"/>
      <c r="AS1992" s="72"/>
      <c r="AT1992" s="72"/>
      <c r="AU1992" s="72"/>
    </row>
    <row r="1993" spans="27:47" x14ac:dyDescent="0.2">
      <c r="AA1993" s="72"/>
      <c r="AB1993" s="72"/>
      <c r="AC1993" s="72"/>
      <c r="AD1993" s="72"/>
      <c r="AE1993" s="72"/>
      <c r="AG1993" s="127"/>
      <c r="AN1993" s="72"/>
      <c r="AO1993" s="72"/>
      <c r="AP1993" s="72"/>
      <c r="AQ1993" s="72"/>
      <c r="AR1993" s="72"/>
      <c r="AS1993" s="72"/>
      <c r="AT1993" s="72"/>
      <c r="AU1993" s="72"/>
    </row>
    <row r="1994" spans="27:47" x14ac:dyDescent="0.2">
      <c r="AA1994" s="72"/>
      <c r="AB1994" s="72"/>
      <c r="AC1994" s="72"/>
      <c r="AD1994" s="72"/>
      <c r="AE1994" s="72"/>
      <c r="AG1994" s="127"/>
      <c r="AN1994" s="72"/>
      <c r="AO1994" s="72"/>
      <c r="AP1994" s="72"/>
      <c r="AQ1994" s="72"/>
      <c r="AR1994" s="72"/>
      <c r="AS1994" s="72"/>
      <c r="AT1994" s="72"/>
      <c r="AU1994" s="72"/>
    </row>
    <row r="1995" spans="27:47" x14ac:dyDescent="0.2">
      <c r="AA1995" s="72"/>
      <c r="AB1995" s="72"/>
      <c r="AC1995" s="72"/>
      <c r="AD1995" s="72"/>
      <c r="AE1995" s="72"/>
      <c r="AG1995" s="127"/>
      <c r="AN1995" s="72"/>
      <c r="AO1995" s="72"/>
      <c r="AP1995" s="72"/>
      <c r="AQ1995" s="72"/>
      <c r="AR1995" s="72"/>
      <c r="AS1995" s="72"/>
      <c r="AT1995" s="72"/>
      <c r="AU1995" s="72"/>
    </row>
    <row r="1996" spans="27:47" x14ac:dyDescent="0.2">
      <c r="AA1996" s="72"/>
      <c r="AB1996" s="72"/>
      <c r="AC1996" s="72"/>
      <c r="AD1996" s="72"/>
      <c r="AE1996" s="72"/>
      <c r="AG1996" s="127"/>
      <c r="AN1996" s="72"/>
      <c r="AO1996" s="72"/>
      <c r="AP1996" s="72"/>
      <c r="AQ1996" s="72"/>
      <c r="AR1996" s="72"/>
      <c r="AS1996" s="72"/>
      <c r="AT1996" s="72"/>
      <c r="AU1996" s="72"/>
    </row>
    <row r="1997" spans="27:47" x14ac:dyDescent="0.2">
      <c r="AA1997" s="72"/>
      <c r="AB1997" s="72"/>
      <c r="AC1997" s="72"/>
      <c r="AD1997" s="72"/>
      <c r="AE1997" s="72"/>
      <c r="AG1997" s="127"/>
      <c r="AN1997" s="72"/>
      <c r="AO1997" s="72"/>
      <c r="AP1997" s="72"/>
      <c r="AQ1997" s="72"/>
      <c r="AR1997" s="72"/>
      <c r="AS1997" s="72"/>
      <c r="AT1997" s="72"/>
      <c r="AU1997" s="72"/>
    </row>
    <row r="1998" spans="27:47" x14ac:dyDescent="0.2">
      <c r="AA1998" s="72"/>
      <c r="AB1998" s="72"/>
      <c r="AC1998" s="72"/>
      <c r="AD1998" s="72"/>
      <c r="AE1998" s="72"/>
      <c r="AG1998" s="127"/>
      <c r="AN1998" s="72"/>
      <c r="AO1998" s="72"/>
      <c r="AP1998" s="72"/>
      <c r="AQ1998" s="72"/>
      <c r="AR1998" s="72"/>
      <c r="AS1998" s="72"/>
      <c r="AT1998" s="72"/>
      <c r="AU1998" s="72"/>
    </row>
    <row r="1999" spans="27:47" x14ac:dyDescent="0.2">
      <c r="AA1999" s="72"/>
      <c r="AB1999" s="72"/>
      <c r="AC1999" s="72"/>
      <c r="AD1999" s="72"/>
      <c r="AE1999" s="72"/>
      <c r="AG1999" s="127"/>
      <c r="AN1999" s="72"/>
      <c r="AO1999" s="72"/>
      <c r="AP1999" s="72"/>
      <c r="AQ1999" s="72"/>
      <c r="AR1999" s="72"/>
      <c r="AS1999" s="72"/>
      <c r="AT1999" s="72"/>
      <c r="AU1999" s="72"/>
    </row>
    <row r="2000" spans="27:47" x14ac:dyDescent="0.2">
      <c r="AA2000" s="72"/>
      <c r="AB2000" s="72"/>
      <c r="AC2000" s="72"/>
      <c r="AD2000" s="72"/>
      <c r="AE2000" s="72"/>
      <c r="AG2000" s="127"/>
      <c r="AN2000" s="72"/>
      <c r="AO2000" s="72"/>
      <c r="AP2000" s="72"/>
      <c r="AQ2000" s="72"/>
      <c r="AR2000" s="72"/>
      <c r="AS2000" s="72"/>
      <c r="AT2000" s="72"/>
      <c r="AU2000" s="72"/>
    </row>
    <row r="2001" spans="27:47" x14ac:dyDescent="0.2">
      <c r="AA2001" s="72"/>
      <c r="AB2001" s="72"/>
      <c r="AC2001" s="72"/>
      <c r="AD2001" s="72"/>
      <c r="AE2001" s="72"/>
      <c r="AG2001" s="127"/>
      <c r="AN2001" s="72"/>
      <c r="AO2001" s="72"/>
      <c r="AP2001" s="72"/>
      <c r="AQ2001" s="72"/>
      <c r="AR2001" s="72"/>
      <c r="AS2001" s="72"/>
      <c r="AT2001" s="72"/>
      <c r="AU2001" s="72"/>
    </row>
    <row r="2002" spans="27:47" x14ac:dyDescent="0.2">
      <c r="AA2002" s="72"/>
      <c r="AB2002" s="72"/>
      <c r="AC2002" s="72"/>
      <c r="AD2002" s="72"/>
      <c r="AE2002" s="72"/>
      <c r="AG2002" s="127"/>
      <c r="AN2002" s="72"/>
      <c r="AO2002" s="72"/>
      <c r="AP2002" s="72"/>
      <c r="AQ2002" s="72"/>
      <c r="AR2002" s="72"/>
      <c r="AS2002" s="72"/>
      <c r="AT2002" s="72"/>
      <c r="AU2002" s="72"/>
    </row>
    <row r="2003" spans="27:47" x14ac:dyDescent="0.2">
      <c r="AA2003" s="72"/>
      <c r="AB2003" s="72"/>
      <c r="AC2003" s="72"/>
      <c r="AD2003" s="72"/>
      <c r="AE2003" s="72"/>
      <c r="AG2003" s="127"/>
      <c r="AN2003" s="72"/>
      <c r="AO2003" s="72"/>
      <c r="AP2003" s="72"/>
      <c r="AQ2003" s="72"/>
      <c r="AR2003" s="72"/>
      <c r="AS2003" s="72"/>
      <c r="AT2003" s="72"/>
      <c r="AU2003" s="72"/>
    </row>
    <row r="2004" spans="27:47" x14ac:dyDescent="0.2">
      <c r="AA2004" s="72"/>
      <c r="AB2004" s="72"/>
      <c r="AC2004" s="72"/>
      <c r="AD2004" s="72"/>
      <c r="AE2004" s="72"/>
      <c r="AG2004" s="127"/>
      <c r="AN2004" s="72"/>
      <c r="AO2004" s="72"/>
      <c r="AP2004" s="72"/>
      <c r="AQ2004" s="72"/>
      <c r="AR2004" s="72"/>
      <c r="AS2004" s="72"/>
      <c r="AT2004" s="72"/>
      <c r="AU2004" s="72"/>
    </row>
    <row r="2005" spans="27:47" x14ac:dyDescent="0.2">
      <c r="AA2005" s="72"/>
      <c r="AB2005" s="72"/>
      <c r="AC2005" s="72"/>
      <c r="AD2005" s="72"/>
      <c r="AE2005" s="72"/>
      <c r="AG2005" s="127"/>
      <c r="AN2005" s="72"/>
      <c r="AO2005" s="72"/>
      <c r="AP2005" s="72"/>
      <c r="AQ2005" s="72"/>
      <c r="AR2005" s="72"/>
      <c r="AS2005" s="72"/>
      <c r="AT2005" s="72"/>
      <c r="AU2005" s="72"/>
    </row>
    <row r="2006" spans="27:47" x14ac:dyDescent="0.2">
      <c r="AA2006" s="72"/>
      <c r="AB2006" s="72"/>
      <c r="AC2006" s="72"/>
      <c r="AD2006" s="72"/>
      <c r="AE2006" s="72"/>
      <c r="AG2006" s="127"/>
      <c r="AN2006" s="72"/>
      <c r="AO2006" s="72"/>
      <c r="AP2006" s="72"/>
      <c r="AQ2006" s="72"/>
      <c r="AR2006" s="72"/>
      <c r="AS2006" s="72"/>
      <c r="AT2006" s="72"/>
      <c r="AU2006" s="72"/>
    </row>
    <row r="2007" spans="27:47" x14ac:dyDescent="0.2">
      <c r="AA2007" s="72"/>
      <c r="AB2007" s="72"/>
      <c r="AC2007" s="72"/>
      <c r="AD2007" s="72"/>
      <c r="AE2007" s="72"/>
      <c r="AG2007" s="127"/>
      <c r="AN2007" s="72"/>
      <c r="AO2007" s="72"/>
      <c r="AP2007" s="72"/>
      <c r="AQ2007" s="72"/>
      <c r="AR2007" s="72"/>
      <c r="AS2007" s="72"/>
      <c r="AT2007" s="72"/>
      <c r="AU2007" s="72"/>
    </row>
    <row r="2008" spans="27:47" x14ac:dyDescent="0.2">
      <c r="AA2008" s="72"/>
      <c r="AB2008" s="72"/>
      <c r="AC2008" s="72"/>
      <c r="AD2008" s="72"/>
      <c r="AE2008" s="72"/>
      <c r="AG2008" s="127"/>
      <c r="AN2008" s="72"/>
      <c r="AO2008" s="72"/>
      <c r="AP2008" s="72"/>
      <c r="AQ2008" s="72"/>
      <c r="AR2008" s="72"/>
      <c r="AS2008" s="72"/>
      <c r="AT2008" s="72"/>
      <c r="AU2008" s="72"/>
    </row>
    <row r="2009" spans="27:47" x14ac:dyDescent="0.2">
      <c r="AA2009" s="72"/>
      <c r="AB2009" s="72"/>
      <c r="AC2009" s="72"/>
      <c r="AD2009" s="72"/>
      <c r="AE2009" s="72"/>
      <c r="AG2009" s="127"/>
      <c r="AN2009" s="72"/>
      <c r="AO2009" s="72"/>
      <c r="AP2009" s="72"/>
      <c r="AQ2009" s="72"/>
      <c r="AR2009" s="72"/>
      <c r="AS2009" s="72"/>
      <c r="AT2009" s="72"/>
      <c r="AU2009" s="72"/>
    </row>
    <row r="2010" spans="27:47" x14ac:dyDescent="0.2">
      <c r="AA2010" s="72"/>
      <c r="AB2010" s="72"/>
      <c r="AC2010" s="72"/>
      <c r="AD2010" s="72"/>
      <c r="AE2010" s="72"/>
      <c r="AG2010" s="127"/>
      <c r="AN2010" s="72"/>
      <c r="AO2010" s="72"/>
      <c r="AP2010" s="72"/>
      <c r="AQ2010" s="72"/>
      <c r="AR2010" s="72"/>
      <c r="AS2010" s="72"/>
      <c r="AT2010" s="72"/>
      <c r="AU2010" s="72"/>
    </row>
    <row r="2011" spans="27:47" x14ac:dyDescent="0.2">
      <c r="AA2011" s="72"/>
      <c r="AB2011" s="72"/>
      <c r="AC2011" s="72"/>
      <c r="AD2011" s="72"/>
      <c r="AE2011" s="72"/>
      <c r="AG2011" s="127"/>
      <c r="AN2011" s="72"/>
      <c r="AO2011" s="72"/>
      <c r="AP2011" s="72"/>
      <c r="AQ2011" s="72"/>
      <c r="AR2011" s="72"/>
      <c r="AS2011" s="72"/>
      <c r="AT2011" s="72"/>
      <c r="AU2011" s="72"/>
    </row>
    <row r="2012" spans="27:47" x14ac:dyDescent="0.2">
      <c r="AA2012" s="72"/>
      <c r="AB2012" s="72"/>
      <c r="AC2012" s="72"/>
      <c r="AD2012" s="72"/>
      <c r="AE2012" s="72"/>
      <c r="AG2012" s="127"/>
      <c r="AN2012" s="72"/>
      <c r="AO2012" s="72"/>
      <c r="AP2012" s="72"/>
      <c r="AQ2012" s="72"/>
      <c r="AR2012" s="72"/>
      <c r="AS2012" s="72"/>
      <c r="AT2012" s="72"/>
      <c r="AU2012" s="72"/>
    </row>
    <row r="2013" spans="27:47" x14ac:dyDescent="0.2">
      <c r="AA2013" s="72"/>
      <c r="AB2013" s="72"/>
      <c r="AC2013" s="72"/>
      <c r="AD2013" s="72"/>
      <c r="AE2013" s="72"/>
      <c r="AG2013" s="127"/>
      <c r="AN2013" s="72"/>
      <c r="AO2013" s="72"/>
      <c r="AP2013" s="72"/>
      <c r="AQ2013" s="72"/>
      <c r="AR2013" s="72"/>
      <c r="AS2013" s="72"/>
      <c r="AT2013" s="72"/>
      <c r="AU2013" s="72"/>
    </row>
    <row r="2014" spans="27:47" x14ac:dyDescent="0.2">
      <c r="AA2014" s="72"/>
      <c r="AB2014" s="72"/>
      <c r="AC2014" s="72"/>
      <c r="AD2014" s="72"/>
      <c r="AE2014" s="72"/>
      <c r="AG2014" s="127"/>
      <c r="AN2014" s="72"/>
      <c r="AO2014" s="72"/>
      <c r="AP2014" s="72"/>
      <c r="AQ2014" s="72"/>
      <c r="AR2014" s="72"/>
      <c r="AS2014" s="72"/>
      <c r="AT2014" s="72"/>
      <c r="AU2014" s="72"/>
    </row>
    <row r="2015" spans="27:47" x14ac:dyDescent="0.2">
      <c r="AA2015" s="72"/>
      <c r="AB2015" s="72"/>
      <c r="AC2015" s="72"/>
      <c r="AD2015" s="72"/>
      <c r="AE2015" s="72"/>
      <c r="AG2015" s="127"/>
      <c r="AN2015" s="72"/>
      <c r="AO2015" s="72"/>
      <c r="AP2015" s="72"/>
      <c r="AQ2015" s="72"/>
      <c r="AR2015" s="72"/>
      <c r="AS2015" s="72"/>
      <c r="AT2015" s="72"/>
      <c r="AU2015" s="72"/>
    </row>
    <row r="2016" spans="27:47" x14ac:dyDescent="0.2">
      <c r="AA2016" s="72"/>
      <c r="AB2016" s="72"/>
      <c r="AC2016" s="72"/>
      <c r="AD2016" s="72"/>
      <c r="AE2016" s="72"/>
      <c r="AG2016" s="127"/>
      <c r="AN2016" s="72"/>
      <c r="AO2016" s="72"/>
      <c r="AP2016" s="72"/>
      <c r="AQ2016" s="72"/>
      <c r="AR2016" s="72"/>
      <c r="AS2016" s="72"/>
      <c r="AT2016" s="72"/>
      <c r="AU2016" s="72"/>
    </row>
    <row r="2017" spans="27:47" x14ac:dyDescent="0.2">
      <c r="AA2017" s="72"/>
      <c r="AB2017" s="72"/>
      <c r="AC2017" s="72"/>
      <c r="AD2017" s="72"/>
      <c r="AE2017" s="72"/>
      <c r="AG2017" s="127"/>
      <c r="AN2017" s="72"/>
      <c r="AO2017" s="72"/>
      <c r="AP2017" s="72"/>
      <c r="AQ2017" s="72"/>
      <c r="AR2017" s="72"/>
      <c r="AS2017" s="72"/>
      <c r="AT2017" s="72"/>
      <c r="AU2017" s="72"/>
    </row>
    <row r="2018" spans="27:47" x14ac:dyDescent="0.2">
      <c r="AA2018" s="72"/>
      <c r="AB2018" s="72"/>
      <c r="AC2018" s="72"/>
      <c r="AD2018" s="72"/>
      <c r="AE2018" s="72"/>
      <c r="AG2018" s="127"/>
      <c r="AN2018" s="72"/>
      <c r="AO2018" s="72"/>
      <c r="AP2018" s="72"/>
      <c r="AQ2018" s="72"/>
      <c r="AR2018" s="72"/>
      <c r="AS2018" s="72"/>
      <c r="AT2018" s="72"/>
      <c r="AU2018" s="72"/>
    </row>
    <row r="2019" spans="27:47" x14ac:dyDescent="0.2">
      <c r="AA2019" s="72"/>
      <c r="AB2019" s="72"/>
      <c r="AC2019" s="72"/>
      <c r="AD2019" s="72"/>
      <c r="AE2019" s="72"/>
      <c r="AG2019" s="127"/>
      <c r="AN2019" s="72"/>
      <c r="AO2019" s="72"/>
      <c r="AP2019" s="72"/>
      <c r="AQ2019" s="72"/>
      <c r="AR2019" s="72"/>
      <c r="AS2019" s="72"/>
      <c r="AT2019" s="72"/>
      <c r="AU2019" s="72"/>
    </row>
    <row r="2020" spans="27:47" x14ac:dyDescent="0.2">
      <c r="AA2020" s="72"/>
      <c r="AB2020" s="72"/>
      <c r="AC2020" s="72"/>
      <c r="AD2020" s="72"/>
      <c r="AE2020" s="72"/>
      <c r="AG2020" s="127"/>
      <c r="AN2020" s="72"/>
      <c r="AO2020" s="72"/>
      <c r="AP2020" s="72"/>
      <c r="AQ2020" s="72"/>
      <c r="AR2020" s="72"/>
      <c r="AS2020" s="72"/>
      <c r="AT2020" s="72"/>
      <c r="AU2020" s="72"/>
    </row>
    <row r="2021" spans="27:47" x14ac:dyDescent="0.2">
      <c r="AA2021" s="72"/>
      <c r="AB2021" s="72"/>
      <c r="AC2021" s="72"/>
      <c r="AD2021" s="72"/>
      <c r="AE2021" s="72"/>
      <c r="AG2021" s="127"/>
      <c r="AN2021" s="72"/>
      <c r="AO2021" s="72"/>
      <c r="AP2021" s="72"/>
      <c r="AQ2021" s="72"/>
      <c r="AR2021" s="72"/>
      <c r="AS2021" s="72"/>
      <c r="AT2021" s="72"/>
      <c r="AU2021" s="72"/>
    </row>
    <row r="2022" spans="27:47" x14ac:dyDescent="0.2">
      <c r="AA2022" s="72"/>
      <c r="AB2022" s="72"/>
      <c r="AC2022" s="72"/>
      <c r="AD2022" s="72"/>
      <c r="AE2022" s="72"/>
      <c r="AG2022" s="127"/>
      <c r="AN2022" s="72"/>
      <c r="AO2022" s="72"/>
      <c r="AP2022" s="72"/>
      <c r="AQ2022" s="72"/>
      <c r="AR2022" s="72"/>
      <c r="AS2022" s="72"/>
      <c r="AT2022" s="72"/>
      <c r="AU2022" s="72"/>
    </row>
    <row r="2023" spans="27:47" x14ac:dyDescent="0.2">
      <c r="AA2023" s="72"/>
      <c r="AB2023" s="72"/>
      <c r="AC2023" s="72"/>
      <c r="AD2023" s="72"/>
      <c r="AE2023" s="72"/>
      <c r="AG2023" s="127"/>
      <c r="AN2023" s="72"/>
      <c r="AO2023" s="72"/>
      <c r="AP2023" s="72"/>
      <c r="AQ2023" s="72"/>
      <c r="AR2023" s="72"/>
      <c r="AS2023" s="72"/>
      <c r="AT2023" s="72"/>
      <c r="AU2023" s="72"/>
    </row>
    <row r="2024" spans="27:47" x14ac:dyDescent="0.2">
      <c r="AA2024" s="72"/>
      <c r="AB2024" s="72"/>
      <c r="AC2024" s="72"/>
      <c r="AD2024" s="72"/>
      <c r="AE2024" s="72"/>
      <c r="AG2024" s="127"/>
      <c r="AN2024" s="72"/>
      <c r="AO2024" s="72"/>
      <c r="AP2024" s="72"/>
      <c r="AQ2024" s="72"/>
      <c r="AR2024" s="72"/>
      <c r="AS2024" s="72"/>
      <c r="AT2024" s="72"/>
      <c r="AU2024" s="72"/>
    </row>
    <row r="2025" spans="27:47" x14ac:dyDescent="0.2">
      <c r="AA2025" s="72"/>
      <c r="AB2025" s="72"/>
      <c r="AC2025" s="72"/>
      <c r="AD2025" s="72"/>
      <c r="AE2025" s="72"/>
      <c r="AG2025" s="127"/>
      <c r="AN2025" s="72"/>
      <c r="AO2025" s="72"/>
      <c r="AP2025" s="72"/>
      <c r="AQ2025" s="72"/>
      <c r="AR2025" s="72"/>
      <c r="AS2025" s="72"/>
      <c r="AT2025" s="72"/>
      <c r="AU2025" s="72"/>
    </row>
    <row r="2026" spans="27:47" x14ac:dyDescent="0.2">
      <c r="AA2026" s="72"/>
      <c r="AB2026" s="72"/>
      <c r="AC2026" s="72"/>
      <c r="AD2026" s="72"/>
      <c r="AE2026" s="72"/>
      <c r="AG2026" s="127"/>
      <c r="AN2026" s="72"/>
      <c r="AO2026" s="72"/>
      <c r="AP2026" s="72"/>
      <c r="AQ2026" s="72"/>
      <c r="AR2026" s="72"/>
      <c r="AS2026" s="72"/>
      <c r="AT2026" s="72"/>
      <c r="AU2026" s="72"/>
    </row>
    <row r="2027" spans="27:47" x14ac:dyDescent="0.2">
      <c r="AA2027" s="72"/>
      <c r="AB2027" s="72"/>
      <c r="AC2027" s="72"/>
      <c r="AD2027" s="72"/>
      <c r="AE2027" s="72"/>
      <c r="AG2027" s="127"/>
      <c r="AN2027" s="72"/>
      <c r="AO2027" s="72"/>
      <c r="AP2027" s="72"/>
      <c r="AQ2027" s="72"/>
      <c r="AR2027" s="72"/>
      <c r="AS2027" s="72"/>
      <c r="AT2027" s="72"/>
      <c r="AU2027" s="72"/>
    </row>
    <row r="2028" spans="27:47" x14ac:dyDescent="0.2">
      <c r="AA2028" s="72"/>
      <c r="AB2028" s="72"/>
      <c r="AC2028" s="72"/>
      <c r="AD2028" s="72"/>
      <c r="AE2028" s="72"/>
      <c r="AG2028" s="127"/>
      <c r="AN2028" s="72"/>
      <c r="AO2028" s="72"/>
      <c r="AP2028" s="72"/>
      <c r="AQ2028" s="72"/>
      <c r="AR2028" s="72"/>
      <c r="AS2028" s="72"/>
      <c r="AT2028" s="72"/>
      <c r="AU2028" s="72"/>
    </row>
    <row r="2029" spans="27:47" x14ac:dyDescent="0.2">
      <c r="AA2029" s="72"/>
      <c r="AB2029" s="72"/>
      <c r="AC2029" s="72"/>
      <c r="AD2029" s="72"/>
      <c r="AE2029" s="72"/>
      <c r="AG2029" s="127"/>
      <c r="AN2029" s="72"/>
      <c r="AO2029" s="72"/>
      <c r="AP2029" s="72"/>
      <c r="AQ2029" s="72"/>
      <c r="AR2029" s="72"/>
      <c r="AS2029" s="72"/>
      <c r="AT2029" s="72"/>
      <c r="AU2029" s="72"/>
    </row>
    <row r="2030" spans="27:47" x14ac:dyDescent="0.2">
      <c r="AA2030" s="72"/>
      <c r="AB2030" s="72"/>
      <c r="AC2030" s="72"/>
      <c r="AD2030" s="72"/>
      <c r="AE2030" s="72"/>
      <c r="AG2030" s="127"/>
      <c r="AN2030" s="72"/>
      <c r="AO2030" s="72"/>
      <c r="AP2030" s="72"/>
      <c r="AQ2030" s="72"/>
      <c r="AR2030" s="72"/>
      <c r="AS2030" s="72"/>
      <c r="AT2030" s="72"/>
      <c r="AU2030" s="72"/>
    </row>
    <row r="2031" spans="27:47" x14ac:dyDescent="0.2">
      <c r="AA2031" s="72"/>
      <c r="AB2031" s="72"/>
      <c r="AC2031" s="72"/>
      <c r="AD2031" s="72"/>
      <c r="AE2031" s="72"/>
      <c r="AG2031" s="127"/>
      <c r="AN2031" s="72"/>
      <c r="AO2031" s="72"/>
      <c r="AP2031" s="72"/>
      <c r="AQ2031" s="72"/>
      <c r="AR2031" s="72"/>
      <c r="AS2031" s="72"/>
      <c r="AT2031" s="72"/>
      <c r="AU2031" s="72"/>
    </row>
    <row r="2032" spans="27:47" x14ac:dyDescent="0.2">
      <c r="AA2032" s="72"/>
      <c r="AB2032" s="72"/>
      <c r="AC2032" s="72"/>
      <c r="AD2032" s="72"/>
      <c r="AE2032" s="72"/>
      <c r="AG2032" s="127"/>
      <c r="AN2032" s="72"/>
      <c r="AO2032" s="72"/>
      <c r="AP2032" s="72"/>
      <c r="AQ2032" s="72"/>
      <c r="AR2032" s="72"/>
      <c r="AS2032" s="72"/>
      <c r="AT2032" s="72"/>
      <c r="AU2032" s="72"/>
    </row>
    <row r="2033" spans="27:47" x14ac:dyDescent="0.2">
      <c r="AA2033" s="72"/>
      <c r="AB2033" s="72"/>
      <c r="AC2033" s="72"/>
      <c r="AD2033" s="72"/>
      <c r="AE2033" s="72"/>
      <c r="AG2033" s="127"/>
      <c r="AN2033" s="72"/>
      <c r="AO2033" s="72"/>
      <c r="AP2033" s="72"/>
      <c r="AQ2033" s="72"/>
      <c r="AR2033" s="72"/>
      <c r="AS2033" s="72"/>
      <c r="AT2033" s="72"/>
      <c r="AU2033" s="72"/>
    </row>
    <row r="2034" spans="27:47" x14ac:dyDescent="0.2">
      <c r="AA2034" s="72"/>
      <c r="AB2034" s="72"/>
      <c r="AC2034" s="72"/>
      <c r="AD2034" s="72"/>
      <c r="AE2034" s="72"/>
      <c r="AG2034" s="127"/>
      <c r="AN2034" s="72"/>
      <c r="AO2034" s="72"/>
      <c r="AP2034" s="72"/>
      <c r="AQ2034" s="72"/>
      <c r="AR2034" s="72"/>
      <c r="AS2034" s="72"/>
      <c r="AT2034" s="72"/>
      <c r="AU2034" s="72"/>
    </row>
    <row r="2035" spans="27:47" x14ac:dyDescent="0.2">
      <c r="AA2035" s="72"/>
      <c r="AB2035" s="72"/>
      <c r="AC2035" s="72"/>
      <c r="AD2035" s="72"/>
      <c r="AE2035" s="72"/>
      <c r="AG2035" s="127"/>
      <c r="AN2035" s="72"/>
      <c r="AO2035" s="72"/>
      <c r="AP2035" s="72"/>
      <c r="AQ2035" s="72"/>
      <c r="AR2035" s="72"/>
      <c r="AS2035" s="72"/>
      <c r="AT2035" s="72"/>
      <c r="AU2035" s="72"/>
    </row>
    <row r="2036" spans="27:47" x14ac:dyDescent="0.2">
      <c r="AA2036" s="72"/>
      <c r="AB2036" s="72"/>
      <c r="AC2036" s="72"/>
      <c r="AD2036" s="72"/>
      <c r="AE2036" s="72"/>
      <c r="AG2036" s="127"/>
      <c r="AN2036" s="72"/>
      <c r="AO2036" s="72"/>
      <c r="AP2036" s="72"/>
      <c r="AQ2036" s="72"/>
      <c r="AR2036" s="72"/>
      <c r="AS2036" s="72"/>
      <c r="AT2036" s="72"/>
      <c r="AU2036" s="72"/>
    </row>
    <row r="2037" spans="27:47" x14ac:dyDescent="0.2">
      <c r="AA2037" s="72"/>
      <c r="AB2037" s="72"/>
      <c r="AC2037" s="72"/>
      <c r="AD2037" s="72"/>
      <c r="AE2037" s="72"/>
      <c r="AG2037" s="127"/>
      <c r="AN2037" s="72"/>
      <c r="AO2037" s="72"/>
      <c r="AP2037" s="72"/>
      <c r="AQ2037" s="72"/>
      <c r="AR2037" s="72"/>
      <c r="AS2037" s="72"/>
      <c r="AT2037" s="72"/>
      <c r="AU2037" s="72"/>
    </row>
    <row r="2038" spans="27:47" x14ac:dyDescent="0.2">
      <c r="AA2038" s="72"/>
      <c r="AB2038" s="72"/>
      <c r="AC2038" s="72"/>
      <c r="AD2038" s="72"/>
      <c r="AE2038" s="72"/>
      <c r="AG2038" s="127"/>
      <c r="AN2038" s="72"/>
      <c r="AO2038" s="72"/>
      <c r="AP2038" s="72"/>
      <c r="AQ2038" s="72"/>
      <c r="AR2038" s="72"/>
      <c r="AS2038" s="72"/>
      <c r="AT2038" s="72"/>
      <c r="AU2038" s="72"/>
    </row>
    <row r="2039" spans="27:47" x14ac:dyDescent="0.2">
      <c r="AA2039" s="72"/>
      <c r="AB2039" s="72"/>
      <c r="AC2039" s="72"/>
      <c r="AD2039" s="72"/>
      <c r="AE2039" s="72"/>
      <c r="AG2039" s="127"/>
      <c r="AN2039" s="72"/>
      <c r="AO2039" s="72"/>
      <c r="AP2039" s="72"/>
      <c r="AQ2039" s="72"/>
      <c r="AR2039" s="72"/>
      <c r="AS2039" s="72"/>
      <c r="AT2039" s="72"/>
      <c r="AU2039" s="72"/>
    </row>
    <row r="2040" spans="27:47" x14ac:dyDescent="0.2">
      <c r="AA2040" s="72"/>
      <c r="AB2040" s="72"/>
      <c r="AC2040" s="72"/>
      <c r="AD2040" s="72"/>
      <c r="AE2040" s="72"/>
      <c r="AG2040" s="127"/>
      <c r="AN2040" s="72"/>
      <c r="AO2040" s="72"/>
      <c r="AP2040" s="72"/>
      <c r="AQ2040" s="72"/>
      <c r="AR2040" s="72"/>
      <c r="AS2040" s="72"/>
      <c r="AT2040" s="72"/>
      <c r="AU2040" s="72"/>
    </row>
    <row r="2041" spans="27:47" x14ac:dyDescent="0.2">
      <c r="AA2041" s="72"/>
      <c r="AB2041" s="72"/>
      <c r="AC2041" s="72"/>
      <c r="AD2041" s="72"/>
      <c r="AE2041" s="72"/>
      <c r="AG2041" s="127"/>
      <c r="AN2041" s="72"/>
      <c r="AO2041" s="72"/>
      <c r="AP2041" s="72"/>
      <c r="AQ2041" s="72"/>
      <c r="AR2041" s="72"/>
      <c r="AS2041" s="72"/>
      <c r="AT2041" s="72"/>
      <c r="AU2041" s="72"/>
    </row>
    <row r="2042" spans="27:47" x14ac:dyDescent="0.2">
      <c r="AA2042" s="72"/>
      <c r="AB2042" s="72"/>
      <c r="AC2042" s="72"/>
      <c r="AD2042" s="72"/>
      <c r="AE2042" s="72"/>
      <c r="AG2042" s="127"/>
      <c r="AN2042" s="72"/>
      <c r="AO2042" s="72"/>
      <c r="AP2042" s="72"/>
      <c r="AQ2042" s="72"/>
      <c r="AR2042" s="72"/>
      <c r="AS2042" s="72"/>
      <c r="AT2042" s="72"/>
      <c r="AU2042" s="72"/>
    </row>
    <row r="2043" spans="27:47" x14ac:dyDescent="0.2">
      <c r="AA2043" s="72"/>
      <c r="AB2043" s="72"/>
      <c r="AC2043" s="72"/>
      <c r="AD2043" s="72"/>
      <c r="AE2043" s="72"/>
      <c r="AG2043" s="127"/>
      <c r="AN2043" s="72"/>
      <c r="AO2043" s="72"/>
      <c r="AP2043" s="72"/>
      <c r="AQ2043" s="72"/>
      <c r="AR2043" s="72"/>
      <c r="AS2043" s="72"/>
      <c r="AT2043" s="72"/>
      <c r="AU2043" s="72"/>
    </row>
    <row r="2044" spans="27:47" x14ac:dyDescent="0.2">
      <c r="AA2044" s="72"/>
      <c r="AB2044" s="72"/>
      <c r="AC2044" s="72"/>
      <c r="AD2044" s="72"/>
      <c r="AE2044" s="72"/>
      <c r="AG2044" s="127"/>
      <c r="AN2044" s="72"/>
      <c r="AO2044" s="72"/>
      <c r="AP2044" s="72"/>
      <c r="AQ2044" s="72"/>
      <c r="AR2044" s="72"/>
      <c r="AS2044" s="72"/>
      <c r="AT2044" s="72"/>
      <c r="AU2044" s="72"/>
    </row>
    <row r="2045" spans="27:47" x14ac:dyDescent="0.2">
      <c r="AA2045" s="72"/>
      <c r="AB2045" s="72"/>
      <c r="AC2045" s="72"/>
      <c r="AD2045" s="72"/>
      <c r="AE2045" s="72"/>
      <c r="AG2045" s="127"/>
      <c r="AN2045" s="72"/>
      <c r="AO2045" s="72"/>
      <c r="AP2045" s="72"/>
      <c r="AQ2045" s="72"/>
      <c r="AR2045" s="72"/>
      <c r="AS2045" s="72"/>
      <c r="AT2045" s="72"/>
      <c r="AU2045" s="72"/>
    </row>
    <row r="2046" spans="27:47" x14ac:dyDescent="0.2">
      <c r="AA2046" s="72"/>
      <c r="AB2046" s="72"/>
      <c r="AC2046" s="72"/>
      <c r="AD2046" s="72"/>
      <c r="AE2046" s="72"/>
      <c r="AG2046" s="127"/>
      <c r="AN2046" s="72"/>
      <c r="AO2046" s="72"/>
      <c r="AP2046" s="72"/>
      <c r="AQ2046" s="72"/>
      <c r="AR2046" s="72"/>
      <c r="AS2046" s="72"/>
      <c r="AT2046" s="72"/>
      <c r="AU2046" s="72"/>
    </row>
    <row r="2047" spans="27:47" x14ac:dyDescent="0.2">
      <c r="AA2047" s="72"/>
      <c r="AB2047" s="72"/>
      <c r="AC2047" s="72"/>
      <c r="AD2047" s="72"/>
      <c r="AE2047" s="72"/>
      <c r="AG2047" s="127"/>
      <c r="AN2047" s="72"/>
      <c r="AO2047" s="72"/>
      <c r="AP2047" s="72"/>
      <c r="AQ2047" s="72"/>
      <c r="AR2047" s="72"/>
      <c r="AS2047" s="72"/>
      <c r="AT2047" s="72"/>
      <c r="AU2047" s="72"/>
    </row>
    <row r="2048" spans="27:47" x14ac:dyDescent="0.2">
      <c r="AA2048" s="72"/>
      <c r="AB2048" s="72"/>
      <c r="AC2048" s="72"/>
      <c r="AD2048" s="72"/>
      <c r="AE2048" s="72"/>
      <c r="AG2048" s="127"/>
      <c r="AN2048" s="72"/>
      <c r="AO2048" s="72"/>
      <c r="AP2048" s="72"/>
      <c r="AQ2048" s="72"/>
      <c r="AR2048" s="72"/>
      <c r="AS2048" s="72"/>
      <c r="AT2048" s="72"/>
      <c r="AU2048" s="72"/>
    </row>
    <row r="2049" spans="27:47" x14ac:dyDescent="0.2">
      <c r="AA2049" s="72"/>
      <c r="AB2049" s="72"/>
      <c r="AC2049" s="72"/>
      <c r="AD2049" s="72"/>
      <c r="AE2049" s="72"/>
      <c r="AG2049" s="127"/>
      <c r="AN2049" s="72"/>
      <c r="AO2049" s="72"/>
      <c r="AP2049" s="72"/>
      <c r="AQ2049" s="72"/>
      <c r="AR2049" s="72"/>
      <c r="AS2049" s="72"/>
      <c r="AT2049" s="72"/>
      <c r="AU2049" s="72"/>
    </row>
    <row r="2050" spans="27:47" x14ac:dyDescent="0.2">
      <c r="AA2050" s="72"/>
      <c r="AB2050" s="72"/>
      <c r="AC2050" s="72"/>
      <c r="AD2050" s="72"/>
      <c r="AE2050" s="72"/>
      <c r="AG2050" s="127"/>
      <c r="AN2050" s="72"/>
      <c r="AO2050" s="72"/>
      <c r="AP2050" s="72"/>
      <c r="AQ2050" s="72"/>
      <c r="AR2050" s="72"/>
      <c r="AS2050" s="72"/>
      <c r="AT2050" s="72"/>
      <c r="AU2050" s="72"/>
    </row>
    <row r="2051" spans="27:47" x14ac:dyDescent="0.2">
      <c r="AA2051" s="72"/>
      <c r="AB2051" s="72"/>
      <c r="AC2051" s="72"/>
      <c r="AD2051" s="72"/>
      <c r="AE2051" s="72"/>
      <c r="AG2051" s="127"/>
      <c r="AN2051" s="72"/>
      <c r="AO2051" s="72"/>
      <c r="AP2051" s="72"/>
      <c r="AQ2051" s="72"/>
      <c r="AR2051" s="72"/>
      <c r="AS2051" s="72"/>
      <c r="AT2051" s="72"/>
      <c r="AU2051" s="72"/>
    </row>
    <row r="2052" spans="27:47" x14ac:dyDescent="0.2">
      <c r="AA2052" s="72"/>
      <c r="AB2052" s="72"/>
      <c r="AC2052" s="72"/>
      <c r="AD2052" s="72"/>
      <c r="AE2052" s="72"/>
      <c r="AG2052" s="127"/>
      <c r="AN2052" s="72"/>
      <c r="AO2052" s="72"/>
      <c r="AP2052" s="72"/>
      <c r="AQ2052" s="72"/>
      <c r="AR2052" s="72"/>
      <c r="AS2052" s="72"/>
      <c r="AT2052" s="72"/>
      <c r="AU2052" s="72"/>
    </row>
    <row r="2053" spans="27:47" x14ac:dyDescent="0.2">
      <c r="AA2053" s="72"/>
      <c r="AB2053" s="72"/>
      <c r="AC2053" s="72"/>
      <c r="AD2053" s="72"/>
      <c r="AE2053" s="72"/>
      <c r="AG2053" s="127"/>
      <c r="AN2053" s="72"/>
      <c r="AO2053" s="72"/>
      <c r="AP2053" s="72"/>
      <c r="AQ2053" s="72"/>
      <c r="AR2053" s="72"/>
      <c r="AS2053" s="72"/>
      <c r="AT2053" s="72"/>
      <c r="AU2053" s="72"/>
    </row>
    <row r="2054" spans="27:47" x14ac:dyDescent="0.2">
      <c r="AA2054" s="72"/>
      <c r="AB2054" s="72"/>
      <c r="AC2054" s="72"/>
      <c r="AD2054" s="72"/>
      <c r="AE2054" s="72"/>
      <c r="AG2054" s="127"/>
      <c r="AN2054" s="72"/>
      <c r="AO2054" s="72"/>
      <c r="AP2054" s="72"/>
      <c r="AQ2054" s="72"/>
      <c r="AR2054" s="72"/>
      <c r="AS2054" s="72"/>
      <c r="AT2054" s="72"/>
      <c r="AU2054" s="72"/>
    </row>
    <row r="2055" spans="27:47" x14ac:dyDescent="0.2">
      <c r="AA2055" s="72"/>
      <c r="AB2055" s="72"/>
      <c r="AC2055" s="72"/>
      <c r="AD2055" s="72"/>
      <c r="AE2055" s="72"/>
      <c r="AG2055" s="127"/>
      <c r="AN2055" s="72"/>
      <c r="AO2055" s="72"/>
      <c r="AP2055" s="72"/>
      <c r="AQ2055" s="72"/>
      <c r="AR2055" s="72"/>
      <c r="AS2055" s="72"/>
      <c r="AT2055" s="72"/>
      <c r="AU2055" s="72"/>
    </row>
    <row r="2056" spans="27:47" x14ac:dyDescent="0.2">
      <c r="AA2056" s="72"/>
      <c r="AB2056" s="72"/>
      <c r="AC2056" s="72"/>
      <c r="AD2056" s="72"/>
      <c r="AE2056" s="72"/>
      <c r="AG2056" s="127"/>
      <c r="AN2056" s="72"/>
      <c r="AO2056" s="72"/>
      <c r="AP2056" s="72"/>
      <c r="AQ2056" s="72"/>
      <c r="AR2056" s="72"/>
      <c r="AS2056" s="72"/>
      <c r="AT2056" s="72"/>
      <c r="AU2056" s="72"/>
    </row>
    <row r="2057" spans="27:47" x14ac:dyDescent="0.2">
      <c r="AA2057" s="72"/>
      <c r="AB2057" s="72"/>
      <c r="AC2057" s="72"/>
      <c r="AD2057" s="72"/>
      <c r="AE2057" s="72"/>
      <c r="AG2057" s="127"/>
      <c r="AN2057" s="72"/>
      <c r="AO2057" s="72"/>
      <c r="AP2057" s="72"/>
      <c r="AQ2057" s="72"/>
      <c r="AR2057" s="72"/>
      <c r="AS2057" s="72"/>
      <c r="AT2057" s="72"/>
      <c r="AU2057" s="72"/>
    </row>
    <row r="2058" spans="27:47" x14ac:dyDescent="0.2">
      <c r="AA2058" s="72"/>
      <c r="AB2058" s="72"/>
      <c r="AC2058" s="72"/>
      <c r="AD2058" s="72"/>
      <c r="AE2058" s="72"/>
      <c r="AG2058" s="127"/>
      <c r="AN2058" s="72"/>
      <c r="AO2058" s="72"/>
      <c r="AP2058" s="72"/>
      <c r="AQ2058" s="72"/>
      <c r="AR2058" s="72"/>
      <c r="AS2058" s="72"/>
      <c r="AT2058" s="72"/>
      <c r="AU2058" s="72"/>
    </row>
    <row r="2059" spans="27:47" x14ac:dyDescent="0.2">
      <c r="AA2059" s="72"/>
      <c r="AB2059" s="72"/>
      <c r="AC2059" s="72"/>
      <c r="AD2059" s="72"/>
      <c r="AE2059" s="72"/>
      <c r="AG2059" s="127"/>
      <c r="AN2059" s="72"/>
      <c r="AO2059" s="72"/>
      <c r="AP2059" s="72"/>
      <c r="AQ2059" s="72"/>
      <c r="AR2059" s="72"/>
      <c r="AS2059" s="72"/>
      <c r="AT2059" s="72"/>
      <c r="AU2059" s="72"/>
    </row>
    <row r="2060" spans="27:47" x14ac:dyDescent="0.2">
      <c r="AA2060" s="72"/>
      <c r="AB2060" s="72"/>
      <c r="AC2060" s="72"/>
      <c r="AD2060" s="72"/>
      <c r="AE2060" s="72"/>
      <c r="AG2060" s="127"/>
      <c r="AN2060" s="72"/>
      <c r="AO2060" s="72"/>
      <c r="AP2060" s="72"/>
      <c r="AQ2060" s="72"/>
      <c r="AR2060" s="72"/>
      <c r="AS2060" s="72"/>
      <c r="AT2060" s="72"/>
      <c r="AU2060" s="72"/>
    </row>
    <row r="2061" spans="27:47" x14ac:dyDescent="0.2">
      <c r="AA2061" s="72"/>
      <c r="AB2061" s="72"/>
      <c r="AC2061" s="72"/>
      <c r="AD2061" s="72"/>
      <c r="AE2061" s="72"/>
      <c r="AG2061" s="127"/>
      <c r="AN2061" s="72"/>
      <c r="AO2061" s="72"/>
      <c r="AP2061" s="72"/>
      <c r="AQ2061" s="72"/>
      <c r="AR2061" s="72"/>
      <c r="AS2061" s="72"/>
      <c r="AT2061" s="72"/>
      <c r="AU2061" s="72"/>
    </row>
    <row r="2062" spans="27:47" x14ac:dyDescent="0.2">
      <c r="AA2062" s="72"/>
      <c r="AB2062" s="72"/>
      <c r="AC2062" s="72"/>
      <c r="AD2062" s="72"/>
      <c r="AE2062" s="72"/>
      <c r="AG2062" s="127"/>
      <c r="AN2062" s="72"/>
      <c r="AO2062" s="72"/>
      <c r="AP2062" s="72"/>
      <c r="AQ2062" s="72"/>
      <c r="AR2062" s="72"/>
      <c r="AS2062" s="72"/>
      <c r="AT2062" s="72"/>
      <c r="AU2062" s="72"/>
    </row>
    <row r="2063" spans="27:47" x14ac:dyDescent="0.2">
      <c r="AA2063" s="72"/>
      <c r="AB2063" s="72"/>
      <c r="AC2063" s="72"/>
      <c r="AD2063" s="72"/>
      <c r="AE2063" s="72"/>
      <c r="AG2063" s="127"/>
      <c r="AN2063" s="72"/>
      <c r="AO2063" s="72"/>
      <c r="AP2063" s="72"/>
      <c r="AQ2063" s="72"/>
      <c r="AR2063" s="72"/>
      <c r="AS2063" s="72"/>
      <c r="AT2063" s="72"/>
      <c r="AU2063" s="72"/>
    </row>
    <row r="2064" spans="27:47" x14ac:dyDescent="0.2">
      <c r="AA2064" s="72"/>
      <c r="AB2064" s="72"/>
      <c r="AC2064" s="72"/>
      <c r="AD2064" s="72"/>
      <c r="AE2064" s="72"/>
      <c r="AG2064" s="127"/>
      <c r="AN2064" s="72"/>
      <c r="AO2064" s="72"/>
      <c r="AP2064" s="72"/>
      <c r="AQ2064" s="72"/>
      <c r="AR2064" s="72"/>
      <c r="AS2064" s="72"/>
      <c r="AT2064" s="72"/>
      <c r="AU2064" s="72"/>
    </row>
    <row r="2065" spans="27:47" x14ac:dyDescent="0.2">
      <c r="AA2065" s="72"/>
      <c r="AB2065" s="72"/>
      <c r="AC2065" s="72"/>
      <c r="AD2065" s="72"/>
      <c r="AE2065" s="72"/>
      <c r="AG2065" s="127"/>
      <c r="AN2065" s="72"/>
      <c r="AO2065" s="72"/>
      <c r="AP2065" s="72"/>
      <c r="AQ2065" s="72"/>
      <c r="AR2065" s="72"/>
      <c r="AS2065" s="72"/>
      <c r="AT2065" s="72"/>
      <c r="AU2065" s="72"/>
    </row>
    <row r="2066" spans="27:47" x14ac:dyDescent="0.2">
      <c r="AA2066" s="72"/>
      <c r="AB2066" s="72"/>
      <c r="AC2066" s="72"/>
      <c r="AD2066" s="72"/>
      <c r="AE2066" s="72"/>
      <c r="AG2066" s="127"/>
      <c r="AN2066" s="72"/>
      <c r="AO2066" s="72"/>
      <c r="AP2066" s="72"/>
      <c r="AQ2066" s="72"/>
      <c r="AR2066" s="72"/>
      <c r="AS2066" s="72"/>
      <c r="AT2066" s="72"/>
      <c r="AU2066" s="72"/>
    </row>
    <row r="2067" spans="27:47" x14ac:dyDescent="0.2">
      <c r="AA2067" s="72"/>
      <c r="AB2067" s="72"/>
      <c r="AC2067" s="72"/>
      <c r="AD2067" s="72"/>
      <c r="AE2067" s="72"/>
      <c r="AG2067" s="127"/>
      <c r="AN2067" s="72"/>
      <c r="AO2067" s="72"/>
      <c r="AP2067" s="72"/>
      <c r="AQ2067" s="72"/>
      <c r="AR2067" s="72"/>
      <c r="AS2067" s="72"/>
      <c r="AT2067" s="72"/>
      <c r="AU2067" s="72"/>
    </row>
    <row r="2068" spans="27:47" x14ac:dyDescent="0.2">
      <c r="AA2068" s="72"/>
      <c r="AB2068" s="72"/>
      <c r="AC2068" s="72"/>
      <c r="AD2068" s="72"/>
      <c r="AE2068" s="72"/>
      <c r="AF2068" s="128"/>
      <c r="AG2068" s="127"/>
      <c r="AN2068" s="72"/>
      <c r="AO2068" s="72"/>
      <c r="AP2068" s="72"/>
      <c r="AQ2068" s="72"/>
      <c r="AR2068" s="72"/>
      <c r="AS2068" s="72"/>
      <c r="AT2068" s="72"/>
      <c r="AU2068" s="72"/>
    </row>
    <row r="2069" spans="27:47" x14ac:dyDescent="0.2">
      <c r="AA2069" s="72"/>
      <c r="AB2069" s="72"/>
      <c r="AC2069" s="72"/>
      <c r="AD2069" s="72"/>
      <c r="AE2069" s="72"/>
      <c r="AF2069" s="128"/>
      <c r="AG2069" s="127"/>
      <c r="AN2069" s="72"/>
      <c r="AO2069" s="72"/>
      <c r="AP2069" s="72"/>
      <c r="AQ2069" s="72"/>
      <c r="AR2069" s="72"/>
      <c r="AS2069" s="72"/>
      <c r="AT2069" s="72"/>
      <c r="AU2069" s="72"/>
    </row>
    <row r="2070" spans="27:47" x14ac:dyDescent="0.2">
      <c r="AA2070" s="72"/>
      <c r="AB2070" s="72"/>
      <c r="AC2070" s="72"/>
      <c r="AD2070" s="72"/>
      <c r="AE2070" s="72"/>
      <c r="AF2070" s="128"/>
      <c r="AG2070" s="127"/>
      <c r="AN2070" s="72"/>
      <c r="AO2070" s="72"/>
      <c r="AP2070" s="72"/>
      <c r="AQ2070" s="72"/>
      <c r="AR2070" s="72"/>
      <c r="AS2070" s="72"/>
      <c r="AT2070" s="72"/>
      <c r="AU2070" s="72"/>
    </row>
    <row r="2071" spans="27:47" x14ac:dyDescent="0.2">
      <c r="AA2071" s="72"/>
      <c r="AB2071" s="72"/>
      <c r="AC2071" s="72"/>
      <c r="AD2071" s="72"/>
      <c r="AE2071" s="72"/>
      <c r="AF2071" s="128"/>
      <c r="AG2071" s="127"/>
      <c r="AN2071" s="72"/>
      <c r="AO2071" s="72"/>
      <c r="AP2071" s="72"/>
      <c r="AQ2071" s="72"/>
      <c r="AR2071" s="72"/>
      <c r="AS2071" s="72"/>
      <c r="AT2071" s="72"/>
      <c r="AU2071" s="72"/>
    </row>
    <row r="2072" spans="27:47" x14ac:dyDescent="0.2">
      <c r="AA2072" s="72"/>
      <c r="AB2072" s="72"/>
      <c r="AC2072" s="72"/>
      <c r="AD2072" s="72"/>
      <c r="AE2072" s="72"/>
      <c r="AF2072" s="128"/>
      <c r="AG2072" s="127"/>
      <c r="AN2072" s="72"/>
      <c r="AO2072" s="72"/>
      <c r="AP2072" s="72"/>
      <c r="AQ2072" s="72"/>
      <c r="AR2072" s="72"/>
      <c r="AS2072" s="72"/>
      <c r="AT2072" s="72"/>
      <c r="AU2072" s="72"/>
    </row>
    <row r="2073" spans="27:47" x14ac:dyDescent="0.2">
      <c r="AA2073" s="72"/>
      <c r="AB2073" s="72"/>
      <c r="AC2073" s="72"/>
      <c r="AD2073" s="72"/>
      <c r="AE2073" s="72"/>
      <c r="AF2073" s="128"/>
      <c r="AG2073" s="127"/>
      <c r="AN2073" s="72"/>
      <c r="AO2073" s="72"/>
      <c r="AP2073" s="72"/>
      <c r="AQ2073" s="72"/>
      <c r="AR2073" s="72"/>
      <c r="AS2073" s="72"/>
      <c r="AT2073" s="72"/>
      <c r="AU2073" s="72"/>
    </row>
    <row r="2074" spans="27:47" x14ac:dyDescent="0.2">
      <c r="AA2074" s="72"/>
      <c r="AB2074" s="72"/>
      <c r="AC2074" s="72"/>
      <c r="AD2074" s="72"/>
      <c r="AE2074" s="72"/>
      <c r="AF2074" s="128"/>
      <c r="AG2074" s="127"/>
      <c r="AN2074" s="72"/>
      <c r="AO2074" s="72"/>
      <c r="AP2074" s="72"/>
      <c r="AQ2074" s="72"/>
      <c r="AR2074" s="72"/>
      <c r="AS2074" s="72"/>
      <c r="AT2074" s="72"/>
      <c r="AU2074" s="72"/>
    </row>
    <row r="2075" spans="27:47" x14ac:dyDescent="0.2">
      <c r="AA2075" s="72"/>
      <c r="AB2075" s="72"/>
      <c r="AC2075" s="72"/>
      <c r="AD2075" s="72"/>
      <c r="AE2075" s="72"/>
      <c r="AF2075" s="128"/>
      <c r="AG2075" s="127"/>
      <c r="AN2075" s="72"/>
      <c r="AO2075" s="72"/>
      <c r="AP2075" s="72"/>
      <c r="AQ2075" s="72"/>
      <c r="AR2075" s="72"/>
      <c r="AS2075" s="72"/>
      <c r="AT2075" s="72"/>
      <c r="AU2075" s="72"/>
    </row>
    <row r="2076" spans="27:47" x14ac:dyDescent="0.2">
      <c r="AA2076" s="72"/>
      <c r="AB2076" s="72"/>
      <c r="AC2076" s="72"/>
      <c r="AD2076" s="72"/>
      <c r="AE2076" s="72"/>
      <c r="AF2076" s="128"/>
      <c r="AG2076" s="127"/>
      <c r="AN2076" s="72"/>
      <c r="AO2076" s="72"/>
      <c r="AP2076" s="72"/>
      <c r="AQ2076" s="72"/>
      <c r="AR2076" s="72"/>
      <c r="AS2076" s="72"/>
      <c r="AT2076" s="72"/>
      <c r="AU2076" s="72"/>
    </row>
    <row r="2077" spans="27:47" x14ac:dyDescent="0.2">
      <c r="AA2077" s="72"/>
      <c r="AB2077" s="72"/>
      <c r="AC2077" s="72"/>
      <c r="AD2077" s="72"/>
      <c r="AE2077" s="72"/>
      <c r="AF2077" s="128"/>
      <c r="AG2077" s="127"/>
      <c r="AN2077" s="72"/>
      <c r="AO2077" s="72"/>
      <c r="AP2077" s="72"/>
      <c r="AQ2077" s="72"/>
      <c r="AR2077" s="72"/>
      <c r="AS2077" s="72"/>
      <c r="AT2077" s="72"/>
      <c r="AU2077" s="72"/>
    </row>
    <row r="2078" spans="27:47" x14ac:dyDescent="0.2">
      <c r="AA2078" s="72"/>
      <c r="AB2078" s="72"/>
      <c r="AC2078" s="72"/>
      <c r="AD2078" s="72"/>
      <c r="AE2078" s="72"/>
      <c r="AF2078" s="128"/>
      <c r="AG2078" s="127"/>
      <c r="AN2078" s="72"/>
      <c r="AO2078" s="72"/>
      <c r="AP2078" s="72"/>
      <c r="AQ2078" s="72"/>
      <c r="AR2078" s="72"/>
      <c r="AS2078" s="72"/>
      <c r="AT2078" s="72"/>
      <c r="AU2078" s="72"/>
    </row>
    <row r="2079" spans="27:47" x14ac:dyDescent="0.2">
      <c r="AA2079" s="72"/>
      <c r="AB2079" s="72"/>
      <c r="AC2079" s="72"/>
      <c r="AD2079" s="72"/>
      <c r="AE2079" s="72"/>
      <c r="AF2079" s="128"/>
      <c r="AG2079" s="127"/>
      <c r="AN2079" s="72"/>
      <c r="AO2079" s="72"/>
      <c r="AP2079" s="72"/>
      <c r="AQ2079" s="72"/>
      <c r="AR2079" s="72"/>
      <c r="AS2079" s="72"/>
      <c r="AT2079" s="72"/>
      <c r="AU2079" s="72"/>
    </row>
    <row r="2080" spans="27:47" x14ac:dyDescent="0.2">
      <c r="AA2080" s="72"/>
      <c r="AB2080" s="72"/>
      <c r="AC2080" s="72"/>
      <c r="AD2080" s="72"/>
      <c r="AE2080" s="72"/>
      <c r="AF2080" s="128"/>
      <c r="AG2080" s="127"/>
      <c r="AN2080" s="72"/>
      <c r="AO2080" s="72"/>
      <c r="AP2080" s="72"/>
      <c r="AQ2080" s="72"/>
      <c r="AR2080" s="72"/>
      <c r="AS2080" s="72"/>
      <c r="AT2080" s="72"/>
      <c r="AU2080" s="72"/>
    </row>
    <row r="2081" spans="27:47" x14ac:dyDescent="0.2">
      <c r="AA2081" s="72"/>
      <c r="AB2081" s="72"/>
      <c r="AC2081" s="72"/>
      <c r="AD2081" s="72"/>
      <c r="AE2081" s="72"/>
      <c r="AF2081" s="128"/>
      <c r="AG2081" s="127"/>
      <c r="AN2081" s="72"/>
      <c r="AO2081" s="72"/>
      <c r="AP2081" s="72"/>
      <c r="AQ2081" s="72"/>
      <c r="AR2081" s="72"/>
      <c r="AS2081" s="72"/>
      <c r="AT2081" s="72"/>
      <c r="AU2081" s="72"/>
    </row>
    <row r="2082" spans="27:47" x14ac:dyDescent="0.2">
      <c r="AA2082" s="72"/>
      <c r="AB2082" s="72"/>
      <c r="AC2082" s="72"/>
      <c r="AD2082" s="72"/>
      <c r="AE2082" s="72"/>
      <c r="AF2082" s="128"/>
      <c r="AG2082" s="127"/>
      <c r="AN2082" s="72"/>
      <c r="AO2082" s="72"/>
      <c r="AP2082" s="72"/>
      <c r="AQ2082" s="72"/>
      <c r="AR2082" s="72"/>
      <c r="AS2082" s="72"/>
      <c r="AT2082" s="72"/>
      <c r="AU2082" s="72"/>
    </row>
    <row r="2083" spans="27:47" x14ac:dyDescent="0.2">
      <c r="AA2083" s="72"/>
      <c r="AB2083" s="72"/>
      <c r="AC2083" s="72"/>
      <c r="AD2083" s="72"/>
      <c r="AE2083" s="72"/>
      <c r="AF2083" s="128"/>
      <c r="AG2083" s="127"/>
      <c r="AN2083" s="72"/>
      <c r="AO2083" s="72"/>
      <c r="AP2083" s="72"/>
      <c r="AQ2083" s="72"/>
      <c r="AR2083" s="72"/>
      <c r="AS2083" s="72"/>
      <c r="AT2083" s="72"/>
      <c r="AU2083" s="72"/>
    </row>
    <row r="2084" spans="27:47" x14ac:dyDescent="0.2">
      <c r="AA2084" s="72"/>
      <c r="AB2084" s="72"/>
      <c r="AC2084" s="72"/>
      <c r="AD2084" s="72"/>
      <c r="AE2084" s="72"/>
      <c r="AF2084" s="128"/>
      <c r="AG2084" s="127"/>
      <c r="AN2084" s="72"/>
      <c r="AO2084" s="72"/>
      <c r="AP2084" s="72"/>
      <c r="AQ2084" s="72"/>
      <c r="AR2084" s="72"/>
      <c r="AS2084" s="72"/>
      <c r="AT2084" s="72"/>
      <c r="AU2084" s="72"/>
    </row>
    <row r="2085" spans="27:47" x14ac:dyDescent="0.2">
      <c r="AA2085" s="72"/>
      <c r="AB2085" s="72"/>
      <c r="AC2085" s="72"/>
      <c r="AD2085" s="72"/>
      <c r="AE2085" s="72"/>
      <c r="AF2085" s="128"/>
      <c r="AG2085" s="127"/>
      <c r="AN2085" s="72"/>
      <c r="AO2085" s="72"/>
      <c r="AP2085" s="72"/>
      <c r="AQ2085" s="72"/>
      <c r="AR2085" s="72"/>
      <c r="AS2085" s="72"/>
      <c r="AT2085" s="72"/>
      <c r="AU2085" s="72"/>
    </row>
    <row r="2086" spans="27:47" x14ac:dyDescent="0.2">
      <c r="AA2086" s="72"/>
      <c r="AB2086" s="72"/>
      <c r="AC2086" s="72"/>
      <c r="AD2086" s="72"/>
      <c r="AE2086" s="72"/>
      <c r="AF2086" s="128"/>
      <c r="AG2086" s="127"/>
      <c r="AN2086" s="72"/>
      <c r="AO2086" s="72"/>
      <c r="AP2086" s="72"/>
      <c r="AQ2086" s="72"/>
      <c r="AR2086" s="72"/>
      <c r="AS2086" s="72"/>
      <c r="AT2086" s="72"/>
      <c r="AU2086" s="72"/>
    </row>
    <row r="2087" spans="27:47" x14ac:dyDescent="0.2">
      <c r="AA2087" s="72"/>
      <c r="AB2087" s="72"/>
      <c r="AC2087" s="72"/>
      <c r="AD2087" s="72"/>
      <c r="AE2087" s="72"/>
      <c r="AF2087" s="128"/>
      <c r="AG2087" s="127"/>
      <c r="AN2087" s="72"/>
      <c r="AO2087" s="72"/>
      <c r="AP2087" s="72"/>
      <c r="AQ2087" s="72"/>
      <c r="AR2087" s="72"/>
      <c r="AS2087" s="72"/>
      <c r="AT2087" s="72"/>
      <c r="AU2087" s="72"/>
    </row>
    <row r="2088" spans="27:47" x14ac:dyDescent="0.2">
      <c r="AA2088" s="72"/>
      <c r="AB2088" s="72"/>
      <c r="AC2088" s="72"/>
      <c r="AD2088" s="72"/>
      <c r="AE2088" s="72"/>
      <c r="AF2088" s="128"/>
      <c r="AG2088" s="127"/>
      <c r="AN2088" s="72"/>
      <c r="AO2088" s="72"/>
      <c r="AP2088" s="72"/>
      <c r="AQ2088" s="72"/>
      <c r="AR2088" s="72"/>
      <c r="AS2088" s="72"/>
      <c r="AT2088" s="72"/>
      <c r="AU2088" s="72"/>
    </row>
    <row r="2089" spans="27:47" x14ac:dyDescent="0.2">
      <c r="AA2089" s="72"/>
      <c r="AB2089" s="72"/>
      <c r="AC2089" s="72"/>
      <c r="AD2089" s="72"/>
      <c r="AE2089" s="72"/>
      <c r="AF2089" s="128"/>
      <c r="AG2089" s="127"/>
      <c r="AN2089" s="72"/>
      <c r="AO2089" s="72"/>
      <c r="AP2089" s="72"/>
      <c r="AQ2089" s="72"/>
      <c r="AR2089" s="72"/>
      <c r="AS2089" s="72"/>
      <c r="AT2089" s="72"/>
      <c r="AU2089" s="72"/>
    </row>
    <row r="2090" spans="27:47" x14ac:dyDescent="0.2">
      <c r="AA2090" s="72"/>
      <c r="AB2090" s="72"/>
      <c r="AC2090" s="72"/>
      <c r="AD2090" s="72"/>
      <c r="AE2090" s="72"/>
      <c r="AF2090" s="128"/>
      <c r="AG2090" s="127"/>
      <c r="AN2090" s="72"/>
      <c r="AO2090" s="72"/>
      <c r="AP2090" s="72"/>
      <c r="AQ2090" s="72"/>
      <c r="AR2090" s="72"/>
      <c r="AS2090" s="72"/>
      <c r="AT2090" s="72"/>
      <c r="AU2090" s="72"/>
    </row>
    <row r="2091" spans="27:47" x14ac:dyDescent="0.2">
      <c r="AA2091" s="72"/>
      <c r="AB2091" s="72"/>
      <c r="AC2091" s="72"/>
      <c r="AD2091" s="72"/>
      <c r="AE2091" s="72"/>
      <c r="AF2091" s="128"/>
      <c r="AG2091" s="127"/>
      <c r="AN2091" s="72"/>
      <c r="AO2091" s="72"/>
      <c r="AP2091" s="72"/>
      <c r="AQ2091" s="72"/>
      <c r="AR2091" s="72"/>
      <c r="AS2091" s="72"/>
      <c r="AT2091" s="72"/>
      <c r="AU2091" s="72"/>
    </row>
    <row r="2092" spans="27:47" x14ac:dyDescent="0.2">
      <c r="AA2092" s="72"/>
      <c r="AB2092" s="72"/>
      <c r="AC2092" s="72"/>
      <c r="AD2092" s="72"/>
      <c r="AE2092" s="72"/>
      <c r="AF2092" s="128"/>
      <c r="AG2092" s="127"/>
      <c r="AN2092" s="72"/>
      <c r="AO2092" s="72"/>
      <c r="AP2092" s="72"/>
      <c r="AQ2092" s="72"/>
      <c r="AR2092" s="72"/>
      <c r="AS2092" s="72"/>
      <c r="AT2092" s="72"/>
      <c r="AU2092" s="72"/>
    </row>
    <row r="2093" spans="27:47" x14ac:dyDescent="0.2">
      <c r="AA2093" s="72"/>
      <c r="AB2093" s="72"/>
      <c r="AC2093" s="72"/>
      <c r="AD2093" s="72"/>
      <c r="AE2093" s="72"/>
      <c r="AF2093" s="128"/>
      <c r="AG2093" s="127"/>
      <c r="AN2093" s="72"/>
      <c r="AO2093" s="72"/>
      <c r="AP2093" s="72"/>
      <c r="AQ2093" s="72"/>
      <c r="AR2093" s="72"/>
      <c r="AS2093" s="72"/>
      <c r="AT2093" s="72"/>
      <c r="AU2093" s="72"/>
    </row>
    <row r="2094" spans="27:47" x14ac:dyDescent="0.2">
      <c r="AA2094" s="72"/>
      <c r="AB2094" s="72"/>
      <c r="AC2094" s="72"/>
      <c r="AD2094" s="72"/>
      <c r="AE2094" s="72"/>
      <c r="AF2094" s="128"/>
      <c r="AG2094" s="127"/>
      <c r="AN2094" s="72"/>
      <c r="AO2094" s="72"/>
      <c r="AP2094" s="72"/>
      <c r="AQ2094" s="72"/>
      <c r="AR2094" s="72"/>
      <c r="AS2094" s="72"/>
      <c r="AT2094" s="72"/>
      <c r="AU2094" s="72"/>
    </row>
    <row r="2095" spans="27:47" x14ac:dyDescent="0.2">
      <c r="AA2095" s="72"/>
      <c r="AB2095" s="72"/>
      <c r="AC2095" s="72"/>
      <c r="AD2095" s="72"/>
      <c r="AE2095" s="72"/>
      <c r="AF2095" s="128"/>
      <c r="AG2095" s="127"/>
      <c r="AN2095" s="72"/>
      <c r="AO2095" s="72"/>
      <c r="AP2095" s="72"/>
      <c r="AQ2095" s="72"/>
      <c r="AR2095" s="72"/>
      <c r="AS2095" s="72"/>
      <c r="AT2095" s="72"/>
      <c r="AU2095" s="72"/>
    </row>
    <row r="2096" spans="27:47" x14ac:dyDescent="0.2">
      <c r="AA2096" s="72"/>
      <c r="AB2096" s="72"/>
      <c r="AC2096" s="72"/>
      <c r="AD2096" s="72"/>
      <c r="AE2096" s="72"/>
      <c r="AF2096" s="128"/>
      <c r="AG2096" s="127"/>
      <c r="AN2096" s="72"/>
      <c r="AO2096" s="72"/>
      <c r="AP2096" s="72"/>
      <c r="AQ2096" s="72"/>
      <c r="AR2096" s="72"/>
      <c r="AS2096" s="72"/>
      <c r="AT2096" s="72"/>
      <c r="AU2096" s="72"/>
    </row>
    <row r="2097" spans="27:47" x14ac:dyDescent="0.2">
      <c r="AA2097" s="72"/>
      <c r="AB2097" s="72"/>
      <c r="AC2097" s="72"/>
      <c r="AD2097" s="72"/>
      <c r="AE2097" s="72"/>
      <c r="AF2097" s="128"/>
      <c r="AG2097" s="127"/>
      <c r="AN2097" s="72"/>
      <c r="AO2097" s="72"/>
      <c r="AP2097" s="72"/>
      <c r="AQ2097" s="72"/>
      <c r="AR2097" s="72"/>
      <c r="AS2097" s="72"/>
      <c r="AT2097" s="72"/>
      <c r="AU2097" s="72"/>
    </row>
    <row r="2098" spans="27:47" x14ac:dyDescent="0.2">
      <c r="AA2098" s="72"/>
      <c r="AB2098" s="72"/>
      <c r="AC2098" s="72"/>
      <c r="AD2098" s="72"/>
      <c r="AE2098" s="72"/>
      <c r="AF2098" s="128"/>
      <c r="AG2098" s="127"/>
      <c r="AN2098" s="72"/>
      <c r="AO2098" s="72"/>
      <c r="AP2098" s="72"/>
      <c r="AQ2098" s="72"/>
      <c r="AR2098" s="72"/>
      <c r="AS2098" s="72"/>
      <c r="AT2098" s="72"/>
      <c r="AU2098" s="72"/>
    </row>
    <row r="2099" spans="27:47" x14ac:dyDescent="0.2">
      <c r="AA2099" s="72"/>
      <c r="AB2099" s="72"/>
      <c r="AC2099" s="72"/>
      <c r="AD2099" s="72"/>
      <c r="AE2099" s="72"/>
      <c r="AF2099" s="128"/>
      <c r="AG2099" s="127"/>
      <c r="AN2099" s="72"/>
      <c r="AO2099" s="72"/>
      <c r="AP2099" s="72"/>
      <c r="AQ2099" s="72"/>
      <c r="AR2099" s="72"/>
      <c r="AS2099" s="72"/>
      <c r="AT2099" s="72"/>
      <c r="AU2099" s="72"/>
    </row>
    <row r="2100" spans="27:47" x14ac:dyDescent="0.2">
      <c r="AA2100" s="72"/>
      <c r="AB2100" s="72"/>
      <c r="AC2100" s="72"/>
      <c r="AD2100" s="72"/>
      <c r="AE2100" s="72"/>
      <c r="AF2100" s="128"/>
      <c r="AG2100" s="127"/>
      <c r="AN2100" s="72"/>
      <c r="AO2100" s="72"/>
      <c r="AP2100" s="72"/>
      <c r="AQ2100" s="72"/>
      <c r="AR2100" s="72"/>
      <c r="AS2100" s="72"/>
      <c r="AT2100" s="72"/>
      <c r="AU2100" s="72"/>
    </row>
    <row r="2101" spans="27:47" x14ac:dyDescent="0.2">
      <c r="AA2101" s="72"/>
      <c r="AB2101" s="72"/>
      <c r="AC2101" s="72"/>
      <c r="AD2101" s="72"/>
      <c r="AE2101" s="72"/>
      <c r="AF2101" s="128"/>
      <c r="AG2101" s="127"/>
      <c r="AN2101" s="72"/>
      <c r="AO2101" s="72"/>
      <c r="AP2101" s="72"/>
      <c r="AQ2101" s="72"/>
      <c r="AR2101" s="72"/>
      <c r="AS2101" s="72"/>
      <c r="AT2101" s="72"/>
      <c r="AU2101" s="72"/>
    </row>
    <row r="2102" spans="27:47" x14ac:dyDescent="0.2">
      <c r="AA2102" s="72"/>
      <c r="AB2102" s="72"/>
      <c r="AC2102" s="72"/>
      <c r="AD2102" s="72"/>
      <c r="AE2102" s="72"/>
      <c r="AF2102" s="128"/>
      <c r="AG2102" s="127"/>
      <c r="AN2102" s="72"/>
      <c r="AO2102" s="72"/>
      <c r="AP2102" s="72"/>
      <c r="AQ2102" s="72"/>
      <c r="AR2102" s="72"/>
      <c r="AS2102" s="72"/>
      <c r="AT2102" s="72"/>
      <c r="AU2102" s="72"/>
    </row>
    <row r="2103" spans="27:47" x14ac:dyDescent="0.2">
      <c r="AA2103" s="72"/>
      <c r="AB2103" s="72"/>
      <c r="AC2103" s="72"/>
      <c r="AD2103" s="72"/>
      <c r="AE2103" s="72"/>
      <c r="AF2103" s="128"/>
      <c r="AG2103" s="127"/>
      <c r="AN2103" s="72"/>
      <c r="AO2103" s="72"/>
      <c r="AP2103" s="72"/>
      <c r="AQ2103" s="72"/>
      <c r="AR2103" s="72"/>
      <c r="AS2103" s="72"/>
      <c r="AT2103" s="72"/>
      <c r="AU2103" s="72"/>
    </row>
    <row r="2104" spans="27:47" x14ac:dyDescent="0.2">
      <c r="AA2104" s="72"/>
      <c r="AB2104" s="72"/>
      <c r="AC2104" s="72"/>
      <c r="AD2104" s="72"/>
      <c r="AE2104" s="72"/>
      <c r="AF2104" s="128"/>
      <c r="AG2104" s="127"/>
      <c r="AN2104" s="72"/>
      <c r="AO2104" s="72"/>
      <c r="AP2104" s="72"/>
      <c r="AQ2104" s="72"/>
      <c r="AR2104" s="72"/>
      <c r="AS2104" s="72"/>
      <c r="AT2104" s="72"/>
      <c r="AU2104" s="72"/>
    </row>
    <row r="2105" spans="27:47" x14ac:dyDescent="0.2">
      <c r="AA2105" s="72"/>
      <c r="AB2105" s="72"/>
      <c r="AC2105" s="72"/>
      <c r="AD2105" s="72"/>
      <c r="AE2105" s="72"/>
      <c r="AF2105" s="128"/>
      <c r="AG2105" s="127"/>
      <c r="AN2105" s="72"/>
      <c r="AO2105" s="72"/>
      <c r="AP2105" s="72"/>
      <c r="AQ2105" s="72"/>
      <c r="AR2105" s="72"/>
      <c r="AS2105" s="72"/>
      <c r="AT2105" s="72"/>
      <c r="AU2105" s="72"/>
    </row>
    <row r="2106" spans="27:47" x14ac:dyDescent="0.2">
      <c r="AA2106" s="72"/>
      <c r="AB2106" s="72"/>
      <c r="AC2106" s="72"/>
      <c r="AD2106" s="72"/>
      <c r="AE2106" s="72"/>
      <c r="AF2106" s="128"/>
      <c r="AG2106" s="127"/>
      <c r="AN2106" s="72"/>
      <c r="AO2106" s="72"/>
      <c r="AP2106" s="72"/>
      <c r="AQ2106" s="72"/>
      <c r="AR2106" s="72"/>
      <c r="AS2106" s="72"/>
      <c r="AT2106" s="72"/>
      <c r="AU2106" s="72"/>
    </row>
    <row r="2107" spans="27:47" x14ac:dyDescent="0.2">
      <c r="AA2107" s="72"/>
      <c r="AB2107" s="72"/>
      <c r="AC2107" s="72"/>
      <c r="AD2107" s="72"/>
      <c r="AE2107" s="72"/>
      <c r="AF2107" s="128"/>
      <c r="AG2107" s="127"/>
      <c r="AN2107" s="72"/>
      <c r="AO2107" s="72"/>
      <c r="AP2107" s="72"/>
      <c r="AQ2107" s="72"/>
      <c r="AR2107" s="72"/>
      <c r="AS2107" s="72"/>
      <c r="AT2107" s="72"/>
      <c r="AU2107" s="72"/>
    </row>
    <row r="2108" spans="27:47" x14ac:dyDescent="0.2">
      <c r="AA2108" s="72"/>
      <c r="AB2108" s="72"/>
      <c r="AC2108" s="72"/>
      <c r="AD2108" s="72"/>
      <c r="AE2108" s="72"/>
      <c r="AF2108" s="128"/>
      <c r="AG2108" s="127"/>
      <c r="AN2108" s="72"/>
      <c r="AO2108" s="72"/>
      <c r="AP2108" s="72"/>
      <c r="AQ2108" s="72"/>
      <c r="AR2108" s="72"/>
      <c r="AS2108" s="72"/>
      <c r="AT2108" s="72"/>
      <c r="AU2108" s="72"/>
    </row>
    <row r="2109" spans="27:47" x14ac:dyDescent="0.2">
      <c r="AA2109" s="72"/>
      <c r="AB2109" s="72"/>
      <c r="AC2109" s="72"/>
      <c r="AD2109" s="72"/>
      <c r="AE2109" s="72"/>
      <c r="AF2109" s="128"/>
      <c r="AG2109" s="127"/>
      <c r="AN2109" s="72"/>
      <c r="AO2109" s="72"/>
      <c r="AP2109" s="72"/>
      <c r="AQ2109" s="72"/>
      <c r="AR2109" s="72"/>
      <c r="AS2109" s="72"/>
      <c r="AT2109" s="72"/>
      <c r="AU2109" s="72"/>
    </row>
    <row r="2110" spans="27:47" x14ac:dyDescent="0.2">
      <c r="AA2110" s="72"/>
      <c r="AB2110" s="72"/>
      <c r="AC2110" s="72"/>
      <c r="AD2110" s="72"/>
      <c r="AE2110" s="72"/>
      <c r="AF2110" s="128"/>
      <c r="AG2110" s="127"/>
      <c r="AN2110" s="72"/>
      <c r="AO2110" s="72"/>
      <c r="AP2110" s="72"/>
      <c r="AQ2110" s="72"/>
      <c r="AR2110" s="72"/>
      <c r="AS2110" s="72"/>
      <c r="AT2110" s="72"/>
      <c r="AU2110" s="72"/>
    </row>
    <row r="2111" spans="27:47" x14ac:dyDescent="0.2">
      <c r="AA2111" s="72"/>
      <c r="AB2111" s="72"/>
      <c r="AC2111" s="72"/>
      <c r="AD2111" s="72"/>
      <c r="AE2111" s="72"/>
      <c r="AF2111" s="128"/>
      <c r="AG2111" s="127"/>
      <c r="AN2111" s="72"/>
      <c r="AO2111" s="72"/>
      <c r="AP2111" s="72"/>
      <c r="AQ2111" s="72"/>
      <c r="AR2111" s="72"/>
      <c r="AS2111" s="72"/>
      <c r="AT2111" s="72"/>
      <c r="AU2111" s="72"/>
    </row>
    <row r="2112" spans="27:47" x14ac:dyDescent="0.2">
      <c r="AA2112" s="72"/>
      <c r="AB2112" s="72"/>
      <c r="AC2112" s="72"/>
      <c r="AD2112" s="72"/>
      <c r="AE2112" s="72"/>
      <c r="AF2112" s="128"/>
      <c r="AG2112" s="127"/>
      <c r="AN2112" s="72"/>
      <c r="AO2112" s="72"/>
      <c r="AP2112" s="72"/>
      <c r="AQ2112" s="72"/>
      <c r="AR2112" s="72"/>
      <c r="AS2112" s="72"/>
      <c r="AT2112" s="72"/>
      <c r="AU2112" s="72"/>
    </row>
    <row r="2113" spans="27:47" x14ac:dyDescent="0.2">
      <c r="AA2113" s="72"/>
      <c r="AB2113" s="72"/>
      <c r="AC2113" s="72"/>
      <c r="AD2113" s="72"/>
      <c r="AE2113" s="72"/>
      <c r="AF2113" s="128"/>
      <c r="AG2113" s="127"/>
      <c r="AN2113" s="72"/>
      <c r="AO2113" s="72"/>
      <c r="AP2113" s="72"/>
      <c r="AQ2113" s="72"/>
      <c r="AR2113" s="72"/>
      <c r="AS2113" s="72"/>
      <c r="AT2113" s="72"/>
      <c r="AU2113" s="72"/>
    </row>
    <row r="2114" spans="27:47" x14ac:dyDescent="0.2">
      <c r="AA2114" s="72"/>
      <c r="AB2114" s="72"/>
      <c r="AC2114" s="72"/>
      <c r="AD2114" s="72"/>
      <c r="AE2114" s="72"/>
      <c r="AF2114" s="128"/>
      <c r="AG2114" s="127"/>
      <c r="AN2114" s="72"/>
      <c r="AO2114" s="72"/>
      <c r="AP2114" s="72"/>
      <c r="AQ2114" s="72"/>
      <c r="AR2114" s="72"/>
      <c r="AS2114" s="72"/>
      <c r="AT2114" s="72"/>
      <c r="AU2114" s="72"/>
    </row>
    <row r="2115" spans="27:47" x14ac:dyDescent="0.2">
      <c r="AA2115" s="72"/>
      <c r="AB2115" s="72"/>
      <c r="AC2115" s="72"/>
      <c r="AD2115" s="72"/>
      <c r="AE2115" s="72"/>
      <c r="AF2115" s="128"/>
      <c r="AG2115" s="127"/>
      <c r="AN2115" s="72"/>
      <c r="AO2115" s="72"/>
      <c r="AP2115" s="72"/>
      <c r="AQ2115" s="72"/>
      <c r="AR2115" s="72"/>
      <c r="AS2115" s="72"/>
      <c r="AT2115" s="72"/>
      <c r="AU2115" s="72"/>
    </row>
    <row r="2116" spans="27:47" x14ac:dyDescent="0.2">
      <c r="AA2116" s="72"/>
      <c r="AB2116" s="72"/>
      <c r="AC2116" s="72"/>
      <c r="AD2116" s="72"/>
      <c r="AE2116" s="72"/>
      <c r="AF2116" s="128"/>
      <c r="AG2116" s="127"/>
      <c r="AN2116" s="72"/>
      <c r="AO2116" s="72"/>
      <c r="AP2116" s="72"/>
      <c r="AQ2116" s="72"/>
      <c r="AR2116" s="72"/>
      <c r="AS2116" s="72"/>
      <c r="AT2116" s="72"/>
      <c r="AU2116" s="72"/>
    </row>
    <row r="2117" spans="27:47" x14ac:dyDescent="0.2">
      <c r="AA2117" s="72"/>
      <c r="AB2117" s="72"/>
      <c r="AC2117" s="72"/>
      <c r="AD2117" s="72"/>
      <c r="AE2117" s="72"/>
      <c r="AF2117" s="128"/>
      <c r="AG2117" s="127"/>
      <c r="AN2117" s="72"/>
      <c r="AO2117" s="72"/>
      <c r="AP2117" s="72"/>
      <c r="AQ2117" s="72"/>
      <c r="AR2117" s="72"/>
      <c r="AS2117" s="72"/>
      <c r="AT2117" s="72"/>
      <c r="AU2117" s="72"/>
    </row>
    <row r="2118" spans="27:47" x14ac:dyDescent="0.2">
      <c r="AA2118" s="72"/>
      <c r="AB2118" s="72"/>
      <c r="AC2118" s="72"/>
      <c r="AD2118" s="72"/>
      <c r="AE2118" s="72"/>
      <c r="AF2118" s="128"/>
      <c r="AG2118" s="127"/>
      <c r="AN2118" s="72"/>
      <c r="AO2118" s="72"/>
      <c r="AP2118" s="72"/>
      <c r="AQ2118" s="72"/>
      <c r="AR2118" s="72"/>
      <c r="AS2118" s="72"/>
      <c r="AT2118" s="72"/>
      <c r="AU2118" s="72"/>
    </row>
    <row r="2119" spans="27:47" x14ac:dyDescent="0.2">
      <c r="AA2119" s="72"/>
      <c r="AB2119" s="72"/>
      <c r="AC2119" s="72"/>
      <c r="AD2119" s="72"/>
      <c r="AE2119" s="72"/>
      <c r="AF2119" s="128"/>
      <c r="AG2119" s="127"/>
      <c r="AN2119" s="72"/>
      <c r="AO2119" s="72"/>
      <c r="AP2119" s="72"/>
      <c r="AQ2119" s="72"/>
      <c r="AR2119" s="72"/>
      <c r="AS2119" s="72"/>
      <c r="AT2119" s="72"/>
      <c r="AU2119" s="72"/>
    </row>
    <row r="2120" spans="27:47" x14ac:dyDescent="0.2">
      <c r="AA2120" s="72"/>
      <c r="AB2120" s="72"/>
      <c r="AC2120" s="72"/>
      <c r="AD2120" s="72"/>
      <c r="AE2120" s="72"/>
      <c r="AF2120" s="128"/>
      <c r="AG2120" s="127"/>
      <c r="AN2120" s="72"/>
      <c r="AO2120" s="72"/>
      <c r="AP2120" s="72"/>
      <c r="AQ2120" s="72"/>
      <c r="AR2120" s="72"/>
      <c r="AS2120" s="72"/>
      <c r="AT2120" s="72"/>
      <c r="AU2120" s="72"/>
    </row>
    <row r="2121" spans="27:47" x14ac:dyDescent="0.2">
      <c r="AA2121" s="72"/>
      <c r="AB2121" s="72"/>
      <c r="AC2121" s="72"/>
      <c r="AD2121" s="72"/>
      <c r="AE2121" s="72"/>
      <c r="AF2121" s="128"/>
      <c r="AG2121" s="127"/>
      <c r="AN2121" s="72"/>
      <c r="AO2121" s="72"/>
      <c r="AP2121" s="72"/>
      <c r="AQ2121" s="72"/>
      <c r="AR2121" s="72"/>
      <c r="AS2121" s="72"/>
      <c r="AT2121" s="72"/>
      <c r="AU2121" s="72"/>
    </row>
    <row r="2122" spans="27:47" x14ac:dyDescent="0.2">
      <c r="AA2122" s="72"/>
      <c r="AB2122" s="72"/>
      <c r="AC2122" s="72"/>
      <c r="AD2122" s="72"/>
      <c r="AE2122" s="72"/>
      <c r="AF2122" s="128"/>
      <c r="AG2122" s="127"/>
      <c r="AN2122" s="72"/>
      <c r="AO2122" s="72"/>
      <c r="AP2122" s="72"/>
      <c r="AQ2122" s="72"/>
      <c r="AR2122" s="72"/>
      <c r="AS2122" s="72"/>
      <c r="AT2122" s="72"/>
      <c r="AU2122" s="72"/>
    </row>
    <row r="2123" spans="27:47" x14ac:dyDescent="0.2">
      <c r="AA2123" s="72"/>
      <c r="AB2123" s="72"/>
      <c r="AC2123" s="72"/>
      <c r="AD2123" s="72"/>
      <c r="AE2123" s="72"/>
      <c r="AF2123" s="128"/>
      <c r="AG2123" s="127"/>
      <c r="AN2123" s="72"/>
      <c r="AO2123" s="72"/>
      <c r="AP2123" s="72"/>
      <c r="AQ2123" s="72"/>
      <c r="AR2123" s="72"/>
      <c r="AS2123" s="72"/>
      <c r="AT2123" s="72"/>
      <c r="AU2123" s="72"/>
    </row>
    <row r="2124" spans="27:47" x14ac:dyDescent="0.2">
      <c r="AA2124" s="72"/>
      <c r="AB2124" s="72"/>
      <c r="AC2124" s="72"/>
      <c r="AD2124" s="72"/>
      <c r="AE2124" s="72"/>
      <c r="AF2124" s="128"/>
      <c r="AG2124" s="127"/>
      <c r="AN2124" s="72"/>
      <c r="AO2124" s="72"/>
      <c r="AP2124" s="72"/>
      <c r="AQ2124" s="72"/>
      <c r="AR2124" s="72"/>
      <c r="AS2124" s="72"/>
      <c r="AT2124" s="72"/>
      <c r="AU2124" s="72"/>
    </row>
    <row r="2125" spans="27:47" x14ac:dyDescent="0.2">
      <c r="AA2125" s="72"/>
      <c r="AB2125" s="72"/>
      <c r="AC2125" s="72"/>
      <c r="AD2125" s="72"/>
      <c r="AE2125" s="72"/>
      <c r="AF2125" s="128"/>
      <c r="AG2125" s="127"/>
      <c r="AN2125" s="72"/>
      <c r="AO2125" s="72"/>
      <c r="AP2125" s="72"/>
      <c r="AQ2125" s="72"/>
      <c r="AR2125" s="72"/>
      <c r="AS2125" s="72"/>
      <c r="AT2125" s="72"/>
      <c r="AU2125" s="72"/>
    </row>
    <row r="2126" spans="27:47" x14ac:dyDescent="0.2">
      <c r="AA2126" s="72"/>
      <c r="AB2126" s="72"/>
      <c r="AC2126" s="72"/>
      <c r="AD2126" s="72"/>
      <c r="AE2126" s="72"/>
      <c r="AF2126" s="128"/>
      <c r="AG2126" s="127"/>
      <c r="AN2126" s="72"/>
      <c r="AO2126" s="72"/>
      <c r="AP2126" s="72"/>
      <c r="AQ2126" s="72"/>
      <c r="AR2126" s="72"/>
      <c r="AS2126" s="72"/>
      <c r="AT2126" s="72"/>
      <c r="AU2126" s="72"/>
    </row>
    <row r="2127" spans="27:47" x14ac:dyDescent="0.2">
      <c r="AA2127" s="72"/>
      <c r="AB2127" s="72"/>
      <c r="AC2127" s="72"/>
      <c r="AD2127" s="72"/>
      <c r="AE2127" s="72"/>
      <c r="AF2127" s="128"/>
      <c r="AG2127" s="127"/>
      <c r="AN2127" s="72"/>
      <c r="AO2127" s="72"/>
      <c r="AP2127" s="72"/>
      <c r="AQ2127" s="72"/>
      <c r="AR2127" s="72"/>
      <c r="AS2127" s="72"/>
      <c r="AT2127" s="72"/>
      <c r="AU2127" s="72"/>
    </row>
    <row r="2128" spans="27:47" x14ac:dyDescent="0.2">
      <c r="AA2128" s="72"/>
      <c r="AB2128" s="72"/>
      <c r="AC2128" s="72"/>
      <c r="AD2128" s="72"/>
      <c r="AE2128" s="72"/>
      <c r="AF2128" s="128"/>
      <c r="AG2128" s="127"/>
      <c r="AN2128" s="72"/>
      <c r="AO2128" s="72"/>
      <c r="AP2128" s="72"/>
      <c r="AQ2128" s="72"/>
      <c r="AR2128" s="72"/>
      <c r="AS2128" s="72"/>
      <c r="AT2128" s="72"/>
      <c r="AU2128" s="72"/>
    </row>
    <row r="2129" spans="27:47" x14ac:dyDescent="0.2">
      <c r="AA2129" s="72"/>
      <c r="AB2129" s="72"/>
      <c r="AC2129" s="72"/>
      <c r="AD2129" s="72"/>
      <c r="AE2129" s="72"/>
      <c r="AF2129" s="128"/>
      <c r="AG2129" s="127"/>
      <c r="AN2129" s="72"/>
      <c r="AO2129" s="72"/>
      <c r="AP2129" s="72"/>
      <c r="AQ2129" s="72"/>
      <c r="AR2129" s="72"/>
      <c r="AS2129" s="72"/>
      <c r="AT2129" s="72"/>
      <c r="AU2129" s="72"/>
    </row>
    <row r="2130" spans="27:47" x14ac:dyDescent="0.2">
      <c r="AA2130" s="72"/>
      <c r="AB2130" s="72"/>
      <c r="AC2130" s="72"/>
      <c r="AD2130" s="72"/>
      <c r="AE2130" s="72"/>
      <c r="AF2130" s="128"/>
      <c r="AG2130" s="127"/>
      <c r="AN2130" s="72"/>
      <c r="AO2130" s="72"/>
      <c r="AP2130" s="72"/>
      <c r="AQ2130" s="72"/>
      <c r="AR2130" s="72"/>
      <c r="AS2130" s="72"/>
      <c r="AT2130" s="72"/>
      <c r="AU2130" s="72"/>
    </row>
    <row r="2131" spans="27:47" x14ac:dyDescent="0.2">
      <c r="AA2131" s="72"/>
      <c r="AB2131" s="72"/>
      <c r="AC2131" s="72"/>
      <c r="AD2131" s="72"/>
      <c r="AE2131" s="72"/>
      <c r="AF2131" s="128"/>
      <c r="AG2131" s="127"/>
      <c r="AN2131" s="72"/>
      <c r="AO2131" s="72"/>
      <c r="AP2131" s="72"/>
      <c r="AQ2131" s="72"/>
      <c r="AR2131" s="72"/>
      <c r="AS2131" s="72"/>
      <c r="AT2131" s="72"/>
      <c r="AU2131" s="72"/>
    </row>
    <row r="2132" spans="27:47" x14ac:dyDescent="0.2">
      <c r="AA2132" s="72"/>
      <c r="AB2132" s="72"/>
      <c r="AC2132" s="72"/>
      <c r="AD2132" s="72"/>
      <c r="AE2132" s="72"/>
      <c r="AF2132" s="128"/>
      <c r="AG2132" s="127"/>
      <c r="AN2132" s="72"/>
      <c r="AO2132" s="72"/>
      <c r="AP2132" s="72"/>
      <c r="AQ2132" s="72"/>
      <c r="AR2132" s="72"/>
      <c r="AS2132" s="72"/>
      <c r="AT2132" s="72"/>
      <c r="AU2132" s="72"/>
    </row>
    <row r="2133" spans="27:47" x14ac:dyDescent="0.2">
      <c r="AA2133" s="72"/>
      <c r="AB2133" s="72"/>
      <c r="AC2133" s="72"/>
      <c r="AD2133" s="72"/>
      <c r="AE2133" s="72"/>
      <c r="AF2133" s="128"/>
      <c r="AG2133" s="127"/>
      <c r="AN2133" s="72"/>
      <c r="AO2133" s="72"/>
      <c r="AP2133" s="72"/>
      <c r="AQ2133" s="72"/>
      <c r="AR2133" s="72"/>
      <c r="AS2133" s="72"/>
      <c r="AT2133" s="72"/>
      <c r="AU2133" s="72"/>
    </row>
    <row r="2134" spans="27:47" x14ac:dyDescent="0.2">
      <c r="AA2134" s="72"/>
      <c r="AB2134" s="72"/>
      <c r="AC2134" s="72"/>
      <c r="AD2134" s="72"/>
      <c r="AE2134" s="72"/>
      <c r="AF2134" s="128"/>
      <c r="AG2134" s="127"/>
      <c r="AN2134" s="72"/>
      <c r="AO2134" s="72"/>
      <c r="AP2134" s="72"/>
      <c r="AQ2134" s="72"/>
      <c r="AR2134" s="72"/>
      <c r="AS2134" s="72"/>
      <c r="AT2134" s="72"/>
      <c r="AU2134" s="72"/>
    </row>
    <row r="2135" spans="27:47" x14ac:dyDescent="0.2">
      <c r="AA2135" s="72"/>
      <c r="AB2135" s="72"/>
      <c r="AC2135" s="72"/>
      <c r="AD2135" s="72"/>
      <c r="AE2135" s="72"/>
      <c r="AF2135" s="128"/>
      <c r="AG2135" s="127"/>
      <c r="AN2135" s="72"/>
      <c r="AO2135" s="72"/>
      <c r="AP2135" s="72"/>
      <c r="AQ2135" s="72"/>
      <c r="AR2135" s="72"/>
      <c r="AS2135" s="72"/>
      <c r="AT2135" s="72"/>
      <c r="AU2135" s="72"/>
    </row>
    <row r="2136" spans="27:47" x14ac:dyDescent="0.2">
      <c r="AA2136" s="72"/>
      <c r="AB2136" s="72"/>
      <c r="AC2136" s="72"/>
      <c r="AD2136" s="72"/>
      <c r="AE2136" s="72"/>
      <c r="AF2136" s="128"/>
      <c r="AG2136" s="127"/>
      <c r="AN2136" s="72"/>
      <c r="AO2136" s="72"/>
      <c r="AP2136" s="72"/>
      <c r="AQ2136" s="72"/>
      <c r="AR2136" s="72"/>
      <c r="AS2136" s="72"/>
      <c r="AT2136" s="72"/>
      <c r="AU2136" s="72"/>
    </row>
    <row r="2137" spans="27:47" x14ac:dyDescent="0.2">
      <c r="AA2137" s="72"/>
      <c r="AB2137" s="72"/>
      <c r="AC2137" s="72"/>
      <c r="AD2137" s="72"/>
      <c r="AE2137" s="72"/>
      <c r="AF2137" s="128"/>
      <c r="AG2137" s="127"/>
      <c r="AN2137" s="72"/>
      <c r="AO2137" s="72"/>
      <c r="AP2137" s="72"/>
      <c r="AQ2137" s="72"/>
      <c r="AR2137" s="72"/>
      <c r="AS2137" s="72"/>
      <c r="AT2137" s="72"/>
      <c r="AU2137" s="72"/>
    </row>
    <row r="2138" spans="27:47" x14ac:dyDescent="0.2">
      <c r="AA2138" s="72"/>
      <c r="AB2138" s="72"/>
      <c r="AC2138" s="72"/>
      <c r="AD2138" s="72"/>
      <c r="AE2138" s="72"/>
      <c r="AF2138" s="128"/>
      <c r="AG2138" s="127"/>
      <c r="AN2138" s="72"/>
      <c r="AO2138" s="72"/>
      <c r="AP2138" s="72"/>
      <c r="AQ2138" s="72"/>
      <c r="AR2138" s="72"/>
      <c r="AS2138" s="72"/>
      <c r="AT2138" s="72"/>
      <c r="AU2138" s="72"/>
    </row>
    <row r="2139" spans="27:47" x14ac:dyDescent="0.2">
      <c r="AA2139" s="72"/>
      <c r="AB2139" s="72"/>
      <c r="AC2139" s="72"/>
      <c r="AD2139" s="72"/>
      <c r="AE2139" s="72"/>
      <c r="AF2139" s="128"/>
      <c r="AG2139" s="127"/>
      <c r="AN2139" s="72"/>
      <c r="AO2139" s="72"/>
      <c r="AP2139" s="72"/>
      <c r="AQ2139" s="72"/>
      <c r="AR2139" s="72"/>
      <c r="AS2139" s="72"/>
      <c r="AT2139" s="72"/>
      <c r="AU2139" s="72"/>
    </row>
    <row r="2140" spans="27:47" x14ac:dyDescent="0.2">
      <c r="AA2140" s="72"/>
      <c r="AB2140" s="72"/>
      <c r="AC2140" s="72"/>
      <c r="AD2140" s="72"/>
      <c r="AE2140" s="72"/>
      <c r="AF2140" s="128"/>
      <c r="AG2140" s="127"/>
      <c r="AN2140" s="72"/>
      <c r="AO2140" s="72"/>
      <c r="AP2140" s="72"/>
      <c r="AQ2140" s="72"/>
      <c r="AR2140" s="72"/>
      <c r="AS2140" s="72"/>
      <c r="AT2140" s="72"/>
      <c r="AU2140" s="72"/>
    </row>
    <row r="2141" spans="27:47" x14ac:dyDescent="0.2">
      <c r="AA2141" s="72"/>
      <c r="AB2141" s="72"/>
      <c r="AC2141" s="72"/>
      <c r="AD2141" s="72"/>
      <c r="AE2141" s="72"/>
      <c r="AF2141" s="128"/>
      <c r="AG2141" s="127"/>
      <c r="AN2141" s="72"/>
      <c r="AO2141" s="72"/>
      <c r="AP2141" s="72"/>
      <c r="AQ2141" s="72"/>
      <c r="AR2141" s="72"/>
      <c r="AS2141" s="72"/>
      <c r="AT2141" s="72"/>
      <c r="AU2141" s="72"/>
    </row>
    <row r="2142" spans="27:47" x14ac:dyDescent="0.2">
      <c r="AA2142" s="72"/>
      <c r="AB2142" s="72"/>
      <c r="AC2142" s="72"/>
      <c r="AD2142" s="72"/>
      <c r="AE2142" s="72"/>
      <c r="AF2142" s="128"/>
      <c r="AG2142" s="127"/>
      <c r="AN2142" s="72"/>
      <c r="AO2142" s="72"/>
      <c r="AP2142" s="72"/>
      <c r="AQ2142" s="72"/>
      <c r="AR2142" s="72"/>
      <c r="AS2142" s="72"/>
      <c r="AT2142" s="72"/>
      <c r="AU2142" s="72"/>
    </row>
    <row r="2143" spans="27:47" x14ac:dyDescent="0.2">
      <c r="AA2143" s="72"/>
      <c r="AB2143" s="72"/>
      <c r="AC2143" s="72"/>
      <c r="AD2143" s="72"/>
      <c r="AE2143" s="72"/>
      <c r="AF2143" s="128"/>
      <c r="AG2143" s="127"/>
      <c r="AN2143" s="72"/>
      <c r="AO2143" s="72"/>
      <c r="AP2143" s="72"/>
      <c r="AQ2143" s="72"/>
      <c r="AR2143" s="72"/>
      <c r="AS2143" s="72"/>
      <c r="AT2143" s="72"/>
      <c r="AU2143" s="72"/>
    </row>
    <row r="2144" spans="27:47" x14ac:dyDescent="0.2">
      <c r="AA2144" s="72"/>
      <c r="AB2144" s="72"/>
      <c r="AC2144" s="72"/>
      <c r="AD2144" s="72"/>
      <c r="AE2144" s="72"/>
      <c r="AF2144" s="128"/>
      <c r="AG2144" s="127"/>
      <c r="AN2144" s="72"/>
      <c r="AO2144" s="72"/>
      <c r="AP2144" s="72"/>
      <c r="AQ2144" s="72"/>
      <c r="AR2144" s="72"/>
      <c r="AS2144" s="72"/>
      <c r="AT2144" s="72"/>
      <c r="AU2144" s="72"/>
    </row>
    <row r="2145" spans="27:47" x14ac:dyDescent="0.2">
      <c r="AA2145" s="72"/>
      <c r="AB2145" s="72"/>
      <c r="AC2145" s="72"/>
      <c r="AD2145" s="72"/>
      <c r="AE2145" s="72"/>
      <c r="AF2145" s="128"/>
      <c r="AG2145" s="127"/>
      <c r="AN2145" s="72"/>
      <c r="AO2145" s="72"/>
      <c r="AP2145" s="72"/>
      <c r="AQ2145" s="72"/>
      <c r="AR2145" s="72"/>
      <c r="AS2145" s="72"/>
      <c r="AT2145" s="72"/>
      <c r="AU2145" s="72"/>
    </row>
    <row r="2146" spans="27:47" x14ac:dyDescent="0.2">
      <c r="AA2146" s="72"/>
      <c r="AB2146" s="72"/>
      <c r="AC2146" s="72"/>
      <c r="AD2146" s="72"/>
      <c r="AE2146" s="72"/>
      <c r="AF2146" s="128"/>
      <c r="AG2146" s="127"/>
      <c r="AN2146" s="72"/>
      <c r="AO2146" s="72"/>
      <c r="AP2146" s="72"/>
      <c r="AQ2146" s="72"/>
      <c r="AR2146" s="72"/>
      <c r="AS2146" s="72"/>
      <c r="AT2146" s="72"/>
      <c r="AU2146" s="72"/>
    </row>
    <row r="2147" spans="27:47" x14ac:dyDescent="0.2">
      <c r="AA2147" s="72"/>
      <c r="AB2147" s="72"/>
      <c r="AC2147" s="72"/>
      <c r="AD2147" s="72"/>
      <c r="AE2147" s="72"/>
      <c r="AF2147" s="128"/>
      <c r="AG2147" s="127"/>
      <c r="AN2147" s="72"/>
      <c r="AO2147" s="72"/>
      <c r="AP2147" s="72"/>
      <c r="AQ2147" s="72"/>
      <c r="AR2147" s="72"/>
      <c r="AS2147" s="72"/>
      <c r="AT2147" s="72"/>
      <c r="AU2147" s="72"/>
    </row>
    <row r="2148" spans="27:47" x14ac:dyDescent="0.2">
      <c r="AA2148" s="72"/>
      <c r="AB2148" s="72"/>
      <c r="AC2148" s="72"/>
      <c r="AD2148" s="72"/>
      <c r="AE2148" s="72"/>
      <c r="AF2148" s="128"/>
      <c r="AG2148" s="127"/>
      <c r="AN2148" s="72"/>
      <c r="AO2148" s="72"/>
      <c r="AP2148" s="72"/>
      <c r="AQ2148" s="72"/>
      <c r="AR2148" s="72"/>
      <c r="AS2148" s="72"/>
      <c r="AT2148" s="72"/>
      <c r="AU2148" s="72"/>
    </row>
    <row r="2149" spans="27:47" x14ac:dyDescent="0.2">
      <c r="AA2149" s="72"/>
      <c r="AB2149" s="72"/>
      <c r="AC2149" s="72"/>
      <c r="AD2149" s="72"/>
      <c r="AE2149" s="72"/>
      <c r="AF2149" s="128"/>
      <c r="AG2149" s="127"/>
      <c r="AN2149" s="72"/>
      <c r="AO2149" s="72"/>
      <c r="AP2149" s="72"/>
      <c r="AQ2149" s="72"/>
      <c r="AR2149" s="72"/>
      <c r="AS2149" s="72"/>
      <c r="AT2149" s="72"/>
      <c r="AU2149" s="72"/>
    </row>
    <row r="2150" spans="27:47" x14ac:dyDescent="0.2">
      <c r="AA2150" s="72"/>
      <c r="AB2150" s="72"/>
      <c r="AC2150" s="72"/>
      <c r="AD2150" s="72"/>
      <c r="AE2150" s="72"/>
      <c r="AF2150" s="128"/>
      <c r="AG2150" s="127"/>
      <c r="AN2150" s="72"/>
      <c r="AO2150" s="72"/>
      <c r="AP2150" s="72"/>
      <c r="AQ2150" s="72"/>
      <c r="AR2150" s="72"/>
      <c r="AS2150" s="72"/>
      <c r="AT2150" s="72"/>
      <c r="AU2150" s="72"/>
    </row>
    <row r="2151" spans="27:47" x14ac:dyDescent="0.2">
      <c r="AA2151" s="72"/>
      <c r="AB2151" s="72"/>
      <c r="AC2151" s="72"/>
      <c r="AD2151" s="72"/>
      <c r="AE2151" s="72"/>
      <c r="AF2151" s="128"/>
      <c r="AG2151" s="127"/>
      <c r="AN2151" s="72"/>
      <c r="AO2151" s="72"/>
      <c r="AP2151" s="72"/>
      <c r="AQ2151" s="72"/>
      <c r="AR2151" s="72"/>
      <c r="AS2151" s="72"/>
      <c r="AT2151" s="72"/>
      <c r="AU2151" s="72"/>
    </row>
    <row r="2152" spans="27:47" x14ac:dyDescent="0.2">
      <c r="AA2152" s="72"/>
      <c r="AB2152" s="72"/>
      <c r="AC2152" s="72"/>
      <c r="AD2152" s="72"/>
      <c r="AE2152" s="72"/>
      <c r="AF2152" s="128"/>
      <c r="AG2152" s="127"/>
      <c r="AN2152" s="72"/>
      <c r="AO2152" s="72"/>
      <c r="AP2152" s="72"/>
      <c r="AQ2152" s="72"/>
      <c r="AR2152" s="72"/>
      <c r="AS2152" s="72"/>
      <c r="AT2152" s="72"/>
      <c r="AU2152" s="72"/>
    </row>
    <row r="2153" spans="27:47" x14ac:dyDescent="0.2">
      <c r="AA2153" s="72"/>
      <c r="AB2153" s="72"/>
      <c r="AC2153" s="72"/>
      <c r="AD2153" s="72"/>
      <c r="AE2153" s="72"/>
      <c r="AF2153" s="128"/>
      <c r="AG2153" s="127"/>
      <c r="AN2153" s="72"/>
      <c r="AO2153" s="72"/>
      <c r="AP2153" s="72"/>
      <c r="AQ2153" s="72"/>
      <c r="AR2153" s="72"/>
      <c r="AS2153" s="72"/>
      <c r="AT2153" s="72"/>
      <c r="AU2153" s="72"/>
    </row>
    <row r="2154" spans="27:47" x14ac:dyDescent="0.2">
      <c r="AA2154" s="72"/>
      <c r="AB2154" s="72"/>
      <c r="AC2154" s="72"/>
      <c r="AD2154" s="72"/>
      <c r="AE2154" s="72"/>
      <c r="AF2154" s="128"/>
      <c r="AG2154" s="127"/>
      <c r="AN2154" s="72"/>
      <c r="AO2154" s="72"/>
      <c r="AP2154" s="72"/>
      <c r="AQ2154" s="72"/>
      <c r="AR2154" s="72"/>
      <c r="AS2154" s="72"/>
      <c r="AT2154" s="72"/>
      <c r="AU2154" s="72"/>
    </row>
    <row r="2155" spans="27:47" x14ac:dyDescent="0.2">
      <c r="AA2155" s="72"/>
      <c r="AB2155" s="72"/>
      <c r="AC2155" s="72"/>
      <c r="AD2155" s="72"/>
      <c r="AE2155" s="72"/>
      <c r="AF2155" s="128"/>
      <c r="AG2155" s="127"/>
      <c r="AN2155" s="72"/>
      <c r="AO2155" s="72"/>
      <c r="AP2155" s="72"/>
      <c r="AQ2155" s="72"/>
      <c r="AR2155" s="72"/>
      <c r="AS2155" s="72"/>
      <c r="AT2155" s="72"/>
      <c r="AU2155" s="72"/>
    </row>
    <row r="2156" spans="27:47" x14ac:dyDescent="0.2">
      <c r="AA2156" s="72"/>
      <c r="AB2156" s="72"/>
      <c r="AC2156" s="72"/>
      <c r="AD2156" s="72"/>
      <c r="AE2156" s="72"/>
      <c r="AF2156" s="128"/>
      <c r="AG2156" s="127"/>
      <c r="AN2156" s="72"/>
      <c r="AO2156" s="72"/>
      <c r="AP2156" s="72"/>
      <c r="AQ2156" s="72"/>
      <c r="AR2156" s="72"/>
      <c r="AS2156" s="72"/>
      <c r="AT2156" s="72"/>
      <c r="AU2156" s="72"/>
    </row>
    <row r="2157" spans="27:47" x14ac:dyDescent="0.2">
      <c r="AA2157" s="72"/>
      <c r="AB2157" s="72"/>
      <c r="AC2157" s="72"/>
      <c r="AD2157" s="72"/>
      <c r="AE2157" s="72"/>
      <c r="AF2157" s="128"/>
      <c r="AG2157" s="127"/>
      <c r="AN2157" s="72"/>
      <c r="AO2157" s="72"/>
      <c r="AP2157" s="72"/>
      <c r="AQ2157" s="72"/>
      <c r="AR2157" s="72"/>
      <c r="AS2157" s="72"/>
      <c r="AT2157" s="72"/>
      <c r="AU2157" s="72"/>
    </row>
    <row r="2158" spans="27:47" x14ac:dyDescent="0.2">
      <c r="AA2158" s="72"/>
      <c r="AB2158" s="72"/>
      <c r="AC2158" s="72"/>
      <c r="AD2158" s="72"/>
      <c r="AE2158" s="72"/>
      <c r="AF2158" s="128"/>
      <c r="AG2158" s="127"/>
      <c r="AN2158" s="72"/>
      <c r="AO2158" s="72"/>
      <c r="AP2158" s="72"/>
      <c r="AQ2158" s="72"/>
      <c r="AR2158" s="72"/>
      <c r="AS2158" s="72"/>
      <c r="AT2158" s="72"/>
      <c r="AU2158" s="72"/>
    </row>
    <row r="2159" spans="27:47" x14ac:dyDescent="0.2">
      <c r="AA2159" s="72"/>
      <c r="AB2159" s="72"/>
      <c r="AC2159" s="72"/>
      <c r="AD2159" s="72"/>
      <c r="AE2159" s="72"/>
      <c r="AF2159" s="128"/>
      <c r="AG2159" s="127"/>
      <c r="AN2159" s="72"/>
      <c r="AO2159" s="72"/>
      <c r="AP2159" s="72"/>
      <c r="AQ2159" s="72"/>
      <c r="AR2159" s="72"/>
      <c r="AS2159" s="72"/>
      <c r="AT2159" s="72"/>
      <c r="AU2159" s="72"/>
    </row>
    <row r="2160" spans="27:47" x14ac:dyDescent="0.2">
      <c r="AA2160" s="72"/>
      <c r="AB2160" s="72"/>
      <c r="AC2160" s="72"/>
      <c r="AD2160" s="72"/>
      <c r="AE2160" s="72"/>
      <c r="AF2160" s="128"/>
      <c r="AG2160" s="127"/>
      <c r="AN2160" s="72"/>
      <c r="AO2160" s="72"/>
      <c r="AP2160" s="72"/>
      <c r="AQ2160" s="72"/>
      <c r="AR2160" s="72"/>
      <c r="AS2160" s="72"/>
      <c r="AT2160" s="72"/>
      <c r="AU2160" s="72"/>
    </row>
    <row r="2161" spans="27:47" x14ac:dyDescent="0.2">
      <c r="AA2161" s="72"/>
      <c r="AB2161" s="72"/>
      <c r="AC2161" s="72"/>
      <c r="AD2161" s="72"/>
      <c r="AE2161" s="72"/>
      <c r="AF2161" s="128"/>
      <c r="AG2161" s="127"/>
      <c r="AN2161" s="72"/>
      <c r="AO2161" s="72"/>
      <c r="AP2161" s="72"/>
      <c r="AQ2161" s="72"/>
      <c r="AR2161" s="72"/>
      <c r="AS2161" s="72"/>
      <c r="AT2161" s="72"/>
      <c r="AU2161" s="72"/>
    </row>
    <row r="2162" spans="27:47" x14ac:dyDescent="0.2">
      <c r="AA2162" s="72"/>
      <c r="AB2162" s="72"/>
      <c r="AC2162" s="72"/>
      <c r="AD2162" s="72"/>
      <c r="AE2162" s="72"/>
      <c r="AF2162" s="128"/>
      <c r="AG2162" s="127"/>
      <c r="AN2162" s="72"/>
      <c r="AO2162" s="72"/>
      <c r="AP2162" s="72"/>
      <c r="AQ2162" s="72"/>
      <c r="AR2162" s="72"/>
      <c r="AS2162" s="72"/>
      <c r="AT2162" s="72"/>
      <c r="AU2162" s="72"/>
    </row>
    <row r="2163" spans="27:47" x14ac:dyDescent="0.2">
      <c r="AA2163" s="72"/>
      <c r="AB2163" s="72"/>
      <c r="AC2163" s="72"/>
      <c r="AD2163" s="72"/>
      <c r="AE2163" s="72"/>
      <c r="AF2163" s="128"/>
      <c r="AG2163" s="127"/>
      <c r="AN2163" s="72"/>
      <c r="AO2163" s="72"/>
      <c r="AP2163" s="72"/>
      <c r="AQ2163" s="72"/>
      <c r="AR2163" s="72"/>
      <c r="AS2163" s="72"/>
      <c r="AT2163" s="72"/>
      <c r="AU2163" s="72"/>
    </row>
    <row r="2164" spans="27:47" x14ac:dyDescent="0.2">
      <c r="AA2164" s="72"/>
      <c r="AB2164" s="72"/>
      <c r="AC2164" s="72"/>
      <c r="AD2164" s="72"/>
      <c r="AE2164" s="72"/>
      <c r="AF2164" s="128"/>
      <c r="AG2164" s="127"/>
      <c r="AN2164" s="72"/>
      <c r="AO2164" s="72"/>
      <c r="AP2164" s="72"/>
      <c r="AQ2164" s="72"/>
      <c r="AR2164" s="72"/>
      <c r="AS2164" s="72"/>
      <c r="AT2164" s="72"/>
      <c r="AU2164" s="72"/>
    </row>
    <row r="2165" spans="27:47" x14ac:dyDescent="0.2">
      <c r="AA2165" s="72"/>
      <c r="AB2165" s="72"/>
      <c r="AC2165" s="72"/>
      <c r="AD2165" s="72"/>
      <c r="AE2165" s="72"/>
      <c r="AF2165" s="128"/>
      <c r="AG2165" s="127"/>
      <c r="AN2165" s="72"/>
      <c r="AO2165" s="72"/>
      <c r="AP2165" s="72"/>
      <c r="AQ2165" s="72"/>
      <c r="AR2165" s="72"/>
      <c r="AS2165" s="72"/>
      <c r="AT2165" s="72"/>
      <c r="AU2165" s="72"/>
    </row>
    <row r="2166" spans="27:47" x14ac:dyDescent="0.2">
      <c r="AA2166" s="72"/>
      <c r="AB2166" s="72"/>
      <c r="AC2166" s="72"/>
      <c r="AD2166" s="72"/>
      <c r="AE2166" s="72"/>
      <c r="AF2166" s="128"/>
      <c r="AG2166" s="127"/>
      <c r="AN2166" s="72"/>
      <c r="AO2166" s="72"/>
      <c r="AP2166" s="72"/>
      <c r="AQ2166" s="72"/>
      <c r="AR2166" s="72"/>
      <c r="AS2166" s="72"/>
      <c r="AT2166" s="72"/>
      <c r="AU2166" s="72"/>
    </row>
    <row r="2167" spans="27:47" x14ac:dyDescent="0.2">
      <c r="AA2167" s="72"/>
      <c r="AB2167" s="72"/>
      <c r="AC2167" s="72"/>
      <c r="AD2167" s="72"/>
      <c r="AE2167" s="72"/>
      <c r="AF2167" s="128"/>
      <c r="AG2167" s="127"/>
      <c r="AN2167" s="72"/>
      <c r="AO2167" s="72"/>
      <c r="AP2167" s="72"/>
      <c r="AQ2167" s="72"/>
      <c r="AR2167" s="72"/>
      <c r="AS2167" s="72"/>
      <c r="AT2167" s="72"/>
      <c r="AU2167" s="72"/>
    </row>
    <row r="2168" spans="27:47" x14ac:dyDescent="0.2">
      <c r="AA2168" s="72"/>
      <c r="AB2168" s="72"/>
      <c r="AC2168" s="72"/>
      <c r="AD2168" s="72"/>
      <c r="AE2168" s="72"/>
      <c r="AF2168" s="128"/>
      <c r="AG2168" s="127"/>
      <c r="AN2168" s="72"/>
      <c r="AO2168" s="72"/>
      <c r="AP2168" s="72"/>
      <c r="AQ2168" s="72"/>
      <c r="AR2168" s="72"/>
      <c r="AS2168" s="72"/>
      <c r="AT2168" s="72"/>
      <c r="AU2168" s="72"/>
    </row>
    <row r="2169" spans="27:47" x14ac:dyDescent="0.2">
      <c r="AA2169" s="72"/>
      <c r="AB2169" s="72"/>
      <c r="AC2169" s="72"/>
      <c r="AD2169" s="72"/>
      <c r="AE2169" s="72"/>
      <c r="AF2169" s="128"/>
      <c r="AG2169" s="127"/>
      <c r="AN2169" s="72"/>
      <c r="AO2169" s="72"/>
      <c r="AP2169" s="72"/>
      <c r="AQ2169" s="72"/>
      <c r="AR2169" s="72"/>
      <c r="AS2169" s="72"/>
      <c r="AT2169" s="72"/>
      <c r="AU2169" s="72"/>
    </row>
    <row r="2170" spans="27:47" x14ac:dyDescent="0.2">
      <c r="AA2170" s="72"/>
      <c r="AB2170" s="72"/>
      <c r="AC2170" s="72"/>
      <c r="AD2170" s="72"/>
      <c r="AE2170" s="72"/>
      <c r="AF2170" s="128"/>
      <c r="AG2170" s="127"/>
      <c r="AN2170" s="72"/>
      <c r="AO2170" s="72"/>
      <c r="AP2170" s="72"/>
      <c r="AQ2170" s="72"/>
      <c r="AR2170" s="72"/>
      <c r="AS2170" s="72"/>
      <c r="AT2170" s="72"/>
      <c r="AU2170" s="72"/>
    </row>
    <row r="2171" spans="27:47" x14ac:dyDescent="0.2">
      <c r="AA2171" s="72"/>
      <c r="AB2171" s="72"/>
      <c r="AC2171" s="72"/>
      <c r="AD2171" s="72"/>
      <c r="AE2171" s="72"/>
      <c r="AF2171" s="128"/>
      <c r="AG2171" s="127"/>
      <c r="AN2171" s="72"/>
      <c r="AO2171" s="72"/>
      <c r="AP2171" s="72"/>
      <c r="AQ2171" s="72"/>
      <c r="AR2171" s="72"/>
      <c r="AS2171" s="72"/>
      <c r="AT2171" s="72"/>
      <c r="AU2171" s="72"/>
    </row>
    <row r="2172" spans="27:47" x14ac:dyDescent="0.2">
      <c r="AA2172" s="72"/>
      <c r="AB2172" s="72"/>
      <c r="AC2172" s="72"/>
      <c r="AD2172" s="72"/>
      <c r="AE2172" s="72"/>
      <c r="AF2172" s="128"/>
      <c r="AG2172" s="127"/>
      <c r="AN2172" s="72"/>
      <c r="AO2172" s="72"/>
      <c r="AP2172" s="72"/>
      <c r="AQ2172" s="72"/>
      <c r="AR2172" s="72"/>
      <c r="AS2172" s="72"/>
      <c r="AT2172" s="72"/>
      <c r="AU2172" s="72"/>
    </row>
    <row r="2173" spans="27:47" x14ac:dyDescent="0.2">
      <c r="AA2173" s="72"/>
      <c r="AB2173" s="72"/>
      <c r="AC2173" s="72"/>
      <c r="AD2173" s="72"/>
      <c r="AE2173" s="72"/>
      <c r="AF2173" s="128"/>
      <c r="AG2173" s="127"/>
      <c r="AN2173" s="72"/>
      <c r="AO2173" s="72"/>
      <c r="AP2173" s="72"/>
      <c r="AQ2173" s="72"/>
      <c r="AR2173" s="72"/>
      <c r="AS2173" s="72"/>
      <c r="AT2173" s="72"/>
      <c r="AU2173" s="72"/>
    </row>
    <row r="2174" spans="27:47" x14ac:dyDescent="0.2">
      <c r="AA2174" s="72"/>
      <c r="AB2174" s="72"/>
      <c r="AC2174" s="72"/>
      <c r="AD2174" s="72"/>
      <c r="AE2174" s="72"/>
      <c r="AF2174" s="128"/>
      <c r="AG2174" s="127"/>
      <c r="AN2174" s="72"/>
      <c r="AO2174" s="72"/>
      <c r="AP2174" s="72"/>
      <c r="AQ2174" s="72"/>
      <c r="AR2174" s="72"/>
      <c r="AS2174" s="72"/>
      <c r="AT2174" s="72"/>
      <c r="AU2174" s="72"/>
    </row>
    <row r="2175" spans="27:47" x14ac:dyDescent="0.2">
      <c r="AA2175" s="72"/>
      <c r="AB2175" s="72"/>
      <c r="AC2175" s="72"/>
      <c r="AD2175" s="72"/>
      <c r="AE2175" s="72"/>
      <c r="AF2175" s="128"/>
      <c r="AG2175" s="127"/>
      <c r="AN2175" s="72"/>
      <c r="AO2175" s="72"/>
      <c r="AP2175" s="72"/>
      <c r="AQ2175" s="72"/>
      <c r="AR2175" s="72"/>
      <c r="AS2175" s="72"/>
      <c r="AT2175" s="72"/>
      <c r="AU2175" s="72"/>
    </row>
    <row r="2176" spans="27:47" x14ac:dyDescent="0.2">
      <c r="AA2176" s="72"/>
      <c r="AB2176" s="72"/>
      <c r="AC2176" s="72"/>
      <c r="AD2176" s="72"/>
      <c r="AE2176" s="72"/>
      <c r="AF2176" s="128"/>
      <c r="AG2176" s="127"/>
      <c r="AN2176" s="72"/>
      <c r="AO2176" s="72"/>
      <c r="AP2176" s="72"/>
      <c r="AQ2176" s="72"/>
      <c r="AR2176" s="72"/>
      <c r="AS2176" s="72"/>
      <c r="AT2176" s="72"/>
      <c r="AU2176" s="72"/>
    </row>
    <row r="2177" spans="27:47" x14ac:dyDescent="0.2">
      <c r="AA2177" s="72"/>
      <c r="AB2177" s="72"/>
      <c r="AC2177" s="72"/>
      <c r="AD2177" s="72"/>
      <c r="AE2177" s="72"/>
      <c r="AF2177" s="128"/>
      <c r="AG2177" s="127"/>
      <c r="AN2177" s="72"/>
      <c r="AO2177" s="72"/>
      <c r="AP2177" s="72"/>
      <c r="AQ2177" s="72"/>
      <c r="AR2177" s="72"/>
      <c r="AS2177" s="72"/>
      <c r="AT2177" s="72"/>
      <c r="AU2177" s="72"/>
    </row>
    <row r="2178" spans="27:47" x14ac:dyDescent="0.2">
      <c r="AA2178" s="72"/>
      <c r="AB2178" s="72"/>
      <c r="AC2178" s="72"/>
      <c r="AD2178" s="72"/>
      <c r="AE2178" s="72"/>
      <c r="AF2178" s="128"/>
      <c r="AG2178" s="127"/>
      <c r="AN2178" s="72"/>
      <c r="AO2178" s="72"/>
      <c r="AP2178" s="72"/>
      <c r="AQ2178" s="72"/>
      <c r="AR2178" s="72"/>
      <c r="AS2178" s="72"/>
      <c r="AT2178" s="72"/>
      <c r="AU2178" s="72"/>
    </row>
    <row r="2179" spans="27:47" x14ac:dyDescent="0.2">
      <c r="AA2179" s="72"/>
      <c r="AB2179" s="72"/>
      <c r="AC2179" s="72"/>
      <c r="AD2179" s="72"/>
      <c r="AE2179" s="72"/>
      <c r="AF2179" s="128"/>
      <c r="AG2179" s="127"/>
      <c r="AN2179" s="72"/>
      <c r="AO2179" s="72"/>
      <c r="AP2179" s="72"/>
      <c r="AQ2179" s="72"/>
      <c r="AR2179" s="72"/>
      <c r="AS2179" s="72"/>
      <c r="AT2179" s="72"/>
      <c r="AU2179" s="72"/>
    </row>
    <row r="2180" spans="27:47" x14ac:dyDescent="0.2">
      <c r="AA2180" s="72"/>
      <c r="AB2180" s="72"/>
      <c r="AC2180" s="72"/>
      <c r="AD2180" s="72"/>
      <c r="AE2180" s="72"/>
      <c r="AF2180" s="128"/>
      <c r="AG2180" s="127"/>
      <c r="AN2180" s="72"/>
      <c r="AO2180" s="72"/>
      <c r="AP2180" s="72"/>
      <c r="AQ2180" s="72"/>
      <c r="AR2180" s="72"/>
      <c r="AS2180" s="72"/>
      <c r="AT2180" s="72"/>
      <c r="AU2180" s="72"/>
    </row>
    <row r="2181" spans="27:47" x14ac:dyDescent="0.2">
      <c r="AA2181" s="72"/>
      <c r="AB2181" s="72"/>
      <c r="AC2181" s="72"/>
      <c r="AD2181" s="72"/>
      <c r="AE2181" s="72"/>
      <c r="AF2181" s="128"/>
      <c r="AG2181" s="127"/>
      <c r="AN2181" s="72"/>
      <c r="AO2181" s="72"/>
      <c r="AP2181" s="72"/>
      <c r="AQ2181" s="72"/>
      <c r="AR2181" s="72"/>
      <c r="AS2181" s="72"/>
      <c r="AT2181" s="72"/>
      <c r="AU2181" s="72"/>
    </row>
    <row r="2182" spans="27:47" x14ac:dyDescent="0.2">
      <c r="AA2182" s="72"/>
      <c r="AB2182" s="72"/>
      <c r="AC2182" s="72"/>
      <c r="AD2182" s="72"/>
      <c r="AE2182" s="72"/>
      <c r="AF2182" s="128"/>
      <c r="AG2182" s="127"/>
      <c r="AN2182" s="72"/>
      <c r="AO2182" s="72"/>
      <c r="AP2182" s="72"/>
      <c r="AQ2182" s="72"/>
      <c r="AR2182" s="72"/>
      <c r="AS2182" s="72"/>
      <c r="AT2182" s="72"/>
      <c r="AU2182" s="72"/>
    </row>
    <row r="2183" spans="27:47" x14ac:dyDescent="0.2">
      <c r="AA2183" s="72"/>
      <c r="AB2183" s="72"/>
      <c r="AC2183" s="72"/>
      <c r="AD2183" s="72"/>
      <c r="AE2183" s="72"/>
      <c r="AF2183" s="128"/>
      <c r="AG2183" s="127"/>
      <c r="AN2183" s="72"/>
      <c r="AO2183" s="72"/>
      <c r="AP2183" s="72"/>
      <c r="AQ2183" s="72"/>
      <c r="AR2183" s="72"/>
      <c r="AS2183" s="72"/>
      <c r="AT2183" s="72"/>
      <c r="AU2183" s="72"/>
    </row>
    <row r="2184" spans="27:47" x14ac:dyDescent="0.2">
      <c r="AA2184" s="72"/>
      <c r="AB2184" s="72"/>
      <c r="AC2184" s="72"/>
      <c r="AD2184" s="72"/>
      <c r="AE2184" s="72"/>
      <c r="AF2184" s="128"/>
      <c r="AG2184" s="127"/>
      <c r="AN2184" s="72"/>
      <c r="AO2184" s="72"/>
      <c r="AP2184" s="72"/>
      <c r="AQ2184" s="72"/>
      <c r="AR2184" s="72"/>
      <c r="AS2184" s="72"/>
      <c r="AT2184" s="72"/>
      <c r="AU2184" s="72"/>
    </row>
    <row r="2185" spans="27:47" x14ac:dyDescent="0.2">
      <c r="AA2185" s="72"/>
      <c r="AB2185" s="72"/>
      <c r="AC2185" s="72"/>
      <c r="AD2185" s="72"/>
      <c r="AE2185" s="72"/>
      <c r="AF2185" s="128"/>
      <c r="AG2185" s="127"/>
      <c r="AN2185" s="72"/>
      <c r="AO2185" s="72"/>
      <c r="AP2185" s="72"/>
      <c r="AQ2185" s="72"/>
      <c r="AR2185" s="72"/>
      <c r="AS2185" s="72"/>
      <c r="AT2185" s="72"/>
      <c r="AU2185" s="72"/>
    </row>
    <row r="2186" spans="27:47" x14ac:dyDescent="0.2">
      <c r="AA2186" s="72"/>
      <c r="AB2186" s="72"/>
      <c r="AC2186" s="72"/>
      <c r="AD2186" s="72"/>
      <c r="AE2186" s="72"/>
      <c r="AF2186" s="128"/>
      <c r="AG2186" s="127"/>
      <c r="AN2186" s="72"/>
      <c r="AO2186" s="72"/>
      <c r="AP2186" s="72"/>
      <c r="AQ2186" s="72"/>
      <c r="AR2186" s="72"/>
      <c r="AS2186" s="72"/>
      <c r="AT2186" s="72"/>
      <c r="AU2186" s="72"/>
    </row>
    <row r="2187" spans="27:47" x14ac:dyDescent="0.2">
      <c r="AA2187" s="72"/>
      <c r="AB2187" s="72"/>
      <c r="AC2187" s="72"/>
      <c r="AD2187" s="72"/>
      <c r="AE2187" s="72"/>
      <c r="AF2187" s="128"/>
      <c r="AG2187" s="127"/>
      <c r="AN2187" s="72"/>
      <c r="AO2187" s="72"/>
      <c r="AP2187" s="72"/>
      <c r="AQ2187" s="72"/>
      <c r="AR2187" s="72"/>
      <c r="AS2187" s="72"/>
      <c r="AT2187" s="72"/>
      <c r="AU2187" s="72"/>
    </row>
    <row r="2188" spans="27:47" x14ac:dyDescent="0.2">
      <c r="AA2188" s="72"/>
      <c r="AB2188" s="72"/>
      <c r="AC2188" s="72"/>
      <c r="AD2188" s="72"/>
      <c r="AE2188" s="72"/>
      <c r="AF2188" s="128"/>
      <c r="AG2188" s="127"/>
      <c r="AN2188" s="72"/>
      <c r="AO2188" s="72"/>
      <c r="AP2188" s="72"/>
      <c r="AQ2188" s="72"/>
      <c r="AR2188" s="72"/>
      <c r="AS2188" s="72"/>
      <c r="AT2188" s="72"/>
      <c r="AU2188" s="72"/>
    </row>
    <row r="2189" spans="27:47" x14ac:dyDescent="0.2">
      <c r="AA2189" s="72"/>
      <c r="AB2189" s="72"/>
      <c r="AC2189" s="72"/>
      <c r="AD2189" s="72"/>
      <c r="AE2189" s="72"/>
      <c r="AF2189" s="128"/>
      <c r="AG2189" s="127"/>
      <c r="AN2189" s="72"/>
      <c r="AO2189" s="72"/>
      <c r="AP2189" s="72"/>
      <c r="AQ2189" s="72"/>
      <c r="AR2189" s="72"/>
      <c r="AS2189" s="72"/>
      <c r="AT2189" s="72"/>
      <c r="AU2189" s="72"/>
    </row>
    <row r="2190" spans="27:47" x14ac:dyDescent="0.2">
      <c r="AA2190" s="72"/>
      <c r="AB2190" s="72"/>
      <c r="AC2190" s="72"/>
      <c r="AD2190" s="72"/>
      <c r="AE2190" s="72"/>
      <c r="AF2190" s="128"/>
      <c r="AG2190" s="127"/>
      <c r="AN2190" s="72"/>
      <c r="AO2190" s="72"/>
      <c r="AP2190" s="72"/>
      <c r="AQ2190" s="72"/>
      <c r="AR2190" s="72"/>
      <c r="AS2190" s="72"/>
      <c r="AT2190" s="72"/>
      <c r="AU2190" s="72"/>
    </row>
    <row r="2191" spans="27:47" x14ac:dyDescent="0.2">
      <c r="AA2191" s="72"/>
      <c r="AB2191" s="72"/>
      <c r="AC2191" s="72"/>
      <c r="AD2191" s="72"/>
      <c r="AE2191" s="72"/>
      <c r="AF2191" s="128"/>
      <c r="AG2191" s="127"/>
      <c r="AN2191" s="72"/>
      <c r="AO2191" s="72"/>
      <c r="AP2191" s="72"/>
      <c r="AQ2191" s="72"/>
      <c r="AR2191" s="72"/>
      <c r="AS2191" s="72"/>
      <c r="AT2191" s="72"/>
      <c r="AU2191" s="72"/>
    </row>
    <row r="2192" spans="27:47" x14ac:dyDescent="0.2">
      <c r="AA2192" s="72"/>
      <c r="AB2192" s="72"/>
      <c r="AC2192" s="72"/>
      <c r="AD2192" s="72"/>
      <c r="AE2192" s="72"/>
      <c r="AF2192" s="128"/>
      <c r="AG2192" s="127"/>
      <c r="AN2192" s="72"/>
      <c r="AO2192" s="72"/>
      <c r="AP2192" s="72"/>
      <c r="AQ2192" s="72"/>
      <c r="AR2192" s="72"/>
      <c r="AS2192" s="72"/>
      <c r="AT2192" s="72"/>
      <c r="AU2192" s="72"/>
    </row>
    <row r="2193" spans="27:47" x14ac:dyDescent="0.2">
      <c r="AA2193" s="72"/>
      <c r="AB2193" s="72"/>
      <c r="AC2193" s="72"/>
      <c r="AD2193" s="72"/>
      <c r="AE2193" s="72"/>
      <c r="AF2193" s="128"/>
      <c r="AG2193" s="127"/>
      <c r="AN2193" s="72"/>
      <c r="AO2193" s="72"/>
      <c r="AP2193" s="72"/>
      <c r="AQ2193" s="72"/>
      <c r="AR2193" s="72"/>
      <c r="AS2193" s="72"/>
      <c r="AT2193" s="72"/>
      <c r="AU2193" s="72"/>
    </row>
    <row r="2194" spans="27:47" x14ac:dyDescent="0.2">
      <c r="AA2194" s="72"/>
      <c r="AB2194" s="72"/>
      <c r="AC2194" s="72"/>
      <c r="AD2194" s="72"/>
      <c r="AE2194" s="72"/>
      <c r="AF2194" s="128"/>
      <c r="AG2194" s="127"/>
      <c r="AN2194" s="72"/>
      <c r="AO2194" s="72"/>
      <c r="AP2194" s="72"/>
      <c r="AQ2194" s="72"/>
      <c r="AR2194" s="72"/>
      <c r="AS2194" s="72"/>
      <c r="AT2194" s="72"/>
      <c r="AU2194" s="72"/>
    </row>
    <row r="2195" spans="27:47" x14ac:dyDescent="0.2">
      <c r="AA2195" s="72"/>
      <c r="AB2195" s="72"/>
      <c r="AC2195" s="72"/>
      <c r="AD2195" s="72"/>
      <c r="AE2195" s="72"/>
      <c r="AF2195" s="128"/>
      <c r="AG2195" s="127"/>
      <c r="AN2195" s="72"/>
      <c r="AO2195" s="72"/>
      <c r="AP2195" s="72"/>
      <c r="AQ2195" s="72"/>
      <c r="AR2195" s="72"/>
      <c r="AS2195" s="72"/>
      <c r="AT2195" s="72"/>
      <c r="AU2195" s="72"/>
    </row>
    <row r="2196" spans="27:47" x14ac:dyDescent="0.2">
      <c r="AA2196" s="72"/>
      <c r="AB2196" s="72"/>
      <c r="AC2196" s="72"/>
      <c r="AD2196" s="72"/>
      <c r="AE2196" s="72"/>
      <c r="AF2196" s="128"/>
      <c r="AG2196" s="127"/>
      <c r="AN2196" s="72"/>
      <c r="AO2196" s="72"/>
      <c r="AP2196" s="72"/>
      <c r="AQ2196" s="72"/>
      <c r="AR2196" s="72"/>
      <c r="AS2196" s="72"/>
      <c r="AT2196" s="72"/>
      <c r="AU2196" s="72"/>
    </row>
    <row r="2197" spans="27:47" x14ac:dyDescent="0.2">
      <c r="AA2197" s="72"/>
      <c r="AB2197" s="72"/>
      <c r="AC2197" s="72"/>
      <c r="AD2197" s="72"/>
      <c r="AE2197" s="72"/>
      <c r="AF2197" s="128"/>
      <c r="AG2197" s="127"/>
      <c r="AN2197" s="72"/>
      <c r="AO2197" s="72"/>
      <c r="AP2197" s="72"/>
      <c r="AQ2197" s="72"/>
      <c r="AR2197" s="72"/>
      <c r="AS2197" s="72"/>
      <c r="AT2197" s="72"/>
      <c r="AU2197" s="72"/>
    </row>
    <row r="2198" spans="27:47" x14ac:dyDescent="0.2">
      <c r="AA2198" s="72"/>
      <c r="AB2198" s="72"/>
      <c r="AC2198" s="72"/>
      <c r="AD2198" s="72"/>
      <c r="AE2198" s="72"/>
      <c r="AF2198" s="128"/>
      <c r="AG2198" s="127"/>
      <c r="AN2198" s="72"/>
      <c r="AO2198" s="72"/>
      <c r="AP2198" s="72"/>
      <c r="AQ2198" s="72"/>
      <c r="AR2198" s="72"/>
      <c r="AS2198" s="72"/>
      <c r="AT2198" s="72"/>
      <c r="AU2198" s="72"/>
    </row>
    <row r="2199" spans="27:47" x14ac:dyDescent="0.2">
      <c r="AA2199" s="72"/>
      <c r="AB2199" s="72"/>
      <c r="AC2199" s="72"/>
      <c r="AD2199" s="72"/>
      <c r="AE2199" s="72"/>
      <c r="AF2199" s="128"/>
      <c r="AG2199" s="127"/>
      <c r="AN2199" s="72"/>
      <c r="AO2199" s="72"/>
      <c r="AP2199" s="72"/>
      <c r="AQ2199" s="72"/>
      <c r="AR2199" s="72"/>
      <c r="AS2199" s="72"/>
      <c r="AT2199" s="72"/>
      <c r="AU2199" s="72"/>
    </row>
    <row r="2200" spans="27:47" x14ac:dyDescent="0.2">
      <c r="AA2200" s="72"/>
      <c r="AB2200" s="72"/>
      <c r="AC2200" s="72"/>
      <c r="AD2200" s="72"/>
      <c r="AE2200" s="72"/>
      <c r="AF2200" s="128"/>
      <c r="AG2200" s="127"/>
      <c r="AN2200" s="72"/>
      <c r="AO2200" s="72"/>
      <c r="AP2200" s="72"/>
      <c r="AQ2200" s="72"/>
      <c r="AR2200" s="72"/>
      <c r="AS2200" s="72"/>
      <c r="AT2200" s="72"/>
      <c r="AU2200" s="72"/>
    </row>
    <row r="2201" spans="27:47" x14ac:dyDescent="0.2">
      <c r="AA2201" s="72"/>
      <c r="AB2201" s="72"/>
      <c r="AC2201" s="72"/>
      <c r="AD2201" s="72"/>
      <c r="AE2201" s="72"/>
      <c r="AF2201" s="128"/>
      <c r="AG2201" s="127"/>
      <c r="AN2201" s="72"/>
      <c r="AO2201" s="72"/>
      <c r="AP2201" s="72"/>
      <c r="AQ2201" s="72"/>
      <c r="AR2201" s="72"/>
      <c r="AS2201" s="72"/>
      <c r="AT2201" s="72"/>
      <c r="AU2201" s="72"/>
    </row>
    <row r="2202" spans="27:47" x14ac:dyDescent="0.2">
      <c r="AA2202" s="72"/>
      <c r="AB2202" s="72"/>
      <c r="AC2202" s="72"/>
      <c r="AD2202" s="72"/>
      <c r="AE2202" s="72"/>
      <c r="AF2202" s="128"/>
      <c r="AG2202" s="127"/>
      <c r="AN2202" s="72"/>
      <c r="AO2202" s="72"/>
      <c r="AP2202" s="72"/>
      <c r="AQ2202" s="72"/>
      <c r="AR2202" s="72"/>
      <c r="AS2202" s="72"/>
      <c r="AT2202" s="72"/>
      <c r="AU2202" s="72"/>
    </row>
    <row r="2203" spans="27:47" x14ac:dyDescent="0.2">
      <c r="AA2203" s="72"/>
      <c r="AB2203" s="72"/>
      <c r="AC2203" s="72"/>
      <c r="AD2203" s="72"/>
      <c r="AE2203" s="72"/>
      <c r="AF2203" s="128"/>
      <c r="AG2203" s="127"/>
      <c r="AN2203" s="72"/>
      <c r="AO2203" s="72"/>
      <c r="AP2203" s="72"/>
      <c r="AQ2203" s="72"/>
      <c r="AR2203" s="72"/>
      <c r="AS2203" s="72"/>
      <c r="AT2203" s="72"/>
      <c r="AU2203" s="72"/>
    </row>
    <row r="2204" spans="27:47" x14ac:dyDescent="0.2">
      <c r="AA2204" s="72"/>
      <c r="AB2204" s="72"/>
      <c r="AC2204" s="72"/>
      <c r="AD2204" s="72"/>
      <c r="AE2204" s="72"/>
      <c r="AF2204" s="128"/>
      <c r="AG2204" s="127"/>
      <c r="AN2204" s="72"/>
      <c r="AO2204" s="72"/>
      <c r="AP2204" s="72"/>
      <c r="AQ2204" s="72"/>
      <c r="AR2204" s="72"/>
      <c r="AS2204" s="72"/>
      <c r="AT2204" s="72"/>
      <c r="AU2204" s="72"/>
    </row>
    <row r="2205" spans="27:47" x14ac:dyDescent="0.2">
      <c r="AA2205" s="72"/>
      <c r="AB2205" s="72"/>
      <c r="AC2205" s="72"/>
      <c r="AD2205" s="72"/>
      <c r="AE2205" s="72"/>
      <c r="AF2205" s="128"/>
      <c r="AG2205" s="127"/>
      <c r="AN2205" s="72"/>
      <c r="AO2205" s="72"/>
      <c r="AP2205" s="72"/>
      <c r="AQ2205" s="72"/>
      <c r="AR2205" s="72"/>
      <c r="AS2205" s="72"/>
      <c r="AT2205" s="72"/>
      <c r="AU2205" s="72"/>
    </row>
    <row r="2206" spans="27:47" x14ac:dyDescent="0.2">
      <c r="AA2206" s="72"/>
      <c r="AB2206" s="72"/>
      <c r="AC2206" s="72"/>
      <c r="AD2206" s="72"/>
      <c r="AE2206" s="72"/>
      <c r="AF2206" s="128"/>
      <c r="AG2206" s="127"/>
      <c r="AN2206" s="72"/>
      <c r="AO2206" s="72"/>
      <c r="AP2206" s="72"/>
      <c r="AQ2206" s="72"/>
      <c r="AR2206" s="72"/>
      <c r="AS2206" s="72"/>
      <c r="AT2206" s="72"/>
      <c r="AU2206" s="72"/>
    </row>
    <row r="2207" spans="27:47" x14ac:dyDescent="0.2">
      <c r="AA2207" s="72"/>
      <c r="AB2207" s="72"/>
      <c r="AC2207" s="72"/>
      <c r="AD2207" s="72"/>
      <c r="AE2207" s="72"/>
      <c r="AF2207" s="128"/>
      <c r="AG2207" s="127"/>
      <c r="AN2207" s="72"/>
      <c r="AO2207" s="72"/>
      <c r="AP2207" s="72"/>
      <c r="AQ2207" s="72"/>
      <c r="AR2207" s="72"/>
      <c r="AS2207" s="72"/>
      <c r="AT2207" s="72"/>
      <c r="AU2207" s="72"/>
    </row>
    <row r="2208" spans="27:47" x14ac:dyDescent="0.2">
      <c r="AA2208" s="72"/>
      <c r="AB2208" s="72"/>
      <c r="AC2208" s="72"/>
      <c r="AD2208" s="72"/>
      <c r="AE2208" s="72"/>
      <c r="AF2208" s="128"/>
      <c r="AG2208" s="127"/>
      <c r="AN2208" s="72"/>
      <c r="AO2208" s="72"/>
      <c r="AP2208" s="72"/>
      <c r="AQ2208" s="72"/>
      <c r="AR2208" s="72"/>
      <c r="AS2208" s="72"/>
      <c r="AT2208" s="72"/>
      <c r="AU2208" s="72"/>
    </row>
    <row r="2209" spans="27:47" x14ac:dyDescent="0.2">
      <c r="AA2209" s="72"/>
      <c r="AB2209" s="72"/>
      <c r="AC2209" s="72"/>
      <c r="AD2209" s="72"/>
      <c r="AE2209" s="72"/>
      <c r="AF2209" s="128"/>
      <c r="AG2209" s="127"/>
      <c r="AN2209" s="72"/>
      <c r="AO2209" s="72"/>
      <c r="AP2209" s="72"/>
      <c r="AQ2209" s="72"/>
      <c r="AR2209" s="72"/>
      <c r="AS2209" s="72"/>
      <c r="AT2209" s="72"/>
      <c r="AU2209" s="72"/>
    </row>
    <row r="2210" spans="27:47" x14ac:dyDescent="0.2">
      <c r="AA2210" s="72"/>
      <c r="AB2210" s="72"/>
      <c r="AC2210" s="72"/>
      <c r="AD2210" s="72"/>
      <c r="AE2210" s="72"/>
      <c r="AF2210" s="128"/>
      <c r="AG2210" s="127"/>
      <c r="AN2210" s="72"/>
      <c r="AO2210" s="72"/>
      <c r="AP2210" s="72"/>
      <c r="AQ2210" s="72"/>
      <c r="AR2210" s="72"/>
      <c r="AS2210" s="72"/>
      <c r="AT2210" s="72"/>
      <c r="AU2210" s="72"/>
    </row>
    <row r="2211" spans="27:47" x14ac:dyDescent="0.2">
      <c r="AA2211" s="72"/>
      <c r="AB2211" s="72"/>
      <c r="AC2211" s="72"/>
      <c r="AD2211" s="72"/>
      <c r="AE2211" s="72"/>
      <c r="AF2211" s="128"/>
      <c r="AG2211" s="127"/>
      <c r="AN2211" s="72"/>
      <c r="AO2211" s="72"/>
      <c r="AP2211" s="72"/>
      <c r="AQ2211" s="72"/>
      <c r="AR2211" s="72"/>
      <c r="AS2211" s="72"/>
      <c r="AT2211" s="72"/>
      <c r="AU2211" s="72"/>
    </row>
    <row r="2212" spans="27:47" x14ac:dyDescent="0.2">
      <c r="AA2212" s="72"/>
      <c r="AB2212" s="72"/>
      <c r="AC2212" s="72"/>
      <c r="AD2212" s="72"/>
      <c r="AE2212" s="72"/>
      <c r="AF2212" s="128"/>
      <c r="AG2212" s="127"/>
      <c r="AN2212" s="72"/>
      <c r="AO2212" s="72"/>
      <c r="AP2212" s="72"/>
      <c r="AQ2212" s="72"/>
      <c r="AR2212" s="72"/>
      <c r="AS2212" s="72"/>
      <c r="AT2212" s="72"/>
      <c r="AU2212" s="72"/>
    </row>
    <row r="2213" spans="27:47" x14ac:dyDescent="0.2">
      <c r="AA2213" s="72"/>
      <c r="AB2213" s="72"/>
      <c r="AC2213" s="72"/>
      <c r="AD2213" s="72"/>
      <c r="AE2213" s="72"/>
      <c r="AF2213" s="128"/>
      <c r="AG2213" s="127"/>
      <c r="AN2213" s="72"/>
      <c r="AO2213" s="72"/>
      <c r="AP2213" s="72"/>
      <c r="AQ2213" s="72"/>
      <c r="AR2213" s="72"/>
      <c r="AS2213" s="72"/>
      <c r="AT2213" s="72"/>
      <c r="AU2213" s="72"/>
    </row>
    <row r="2214" spans="27:47" x14ac:dyDescent="0.2">
      <c r="AA2214" s="72"/>
      <c r="AB2214" s="72"/>
      <c r="AC2214" s="72"/>
      <c r="AD2214" s="72"/>
      <c r="AE2214" s="72"/>
      <c r="AF2214" s="128"/>
      <c r="AG2214" s="127"/>
      <c r="AN2214" s="72"/>
      <c r="AO2214" s="72"/>
      <c r="AP2214" s="72"/>
      <c r="AQ2214" s="72"/>
      <c r="AR2214" s="72"/>
      <c r="AS2214" s="72"/>
      <c r="AT2214" s="72"/>
      <c r="AU2214" s="72"/>
    </row>
    <row r="2215" spans="27:47" x14ac:dyDescent="0.2">
      <c r="AA2215" s="72"/>
      <c r="AB2215" s="72"/>
      <c r="AC2215" s="72"/>
      <c r="AD2215" s="72"/>
      <c r="AE2215" s="72"/>
      <c r="AF2215" s="128"/>
      <c r="AG2215" s="127"/>
      <c r="AN2215" s="72"/>
      <c r="AO2215" s="72"/>
      <c r="AP2215" s="72"/>
      <c r="AQ2215" s="72"/>
      <c r="AR2215" s="72"/>
      <c r="AS2215" s="72"/>
      <c r="AT2215" s="72"/>
      <c r="AU2215" s="72"/>
    </row>
    <row r="2216" spans="27:47" x14ac:dyDescent="0.2">
      <c r="AA2216" s="72"/>
      <c r="AB2216" s="72"/>
      <c r="AC2216" s="72"/>
      <c r="AD2216" s="72"/>
      <c r="AE2216" s="72"/>
      <c r="AF2216" s="128"/>
      <c r="AG2216" s="127"/>
      <c r="AN2216" s="72"/>
      <c r="AO2216" s="72"/>
      <c r="AP2216" s="72"/>
      <c r="AQ2216" s="72"/>
      <c r="AR2216" s="72"/>
      <c r="AS2216" s="72"/>
      <c r="AT2216" s="72"/>
      <c r="AU2216" s="72"/>
    </row>
    <row r="2217" spans="27:47" x14ac:dyDescent="0.2">
      <c r="AA2217" s="72"/>
      <c r="AB2217" s="72"/>
      <c r="AC2217" s="72"/>
      <c r="AD2217" s="72"/>
      <c r="AE2217" s="72"/>
      <c r="AF2217" s="128"/>
      <c r="AG2217" s="127"/>
      <c r="AN2217" s="72"/>
      <c r="AO2217" s="72"/>
      <c r="AP2217" s="72"/>
      <c r="AQ2217" s="72"/>
      <c r="AR2217" s="72"/>
      <c r="AS2217" s="72"/>
      <c r="AT2217" s="72"/>
      <c r="AU2217" s="72"/>
    </row>
    <row r="2218" spans="27:47" x14ac:dyDescent="0.2">
      <c r="AA2218" s="72"/>
      <c r="AB2218" s="72"/>
      <c r="AC2218" s="72"/>
      <c r="AD2218" s="72"/>
      <c r="AE2218" s="72"/>
      <c r="AF2218" s="128"/>
      <c r="AG2218" s="127"/>
      <c r="AN2218" s="72"/>
      <c r="AO2218" s="72"/>
      <c r="AP2218" s="72"/>
      <c r="AQ2218" s="72"/>
      <c r="AR2218" s="72"/>
      <c r="AS2218" s="72"/>
      <c r="AT2218" s="72"/>
      <c r="AU2218" s="72"/>
    </row>
    <row r="2219" spans="27:47" x14ac:dyDescent="0.2">
      <c r="AA2219" s="72"/>
      <c r="AB2219" s="72"/>
      <c r="AC2219" s="72"/>
      <c r="AD2219" s="72"/>
      <c r="AE2219" s="72"/>
      <c r="AF2219" s="128"/>
      <c r="AG2219" s="127"/>
      <c r="AN2219" s="72"/>
      <c r="AO2219" s="72"/>
      <c r="AP2219" s="72"/>
      <c r="AQ2219" s="72"/>
      <c r="AR2219" s="72"/>
      <c r="AS2219" s="72"/>
      <c r="AT2219" s="72"/>
      <c r="AU2219" s="72"/>
    </row>
    <row r="2220" spans="27:47" x14ac:dyDescent="0.2">
      <c r="AA2220" s="72"/>
      <c r="AB2220" s="72"/>
      <c r="AC2220" s="72"/>
      <c r="AD2220" s="72"/>
      <c r="AE2220" s="72"/>
      <c r="AF2220" s="128"/>
      <c r="AG2220" s="127"/>
      <c r="AN2220" s="72"/>
      <c r="AO2220" s="72"/>
      <c r="AP2220" s="72"/>
      <c r="AQ2220" s="72"/>
      <c r="AR2220" s="72"/>
      <c r="AS2220" s="72"/>
      <c r="AT2220" s="72"/>
      <c r="AU2220" s="72"/>
    </row>
    <row r="2221" spans="27:47" x14ac:dyDescent="0.2">
      <c r="AA2221" s="72"/>
      <c r="AB2221" s="72"/>
      <c r="AC2221" s="72"/>
      <c r="AD2221" s="72"/>
      <c r="AE2221" s="72"/>
      <c r="AF2221" s="128"/>
      <c r="AG2221" s="127"/>
      <c r="AN2221" s="72"/>
      <c r="AO2221" s="72"/>
      <c r="AP2221" s="72"/>
      <c r="AQ2221" s="72"/>
      <c r="AR2221" s="72"/>
      <c r="AS2221" s="72"/>
      <c r="AT2221" s="72"/>
      <c r="AU2221" s="72"/>
    </row>
    <row r="2222" spans="27:47" x14ac:dyDescent="0.2">
      <c r="AA2222" s="72"/>
      <c r="AB2222" s="72"/>
      <c r="AC2222" s="72"/>
      <c r="AD2222" s="72"/>
      <c r="AE2222" s="72"/>
      <c r="AF2222" s="128"/>
      <c r="AG2222" s="127"/>
      <c r="AN2222" s="72"/>
      <c r="AO2222" s="72"/>
      <c r="AP2222" s="72"/>
      <c r="AQ2222" s="72"/>
      <c r="AR2222" s="72"/>
      <c r="AS2222" s="72"/>
      <c r="AT2222" s="72"/>
      <c r="AU2222" s="72"/>
    </row>
    <row r="2223" spans="27:47" x14ac:dyDescent="0.2">
      <c r="AA2223" s="72"/>
      <c r="AB2223" s="72"/>
      <c r="AC2223" s="72"/>
      <c r="AD2223" s="72"/>
      <c r="AE2223" s="72"/>
      <c r="AF2223" s="128"/>
      <c r="AG2223" s="127"/>
      <c r="AN2223" s="72"/>
      <c r="AO2223" s="72"/>
      <c r="AP2223" s="72"/>
      <c r="AQ2223" s="72"/>
      <c r="AR2223" s="72"/>
      <c r="AS2223" s="72"/>
      <c r="AT2223" s="72"/>
      <c r="AU2223" s="72"/>
    </row>
    <row r="2224" spans="27:47" x14ac:dyDescent="0.2">
      <c r="AA2224" s="72"/>
      <c r="AB2224" s="72"/>
      <c r="AC2224" s="72"/>
      <c r="AD2224" s="72"/>
      <c r="AE2224" s="72"/>
      <c r="AF2224" s="128"/>
      <c r="AG2224" s="127"/>
      <c r="AN2224" s="72"/>
      <c r="AO2224" s="72"/>
      <c r="AP2224" s="72"/>
      <c r="AQ2224" s="72"/>
      <c r="AR2224" s="72"/>
      <c r="AS2224" s="72"/>
      <c r="AT2224" s="72"/>
      <c r="AU2224" s="72"/>
    </row>
    <row r="2225" spans="27:47" x14ac:dyDescent="0.2">
      <c r="AA2225" s="72"/>
      <c r="AB2225" s="72"/>
      <c r="AC2225" s="72"/>
      <c r="AD2225" s="72"/>
      <c r="AE2225" s="72"/>
      <c r="AF2225" s="128"/>
      <c r="AG2225" s="127"/>
      <c r="AN2225" s="72"/>
      <c r="AO2225" s="72"/>
      <c r="AP2225" s="72"/>
      <c r="AQ2225" s="72"/>
      <c r="AR2225" s="72"/>
      <c r="AS2225" s="72"/>
      <c r="AT2225" s="72"/>
      <c r="AU2225" s="72"/>
    </row>
    <row r="2226" spans="27:47" x14ac:dyDescent="0.2">
      <c r="AA2226" s="72"/>
      <c r="AB2226" s="72"/>
      <c r="AC2226" s="72"/>
      <c r="AD2226" s="72"/>
      <c r="AE2226" s="72"/>
      <c r="AF2226" s="128"/>
      <c r="AG2226" s="127"/>
      <c r="AN2226" s="72"/>
      <c r="AO2226" s="72"/>
      <c r="AP2226" s="72"/>
      <c r="AQ2226" s="72"/>
      <c r="AR2226" s="72"/>
      <c r="AS2226" s="72"/>
      <c r="AT2226" s="72"/>
      <c r="AU2226" s="72"/>
    </row>
    <row r="2227" spans="27:47" x14ac:dyDescent="0.2">
      <c r="AA2227" s="72"/>
      <c r="AB2227" s="72"/>
      <c r="AC2227" s="72"/>
      <c r="AD2227" s="72"/>
      <c r="AE2227" s="72"/>
      <c r="AF2227" s="128"/>
      <c r="AG2227" s="127"/>
      <c r="AN2227" s="72"/>
      <c r="AO2227" s="72"/>
      <c r="AP2227" s="72"/>
      <c r="AQ2227" s="72"/>
      <c r="AR2227" s="72"/>
      <c r="AS2227" s="72"/>
      <c r="AT2227" s="72"/>
      <c r="AU2227" s="72"/>
    </row>
    <row r="2228" spans="27:47" x14ac:dyDescent="0.2">
      <c r="AA2228" s="72"/>
      <c r="AB2228" s="72"/>
      <c r="AC2228" s="72"/>
      <c r="AD2228" s="72"/>
      <c r="AE2228" s="72"/>
      <c r="AF2228" s="128"/>
      <c r="AG2228" s="127"/>
      <c r="AN2228" s="72"/>
      <c r="AO2228" s="72"/>
      <c r="AP2228" s="72"/>
      <c r="AQ2228" s="72"/>
      <c r="AR2228" s="72"/>
      <c r="AS2228" s="72"/>
      <c r="AT2228" s="72"/>
      <c r="AU2228" s="72"/>
    </row>
    <row r="2229" spans="27:47" x14ac:dyDescent="0.2">
      <c r="AA2229" s="72"/>
      <c r="AB2229" s="72"/>
      <c r="AC2229" s="72"/>
      <c r="AD2229" s="72"/>
      <c r="AE2229" s="72"/>
      <c r="AF2229" s="128"/>
      <c r="AG2229" s="127"/>
      <c r="AN2229" s="72"/>
      <c r="AO2229" s="72"/>
      <c r="AP2229" s="72"/>
      <c r="AQ2229" s="72"/>
      <c r="AR2229" s="72"/>
      <c r="AS2229" s="72"/>
      <c r="AT2229" s="72"/>
      <c r="AU2229" s="72"/>
    </row>
    <row r="2230" spans="27:47" x14ac:dyDescent="0.2">
      <c r="AA2230" s="72"/>
      <c r="AB2230" s="72"/>
      <c r="AC2230" s="72"/>
      <c r="AD2230" s="72"/>
      <c r="AE2230" s="72"/>
      <c r="AF2230" s="128"/>
      <c r="AG2230" s="127"/>
      <c r="AN2230" s="72"/>
      <c r="AO2230" s="72"/>
      <c r="AP2230" s="72"/>
      <c r="AQ2230" s="72"/>
      <c r="AR2230" s="72"/>
      <c r="AS2230" s="72"/>
      <c r="AT2230" s="72"/>
      <c r="AU2230" s="72"/>
    </row>
    <row r="2231" spans="27:47" x14ac:dyDescent="0.2">
      <c r="AA2231" s="72"/>
      <c r="AB2231" s="72"/>
      <c r="AC2231" s="72"/>
      <c r="AD2231" s="72"/>
      <c r="AE2231" s="72"/>
      <c r="AF2231" s="128"/>
      <c r="AG2231" s="127"/>
      <c r="AN2231" s="72"/>
      <c r="AO2231" s="72"/>
      <c r="AP2231" s="72"/>
      <c r="AQ2231" s="72"/>
      <c r="AR2231" s="72"/>
      <c r="AS2231" s="72"/>
      <c r="AT2231" s="72"/>
      <c r="AU2231" s="72"/>
    </row>
    <row r="2232" spans="27:47" x14ac:dyDescent="0.2">
      <c r="AA2232" s="72"/>
      <c r="AB2232" s="72"/>
      <c r="AC2232" s="72"/>
      <c r="AD2232" s="72"/>
      <c r="AE2232" s="72"/>
      <c r="AF2232" s="128"/>
      <c r="AG2232" s="127"/>
      <c r="AN2232" s="72"/>
      <c r="AO2232" s="72"/>
      <c r="AP2232" s="72"/>
      <c r="AQ2232" s="72"/>
      <c r="AR2232" s="72"/>
      <c r="AS2232" s="72"/>
      <c r="AT2232" s="72"/>
      <c r="AU2232" s="72"/>
    </row>
    <row r="2233" spans="27:47" x14ac:dyDescent="0.2">
      <c r="AA2233" s="72"/>
      <c r="AB2233" s="72"/>
      <c r="AC2233" s="72"/>
      <c r="AD2233" s="72"/>
      <c r="AE2233" s="72"/>
      <c r="AF2233" s="128"/>
      <c r="AG2233" s="127"/>
      <c r="AN2233" s="72"/>
      <c r="AO2233" s="72"/>
      <c r="AP2233" s="72"/>
      <c r="AQ2233" s="72"/>
      <c r="AR2233" s="72"/>
      <c r="AS2233" s="72"/>
      <c r="AT2233" s="72"/>
      <c r="AU2233" s="72"/>
    </row>
    <row r="2234" spans="27:47" x14ac:dyDescent="0.2">
      <c r="AA2234" s="72"/>
      <c r="AB2234" s="72"/>
      <c r="AC2234" s="72"/>
      <c r="AD2234" s="72"/>
      <c r="AE2234" s="72"/>
      <c r="AF2234" s="128"/>
      <c r="AG2234" s="127"/>
      <c r="AN2234" s="72"/>
      <c r="AO2234" s="72"/>
      <c r="AP2234" s="72"/>
      <c r="AQ2234" s="72"/>
      <c r="AR2234" s="72"/>
      <c r="AS2234" s="72"/>
      <c r="AT2234" s="72"/>
      <c r="AU2234" s="72"/>
    </row>
    <row r="2235" spans="27:47" x14ac:dyDescent="0.2">
      <c r="AA2235" s="72"/>
      <c r="AB2235" s="72"/>
      <c r="AC2235" s="72"/>
      <c r="AD2235" s="72"/>
      <c r="AE2235" s="72"/>
      <c r="AF2235" s="128"/>
      <c r="AG2235" s="127"/>
      <c r="AN2235" s="72"/>
      <c r="AO2235" s="72"/>
      <c r="AP2235" s="72"/>
      <c r="AQ2235" s="72"/>
      <c r="AR2235" s="72"/>
      <c r="AS2235" s="72"/>
      <c r="AT2235" s="72"/>
      <c r="AU2235" s="72"/>
    </row>
    <row r="2236" spans="27:47" x14ac:dyDescent="0.2">
      <c r="AA2236" s="72"/>
      <c r="AB2236" s="72"/>
      <c r="AC2236" s="72"/>
      <c r="AD2236" s="72"/>
      <c r="AE2236" s="72"/>
      <c r="AF2236" s="128"/>
      <c r="AG2236" s="127"/>
      <c r="AN2236" s="72"/>
      <c r="AO2236" s="72"/>
      <c r="AP2236" s="72"/>
      <c r="AQ2236" s="72"/>
      <c r="AR2236" s="72"/>
      <c r="AS2236" s="72"/>
      <c r="AT2236" s="72"/>
      <c r="AU2236" s="72"/>
    </row>
    <row r="2237" spans="27:47" x14ac:dyDescent="0.2">
      <c r="AA2237" s="72"/>
      <c r="AB2237" s="72"/>
      <c r="AC2237" s="72"/>
      <c r="AD2237" s="72"/>
      <c r="AE2237" s="72"/>
      <c r="AF2237" s="128"/>
      <c r="AG2237" s="127"/>
      <c r="AN2237" s="72"/>
      <c r="AO2237" s="72"/>
      <c r="AP2237" s="72"/>
      <c r="AQ2237" s="72"/>
      <c r="AR2237" s="72"/>
      <c r="AS2237" s="72"/>
      <c r="AT2237" s="72"/>
      <c r="AU2237" s="72"/>
    </row>
    <row r="2238" spans="27:47" x14ac:dyDescent="0.2">
      <c r="AA2238" s="72"/>
      <c r="AB2238" s="72"/>
      <c r="AC2238" s="72"/>
      <c r="AD2238" s="72"/>
      <c r="AE2238" s="72"/>
      <c r="AF2238" s="128"/>
      <c r="AG2238" s="127"/>
      <c r="AN2238" s="72"/>
      <c r="AO2238" s="72"/>
      <c r="AP2238" s="72"/>
      <c r="AQ2238" s="72"/>
      <c r="AR2238" s="72"/>
      <c r="AS2238" s="72"/>
      <c r="AT2238" s="72"/>
      <c r="AU2238" s="72"/>
    </row>
    <row r="2239" spans="27:47" x14ac:dyDescent="0.2">
      <c r="AA2239" s="72"/>
      <c r="AB2239" s="72"/>
      <c r="AC2239" s="72"/>
      <c r="AD2239" s="72"/>
      <c r="AE2239" s="72"/>
      <c r="AF2239" s="128"/>
      <c r="AG2239" s="127"/>
      <c r="AN2239" s="72"/>
      <c r="AO2239" s="72"/>
      <c r="AP2239" s="72"/>
      <c r="AQ2239" s="72"/>
      <c r="AR2239" s="72"/>
      <c r="AS2239" s="72"/>
      <c r="AT2239" s="72"/>
      <c r="AU2239" s="72"/>
    </row>
    <row r="2240" spans="27:47" x14ac:dyDescent="0.2">
      <c r="AA2240" s="72"/>
      <c r="AB2240" s="72"/>
      <c r="AC2240" s="72"/>
      <c r="AD2240" s="72"/>
      <c r="AE2240" s="72"/>
      <c r="AF2240" s="128"/>
      <c r="AG2240" s="127"/>
      <c r="AN2240" s="72"/>
      <c r="AO2240" s="72"/>
      <c r="AP2240" s="72"/>
      <c r="AQ2240" s="72"/>
      <c r="AR2240" s="72"/>
      <c r="AS2240" s="72"/>
      <c r="AT2240" s="72"/>
      <c r="AU2240" s="72"/>
    </row>
    <row r="2241" spans="27:47" x14ac:dyDescent="0.2">
      <c r="AA2241" s="72"/>
      <c r="AB2241" s="72"/>
      <c r="AC2241" s="72"/>
      <c r="AD2241" s="72"/>
      <c r="AE2241" s="72"/>
      <c r="AF2241" s="128"/>
      <c r="AG2241" s="127"/>
      <c r="AN2241" s="72"/>
      <c r="AO2241" s="72"/>
      <c r="AP2241" s="72"/>
      <c r="AQ2241" s="72"/>
      <c r="AR2241" s="72"/>
      <c r="AS2241" s="72"/>
      <c r="AT2241" s="72"/>
      <c r="AU2241" s="72"/>
    </row>
    <row r="2242" spans="27:47" x14ac:dyDescent="0.2">
      <c r="AA2242" s="72"/>
      <c r="AB2242" s="72"/>
      <c r="AC2242" s="72"/>
      <c r="AD2242" s="72"/>
      <c r="AE2242" s="72"/>
      <c r="AF2242" s="128"/>
      <c r="AG2242" s="127"/>
      <c r="AN2242" s="72"/>
      <c r="AO2242" s="72"/>
      <c r="AP2242" s="72"/>
      <c r="AQ2242" s="72"/>
      <c r="AR2242" s="72"/>
      <c r="AS2242" s="72"/>
      <c r="AT2242" s="72"/>
      <c r="AU2242" s="72"/>
    </row>
    <row r="2243" spans="27:47" x14ac:dyDescent="0.2">
      <c r="AA2243" s="72"/>
      <c r="AB2243" s="72"/>
      <c r="AC2243" s="72"/>
      <c r="AD2243" s="72"/>
      <c r="AE2243" s="72"/>
      <c r="AF2243" s="128"/>
      <c r="AG2243" s="127"/>
      <c r="AN2243" s="72"/>
      <c r="AO2243" s="72"/>
      <c r="AP2243" s="72"/>
      <c r="AQ2243" s="72"/>
      <c r="AR2243" s="72"/>
      <c r="AS2243" s="72"/>
      <c r="AT2243" s="72"/>
      <c r="AU2243" s="72"/>
    </row>
    <row r="2244" spans="27:47" x14ac:dyDescent="0.2">
      <c r="AA2244" s="72"/>
      <c r="AB2244" s="72"/>
      <c r="AC2244" s="72"/>
      <c r="AD2244" s="72"/>
      <c r="AE2244" s="72"/>
      <c r="AF2244" s="128"/>
      <c r="AG2244" s="127"/>
      <c r="AN2244" s="72"/>
      <c r="AO2244" s="72"/>
      <c r="AP2244" s="72"/>
      <c r="AQ2244" s="72"/>
      <c r="AR2244" s="72"/>
      <c r="AS2244" s="72"/>
      <c r="AT2244" s="72"/>
      <c r="AU2244" s="72"/>
    </row>
    <row r="2245" spans="27:47" x14ac:dyDescent="0.2">
      <c r="AA2245" s="72"/>
      <c r="AB2245" s="72"/>
      <c r="AC2245" s="72"/>
      <c r="AD2245" s="72"/>
      <c r="AE2245" s="72"/>
      <c r="AF2245" s="128"/>
      <c r="AG2245" s="127"/>
      <c r="AN2245" s="72"/>
      <c r="AO2245" s="72"/>
      <c r="AP2245" s="72"/>
      <c r="AQ2245" s="72"/>
      <c r="AR2245" s="72"/>
      <c r="AS2245" s="72"/>
      <c r="AT2245" s="72"/>
      <c r="AU2245" s="72"/>
    </row>
    <row r="2246" spans="27:47" x14ac:dyDescent="0.2">
      <c r="AA2246" s="72"/>
      <c r="AB2246" s="72"/>
      <c r="AC2246" s="72"/>
      <c r="AD2246" s="72"/>
      <c r="AE2246" s="72"/>
      <c r="AF2246" s="128"/>
      <c r="AG2246" s="127"/>
      <c r="AN2246" s="72"/>
      <c r="AO2246" s="72"/>
      <c r="AP2246" s="72"/>
      <c r="AQ2246" s="72"/>
      <c r="AR2246" s="72"/>
      <c r="AS2246" s="72"/>
      <c r="AT2246" s="72"/>
      <c r="AU2246" s="72"/>
    </row>
    <row r="2247" spans="27:47" x14ac:dyDescent="0.2">
      <c r="AA2247" s="72"/>
      <c r="AB2247" s="72"/>
      <c r="AC2247" s="72"/>
      <c r="AD2247" s="72"/>
      <c r="AE2247" s="72"/>
      <c r="AF2247" s="128"/>
      <c r="AG2247" s="127"/>
      <c r="AN2247" s="72"/>
      <c r="AO2247" s="72"/>
      <c r="AP2247" s="72"/>
      <c r="AQ2247" s="72"/>
      <c r="AR2247" s="72"/>
      <c r="AS2247" s="72"/>
      <c r="AT2247" s="72"/>
      <c r="AU2247" s="72"/>
    </row>
    <row r="2248" spans="27:47" x14ac:dyDescent="0.2">
      <c r="AA2248" s="72"/>
      <c r="AB2248" s="72"/>
      <c r="AC2248" s="72"/>
      <c r="AD2248" s="72"/>
      <c r="AE2248" s="72"/>
      <c r="AF2248" s="128"/>
      <c r="AG2248" s="127"/>
      <c r="AN2248" s="72"/>
      <c r="AO2248" s="72"/>
      <c r="AP2248" s="72"/>
      <c r="AQ2248" s="72"/>
      <c r="AR2248" s="72"/>
      <c r="AS2248" s="72"/>
      <c r="AT2248" s="72"/>
      <c r="AU2248" s="72"/>
    </row>
    <row r="2249" spans="27:47" x14ac:dyDescent="0.2">
      <c r="AA2249" s="72"/>
      <c r="AB2249" s="72"/>
      <c r="AC2249" s="72"/>
      <c r="AD2249" s="72"/>
      <c r="AE2249" s="72"/>
      <c r="AF2249" s="128"/>
      <c r="AG2249" s="127"/>
      <c r="AN2249" s="72"/>
      <c r="AO2249" s="72"/>
      <c r="AP2249" s="72"/>
      <c r="AQ2249" s="72"/>
      <c r="AR2249" s="72"/>
      <c r="AS2249" s="72"/>
      <c r="AT2249" s="72"/>
      <c r="AU2249" s="72"/>
    </row>
    <row r="2250" spans="27:47" x14ac:dyDescent="0.2">
      <c r="AA2250" s="72"/>
      <c r="AB2250" s="72"/>
      <c r="AC2250" s="72"/>
      <c r="AD2250" s="72"/>
      <c r="AE2250" s="72"/>
      <c r="AF2250" s="128"/>
      <c r="AG2250" s="127"/>
      <c r="AN2250" s="72"/>
      <c r="AO2250" s="72"/>
      <c r="AP2250" s="72"/>
      <c r="AQ2250" s="72"/>
      <c r="AR2250" s="72"/>
      <c r="AS2250" s="72"/>
      <c r="AT2250" s="72"/>
      <c r="AU2250" s="72"/>
    </row>
    <row r="2251" spans="27:47" x14ac:dyDescent="0.2">
      <c r="AA2251" s="72"/>
      <c r="AB2251" s="72"/>
      <c r="AC2251" s="72"/>
      <c r="AD2251" s="72"/>
      <c r="AE2251" s="72"/>
      <c r="AF2251" s="128"/>
      <c r="AG2251" s="127"/>
      <c r="AN2251" s="72"/>
      <c r="AO2251" s="72"/>
      <c r="AP2251" s="72"/>
      <c r="AQ2251" s="72"/>
      <c r="AR2251" s="72"/>
      <c r="AS2251" s="72"/>
      <c r="AT2251" s="72"/>
      <c r="AU2251" s="72"/>
    </row>
    <row r="2252" spans="27:47" x14ac:dyDescent="0.2">
      <c r="AA2252" s="72"/>
      <c r="AB2252" s="72"/>
      <c r="AC2252" s="72"/>
      <c r="AD2252" s="72"/>
      <c r="AE2252" s="72"/>
      <c r="AF2252" s="128"/>
      <c r="AG2252" s="127"/>
      <c r="AN2252" s="72"/>
      <c r="AO2252" s="72"/>
      <c r="AP2252" s="72"/>
      <c r="AQ2252" s="72"/>
      <c r="AR2252" s="72"/>
      <c r="AS2252" s="72"/>
      <c r="AT2252" s="72"/>
      <c r="AU2252" s="72"/>
    </row>
    <row r="2253" spans="27:47" x14ac:dyDescent="0.2">
      <c r="AA2253" s="72"/>
      <c r="AB2253" s="72"/>
      <c r="AC2253" s="72"/>
      <c r="AD2253" s="72"/>
      <c r="AE2253" s="72"/>
      <c r="AF2253" s="128"/>
      <c r="AG2253" s="127"/>
      <c r="AN2253" s="72"/>
      <c r="AO2253" s="72"/>
      <c r="AP2253" s="72"/>
      <c r="AQ2253" s="72"/>
      <c r="AR2253" s="72"/>
      <c r="AS2253" s="72"/>
      <c r="AT2253" s="72"/>
      <c r="AU2253" s="72"/>
    </row>
    <row r="2254" spans="27:47" x14ac:dyDescent="0.2">
      <c r="AA2254" s="72"/>
      <c r="AB2254" s="72"/>
      <c r="AC2254" s="72"/>
      <c r="AD2254" s="72"/>
      <c r="AE2254" s="72"/>
      <c r="AF2254" s="128"/>
      <c r="AG2254" s="127"/>
      <c r="AN2254" s="72"/>
      <c r="AO2254" s="72"/>
      <c r="AP2254" s="72"/>
      <c r="AQ2254" s="72"/>
      <c r="AR2254" s="72"/>
      <c r="AS2254" s="72"/>
      <c r="AT2254" s="72"/>
      <c r="AU2254" s="72"/>
    </row>
    <row r="2255" spans="27:47" x14ac:dyDescent="0.2">
      <c r="AA2255" s="72"/>
      <c r="AB2255" s="72"/>
      <c r="AC2255" s="72"/>
      <c r="AD2255" s="72"/>
      <c r="AE2255" s="72"/>
      <c r="AF2255" s="128"/>
      <c r="AG2255" s="127"/>
      <c r="AN2255" s="72"/>
      <c r="AO2255" s="72"/>
      <c r="AP2255" s="72"/>
      <c r="AQ2255" s="72"/>
      <c r="AR2255" s="72"/>
      <c r="AS2255" s="72"/>
      <c r="AT2255" s="72"/>
      <c r="AU2255" s="72"/>
    </row>
    <row r="2256" spans="27:47" x14ac:dyDescent="0.2">
      <c r="AA2256" s="72"/>
      <c r="AB2256" s="72"/>
      <c r="AC2256" s="72"/>
      <c r="AD2256" s="72"/>
      <c r="AE2256" s="72"/>
      <c r="AF2256" s="128"/>
      <c r="AG2256" s="127"/>
      <c r="AN2256" s="72"/>
      <c r="AO2256" s="72"/>
      <c r="AP2256" s="72"/>
      <c r="AQ2256" s="72"/>
      <c r="AR2256" s="72"/>
      <c r="AS2256" s="72"/>
      <c r="AT2256" s="72"/>
      <c r="AU2256" s="72"/>
    </row>
    <row r="2257" spans="27:47" x14ac:dyDescent="0.2">
      <c r="AA2257" s="72"/>
      <c r="AB2257" s="72"/>
      <c r="AC2257" s="72"/>
      <c r="AD2257" s="72"/>
      <c r="AE2257" s="72"/>
      <c r="AF2257" s="128"/>
      <c r="AG2257" s="127"/>
      <c r="AN2257" s="72"/>
      <c r="AO2257" s="72"/>
      <c r="AP2257" s="72"/>
      <c r="AQ2257" s="72"/>
      <c r="AR2257" s="72"/>
      <c r="AS2257" s="72"/>
      <c r="AT2257" s="72"/>
      <c r="AU2257" s="72"/>
    </row>
    <row r="2258" spans="27:47" x14ac:dyDescent="0.2">
      <c r="AA2258" s="72"/>
      <c r="AB2258" s="72"/>
      <c r="AC2258" s="72"/>
      <c r="AD2258" s="72"/>
      <c r="AE2258" s="72"/>
      <c r="AF2258" s="128"/>
      <c r="AG2258" s="127"/>
      <c r="AN2258" s="72"/>
      <c r="AO2258" s="72"/>
      <c r="AP2258" s="72"/>
      <c r="AQ2258" s="72"/>
      <c r="AR2258" s="72"/>
      <c r="AS2258" s="72"/>
      <c r="AT2258" s="72"/>
      <c r="AU2258" s="72"/>
    </row>
    <row r="2259" spans="27:47" x14ac:dyDescent="0.2">
      <c r="AA2259" s="72"/>
      <c r="AB2259" s="72"/>
      <c r="AC2259" s="72"/>
      <c r="AD2259" s="72"/>
      <c r="AE2259" s="72"/>
      <c r="AF2259" s="128"/>
      <c r="AG2259" s="127"/>
      <c r="AN2259" s="72"/>
      <c r="AO2259" s="72"/>
      <c r="AP2259" s="72"/>
      <c r="AQ2259" s="72"/>
      <c r="AR2259" s="72"/>
      <c r="AS2259" s="72"/>
      <c r="AT2259" s="72"/>
      <c r="AU2259" s="72"/>
    </row>
    <row r="2260" spans="27:47" x14ac:dyDescent="0.2">
      <c r="AA2260" s="72"/>
      <c r="AB2260" s="72"/>
      <c r="AC2260" s="72"/>
      <c r="AD2260" s="72"/>
      <c r="AE2260" s="72"/>
      <c r="AF2260" s="128"/>
      <c r="AG2260" s="127"/>
      <c r="AN2260" s="72"/>
      <c r="AO2260" s="72"/>
      <c r="AP2260" s="72"/>
      <c r="AQ2260" s="72"/>
      <c r="AR2260" s="72"/>
      <c r="AS2260" s="72"/>
      <c r="AT2260" s="72"/>
      <c r="AU2260" s="72"/>
    </row>
    <row r="2261" spans="27:47" x14ac:dyDescent="0.2">
      <c r="AA2261" s="72"/>
      <c r="AB2261" s="72"/>
      <c r="AC2261" s="72"/>
      <c r="AD2261" s="72"/>
      <c r="AE2261" s="72"/>
      <c r="AF2261" s="128"/>
      <c r="AG2261" s="127"/>
      <c r="AN2261" s="72"/>
      <c r="AO2261" s="72"/>
      <c r="AP2261" s="72"/>
      <c r="AQ2261" s="72"/>
      <c r="AR2261" s="72"/>
      <c r="AS2261" s="72"/>
      <c r="AT2261" s="72"/>
      <c r="AU2261" s="72"/>
    </row>
    <row r="2262" spans="27:47" x14ac:dyDescent="0.2">
      <c r="AA2262" s="72"/>
      <c r="AB2262" s="72"/>
      <c r="AC2262" s="72"/>
      <c r="AD2262" s="72"/>
      <c r="AE2262" s="72"/>
      <c r="AF2262" s="128"/>
      <c r="AG2262" s="127"/>
      <c r="AN2262" s="72"/>
      <c r="AO2262" s="72"/>
      <c r="AP2262" s="72"/>
      <c r="AQ2262" s="72"/>
      <c r="AR2262" s="72"/>
      <c r="AS2262" s="72"/>
      <c r="AT2262" s="72"/>
      <c r="AU2262" s="72"/>
    </row>
    <row r="2263" spans="27:47" x14ac:dyDescent="0.2">
      <c r="AA2263" s="72"/>
      <c r="AB2263" s="72"/>
      <c r="AC2263" s="72"/>
      <c r="AD2263" s="72"/>
      <c r="AE2263" s="72"/>
      <c r="AF2263" s="128"/>
      <c r="AG2263" s="127"/>
      <c r="AN2263" s="72"/>
      <c r="AO2263" s="72"/>
      <c r="AP2263" s="72"/>
      <c r="AQ2263" s="72"/>
      <c r="AR2263" s="72"/>
      <c r="AS2263" s="72"/>
      <c r="AT2263" s="72"/>
      <c r="AU2263" s="72"/>
    </row>
    <row r="2264" spans="27:47" x14ac:dyDescent="0.2">
      <c r="AA2264" s="72"/>
      <c r="AB2264" s="72"/>
      <c r="AC2264" s="72"/>
      <c r="AD2264" s="72"/>
      <c r="AE2264" s="72"/>
      <c r="AF2264" s="128"/>
      <c r="AG2264" s="127"/>
      <c r="AN2264" s="72"/>
      <c r="AO2264" s="72"/>
      <c r="AP2264" s="72"/>
      <c r="AQ2264" s="72"/>
      <c r="AR2264" s="72"/>
      <c r="AS2264" s="72"/>
      <c r="AT2264" s="72"/>
      <c r="AU2264" s="72"/>
    </row>
    <row r="2265" spans="27:47" x14ac:dyDescent="0.2">
      <c r="AA2265" s="72"/>
      <c r="AB2265" s="72"/>
      <c r="AC2265" s="72"/>
      <c r="AD2265" s="72"/>
      <c r="AE2265" s="72"/>
      <c r="AF2265" s="128"/>
      <c r="AG2265" s="127"/>
      <c r="AN2265" s="72"/>
      <c r="AO2265" s="72"/>
      <c r="AP2265" s="72"/>
      <c r="AQ2265" s="72"/>
      <c r="AR2265" s="72"/>
      <c r="AS2265" s="72"/>
      <c r="AT2265" s="72"/>
      <c r="AU2265" s="72"/>
    </row>
    <row r="2266" spans="27:47" x14ac:dyDescent="0.2">
      <c r="AA2266" s="72"/>
      <c r="AB2266" s="72"/>
      <c r="AC2266" s="72"/>
      <c r="AD2266" s="72"/>
      <c r="AE2266" s="72"/>
      <c r="AF2266" s="128"/>
      <c r="AG2266" s="127"/>
      <c r="AN2266" s="72"/>
      <c r="AO2266" s="72"/>
      <c r="AP2266" s="72"/>
      <c r="AQ2266" s="72"/>
      <c r="AR2266" s="72"/>
      <c r="AS2266" s="72"/>
      <c r="AT2266" s="72"/>
      <c r="AU2266" s="72"/>
    </row>
    <row r="2267" spans="27:47" x14ac:dyDescent="0.2">
      <c r="AA2267" s="72"/>
      <c r="AB2267" s="72"/>
      <c r="AC2267" s="72"/>
      <c r="AD2267" s="72"/>
      <c r="AE2267" s="72"/>
      <c r="AF2267" s="128"/>
      <c r="AG2267" s="127"/>
      <c r="AN2267" s="72"/>
      <c r="AO2267" s="72"/>
      <c r="AP2267" s="72"/>
      <c r="AQ2267" s="72"/>
      <c r="AR2267" s="72"/>
      <c r="AS2267" s="72"/>
      <c r="AT2267" s="72"/>
      <c r="AU2267" s="72"/>
    </row>
    <row r="2268" spans="27:47" x14ac:dyDescent="0.2">
      <c r="AA2268" s="72"/>
      <c r="AB2268" s="72"/>
      <c r="AC2268" s="72"/>
      <c r="AD2268" s="72"/>
      <c r="AE2268" s="72"/>
      <c r="AF2268" s="128"/>
      <c r="AG2268" s="127"/>
      <c r="AN2268" s="72"/>
      <c r="AO2268" s="72"/>
      <c r="AP2268" s="72"/>
      <c r="AQ2268" s="72"/>
      <c r="AR2268" s="72"/>
      <c r="AS2268" s="72"/>
      <c r="AT2268" s="72"/>
      <c r="AU2268" s="72"/>
    </row>
    <row r="2269" spans="27:47" x14ac:dyDescent="0.2">
      <c r="AA2269" s="72"/>
      <c r="AB2269" s="72"/>
      <c r="AC2269" s="72"/>
      <c r="AD2269" s="72"/>
      <c r="AE2269" s="72"/>
      <c r="AF2269" s="128"/>
      <c r="AG2269" s="127"/>
      <c r="AN2269" s="72"/>
      <c r="AO2269" s="72"/>
      <c r="AP2269" s="72"/>
      <c r="AQ2269" s="72"/>
      <c r="AR2269" s="72"/>
      <c r="AS2269" s="72"/>
      <c r="AT2269" s="72"/>
      <c r="AU2269" s="72"/>
    </row>
    <row r="2270" spans="27:47" x14ac:dyDescent="0.2">
      <c r="AA2270" s="72"/>
      <c r="AB2270" s="72"/>
      <c r="AC2270" s="72"/>
      <c r="AD2270" s="72"/>
      <c r="AE2270" s="72"/>
      <c r="AF2270" s="128"/>
      <c r="AG2270" s="127"/>
      <c r="AN2270" s="72"/>
      <c r="AO2270" s="72"/>
      <c r="AP2270" s="72"/>
      <c r="AQ2270" s="72"/>
      <c r="AR2270" s="72"/>
      <c r="AS2270" s="72"/>
      <c r="AT2270" s="72"/>
      <c r="AU2270" s="72"/>
    </row>
    <row r="2271" spans="27:47" x14ac:dyDescent="0.2">
      <c r="AA2271" s="72"/>
      <c r="AB2271" s="72"/>
      <c r="AC2271" s="72"/>
      <c r="AD2271" s="72"/>
      <c r="AE2271" s="72"/>
      <c r="AF2271" s="128"/>
      <c r="AG2271" s="127"/>
      <c r="AN2271" s="72"/>
      <c r="AO2271" s="72"/>
      <c r="AP2271" s="72"/>
      <c r="AQ2271" s="72"/>
      <c r="AR2271" s="72"/>
      <c r="AS2271" s="72"/>
      <c r="AT2271" s="72"/>
      <c r="AU2271" s="72"/>
    </row>
    <row r="2272" spans="27:47" x14ac:dyDescent="0.2">
      <c r="AA2272" s="72"/>
      <c r="AB2272" s="72"/>
      <c r="AC2272" s="72"/>
      <c r="AD2272" s="72"/>
      <c r="AE2272" s="72"/>
      <c r="AF2272" s="128"/>
      <c r="AG2272" s="127"/>
      <c r="AN2272" s="72"/>
      <c r="AO2272" s="72"/>
      <c r="AP2272" s="72"/>
      <c r="AQ2272" s="72"/>
      <c r="AR2272" s="72"/>
      <c r="AS2272" s="72"/>
      <c r="AT2272" s="72"/>
      <c r="AU2272" s="72"/>
    </row>
    <row r="2273" spans="27:47" x14ac:dyDescent="0.2">
      <c r="AA2273" s="72"/>
      <c r="AB2273" s="72"/>
      <c r="AC2273" s="72"/>
      <c r="AD2273" s="72"/>
      <c r="AE2273" s="72"/>
      <c r="AF2273" s="128"/>
      <c r="AG2273" s="127"/>
      <c r="AN2273" s="72"/>
      <c r="AO2273" s="72"/>
      <c r="AP2273" s="72"/>
      <c r="AQ2273" s="72"/>
      <c r="AR2273" s="72"/>
      <c r="AS2273" s="72"/>
      <c r="AT2273" s="72"/>
      <c r="AU2273" s="72"/>
    </row>
    <row r="2274" spans="27:47" x14ac:dyDescent="0.2">
      <c r="AA2274" s="72"/>
      <c r="AB2274" s="72"/>
      <c r="AC2274" s="72"/>
      <c r="AD2274" s="72"/>
      <c r="AE2274" s="72"/>
      <c r="AF2274" s="128"/>
      <c r="AG2274" s="127"/>
      <c r="AN2274" s="72"/>
      <c r="AO2274" s="72"/>
      <c r="AP2274" s="72"/>
      <c r="AQ2274" s="72"/>
      <c r="AR2274" s="72"/>
      <c r="AS2274" s="72"/>
      <c r="AT2274" s="72"/>
      <c r="AU2274" s="72"/>
    </row>
    <row r="2275" spans="27:47" x14ac:dyDescent="0.2">
      <c r="AA2275" s="72"/>
      <c r="AB2275" s="72"/>
      <c r="AC2275" s="72"/>
      <c r="AD2275" s="72"/>
      <c r="AE2275" s="72"/>
      <c r="AF2275" s="128"/>
      <c r="AG2275" s="127"/>
      <c r="AN2275" s="72"/>
      <c r="AO2275" s="72"/>
      <c r="AP2275" s="72"/>
      <c r="AQ2275" s="72"/>
      <c r="AR2275" s="72"/>
      <c r="AS2275" s="72"/>
      <c r="AT2275" s="72"/>
      <c r="AU2275" s="72"/>
    </row>
    <row r="2276" spans="27:47" x14ac:dyDescent="0.2">
      <c r="AA2276" s="72"/>
      <c r="AB2276" s="72"/>
      <c r="AC2276" s="72"/>
      <c r="AD2276" s="72"/>
      <c r="AE2276" s="72"/>
      <c r="AF2276" s="128"/>
      <c r="AG2276" s="127"/>
      <c r="AN2276" s="72"/>
      <c r="AO2276" s="72"/>
      <c r="AP2276" s="72"/>
      <c r="AQ2276" s="72"/>
      <c r="AR2276" s="72"/>
      <c r="AS2276" s="72"/>
      <c r="AT2276" s="72"/>
      <c r="AU2276" s="72"/>
    </row>
    <row r="2277" spans="27:47" x14ac:dyDescent="0.2">
      <c r="AA2277" s="72"/>
      <c r="AB2277" s="72"/>
      <c r="AC2277" s="72"/>
      <c r="AD2277" s="72"/>
      <c r="AE2277" s="72"/>
      <c r="AF2277" s="128"/>
      <c r="AG2277" s="127"/>
      <c r="AN2277" s="72"/>
      <c r="AO2277" s="72"/>
      <c r="AP2277" s="72"/>
      <c r="AQ2277" s="72"/>
      <c r="AR2277" s="72"/>
      <c r="AS2277" s="72"/>
      <c r="AT2277" s="72"/>
      <c r="AU2277" s="72"/>
    </row>
    <row r="2278" spans="27:47" x14ac:dyDescent="0.2">
      <c r="AA2278" s="72"/>
      <c r="AB2278" s="72"/>
      <c r="AC2278" s="72"/>
      <c r="AD2278" s="72"/>
      <c r="AE2278" s="72"/>
      <c r="AF2278" s="128"/>
      <c r="AG2278" s="127"/>
      <c r="AN2278" s="72"/>
      <c r="AO2278" s="72"/>
      <c r="AP2278" s="72"/>
      <c r="AQ2278" s="72"/>
      <c r="AR2278" s="72"/>
      <c r="AS2278" s="72"/>
      <c r="AT2278" s="72"/>
      <c r="AU2278" s="72"/>
    </row>
    <row r="2279" spans="27:47" x14ac:dyDescent="0.2">
      <c r="AA2279" s="72"/>
      <c r="AB2279" s="72"/>
      <c r="AC2279" s="72"/>
      <c r="AD2279" s="72"/>
      <c r="AE2279" s="72"/>
      <c r="AF2279" s="128"/>
      <c r="AG2279" s="127"/>
      <c r="AN2279" s="72"/>
      <c r="AO2279" s="72"/>
      <c r="AP2279" s="72"/>
      <c r="AQ2279" s="72"/>
      <c r="AR2279" s="72"/>
      <c r="AS2279" s="72"/>
      <c r="AT2279" s="72"/>
      <c r="AU2279" s="72"/>
    </row>
    <row r="2280" spans="27:47" x14ac:dyDescent="0.2">
      <c r="AA2280" s="72"/>
      <c r="AB2280" s="72"/>
      <c r="AC2280" s="72"/>
      <c r="AD2280" s="72"/>
      <c r="AE2280" s="72"/>
      <c r="AF2280" s="128"/>
      <c r="AG2280" s="127"/>
      <c r="AN2280" s="72"/>
      <c r="AO2280" s="72"/>
      <c r="AP2280" s="72"/>
      <c r="AQ2280" s="72"/>
      <c r="AR2280" s="72"/>
      <c r="AS2280" s="72"/>
      <c r="AT2280" s="72"/>
      <c r="AU2280" s="72"/>
    </row>
    <row r="2281" spans="27:47" x14ac:dyDescent="0.2">
      <c r="AA2281" s="72"/>
      <c r="AB2281" s="72"/>
      <c r="AC2281" s="72"/>
      <c r="AD2281" s="72"/>
      <c r="AE2281" s="72"/>
      <c r="AF2281" s="128"/>
      <c r="AG2281" s="127"/>
      <c r="AN2281" s="72"/>
      <c r="AO2281" s="72"/>
      <c r="AP2281" s="72"/>
      <c r="AQ2281" s="72"/>
      <c r="AR2281" s="72"/>
      <c r="AS2281" s="72"/>
      <c r="AT2281" s="72"/>
      <c r="AU2281" s="72"/>
    </row>
    <row r="2282" spans="27:47" x14ac:dyDescent="0.2">
      <c r="AA2282" s="72"/>
      <c r="AB2282" s="72"/>
      <c r="AC2282" s="72"/>
      <c r="AD2282" s="72"/>
      <c r="AE2282" s="72"/>
      <c r="AF2282" s="128"/>
      <c r="AG2282" s="127"/>
      <c r="AN2282" s="72"/>
      <c r="AO2282" s="72"/>
      <c r="AP2282" s="72"/>
      <c r="AQ2282" s="72"/>
      <c r="AR2282" s="72"/>
      <c r="AS2282" s="72"/>
      <c r="AT2282" s="72"/>
      <c r="AU2282" s="72"/>
    </row>
    <row r="2283" spans="27:47" x14ac:dyDescent="0.2">
      <c r="AA2283" s="72"/>
      <c r="AB2283" s="72"/>
      <c r="AC2283" s="72"/>
      <c r="AD2283" s="72"/>
      <c r="AE2283" s="72"/>
      <c r="AF2283" s="128"/>
      <c r="AG2283" s="127"/>
      <c r="AN2283" s="72"/>
      <c r="AO2283" s="72"/>
      <c r="AP2283" s="72"/>
      <c r="AQ2283" s="72"/>
      <c r="AR2283" s="72"/>
      <c r="AS2283" s="72"/>
      <c r="AT2283" s="72"/>
      <c r="AU2283" s="72"/>
    </row>
    <row r="2284" spans="27:47" x14ac:dyDescent="0.2">
      <c r="AA2284" s="72"/>
      <c r="AB2284" s="72"/>
      <c r="AC2284" s="72"/>
      <c r="AD2284" s="72"/>
      <c r="AE2284" s="72"/>
      <c r="AF2284" s="128"/>
      <c r="AG2284" s="127"/>
      <c r="AN2284" s="72"/>
      <c r="AO2284" s="72"/>
      <c r="AP2284" s="72"/>
      <c r="AQ2284" s="72"/>
      <c r="AR2284" s="72"/>
      <c r="AS2284" s="72"/>
      <c r="AT2284" s="72"/>
      <c r="AU2284" s="72"/>
    </row>
    <row r="2285" spans="27:47" x14ac:dyDescent="0.2">
      <c r="AA2285" s="72"/>
      <c r="AB2285" s="72"/>
      <c r="AC2285" s="72"/>
      <c r="AD2285" s="72"/>
      <c r="AE2285" s="72"/>
      <c r="AF2285" s="128"/>
      <c r="AG2285" s="127"/>
      <c r="AN2285" s="72"/>
      <c r="AO2285" s="72"/>
      <c r="AP2285" s="72"/>
      <c r="AQ2285" s="72"/>
      <c r="AR2285" s="72"/>
      <c r="AS2285" s="72"/>
      <c r="AT2285" s="72"/>
      <c r="AU2285" s="72"/>
    </row>
    <row r="2286" spans="27:47" x14ac:dyDescent="0.2">
      <c r="AA2286" s="72"/>
      <c r="AB2286" s="72"/>
      <c r="AC2286" s="72"/>
      <c r="AD2286" s="72"/>
      <c r="AE2286" s="72"/>
      <c r="AF2286" s="128"/>
      <c r="AG2286" s="127"/>
      <c r="AN2286" s="72"/>
      <c r="AO2286" s="72"/>
      <c r="AP2286" s="72"/>
      <c r="AQ2286" s="72"/>
      <c r="AR2286" s="72"/>
      <c r="AS2286" s="72"/>
      <c r="AT2286" s="72"/>
      <c r="AU2286" s="72"/>
    </row>
    <row r="2287" spans="27:47" x14ac:dyDescent="0.2">
      <c r="AA2287" s="72"/>
      <c r="AB2287" s="72"/>
      <c r="AC2287" s="72"/>
      <c r="AD2287" s="72"/>
      <c r="AE2287" s="72"/>
      <c r="AF2287" s="128"/>
      <c r="AG2287" s="127"/>
      <c r="AN2287" s="72"/>
      <c r="AO2287" s="72"/>
      <c r="AP2287" s="72"/>
      <c r="AQ2287" s="72"/>
      <c r="AR2287" s="72"/>
      <c r="AS2287" s="72"/>
      <c r="AT2287" s="72"/>
      <c r="AU2287" s="72"/>
    </row>
    <row r="2288" spans="27:47" x14ac:dyDescent="0.2">
      <c r="AA2288" s="72"/>
      <c r="AB2288" s="72"/>
      <c r="AC2288" s="72"/>
      <c r="AD2288" s="72"/>
      <c r="AE2288" s="72"/>
      <c r="AF2288" s="128"/>
      <c r="AG2288" s="127"/>
      <c r="AN2288" s="72"/>
      <c r="AO2288" s="72"/>
      <c r="AP2288" s="72"/>
      <c r="AQ2288" s="72"/>
      <c r="AR2288" s="72"/>
      <c r="AS2288" s="72"/>
      <c r="AT2288" s="72"/>
      <c r="AU2288" s="72"/>
    </row>
    <row r="2289" spans="27:47" x14ac:dyDescent="0.2">
      <c r="AA2289" s="72"/>
      <c r="AB2289" s="72"/>
      <c r="AC2289" s="72"/>
      <c r="AD2289" s="72"/>
      <c r="AE2289" s="72"/>
      <c r="AF2289" s="128"/>
      <c r="AG2289" s="127"/>
      <c r="AN2289" s="72"/>
      <c r="AO2289" s="72"/>
      <c r="AP2289" s="72"/>
      <c r="AQ2289" s="72"/>
      <c r="AR2289" s="72"/>
      <c r="AS2289" s="72"/>
      <c r="AT2289" s="72"/>
      <c r="AU2289" s="72"/>
    </row>
    <row r="2290" spans="27:47" x14ac:dyDescent="0.2">
      <c r="AA2290" s="72"/>
      <c r="AB2290" s="72"/>
      <c r="AC2290" s="72"/>
      <c r="AD2290" s="72"/>
      <c r="AE2290" s="72"/>
      <c r="AF2290" s="128"/>
      <c r="AG2290" s="127"/>
      <c r="AN2290" s="72"/>
      <c r="AO2290" s="72"/>
      <c r="AP2290" s="72"/>
      <c r="AQ2290" s="72"/>
      <c r="AR2290" s="72"/>
      <c r="AS2290" s="72"/>
      <c r="AT2290" s="72"/>
      <c r="AU2290" s="72"/>
    </row>
    <row r="2291" spans="27:47" x14ac:dyDescent="0.2">
      <c r="AA2291" s="72"/>
      <c r="AB2291" s="72"/>
      <c r="AC2291" s="72"/>
      <c r="AD2291" s="72"/>
      <c r="AE2291" s="72"/>
      <c r="AF2291" s="128"/>
      <c r="AG2291" s="127"/>
      <c r="AN2291" s="72"/>
      <c r="AO2291" s="72"/>
      <c r="AP2291" s="72"/>
      <c r="AQ2291" s="72"/>
      <c r="AR2291" s="72"/>
      <c r="AS2291" s="72"/>
      <c r="AT2291" s="72"/>
      <c r="AU2291" s="72"/>
    </row>
    <row r="2292" spans="27:47" x14ac:dyDescent="0.2">
      <c r="AA2292" s="72"/>
      <c r="AB2292" s="72"/>
      <c r="AC2292" s="72"/>
      <c r="AD2292" s="72"/>
      <c r="AE2292" s="72"/>
      <c r="AF2292" s="128"/>
      <c r="AG2292" s="127"/>
      <c r="AN2292" s="72"/>
      <c r="AO2292" s="72"/>
      <c r="AP2292" s="72"/>
      <c r="AQ2292" s="72"/>
      <c r="AR2292" s="72"/>
      <c r="AS2292" s="72"/>
      <c r="AT2292" s="72"/>
      <c r="AU2292" s="72"/>
    </row>
    <row r="2293" spans="27:47" x14ac:dyDescent="0.2">
      <c r="AA2293" s="72"/>
      <c r="AB2293" s="72"/>
      <c r="AC2293" s="72"/>
      <c r="AD2293" s="72"/>
      <c r="AE2293" s="72"/>
      <c r="AF2293" s="128"/>
      <c r="AG2293" s="127"/>
      <c r="AN2293" s="72"/>
      <c r="AO2293" s="72"/>
      <c r="AP2293" s="72"/>
      <c r="AQ2293" s="72"/>
      <c r="AR2293" s="72"/>
      <c r="AS2293" s="72"/>
      <c r="AT2293" s="72"/>
      <c r="AU2293" s="72"/>
    </row>
    <row r="2294" spans="27:47" x14ac:dyDescent="0.2">
      <c r="AA2294" s="72"/>
      <c r="AB2294" s="72"/>
      <c r="AC2294" s="72"/>
      <c r="AD2294" s="72"/>
      <c r="AE2294" s="72"/>
      <c r="AF2294" s="128"/>
      <c r="AG2294" s="127"/>
      <c r="AN2294" s="72"/>
      <c r="AO2294" s="72"/>
      <c r="AP2294" s="72"/>
      <c r="AQ2294" s="72"/>
      <c r="AR2294" s="72"/>
      <c r="AS2294" s="72"/>
      <c r="AT2294" s="72"/>
      <c r="AU2294" s="72"/>
    </row>
    <row r="2295" spans="27:47" x14ac:dyDescent="0.2">
      <c r="AA2295" s="72"/>
      <c r="AB2295" s="72"/>
      <c r="AC2295" s="72"/>
      <c r="AD2295" s="72"/>
      <c r="AE2295" s="72"/>
      <c r="AF2295" s="128"/>
      <c r="AG2295" s="127"/>
      <c r="AN2295" s="72"/>
      <c r="AO2295" s="72"/>
      <c r="AP2295" s="72"/>
      <c r="AQ2295" s="72"/>
      <c r="AR2295" s="72"/>
      <c r="AS2295" s="72"/>
      <c r="AT2295" s="72"/>
      <c r="AU2295" s="72"/>
    </row>
    <row r="2296" spans="27:47" x14ac:dyDescent="0.2">
      <c r="AA2296" s="72"/>
      <c r="AB2296" s="72"/>
      <c r="AC2296" s="72"/>
      <c r="AD2296" s="72"/>
      <c r="AE2296" s="72"/>
      <c r="AF2296" s="128"/>
      <c r="AG2296" s="127"/>
      <c r="AN2296" s="72"/>
      <c r="AO2296" s="72"/>
      <c r="AP2296" s="72"/>
      <c r="AQ2296" s="72"/>
      <c r="AR2296" s="72"/>
      <c r="AS2296" s="72"/>
      <c r="AT2296" s="72"/>
      <c r="AU2296" s="72"/>
    </row>
    <row r="2297" spans="27:47" x14ac:dyDescent="0.2">
      <c r="AA2297" s="72"/>
      <c r="AB2297" s="72"/>
      <c r="AC2297" s="72"/>
      <c r="AD2297" s="72"/>
      <c r="AE2297" s="72"/>
      <c r="AF2297" s="128"/>
      <c r="AG2297" s="127"/>
      <c r="AN2297" s="72"/>
      <c r="AO2297" s="72"/>
      <c r="AP2297" s="72"/>
      <c r="AQ2297" s="72"/>
      <c r="AR2297" s="72"/>
      <c r="AS2297" s="72"/>
      <c r="AT2297" s="72"/>
      <c r="AU2297" s="72"/>
    </row>
    <row r="2298" spans="27:47" x14ac:dyDescent="0.2">
      <c r="AA2298" s="72"/>
      <c r="AB2298" s="72"/>
      <c r="AC2298" s="72"/>
      <c r="AD2298" s="72"/>
      <c r="AE2298" s="72"/>
      <c r="AF2298" s="128"/>
      <c r="AG2298" s="127"/>
      <c r="AN2298" s="72"/>
      <c r="AO2298" s="72"/>
      <c r="AP2298" s="72"/>
      <c r="AQ2298" s="72"/>
      <c r="AR2298" s="72"/>
      <c r="AS2298" s="72"/>
      <c r="AT2298" s="72"/>
      <c r="AU2298" s="72"/>
    </row>
    <row r="2299" spans="27:47" x14ac:dyDescent="0.2">
      <c r="AA2299" s="72"/>
      <c r="AB2299" s="72"/>
      <c r="AC2299" s="72"/>
      <c r="AD2299" s="72"/>
      <c r="AE2299" s="72"/>
      <c r="AF2299" s="128"/>
      <c r="AG2299" s="127"/>
      <c r="AN2299" s="72"/>
      <c r="AO2299" s="72"/>
      <c r="AP2299" s="72"/>
      <c r="AQ2299" s="72"/>
      <c r="AR2299" s="72"/>
      <c r="AS2299" s="72"/>
      <c r="AT2299" s="72"/>
      <c r="AU2299" s="72"/>
    </row>
    <row r="2300" spans="27:47" x14ac:dyDescent="0.2">
      <c r="AA2300" s="72"/>
      <c r="AB2300" s="72"/>
      <c r="AC2300" s="72"/>
      <c r="AD2300" s="72"/>
      <c r="AE2300" s="72"/>
      <c r="AF2300" s="128"/>
      <c r="AG2300" s="127"/>
      <c r="AN2300" s="72"/>
      <c r="AO2300" s="72"/>
      <c r="AP2300" s="72"/>
      <c r="AQ2300" s="72"/>
      <c r="AR2300" s="72"/>
      <c r="AS2300" s="72"/>
      <c r="AT2300" s="72"/>
      <c r="AU2300" s="72"/>
    </row>
    <row r="2301" spans="27:47" x14ac:dyDescent="0.2">
      <c r="AA2301" s="72"/>
      <c r="AB2301" s="72"/>
      <c r="AC2301" s="72"/>
      <c r="AD2301" s="72"/>
      <c r="AE2301" s="72"/>
      <c r="AF2301" s="128"/>
      <c r="AG2301" s="127"/>
      <c r="AN2301" s="72"/>
      <c r="AO2301" s="72"/>
      <c r="AP2301" s="72"/>
      <c r="AQ2301" s="72"/>
      <c r="AR2301" s="72"/>
      <c r="AS2301" s="72"/>
      <c r="AT2301" s="72"/>
      <c r="AU2301" s="72"/>
    </row>
    <row r="2302" spans="27:47" x14ac:dyDescent="0.2">
      <c r="AA2302" s="72"/>
      <c r="AB2302" s="72"/>
      <c r="AC2302" s="72"/>
      <c r="AD2302" s="72"/>
      <c r="AE2302" s="72"/>
      <c r="AF2302" s="128"/>
      <c r="AG2302" s="127"/>
      <c r="AN2302" s="72"/>
      <c r="AO2302" s="72"/>
      <c r="AP2302" s="72"/>
      <c r="AQ2302" s="72"/>
      <c r="AR2302" s="72"/>
      <c r="AS2302" s="72"/>
      <c r="AT2302" s="72"/>
      <c r="AU2302" s="72"/>
    </row>
    <row r="2303" spans="27:47" x14ac:dyDescent="0.2">
      <c r="AA2303" s="72"/>
      <c r="AB2303" s="72"/>
      <c r="AC2303" s="72"/>
      <c r="AD2303" s="72"/>
      <c r="AE2303" s="72"/>
      <c r="AF2303" s="128"/>
      <c r="AG2303" s="127"/>
      <c r="AN2303" s="72"/>
      <c r="AO2303" s="72"/>
      <c r="AP2303" s="72"/>
      <c r="AQ2303" s="72"/>
      <c r="AR2303" s="72"/>
      <c r="AS2303" s="72"/>
      <c r="AT2303" s="72"/>
      <c r="AU2303" s="72"/>
    </row>
    <row r="2304" spans="27:47" x14ac:dyDescent="0.2">
      <c r="AA2304" s="72"/>
      <c r="AB2304" s="72"/>
      <c r="AC2304" s="72"/>
      <c r="AD2304" s="72"/>
      <c r="AE2304" s="72"/>
      <c r="AF2304" s="128"/>
      <c r="AG2304" s="127"/>
      <c r="AN2304" s="72"/>
      <c r="AO2304" s="72"/>
      <c r="AP2304" s="72"/>
      <c r="AQ2304" s="72"/>
      <c r="AR2304" s="72"/>
      <c r="AS2304" s="72"/>
      <c r="AT2304" s="72"/>
      <c r="AU2304" s="72"/>
    </row>
    <row r="2305" spans="27:47" x14ac:dyDescent="0.2">
      <c r="AA2305" s="72"/>
      <c r="AB2305" s="72"/>
      <c r="AC2305" s="72"/>
      <c r="AD2305" s="72"/>
      <c r="AE2305" s="72"/>
      <c r="AF2305" s="128"/>
      <c r="AG2305" s="127"/>
      <c r="AN2305" s="72"/>
      <c r="AO2305" s="72"/>
      <c r="AP2305" s="72"/>
      <c r="AQ2305" s="72"/>
      <c r="AR2305" s="72"/>
      <c r="AS2305" s="72"/>
      <c r="AT2305" s="72"/>
      <c r="AU2305" s="72"/>
    </row>
    <row r="2306" spans="27:47" x14ac:dyDescent="0.2">
      <c r="AA2306" s="72"/>
      <c r="AB2306" s="72"/>
      <c r="AC2306" s="72"/>
      <c r="AD2306" s="72"/>
      <c r="AE2306" s="72"/>
      <c r="AF2306" s="128"/>
      <c r="AG2306" s="127"/>
      <c r="AN2306" s="72"/>
      <c r="AO2306" s="72"/>
      <c r="AP2306" s="72"/>
      <c r="AQ2306" s="72"/>
      <c r="AR2306" s="72"/>
      <c r="AS2306" s="72"/>
      <c r="AT2306" s="72"/>
      <c r="AU2306" s="72"/>
    </row>
    <row r="2307" spans="27:47" x14ac:dyDescent="0.2">
      <c r="AA2307" s="72"/>
      <c r="AB2307" s="72"/>
      <c r="AC2307" s="72"/>
      <c r="AD2307" s="72"/>
      <c r="AE2307" s="72"/>
      <c r="AF2307" s="128"/>
      <c r="AG2307" s="127"/>
      <c r="AN2307" s="72"/>
      <c r="AO2307" s="72"/>
      <c r="AP2307" s="72"/>
      <c r="AQ2307" s="72"/>
      <c r="AR2307" s="72"/>
      <c r="AS2307" s="72"/>
      <c r="AT2307" s="72"/>
      <c r="AU2307" s="72"/>
    </row>
    <row r="2308" spans="27:47" x14ac:dyDescent="0.2">
      <c r="AA2308" s="72"/>
      <c r="AB2308" s="72"/>
      <c r="AC2308" s="72"/>
      <c r="AD2308" s="72"/>
      <c r="AE2308" s="72"/>
      <c r="AF2308" s="128"/>
      <c r="AG2308" s="127"/>
      <c r="AN2308" s="72"/>
      <c r="AO2308" s="72"/>
      <c r="AP2308" s="72"/>
      <c r="AQ2308" s="72"/>
      <c r="AR2308" s="72"/>
      <c r="AS2308" s="72"/>
      <c r="AT2308" s="72"/>
      <c r="AU2308" s="72"/>
    </row>
    <row r="2309" spans="27:47" x14ac:dyDescent="0.2">
      <c r="AA2309" s="72"/>
      <c r="AB2309" s="72"/>
      <c r="AC2309" s="72"/>
      <c r="AD2309" s="72"/>
      <c r="AE2309" s="72"/>
      <c r="AF2309" s="128"/>
      <c r="AG2309" s="127"/>
      <c r="AN2309" s="72"/>
      <c r="AO2309" s="72"/>
      <c r="AP2309" s="72"/>
      <c r="AQ2309" s="72"/>
      <c r="AR2309" s="72"/>
      <c r="AS2309" s="72"/>
      <c r="AT2309" s="72"/>
      <c r="AU2309" s="72"/>
    </row>
    <row r="2310" spans="27:47" x14ac:dyDescent="0.2">
      <c r="AA2310" s="72"/>
      <c r="AB2310" s="72"/>
      <c r="AC2310" s="72"/>
      <c r="AD2310" s="72"/>
      <c r="AE2310" s="72"/>
      <c r="AF2310" s="128"/>
      <c r="AG2310" s="127"/>
      <c r="AN2310" s="72"/>
      <c r="AO2310" s="72"/>
      <c r="AP2310" s="72"/>
      <c r="AQ2310" s="72"/>
      <c r="AR2310" s="72"/>
      <c r="AS2310" s="72"/>
      <c r="AT2310" s="72"/>
      <c r="AU2310" s="72"/>
    </row>
    <row r="2311" spans="27:47" x14ac:dyDescent="0.2">
      <c r="AA2311" s="72"/>
      <c r="AB2311" s="72"/>
      <c r="AC2311" s="72"/>
      <c r="AD2311" s="72"/>
      <c r="AE2311" s="72"/>
      <c r="AF2311" s="128"/>
      <c r="AG2311" s="127"/>
      <c r="AN2311" s="72"/>
      <c r="AO2311" s="72"/>
      <c r="AP2311" s="72"/>
      <c r="AQ2311" s="72"/>
      <c r="AR2311" s="72"/>
      <c r="AS2311" s="72"/>
      <c r="AT2311" s="72"/>
      <c r="AU2311" s="72"/>
    </row>
    <row r="2312" spans="27:47" x14ac:dyDescent="0.2">
      <c r="AA2312" s="72"/>
      <c r="AB2312" s="72"/>
      <c r="AC2312" s="72"/>
      <c r="AD2312" s="72"/>
      <c r="AE2312" s="72"/>
      <c r="AF2312" s="128"/>
      <c r="AG2312" s="127"/>
      <c r="AN2312" s="72"/>
      <c r="AO2312" s="72"/>
      <c r="AP2312" s="72"/>
      <c r="AQ2312" s="72"/>
      <c r="AR2312" s="72"/>
      <c r="AS2312" s="72"/>
      <c r="AT2312" s="72"/>
      <c r="AU2312" s="72"/>
    </row>
    <row r="2313" spans="27:47" x14ac:dyDescent="0.2">
      <c r="AA2313" s="72"/>
      <c r="AB2313" s="72"/>
      <c r="AC2313" s="72"/>
      <c r="AD2313" s="72"/>
      <c r="AE2313" s="72"/>
      <c r="AF2313" s="128"/>
      <c r="AG2313" s="127"/>
      <c r="AN2313" s="72"/>
      <c r="AO2313" s="72"/>
      <c r="AP2313" s="72"/>
      <c r="AQ2313" s="72"/>
      <c r="AR2313" s="72"/>
      <c r="AS2313" s="72"/>
      <c r="AT2313" s="72"/>
      <c r="AU2313" s="72"/>
    </row>
    <row r="2314" spans="27:47" x14ac:dyDescent="0.2">
      <c r="AA2314" s="72"/>
      <c r="AB2314" s="72"/>
      <c r="AC2314" s="72"/>
      <c r="AD2314" s="72"/>
      <c r="AE2314" s="72"/>
      <c r="AF2314" s="128"/>
      <c r="AG2314" s="127"/>
      <c r="AN2314" s="72"/>
      <c r="AO2314" s="72"/>
      <c r="AP2314" s="72"/>
      <c r="AQ2314" s="72"/>
      <c r="AR2314" s="72"/>
      <c r="AS2314" s="72"/>
      <c r="AT2314" s="72"/>
      <c r="AU2314" s="72"/>
    </row>
    <row r="2315" spans="27:47" x14ac:dyDescent="0.2">
      <c r="AA2315" s="72"/>
      <c r="AB2315" s="72"/>
      <c r="AC2315" s="72"/>
      <c r="AD2315" s="72"/>
      <c r="AE2315" s="72"/>
      <c r="AF2315" s="128"/>
      <c r="AG2315" s="127"/>
      <c r="AN2315" s="72"/>
      <c r="AO2315" s="72"/>
      <c r="AP2315" s="72"/>
      <c r="AQ2315" s="72"/>
      <c r="AR2315" s="72"/>
      <c r="AS2315" s="72"/>
      <c r="AT2315" s="72"/>
      <c r="AU2315" s="72"/>
    </row>
    <row r="2316" spans="27:47" x14ac:dyDescent="0.2">
      <c r="AA2316" s="72"/>
      <c r="AB2316" s="72"/>
      <c r="AC2316" s="72"/>
      <c r="AD2316" s="72"/>
      <c r="AE2316" s="72"/>
      <c r="AF2316" s="128"/>
      <c r="AG2316" s="127"/>
      <c r="AN2316" s="72"/>
      <c r="AO2316" s="72"/>
      <c r="AP2316" s="72"/>
      <c r="AQ2316" s="72"/>
      <c r="AR2316" s="72"/>
      <c r="AS2316" s="72"/>
      <c r="AT2316" s="72"/>
      <c r="AU2316" s="72"/>
    </row>
    <row r="2317" spans="27:47" x14ac:dyDescent="0.2">
      <c r="AA2317" s="72"/>
      <c r="AB2317" s="72"/>
      <c r="AC2317" s="72"/>
      <c r="AD2317" s="72"/>
      <c r="AE2317" s="72"/>
      <c r="AF2317" s="128"/>
      <c r="AG2317" s="127"/>
      <c r="AN2317" s="72"/>
      <c r="AO2317" s="72"/>
      <c r="AP2317" s="72"/>
      <c r="AQ2317" s="72"/>
      <c r="AR2317" s="72"/>
      <c r="AS2317" s="72"/>
      <c r="AT2317" s="72"/>
      <c r="AU2317" s="72"/>
    </row>
    <row r="2318" spans="27:47" x14ac:dyDescent="0.2">
      <c r="AA2318" s="72"/>
      <c r="AB2318" s="72"/>
      <c r="AC2318" s="72"/>
      <c r="AD2318" s="72"/>
      <c r="AE2318" s="72"/>
      <c r="AF2318" s="128"/>
      <c r="AG2318" s="127"/>
      <c r="AN2318" s="72"/>
      <c r="AO2318" s="72"/>
      <c r="AP2318" s="72"/>
      <c r="AQ2318" s="72"/>
      <c r="AR2318" s="72"/>
      <c r="AS2318" s="72"/>
      <c r="AT2318" s="72"/>
      <c r="AU2318" s="72"/>
    </row>
    <row r="2319" spans="27:47" x14ac:dyDescent="0.2">
      <c r="AA2319" s="72"/>
      <c r="AB2319" s="72"/>
      <c r="AC2319" s="72"/>
      <c r="AD2319" s="72"/>
      <c r="AE2319" s="72"/>
      <c r="AF2319" s="128"/>
      <c r="AG2319" s="127"/>
      <c r="AN2319" s="72"/>
      <c r="AO2319" s="72"/>
      <c r="AP2319" s="72"/>
      <c r="AQ2319" s="72"/>
      <c r="AR2319" s="72"/>
      <c r="AS2319" s="72"/>
      <c r="AT2319" s="72"/>
      <c r="AU2319" s="72"/>
    </row>
    <row r="2320" spans="27:47" x14ac:dyDescent="0.2">
      <c r="AA2320" s="72"/>
      <c r="AB2320" s="72"/>
      <c r="AC2320" s="72"/>
      <c r="AD2320" s="72"/>
      <c r="AE2320" s="72"/>
      <c r="AF2320" s="128"/>
      <c r="AG2320" s="127"/>
      <c r="AN2320" s="72"/>
      <c r="AO2320" s="72"/>
      <c r="AP2320" s="72"/>
      <c r="AQ2320" s="72"/>
      <c r="AR2320" s="72"/>
      <c r="AS2320" s="72"/>
      <c r="AT2320" s="72"/>
      <c r="AU2320" s="72"/>
    </row>
    <row r="2321" spans="27:47" x14ac:dyDescent="0.2">
      <c r="AA2321" s="72"/>
      <c r="AB2321" s="72"/>
      <c r="AC2321" s="72"/>
      <c r="AD2321" s="72"/>
      <c r="AE2321" s="72"/>
      <c r="AF2321" s="128"/>
      <c r="AG2321" s="127"/>
      <c r="AN2321" s="72"/>
      <c r="AO2321" s="72"/>
      <c r="AP2321" s="72"/>
      <c r="AQ2321" s="72"/>
      <c r="AR2321" s="72"/>
      <c r="AS2321" s="72"/>
      <c r="AT2321" s="72"/>
      <c r="AU2321" s="72"/>
    </row>
    <row r="2322" spans="27:47" x14ac:dyDescent="0.2">
      <c r="AA2322" s="72"/>
      <c r="AB2322" s="72"/>
      <c r="AC2322" s="72"/>
      <c r="AD2322" s="72"/>
      <c r="AE2322" s="72"/>
      <c r="AF2322" s="128"/>
      <c r="AG2322" s="127"/>
      <c r="AN2322" s="72"/>
      <c r="AO2322" s="72"/>
      <c r="AP2322" s="72"/>
      <c r="AQ2322" s="72"/>
      <c r="AR2322" s="72"/>
      <c r="AS2322" s="72"/>
      <c r="AT2322" s="72"/>
      <c r="AU2322" s="72"/>
    </row>
    <row r="2323" spans="27:47" x14ac:dyDescent="0.2">
      <c r="AA2323" s="72"/>
      <c r="AB2323" s="72"/>
      <c r="AC2323" s="72"/>
      <c r="AD2323" s="72"/>
      <c r="AE2323" s="72"/>
      <c r="AF2323" s="128"/>
      <c r="AG2323" s="127"/>
      <c r="AN2323" s="72"/>
      <c r="AO2323" s="72"/>
      <c r="AP2323" s="72"/>
      <c r="AQ2323" s="72"/>
      <c r="AR2323" s="72"/>
      <c r="AS2323" s="72"/>
      <c r="AT2323" s="72"/>
      <c r="AU2323" s="72"/>
    </row>
    <row r="2324" spans="27:47" x14ac:dyDescent="0.2">
      <c r="AA2324" s="72"/>
      <c r="AB2324" s="72"/>
      <c r="AC2324" s="72"/>
      <c r="AD2324" s="72"/>
      <c r="AE2324" s="72"/>
      <c r="AF2324" s="128"/>
      <c r="AG2324" s="127"/>
      <c r="AN2324" s="72"/>
      <c r="AO2324" s="72"/>
      <c r="AP2324" s="72"/>
      <c r="AQ2324" s="72"/>
      <c r="AR2324" s="72"/>
      <c r="AS2324" s="72"/>
      <c r="AT2324" s="72"/>
      <c r="AU2324" s="72"/>
    </row>
    <row r="2325" spans="27:47" x14ac:dyDescent="0.2">
      <c r="AA2325" s="72"/>
      <c r="AB2325" s="72"/>
      <c r="AC2325" s="72"/>
      <c r="AD2325" s="72"/>
      <c r="AE2325" s="72"/>
      <c r="AF2325" s="128"/>
      <c r="AG2325" s="127"/>
      <c r="AN2325" s="72"/>
      <c r="AO2325" s="72"/>
      <c r="AP2325" s="72"/>
      <c r="AQ2325" s="72"/>
      <c r="AR2325" s="72"/>
      <c r="AS2325" s="72"/>
      <c r="AT2325" s="72"/>
      <c r="AU2325" s="72"/>
    </row>
    <row r="2326" spans="27:47" x14ac:dyDescent="0.2">
      <c r="AA2326" s="72"/>
      <c r="AB2326" s="72"/>
      <c r="AC2326" s="72"/>
      <c r="AD2326" s="72"/>
      <c r="AE2326" s="72"/>
      <c r="AF2326" s="128"/>
      <c r="AG2326" s="127"/>
      <c r="AN2326" s="72"/>
      <c r="AO2326" s="72"/>
      <c r="AP2326" s="72"/>
      <c r="AQ2326" s="72"/>
      <c r="AR2326" s="72"/>
      <c r="AS2326" s="72"/>
      <c r="AT2326" s="72"/>
      <c r="AU2326" s="72"/>
    </row>
    <row r="2327" spans="27:47" x14ac:dyDescent="0.2">
      <c r="AA2327" s="72"/>
      <c r="AB2327" s="72"/>
      <c r="AC2327" s="72"/>
      <c r="AD2327" s="72"/>
      <c r="AE2327" s="72"/>
      <c r="AF2327" s="128"/>
      <c r="AG2327" s="127"/>
      <c r="AN2327" s="72"/>
      <c r="AO2327" s="72"/>
      <c r="AP2327" s="72"/>
      <c r="AQ2327" s="72"/>
      <c r="AR2327" s="72"/>
      <c r="AS2327" s="72"/>
      <c r="AT2327" s="72"/>
      <c r="AU2327" s="72"/>
    </row>
    <row r="2328" spans="27:47" x14ac:dyDescent="0.2">
      <c r="AA2328" s="72"/>
      <c r="AB2328" s="72"/>
      <c r="AC2328" s="72"/>
      <c r="AD2328" s="72"/>
      <c r="AE2328" s="72"/>
      <c r="AF2328" s="128"/>
      <c r="AG2328" s="127"/>
      <c r="AN2328" s="72"/>
      <c r="AO2328" s="72"/>
      <c r="AP2328" s="72"/>
      <c r="AQ2328" s="72"/>
      <c r="AR2328" s="72"/>
      <c r="AS2328" s="72"/>
      <c r="AT2328" s="72"/>
      <c r="AU2328" s="72"/>
    </row>
    <row r="2329" spans="27:47" x14ac:dyDescent="0.2">
      <c r="AA2329" s="72"/>
      <c r="AB2329" s="72"/>
      <c r="AC2329" s="72"/>
      <c r="AD2329" s="72"/>
      <c r="AE2329" s="72"/>
      <c r="AF2329" s="128"/>
      <c r="AG2329" s="127"/>
      <c r="AN2329" s="72"/>
      <c r="AO2329" s="72"/>
      <c r="AP2329" s="72"/>
      <c r="AQ2329" s="72"/>
      <c r="AR2329" s="72"/>
      <c r="AS2329" s="72"/>
      <c r="AT2329" s="72"/>
      <c r="AU2329" s="72"/>
    </row>
    <row r="2330" spans="27:47" x14ac:dyDescent="0.2">
      <c r="AA2330" s="72"/>
      <c r="AB2330" s="72"/>
      <c r="AC2330" s="72"/>
      <c r="AD2330" s="72"/>
      <c r="AE2330" s="72"/>
      <c r="AF2330" s="128"/>
      <c r="AG2330" s="127"/>
      <c r="AN2330" s="72"/>
      <c r="AO2330" s="72"/>
      <c r="AP2330" s="72"/>
      <c r="AQ2330" s="72"/>
      <c r="AR2330" s="72"/>
      <c r="AS2330" s="72"/>
      <c r="AT2330" s="72"/>
      <c r="AU2330" s="72"/>
    </row>
    <row r="2331" spans="27:47" x14ac:dyDescent="0.2">
      <c r="AA2331" s="72"/>
      <c r="AB2331" s="72"/>
      <c r="AC2331" s="72"/>
      <c r="AD2331" s="72"/>
      <c r="AE2331" s="72"/>
      <c r="AF2331" s="128"/>
      <c r="AG2331" s="127"/>
      <c r="AN2331" s="72"/>
      <c r="AO2331" s="72"/>
      <c r="AP2331" s="72"/>
      <c r="AQ2331" s="72"/>
      <c r="AR2331" s="72"/>
      <c r="AS2331" s="72"/>
      <c r="AT2331" s="72"/>
      <c r="AU2331" s="72"/>
    </row>
    <row r="2332" spans="27:47" x14ac:dyDescent="0.2">
      <c r="AA2332" s="72"/>
      <c r="AB2332" s="72"/>
      <c r="AC2332" s="72"/>
      <c r="AD2332" s="72"/>
      <c r="AE2332" s="72"/>
      <c r="AF2332" s="128"/>
      <c r="AG2332" s="127"/>
      <c r="AN2332" s="72"/>
      <c r="AO2332" s="72"/>
      <c r="AP2332" s="72"/>
      <c r="AQ2332" s="72"/>
      <c r="AR2332" s="72"/>
      <c r="AS2332" s="72"/>
      <c r="AT2332" s="72"/>
      <c r="AU2332" s="72"/>
    </row>
    <row r="2333" spans="27:47" x14ac:dyDescent="0.2">
      <c r="AA2333" s="72"/>
      <c r="AB2333" s="72"/>
      <c r="AC2333" s="72"/>
      <c r="AD2333" s="72"/>
      <c r="AE2333" s="72"/>
      <c r="AF2333" s="128"/>
      <c r="AG2333" s="127"/>
      <c r="AN2333" s="72"/>
      <c r="AO2333" s="72"/>
      <c r="AP2333" s="72"/>
      <c r="AQ2333" s="72"/>
      <c r="AR2333" s="72"/>
      <c r="AS2333" s="72"/>
      <c r="AT2333" s="72"/>
      <c r="AU2333" s="72"/>
    </row>
    <row r="2334" spans="27:47" x14ac:dyDescent="0.2">
      <c r="AA2334" s="72"/>
      <c r="AB2334" s="72"/>
      <c r="AC2334" s="72"/>
      <c r="AD2334" s="72"/>
      <c r="AE2334" s="72"/>
      <c r="AF2334" s="128"/>
      <c r="AG2334" s="127"/>
      <c r="AN2334" s="72"/>
      <c r="AO2334" s="72"/>
      <c r="AP2334" s="72"/>
      <c r="AQ2334" s="72"/>
      <c r="AR2334" s="72"/>
      <c r="AS2334" s="72"/>
      <c r="AT2334" s="72"/>
      <c r="AU2334" s="72"/>
    </row>
    <row r="2335" spans="27:47" x14ac:dyDescent="0.2">
      <c r="AA2335" s="72"/>
      <c r="AB2335" s="72"/>
      <c r="AC2335" s="72"/>
      <c r="AD2335" s="72"/>
      <c r="AE2335" s="72"/>
      <c r="AF2335" s="128"/>
      <c r="AG2335" s="127"/>
      <c r="AN2335" s="72"/>
      <c r="AO2335" s="72"/>
      <c r="AP2335" s="72"/>
      <c r="AQ2335" s="72"/>
      <c r="AR2335" s="72"/>
      <c r="AS2335" s="72"/>
      <c r="AT2335" s="72"/>
      <c r="AU2335" s="72"/>
    </row>
    <row r="2336" spans="27:47" x14ac:dyDescent="0.2">
      <c r="AA2336" s="72"/>
      <c r="AB2336" s="72"/>
      <c r="AC2336" s="72"/>
      <c r="AD2336" s="72"/>
      <c r="AE2336" s="72"/>
      <c r="AF2336" s="128"/>
      <c r="AG2336" s="127"/>
      <c r="AN2336" s="72"/>
      <c r="AO2336" s="72"/>
      <c r="AP2336" s="72"/>
      <c r="AQ2336" s="72"/>
      <c r="AR2336" s="72"/>
      <c r="AS2336" s="72"/>
      <c r="AT2336" s="72"/>
      <c r="AU2336" s="72"/>
    </row>
    <row r="2337" spans="27:47" x14ac:dyDescent="0.2">
      <c r="AA2337" s="72"/>
      <c r="AB2337" s="72"/>
      <c r="AC2337" s="72"/>
      <c r="AD2337" s="72"/>
      <c r="AE2337" s="72"/>
      <c r="AF2337" s="128"/>
      <c r="AG2337" s="127"/>
      <c r="AN2337" s="72"/>
      <c r="AO2337" s="72"/>
      <c r="AP2337" s="72"/>
      <c r="AQ2337" s="72"/>
      <c r="AR2337" s="72"/>
      <c r="AS2337" s="72"/>
      <c r="AT2337" s="72"/>
      <c r="AU2337" s="72"/>
    </row>
    <row r="2338" spans="27:47" x14ac:dyDescent="0.2">
      <c r="AA2338" s="72"/>
      <c r="AB2338" s="72"/>
      <c r="AC2338" s="72"/>
      <c r="AD2338" s="72"/>
      <c r="AE2338" s="72"/>
      <c r="AF2338" s="128"/>
      <c r="AG2338" s="127"/>
      <c r="AN2338" s="72"/>
      <c r="AO2338" s="72"/>
      <c r="AP2338" s="72"/>
      <c r="AQ2338" s="72"/>
      <c r="AR2338" s="72"/>
      <c r="AS2338" s="72"/>
      <c r="AT2338" s="72"/>
      <c r="AU2338" s="72"/>
    </row>
    <row r="2339" spans="27:47" x14ac:dyDescent="0.2">
      <c r="AA2339" s="72"/>
      <c r="AB2339" s="72"/>
      <c r="AC2339" s="72"/>
      <c r="AD2339" s="72"/>
      <c r="AE2339" s="72"/>
      <c r="AF2339" s="128"/>
      <c r="AG2339" s="127"/>
      <c r="AN2339" s="72"/>
      <c r="AO2339" s="72"/>
      <c r="AP2339" s="72"/>
      <c r="AQ2339" s="72"/>
      <c r="AR2339" s="72"/>
      <c r="AS2339" s="72"/>
      <c r="AT2339" s="72"/>
      <c r="AU2339" s="72"/>
    </row>
    <row r="2340" spans="27:47" x14ac:dyDescent="0.2">
      <c r="AA2340" s="72"/>
      <c r="AB2340" s="72"/>
      <c r="AC2340" s="72"/>
      <c r="AD2340" s="72"/>
      <c r="AE2340" s="72"/>
      <c r="AF2340" s="128"/>
      <c r="AG2340" s="127"/>
      <c r="AN2340" s="72"/>
      <c r="AO2340" s="72"/>
      <c r="AP2340" s="72"/>
      <c r="AQ2340" s="72"/>
      <c r="AR2340" s="72"/>
      <c r="AS2340" s="72"/>
      <c r="AT2340" s="72"/>
      <c r="AU2340" s="72"/>
    </row>
    <row r="2341" spans="27:47" x14ac:dyDescent="0.2">
      <c r="AA2341" s="72"/>
      <c r="AB2341" s="72"/>
      <c r="AC2341" s="72"/>
      <c r="AD2341" s="72"/>
      <c r="AE2341" s="72"/>
      <c r="AF2341" s="128"/>
      <c r="AG2341" s="127"/>
      <c r="AN2341" s="72"/>
      <c r="AO2341" s="72"/>
      <c r="AP2341" s="72"/>
      <c r="AQ2341" s="72"/>
      <c r="AR2341" s="72"/>
      <c r="AS2341" s="72"/>
      <c r="AT2341" s="72"/>
      <c r="AU2341" s="72"/>
    </row>
    <row r="2342" spans="27:47" x14ac:dyDescent="0.2">
      <c r="AA2342" s="72"/>
      <c r="AB2342" s="72"/>
      <c r="AC2342" s="72"/>
      <c r="AD2342" s="72"/>
      <c r="AE2342" s="72"/>
      <c r="AF2342" s="128"/>
      <c r="AG2342" s="127"/>
      <c r="AN2342" s="72"/>
      <c r="AO2342" s="72"/>
      <c r="AP2342" s="72"/>
      <c r="AQ2342" s="72"/>
      <c r="AR2342" s="72"/>
      <c r="AS2342" s="72"/>
      <c r="AT2342" s="72"/>
      <c r="AU2342" s="72"/>
    </row>
    <row r="2343" spans="27:47" x14ac:dyDescent="0.2">
      <c r="AA2343" s="72"/>
      <c r="AB2343" s="72"/>
      <c r="AC2343" s="72"/>
      <c r="AD2343" s="72"/>
      <c r="AE2343" s="72"/>
      <c r="AF2343" s="128"/>
      <c r="AG2343" s="127"/>
      <c r="AN2343" s="72"/>
      <c r="AO2343" s="72"/>
      <c r="AP2343" s="72"/>
      <c r="AQ2343" s="72"/>
      <c r="AR2343" s="72"/>
      <c r="AS2343" s="72"/>
      <c r="AT2343" s="72"/>
      <c r="AU2343" s="72"/>
    </row>
    <row r="2344" spans="27:47" x14ac:dyDescent="0.2">
      <c r="AA2344" s="72"/>
      <c r="AB2344" s="72"/>
      <c r="AC2344" s="72"/>
      <c r="AD2344" s="72"/>
      <c r="AE2344" s="72"/>
      <c r="AF2344" s="128"/>
      <c r="AG2344" s="127"/>
      <c r="AN2344" s="72"/>
      <c r="AO2344" s="72"/>
      <c r="AP2344" s="72"/>
      <c r="AQ2344" s="72"/>
      <c r="AR2344" s="72"/>
      <c r="AS2344" s="72"/>
      <c r="AT2344" s="72"/>
      <c r="AU2344" s="72"/>
    </row>
    <row r="2345" spans="27:47" x14ac:dyDescent="0.2">
      <c r="AA2345" s="72"/>
      <c r="AB2345" s="72"/>
      <c r="AC2345" s="72"/>
      <c r="AD2345" s="72"/>
      <c r="AE2345" s="72"/>
      <c r="AF2345" s="128"/>
      <c r="AG2345" s="127"/>
      <c r="AN2345" s="72"/>
      <c r="AO2345" s="72"/>
      <c r="AP2345" s="72"/>
      <c r="AQ2345" s="72"/>
      <c r="AR2345" s="72"/>
      <c r="AS2345" s="72"/>
      <c r="AT2345" s="72"/>
      <c r="AU2345" s="72"/>
    </row>
    <row r="2346" spans="27:47" x14ac:dyDescent="0.2">
      <c r="AA2346" s="72"/>
      <c r="AB2346" s="72"/>
      <c r="AC2346" s="72"/>
      <c r="AD2346" s="72"/>
      <c r="AE2346" s="72"/>
      <c r="AF2346" s="128"/>
      <c r="AG2346" s="127"/>
      <c r="AN2346" s="72"/>
      <c r="AO2346" s="72"/>
      <c r="AP2346" s="72"/>
      <c r="AQ2346" s="72"/>
      <c r="AR2346" s="72"/>
      <c r="AS2346" s="72"/>
      <c r="AT2346" s="72"/>
      <c r="AU2346" s="72"/>
    </row>
    <row r="2347" spans="27:47" x14ac:dyDescent="0.2">
      <c r="AA2347" s="72"/>
      <c r="AB2347" s="72"/>
      <c r="AC2347" s="72"/>
      <c r="AD2347" s="72"/>
      <c r="AE2347" s="72"/>
      <c r="AF2347" s="128"/>
      <c r="AG2347" s="127"/>
      <c r="AN2347" s="72"/>
      <c r="AO2347" s="72"/>
      <c r="AP2347" s="72"/>
      <c r="AQ2347" s="72"/>
      <c r="AR2347" s="72"/>
      <c r="AS2347" s="72"/>
      <c r="AT2347" s="72"/>
      <c r="AU2347" s="72"/>
    </row>
    <row r="2348" spans="27:47" x14ac:dyDescent="0.2">
      <c r="AA2348" s="72"/>
      <c r="AB2348" s="72"/>
      <c r="AC2348" s="72"/>
      <c r="AD2348" s="72"/>
      <c r="AE2348" s="72"/>
      <c r="AF2348" s="128"/>
      <c r="AG2348" s="127"/>
      <c r="AN2348" s="72"/>
      <c r="AO2348" s="72"/>
      <c r="AP2348" s="72"/>
      <c r="AQ2348" s="72"/>
      <c r="AR2348" s="72"/>
      <c r="AS2348" s="72"/>
      <c r="AT2348" s="72"/>
      <c r="AU2348" s="72"/>
    </row>
    <row r="2349" spans="27:47" x14ac:dyDescent="0.2">
      <c r="AA2349" s="72"/>
      <c r="AB2349" s="72"/>
      <c r="AC2349" s="72"/>
      <c r="AD2349" s="72"/>
      <c r="AE2349" s="72"/>
      <c r="AF2349" s="128"/>
      <c r="AG2349" s="127"/>
      <c r="AN2349" s="72"/>
      <c r="AO2349" s="72"/>
      <c r="AP2349" s="72"/>
      <c r="AQ2349" s="72"/>
      <c r="AR2349" s="72"/>
      <c r="AS2349" s="72"/>
      <c r="AT2349" s="72"/>
      <c r="AU2349" s="72"/>
    </row>
    <row r="2350" spans="27:47" x14ac:dyDescent="0.2">
      <c r="AA2350" s="72"/>
      <c r="AB2350" s="72"/>
      <c r="AC2350" s="72"/>
      <c r="AD2350" s="72"/>
      <c r="AE2350" s="72"/>
      <c r="AF2350" s="128"/>
      <c r="AG2350" s="127"/>
      <c r="AN2350" s="72"/>
      <c r="AO2350" s="72"/>
      <c r="AP2350" s="72"/>
      <c r="AQ2350" s="72"/>
      <c r="AR2350" s="72"/>
      <c r="AS2350" s="72"/>
      <c r="AT2350" s="72"/>
      <c r="AU2350" s="72"/>
    </row>
    <row r="2351" spans="27:47" x14ac:dyDescent="0.2">
      <c r="AA2351" s="72"/>
      <c r="AB2351" s="72"/>
      <c r="AC2351" s="72"/>
      <c r="AD2351" s="72"/>
      <c r="AE2351" s="72"/>
      <c r="AF2351" s="128"/>
      <c r="AG2351" s="127"/>
      <c r="AN2351" s="72"/>
      <c r="AO2351" s="72"/>
      <c r="AP2351" s="72"/>
      <c r="AQ2351" s="72"/>
      <c r="AR2351" s="72"/>
      <c r="AS2351" s="72"/>
      <c r="AT2351" s="72"/>
      <c r="AU2351" s="72"/>
    </row>
    <row r="2352" spans="27:47" x14ac:dyDescent="0.2">
      <c r="AA2352" s="72"/>
      <c r="AB2352" s="72"/>
      <c r="AC2352" s="72"/>
      <c r="AD2352" s="72"/>
      <c r="AE2352" s="72"/>
      <c r="AF2352" s="128"/>
      <c r="AG2352" s="127"/>
      <c r="AN2352" s="72"/>
      <c r="AO2352" s="72"/>
      <c r="AP2352" s="72"/>
      <c r="AQ2352" s="72"/>
      <c r="AR2352" s="72"/>
      <c r="AS2352" s="72"/>
      <c r="AT2352" s="72"/>
      <c r="AU2352" s="72"/>
    </row>
    <row r="2353" spans="27:47" x14ac:dyDescent="0.2">
      <c r="AA2353" s="72"/>
      <c r="AB2353" s="72"/>
      <c r="AC2353" s="72"/>
      <c r="AD2353" s="72"/>
      <c r="AE2353" s="72"/>
      <c r="AF2353" s="128"/>
      <c r="AG2353" s="127"/>
      <c r="AN2353" s="72"/>
      <c r="AO2353" s="72"/>
      <c r="AP2353" s="72"/>
      <c r="AQ2353" s="72"/>
      <c r="AR2353" s="72"/>
      <c r="AS2353" s="72"/>
      <c r="AT2353" s="72"/>
      <c r="AU2353" s="72"/>
    </row>
    <row r="2354" spans="27:47" x14ac:dyDescent="0.2">
      <c r="AA2354" s="72"/>
      <c r="AB2354" s="72"/>
      <c r="AC2354" s="72"/>
      <c r="AD2354" s="72"/>
      <c r="AE2354" s="72"/>
      <c r="AF2354" s="128"/>
      <c r="AG2354" s="127"/>
      <c r="AN2354" s="72"/>
      <c r="AO2354" s="72"/>
      <c r="AP2354" s="72"/>
      <c r="AQ2354" s="72"/>
      <c r="AR2354" s="72"/>
      <c r="AS2354" s="72"/>
      <c r="AT2354" s="72"/>
      <c r="AU2354" s="72"/>
    </row>
    <row r="2355" spans="27:47" x14ac:dyDescent="0.2">
      <c r="AA2355" s="72"/>
      <c r="AB2355" s="72"/>
      <c r="AC2355" s="72"/>
      <c r="AD2355" s="72"/>
      <c r="AE2355" s="72"/>
      <c r="AF2355" s="128"/>
      <c r="AG2355" s="127"/>
      <c r="AN2355" s="72"/>
      <c r="AO2355" s="72"/>
      <c r="AP2355" s="72"/>
      <c r="AQ2355" s="72"/>
      <c r="AR2355" s="72"/>
      <c r="AS2355" s="72"/>
      <c r="AT2355" s="72"/>
      <c r="AU2355" s="72"/>
    </row>
    <row r="2356" spans="27:47" x14ac:dyDescent="0.2">
      <c r="AA2356" s="72"/>
      <c r="AB2356" s="72"/>
      <c r="AC2356" s="72"/>
      <c r="AD2356" s="72"/>
      <c r="AE2356" s="72"/>
      <c r="AF2356" s="128"/>
      <c r="AG2356" s="127"/>
      <c r="AN2356" s="72"/>
      <c r="AO2356" s="72"/>
      <c r="AP2356" s="72"/>
      <c r="AQ2356" s="72"/>
      <c r="AR2356" s="72"/>
      <c r="AS2356" s="72"/>
      <c r="AT2356" s="72"/>
      <c r="AU2356" s="72"/>
    </row>
    <row r="2357" spans="27:47" x14ac:dyDescent="0.2">
      <c r="AA2357" s="72"/>
      <c r="AB2357" s="72"/>
      <c r="AC2357" s="72"/>
      <c r="AD2357" s="72"/>
      <c r="AE2357" s="72"/>
      <c r="AF2357" s="128"/>
      <c r="AG2357" s="127"/>
      <c r="AN2357" s="72"/>
      <c r="AO2357" s="72"/>
      <c r="AP2357" s="72"/>
      <c r="AQ2357" s="72"/>
      <c r="AR2357" s="72"/>
      <c r="AS2357" s="72"/>
      <c r="AT2357" s="72"/>
      <c r="AU2357" s="72"/>
    </row>
    <row r="2358" spans="27:47" x14ac:dyDescent="0.2">
      <c r="AA2358" s="72"/>
      <c r="AB2358" s="72"/>
      <c r="AC2358" s="72"/>
      <c r="AD2358" s="72"/>
      <c r="AE2358" s="72"/>
      <c r="AF2358" s="128"/>
      <c r="AG2358" s="127"/>
      <c r="AN2358" s="72"/>
      <c r="AO2358" s="72"/>
      <c r="AP2358" s="72"/>
      <c r="AQ2358" s="72"/>
      <c r="AR2358" s="72"/>
      <c r="AS2358" s="72"/>
      <c r="AT2358" s="72"/>
      <c r="AU2358" s="72"/>
    </row>
    <row r="2359" spans="27:47" x14ac:dyDescent="0.2">
      <c r="AA2359" s="72"/>
      <c r="AB2359" s="72"/>
      <c r="AC2359" s="72"/>
      <c r="AD2359" s="72"/>
      <c r="AE2359" s="72"/>
      <c r="AF2359" s="128"/>
      <c r="AG2359" s="127"/>
      <c r="AN2359" s="72"/>
      <c r="AO2359" s="72"/>
      <c r="AP2359" s="72"/>
      <c r="AQ2359" s="72"/>
      <c r="AR2359" s="72"/>
      <c r="AS2359" s="72"/>
      <c r="AT2359" s="72"/>
      <c r="AU2359" s="72"/>
    </row>
    <row r="2360" spans="27:47" x14ac:dyDescent="0.2">
      <c r="AA2360" s="72"/>
      <c r="AB2360" s="72"/>
      <c r="AC2360" s="72"/>
      <c r="AD2360" s="72"/>
      <c r="AE2360" s="72"/>
      <c r="AF2360" s="128"/>
      <c r="AG2360" s="127"/>
      <c r="AN2360" s="72"/>
      <c r="AO2360" s="72"/>
      <c r="AP2360" s="72"/>
      <c r="AQ2360" s="72"/>
      <c r="AR2360" s="72"/>
      <c r="AS2360" s="72"/>
      <c r="AT2360" s="72"/>
      <c r="AU2360" s="72"/>
    </row>
    <row r="2361" spans="27:47" x14ac:dyDescent="0.2">
      <c r="AA2361" s="72"/>
      <c r="AB2361" s="72"/>
      <c r="AC2361" s="72"/>
      <c r="AD2361" s="72"/>
      <c r="AE2361" s="72"/>
      <c r="AF2361" s="128"/>
      <c r="AG2361" s="127"/>
      <c r="AN2361" s="72"/>
      <c r="AO2361" s="72"/>
      <c r="AP2361" s="72"/>
      <c r="AQ2361" s="72"/>
      <c r="AR2361" s="72"/>
      <c r="AS2361" s="72"/>
      <c r="AT2361" s="72"/>
      <c r="AU2361" s="72"/>
    </row>
    <row r="2362" spans="27:47" x14ac:dyDescent="0.2">
      <c r="AA2362" s="72"/>
      <c r="AB2362" s="72"/>
      <c r="AC2362" s="72"/>
      <c r="AD2362" s="72"/>
      <c r="AE2362" s="72"/>
      <c r="AF2362" s="128"/>
      <c r="AG2362" s="127"/>
      <c r="AN2362" s="72"/>
      <c r="AO2362" s="72"/>
      <c r="AP2362" s="72"/>
      <c r="AQ2362" s="72"/>
      <c r="AR2362" s="72"/>
      <c r="AS2362" s="72"/>
      <c r="AT2362" s="72"/>
      <c r="AU2362" s="72"/>
    </row>
    <row r="2363" spans="27:47" x14ac:dyDescent="0.2">
      <c r="AA2363" s="72"/>
      <c r="AB2363" s="72"/>
      <c r="AC2363" s="72"/>
      <c r="AD2363" s="72"/>
      <c r="AE2363" s="72"/>
      <c r="AF2363" s="128"/>
      <c r="AG2363" s="127"/>
      <c r="AN2363" s="72"/>
      <c r="AO2363" s="72"/>
      <c r="AP2363" s="72"/>
      <c r="AQ2363" s="72"/>
      <c r="AR2363" s="72"/>
      <c r="AS2363" s="72"/>
      <c r="AT2363" s="72"/>
      <c r="AU2363" s="72"/>
    </row>
    <row r="2364" spans="27:47" x14ac:dyDescent="0.2">
      <c r="AA2364" s="72"/>
      <c r="AB2364" s="72"/>
      <c r="AC2364" s="72"/>
      <c r="AD2364" s="72"/>
      <c r="AE2364" s="72"/>
      <c r="AF2364" s="128"/>
      <c r="AG2364" s="127"/>
      <c r="AN2364" s="72"/>
      <c r="AO2364" s="72"/>
      <c r="AP2364" s="72"/>
      <c r="AQ2364" s="72"/>
      <c r="AR2364" s="72"/>
      <c r="AS2364" s="72"/>
      <c r="AT2364" s="72"/>
      <c r="AU2364" s="72"/>
    </row>
    <row r="2365" spans="27:47" x14ac:dyDescent="0.2">
      <c r="AA2365" s="72"/>
      <c r="AB2365" s="72"/>
      <c r="AC2365" s="72"/>
      <c r="AD2365" s="72"/>
      <c r="AE2365" s="72"/>
      <c r="AF2365" s="128"/>
      <c r="AG2365" s="127"/>
      <c r="AN2365" s="72"/>
      <c r="AO2365" s="72"/>
      <c r="AP2365" s="72"/>
      <c r="AQ2365" s="72"/>
      <c r="AR2365" s="72"/>
      <c r="AS2365" s="72"/>
      <c r="AT2365" s="72"/>
      <c r="AU2365" s="72"/>
    </row>
    <row r="2366" spans="27:47" x14ac:dyDescent="0.2">
      <c r="AA2366" s="72"/>
      <c r="AB2366" s="72"/>
      <c r="AC2366" s="72"/>
      <c r="AD2366" s="72"/>
      <c r="AE2366" s="72"/>
      <c r="AF2366" s="128"/>
      <c r="AG2366" s="127"/>
      <c r="AN2366" s="72"/>
      <c r="AO2366" s="72"/>
      <c r="AP2366" s="72"/>
      <c r="AQ2366" s="72"/>
      <c r="AR2366" s="72"/>
      <c r="AS2366" s="72"/>
      <c r="AT2366" s="72"/>
      <c r="AU2366" s="72"/>
    </row>
    <row r="2367" spans="27:47" x14ac:dyDescent="0.2">
      <c r="AA2367" s="72"/>
      <c r="AB2367" s="72"/>
      <c r="AC2367" s="72"/>
      <c r="AD2367" s="72"/>
      <c r="AE2367" s="72"/>
      <c r="AF2367" s="128"/>
      <c r="AG2367" s="127"/>
      <c r="AN2367" s="72"/>
      <c r="AO2367" s="72"/>
      <c r="AP2367" s="72"/>
      <c r="AQ2367" s="72"/>
      <c r="AR2367" s="72"/>
      <c r="AS2367" s="72"/>
      <c r="AT2367" s="72"/>
      <c r="AU2367" s="72"/>
    </row>
    <row r="2368" spans="27:47" x14ac:dyDescent="0.2">
      <c r="AA2368" s="72"/>
      <c r="AB2368" s="72"/>
      <c r="AC2368" s="72"/>
      <c r="AD2368" s="72"/>
      <c r="AE2368" s="72"/>
      <c r="AF2368" s="128"/>
      <c r="AG2368" s="127"/>
      <c r="AN2368" s="72"/>
      <c r="AO2368" s="72"/>
      <c r="AP2368" s="72"/>
      <c r="AQ2368" s="72"/>
      <c r="AR2368" s="72"/>
      <c r="AS2368" s="72"/>
      <c r="AT2368" s="72"/>
      <c r="AU2368" s="72"/>
    </row>
    <row r="2369" spans="27:47" x14ac:dyDescent="0.2">
      <c r="AA2369" s="72"/>
      <c r="AB2369" s="72"/>
      <c r="AC2369" s="72"/>
      <c r="AD2369" s="72"/>
      <c r="AE2369" s="72"/>
      <c r="AF2369" s="128"/>
      <c r="AG2369" s="127"/>
      <c r="AN2369" s="72"/>
      <c r="AO2369" s="72"/>
      <c r="AP2369" s="72"/>
      <c r="AQ2369" s="72"/>
      <c r="AR2369" s="72"/>
      <c r="AS2369" s="72"/>
      <c r="AT2369" s="72"/>
      <c r="AU2369" s="72"/>
    </row>
    <row r="2370" spans="27:47" x14ac:dyDescent="0.2">
      <c r="AA2370" s="72"/>
      <c r="AB2370" s="72"/>
      <c r="AC2370" s="72"/>
      <c r="AD2370" s="72"/>
      <c r="AE2370" s="72"/>
      <c r="AF2370" s="128"/>
      <c r="AG2370" s="127"/>
      <c r="AN2370" s="72"/>
      <c r="AO2370" s="72"/>
      <c r="AP2370" s="72"/>
      <c r="AQ2370" s="72"/>
      <c r="AR2370" s="72"/>
      <c r="AS2370" s="72"/>
      <c r="AT2370" s="72"/>
      <c r="AU2370" s="72"/>
    </row>
    <row r="2371" spans="27:47" x14ac:dyDescent="0.2">
      <c r="AA2371" s="72"/>
      <c r="AB2371" s="72"/>
      <c r="AC2371" s="72"/>
      <c r="AD2371" s="72"/>
      <c r="AE2371" s="72"/>
      <c r="AF2371" s="128"/>
      <c r="AG2371" s="127"/>
      <c r="AN2371" s="72"/>
      <c r="AO2371" s="72"/>
      <c r="AP2371" s="72"/>
      <c r="AQ2371" s="72"/>
      <c r="AR2371" s="72"/>
      <c r="AS2371" s="72"/>
      <c r="AT2371" s="72"/>
      <c r="AU2371" s="72"/>
    </row>
    <row r="2372" spans="27:47" x14ac:dyDescent="0.2">
      <c r="AA2372" s="72"/>
      <c r="AB2372" s="72"/>
      <c r="AC2372" s="72"/>
      <c r="AD2372" s="72"/>
      <c r="AE2372" s="72"/>
      <c r="AF2372" s="128"/>
      <c r="AG2372" s="127"/>
      <c r="AN2372" s="72"/>
      <c r="AO2372" s="72"/>
      <c r="AP2372" s="72"/>
      <c r="AQ2372" s="72"/>
      <c r="AR2372" s="72"/>
      <c r="AS2372" s="72"/>
      <c r="AT2372" s="72"/>
      <c r="AU2372" s="72"/>
    </row>
    <row r="2373" spans="27:47" x14ac:dyDescent="0.2">
      <c r="AA2373" s="72"/>
      <c r="AB2373" s="72"/>
      <c r="AC2373" s="72"/>
      <c r="AD2373" s="72"/>
      <c r="AE2373" s="72"/>
      <c r="AF2373" s="128"/>
      <c r="AG2373" s="127"/>
      <c r="AN2373" s="72"/>
      <c r="AO2373" s="72"/>
      <c r="AP2373" s="72"/>
      <c r="AQ2373" s="72"/>
      <c r="AR2373" s="72"/>
      <c r="AS2373" s="72"/>
      <c r="AT2373" s="72"/>
      <c r="AU2373" s="72"/>
    </row>
    <row r="2374" spans="27:47" x14ac:dyDescent="0.2">
      <c r="AA2374" s="72"/>
      <c r="AB2374" s="72"/>
      <c r="AC2374" s="72"/>
      <c r="AD2374" s="72"/>
      <c r="AE2374" s="72"/>
      <c r="AF2374" s="128"/>
      <c r="AG2374" s="127"/>
      <c r="AN2374" s="72"/>
      <c r="AO2374" s="72"/>
      <c r="AP2374" s="72"/>
      <c r="AQ2374" s="72"/>
      <c r="AR2374" s="72"/>
      <c r="AS2374" s="72"/>
      <c r="AT2374" s="72"/>
      <c r="AU2374" s="72"/>
    </row>
    <row r="2375" spans="27:47" x14ac:dyDescent="0.2">
      <c r="AA2375" s="72"/>
      <c r="AB2375" s="72"/>
      <c r="AC2375" s="72"/>
      <c r="AD2375" s="72"/>
      <c r="AE2375" s="72"/>
      <c r="AF2375" s="128"/>
      <c r="AG2375" s="127"/>
      <c r="AN2375" s="72"/>
      <c r="AO2375" s="72"/>
      <c r="AP2375" s="72"/>
      <c r="AQ2375" s="72"/>
      <c r="AR2375" s="72"/>
      <c r="AS2375" s="72"/>
      <c r="AT2375" s="72"/>
      <c r="AU2375" s="72"/>
    </row>
    <row r="2376" spans="27:47" x14ac:dyDescent="0.2">
      <c r="AA2376" s="72"/>
      <c r="AB2376" s="72"/>
      <c r="AC2376" s="72"/>
      <c r="AD2376" s="72"/>
      <c r="AE2376" s="72"/>
      <c r="AF2376" s="128"/>
      <c r="AG2376" s="127"/>
      <c r="AN2376" s="72"/>
      <c r="AO2376" s="72"/>
      <c r="AP2376" s="72"/>
      <c r="AQ2376" s="72"/>
      <c r="AR2376" s="72"/>
      <c r="AS2376" s="72"/>
      <c r="AT2376" s="72"/>
      <c r="AU2376" s="72"/>
    </row>
    <row r="2377" spans="27:47" x14ac:dyDescent="0.2">
      <c r="AA2377" s="72"/>
      <c r="AB2377" s="72"/>
      <c r="AC2377" s="72"/>
      <c r="AD2377" s="72"/>
      <c r="AE2377" s="72"/>
      <c r="AF2377" s="128"/>
      <c r="AG2377" s="127"/>
      <c r="AN2377" s="72"/>
      <c r="AO2377" s="72"/>
      <c r="AP2377" s="72"/>
      <c r="AQ2377" s="72"/>
      <c r="AR2377" s="72"/>
      <c r="AS2377" s="72"/>
      <c r="AT2377" s="72"/>
      <c r="AU2377" s="72"/>
    </row>
    <row r="2378" spans="27:47" x14ac:dyDescent="0.2">
      <c r="AA2378" s="72"/>
      <c r="AB2378" s="72"/>
      <c r="AC2378" s="72"/>
      <c r="AD2378" s="72"/>
      <c r="AE2378" s="72"/>
      <c r="AF2378" s="128"/>
      <c r="AG2378" s="127"/>
      <c r="AN2378" s="72"/>
      <c r="AO2378" s="72"/>
      <c r="AP2378" s="72"/>
      <c r="AQ2378" s="72"/>
      <c r="AR2378" s="72"/>
      <c r="AS2378" s="72"/>
      <c r="AT2378" s="72"/>
      <c r="AU2378" s="72"/>
    </row>
    <row r="2379" spans="27:47" x14ac:dyDescent="0.2">
      <c r="AA2379" s="72"/>
      <c r="AB2379" s="72"/>
      <c r="AC2379" s="72"/>
      <c r="AD2379" s="72"/>
      <c r="AE2379" s="72"/>
      <c r="AF2379" s="128"/>
      <c r="AG2379" s="127"/>
      <c r="AN2379" s="72"/>
      <c r="AO2379" s="72"/>
      <c r="AP2379" s="72"/>
      <c r="AQ2379" s="72"/>
      <c r="AR2379" s="72"/>
      <c r="AS2379" s="72"/>
      <c r="AT2379" s="72"/>
      <c r="AU2379" s="72"/>
    </row>
    <row r="2380" spans="27:47" x14ac:dyDescent="0.2">
      <c r="AA2380" s="72"/>
      <c r="AB2380" s="72"/>
      <c r="AC2380" s="72"/>
      <c r="AD2380" s="72"/>
      <c r="AE2380" s="72"/>
      <c r="AF2380" s="128"/>
      <c r="AG2380" s="127"/>
      <c r="AN2380" s="72"/>
      <c r="AO2380" s="72"/>
      <c r="AP2380" s="72"/>
      <c r="AQ2380" s="72"/>
      <c r="AR2380" s="72"/>
      <c r="AS2380" s="72"/>
      <c r="AT2380" s="72"/>
      <c r="AU2380" s="72"/>
    </row>
    <row r="2381" spans="27:47" x14ac:dyDescent="0.2">
      <c r="AA2381" s="72"/>
      <c r="AB2381" s="72"/>
      <c r="AC2381" s="72"/>
      <c r="AD2381" s="72"/>
      <c r="AE2381" s="72"/>
      <c r="AF2381" s="128"/>
      <c r="AG2381" s="127"/>
      <c r="AN2381" s="72"/>
      <c r="AO2381" s="72"/>
      <c r="AP2381" s="72"/>
      <c r="AQ2381" s="72"/>
      <c r="AR2381" s="72"/>
      <c r="AS2381" s="72"/>
      <c r="AT2381" s="72"/>
      <c r="AU2381" s="72"/>
    </row>
    <row r="2382" spans="27:47" x14ac:dyDescent="0.2">
      <c r="AA2382" s="72"/>
      <c r="AB2382" s="72"/>
      <c r="AC2382" s="72"/>
      <c r="AD2382" s="72"/>
      <c r="AE2382" s="72"/>
      <c r="AF2382" s="128"/>
      <c r="AG2382" s="127"/>
      <c r="AN2382" s="72"/>
      <c r="AO2382" s="72"/>
      <c r="AP2382" s="72"/>
      <c r="AQ2382" s="72"/>
      <c r="AR2382" s="72"/>
      <c r="AS2382" s="72"/>
      <c r="AT2382" s="72"/>
      <c r="AU2382" s="72"/>
    </row>
    <row r="2383" spans="27:47" x14ac:dyDescent="0.2">
      <c r="AA2383" s="72"/>
      <c r="AB2383" s="72"/>
      <c r="AC2383" s="72"/>
      <c r="AD2383" s="72"/>
      <c r="AE2383" s="72"/>
      <c r="AF2383" s="128"/>
      <c r="AG2383" s="127"/>
      <c r="AN2383" s="72"/>
      <c r="AO2383" s="72"/>
      <c r="AP2383" s="72"/>
      <c r="AQ2383" s="72"/>
      <c r="AR2383" s="72"/>
      <c r="AS2383" s="72"/>
      <c r="AT2383" s="72"/>
      <c r="AU2383" s="72"/>
    </row>
    <row r="2384" spans="27:47" x14ac:dyDescent="0.2">
      <c r="AA2384" s="72"/>
      <c r="AB2384" s="72"/>
      <c r="AC2384" s="72"/>
      <c r="AD2384" s="72"/>
      <c r="AE2384" s="72"/>
      <c r="AF2384" s="128"/>
      <c r="AG2384" s="127"/>
      <c r="AN2384" s="72"/>
      <c r="AO2384" s="72"/>
      <c r="AP2384" s="72"/>
      <c r="AQ2384" s="72"/>
      <c r="AR2384" s="72"/>
      <c r="AS2384" s="72"/>
      <c r="AT2384" s="72"/>
      <c r="AU2384" s="72"/>
    </row>
    <row r="2385" spans="27:47" x14ac:dyDescent="0.2">
      <c r="AA2385" s="72"/>
      <c r="AB2385" s="72"/>
      <c r="AC2385" s="72"/>
      <c r="AD2385" s="72"/>
      <c r="AE2385" s="72"/>
      <c r="AF2385" s="128"/>
      <c r="AG2385" s="127"/>
      <c r="AN2385" s="72"/>
      <c r="AO2385" s="72"/>
      <c r="AP2385" s="72"/>
      <c r="AQ2385" s="72"/>
      <c r="AR2385" s="72"/>
      <c r="AS2385" s="72"/>
      <c r="AT2385" s="72"/>
      <c r="AU2385" s="72"/>
    </row>
    <row r="2386" spans="27:47" x14ac:dyDescent="0.2">
      <c r="AA2386" s="72"/>
      <c r="AB2386" s="72"/>
      <c r="AC2386" s="72"/>
      <c r="AD2386" s="72"/>
      <c r="AE2386" s="72"/>
      <c r="AF2386" s="128"/>
      <c r="AG2386" s="127"/>
      <c r="AN2386" s="72"/>
      <c r="AO2386" s="72"/>
      <c r="AP2386" s="72"/>
      <c r="AQ2386" s="72"/>
      <c r="AR2386" s="72"/>
      <c r="AS2386" s="72"/>
      <c r="AT2386" s="72"/>
      <c r="AU2386" s="72"/>
    </row>
    <row r="2387" spans="27:47" x14ac:dyDescent="0.2">
      <c r="AA2387" s="72"/>
      <c r="AB2387" s="72"/>
      <c r="AC2387" s="72"/>
      <c r="AD2387" s="72"/>
      <c r="AE2387" s="72"/>
      <c r="AF2387" s="128"/>
      <c r="AG2387" s="127"/>
      <c r="AN2387" s="72"/>
      <c r="AO2387" s="72"/>
      <c r="AP2387" s="72"/>
      <c r="AQ2387" s="72"/>
      <c r="AR2387" s="72"/>
      <c r="AS2387" s="72"/>
      <c r="AT2387" s="72"/>
      <c r="AU2387" s="72"/>
    </row>
    <row r="2388" spans="27:47" x14ac:dyDescent="0.2">
      <c r="AA2388" s="72"/>
      <c r="AB2388" s="72"/>
      <c r="AC2388" s="72"/>
      <c r="AD2388" s="72"/>
      <c r="AE2388" s="72"/>
      <c r="AF2388" s="128"/>
      <c r="AG2388" s="127"/>
      <c r="AN2388" s="72"/>
      <c r="AO2388" s="72"/>
      <c r="AP2388" s="72"/>
      <c r="AQ2388" s="72"/>
      <c r="AR2388" s="72"/>
      <c r="AS2388" s="72"/>
      <c r="AT2388" s="72"/>
      <c r="AU2388" s="72"/>
    </row>
    <row r="2389" spans="27:47" x14ac:dyDescent="0.2">
      <c r="AA2389" s="72"/>
      <c r="AB2389" s="72"/>
      <c r="AC2389" s="72"/>
      <c r="AD2389" s="72"/>
      <c r="AE2389" s="72"/>
      <c r="AF2389" s="128"/>
      <c r="AG2389" s="127"/>
      <c r="AN2389" s="72"/>
      <c r="AO2389" s="72"/>
      <c r="AP2389" s="72"/>
      <c r="AQ2389" s="72"/>
      <c r="AR2389" s="72"/>
      <c r="AS2389" s="72"/>
      <c r="AT2389" s="72"/>
      <c r="AU2389" s="72"/>
    </row>
    <row r="2390" spans="27:47" x14ac:dyDescent="0.2">
      <c r="AA2390" s="72"/>
      <c r="AB2390" s="72"/>
      <c r="AC2390" s="72"/>
      <c r="AD2390" s="72"/>
      <c r="AE2390" s="72"/>
      <c r="AF2390" s="128"/>
      <c r="AG2390" s="127"/>
      <c r="AN2390" s="72"/>
      <c r="AO2390" s="72"/>
      <c r="AP2390" s="72"/>
      <c r="AQ2390" s="72"/>
      <c r="AR2390" s="72"/>
      <c r="AS2390" s="72"/>
      <c r="AT2390" s="72"/>
      <c r="AU2390" s="72"/>
    </row>
    <row r="2391" spans="27:47" x14ac:dyDescent="0.2">
      <c r="AA2391" s="72"/>
      <c r="AB2391" s="72"/>
      <c r="AC2391" s="72"/>
      <c r="AD2391" s="72"/>
      <c r="AE2391" s="72"/>
      <c r="AF2391" s="128"/>
      <c r="AG2391" s="127"/>
      <c r="AN2391" s="72"/>
      <c r="AO2391" s="72"/>
      <c r="AP2391" s="72"/>
      <c r="AQ2391" s="72"/>
      <c r="AR2391" s="72"/>
      <c r="AS2391" s="72"/>
      <c r="AT2391" s="72"/>
      <c r="AU2391" s="72"/>
    </row>
    <row r="2392" spans="27:47" x14ac:dyDescent="0.2">
      <c r="AA2392" s="72"/>
      <c r="AB2392" s="72"/>
      <c r="AC2392" s="72"/>
      <c r="AD2392" s="72"/>
      <c r="AE2392" s="72"/>
      <c r="AF2392" s="128"/>
      <c r="AG2392" s="127"/>
      <c r="AN2392" s="72"/>
      <c r="AO2392" s="72"/>
      <c r="AP2392" s="72"/>
      <c r="AQ2392" s="72"/>
      <c r="AR2392" s="72"/>
      <c r="AS2392" s="72"/>
      <c r="AT2392" s="72"/>
      <c r="AU2392" s="72"/>
    </row>
    <row r="2393" spans="27:47" x14ac:dyDescent="0.2">
      <c r="AA2393" s="72"/>
      <c r="AB2393" s="72"/>
      <c r="AC2393" s="72"/>
      <c r="AD2393" s="72"/>
      <c r="AE2393" s="72"/>
      <c r="AF2393" s="128"/>
      <c r="AG2393" s="127"/>
      <c r="AN2393" s="72"/>
      <c r="AO2393" s="72"/>
      <c r="AP2393" s="72"/>
      <c r="AQ2393" s="72"/>
      <c r="AR2393" s="72"/>
      <c r="AS2393" s="72"/>
      <c r="AT2393" s="72"/>
      <c r="AU2393" s="72"/>
    </row>
    <row r="2394" spans="27:47" x14ac:dyDescent="0.2">
      <c r="AA2394" s="72"/>
      <c r="AB2394" s="72"/>
      <c r="AC2394" s="72"/>
      <c r="AD2394" s="72"/>
      <c r="AE2394" s="72"/>
      <c r="AF2394" s="128"/>
      <c r="AG2394" s="127"/>
      <c r="AN2394" s="72"/>
      <c r="AO2394" s="72"/>
      <c r="AP2394" s="72"/>
      <c r="AQ2394" s="72"/>
      <c r="AR2394" s="72"/>
      <c r="AS2394" s="72"/>
      <c r="AT2394" s="72"/>
      <c r="AU2394" s="72"/>
    </row>
    <row r="2395" spans="27:47" x14ac:dyDescent="0.2">
      <c r="AA2395" s="72"/>
      <c r="AB2395" s="72"/>
      <c r="AC2395" s="72"/>
      <c r="AD2395" s="72"/>
      <c r="AE2395" s="72"/>
      <c r="AF2395" s="128"/>
      <c r="AG2395" s="127"/>
      <c r="AN2395" s="72"/>
      <c r="AO2395" s="72"/>
      <c r="AP2395" s="72"/>
      <c r="AQ2395" s="72"/>
      <c r="AR2395" s="72"/>
      <c r="AS2395" s="72"/>
      <c r="AT2395" s="72"/>
      <c r="AU2395" s="72"/>
    </row>
    <row r="2396" spans="27:47" x14ac:dyDescent="0.2">
      <c r="AA2396" s="72"/>
      <c r="AB2396" s="72"/>
      <c r="AC2396" s="72"/>
      <c r="AD2396" s="72"/>
      <c r="AE2396" s="72"/>
      <c r="AF2396" s="128"/>
      <c r="AG2396" s="127"/>
      <c r="AN2396" s="72"/>
      <c r="AO2396" s="72"/>
      <c r="AP2396" s="72"/>
      <c r="AQ2396" s="72"/>
      <c r="AR2396" s="72"/>
      <c r="AS2396" s="72"/>
      <c r="AT2396" s="72"/>
      <c r="AU2396" s="72"/>
    </row>
    <row r="2397" spans="27:47" x14ac:dyDescent="0.2">
      <c r="AA2397" s="72"/>
      <c r="AB2397" s="72"/>
      <c r="AC2397" s="72"/>
      <c r="AD2397" s="72"/>
      <c r="AE2397" s="72"/>
      <c r="AF2397" s="128"/>
      <c r="AG2397" s="127"/>
      <c r="AN2397" s="72"/>
      <c r="AO2397" s="72"/>
      <c r="AP2397" s="72"/>
      <c r="AQ2397" s="72"/>
      <c r="AR2397" s="72"/>
      <c r="AS2397" s="72"/>
      <c r="AT2397" s="72"/>
      <c r="AU2397" s="72"/>
    </row>
    <row r="2398" spans="27:47" x14ac:dyDescent="0.2">
      <c r="AA2398" s="72"/>
      <c r="AB2398" s="72"/>
      <c r="AC2398" s="72"/>
      <c r="AD2398" s="72"/>
      <c r="AE2398" s="72"/>
      <c r="AF2398" s="128"/>
      <c r="AG2398" s="127"/>
      <c r="AN2398" s="72"/>
      <c r="AO2398" s="72"/>
      <c r="AP2398" s="72"/>
      <c r="AQ2398" s="72"/>
      <c r="AR2398" s="72"/>
      <c r="AS2398" s="72"/>
      <c r="AT2398" s="72"/>
      <c r="AU2398" s="72"/>
    </row>
    <row r="2399" spans="27:47" x14ac:dyDescent="0.2">
      <c r="AA2399" s="72"/>
      <c r="AB2399" s="72"/>
      <c r="AC2399" s="72"/>
      <c r="AD2399" s="72"/>
      <c r="AE2399" s="72"/>
      <c r="AF2399" s="128"/>
      <c r="AG2399" s="127"/>
      <c r="AN2399" s="72"/>
      <c r="AO2399" s="72"/>
      <c r="AP2399" s="72"/>
      <c r="AQ2399" s="72"/>
      <c r="AR2399" s="72"/>
      <c r="AS2399" s="72"/>
      <c r="AT2399" s="72"/>
      <c r="AU2399" s="72"/>
    </row>
    <row r="2400" spans="27:47" x14ac:dyDescent="0.2">
      <c r="AA2400" s="72"/>
      <c r="AB2400" s="72"/>
      <c r="AC2400" s="72"/>
      <c r="AD2400" s="72"/>
      <c r="AE2400" s="72"/>
      <c r="AF2400" s="128"/>
      <c r="AG2400" s="127"/>
      <c r="AN2400" s="72"/>
      <c r="AO2400" s="72"/>
      <c r="AP2400" s="72"/>
      <c r="AQ2400" s="72"/>
      <c r="AR2400" s="72"/>
      <c r="AS2400" s="72"/>
      <c r="AT2400" s="72"/>
      <c r="AU2400" s="72"/>
    </row>
    <row r="2401" spans="27:47" x14ac:dyDescent="0.2">
      <c r="AA2401" s="72"/>
      <c r="AB2401" s="72"/>
      <c r="AC2401" s="72"/>
      <c r="AD2401" s="72"/>
      <c r="AE2401" s="72"/>
      <c r="AF2401" s="128"/>
      <c r="AG2401" s="127"/>
      <c r="AN2401" s="72"/>
      <c r="AO2401" s="72"/>
      <c r="AP2401" s="72"/>
      <c r="AQ2401" s="72"/>
      <c r="AR2401" s="72"/>
      <c r="AS2401" s="72"/>
      <c r="AT2401" s="72"/>
      <c r="AU2401" s="72"/>
    </row>
    <row r="2402" spans="27:47" x14ac:dyDescent="0.2">
      <c r="AA2402" s="72"/>
      <c r="AB2402" s="72"/>
      <c r="AC2402" s="72"/>
      <c r="AD2402" s="72"/>
      <c r="AE2402" s="72"/>
      <c r="AF2402" s="128"/>
      <c r="AG2402" s="127"/>
      <c r="AN2402" s="72"/>
      <c r="AO2402" s="72"/>
      <c r="AP2402" s="72"/>
      <c r="AQ2402" s="72"/>
      <c r="AR2402" s="72"/>
      <c r="AS2402" s="72"/>
      <c r="AT2402" s="72"/>
      <c r="AU2402" s="72"/>
    </row>
    <row r="2403" spans="27:47" x14ac:dyDescent="0.2">
      <c r="AA2403" s="72"/>
      <c r="AB2403" s="72"/>
      <c r="AC2403" s="72"/>
      <c r="AD2403" s="72"/>
      <c r="AE2403" s="72"/>
      <c r="AF2403" s="128"/>
      <c r="AG2403" s="127"/>
      <c r="AN2403" s="72"/>
      <c r="AO2403" s="72"/>
      <c r="AP2403" s="72"/>
      <c r="AQ2403" s="72"/>
      <c r="AR2403" s="72"/>
      <c r="AS2403" s="72"/>
      <c r="AT2403" s="72"/>
      <c r="AU2403" s="72"/>
    </row>
    <row r="2404" spans="27:47" x14ac:dyDescent="0.2">
      <c r="AA2404" s="72"/>
      <c r="AB2404" s="72"/>
      <c r="AC2404" s="72"/>
      <c r="AD2404" s="72"/>
      <c r="AE2404" s="72"/>
      <c r="AF2404" s="128"/>
      <c r="AG2404" s="127"/>
      <c r="AN2404" s="72"/>
      <c r="AO2404" s="72"/>
      <c r="AP2404" s="72"/>
      <c r="AQ2404" s="72"/>
      <c r="AR2404" s="72"/>
      <c r="AS2404" s="72"/>
      <c r="AT2404" s="72"/>
      <c r="AU2404" s="72"/>
    </row>
    <row r="2405" spans="27:47" x14ac:dyDescent="0.2">
      <c r="AA2405" s="72"/>
      <c r="AB2405" s="72"/>
      <c r="AC2405" s="72"/>
      <c r="AD2405" s="72"/>
      <c r="AE2405" s="72"/>
      <c r="AF2405" s="128"/>
      <c r="AG2405" s="127"/>
      <c r="AN2405" s="72"/>
      <c r="AO2405" s="72"/>
      <c r="AP2405" s="72"/>
      <c r="AQ2405" s="72"/>
      <c r="AR2405" s="72"/>
      <c r="AS2405" s="72"/>
      <c r="AT2405" s="72"/>
      <c r="AU2405" s="72"/>
    </row>
    <row r="2406" spans="27:47" x14ac:dyDescent="0.2">
      <c r="AA2406" s="72"/>
      <c r="AB2406" s="72"/>
      <c r="AC2406" s="72"/>
      <c r="AD2406" s="72"/>
      <c r="AE2406" s="72"/>
      <c r="AF2406" s="128"/>
      <c r="AG2406" s="127"/>
      <c r="AN2406" s="72"/>
      <c r="AO2406" s="72"/>
      <c r="AP2406" s="72"/>
      <c r="AQ2406" s="72"/>
      <c r="AR2406" s="72"/>
      <c r="AS2406" s="72"/>
      <c r="AT2406" s="72"/>
      <c r="AU2406" s="72"/>
    </row>
    <row r="2407" spans="27:47" x14ac:dyDescent="0.2">
      <c r="AA2407" s="72"/>
      <c r="AB2407" s="72"/>
      <c r="AC2407" s="72"/>
      <c r="AD2407" s="72"/>
      <c r="AE2407" s="72"/>
      <c r="AF2407" s="128"/>
      <c r="AG2407" s="127"/>
      <c r="AN2407" s="72"/>
      <c r="AO2407" s="72"/>
      <c r="AP2407" s="72"/>
      <c r="AQ2407" s="72"/>
      <c r="AR2407" s="72"/>
      <c r="AS2407" s="72"/>
      <c r="AT2407" s="72"/>
      <c r="AU2407" s="72"/>
    </row>
    <row r="2408" spans="27:47" x14ac:dyDescent="0.2">
      <c r="AA2408" s="72"/>
      <c r="AB2408" s="72"/>
      <c r="AC2408" s="72"/>
      <c r="AD2408" s="72"/>
      <c r="AE2408" s="72"/>
      <c r="AF2408" s="128"/>
      <c r="AG2408" s="127"/>
      <c r="AN2408" s="72"/>
      <c r="AO2408" s="72"/>
      <c r="AP2408" s="72"/>
      <c r="AQ2408" s="72"/>
      <c r="AR2408" s="72"/>
      <c r="AS2408" s="72"/>
      <c r="AT2408" s="72"/>
      <c r="AU2408" s="72"/>
    </row>
    <row r="2409" spans="27:47" x14ac:dyDescent="0.2">
      <c r="AA2409" s="72"/>
      <c r="AB2409" s="72"/>
      <c r="AC2409" s="72"/>
      <c r="AD2409" s="72"/>
      <c r="AE2409" s="72"/>
      <c r="AF2409" s="128"/>
      <c r="AG2409" s="127"/>
      <c r="AN2409" s="72"/>
      <c r="AO2409" s="72"/>
      <c r="AP2409" s="72"/>
      <c r="AQ2409" s="72"/>
      <c r="AR2409" s="72"/>
      <c r="AS2409" s="72"/>
      <c r="AT2409" s="72"/>
      <c r="AU2409" s="72"/>
    </row>
    <row r="2410" spans="27:47" x14ac:dyDescent="0.2">
      <c r="AA2410" s="72"/>
      <c r="AB2410" s="72"/>
      <c r="AC2410" s="72"/>
      <c r="AD2410" s="72"/>
      <c r="AE2410" s="72"/>
      <c r="AF2410" s="128"/>
      <c r="AG2410" s="127"/>
      <c r="AN2410" s="72"/>
      <c r="AO2410" s="72"/>
      <c r="AP2410" s="72"/>
      <c r="AQ2410" s="72"/>
      <c r="AR2410" s="72"/>
      <c r="AS2410" s="72"/>
      <c r="AT2410" s="72"/>
      <c r="AU2410" s="72"/>
    </row>
    <row r="2411" spans="27:47" x14ac:dyDescent="0.2">
      <c r="AA2411" s="72"/>
      <c r="AB2411" s="72"/>
      <c r="AC2411" s="72"/>
      <c r="AD2411" s="72"/>
      <c r="AE2411" s="72"/>
      <c r="AF2411" s="128"/>
      <c r="AG2411" s="127"/>
      <c r="AN2411" s="72"/>
      <c r="AO2411" s="72"/>
      <c r="AP2411" s="72"/>
      <c r="AQ2411" s="72"/>
      <c r="AR2411" s="72"/>
      <c r="AS2411" s="72"/>
      <c r="AT2411" s="72"/>
      <c r="AU2411" s="72"/>
    </row>
    <row r="2412" spans="27:47" x14ac:dyDescent="0.2">
      <c r="AA2412" s="72"/>
      <c r="AB2412" s="72"/>
      <c r="AC2412" s="72"/>
      <c r="AD2412" s="72"/>
      <c r="AE2412" s="72"/>
      <c r="AF2412" s="128"/>
      <c r="AG2412" s="127"/>
      <c r="AN2412" s="72"/>
      <c r="AO2412" s="72"/>
      <c r="AP2412" s="72"/>
      <c r="AQ2412" s="72"/>
      <c r="AR2412" s="72"/>
      <c r="AS2412" s="72"/>
      <c r="AT2412" s="72"/>
      <c r="AU2412" s="72"/>
    </row>
    <row r="2413" spans="27:47" x14ac:dyDescent="0.2">
      <c r="AA2413" s="72"/>
      <c r="AB2413" s="72"/>
      <c r="AC2413" s="72"/>
      <c r="AD2413" s="72"/>
      <c r="AE2413" s="72"/>
      <c r="AF2413" s="128"/>
      <c r="AG2413" s="127"/>
      <c r="AN2413" s="72"/>
      <c r="AO2413" s="72"/>
      <c r="AP2413" s="72"/>
      <c r="AQ2413" s="72"/>
      <c r="AR2413" s="72"/>
      <c r="AS2413" s="72"/>
      <c r="AT2413" s="72"/>
      <c r="AU2413" s="72"/>
    </row>
    <row r="2414" spans="27:47" x14ac:dyDescent="0.2">
      <c r="AA2414" s="72"/>
      <c r="AB2414" s="72"/>
      <c r="AC2414" s="72"/>
      <c r="AD2414" s="72"/>
      <c r="AE2414" s="72"/>
      <c r="AF2414" s="128"/>
      <c r="AG2414" s="127"/>
      <c r="AN2414" s="72"/>
      <c r="AO2414" s="72"/>
      <c r="AP2414" s="72"/>
      <c r="AQ2414" s="72"/>
      <c r="AR2414" s="72"/>
      <c r="AS2414" s="72"/>
      <c r="AT2414" s="72"/>
      <c r="AU2414" s="72"/>
    </row>
    <row r="2415" spans="27:47" x14ac:dyDescent="0.2">
      <c r="AA2415" s="72"/>
      <c r="AB2415" s="72"/>
      <c r="AC2415" s="72"/>
      <c r="AD2415" s="72"/>
      <c r="AE2415" s="72"/>
      <c r="AF2415" s="128"/>
      <c r="AG2415" s="127"/>
      <c r="AN2415" s="72"/>
      <c r="AO2415" s="72"/>
      <c r="AP2415" s="72"/>
      <c r="AQ2415" s="72"/>
      <c r="AR2415" s="72"/>
      <c r="AS2415" s="72"/>
      <c r="AT2415" s="72"/>
      <c r="AU2415" s="72"/>
    </row>
    <row r="2416" spans="27:47" x14ac:dyDescent="0.2">
      <c r="AA2416" s="72"/>
      <c r="AB2416" s="72"/>
      <c r="AC2416" s="72"/>
      <c r="AD2416" s="72"/>
      <c r="AE2416" s="72"/>
      <c r="AF2416" s="128"/>
      <c r="AG2416" s="127"/>
      <c r="AN2416" s="72"/>
      <c r="AO2416" s="72"/>
      <c r="AP2416" s="72"/>
      <c r="AQ2416" s="72"/>
      <c r="AR2416" s="72"/>
      <c r="AS2416" s="72"/>
      <c r="AT2416" s="72"/>
      <c r="AU2416" s="72"/>
    </row>
    <row r="2417" spans="27:47" x14ac:dyDescent="0.2">
      <c r="AA2417" s="72"/>
      <c r="AB2417" s="72"/>
      <c r="AC2417" s="72"/>
      <c r="AD2417" s="72"/>
      <c r="AE2417" s="72"/>
      <c r="AF2417" s="128"/>
      <c r="AG2417" s="127"/>
      <c r="AN2417" s="72"/>
      <c r="AO2417" s="72"/>
      <c r="AP2417" s="72"/>
      <c r="AQ2417" s="72"/>
      <c r="AR2417" s="72"/>
      <c r="AS2417" s="72"/>
      <c r="AT2417" s="72"/>
      <c r="AU2417" s="72"/>
    </row>
    <row r="2418" spans="27:47" x14ac:dyDescent="0.2">
      <c r="AA2418" s="72"/>
      <c r="AB2418" s="72"/>
      <c r="AC2418" s="72"/>
      <c r="AD2418" s="72"/>
      <c r="AE2418" s="72"/>
      <c r="AF2418" s="128"/>
      <c r="AG2418" s="127"/>
      <c r="AN2418" s="72"/>
      <c r="AO2418" s="72"/>
      <c r="AP2418" s="72"/>
      <c r="AQ2418" s="72"/>
      <c r="AR2418" s="72"/>
      <c r="AS2418" s="72"/>
      <c r="AT2418" s="72"/>
      <c r="AU2418" s="72"/>
    </row>
    <row r="2419" spans="27:47" x14ac:dyDescent="0.2">
      <c r="AA2419" s="72"/>
      <c r="AB2419" s="72"/>
      <c r="AC2419" s="72"/>
      <c r="AD2419" s="72"/>
      <c r="AE2419" s="72"/>
      <c r="AF2419" s="128"/>
      <c r="AG2419" s="127"/>
      <c r="AN2419" s="72"/>
      <c r="AO2419" s="72"/>
      <c r="AP2419" s="72"/>
      <c r="AQ2419" s="72"/>
      <c r="AR2419" s="72"/>
      <c r="AS2419" s="72"/>
      <c r="AT2419" s="72"/>
      <c r="AU2419" s="72"/>
    </row>
    <row r="2420" spans="27:47" x14ac:dyDescent="0.2">
      <c r="AA2420" s="72"/>
      <c r="AB2420" s="72"/>
      <c r="AC2420" s="72"/>
      <c r="AD2420" s="72"/>
      <c r="AE2420" s="72"/>
      <c r="AF2420" s="128"/>
      <c r="AG2420" s="127"/>
      <c r="AN2420" s="72"/>
      <c r="AO2420" s="72"/>
      <c r="AP2420" s="72"/>
      <c r="AQ2420" s="72"/>
      <c r="AR2420" s="72"/>
      <c r="AS2420" s="72"/>
      <c r="AT2420" s="72"/>
      <c r="AU2420" s="72"/>
    </row>
    <row r="2421" spans="27:47" x14ac:dyDescent="0.2">
      <c r="AA2421" s="72"/>
      <c r="AB2421" s="72"/>
      <c r="AC2421" s="72"/>
      <c r="AD2421" s="72"/>
      <c r="AE2421" s="72"/>
      <c r="AF2421" s="128"/>
      <c r="AG2421" s="127"/>
      <c r="AN2421" s="72"/>
      <c r="AO2421" s="72"/>
      <c r="AP2421" s="72"/>
      <c r="AQ2421" s="72"/>
      <c r="AR2421" s="72"/>
      <c r="AS2421" s="72"/>
      <c r="AT2421" s="72"/>
      <c r="AU2421" s="72"/>
    </row>
    <row r="2422" spans="27:47" x14ac:dyDescent="0.2">
      <c r="AA2422" s="72"/>
      <c r="AB2422" s="72"/>
      <c r="AC2422" s="72"/>
      <c r="AD2422" s="72"/>
      <c r="AE2422" s="72"/>
      <c r="AF2422" s="128"/>
      <c r="AG2422" s="127"/>
      <c r="AN2422" s="72"/>
      <c r="AO2422" s="72"/>
      <c r="AP2422" s="72"/>
      <c r="AQ2422" s="72"/>
      <c r="AR2422" s="72"/>
      <c r="AS2422" s="72"/>
      <c r="AT2422" s="72"/>
      <c r="AU2422" s="72"/>
    </row>
    <row r="2423" spans="27:47" x14ac:dyDescent="0.2">
      <c r="AA2423" s="72"/>
      <c r="AB2423" s="72"/>
      <c r="AC2423" s="72"/>
      <c r="AD2423" s="72"/>
      <c r="AE2423" s="72"/>
      <c r="AF2423" s="128"/>
      <c r="AG2423" s="127"/>
      <c r="AN2423" s="72"/>
      <c r="AO2423" s="72"/>
      <c r="AP2423" s="72"/>
      <c r="AQ2423" s="72"/>
      <c r="AR2423" s="72"/>
      <c r="AS2423" s="72"/>
      <c r="AT2423" s="72"/>
      <c r="AU2423" s="72"/>
    </row>
    <row r="2424" spans="27:47" x14ac:dyDescent="0.2">
      <c r="AA2424" s="72"/>
      <c r="AB2424" s="72"/>
      <c r="AC2424" s="72"/>
      <c r="AD2424" s="72"/>
      <c r="AE2424" s="72"/>
      <c r="AF2424" s="128"/>
      <c r="AG2424" s="127"/>
      <c r="AN2424" s="72"/>
      <c r="AO2424" s="72"/>
      <c r="AP2424" s="72"/>
      <c r="AQ2424" s="72"/>
      <c r="AR2424" s="72"/>
      <c r="AS2424" s="72"/>
      <c r="AT2424" s="72"/>
      <c r="AU2424" s="72"/>
    </row>
    <row r="2425" spans="27:47" x14ac:dyDescent="0.2">
      <c r="AA2425" s="72"/>
      <c r="AB2425" s="72"/>
      <c r="AC2425" s="72"/>
      <c r="AD2425" s="72"/>
      <c r="AE2425" s="72"/>
      <c r="AF2425" s="128"/>
      <c r="AG2425" s="127"/>
      <c r="AN2425" s="72"/>
      <c r="AO2425" s="72"/>
      <c r="AP2425" s="72"/>
      <c r="AQ2425" s="72"/>
      <c r="AR2425" s="72"/>
      <c r="AS2425" s="72"/>
      <c r="AT2425" s="72"/>
      <c r="AU2425" s="72"/>
    </row>
    <row r="2426" spans="27:47" x14ac:dyDescent="0.2">
      <c r="AA2426" s="72"/>
      <c r="AB2426" s="72"/>
      <c r="AC2426" s="72"/>
      <c r="AD2426" s="72"/>
      <c r="AE2426" s="72"/>
      <c r="AF2426" s="128"/>
      <c r="AG2426" s="127"/>
      <c r="AN2426" s="72"/>
      <c r="AO2426" s="72"/>
      <c r="AP2426" s="72"/>
      <c r="AQ2426" s="72"/>
      <c r="AR2426" s="72"/>
      <c r="AS2426" s="72"/>
      <c r="AT2426" s="72"/>
      <c r="AU2426" s="72"/>
    </row>
    <row r="2427" spans="27:47" x14ac:dyDescent="0.2">
      <c r="AA2427" s="72"/>
      <c r="AB2427" s="72"/>
      <c r="AC2427" s="72"/>
      <c r="AD2427" s="72"/>
      <c r="AE2427" s="72"/>
      <c r="AF2427" s="128"/>
      <c r="AG2427" s="127"/>
      <c r="AN2427" s="72"/>
      <c r="AO2427" s="72"/>
      <c r="AP2427" s="72"/>
      <c r="AQ2427" s="72"/>
      <c r="AR2427" s="72"/>
      <c r="AS2427" s="72"/>
      <c r="AT2427" s="72"/>
      <c r="AU2427" s="72"/>
    </row>
    <row r="2428" spans="27:47" x14ac:dyDescent="0.2">
      <c r="AA2428" s="72"/>
      <c r="AB2428" s="72"/>
      <c r="AC2428" s="72"/>
      <c r="AD2428" s="72"/>
      <c r="AE2428" s="72"/>
      <c r="AF2428" s="128"/>
      <c r="AG2428" s="127"/>
      <c r="AN2428" s="72"/>
      <c r="AO2428" s="72"/>
      <c r="AP2428" s="72"/>
      <c r="AQ2428" s="72"/>
      <c r="AR2428" s="72"/>
      <c r="AS2428" s="72"/>
      <c r="AT2428" s="72"/>
      <c r="AU2428" s="72"/>
    </row>
    <row r="2429" spans="27:47" x14ac:dyDescent="0.2">
      <c r="AA2429" s="72"/>
      <c r="AB2429" s="72"/>
      <c r="AC2429" s="72"/>
      <c r="AD2429" s="72"/>
      <c r="AE2429" s="72"/>
      <c r="AF2429" s="128"/>
      <c r="AG2429" s="127"/>
      <c r="AN2429" s="72"/>
      <c r="AO2429" s="72"/>
      <c r="AP2429" s="72"/>
      <c r="AQ2429" s="72"/>
      <c r="AR2429" s="72"/>
      <c r="AS2429" s="72"/>
      <c r="AT2429" s="72"/>
      <c r="AU2429" s="72"/>
    </row>
    <row r="2430" spans="27:47" x14ac:dyDescent="0.2">
      <c r="AA2430" s="72"/>
      <c r="AB2430" s="72"/>
      <c r="AC2430" s="72"/>
      <c r="AD2430" s="72"/>
      <c r="AE2430" s="72"/>
      <c r="AF2430" s="128"/>
      <c r="AG2430" s="127"/>
      <c r="AN2430" s="72"/>
      <c r="AO2430" s="72"/>
      <c r="AP2430" s="72"/>
      <c r="AQ2430" s="72"/>
      <c r="AR2430" s="72"/>
      <c r="AS2430" s="72"/>
      <c r="AT2430" s="72"/>
      <c r="AU2430" s="72"/>
    </row>
    <row r="2431" spans="27:47" x14ac:dyDescent="0.2">
      <c r="AA2431" s="72"/>
      <c r="AB2431" s="72"/>
      <c r="AC2431" s="72"/>
      <c r="AD2431" s="72"/>
      <c r="AE2431" s="72"/>
      <c r="AF2431" s="128"/>
      <c r="AG2431" s="127"/>
      <c r="AN2431" s="72"/>
      <c r="AO2431" s="72"/>
      <c r="AP2431" s="72"/>
      <c r="AQ2431" s="72"/>
      <c r="AR2431" s="72"/>
      <c r="AS2431" s="72"/>
      <c r="AT2431" s="72"/>
      <c r="AU2431" s="72"/>
    </row>
    <row r="2432" spans="27:47" x14ac:dyDescent="0.2">
      <c r="AA2432" s="72"/>
      <c r="AB2432" s="72"/>
      <c r="AC2432" s="72"/>
      <c r="AD2432" s="72"/>
      <c r="AE2432" s="72"/>
      <c r="AF2432" s="128"/>
      <c r="AG2432" s="127"/>
      <c r="AN2432" s="72"/>
      <c r="AO2432" s="72"/>
      <c r="AP2432" s="72"/>
      <c r="AQ2432" s="72"/>
      <c r="AR2432" s="72"/>
      <c r="AS2432" s="72"/>
      <c r="AT2432" s="72"/>
      <c r="AU2432" s="72"/>
    </row>
    <row r="2433" spans="27:47" x14ac:dyDescent="0.2">
      <c r="AA2433" s="72"/>
      <c r="AB2433" s="72"/>
      <c r="AC2433" s="72"/>
      <c r="AD2433" s="72"/>
      <c r="AE2433" s="72"/>
      <c r="AF2433" s="128"/>
      <c r="AG2433" s="127"/>
      <c r="AN2433" s="72"/>
      <c r="AO2433" s="72"/>
      <c r="AP2433" s="72"/>
      <c r="AQ2433" s="72"/>
      <c r="AR2433" s="72"/>
      <c r="AS2433" s="72"/>
      <c r="AT2433" s="72"/>
      <c r="AU2433" s="72"/>
    </row>
    <row r="2434" spans="27:47" x14ac:dyDescent="0.2">
      <c r="AA2434" s="72"/>
      <c r="AB2434" s="72"/>
      <c r="AC2434" s="72"/>
      <c r="AD2434" s="72"/>
      <c r="AE2434" s="72"/>
      <c r="AF2434" s="128"/>
      <c r="AG2434" s="127"/>
      <c r="AN2434" s="72"/>
      <c r="AO2434" s="72"/>
      <c r="AP2434" s="72"/>
      <c r="AQ2434" s="72"/>
      <c r="AR2434" s="72"/>
      <c r="AS2434" s="72"/>
      <c r="AT2434" s="72"/>
      <c r="AU2434" s="72"/>
    </row>
    <row r="2435" spans="27:47" x14ac:dyDescent="0.2">
      <c r="AA2435" s="72"/>
      <c r="AB2435" s="72"/>
      <c r="AC2435" s="72"/>
      <c r="AD2435" s="72"/>
      <c r="AE2435" s="72"/>
      <c r="AF2435" s="128"/>
      <c r="AG2435" s="127"/>
      <c r="AN2435" s="72"/>
      <c r="AO2435" s="72"/>
      <c r="AP2435" s="72"/>
      <c r="AQ2435" s="72"/>
      <c r="AR2435" s="72"/>
      <c r="AS2435" s="72"/>
      <c r="AT2435" s="72"/>
      <c r="AU2435" s="72"/>
    </row>
    <row r="2436" spans="27:47" x14ac:dyDescent="0.2">
      <c r="AA2436" s="72"/>
      <c r="AB2436" s="72"/>
      <c r="AC2436" s="72"/>
      <c r="AD2436" s="72"/>
      <c r="AE2436" s="72"/>
      <c r="AF2436" s="128"/>
      <c r="AG2436" s="127"/>
      <c r="AN2436" s="72"/>
      <c r="AO2436" s="72"/>
      <c r="AP2436" s="72"/>
      <c r="AQ2436" s="72"/>
      <c r="AR2436" s="72"/>
      <c r="AS2436" s="72"/>
      <c r="AT2436" s="72"/>
      <c r="AU2436" s="72"/>
    </row>
    <row r="2437" spans="27:47" x14ac:dyDescent="0.2">
      <c r="AA2437" s="72"/>
      <c r="AB2437" s="72"/>
      <c r="AC2437" s="72"/>
      <c r="AD2437" s="72"/>
      <c r="AE2437" s="72"/>
      <c r="AF2437" s="128"/>
      <c r="AG2437" s="127"/>
      <c r="AN2437" s="72"/>
      <c r="AO2437" s="72"/>
      <c r="AP2437" s="72"/>
      <c r="AQ2437" s="72"/>
      <c r="AR2437" s="72"/>
      <c r="AS2437" s="72"/>
      <c r="AT2437" s="72"/>
      <c r="AU2437" s="72"/>
    </row>
    <row r="2438" spans="27:47" x14ac:dyDescent="0.2">
      <c r="AA2438" s="72"/>
      <c r="AB2438" s="72"/>
      <c r="AC2438" s="72"/>
      <c r="AD2438" s="72"/>
      <c r="AE2438" s="72"/>
      <c r="AF2438" s="128"/>
      <c r="AG2438" s="127"/>
      <c r="AN2438" s="72"/>
      <c r="AO2438" s="72"/>
      <c r="AP2438" s="72"/>
      <c r="AQ2438" s="72"/>
      <c r="AR2438" s="72"/>
      <c r="AS2438" s="72"/>
      <c r="AT2438" s="72"/>
      <c r="AU2438" s="72"/>
    </row>
    <row r="2439" spans="27:47" x14ac:dyDescent="0.2">
      <c r="AA2439" s="72"/>
      <c r="AB2439" s="72"/>
      <c r="AC2439" s="72"/>
      <c r="AD2439" s="72"/>
      <c r="AE2439" s="72"/>
      <c r="AF2439" s="128"/>
      <c r="AG2439" s="127"/>
      <c r="AN2439" s="72"/>
      <c r="AO2439" s="72"/>
      <c r="AP2439" s="72"/>
      <c r="AQ2439" s="72"/>
      <c r="AR2439" s="72"/>
      <c r="AS2439" s="72"/>
      <c r="AT2439" s="72"/>
      <c r="AU2439" s="72"/>
    </row>
    <row r="2440" spans="27:47" x14ac:dyDescent="0.2">
      <c r="AA2440" s="72"/>
      <c r="AB2440" s="72"/>
      <c r="AC2440" s="72"/>
      <c r="AD2440" s="72"/>
      <c r="AE2440" s="72"/>
      <c r="AF2440" s="128"/>
      <c r="AG2440" s="127"/>
      <c r="AN2440" s="72"/>
      <c r="AO2440" s="72"/>
      <c r="AP2440" s="72"/>
      <c r="AQ2440" s="72"/>
      <c r="AR2440" s="72"/>
      <c r="AS2440" s="72"/>
      <c r="AT2440" s="72"/>
      <c r="AU2440" s="72"/>
    </row>
    <row r="2441" spans="27:47" x14ac:dyDescent="0.2">
      <c r="AA2441" s="72"/>
      <c r="AB2441" s="72"/>
      <c r="AC2441" s="72"/>
      <c r="AD2441" s="72"/>
      <c r="AE2441" s="72"/>
      <c r="AF2441" s="128"/>
      <c r="AG2441" s="127"/>
      <c r="AN2441" s="72"/>
      <c r="AO2441" s="72"/>
      <c r="AP2441" s="72"/>
      <c r="AQ2441" s="72"/>
      <c r="AR2441" s="72"/>
      <c r="AS2441" s="72"/>
      <c r="AT2441" s="72"/>
      <c r="AU2441" s="72"/>
    </row>
    <row r="2442" spans="27:47" x14ac:dyDescent="0.2">
      <c r="AA2442" s="72"/>
      <c r="AB2442" s="72"/>
      <c r="AC2442" s="72"/>
      <c r="AD2442" s="72"/>
      <c r="AE2442" s="72"/>
      <c r="AF2442" s="128"/>
      <c r="AG2442" s="127"/>
      <c r="AN2442" s="72"/>
      <c r="AO2442" s="72"/>
      <c r="AP2442" s="72"/>
      <c r="AQ2442" s="72"/>
      <c r="AR2442" s="72"/>
      <c r="AS2442" s="72"/>
      <c r="AT2442" s="72"/>
      <c r="AU2442" s="72"/>
    </row>
    <row r="2443" spans="27:47" x14ac:dyDescent="0.2">
      <c r="AA2443" s="72"/>
      <c r="AB2443" s="72"/>
      <c r="AC2443" s="72"/>
      <c r="AD2443" s="72"/>
      <c r="AE2443" s="72"/>
      <c r="AF2443" s="128"/>
      <c r="AG2443" s="127"/>
      <c r="AN2443" s="72"/>
      <c r="AO2443" s="72"/>
      <c r="AP2443" s="72"/>
      <c r="AQ2443" s="72"/>
      <c r="AR2443" s="72"/>
      <c r="AS2443" s="72"/>
      <c r="AT2443" s="72"/>
      <c r="AU2443" s="72"/>
    </row>
    <row r="2444" spans="27:47" x14ac:dyDescent="0.2">
      <c r="AA2444" s="72"/>
      <c r="AB2444" s="72"/>
      <c r="AC2444" s="72"/>
      <c r="AD2444" s="72"/>
      <c r="AE2444" s="72"/>
      <c r="AF2444" s="128"/>
      <c r="AG2444" s="127"/>
      <c r="AN2444" s="72"/>
      <c r="AO2444" s="72"/>
      <c r="AP2444" s="72"/>
      <c r="AQ2444" s="72"/>
      <c r="AR2444" s="72"/>
      <c r="AS2444" s="72"/>
      <c r="AT2444" s="72"/>
      <c r="AU2444" s="72"/>
    </row>
    <row r="2445" spans="27:47" x14ac:dyDescent="0.2">
      <c r="AA2445" s="72"/>
      <c r="AB2445" s="72"/>
      <c r="AC2445" s="72"/>
      <c r="AD2445" s="72"/>
      <c r="AE2445" s="72"/>
      <c r="AF2445" s="128"/>
      <c r="AG2445" s="127"/>
      <c r="AN2445" s="72"/>
      <c r="AO2445" s="72"/>
      <c r="AP2445" s="72"/>
      <c r="AQ2445" s="72"/>
      <c r="AR2445" s="72"/>
      <c r="AS2445" s="72"/>
      <c r="AT2445" s="72"/>
      <c r="AU2445" s="72"/>
    </row>
    <row r="2446" spans="27:47" x14ac:dyDescent="0.2">
      <c r="AA2446" s="72"/>
      <c r="AB2446" s="72"/>
      <c r="AC2446" s="72"/>
      <c r="AD2446" s="72"/>
      <c r="AE2446" s="72"/>
      <c r="AF2446" s="128"/>
      <c r="AG2446" s="127"/>
      <c r="AN2446" s="72"/>
      <c r="AO2446" s="72"/>
      <c r="AP2446" s="72"/>
      <c r="AQ2446" s="72"/>
      <c r="AR2446" s="72"/>
      <c r="AS2446" s="72"/>
      <c r="AT2446" s="72"/>
      <c r="AU2446" s="72"/>
    </row>
    <row r="2447" spans="27:47" x14ac:dyDescent="0.2">
      <c r="AA2447" s="72"/>
      <c r="AB2447" s="72"/>
      <c r="AC2447" s="72"/>
      <c r="AD2447" s="72"/>
      <c r="AE2447" s="72"/>
      <c r="AF2447" s="128"/>
      <c r="AG2447" s="127"/>
      <c r="AN2447" s="72"/>
      <c r="AO2447" s="72"/>
      <c r="AP2447" s="72"/>
      <c r="AQ2447" s="72"/>
      <c r="AR2447" s="72"/>
      <c r="AS2447" s="72"/>
      <c r="AT2447" s="72"/>
      <c r="AU2447" s="72"/>
    </row>
    <row r="2448" spans="27:47" x14ac:dyDescent="0.2">
      <c r="AA2448" s="72"/>
      <c r="AB2448" s="72"/>
      <c r="AC2448" s="72"/>
      <c r="AD2448" s="72"/>
      <c r="AE2448" s="72"/>
      <c r="AF2448" s="128"/>
      <c r="AG2448" s="127"/>
      <c r="AN2448" s="72"/>
      <c r="AO2448" s="72"/>
      <c r="AP2448" s="72"/>
      <c r="AQ2448" s="72"/>
      <c r="AR2448" s="72"/>
      <c r="AS2448" s="72"/>
      <c r="AT2448" s="72"/>
      <c r="AU2448" s="72"/>
    </row>
    <row r="2449" spans="27:47" x14ac:dyDescent="0.2">
      <c r="AA2449" s="72"/>
      <c r="AB2449" s="72"/>
      <c r="AC2449" s="72"/>
      <c r="AD2449" s="72"/>
      <c r="AE2449" s="72"/>
      <c r="AF2449" s="128"/>
      <c r="AG2449" s="127"/>
      <c r="AN2449" s="72"/>
      <c r="AO2449" s="72"/>
      <c r="AP2449" s="72"/>
      <c r="AQ2449" s="72"/>
      <c r="AR2449" s="72"/>
      <c r="AS2449" s="72"/>
      <c r="AT2449" s="72"/>
      <c r="AU2449" s="72"/>
    </row>
    <row r="2450" spans="27:47" x14ac:dyDescent="0.2">
      <c r="AA2450" s="72"/>
      <c r="AB2450" s="72"/>
      <c r="AC2450" s="72"/>
      <c r="AD2450" s="72"/>
      <c r="AE2450" s="72"/>
      <c r="AF2450" s="128"/>
      <c r="AG2450" s="127"/>
      <c r="AN2450" s="72"/>
      <c r="AO2450" s="72"/>
      <c r="AP2450" s="72"/>
      <c r="AQ2450" s="72"/>
      <c r="AR2450" s="72"/>
      <c r="AS2450" s="72"/>
      <c r="AT2450" s="72"/>
      <c r="AU2450" s="72"/>
    </row>
    <row r="2451" spans="27:47" x14ac:dyDescent="0.2">
      <c r="AA2451" s="72"/>
      <c r="AB2451" s="72"/>
      <c r="AC2451" s="72"/>
      <c r="AD2451" s="72"/>
      <c r="AE2451" s="72"/>
      <c r="AF2451" s="128"/>
      <c r="AG2451" s="127"/>
      <c r="AN2451" s="72"/>
      <c r="AO2451" s="72"/>
      <c r="AP2451" s="72"/>
      <c r="AQ2451" s="72"/>
      <c r="AR2451" s="72"/>
      <c r="AS2451" s="72"/>
      <c r="AT2451" s="72"/>
      <c r="AU2451" s="72"/>
    </row>
    <row r="2452" spans="27:47" x14ac:dyDescent="0.2">
      <c r="AA2452" s="72"/>
      <c r="AB2452" s="72"/>
      <c r="AC2452" s="72"/>
      <c r="AD2452" s="72"/>
      <c r="AE2452" s="72"/>
      <c r="AF2452" s="128"/>
      <c r="AG2452" s="127"/>
      <c r="AN2452" s="72"/>
      <c r="AO2452" s="72"/>
      <c r="AP2452" s="72"/>
      <c r="AQ2452" s="72"/>
      <c r="AR2452" s="72"/>
      <c r="AS2452" s="72"/>
      <c r="AT2452" s="72"/>
      <c r="AU2452" s="72"/>
    </row>
    <row r="2453" spans="27:47" x14ac:dyDescent="0.2">
      <c r="AA2453" s="72"/>
      <c r="AB2453" s="72"/>
      <c r="AC2453" s="72"/>
      <c r="AD2453" s="72"/>
      <c r="AE2453" s="72"/>
      <c r="AF2453" s="128"/>
      <c r="AG2453" s="127"/>
      <c r="AN2453" s="72"/>
      <c r="AO2453" s="72"/>
      <c r="AP2453" s="72"/>
      <c r="AQ2453" s="72"/>
      <c r="AR2453" s="72"/>
      <c r="AS2453" s="72"/>
      <c r="AT2453" s="72"/>
      <c r="AU2453" s="72"/>
    </row>
    <row r="2454" spans="27:47" x14ac:dyDescent="0.2">
      <c r="AA2454" s="72"/>
      <c r="AB2454" s="72"/>
      <c r="AC2454" s="72"/>
      <c r="AD2454" s="72"/>
      <c r="AE2454" s="72"/>
      <c r="AF2454" s="128"/>
      <c r="AG2454" s="127"/>
      <c r="AN2454" s="72"/>
      <c r="AO2454" s="72"/>
      <c r="AP2454" s="72"/>
      <c r="AQ2454" s="72"/>
      <c r="AR2454" s="72"/>
      <c r="AS2454" s="72"/>
      <c r="AT2454" s="72"/>
      <c r="AU2454" s="72"/>
    </row>
    <row r="2455" spans="27:47" x14ac:dyDescent="0.2">
      <c r="AA2455" s="72"/>
      <c r="AB2455" s="72"/>
      <c r="AC2455" s="72"/>
      <c r="AD2455" s="72"/>
      <c r="AE2455" s="72"/>
      <c r="AF2455" s="128"/>
      <c r="AG2455" s="127"/>
      <c r="AN2455" s="72"/>
      <c r="AO2455" s="72"/>
      <c r="AP2455" s="72"/>
      <c r="AQ2455" s="72"/>
      <c r="AR2455" s="72"/>
      <c r="AS2455" s="72"/>
      <c r="AT2455" s="72"/>
      <c r="AU2455" s="72"/>
    </row>
    <row r="2456" spans="27:47" x14ac:dyDescent="0.2">
      <c r="AA2456" s="72"/>
      <c r="AB2456" s="72"/>
      <c r="AC2456" s="72"/>
      <c r="AD2456" s="72"/>
      <c r="AE2456" s="72"/>
      <c r="AF2456" s="128"/>
      <c r="AG2456" s="127"/>
      <c r="AN2456" s="72"/>
      <c r="AO2456" s="72"/>
      <c r="AP2456" s="72"/>
      <c r="AQ2456" s="72"/>
      <c r="AR2456" s="72"/>
      <c r="AS2456" s="72"/>
      <c r="AT2456" s="72"/>
      <c r="AU2456" s="72"/>
    </row>
    <row r="2457" spans="27:47" x14ac:dyDescent="0.2">
      <c r="AA2457" s="72"/>
      <c r="AB2457" s="72"/>
      <c r="AC2457" s="72"/>
      <c r="AD2457" s="72"/>
      <c r="AE2457" s="72"/>
      <c r="AF2457" s="128"/>
      <c r="AG2457" s="127"/>
      <c r="AN2457" s="72"/>
      <c r="AO2457" s="72"/>
      <c r="AP2457" s="72"/>
      <c r="AQ2457" s="72"/>
      <c r="AR2457" s="72"/>
      <c r="AS2457" s="72"/>
      <c r="AT2457" s="72"/>
      <c r="AU2457" s="72"/>
    </row>
    <row r="2458" spans="27:47" x14ac:dyDescent="0.2">
      <c r="AA2458" s="72"/>
      <c r="AB2458" s="72"/>
      <c r="AC2458" s="72"/>
      <c r="AD2458" s="72"/>
      <c r="AE2458" s="72"/>
      <c r="AF2458" s="128"/>
      <c r="AG2458" s="127"/>
      <c r="AN2458" s="72"/>
      <c r="AO2458" s="72"/>
      <c r="AP2458" s="72"/>
      <c r="AQ2458" s="72"/>
      <c r="AR2458" s="72"/>
      <c r="AS2458" s="72"/>
      <c r="AT2458" s="72"/>
      <c r="AU2458" s="72"/>
    </row>
    <row r="2459" spans="27:47" x14ac:dyDescent="0.2">
      <c r="AA2459" s="72"/>
      <c r="AB2459" s="72"/>
      <c r="AC2459" s="72"/>
      <c r="AD2459" s="72"/>
      <c r="AE2459" s="72"/>
      <c r="AF2459" s="128"/>
      <c r="AG2459" s="127"/>
      <c r="AN2459" s="72"/>
      <c r="AO2459" s="72"/>
      <c r="AP2459" s="72"/>
      <c r="AQ2459" s="72"/>
      <c r="AR2459" s="72"/>
      <c r="AS2459" s="72"/>
      <c r="AT2459" s="72"/>
      <c r="AU2459" s="72"/>
    </row>
    <row r="2460" spans="27:47" x14ac:dyDescent="0.2">
      <c r="AA2460" s="72"/>
      <c r="AB2460" s="72"/>
      <c r="AC2460" s="72"/>
      <c r="AD2460" s="72"/>
      <c r="AE2460" s="72"/>
      <c r="AF2460" s="128"/>
      <c r="AG2460" s="127"/>
      <c r="AN2460" s="72"/>
      <c r="AO2460" s="72"/>
      <c r="AP2460" s="72"/>
      <c r="AQ2460" s="72"/>
      <c r="AR2460" s="72"/>
      <c r="AS2460" s="72"/>
      <c r="AT2460" s="72"/>
      <c r="AU2460" s="72"/>
    </row>
    <row r="2461" spans="27:47" x14ac:dyDescent="0.2">
      <c r="AA2461" s="72"/>
      <c r="AB2461" s="72"/>
      <c r="AC2461" s="72"/>
      <c r="AD2461" s="72"/>
      <c r="AE2461" s="72"/>
      <c r="AF2461" s="128"/>
      <c r="AG2461" s="127"/>
      <c r="AN2461" s="72"/>
      <c r="AO2461" s="72"/>
      <c r="AP2461" s="72"/>
      <c r="AQ2461" s="72"/>
      <c r="AR2461" s="72"/>
      <c r="AS2461" s="72"/>
      <c r="AT2461" s="72"/>
      <c r="AU2461" s="72"/>
    </row>
    <row r="2462" spans="27:47" x14ac:dyDescent="0.2">
      <c r="AA2462" s="72"/>
      <c r="AB2462" s="72"/>
      <c r="AC2462" s="72"/>
      <c r="AD2462" s="72"/>
      <c r="AE2462" s="72"/>
      <c r="AF2462" s="128"/>
      <c r="AG2462" s="127"/>
      <c r="AN2462" s="72"/>
      <c r="AO2462" s="72"/>
      <c r="AP2462" s="72"/>
      <c r="AQ2462" s="72"/>
      <c r="AR2462" s="72"/>
      <c r="AS2462" s="72"/>
      <c r="AT2462" s="72"/>
      <c r="AU2462" s="72"/>
    </row>
    <row r="2463" spans="27:47" x14ac:dyDescent="0.2">
      <c r="AA2463" s="72"/>
      <c r="AB2463" s="72"/>
      <c r="AC2463" s="72"/>
      <c r="AD2463" s="72"/>
      <c r="AE2463" s="72"/>
      <c r="AF2463" s="128"/>
      <c r="AG2463" s="127"/>
      <c r="AN2463" s="72"/>
      <c r="AO2463" s="72"/>
      <c r="AP2463" s="72"/>
      <c r="AQ2463" s="72"/>
      <c r="AR2463" s="72"/>
      <c r="AS2463" s="72"/>
      <c r="AT2463" s="72"/>
      <c r="AU2463" s="72"/>
    </row>
    <row r="2464" spans="27:47" x14ac:dyDescent="0.2">
      <c r="AA2464" s="72"/>
      <c r="AB2464" s="72"/>
      <c r="AC2464" s="72"/>
      <c r="AD2464" s="72"/>
      <c r="AE2464" s="72"/>
      <c r="AF2464" s="128"/>
      <c r="AG2464" s="127"/>
      <c r="AN2464" s="72"/>
      <c r="AO2464" s="72"/>
      <c r="AP2464" s="72"/>
      <c r="AQ2464" s="72"/>
      <c r="AR2464" s="72"/>
      <c r="AS2464" s="72"/>
      <c r="AT2464" s="72"/>
      <c r="AU2464" s="72"/>
    </row>
    <row r="2465" spans="27:47" x14ac:dyDescent="0.2">
      <c r="AA2465" s="72"/>
      <c r="AB2465" s="72"/>
      <c r="AC2465" s="72"/>
      <c r="AD2465" s="72"/>
      <c r="AE2465" s="72"/>
      <c r="AF2465" s="128"/>
      <c r="AG2465" s="127"/>
      <c r="AN2465" s="72"/>
      <c r="AO2465" s="72"/>
      <c r="AP2465" s="72"/>
      <c r="AQ2465" s="72"/>
      <c r="AR2465" s="72"/>
      <c r="AS2465" s="72"/>
      <c r="AT2465" s="72"/>
      <c r="AU2465" s="72"/>
    </row>
    <row r="2466" spans="27:47" x14ac:dyDescent="0.2">
      <c r="AA2466" s="72"/>
      <c r="AB2466" s="72"/>
      <c r="AC2466" s="72"/>
      <c r="AD2466" s="72"/>
      <c r="AE2466" s="72"/>
      <c r="AF2466" s="128"/>
      <c r="AG2466" s="127"/>
      <c r="AN2466" s="72"/>
      <c r="AO2466" s="72"/>
      <c r="AP2466" s="72"/>
      <c r="AQ2466" s="72"/>
      <c r="AR2466" s="72"/>
      <c r="AS2466" s="72"/>
      <c r="AT2466" s="72"/>
      <c r="AU2466" s="72"/>
    </row>
    <row r="2467" spans="27:47" x14ac:dyDescent="0.2">
      <c r="AA2467" s="72"/>
      <c r="AB2467" s="72"/>
      <c r="AC2467" s="72"/>
      <c r="AD2467" s="72"/>
      <c r="AE2467" s="72"/>
      <c r="AF2467" s="128"/>
      <c r="AG2467" s="127"/>
      <c r="AN2467" s="72"/>
      <c r="AO2467" s="72"/>
      <c r="AP2467" s="72"/>
      <c r="AQ2467" s="72"/>
      <c r="AR2467" s="72"/>
      <c r="AS2467" s="72"/>
      <c r="AT2467" s="72"/>
      <c r="AU2467" s="72"/>
    </row>
    <row r="2468" spans="27:47" x14ac:dyDescent="0.2">
      <c r="AA2468" s="72"/>
      <c r="AB2468" s="72"/>
      <c r="AC2468" s="72"/>
      <c r="AD2468" s="72"/>
      <c r="AE2468" s="72"/>
      <c r="AF2468" s="128"/>
      <c r="AG2468" s="127"/>
      <c r="AN2468" s="72"/>
      <c r="AO2468" s="72"/>
      <c r="AP2468" s="72"/>
      <c r="AQ2468" s="72"/>
      <c r="AR2468" s="72"/>
      <c r="AS2468" s="72"/>
      <c r="AT2468" s="72"/>
      <c r="AU2468" s="72"/>
    </row>
    <row r="2469" spans="27:47" x14ac:dyDescent="0.2">
      <c r="AA2469" s="72"/>
      <c r="AB2469" s="72"/>
      <c r="AC2469" s="72"/>
      <c r="AD2469" s="72"/>
      <c r="AE2469" s="72"/>
      <c r="AF2469" s="128"/>
      <c r="AG2469" s="127"/>
      <c r="AN2469" s="72"/>
      <c r="AO2469" s="72"/>
      <c r="AP2469" s="72"/>
      <c r="AQ2469" s="72"/>
      <c r="AR2469" s="72"/>
      <c r="AS2469" s="72"/>
      <c r="AT2469" s="72"/>
      <c r="AU2469" s="72"/>
    </row>
    <row r="2470" spans="27:47" x14ac:dyDescent="0.2">
      <c r="AA2470" s="72"/>
      <c r="AB2470" s="72"/>
      <c r="AC2470" s="72"/>
      <c r="AD2470" s="72"/>
      <c r="AE2470" s="72"/>
      <c r="AF2470" s="128"/>
      <c r="AG2470" s="127"/>
      <c r="AN2470" s="72"/>
      <c r="AO2470" s="72"/>
      <c r="AP2470" s="72"/>
      <c r="AQ2470" s="72"/>
      <c r="AR2470" s="72"/>
      <c r="AS2470" s="72"/>
      <c r="AT2470" s="72"/>
      <c r="AU2470" s="72"/>
    </row>
    <row r="2471" spans="27:47" x14ac:dyDescent="0.2">
      <c r="AA2471" s="72"/>
      <c r="AB2471" s="72"/>
      <c r="AC2471" s="72"/>
      <c r="AD2471" s="72"/>
      <c r="AE2471" s="72"/>
      <c r="AF2471" s="128"/>
      <c r="AG2471" s="127"/>
      <c r="AN2471" s="72"/>
      <c r="AO2471" s="72"/>
      <c r="AP2471" s="72"/>
      <c r="AQ2471" s="72"/>
      <c r="AR2471" s="72"/>
      <c r="AS2471" s="72"/>
      <c r="AT2471" s="72"/>
      <c r="AU2471" s="72"/>
    </row>
    <row r="2472" spans="27:47" x14ac:dyDescent="0.2">
      <c r="AA2472" s="72"/>
      <c r="AB2472" s="72"/>
      <c r="AC2472" s="72"/>
      <c r="AD2472" s="72"/>
      <c r="AE2472" s="72"/>
      <c r="AF2472" s="128"/>
      <c r="AG2472" s="127"/>
      <c r="AN2472" s="72"/>
      <c r="AO2472" s="72"/>
      <c r="AP2472" s="72"/>
      <c r="AQ2472" s="72"/>
      <c r="AR2472" s="72"/>
      <c r="AS2472" s="72"/>
      <c r="AT2472" s="72"/>
      <c r="AU2472" s="72"/>
    </row>
    <row r="2473" spans="27:47" x14ac:dyDescent="0.2">
      <c r="AA2473" s="72"/>
      <c r="AB2473" s="72"/>
      <c r="AC2473" s="72"/>
      <c r="AD2473" s="72"/>
      <c r="AE2473" s="72"/>
      <c r="AF2473" s="128"/>
      <c r="AG2473" s="127"/>
      <c r="AN2473" s="72"/>
      <c r="AO2473" s="72"/>
      <c r="AP2473" s="72"/>
      <c r="AQ2473" s="72"/>
      <c r="AR2473" s="72"/>
      <c r="AS2473" s="72"/>
      <c r="AT2473" s="72"/>
      <c r="AU2473" s="72"/>
    </row>
    <row r="2474" spans="27:47" x14ac:dyDescent="0.2">
      <c r="AA2474" s="72"/>
      <c r="AB2474" s="72"/>
      <c r="AC2474" s="72"/>
      <c r="AD2474" s="72"/>
      <c r="AE2474" s="72"/>
      <c r="AF2474" s="128"/>
      <c r="AG2474" s="127"/>
      <c r="AN2474" s="72"/>
      <c r="AO2474" s="72"/>
      <c r="AP2474" s="72"/>
      <c r="AQ2474" s="72"/>
      <c r="AR2474" s="72"/>
      <c r="AS2474" s="72"/>
      <c r="AT2474" s="72"/>
      <c r="AU2474" s="72"/>
    </row>
    <row r="2475" spans="27:47" x14ac:dyDescent="0.2">
      <c r="AA2475" s="72"/>
      <c r="AB2475" s="72"/>
      <c r="AC2475" s="72"/>
      <c r="AD2475" s="72"/>
      <c r="AE2475" s="72"/>
      <c r="AF2475" s="128"/>
      <c r="AG2475" s="127"/>
      <c r="AN2475" s="72"/>
      <c r="AO2475" s="72"/>
      <c r="AP2475" s="72"/>
      <c r="AQ2475" s="72"/>
      <c r="AR2475" s="72"/>
      <c r="AS2475" s="72"/>
      <c r="AT2475" s="72"/>
      <c r="AU2475" s="72"/>
    </row>
    <row r="2476" spans="27:47" x14ac:dyDescent="0.2">
      <c r="AA2476" s="72"/>
      <c r="AB2476" s="72"/>
      <c r="AC2476" s="72"/>
      <c r="AD2476" s="72"/>
      <c r="AE2476" s="72"/>
      <c r="AF2476" s="128"/>
      <c r="AG2476" s="127"/>
      <c r="AN2476" s="72"/>
      <c r="AO2476" s="72"/>
      <c r="AP2476" s="72"/>
      <c r="AQ2476" s="72"/>
      <c r="AR2476" s="72"/>
      <c r="AS2476" s="72"/>
      <c r="AT2476" s="72"/>
      <c r="AU2476" s="72"/>
    </row>
    <row r="2477" spans="27:47" x14ac:dyDescent="0.2">
      <c r="AA2477" s="72"/>
      <c r="AB2477" s="72"/>
      <c r="AC2477" s="72"/>
      <c r="AD2477" s="72"/>
      <c r="AE2477" s="72"/>
      <c r="AF2477" s="128"/>
      <c r="AG2477" s="127"/>
      <c r="AN2477" s="72"/>
      <c r="AO2477" s="72"/>
      <c r="AP2477" s="72"/>
      <c r="AQ2477" s="72"/>
      <c r="AR2477" s="72"/>
      <c r="AS2477" s="72"/>
      <c r="AT2477" s="72"/>
      <c r="AU2477" s="72"/>
    </row>
    <row r="2478" spans="27:47" x14ac:dyDescent="0.2">
      <c r="AA2478" s="72"/>
      <c r="AB2478" s="72"/>
      <c r="AC2478" s="72"/>
      <c r="AD2478" s="72"/>
      <c r="AE2478" s="72"/>
      <c r="AF2478" s="128"/>
      <c r="AG2478" s="127"/>
      <c r="AN2478" s="72"/>
      <c r="AO2478" s="72"/>
      <c r="AP2478" s="72"/>
      <c r="AQ2478" s="72"/>
      <c r="AR2478" s="72"/>
      <c r="AS2478" s="72"/>
      <c r="AT2478" s="72"/>
      <c r="AU2478" s="72"/>
    </row>
    <row r="2479" spans="27:47" x14ac:dyDescent="0.2">
      <c r="AA2479" s="72"/>
      <c r="AB2479" s="72"/>
      <c r="AC2479" s="72"/>
      <c r="AD2479" s="72"/>
      <c r="AE2479" s="72"/>
      <c r="AF2479" s="128"/>
      <c r="AG2479" s="127"/>
      <c r="AN2479" s="72"/>
      <c r="AO2479" s="72"/>
      <c r="AP2479" s="72"/>
      <c r="AQ2479" s="72"/>
      <c r="AR2479" s="72"/>
      <c r="AS2479" s="72"/>
      <c r="AT2479" s="72"/>
      <c r="AU2479" s="72"/>
    </row>
    <row r="2480" spans="27:47" x14ac:dyDescent="0.2">
      <c r="AA2480" s="72"/>
      <c r="AB2480" s="72"/>
      <c r="AC2480" s="72"/>
      <c r="AD2480" s="72"/>
      <c r="AE2480" s="72"/>
      <c r="AF2480" s="128"/>
      <c r="AG2480" s="127"/>
      <c r="AN2480" s="72"/>
      <c r="AO2480" s="72"/>
      <c r="AP2480" s="72"/>
      <c r="AQ2480" s="72"/>
      <c r="AR2480" s="72"/>
      <c r="AS2480" s="72"/>
      <c r="AT2480" s="72"/>
      <c r="AU2480" s="72"/>
    </row>
    <row r="2481" spans="27:47" x14ac:dyDescent="0.2">
      <c r="AA2481" s="72"/>
      <c r="AB2481" s="72"/>
      <c r="AC2481" s="72"/>
      <c r="AD2481" s="72"/>
      <c r="AE2481" s="72"/>
      <c r="AF2481" s="128"/>
      <c r="AG2481" s="127"/>
      <c r="AN2481" s="72"/>
      <c r="AO2481" s="72"/>
      <c r="AP2481" s="72"/>
      <c r="AQ2481" s="72"/>
      <c r="AR2481" s="72"/>
      <c r="AS2481" s="72"/>
      <c r="AT2481" s="72"/>
      <c r="AU2481" s="72"/>
    </row>
    <row r="2482" spans="27:47" x14ac:dyDescent="0.2">
      <c r="AA2482" s="72"/>
      <c r="AB2482" s="72"/>
      <c r="AC2482" s="72"/>
      <c r="AD2482" s="72"/>
      <c r="AE2482" s="72"/>
      <c r="AF2482" s="128"/>
      <c r="AG2482" s="127"/>
      <c r="AN2482" s="72"/>
      <c r="AO2482" s="72"/>
      <c r="AP2482" s="72"/>
      <c r="AQ2482" s="72"/>
      <c r="AR2482" s="72"/>
      <c r="AS2482" s="72"/>
      <c r="AT2482" s="72"/>
      <c r="AU2482" s="72"/>
    </row>
    <row r="2483" spans="27:47" x14ac:dyDescent="0.2">
      <c r="AA2483" s="72"/>
      <c r="AB2483" s="72"/>
      <c r="AC2483" s="72"/>
      <c r="AD2483" s="72"/>
      <c r="AE2483" s="72"/>
      <c r="AF2483" s="128"/>
      <c r="AG2483" s="127"/>
      <c r="AN2483" s="72"/>
      <c r="AO2483" s="72"/>
      <c r="AP2483" s="72"/>
      <c r="AQ2483" s="72"/>
      <c r="AR2483" s="72"/>
      <c r="AS2483" s="72"/>
      <c r="AT2483" s="72"/>
      <c r="AU2483" s="72"/>
    </row>
    <row r="2484" spans="27:47" x14ac:dyDescent="0.2">
      <c r="AA2484" s="72"/>
      <c r="AB2484" s="72"/>
      <c r="AC2484" s="72"/>
      <c r="AD2484" s="72"/>
      <c r="AE2484" s="72"/>
      <c r="AF2484" s="128"/>
      <c r="AG2484" s="127"/>
      <c r="AN2484" s="72"/>
      <c r="AO2484" s="72"/>
      <c r="AP2484" s="72"/>
      <c r="AQ2484" s="72"/>
      <c r="AR2484" s="72"/>
      <c r="AS2484" s="72"/>
      <c r="AT2484" s="72"/>
      <c r="AU2484" s="72"/>
    </row>
    <row r="2485" spans="27:47" x14ac:dyDescent="0.2">
      <c r="AA2485" s="72"/>
      <c r="AB2485" s="72"/>
      <c r="AC2485" s="72"/>
      <c r="AD2485" s="72"/>
      <c r="AE2485" s="72"/>
      <c r="AF2485" s="128"/>
      <c r="AG2485" s="127"/>
      <c r="AN2485" s="72"/>
      <c r="AO2485" s="72"/>
      <c r="AP2485" s="72"/>
      <c r="AQ2485" s="72"/>
      <c r="AR2485" s="72"/>
      <c r="AS2485" s="72"/>
      <c r="AT2485" s="72"/>
      <c r="AU2485" s="72"/>
    </row>
    <row r="2486" spans="27:47" x14ac:dyDescent="0.2">
      <c r="AA2486" s="72"/>
      <c r="AB2486" s="72"/>
      <c r="AC2486" s="72"/>
      <c r="AD2486" s="72"/>
      <c r="AE2486" s="72"/>
      <c r="AF2486" s="128"/>
      <c r="AG2486" s="127"/>
      <c r="AN2486" s="72"/>
      <c r="AO2486" s="72"/>
      <c r="AP2486" s="72"/>
      <c r="AQ2486" s="72"/>
      <c r="AR2486" s="72"/>
      <c r="AS2486" s="72"/>
      <c r="AT2486" s="72"/>
      <c r="AU2486" s="72"/>
    </row>
    <row r="2487" spans="27:47" x14ac:dyDescent="0.2">
      <c r="AA2487" s="72"/>
      <c r="AB2487" s="72"/>
      <c r="AC2487" s="72"/>
      <c r="AD2487" s="72"/>
      <c r="AE2487" s="72"/>
      <c r="AF2487" s="128"/>
      <c r="AG2487" s="127"/>
      <c r="AN2487" s="72"/>
      <c r="AO2487" s="72"/>
      <c r="AP2487" s="72"/>
      <c r="AQ2487" s="72"/>
      <c r="AR2487" s="72"/>
      <c r="AS2487" s="72"/>
      <c r="AT2487" s="72"/>
      <c r="AU2487" s="72"/>
    </row>
    <row r="2488" spans="27:47" x14ac:dyDescent="0.2">
      <c r="AA2488" s="72"/>
      <c r="AB2488" s="72"/>
      <c r="AC2488" s="72"/>
      <c r="AD2488" s="72"/>
      <c r="AE2488" s="72"/>
      <c r="AF2488" s="128"/>
      <c r="AG2488" s="127"/>
      <c r="AN2488" s="72"/>
      <c r="AO2488" s="72"/>
      <c r="AP2488" s="72"/>
      <c r="AQ2488" s="72"/>
      <c r="AR2488" s="72"/>
      <c r="AS2488" s="72"/>
      <c r="AT2488" s="72"/>
      <c r="AU2488" s="72"/>
    </row>
    <row r="2489" spans="27:47" x14ac:dyDescent="0.2">
      <c r="AA2489" s="72"/>
      <c r="AB2489" s="72"/>
      <c r="AC2489" s="72"/>
      <c r="AD2489" s="72"/>
      <c r="AE2489" s="72"/>
      <c r="AF2489" s="128"/>
      <c r="AG2489" s="127"/>
      <c r="AN2489" s="72"/>
      <c r="AO2489" s="72"/>
      <c r="AP2489" s="72"/>
      <c r="AQ2489" s="72"/>
      <c r="AR2489" s="72"/>
      <c r="AS2489" s="72"/>
      <c r="AT2489" s="72"/>
      <c r="AU2489" s="72"/>
    </row>
    <row r="2490" spans="27:47" x14ac:dyDescent="0.2">
      <c r="AA2490" s="72"/>
      <c r="AB2490" s="72"/>
      <c r="AC2490" s="72"/>
      <c r="AD2490" s="72"/>
      <c r="AE2490" s="72"/>
      <c r="AF2490" s="128"/>
      <c r="AG2490" s="127"/>
      <c r="AN2490" s="72"/>
      <c r="AO2490" s="72"/>
      <c r="AP2490" s="72"/>
      <c r="AQ2490" s="72"/>
      <c r="AR2490" s="72"/>
      <c r="AS2490" s="72"/>
      <c r="AT2490" s="72"/>
      <c r="AU2490" s="72"/>
    </row>
    <row r="2491" spans="27:47" x14ac:dyDescent="0.2">
      <c r="AA2491" s="72"/>
      <c r="AB2491" s="72"/>
      <c r="AC2491" s="72"/>
      <c r="AD2491" s="72"/>
      <c r="AE2491" s="72"/>
      <c r="AF2491" s="128"/>
      <c r="AG2491" s="127"/>
      <c r="AN2491" s="72"/>
      <c r="AO2491" s="72"/>
      <c r="AP2491" s="72"/>
      <c r="AQ2491" s="72"/>
      <c r="AR2491" s="72"/>
      <c r="AS2491" s="72"/>
      <c r="AT2491" s="72"/>
      <c r="AU2491" s="72"/>
    </row>
    <row r="2492" spans="27:47" x14ac:dyDescent="0.2">
      <c r="AA2492" s="72"/>
      <c r="AB2492" s="72"/>
      <c r="AC2492" s="72"/>
      <c r="AD2492" s="72"/>
      <c r="AE2492" s="72"/>
      <c r="AF2492" s="128"/>
      <c r="AG2492" s="127"/>
      <c r="AN2492" s="72"/>
      <c r="AO2492" s="72"/>
      <c r="AP2492" s="72"/>
      <c r="AQ2492" s="72"/>
      <c r="AR2492" s="72"/>
      <c r="AS2492" s="72"/>
      <c r="AT2492" s="72"/>
      <c r="AU2492" s="72"/>
    </row>
    <row r="2493" spans="27:47" x14ac:dyDescent="0.2">
      <c r="AA2493" s="72"/>
      <c r="AB2493" s="72"/>
      <c r="AC2493" s="72"/>
      <c r="AD2493" s="72"/>
      <c r="AE2493" s="72"/>
      <c r="AF2493" s="128"/>
      <c r="AG2493" s="127"/>
      <c r="AN2493" s="72"/>
      <c r="AO2493" s="72"/>
      <c r="AP2493" s="72"/>
      <c r="AQ2493" s="72"/>
      <c r="AR2493" s="72"/>
      <c r="AS2493" s="72"/>
      <c r="AT2493" s="72"/>
      <c r="AU2493" s="72"/>
    </row>
    <row r="2494" spans="27:47" x14ac:dyDescent="0.2">
      <c r="AA2494" s="72"/>
      <c r="AB2494" s="72"/>
      <c r="AC2494" s="72"/>
      <c r="AD2494" s="72"/>
      <c r="AE2494" s="72"/>
      <c r="AF2494" s="128"/>
      <c r="AG2494" s="127"/>
      <c r="AN2494" s="72"/>
      <c r="AO2494" s="72"/>
      <c r="AP2494" s="72"/>
      <c r="AQ2494" s="72"/>
      <c r="AR2494" s="72"/>
      <c r="AS2494" s="72"/>
      <c r="AT2494" s="72"/>
      <c r="AU2494" s="72"/>
    </row>
    <row r="2495" spans="27:47" x14ac:dyDescent="0.2">
      <c r="AA2495" s="72"/>
      <c r="AB2495" s="72"/>
      <c r="AC2495" s="72"/>
      <c r="AD2495" s="72"/>
      <c r="AE2495" s="72"/>
      <c r="AF2495" s="128"/>
      <c r="AG2495" s="127"/>
      <c r="AN2495" s="72"/>
      <c r="AO2495" s="72"/>
      <c r="AP2495" s="72"/>
      <c r="AQ2495" s="72"/>
      <c r="AR2495" s="72"/>
      <c r="AS2495" s="72"/>
      <c r="AT2495" s="72"/>
      <c r="AU2495" s="72"/>
    </row>
    <row r="2496" spans="27:47" x14ac:dyDescent="0.2">
      <c r="AA2496" s="72"/>
      <c r="AB2496" s="72"/>
      <c r="AC2496" s="72"/>
      <c r="AD2496" s="72"/>
      <c r="AE2496" s="72"/>
      <c r="AF2496" s="128"/>
      <c r="AG2496" s="127"/>
      <c r="AN2496" s="72"/>
      <c r="AO2496" s="72"/>
      <c r="AP2496" s="72"/>
      <c r="AQ2496" s="72"/>
      <c r="AR2496" s="72"/>
      <c r="AS2496" s="72"/>
      <c r="AT2496" s="72"/>
      <c r="AU2496" s="72"/>
    </row>
    <row r="2497" spans="27:47" x14ac:dyDescent="0.2">
      <c r="AA2497" s="72"/>
      <c r="AB2497" s="72"/>
      <c r="AC2497" s="72"/>
      <c r="AD2497" s="72"/>
      <c r="AE2497" s="72"/>
      <c r="AF2497" s="128"/>
      <c r="AG2497" s="127"/>
      <c r="AN2497" s="72"/>
      <c r="AO2497" s="72"/>
      <c r="AP2497" s="72"/>
      <c r="AQ2497" s="72"/>
      <c r="AR2497" s="72"/>
      <c r="AS2497" s="72"/>
      <c r="AT2497" s="72"/>
      <c r="AU2497" s="72"/>
    </row>
    <row r="2498" spans="27:47" x14ac:dyDescent="0.2">
      <c r="AA2498" s="72"/>
      <c r="AB2498" s="72"/>
      <c r="AC2498" s="72"/>
      <c r="AD2498" s="72"/>
      <c r="AE2498" s="72"/>
      <c r="AF2498" s="128"/>
      <c r="AG2498" s="127"/>
      <c r="AN2498" s="72"/>
      <c r="AO2498" s="72"/>
      <c r="AP2498" s="72"/>
      <c r="AQ2498" s="72"/>
      <c r="AR2498" s="72"/>
      <c r="AS2498" s="72"/>
      <c r="AT2498" s="72"/>
      <c r="AU2498" s="72"/>
    </row>
    <row r="2499" spans="27:47" x14ac:dyDescent="0.2">
      <c r="AA2499" s="72"/>
      <c r="AB2499" s="72"/>
      <c r="AC2499" s="72"/>
      <c r="AD2499" s="72"/>
      <c r="AE2499" s="72"/>
      <c r="AF2499" s="128"/>
      <c r="AG2499" s="127"/>
      <c r="AN2499" s="72"/>
      <c r="AO2499" s="72"/>
      <c r="AP2499" s="72"/>
      <c r="AQ2499" s="72"/>
      <c r="AR2499" s="72"/>
      <c r="AS2499" s="72"/>
      <c r="AT2499" s="72"/>
      <c r="AU2499" s="72"/>
    </row>
    <row r="2500" spans="27:47" x14ac:dyDescent="0.2">
      <c r="AA2500" s="72"/>
      <c r="AB2500" s="72"/>
      <c r="AC2500" s="72"/>
      <c r="AD2500" s="72"/>
      <c r="AE2500" s="72"/>
      <c r="AF2500" s="128"/>
      <c r="AG2500" s="127"/>
      <c r="AN2500" s="72"/>
      <c r="AO2500" s="72"/>
      <c r="AP2500" s="72"/>
      <c r="AQ2500" s="72"/>
      <c r="AR2500" s="72"/>
      <c r="AS2500" s="72"/>
      <c r="AT2500" s="72"/>
      <c r="AU2500" s="72"/>
    </row>
    <row r="2501" spans="27:47" x14ac:dyDescent="0.2">
      <c r="AA2501" s="72"/>
      <c r="AB2501" s="72"/>
      <c r="AC2501" s="72"/>
      <c r="AD2501" s="72"/>
      <c r="AE2501" s="72"/>
      <c r="AF2501" s="128"/>
      <c r="AG2501" s="127"/>
      <c r="AN2501" s="72"/>
      <c r="AO2501" s="72"/>
      <c r="AP2501" s="72"/>
      <c r="AQ2501" s="72"/>
      <c r="AR2501" s="72"/>
      <c r="AS2501" s="72"/>
      <c r="AT2501" s="72"/>
      <c r="AU2501" s="72"/>
    </row>
    <row r="2502" spans="27:47" x14ac:dyDescent="0.2">
      <c r="AA2502" s="72"/>
      <c r="AB2502" s="72"/>
      <c r="AC2502" s="72"/>
      <c r="AD2502" s="72"/>
      <c r="AE2502" s="72"/>
      <c r="AF2502" s="128"/>
      <c r="AG2502" s="127"/>
      <c r="AN2502" s="72"/>
      <c r="AO2502" s="72"/>
      <c r="AP2502" s="72"/>
      <c r="AQ2502" s="72"/>
      <c r="AR2502" s="72"/>
      <c r="AS2502" s="72"/>
      <c r="AT2502" s="72"/>
      <c r="AU2502" s="72"/>
    </row>
    <row r="2503" spans="27:47" x14ac:dyDescent="0.2">
      <c r="AA2503" s="72"/>
      <c r="AB2503" s="72"/>
      <c r="AC2503" s="72"/>
      <c r="AD2503" s="72"/>
      <c r="AE2503" s="72"/>
      <c r="AF2503" s="128"/>
      <c r="AG2503" s="127"/>
      <c r="AN2503" s="72"/>
      <c r="AO2503" s="72"/>
      <c r="AP2503" s="72"/>
      <c r="AQ2503" s="72"/>
      <c r="AR2503" s="72"/>
      <c r="AS2503" s="72"/>
      <c r="AT2503" s="72"/>
      <c r="AU2503" s="72"/>
    </row>
    <row r="2504" spans="27:47" x14ac:dyDescent="0.2">
      <c r="AA2504" s="72"/>
      <c r="AB2504" s="72"/>
      <c r="AC2504" s="72"/>
      <c r="AD2504" s="72"/>
      <c r="AE2504" s="72"/>
      <c r="AF2504" s="128"/>
      <c r="AG2504" s="127"/>
      <c r="AN2504" s="72"/>
      <c r="AO2504" s="72"/>
      <c r="AP2504" s="72"/>
      <c r="AQ2504" s="72"/>
      <c r="AR2504" s="72"/>
      <c r="AS2504" s="72"/>
      <c r="AT2504" s="72"/>
      <c r="AU2504" s="72"/>
    </row>
    <row r="2505" spans="27:47" x14ac:dyDescent="0.2">
      <c r="AA2505" s="72"/>
      <c r="AB2505" s="72"/>
      <c r="AC2505" s="72"/>
      <c r="AD2505" s="72"/>
      <c r="AE2505" s="72"/>
      <c r="AF2505" s="128"/>
      <c r="AG2505" s="127"/>
      <c r="AN2505" s="72"/>
      <c r="AO2505" s="72"/>
      <c r="AP2505" s="72"/>
      <c r="AQ2505" s="72"/>
      <c r="AR2505" s="72"/>
      <c r="AS2505" s="72"/>
      <c r="AT2505" s="72"/>
      <c r="AU2505" s="72"/>
    </row>
    <row r="2506" spans="27:47" x14ac:dyDescent="0.2">
      <c r="AA2506" s="72"/>
      <c r="AB2506" s="72"/>
      <c r="AC2506" s="72"/>
      <c r="AD2506" s="72"/>
      <c r="AE2506" s="72"/>
      <c r="AF2506" s="128"/>
      <c r="AG2506" s="127"/>
      <c r="AN2506" s="72"/>
      <c r="AO2506" s="72"/>
      <c r="AP2506" s="72"/>
      <c r="AQ2506" s="72"/>
      <c r="AR2506" s="72"/>
      <c r="AS2506" s="72"/>
      <c r="AT2506" s="72"/>
      <c r="AU2506" s="72"/>
    </row>
    <row r="2507" spans="27:47" x14ac:dyDescent="0.2">
      <c r="AA2507" s="72"/>
      <c r="AB2507" s="72"/>
      <c r="AC2507" s="72"/>
      <c r="AD2507" s="72"/>
      <c r="AE2507" s="72"/>
      <c r="AF2507" s="128"/>
      <c r="AG2507" s="127"/>
      <c r="AN2507" s="72"/>
      <c r="AO2507" s="72"/>
      <c r="AP2507" s="72"/>
      <c r="AQ2507" s="72"/>
      <c r="AR2507" s="72"/>
      <c r="AS2507" s="72"/>
      <c r="AT2507" s="72"/>
      <c r="AU2507" s="72"/>
    </row>
    <row r="2508" spans="27:47" x14ac:dyDescent="0.2">
      <c r="AA2508" s="72"/>
      <c r="AB2508" s="72"/>
      <c r="AC2508" s="72"/>
      <c r="AD2508" s="72"/>
      <c r="AE2508" s="72"/>
      <c r="AF2508" s="128"/>
      <c r="AG2508" s="127"/>
      <c r="AN2508" s="72"/>
      <c r="AO2508" s="72"/>
      <c r="AP2508" s="72"/>
      <c r="AQ2508" s="72"/>
      <c r="AR2508" s="72"/>
      <c r="AS2508" s="72"/>
      <c r="AT2508" s="72"/>
      <c r="AU2508" s="72"/>
    </row>
    <row r="2509" spans="27:47" x14ac:dyDescent="0.2">
      <c r="AA2509" s="72"/>
      <c r="AB2509" s="72"/>
      <c r="AC2509" s="72"/>
      <c r="AD2509" s="72"/>
      <c r="AE2509" s="72"/>
      <c r="AF2509" s="128"/>
      <c r="AG2509" s="127"/>
      <c r="AN2509" s="72"/>
      <c r="AO2509" s="72"/>
      <c r="AP2509" s="72"/>
      <c r="AQ2509" s="72"/>
      <c r="AR2509" s="72"/>
      <c r="AS2509" s="72"/>
      <c r="AT2509" s="72"/>
      <c r="AU2509" s="72"/>
    </row>
    <row r="2510" spans="27:47" x14ac:dyDescent="0.2">
      <c r="AA2510" s="72"/>
      <c r="AB2510" s="72"/>
      <c r="AC2510" s="72"/>
      <c r="AD2510" s="72"/>
      <c r="AE2510" s="72"/>
      <c r="AF2510" s="128"/>
      <c r="AG2510" s="127"/>
      <c r="AN2510" s="72"/>
      <c r="AO2510" s="72"/>
      <c r="AP2510" s="72"/>
      <c r="AQ2510" s="72"/>
      <c r="AR2510" s="72"/>
      <c r="AS2510" s="72"/>
      <c r="AT2510" s="72"/>
      <c r="AU2510" s="72"/>
    </row>
    <row r="2511" spans="27:47" x14ac:dyDescent="0.2">
      <c r="AA2511" s="72"/>
      <c r="AB2511" s="72"/>
      <c r="AC2511" s="72"/>
      <c r="AD2511" s="72"/>
      <c r="AE2511" s="72"/>
      <c r="AF2511" s="128"/>
      <c r="AG2511" s="127"/>
      <c r="AN2511" s="72"/>
      <c r="AO2511" s="72"/>
      <c r="AP2511" s="72"/>
      <c r="AQ2511" s="72"/>
      <c r="AR2511" s="72"/>
      <c r="AS2511" s="72"/>
      <c r="AT2511" s="72"/>
      <c r="AU2511" s="72"/>
    </row>
    <row r="2512" spans="27:47" x14ac:dyDescent="0.2">
      <c r="AA2512" s="72"/>
      <c r="AB2512" s="72"/>
      <c r="AC2512" s="72"/>
      <c r="AD2512" s="72"/>
      <c r="AE2512" s="72"/>
      <c r="AF2512" s="128"/>
      <c r="AG2512" s="127"/>
      <c r="AN2512" s="72"/>
      <c r="AO2512" s="72"/>
      <c r="AP2512" s="72"/>
      <c r="AQ2512" s="72"/>
      <c r="AR2512" s="72"/>
      <c r="AS2512" s="72"/>
      <c r="AT2512" s="72"/>
      <c r="AU2512" s="72"/>
    </row>
    <row r="2513" spans="27:47" x14ac:dyDescent="0.2">
      <c r="AA2513" s="72"/>
      <c r="AB2513" s="72"/>
      <c r="AC2513" s="72"/>
      <c r="AD2513" s="72"/>
      <c r="AE2513" s="72"/>
      <c r="AF2513" s="128"/>
      <c r="AG2513" s="127"/>
      <c r="AN2513" s="72"/>
      <c r="AO2513" s="72"/>
      <c r="AP2513" s="72"/>
      <c r="AQ2513" s="72"/>
      <c r="AR2513" s="72"/>
      <c r="AS2513" s="72"/>
      <c r="AT2513" s="72"/>
      <c r="AU2513" s="72"/>
    </row>
    <row r="2514" spans="27:47" x14ac:dyDescent="0.2">
      <c r="AA2514" s="72"/>
      <c r="AB2514" s="72"/>
      <c r="AC2514" s="72"/>
      <c r="AD2514" s="72"/>
      <c r="AE2514" s="72"/>
      <c r="AF2514" s="128"/>
      <c r="AG2514" s="127"/>
      <c r="AN2514" s="72"/>
      <c r="AO2514" s="72"/>
      <c r="AP2514" s="72"/>
      <c r="AQ2514" s="72"/>
      <c r="AR2514" s="72"/>
      <c r="AS2514" s="72"/>
      <c r="AT2514" s="72"/>
      <c r="AU2514" s="72"/>
    </row>
    <row r="2515" spans="27:47" x14ac:dyDescent="0.2">
      <c r="AA2515" s="72"/>
      <c r="AB2515" s="72"/>
      <c r="AC2515" s="72"/>
      <c r="AD2515" s="72"/>
      <c r="AE2515" s="72"/>
      <c r="AF2515" s="128"/>
      <c r="AG2515" s="127"/>
      <c r="AN2515" s="72"/>
      <c r="AO2515" s="72"/>
      <c r="AP2515" s="72"/>
      <c r="AQ2515" s="72"/>
      <c r="AR2515" s="72"/>
      <c r="AS2515" s="72"/>
      <c r="AT2515" s="72"/>
      <c r="AU2515" s="72"/>
    </row>
    <row r="2516" spans="27:47" x14ac:dyDescent="0.2">
      <c r="AA2516" s="72"/>
      <c r="AB2516" s="72"/>
      <c r="AC2516" s="72"/>
      <c r="AD2516" s="72"/>
      <c r="AE2516" s="72"/>
      <c r="AF2516" s="128"/>
      <c r="AG2516" s="127"/>
      <c r="AN2516" s="72"/>
      <c r="AO2516" s="72"/>
      <c r="AP2516" s="72"/>
      <c r="AQ2516" s="72"/>
      <c r="AR2516" s="72"/>
      <c r="AS2516" s="72"/>
      <c r="AT2516" s="72"/>
      <c r="AU2516" s="72"/>
    </row>
    <row r="2517" spans="27:47" x14ac:dyDescent="0.2">
      <c r="AA2517" s="72"/>
      <c r="AB2517" s="72"/>
      <c r="AC2517" s="72"/>
      <c r="AD2517" s="72"/>
      <c r="AE2517" s="72"/>
      <c r="AF2517" s="128"/>
      <c r="AG2517" s="127"/>
      <c r="AN2517" s="72"/>
      <c r="AO2517" s="72"/>
      <c r="AP2517" s="72"/>
      <c r="AQ2517" s="72"/>
      <c r="AR2517" s="72"/>
      <c r="AS2517" s="72"/>
      <c r="AT2517" s="72"/>
      <c r="AU2517" s="72"/>
    </row>
    <row r="2518" spans="27:47" x14ac:dyDescent="0.2">
      <c r="AA2518" s="72"/>
      <c r="AB2518" s="72"/>
      <c r="AC2518" s="72"/>
      <c r="AD2518" s="72"/>
      <c r="AE2518" s="72"/>
      <c r="AF2518" s="128"/>
      <c r="AG2518" s="127"/>
      <c r="AN2518" s="72"/>
      <c r="AO2518" s="72"/>
      <c r="AP2518" s="72"/>
      <c r="AQ2518" s="72"/>
      <c r="AR2518" s="72"/>
      <c r="AS2518" s="72"/>
      <c r="AT2518" s="72"/>
      <c r="AU2518" s="72"/>
    </row>
    <row r="2519" spans="27:47" x14ac:dyDescent="0.2">
      <c r="AA2519" s="72"/>
      <c r="AB2519" s="72"/>
      <c r="AC2519" s="72"/>
      <c r="AD2519" s="72"/>
      <c r="AE2519" s="72"/>
      <c r="AF2519" s="128"/>
      <c r="AG2519" s="127"/>
      <c r="AN2519" s="72"/>
      <c r="AO2519" s="72"/>
      <c r="AP2519" s="72"/>
      <c r="AQ2519" s="72"/>
      <c r="AR2519" s="72"/>
      <c r="AS2519" s="72"/>
      <c r="AT2519" s="72"/>
      <c r="AU2519" s="72"/>
    </row>
    <row r="2520" spans="27:47" x14ac:dyDescent="0.2">
      <c r="AA2520" s="72"/>
      <c r="AB2520" s="72"/>
      <c r="AC2520" s="72"/>
      <c r="AD2520" s="72"/>
      <c r="AE2520" s="72"/>
      <c r="AF2520" s="128"/>
      <c r="AG2520" s="127"/>
      <c r="AN2520" s="72"/>
      <c r="AO2520" s="72"/>
      <c r="AP2520" s="72"/>
      <c r="AQ2520" s="72"/>
      <c r="AR2520" s="72"/>
      <c r="AS2520" s="72"/>
      <c r="AT2520" s="72"/>
      <c r="AU2520" s="72"/>
    </row>
    <row r="2521" spans="27:47" x14ac:dyDescent="0.2">
      <c r="AA2521" s="72"/>
      <c r="AB2521" s="72"/>
      <c r="AC2521" s="72"/>
      <c r="AD2521" s="72"/>
      <c r="AE2521" s="72"/>
      <c r="AF2521" s="128"/>
      <c r="AG2521" s="127"/>
      <c r="AN2521" s="72"/>
      <c r="AO2521" s="72"/>
      <c r="AP2521" s="72"/>
      <c r="AQ2521" s="72"/>
      <c r="AR2521" s="72"/>
      <c r="AS2521" s="72"/>
      <c r="AT2521" s="72"/>
      <c r="AU2521" s="72"/>
    </row>
    <row r="2522" spans="27:47" x14ac:dyDescent="0.2">
      <c r="AA2522" s="72"/>
      <c r="AB2522" s="72"/>
      <c r="AC2522" s="72"/>
      <c r="AD2522" s="72"/>
      <c r="AE2522" s="72"/>
      <c r="AF2522" s="128"/>
      <c r="AG2522" s="127"/>
      <c r="AN2522" s="72"/>
      <c r="AO2522" s="72"/>
      <c r="AP2522" s="72"/>
      <c r="AQ2522" s="72"/>
      <c r="AR2522" s="72"/>
      <c r="AS2522" s="72"/>
      <c r="AT2522" s="72"/>
      <c r="AU2522" s="72"/>
    </row>
    <row r="2523" spans="27:47" x14ac:dyDescent="0.2">
      <c r="AA2523" s="72"/>
      <c r="AB2523" s="72"/>
      <c r="AC2523" s="72"/>
      <c r="AD2523" s="72"/>
      <c r="AE2523" s="72"/>
      <c r="AF2523" s="128"/>
      <c r="AG2523" s="127"/>
      <c r="AN2523" s="72"/>
      <c r="AO2523" s="72"/>
      <c r="AP2523" s="72"/>
      <c r="AQ2523" s="72"/>
      <c r="AR2523" s="72"/>
      <c r="AS2523" s="72"/>
      <c r="AT2523" s="72"/>
      <c r="AU2523" s="72"/>
    </row>
    <row r="2524" spans="27:47" x14ac:dyDescent="0.2">
      <c r="AA2524" s="72"/>
      <c r="AB2524" s="72"/>
      <c r="AC2524" s="72"/>
      <c r="AD2524" s="72"/>
      <c r="AE2524" s="72"/>
      <c r="AF2524" s="128"/>
      <c r="AG2524" s="127"/>
      <c r="AN2524" s="72"/>
      <c r="AO2524" s="72"/>
      <c r="AP2524" s="72"/>
      <c r="AQ2524" s="72"/>
      <c r="AR2524" s="72"/>
      <c r="AS2524" s="72"/>
      <c r="AT2524" s="72"/>
      <c r="AU2524" s="72"/>
    </row>
    <row r="2525" spans="27:47" x14ac:dyDescent="0.2">
      <c r="AA2525" s="72"/>
      <c r="AB2525" s="72"/>
      <c r="AC2525" s="72"/>
      <c r="AD2525" s="72"/>
      <c r="AE2525" s="72"/>
      <c r="AF2525" s="128"/>
      <c r="AG2525" s="127"/>
      <c r="AN2525" s="72"/>
      <c r="AO2525" s="72"/>
      <c r="AP2525" s="72"/>
      <c r="AQ2525" s="72"/>
      <c r="AR2525" s="72"/>
      <c r="AS2525" s="72"/>
      <c r="AT2525" s="72"/>
      <c r="AU2525" s="72"/>
    </row>
    <row r="2526" spans="27:47" x14ac:dyDescent="0.2">
      <c r="AA2526" s="72"/>
      <c r="AB2526" s="72"/>
      <c r="AC2526" s="72"/>
      <c r="AD2526" s="72"/>
      <c r="AE2526" s="72"/>
      <c r="AF2526" s="128"/>
      <c r="AG2526" s="127"/>
      <c r="AN2526" s="72"/>
      <c r="AO2526" s="72"/>
      <c r="AP2526" s="72"/>
      <c r="AQ2526" s="72"/>
      <c r="AR2526" s="72"/>
      <c r="AS2526" s="72"/>
      <c r="AT2526" s="72"/>
      <c r="AU2526" s="72"/>
    </row>
    <row r="2527" spans="27:47" x14ac:dyDescent="0.2">
      <c r="AA2527" s="72"/>
      <c r="AB2527" s="72"/>
      <c r="AC2527" s="72"/>
      <c r="AD2527" s="72"/>
      <c r="AE2527" s="72"/>
      <c r="AF2527" s="128"/>
      <c r="AG2527" s="127"/>
      <c r="AN2527" s="72"/>
      <c r="AO2527" s="72"/>
      <c r="AP2527" s="72"/>
      <c r="AQ2527" s="72"/>
      <c r="AR2527" s="72"/>
      <c r="AS2527" s="72"/>
      <c r="AT2527" s="72"/>
      <c r="AU2527" s="72"/>
    </row>
    <row r="2528" spans="27:47" x14ac:dyDescent="0.2">
      <c r="AA2528" s="72"/>
      <c r="AB2528" s="72"/>
      <c r="AC2528" s="72"/>
      <c r="AD2528" s="72"/>
      <c r="AE2528" s="72"/>
      <c r="AF2528" s="128"/>
      <c r="AG2528" s="127"/>
      <c r="AN2528" s="72"/>
      <c r="AO2528" s="72"/>
      <c r="AP2528" s="72"/>
      <c r="AQ2528" s="72"/>
      <c r="AR2528" s="72"/>
      <c r="AS2528" s="72"/>
      <c r="AT2528" s="72"/>
      <c r="AU2528" s="72"/>
    </row>
    <row r="2529" spans="27:47" x14ac:dyDescent="0.2">
      <c r="AA2529" s="72"/>
      <c r="AB2529" s="72"/>
      <c r="AC2529" s="72"/>
      <c r="AD2529" s="72"/>
      <c r="AE2529" s="72"/>
      <c r="AF2529" s="128"/>
      <c r="AG2529" s="127"/>
      <c r="AN2529" s="72"/>
      <c r="AO2529" s="72"/>
      <c r="AP2529" s="72"/>
      <c r="AQ2529" s="72"/>
      <c r="AR2529" s="72"/>
      <c r="AS2529" s="72"/>
      <c r="AT2529" s="72"/>
      <c r="AU2529" s="72"/>
    </row>
    <row r="2530" spans="27:47" x14ac:dyDescent="0.2">
      <c r="AA2530" s="72"/>
      <c r="AB2530" s="72"/>
      <c r="AC2530" s="72"/>
      <c r="AD2530" s="72"/>
      <c r="AE2530" s="72"/>
      <c r="AF2530" s="128"/>
      <c r="AG2530" s="127"/>
      <c r="AN2530" s="72"/>
      <c r="AO2530" s="72"/>
      <c r="AP2530" s="72"/>
      <c r="AQ2530" s="72"/>
      <c r="AR2530" s="72"/>
      <c r="AS2530" s="72"/>
      <c r="AT2530" s="72"/>
      <c r="AU2530" s="72"/>
    </row>
    <row r="2531" spans="27:47" x14ac:dyDescent="0.2">
      <c r="AA2531" s="72"/>
      <c r="AB2531" s="72"/>
      <c r="AC2531" s="72"/>
      <c r="AD2531" s="72"/>
      <c r="AE2531" s="72"/>
      <c r="AF2531" s="128"/>
      <c r="AG2531" s="127"/>
      <c r="AN2531" s="72"/>
      <c r="AO2531" s="72"/>
      <c r="AP2531" s="72"/>
      <c r="AQ2531" s="72"/>
      <c r="AR2531" s="72"/>
      <c r="AS2531" s="72"/>
      <c r="AT2531" s="72"/>
      <c r="AU2531" s="72"/>
    </row>
    <row r="2532" spans="27:47" x14ac:dyDescent="0.2">
      <c r="AA2532" s="72"/>
      <c r="AB2532" s="72"/>
      <c r="AC2532" s="72"/>
      <c r="AD2532" s="72"/>
      <c r="AE2532" s="72"/>
      <c r="AF2532" s="128"/>
      <c r="AG2532" s="127"/>
      <c r="AN2532" s="72"/>
      <c r="AO2532" s="72"/>
      <c r="AP2532" s="72"/>
      <c r="AQ2532" s="72"/>
      <c r="AR2532" s="72"/>
      <c r="AS2532" s="72"/>
      <c r="AT2532" s="72"/>
      <c r="AU2532" s="72"/>
    </row>
    <row r="2533" spans="27:47" x14ac:dyDescent="0.2">
      <c r="AA2533" s="72"/>
      <c r="AB2533" s="72"/>
      <c r="AC2533" s="72"/>
      <c r="AD2533" s="72"/>
      <c r="AE2533" s="72"/>
      <c r="AF2533" s="128"/>
      <c r="AG2533" s="127"/>
      <c r="AN2533" s="72"/>
      <c r="AO2533" s="72"/>
      <c r="AP2533" s="72"/>
      <c r="AQ2533" s="72"/>
      <c r="AR2533" s="72"/>
      <c r="AS2533" s="72"/>
      <c r="AT2533" s="72"/>
      <c r="AU2533" s="72"/>
    </row>
    <row r="2534" spans="27:47" x14ac:dyDescent="0.2">
      <c r="AA2534" s="72"/>
      <c r="AB2534" s="72"/>
      <c r="AC2534" s="72"/>
      <c r="AD2534" s="72"/>
      <c r="AE2534" s="72"/>
      <c r="AF2534" s="128"/>
      <c r="AG2534" s="127"/>
      <c r="AN2534" s="72"/>
      <c r="AO2534" s="72"/>
      <c r="AP2534" s="72"/>
      <c r="AQ2534" s="72"/>
      <c r="AR2534" s="72"/>
      <c r="AS2534" s="72"/>
      <c r="AT2534" s="72"/>
      <c r="AU2534" s="72"/>
    </row>
    <row r="2535" spans="27:47" x14ac:dyDescent="0.2">
      <c r="AA2535" s="72"/>
      <c r="AB2535" s="72"/>
      <c r="AC2535" s="72"/>
      <c r="AD2535" s="72"/>
      <c r="AE2535" s="72"/>
      <c r="AF2535" s="128"/>
      <c r="AG2535" s="127"/>
      <c r="AN2535" s="72"/>
      <c r="AO2535" s="72"/>
      <c r="AP2535" s="72"/>
      <c r="AQ2535" s="72"/>
      <c r="AR2535" s="72"/>
      <c r="AS2535" s="72"/>
      <c r="AT2535" s="72"/>
      <c r="AU2535" s="72"/>
    </row>
    <row r="2536" spans="27:47" x14ac:dyDescent="0.2">
      <c r="AA2536" s="72"/>
      <c r="AB2536" s="72"/>
      <c r="AC2536" s="72"/>
      <c r="AD2536" s="72"/>
      <c r="AE2536" s="72"/>
      <c r="AF2536" s="128"/>
      <c r="AG2536" s="127"/>
      <c r="AN2536" s="72"/>
      <c r="AO2536" s="72"/>
      <c r="AP2536" s="72"/>
      <c r="AQ2536" s="72"/>
      <c r="AR2536" s="72"/>
      <c r="AS2536" s="72"/>
      <c r="AT2536" s="72"/>
      <c r="AU2536" s="72"/>
    </row>
    <row r="2537" spans="27:47" x14ac:dyDescent="0.2">
      <c r="AA2537" s="72"/>
      <c r="AB2537" s="72"/>
      <c r="AC2537" s="72"/>
      <c r="AD2537" s="72"/>
      <c r="AE2537" s="72"/>
      <c r="AF2537" s="128"/>
      <c r="AG2537" s="127"/>
      <c r="AN2537" s="72"/>
      <c r="AO2537" s="72"/>
      <c r="AP2537" s="72"/>
      <c r="AQ2537" s="72"/>
      <c r="AR2537" s="72"/>
      <c r="AS2537" s="72"/>
      <c r="AT2537" s="72"/>
      <c r="AU2537" s="72"/>
    </row>
    <row r="2538" spans="27:47" x14ac:dyDescent="0.2">
      <c r="AA2538" s="72"/>
      <c r="AB2538" s="72"/>
      <c r="AC2538" s="72"/>
      <c r="AD2538" s="72"/>
      <c r="AE2538" s="72"/>
      <c r="AF2538" s="128"/>
      <c r="AG2538" s="127"/>
      <c r="AN2538" s="72"/>
      <c r="AO2538" s="72"/>
      <c r="AP2538" s="72"/>
      <c r="AQ2538" s="72"/>
      <c r="AR2538" s="72"/>
      <c r="AS2538" s="72"/>
      <c r="AT2538" s="72"/>
      <c r="AU2538" s="72"/>
    </row>
    <row r="2539" spans="27:47" x14ac:dyDescent="0.2">
      <c r="AA2539" s="72"/>
      <c r="AB2539" s="72"/>
      <c r="AC2539" s="72"/>
      <c r="AD2539" s="72"/>
      <c r="AE2539" s="72"/>
      <c r="AF2539" s="128"/>
      <c r="AG2539" s="127"/>
      <c r="AN2539" s="72"/>
      <c r="AO2539" s="72"/>
      <c r="AP2539" s="72"/>
      <c r="AQ2539" s="72"/>
      <c r="AR2539" s="72"/>
      <c r="AS2539" s="72"/>
      <c r="AT2539" s="72"/>
      <c r="AU2539" s="72"/>
    </row>
  </sheetData>
  <protectedRanges>
    <protectedRange sqref="A222:D222" name="Range1"/>
  </protectedRanges>
  <phoneticPr fontId="0" type="noConversion"/>
  <hyperlinks>
    <hyperlink ref="H64993" r:id="rId1" display="http://vsolj.cetus-net.org/bulletin.html" xr:uid="{00000000-0004-0000-0000-000000000000}"/>
    <hyperlink ref="H64986" r:id="rId2" display="http://vsolj.cetus-net.org/bulletin.html" xr:uid="{00000000-0004-0000-0000-000001000000}"/>
    <hyperlink ref="AP2483" r:id="rId3" display="http://cdsbib.u-strasbg.fr/cgi-bin/cdsbib?1990RMxAA..21..381G" xr:uid="{00000000-0004-0000-0000-000002000000}"/>
    <hyperlink ref="AP2486" r:id="rId4" display="http://cdsbib.u-strasbg.fr/cgi-bin/cdsbib?1990RMxAA..21..381G" xr:uid="{00000000-0004-0000-0000-000003000000}"/>
    <hyperlink ref="AP2484" r:id="rId5" display="http://cdsbib.u-strasbg.fr/cgi-bin/cdsbib?1990RMxAA..21..381G" xr:uid="{00000000-0004-0000-0000-000004000000}"/>
    <hyperlink ref="AP2462" r:id="rId6" display="http://cdsbib.u-strasbg.fr/cgi-bin/cdsbib?1990RMxAA..21..381G" xr:uid="{00000000-0004-0000-0000-000005000000}"/>
    <hyperlink ref="I64993" r:id="rId7" display="http://vsolj.cetus-net.org/bulletin.html" xr:uid="{00000000-0004-0000-0000-000006000000}"/>
    <hyperlink ref="AQ2596" r:id="rId8" display="http://cdsbib.u-strasbg.fr/cgi-bin/cdsbib?1990RMxAA..21..381G" xr:uid="{00000000-0004-0000-0000-000007000000}"/>
    <hyperlink ref="AQ865" r:id="rId9" display="http://cdsbib.u-strasbg.fr/cgi-bin/cdsbib?1990RMxAA..21..381G" xr:uid="{00000000-0004-0000-0000-000008000000}"/>
    <hyperlink ref="AQ2597" r:id="rId10" display="http://cdsbib.u-strasbg.fr/cgi-bin/cdsbib?1990RMxAA..21..381G" xr:uid="{00000000-0004-0000-0000-000009000000}"/>
    <hyperlink ref="H64990" r:id="rId11" display="https://www.aavso.org/ejaavso" xr:uid="{00000000-0004-0000-0000-00000A000000}"/>
    <hyperlink ref="H65001" r:id="rId12" display="http://vsolj.cetus-net.org/bulletin.html" xr:uid="{00000000-0004-0000-0000-00000B000000}"/>
    <hyperlink ref="H64994" r:id="rId13" display="https://www.aavso.org/ejaavso" xr:uid="{00000000-0004-0000-0000-00000C000000}"/>
    <hyperlink ref="AP1852" r:id="rId14" display="http://cdsbib.u-strasbg.fr/cgi-bin/cdsbib?1990RMxAA..21..381G" xr:uid="{00000000-0004-0000-0000-00000D000000}"/>
    <hyperlink ref="AP1849" r:id="rId15" display="http://cdsbib.u-strasbg.fr/cgi-bin/cdsbib?1990RMxAA..21..381G" xr:uid="{00000000-0004-0000-0000-00000E000000}"/>
    <hyperlink ref="AP1851" r:id="rId16" display="http://cdsbib.u-strasbg.fr/cgi-bin/cdsbib?1990RMxAA..21..381G" xr:uid="{00000000-0004-0000-0000-00000F000000}"/>
    <hyperlink ref="AP1827" r:id="rId17" display="http://cdsbib.u-strasbg.fr/cgi-bin/cdsbib?1990RMxAA..21..381G" xr:uid="{00000000-0004-0000-0000-000010000000}"/>
    <hyperlink ref="I65001" r:id="rId18" display="http://vsolj.cetus-net.org/bulletin.html" xr:uid="{00000000-0004-0000-0000-000011000000}"/>
    <hyperlink ref="AQ1988" r:id="rId19" display="http://cdsbib.u-strasbg.fr/cgi-bin/cdsbib?1990RMxAA..21..381G" xr:uid="{00000000-0004-0000-0000-000012000000}"/>
    <hyperlink ref="AQ3632" r:id="rId20" display="http://cdsbib.u-strasbg.fr/cgi-bin/cdsbib?1990RMxAA..21..381G" xr:uid="{00000000-0004-0000-0000-000013000000}"/>
    <hyperlink ref="AQ1989" r:id="rId21" display="http://cdsbib.u-strasbg.fr/cgi-bin/cdsbib?1990RMxAA..21..381G" xr:uid="{00000000-0004-0000-0000-000014000000}"/>
    <hyperlink ref="H64998" r:id="rId22" display="https://www.aavso.org/ejaavso" xr:uid="{00000000-0004-0000-0000-000015000000}"/>
    <hyperlink ref="H2839" r:id="rId23" display="http://vsolj.cetus-net.org/bulletin.html" xr:uid="{00000000-0004-0000-0000-000016000000}"/>
    <hyperlink ref="AP6077" r:id="rId24" display="http://cdsbib.u-strasbg.fr/cgi-bin/cdsbib?1990RMxAA..21..381G" xr:uid="{00000000-0004-0000-0000-000017000000}"/>
    <hyperlink ref="AP6080" r:id="rId25" display="http://cdsbib.u-strasbg.fr/cgi-bin/cdsbib?1990RMxAA..21..381G" xr:uid="{00000000-0004-0000-0000-000018000000}"/>
    <hyperlink ref="AP6078" r:id="rId26" display="http://cdsbib.u-strasbg.fr/cgi-bin/cdsbib?1990RMxAA..21..381G" xr:uid="{00000000-0004-0000-0000-000019000000}"/>
    <hyperlink ref="AP6056" r:id="rId27" display="http://cdsbib.u-strasbg.fr/cgi-bin/cdsbib?1990RMxAA..21..381G" xr:uid="{00000000-0004-0000-0000-00001A000000}"/>
    <hyperlink ref="I2839" r:id="rId28" display="http://vsolj.cetus-net.org/bulletin.html" xr:uid="{00000000-0004-0000-0000-00001B000000}"/>
    <hyperlink ref="AQ6190" r:id="rId29" display="http://cdsbib.u-strasbg.fr/cgi-bin/cdsbib?1990RMxAA..21..381G" xr:uid="{00000000-0004-0000-0000-00001C000000}"/>
    <hyperlink ref="AQ742" r:id="rId30" display="http://cdsbib.u-strasbg.fr/cgi-bin/cdsbib?1990RMxAA..21..381G" xr:uid="{00000000-0004-0000-0000-00001D000000}"/>
    <hyperlink ref="AQ6191" r:id="rId31" display="http://cdsbib.u-strasbg.fr/cgi-bin/cdsbib?1990RMxAA..21..381G" xr:uid="{00000000-0004-0000-0000-00001E000000}"/>
    <hyperlink ref="H65167" r:id="rId32" display="http://vsolj.cetus-net.org/bulletin.html" xr:uid="{00000000-0004-0000-0000-00001F000000}"/>
    <hyperlink ref="H65160" r:id="rId33" display="https://www.aavso.org/ejaavso" xr:uid="{00000000-0004-0000-0000-000020000000}"/>
    <hyperlink ref="I65167" r:id="rId34" display="http://vsolj.cetus-net.org/bulletin.html" xr:uid="{00000000-0004-0000-0000-000021000000}"/>
    <hyperlink ref="AQ58818" r:id="rId35" display="http://cdsbib.u-strasbg.fr/cgi-bin/cdsbib?1990RMxAA..21..381G" xr:uid="{00000000-0004-0000-0000-000022000000}"/>
    <hyperlink ref="H65164" r:id="rId36" display="https://www.aavso.org/ejaavso" xr:uid="{00000000-0004-0000-0000-000023000000}"/>
    <hyperlink ref="AP6182" r:id="rId37" display="http://cdsbib.u-strasbg.fr/cgi-bin/cdsbib?1990RMxAA..21..381G" xr:uid="{00000000-0004-0000-0000-000024000000}"/>
    <hyperlink ref="AP6185" r:id="rId38" display="http://cdsbib.u-strasbg.fr/cgi-bin/cdsbib?1990RMxAA..21..381G" xr:uid="{00000000-0004-0000-0000-000025000000}"/>
    <hyperlink ref="AP6183" r:id="rId39" display="http://cdsbib.u-strasbg.fr/cgi-bin/cdsbib?1990RMxAA..21..381G" xr:uid="{00000000-0004-0000-0000-000026000000}"/>
    <hyperlink ref="AP6167" r:id="rId40" display="http://cdsbib.u-strasbg.fr/cgi-bin/cdsbib?1990RMxAA..21..381G" xr:uid="{00000000-0004-0000-0000-000027000000}"/>
    <hyperlink ref="AQ6396" r:id="rId41" display="http://cdsbib.u-strasbg.fr/cgi-bin/cdsbib?1990RMxAA..21..381G" xr:uid="{00000000-0004-0000-0000-000028000000}"/>
    <hyperlink ref="AQ6400" r:id="rId42" display="http://cdsbib.u-strasbg.fr/cgi-bin/cdsbib?1990RMxAA..21..381G" xr:uid="{00000000-0004-0000-0000-000029000000}"/>
    <hyperlink ref="AQ544" r:id="rId43" display="http://cdsbib.u-strasbg.fr/cgi-bin/cdsbib?1990RMxAA..21..381G" xr:uid="{00000000-0004-0000-0000-00002A000000}"/>
    <hyperlink ref="I3288" r:id="rId44" display="http://vsolj.cetus-net.org/bulletin.html" xr:uid="{00000000-0004-0000-0000-00002B000000}"/>
    <hyperlink ref="H3288" r:id="rId45" display="http://vsolj.cetus-net.org/bulletin.html" xr:uid="{00000000-0004-0000-0000-00002C000000}"/>
    <hyperlink ref="AQ1205" r:id="rId46" display="http://cdsbib.u-strasbg.fr/cgi-bin/cdsbib?1990RMxAA..21..381G" xr:uid="{00000000-0004-0000-0000-00002D000000}"/>
    <hyperlink ref="AQ1204" r:id="rId47" display="http://cdsbib.u-strasbg.fr/cgi-bin/cdsbib?1990RMxAA..21..381G" xr:uid="{00000000-0004-0000-0000-00002E000000}"/>
    <hyperlink ref="AP4458" r:id="rId48" display="http://cdsbib.u-strasbg.fr/cgi-bin/cdsbib?1990RMxAA..21..381G" xr:uid="{00000000-0004-0000-0000-00002F000000}"/>
    <hyperlink ref="AP4476" r:id="rId49" display="http://cdsbib.u-strasbg.fr/cgi-bin/cdsbib?1990RMxAA..21..381G" xr:uid="{00000000-0004-0000-0000-000030000000}"/>
    <hyperlink ref="AP4477" r:id="rId50" display="http://cdsbib.u-strasbg.fr/cgi-bin/cdsbib?1990RMxAA..21..381G" xr:uid="{00000000-0004-0000-0000-000031000000}"/>
    <hyperlink ref="AP4473" r:id="rId51" display="http://cdsbib.u-strasbg.fr/cgi-bin/cdsbib?1990RMxAA..21..381G" xr:uid="{00000000-0004-0000-0000-000032000000}"/>
  </hyperlinks>
  <pageMargins left="0.75" right="0.75" top="1" bottom="1" header="0.5" footer="0.5"/>
  <headerFooter alignWithMargins="0"/>
  <drawing r:id="rId5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1268"/>
  <sheetViews>
    <sheetView workbookViewId="0">
      <selection activeCell="A7" sqref="A6:A7"/>
    </sheetView>
  </sheetViews>
  <sheetFormatPr defaultRowHeight="12.75" x14ac:dyDescent="0.2"/>
  <cols>
    <col min="1" max="1" width="18.140625" style="20" customWidth="1"/>
    <col min="2" max="2" width="4.28515625" customWidth="1"/>
    <col min="3" max="3" width="10.7109375" customWidth="1"/>
    <col min="4" max="4" width="5" customWidth="1"/>
    <col min="5" max="5" width="17.28515625" customWidth="1"/>
    <col min="6" max="6" width="4" style="132" customWidth="1"/>
    <col min="12" max="12" width="14" customWidth="1"/>
    <col min="13" max="13" width="12" customWidth="1"/>
    <col min="14" max="14" width="14.28515625" customWidth="1"/>
  </cols>
  <sheetData>
    <row r="1" spans="1:15" ht="18" x14ac:dyDescent="0.25">
      <c r="A1" s="130" t="s">
        <v>12</v>
      </c>
      <c r="F1"/>
    </row>
    <row r="2" spans="1:15" x14ac:dyDescent="0.2">
      <c r="F2"/>
    </row>
    <row r="3" spans="1:15" x14ac:dyDescent="0.2">
      <c r="A3" s="131" t="s">
        <v>13</v>
      </c>
      <c r="F3"/>
    </row>
    <row r="4" spans="1:15" x14ac:dyDescent="0.2">
      <c r="F4"/>
    </row>
    <row r="5" spans="1:15" x14ac:dyDescent="0.2">
      <c r="F5"/>
    </row>
    <row r="6" spans="1:15" x14ac:dyDescent="0.2">
      <c r="F6"/>
    </row>
    <row r="7" spans="1:15" x14ac:dyDescent="0.2">
      <c r="F7"/>
    </row>
    <row r="8" spans="1:15" x14ac:dyDescent="0.2">
      <c r="F8"/>
    </row>
    <row r="9" spans="1:15" x14ac:dyDescent="0.2">
      <c r="F9"/>
    </row>
    <row r="10" spans="1:15" ht="13.5" thickBot="1" x14ac:dyDescent="0.25">
      <c r="F10" s="123"/>
      <c r="G10" s="123"/>
      <c r="H10" s="123"/>
      <c r="I10" s="123"/>
      <c r="J10" s="123"/>
      <c r="K10" s="123"/>
      <c r="L10" s="123"/>
      <c r="M10" s="123"/>
      <c r="N10" s="123"/>
    </row>
    <row r="11" spans="1:15" x14ac:dyDescent="0.2">
      <c r="A11" s="20" t="str">
        <f t="shared" ref="A11:A42" si="0">L11</f>
        <v>Koch</v>
      </c>
      <c r="B11" s="6" t="str">
        <f t="shared" ref="B11:B42" si="1">IF(J11="s","II","I")</f>
        <v>I</v>
      </c>
      <c r="C11" s="20">
        <f t="shared" ref="C11:C42" si="2">I11</f>
        <v>34901.919000000002</v>
      </c>
      <c r="D11" t="str">
        <f t="shared" ref="D11:D42" si="3">K11</f>
        <v>pg</v>
      </c>
      <c r="E11" s="11">
        <f>VLOOKUP(C11,A!C$21:E$135,3,FALSE)</f>
        <v>-5874.909061603631</v>
      </c>
      <c r="G11">
        <v>-3273</v>
      </c>
      <c r="H11">
        <v>7.5999999999999998E-2</v>
      </c>
      <c r="I11">
        <v>34901.919000000002</v>
      </c>
      <c r="J11" t="s">
        <v>15</v>
      </c>
      <c r="K11" t="s">
        <v>18</v>
      </c>
      <c r="L11" t="s">
        <v>781</v>
      </c>
      <c r="O11" t="s">
        <v>63</v>
      </c>
    </row>
    <row r="12" spans="1:15" x14ac:dyDescent="0.2">
      <c r="A12" s="20" t="str">
        <f t="shared" si="0"/>
        <v>Whitney B S</v>
      </c>
      <c r="B12" s="6" t="str">
        <f t="shared" si="1"/>
        <v>I</v>
      </c>
      <c r="C12" s="20">
        <f t="shared" si="2"/>
        <v>36080.616999999998</v>
      </c>
      <c r="D12" t="str">
        <f t="shared" si="3"/>
        <v>pg</v>
      </c>
      <c r="E12" s="11">
        <f>VLOOKUP(C12,A!C$21:E$135,3,FALSE)</f>
        <v>-5323.9155209118235</v>
      </c>
      <c r="G12">
        <v>-2722</v>
      </c>
      <c r="H12">
        <v>7.1999999999999995E-2</v>
      </c>
      <c r="I12">
        <v>36080.616999999998</v>
      </c>
      <c r="J12" t="s">
        <v>15</v>
      </c>
      <c r="K12" t="s">
        <v>18</v>
      </c>
      <c r="L12" t="s">
        <v>66</v>
      </c>
      <c r="N12" t="s">
        <v>67</v>
      </c>
    </row>
    <row r="13" spans="1:15" x14ac:dyDescent="0.2">
      <c r="A13" s="20" t="str">
        <f t="shared" si="0"/>
        <v>Diethelm R</v>
      </c>
      <c r="B13" s="6" t="str">
        <f t="shared" si="1"/>
        <v>I</v>
      </c>
      <c r="C13" s="20">
        <f t="shared" si="2"/>
        <v>41135.491999999998</v>
      </c>
      <c r="D13" t="str">
        <f t="shared" si="3"/>
        <v>vis</v>
      </c>
      <c r="E13" s="11">
        <f>VLOOKUP(C13,A!C$21:E$135,3,FALSE)</f>
        <v>-2960.9663396927926</v>
      </c>
      <c r="G13">
        <v>-359</v>
      </c>
      <c r="H13">
        <v>5.5999999999999999E-3</v>
      </c>
      <c r="I13">
        <v>41135.491999999998</v>
      </c>
      <c r="J13" t="s">
        <v>15</v>
      </c>
      <c r="K13" t="s">
        <v>862</v>
      </c>
      <c r="L13" t="s">
        <v>802</v>
      </c>
      <c r="N13" t="s">
        <v>710</v>
      </c>
    </row>
    <row r="14" spans="1:15" x14ac:dyDescent="0.2">
      <c r="A14" s="20" t="str">
        <f t="shared" si="0"/>
        <v>Diethelm R</v>
      </c>
      <c r="B14" s="6" t="str">
        <f t="shared" si="1"/>
        <v>I</v>
      </c>
      <c r="C14" s="20">
        <f t="shared" si="2"/>
        <v>41165.440999999999</v>
      </c>
      <c r="D14" t="str">
        <f t="shared" si="3"/>
        <v>vis</v>
      </c>
      <c r="E14" s="11">
        <f>VLOOKUP(C14,A!C$21:E$135,3,FALSE)</f>
        <v>-2946.9663960684043</v>
      </c>
      <c r="G14">
        <v>-345</v>
      </c>
      <c r="H14">
        <v>5.7000000000000002E-3</v>
      </c>
      <c r="I14">
        <v>41165.440999999999</v>
      </c>
      <c r="J14" t="s">
        <v>15</v>
      </c>
      <c r="K14" t="s">
        <v>862</v>
      </c>
      <c r="L14" t="s">
        <v>802</v>
      </c>
      <c r="N14" t="s">
        <v>710</v>
      </c>
    </row>
    <row r="15" spans="1:15" x14ac:dyDescent="0.2">
      <c r="A15" s="20" t="str">
        <f t="shared" si="0"/>
        <v>Peter H</v>
      </c>
      <c r="B15" s="6" t="str">
        <f t="shared" si="1"/>
        <v>I</v>
      </c>
      <c r="C15" s="20">
        <f t="shared" si="2"/>
        <v>41180.415999999997</v>
      </c>
      <c r="D15" t="str">
        <f t="shared" si="3"/>
        <v>vis</v>
      </c>
      <c r="E15" s="11">
        <f>VLOOKUP(C15,A!C$21:E$135,3,FALSE)</f>
        <v>-2939.9661905264766</v>
      </c>
      <c r="G15">
        <v>-338</v>
      </c>
      <c r="H15">
        <v>6.3E-3</v>
      </c>
      <c r="I15">
        <v>41180.415999999997</v>
      </c>
      <c r="J15" t="s">
        <v>15</v>
      </c>
      <c r="K15" t="s">
        <v>862</v>
      </c>
      <c r="L15" t="s">
        <v>810</v>
      </c>
      <c r="O15" t="s">
        <v>711</v>
      </c>
    </row>
    <row r="16" spans="1:15" x14ac:dyDescent="0.2">
      <c r="A16" s="20" t="str">
        <f t="shared" si="0"/>
        <v>Peter H</v>
      </c>
      <c r="B16" s="6" t="str">
        <f t="shared" si="1"/>
        <v>I</v>
      </c>
      <c r="C16" s="20">
        <f t="shared" si="2"/>
        <v>41210.375999999997</v>
      </c>
      <c r="D16" t="str">
        <f t="shared" si="3"/>
        <v>vis</v>
      </c>
      <c r="E16" s="11">
        <f>VLOOKUP(C16,A!C$21:E$135,3,FALSE)</f>
        <v>-2925.9611048479346</v>
      </c>
      <c r="G16">
        <v>-324</v>
      </c>
      <c r="H16">
        <v>1.7399999999999999E-2</v>
      </c>
      <c r="I16">
        <v>41210.375999999997</v>
      </c>
      <c r="J16" t="s">
        <v>15</v>
      </c>
      <c r="K16" t="s">
        <v>862</v>
      </c>
      <c r="L16" t="s">
        <v>810</v>
      </c>
      <c r="O16" t="s">
        <v>711</v>
      </c>
    </row>
    <row r="17" spans="1:15" x14ac:dyDescent="0.2">
      <c r="A17" s="20" t="str">
        <f t="shared" si="0"/>
        <v>Locher Kurt</v>
      </c>
      <c r="B17" s="6" t="str">
        <f t="shared" si="1"/>
        <v>I</v>
      </c>
      <c r="C17" s="20">
        <f t="shared" si="2"/>
        <v>41843.557000000001</v>
      </c>
      <c r="D17" t="str">
        <f t="shared" si="3"/>
        <v>vis</v>
      </c>
      <c r="E17" s="11">
        <f>VLOOKUP(C17,A!C$21:E$135,3,FALSE)</f>
        <v>-2629.9746510753971</v>
      </c>
      <c r="G17">
        <v>-28</v>
      </c>
      <c r="H17">
        <v>-6.3E-3</v>
      </c>
      <c r="I17">
        <v>41843.557000000001</v>
      </c>
      <c r="J17" t="s">
        <v>15</v>
      </c>
      <c r="K17" t="s">
        <v>862</v>
      </c>
      <c r="L17" t="s">
        <v>14</v>
      </c>
      <c r="N17" t="s">
        <v>712</v>
      </c>
    </row>
    <row r="18" spans="1:15" x14ac:dyDescent="0.2">
      <c r="A18" s="20" t="str">
        <f t="shared" si="0"/>
        <v>Peter H</v>
      </c>
      <c r="B18" s="6" t="str">
        <f t="shared" si="1"/>
        <v>I</v>
      </c>
      <c r="C18" s="20">
        <f t="shared" si="2"/>
        <v>41903.459000000003</v>
      </c>
      <c r="D18" t="str">
        <f t="shared" si="3"/>
        <v>vis</v>
      </c>
      <c r="E18" s="11">
        <f>VLOOKUP(C18,A!C$21:E$135,3,FALSE)</f>
        <v>-2601.9728939887455</v>
      </c>
      <c r="G18">
        <v>0</v>
      </c>
      <c r="H18">
        <v>-2E-3</v>
      </c>
      <c r="I18">
        <v>41903.459000000003</v>
      </c>
      <c r="J18" t="s">
        <v>15</v>
      </c>
      <c r="K18" t="s">
        <v>862</v>
      </c>
      <c r="L18" t="s">
        <v>810</v>
      </c>
      <c r="O18" t="s">
        <v>71</v>
      </c>
    </row>
    <row r="19" spans="1:15" x14ac:dyDescent="0.2">
      <c r="A19" s="20" t="str">
        <f t="shared" si="0"/>
        <v>Locher Kurt</v>
      </c>
      <c r="B19" s="6" t="str">
        <f t="shared" si="1"/>
        <v>I</v>
      </c>
      <c r="C19" s="20">
        <f t="shared" si="2"/>
        <v>41903.464999999997</v>
      </c>
      <c r="D19" t="str">
        <f t="shared" si="3"/>
        <v>vis</v>
      </c>
      <c r="E19" s="11">
        <f>VLOOKUP(C19,A!C$21:E$135,3,FALSE)</f>
        <v>-2601.970089231937</v>
      </c>
      <c r="G19">
        <v>0</v>
      </c>
      <c r="H19">
        <v>4.0000000000000001E-3</v>
      </c>
      <c r="I19">
        <v>41903.464999999997</v>
      </c>
      <c r="J19" t="s">
        <v>15</v>
      </c>
      <c r="K19" t="s">
        <v>862</v>
      </c>
      <c r="L19" t="s">
        <v>14</v>
      </c>
      <c r="N19" t="s">
        <v>713</v>
      </c>
    </row>
    <row r="20" spans="1:15" x14ac:dyDescent="0.2">
      <c r="A20" s="20" t="str">
        <f t="shared" si="0"/>
        <v>Urban Z.</v>
      </c>
      <c r="B20" s="6" t="str">
        <f t="shared" si="1"/>
        <v>I</v>
      </c>
      <c r="C20" s="20">
        <f t="shared" si="2"/>
        <v>41918.444000000003</v>
      </c>
      <c r="D20" t="str">
        <f t="shared" si="3"/>
        <v>vis</v>
      </c>
      <c r="E20" s="11">
        <f>VLOOKUP(C20,A!C$21:E$135,3,FALSE)</f>
        <v>-2594.9680138521312</v>
      </c>
      <c r="G20">
        <v>7</v>
      </c>
      <c r="H20">
        <v>8.6E-3</v>
      </c>
      <c r="I20">
        <v>41918.444000000003</v>
      </c>
      <c r="J20" t="s">
        <v>15</v>
      </c>
      <c r="K20" t="s">
        <v>862</v>
      </c>
      <c r="L20" t="s">
        <v>113</v>
      </c>
      <c r="N20" t="s">
        <v>114</v>
      </c>
    </row>
    <row r="21" spans="1:15" x14ac:dyDescent="0.2">
      <c r="A21" s="20" t="str">
        <f t="shared" si="0"/>
        <v>Malek J.</v>
      </c>
      <c r="B21" s="6" t="str">
        <f t="shared" si="1"/>
        <v>I</v>
      </c>
      <c r="C21" s="20">
        <f t="shared" si="2"/>
        <v>41918.445</v>
      </c>
      <c r="D21" t="str">
        <f t="shared" si="3"/>
        <v>vis</v>
      </c>
      <c r="E21" s="11">
        <f>VLOOKUP(C21,A!C$21:E$135,3,FALSE)</f>
        <v>-2594.9675463926642</v>
      </c>
      <c r="G21">
        <v>7</v>
      </c>
      <c r="H21">
        <v>9.5999999999999992E-3</v>
      </c>
      <c r="I21">
        <v>41918.445</v>
      </c>
      <c r="J21" t="s">
        <v>15</v>
      </c>
      <c r="K21" t="s">
        <v>862</v>
      </c>
      <c r="L21" t="s">
        <v>115</v>
      </c>
      <c r="N21" t="s">
        <v>114</v>
      </c>
    </row>
    <row r="22" spans="1:15" x14ac:dyDescent="0.2">
      <c r="A22" s="20" t="str">
        <f t="shared" si="0"/>
        <v>Malek J.</v>
      </c>
      <c r="B22" s="6" t="str">
        <f t="shared" si="1"/>
        <v>I</v>
      </c>
      <c r="C22" s="20">
        <f t="shared" si="2"/>
        <v>41933.423999999999</v>
      </c>
      <c r="D22" t="str">
        <f t="shared" si="3"/>
        <v>vis</v>
      </c>
      <c r="E22" s="11">
        <f>VLOOKUP(C22,A!C$21:E$135,3,FALSE)</f>
        <v>-2587.9654710128621</v>
      </c>
      <c r="G22">
        <v>14</v>
      </c>
      <c r="H22">
        <v>1.41E-2</v>
      </c>
      <c r="I22">
        <v>41933.423999999999</v>
      </c>
      <c r="J22" t="s">
        <v>15</v>
      </c>
      <c r="K22" t="s">
        <v>862</v>
      </c>
      <c r="L22" t="s">
        <v>115</v>
      </c>
      <c r="N22" t="s">
        <v>114</v>
      </c>
    </row>
    <row r="23" spans="1:15" x14ac:dyDescent="0.2">
      <c r="A23" s="20" t="str">
        <f t="shared" si="0"/>
        <v>Diethelm R</v>
      </c>
      <c r="B23" s="6" t="str">
        <f t="shared" si="1"/>
        <v>I</v>
      </c>
      <c r="C23" s="20">
        <f t="shared" si="2"/>
        <v>42241.442000000003</v>
      </c>
      <c r="D23" t="str">
        <f t="shared" si="3"/>
        <v>vis</v>
      </c>
      <c r="E23" s="11">
        <f>VLOOKUP(C23,A!C$21:E$135,3,FALSE)</f>
        <v>-2443.9795404209617</v>
      </c>
      <c r="G23">
        <v>158</v>
      </c>
      <c r="H23">
        <v>-1.34E-2</v>
      </c>
      <c r="I23">
        <v>42241.442000000003</v>
      </c>
      <c r="J23" t="s">
        <v>15</v>
      </c>
      <c r="K23" t="s">
        <v>862</v>
      </c>
      <c r="L23" t="s">
        <v>802</v>
      </c>
      <c r="N23" t="s">
        <v>714</v>
      </c>
    </row>
    <row r="24" spans="1:15" x14ac:dyDescent="0.2">
      <c r="A24" s="20" t="str">
        <f t="shared" si="0"/>
        <v>Peter H</v>
      </c>
      <c r="B24" s="6" t="str">
        <f t="shared" si="1"/>
        <v>I</v>
      </c>
      <c r="C24" s="20">
        <f t="shared" si="2"/>
        <v>42241.457999999999</v>
      </c>
      <c r="D24" t="str">
        <f t="shared" si="3"/>
        <v>vis</v>
      </c>
      <c r="E24" s="11">
        <f>VLOOKUP(C24,A!C$21:E$135,3,FALSE)</f>
        <v>-2443.9720610694662</v>
      </c>
      <c r="G24">
        <v>158</v>
      </c>
      <c r="H24">
        <v>2.5999999999999999E-3</v>
      </c>
      <c r="I24">
        <v>42241.457999999999</v>
      </c>
      <c r="J24" t="s">
        <v>15</v>
      </c>
      <c r="K24" t="s">
        <v>862</v>
      </c>
      <c r="L24" t="s">
        <v>810</v>
      </c>
      <c r="O24" t="s">
        <v>714</v>
      </c>
    </row>
    <row r="25" spans="1:15" x14ac:dyDescent="0.2">
      <c r="A25" s="20" t="str">
        <f t="shared" si="0"/>
        <v>Locher Kurt</v>
      </c>
      <c r="B25" s="6" t="str">
        <f t="shared" si="1"/>
        <v>I</v>
      </c>
      <c r="C25" s="20">
        <f t="shared" si="2"/>
        <v>42361.241999999998</v>
      </c>
      <c r="D25" t="str">
        <f t="shared" si="3"/>
        <v>vis</v>
      </c>
      <c r="E25" s="11">
        <f>VLOOKUP(C25,A!C$21:E$135,3,FALSE)</f>
        <v>-2387.9778960855369</v>
      </c>
      <c r="G25">
        <v>214</v>
      </c>
      <c r="H25">
        <v>-8.8999999999999999E-3</v>
      </c>
      <c r="I25">
        <v>42361.241999999998</v>
      </c>
      <c r="J25" t="s">
        <v>15</v>
      </c>
      <c r="K25" t="s">
        <v>862</v>
      </c>
      <c r="L25" t="s">
        <v>14</v>
      </c>
      <c r="N25" t="s">
        <v>715</v>
      </c>
    </row>
    <row r="26" spans="1:15" x14ac:dyDescent="0.2">
      <c r="A26" s="20" t="str">
        <f t="shared" si="0"/>
        <v>Peter H</v>
      </c>
      <c r="B26" s="6" t="str">
        <f t="shared" si="1"/>
        <v>I</v>
      </c>
      <c r="C26" s="20">
        <f t="shared" si="2"/>
        <v>44115.385000000002</v>
      </c>
      <c r="D26" t="str">
        <f t="shared" si="3"/>
        <v>vis</v>
      </c>
      <c r="E26" s="11">
        <f>VLOOKUP(C26,A!C$21:E$135,3,FALSE)</f>
        <v>-1567.9871414989047</v>
      </c>
      <c r="G26">
        <v>1034</v>
      </c>
      <c r="H26">
        <v>-1.4E-2</v>
      </c>
      <c r="I26">
        <v>44115.385000000002</v>
      </c>
      <c r="J26" t="s">
        <v>15</v>
      </c>
      <c r="K26" t="s">
        <v>862</v>
      </c>
      <c r="L26" t="s">
        <v>810</v>
      </c>
      <c r="O26" t="s">
        <v>22</v>
      </c>
    </row>
    <row r="27" spans="1:15" x14ac:dyDescent="0.2">
      <c r="A27" s="20" t="str">
        <f t="shared" si="0"/>
        <v>Peter H</v>
      </c>
      <c r="B27" s="6" t="str">
        <f t="shared" si="1"/>
        <v>I</v>
      </c>
      <c r="C27" s="20">
        <f t="shared" si="2"/>
        <v>44130.358999999997</v>
      </c>
      <c r="D27" t="str">
        <f t="shared" si="3"/>
        <v>vis</v>
      </c>
      <c r="E27" s="11">
        <f>VLOOKUP(C27,A!C$21:E$135,3,FALSE)</f>
        <v>-1560.9874034164475</v>
      </c>
      <c r="G27">
        <v>1041</v>
      </c>
      <c r="H27">
        <v>-1.44E-2</v>
      </c>
      <c r="I27">
        <v>44130.358999999997</v>
      </c>
      <c r="J27" t="s">
        <v>15</v>
      </c>
      <c r="K27" t="s">
        <v>862</v>
      </c>
      <c r="L27" t="s">
        <v>810</v>
      </c>
      <c r="O27" t="s">
        <v>23</v>
      </c>
    </row>
    <row r="28" spans="1:15" x14ac:dyDescent="0.2">
      <c r="A28" s="20" t="str">
        <f t="shared" si="0"/>
        <v>Silhan J.</v>
      </c>
      <c r="B28" s="6" t="str">
        <f t="shared" si="1"/>
        <v>I</v>
      </c>
      <c r="C28" s="20">
        <f t="shared" si="2"/>
        <v>44303.633999999998</v>
      </c>
      <c r="D28" t="str">
        <f t="shared" si="3"/>
        <v>vis</v>
      </c>
      <c r="E28" s="11">
        <f>VLOOKUP(C28,A!C$21:E$135,3,FALSE)</f>
        <v>-1479.9883639989089</v>
      </c>
      <c r="G28">
        <v>1122</v>
      </c>
      <c r="H28">
        <v>-1.4999999999999999E-2</v>
      </c>
      <c r="I28">
        <v>44303.633999999998</v>
      </c>
      <c r="J28" t="s">
        <v>15</v>
      </c>
      <c r="K28" t="s">
        <v>862</v>
      </c>
      <c r="L28" t="s">
        <v>116</v>
      </c>
      <c r="N28" t="s">
        <v>117</v>
      </c>
    </row>
    <row r="29" spans="1:15" x14ac:dyDescent="0.2">
      <c r="A29" s="20" t="str">
        <f t="shared" si="0"/>
        <v>Chyzy K.</v>
      </c>
      <c r="B29" s="6" t="str">
        <f t="shared" si="1"/>
        <v>I</v>
      </c>
      <c r="C29" s="20">
        <f t="shared" si="2"/>
        <v>44455.502</v>
      </c>
      <c r="D29" t="str">
        <f t="shared" si="3"/>
        <v>vis</v>
      </c>
      <c r="E29" s="11">
        <f>VLOOKUP(C29,A!C$21:E$135,3,FALSE)</f>
        <v>-1408.9962294251802</v>
      </c>
      <c r="G29">
        <v>1193</v>
      </c>
      <c r="H29">
        <v>-3.0599999999999999E-2</v>
      </c>
      <c r="I29">
        <v>44455.502</v>
      </c>
      <c r="J29" t="s">
        <v>15</v>
      </c>
      <c r="K29" t="s">
        <v>862</v>
      </c>
      <c r="L29" t="s">
        <v>72</v>
      </c>
      <c r="N29" t="s">
        <v>73</v>
      </c>
    </row>
    <row r="30" spans="1:15" x14ac:dyDescent="0.2">
      <c r="A30" s="20" t="str">
        <f t="shared" si="0"/>
        <v>Jochym P.</v>
      </c>
      <c r="B30" s="6" t="str">
        <f t="shared" si="1"/>
        <v>I</v>
      </c>
      <c r="C30" s="20">
        <f t="shared" si="2"/>
        <v>44455.504999999997</v>
      </c>
      <c r="D30" t="str">
        <f t="shared" si="3"/>
        <v>vis</v>
      </c>
      <c r="E30" s="11">
        <f>VLOOKUP(C30,A!C$21:E$135,3,FALSE)</f>
        <v>-1408.9948270467758</v>
      </c>
      <c r="G30">
        <v>1193</v>
      </c>
      <c r="H30">
        <v>-2.76E-2</v>
      </c>
      <c r="I30">
        <v>44455.504999999997</v>
      </c>
      <c r="J30" t="s">
        <v>15</v>
      </c>
      <c r="K30" t="s">
        <v>862</v>
      </c>
      <c r="L30" t="s">
        <v>74</v>
      </c>
      <c r="N30" t="s">
        <v>73</v>
      </c>
    </row>
    <row r="31" spans="1:15" x14ac:dyDescent="0.2">
      <c r="A31" s="20" t="str">
        <f t="shared" si="0"/>
        <v>Trebacz A.</v>
      </c>
      <c r="B31" s="6" t="str">
        <f t="shared" si="1"/>
        <v>I</v>
      </c>
      <c r="C31" s="20">
        <f t="shared" si="2"/>
        <v>44455.512999999999</v>
      </c>
      <c r="D31" t="str">
        <f t="shared" si="3"/>
        <v>vis</v>
      </c>
      <c r="E31" s="11">
        <f>VLOOKUP(C31,A!C$21:E$135,3,FALSE)</f>
        <v>-1408.9910873710264</v>
      </c>
      <c r="G31">
        <v>1193</v>
      </c>
      <c r="H31">
        <v>-1.9599999999999999E-2</v>
      </c>
      <c r="I31">
        <v>44455.512999999999</v>
      </c>
      <c r="J31" t="s">
        <v>15</v>
      </c>
      <c r="K31" t="s">
        <v>862</v>
      </c>
      <c r="L31" t="s">
        <v>76</v>
      </c>
      <c r="N31" t="s">
        <v>73</v>
      </c>
    </row>
    <row r="32" spans="1:15" x14ac:dyDescent="0.2">
      <c r="A32" s="20" t="str">
        <f t="shared" si="0"/>
        <v>Lis D.</v>
      </c>
      <c r="B32" s="6" t="str">
        <f t="shared" si="1"/>
        <v>I</v>
      </c>
      <c r="C32" s="20">
        <f t="shared" si="2"/>
        <v>44455.514000000003</v>
      </c>
      <c r="D32" t="str">
        <f t="shared" si="3"/>
        <v>vis</v>
      </c>
      <c r="E32" s="11">
        <f>VLOOKUP(C32,A!C$21:E$135,3,FALSE)</f>
        <v>-1408.990619911556</v>
      </c>
      <c r="G32">
        <v>1193</v>
      </c>
      <c r="H32">
        <v>-1.8599999999999998E-2</v>
      </c>
      <c r="I32">
        <v>44455.514000000003</v>
      </c>
      <c r="J32" t="s">
        <v>15</v>
      </c>
      <c r="K32" t="s">
        <v>862</v>
      </c>
      <c r="L32" t="s">
        <v>77</v>
      </c>
      <c r="O32" t="s">
        <v>73</v>
      </c>
    </row>
    <row r="33" spans="1:15" x14ac:dyDescent="0.2">
      <c r="A33" s="20" t="str">
        <f t="shared" si="0"/>
        <v>Peter H</v>
      </c>
      <c r="B33" s="6" t="str">
        <f t="shared" si="1"/>
        <v>I</v>
      </c>
      <c r="C33" s="20">
        <f t="shared" si="2"/>
        <v>44793.512000000002</v>
      </c>
      <c r="D33" t="str">
        <f t="shared" si="3"/>
        <v>vis</v>
      </c>
      <c r="E33" s="11" t="e">
        <f>VLOOKUP(C33,A!C$21:E$135,3,FALSE)</f>
        <v>#N/A</v>
      </c>
      <c r="G33">
        <v>1351</v>
      </c>
      <c r="H33">
        <v>-1.4999999999999999E-2</v>
      </c>
      <c r="I33">
        <v>44793.512000000002</v>
      </c>
      <c r="J33" t="s">
        <v>15</v>
      </c>
      <c r="K33" t="s">
        <v>862</v>
      </c>
      <c r="L33" t="s">
        <v>810</v>
      </c>
      <c r="O33" t="s">
        <v>24</v>
      </c>
    </row>
    <row r="34" spans="1:15" x14ac:dyDescent="0.2">
      <c r="A34" s="20" t="str">
        <f t="shared" si="0"/>
        <v>Peter H</v>
      </c>
      <c r="B34" s="6" t="str">
        <f t="shared" si="1"/>
        <v>I</v>
      </c>
      <c r="C34" s="20">
        <f t="shared" si="2"/>
        <v>44838.438000000002</v>
      </c>
      <c r="D34" t="str">
        <f t="shared" si="3"/>
        <v>vis</v>
      </c>
      <c r="E34" s="11" t="e">
        <f>VLOOKUP(C34,A!C$21:E$135,3,FALSE)</f>
        <v>#N/A</v>
      </c>
      <c r="G34">
        <v>1372</v>
      </c>
      <c r="H34">
        <v>-1.23E-2</v>
      </c>
      <c r="I34">
        <v>44838.438000000002</v>
      </c>
      <c r="J34" t="s">
        <v>15</v>
      </c>
      <c r="K34" t="s">
        <v>862</v>
      </c>
      <c r="L34" t="s">
        <v>810</v>
      </c>
      <c r="O34" t="s">
        <v>24</v>
      </c>
    </row>
    <row r="35" spans="1:15" x14ac:dyDescent="0.2">
      <c r="A35" s="20" t="str">
        <f t="shared" si="0"/>
        <v>Locher Kurt</v>
      </c>
      <c r="B35" s="6" t="str">
        <f t="shared" si="1"/>
        <v>I</v>
      </c>
      <c r="C35" s="20">
        <f t="shared" si="2"/>
        <v>45116.533000000003</v>
      </c>
      <c r="D35" t="str">
        <f t="shared" si="3"/>
        <v>vis</v>
      </c>
      <c r="E35" s="11" t="e">
        <f>VLOOKUP(C35,A!C$21:E$135,3,FALSE)</f>
        <v>#N/A</v>
      </c>
      <c r="G35">
        <v>1502</v>
      </c>
      <c r="H35">
        <v>-1.3899999999999999E-2</v>
      </c>
      <c r="I35">
        <v>45116.533000000003</v>
      </c>
      <c r="J35" t="s">
        <v>15</v>
      </c>
      <c r="K35" t="s">
        <v>862</v>
      </c>
      <c r="L35" t="s">
        <v>14</v>
      </c>
      <c r="N35" t="s">
        <v>81</v>
      </c>
    </row>
    <row r="36" spans="1:15" x14ac:dyDescent="0.2">
      <c r="A36" s="20" t="str">
        <f t="shared" si="0"/>
        <v>Peter H</v>
      </c>
      <c r="B36" s="6" t="str">
        <f t="shared" si="1"/>
        <v>I</v>
      </c>
      <c r="C36" s="20">
        <f t="shared" si="2"/>
        <v>45176.434000000001</v>
      </c>
      <c r="D36" t="str">
        <f t="shared" si="3"/>
        <v>vis</v>
      </c>
      <c r="E36" s="11" t="e">
        <f>VLOOKUP(C36,A!C$21:E$135,3,FALSE)</f>
        <v>#N/A</v>
      </c>
      <c r="G36">
        <v>1530</v>
      </c>
      <c r="H36">
        <v>-1.0699999999999999E-2</v>
      </c>
      <c r="I36">
        <v>45176.434000000001</v>
      </c>
      <c r="J36" t="s">
        <v>15</v>
      </c>
      <c r="K36" t="s">
        <v>862</v>
      </c>
      <c r="L36" t="s">
        <v>810</v>
      </c>
      <c r="O36" t="s">
        <v>82</v>
      </c>
    </row>
    <row r="37" spans="1:15" x14ac:dyDescent="0.2">
      <c r="A37" s="20" t="str">
        <f t="shared" si="0"/>
        <v>Peter H</v>
      </c>
      <c r="B37" s="6" t="str">
        <f t="shared" si="1"/>
        <v>I</v>
      </c>
      <c r="C37" s="20">
        <f t="shared" si="2"/>
        <v>45191.415000000001</v>
      </c>
      <c r="D37" t="str">
        <f t="shared" si="3"/>
        <v>vis</v>
      </c>
      <c r="E37" s="11" t="e">
        <f>VLOOKUP(C37,A!C$21:E$135,3,FALSE)</f>
        <v>#N/A</v>
      </c>
      <c r="G37">
        <v>1537</v>
      </c>
      <c r="H37">
        <v>-4.1000000000000003E-3</v>
      </c>
      <c r="I37">
        <v>45191.415000000001</v>
      </c>
      <c r="J37" t="s">
        <v>15</v>
      </c>
      <c r="K37" t="s">
        <v>862</v>
      </c>
      <c r="L37" t="s">
        <v>810</v>
      </c>
      <c r="O37" t="s">
        <v>83</v>
      </c>
    </row>
    <row r="38" spans="1:15" x14ac:dyDescent="0.2">
      <c r="A38" s="20" t="str">
        <f t="shared" si="0"/>
        <v>Locher Kurt</v>
      </c>
      <c r="B38" s="6" t="str">
        <f t="shared" si="1"/>
        <v>I</v>
      </c>
      <c r="C38" s="20">
        <f t="shared" si="2"/>
        <v>45531.534</v>
      </c>
      <c r="D38" t="str">
        <f t="shared" si="3"/>
        <v>vis</v>
      </c>
      <c r="E38" s="11" t="e">
        <f>VLOOKUP(C38,A!C$21:E$135,3,FALSE)</f>
        <v>#N/A</v>
      </c>
      <c r="G38">
        <v>1696</v>
      </c>
      <c r="H38">
        <v>-1.8700000000000001E-2</v>
      </c>
      <c r="I38">
        <v>45531.534</v>
      </c>
      <c r="J38" t="s">
        <v>15</v>
      </c>
      <c r="K38" t="s">
        <v>862</v>
      </c>
      <c r="L38" t="s">
        <v>14</v>
      </c>
      <c r="N38" t="s">
        <v>84</v>
      </c>
    </row>
    <row r="39" spans="1:15" x14ac:dyDescent="0.2">
      <c r="A39" s="20" t="str">
        <f t="shared" si="0"/>
        <v>Wagner V.</v>
      </c>
      <c r="B39" s="6" t="str">
        <f t="shared" si="1"/>
        <v>I</v>
      </c>
      <c r="C39" s="20">
        <f t="shared" si="2"/>
        <v>45561.483</v>
      </c>
      <c r="D39" t="str">
        <f t="shared" si="3"/>
        <v>vis</v>
      </c>
      <c r="E39" s="11" t="e">
        <f>VLOOKUP(C39,A!C$21:E$135,3,FALSE)</f>
        <v>#N/A</v>
      </c>
      <c r="G39">
        <v>1710</v>
      </c>
      <c r="H39">
        <v>-1.8599999999999998E-2</v>
      </c>
      <c r="I39">
        <v>45561.483</v>
      </c>
      <c r="J39" t="s">
        <v>15</v>
      </c>
      <c r="K39" t="s">
        <v>862</v>
      </c>
      <c r="L39" t="s">
        <v>118</v>
      </c>
      <c r="N39" t="s">
        <v>961</v>
      </c>
    </row>
    <row r="40" spans="1:15" x14ac:dyDescent="0.2">
      <c r="A40" s="20" t="str">
        <f t="shared" si="0"/>
        <v>Silhan J.</v>
      </c>
      <c r="B40" s="6" t="str">
        <f t="shared" si="1"/>
        <v>I</v>
      </c>
      <c r="C40" s="20">
        <f t="shared" si="2"/>
        <v>45561.485999999997</v>
      </c>
      <c r="D40" t="str">
        <f t="shared" si="3"/>
        <v>vis</v>
      </c>
      <c r="E40" s="11" t="e">
        <f>VLOOKUP(C40,A!C$21:E$135,3,FALSE)</f>
        <v>#N/A</v>
      </c>
      <c r="G40">
        <v>1710</v>
      </c>
      <c r="H40">
        <v>-1.5599999999999999E-2</v>
      </c>
      <c r="I40">
        <v>45561.485999999997</v>
      </c>
      <c r="J40" t="s">
        <v>15</v>
      </c>
      <c r="K40" t="s">
        <v>862</v>
      </c>
      <c r="L40" t="s">
        <v>116</v>
      </c>
      <c r="N40" t="s">
        <v>961</v>
      </c>
    </row>
    <row r="41" spans="1:15" x14ac:dyDescent="0.2">
      <c r="A41" s="20" t="str">
        <f t="shared" si="0"/>
        <v>Troubil Petr</v>
      </c>
      <c r="B41" s="6" t="str">
        <f t="shared" si="1"/>
        <v>I</v>
      </c>
      <c r="C41" s="20">
        <f t="shared" si="2"/>
        <v>45561.489000000001</v>
      </c>
      <c r="D41" t="str">
        <f t="shared" si="3"/>
        <v>vis</v>
      </c>
      <c r="E41" s="11" t="e">
        <f>VLOOKUP(C41,A!C$21:E$135,3,FALSE)</f>
        <v>#N/A</v>
      </c>
      <c r="G41">
        <v>1710</v>
      </c>
      <c r="H41">
        <v>-1.2500000000000001E-2</v>
      </c>
      <c r="I41">
        <v>45561.489000000001</v>
      </c>
      <c r="J41" t="s">
        <v>15</v>
      </c>
      <c r="K41" t="s">
        <v>862</v>
      </c>
      <c r="L41" t="s">
        <v>119</v>
      </c>
      <c r="N41" t="s">
        <v>961</v>
      </c>
    </row>
    <row r="42" spans="1:15" x14ac:dyDescent="0.2">
      <c r="A42" s="20" t="str">
        <f t="shared" si="0"/>
        <v>Locher Kurt</v>
      </c>
      <c r="B42" s="6" t="str">
        <f t="shared" si="1"/>
        <v>I</v>
      </c>
      <c r="C42" s="20">
        <f t="shared" si="2"/>
        <v>45561.491999999998</v>
      </c>
      <c r="D42" t="str">
        <f t="shared" si="3"/>
        <v>vis</v>
      </c>
      <c r="E42" s="11" t="e">
        <f>VLOOKUP(C42,A!C$21:E$135,3,FALSE)</f>
        <v>#N/A</v>
      </c>
      <c r="G42">
        <v>1710</v>
      </c>
      <c r="H42">
        <v>-9.5999999999999992E-3</v>
      </c>
      <c r="I42">
        <v>45561.491999999998</v>
      </c>
      <c r="J42" t="s">
        <v>15</v>
      </c>
      <c r="K42" t="s">
        <v>862</v>
      </c>
      <c r="L42" t="s">
        <v>14</v>
      </c>
      <c r="N42" t="s">
        <v>743</v>
      </c>
    </row>
    <row r="43" spans="1:15" x14ac:dyDescent="0.2">
      <c r="A43" s="20" t="str">
        <f t="shared" ref="A43:A74" si="4">L43</f>
        <v>Zejda M.</v>
      </c>
      <c r="B43" s="6" t="str">
        <f t="shared" ref="B43:B74" si="5">IF(J43="s","II","I")</f>
        <v>I</v>
      </c>
      <c r="C43" s="20">
        <f t="shared" ref="C43:C74" si="6">I43</f>
        <v>45561.493999999999</v>
      </c>
      <c r="D43" t="str">
        <f t="shared" ref="D43:D74" si="7">K43</f>
        <v>vis</v>
      </c>
      <c r="E43" s="11" t="e">
        <f>VLOOKUP(C43,A!C$21:E$135,3,FALSE)</f>
        <v>#N/A</v>
      </c>
      <c r="G43">
        <v>1710</v>
      </c>
      <c r="H43">
        <v>-7.6E-3</v>
      </c>
      <c r="I43">
        <v>45561.493999999999</v>
      </c>
      <c r="J43" t="s">
        <v>15</v>
      </c>
      <c r="K43" t="s">
        <v>862</v>
      </c>
      <c r="L43" t="s">
        <v>120</v>
      </c>
      <c r="N43" t="s">
        <v>961</v>
      </c>
    </row>
    <row r="44" spans="1:15" x14ac:dyDescent="0.2">
      <c r="A44" s="20" t="str">
        <f t="shared" si="4"/>
        <v>Locher Kurt</v>
      </c>
      <c r="B44" s="6" t="str">
        <f t="shared" si="5"/>
        <v>I</v>
      </c>
      <c r="C44" s="20">
        <f t="shared" si="6"/>
        <v>45606.402000000002</v>
      </c>
      <c r="D44" t="str">
        <f t="shared" si="7"/>
        <v>vis</v>
      </c>
      <c r="E44" s="11" t="e">
        <f>VLOOKUP(C44,A!C$21:E$135,3,FALSE)</f>
        <v>#N/A</v>
      </c>
      <c r="G44">
        <v>1731</v>
      </c>
      <c r="H44">
        <v>-2.29E-2</v>
      </c>
      <c r="I44">
        <v>45606.402000000002</v>
      </c>
      <c r="J44" t="s">
        <v>15</v>
      </c>
      <c r="K44" t="s">
        <v>862</v>
      </c>
      <c r="L44" t="s">
        <v>14</v>
      </c>
      <c r="N44" t="s">
        <v>743</v>
      </c>
    </row>
    <row r="45" spans="1:15" x14ac:dyDescent="0.2">
      <c r="A45" s="20" t="str">
        <f t="shared" si="4"/>
        <v>Locher Kurt</v>
      </c>
      <c r="B45" s="6" t="str">
        <f t="shared" si="5"/>
        <v>I</v>
      </c>
      <c r="C45" s="20">
        <f t="shared" si="6"/>
        <v>45854.553999999996</v>
      </c>
      <c r="D45" t="str">
        <f t="shared" si="7"/>
        <v>vis</v>
      </c>
      <c r="E45" s="11" t="e">
        <f>VLOOKUP(C45,A!C$21:E$135,3,FALSE)</f>
        <v>#N/A</v>
      </c>
      <c r="G45">
        <v>1847</v>
      </c>
      <c r="H45">
        <v>-1.8599999999999998E-2</v>
      </c>
      <c r="I45">
        <v>45854.553999999996</v>
      </c>
      <c r="J45" t="s">
        <v>15</v>
      </c>
      <c r="K45" t="s">
        <v>862</v>
      </c>
      <c r="L45" t="s">
        <v>14</v>
      </c>
      <c r="N45" t="s">
        <v>85</v>
      </c>
    </row>
    <row r="46" spans="1:15" x14ac:dyDescent="0.2">
      <c r="A46" s="20" t="str">
        <f t="shared" si="4"/>
        <v>Locher Kurt</v>
      </c>
      <c r="B46" s="6" t="str">
        <f t="shared" si="5"/>
        <v>I</v>
      </c>
      <c r="C46" s="20">
        <f t="shared" si="6"/>
        <v>45899.472000000002</v>
      </c>
      <c r="D46" t="str">
        <f t="shared" si="7"/>
        <v>vis</v>
      </c>
      <c r="E46" s="11" t="e">
        <f>VLOOKUP(C46,A!C$21:E$135,3,FALSE)</f>
        <v>#N/A</v>
      </c>
      <c r="G46">
        <v>1868</v>
      </c>
      <c r="H46">
        <v>-2.3900000000000001E-2</v>
      </c>
      <c r="I46">
        <v>45899.472000000002</v>
      </c>
      <c r="J46" t="s">
        <v>15</v>
      </c>
      <c r="K46" t="s">
        <v>862</v>
      </c>
      <c r="L46" t="s">
        <v>14</v>
      </c>
      <c r="N46" t="s">
        <v>86</v>
      </c>
    </row>
    <row r="47" spans="1:15" x14ac:dyDescent="0.2">
      <c r="A47" s="20" t="str">
        <f t="shared" si="4"/>
        <v>Locher Kurt</v>
      </c>
      <c r="B47" s="6" t="str">
        <f t="shared" si="5"/>
        <v>I</v>
      </c>
      <c r="C47" s="20">
        <f t="shared" si="6"/>
        <v>45914.453999999998</v>
      </c>
      <c r="D47" t="str">
        <f t="shared" si="7"/>
        <v>vis</v>
      </c>
      <c r="E47" s="11" t="e">
        <f>VLOOKUP(C47,A!C$21:E$135,3,FALSE)</f>
        <v>#N/A</v>
      </c>
      <c r="G47">
        <v>1875</v>
      </c>
      <c r="H47">
        <v>-1.6400000000000001E-2</v>
      </c>
      <c r="I47">
        <v>45914.453999999998</v>
      </c>
      <c r="J47" t="s">
        <v>15</v>
      </c>
      <c r="K47" t="s">
        <v>862</v>
      </c>
      <c r="L47" t="s">
        <v>14</v>
      </c>
      <c r="N47" t="s">
        <v>86</v>
      </c>
    </row>
    <row r="48" spans="1:15" x14ac:dyDescent="0.2">
      <c r="A48" s="20" t="str">
        <f t="shared" si="4"/>
        <v>Kohl M</v>
      </c>
      <c r="B48" s="6" t="str">
        <f t="shared" si="5"/>
        <v>I</v>
      </c>
      <c r="C48" s="20">
        <f t="shared" si="6"/>
        <v>45944.398000000001</v>
      </c>
      <c r="D48" t="str">
        <f t="shared" si="7"/>
        <v>vis</v>
      </c>
      <c r="E48" s="11" t="e">
        <f>VLOOKUP(C48,A!C$21:E$135,3,FALSE)</f>
        <v>#N/A</v>
      </c>
      <c r="G48">
        <v>1889</v>
      </c>
      <c r="H48">
        <v>-2.12E-2</v>
      </c>
      <c r="I48">
        <v>45944.398000000001</v>
      </c>
      <c r="J48" t="s">
        <v>15</v>
      </c>
      <c r="K48" t="s">
        <v>862</v>
      </c>
      <c r="L48" t="s">
        <v>835</v>
      </c>
      <c r="O48" t="s">
        <v>87</v>
      </c>
    </row>
    <row r="49" spans="1:15" x14ac:dyDescent="0.2">
      <c r="A49" s="20" t="str">
        <f t="shared" si="4"/>
        <v>Kohl M</v>
      </c>
      <c r="B49" s="6" t="str">
        <f t="shared" si="5"/>
        <v>I</v>
      </c>
      <c r="C49" s="20">
        <f t="shared" si="6"/>
        <v>45974.345999999998</v>
      </c>
      <c r="D49" t="str">
        <f t="shared" si="7"/>
        <v>vis</v>
      </c>
      <c r="E49" s="11" t="e">
        <f>VLOOKUP(C49,A!C$21:E$135,3,FALSE)</f>
        <v>#N/A</v>
      </c>
      <c r="G49">
        <v>1903</v>
      </c>
      <c r="H49">
        <v>-2.2100000000000002E-2</v>
      </c>
      <c r="I49">
        <v>45974.345999999998</v>
      </c>
      <c r="J49" t="s">
        <v>15</v>
      </c>
      <c r="K49" t="s">
        <v>862</v>
      </c>
      <c r="L49" t="s">
        <v>835</v>
      </c>
      <c r="O49" t="s">
        <v>87</v>
      </c>
    </row>
    <row r="50" spans="1:15" x14ac:dyDescent="0.2">
      <c r="A50" s="20" t="str">
        <f t="shared" si="4"/>
        <v>Locher Kurt</v>
      </c>
      <c r="B50" s="6" t="str">
        <f t="shared" si="5"/>
        <v>I</v>
      </c>
      <c r="C50" s="20">
        <f t="shared" si="6"/>
        <v>46267.430999999997</v>
      </c>
      <c r="D50" t="str">
        <f t="shared" si="7"/>
        <v>vis</v>
      </c>
      <c r="E50" s="11" t="e">
        <f>VLOOKUP(C50,A!C$21:E$135,3,FALSE)</f>
        <v>#N/A</v>
      </c>
      <c r="G50">
        <v>2040</v>
      </c>
      <c r="H50">
        <v>-8.2000000000000007E-3</v>
      </c>
      <c r="I50">
        <v>46267.430999999997</v>
      </c>
      <c r="J50" t="s">
        <v>15</v>
      </c>
      <c r="K50" t="s">
        <v>862</v>
      </c>
      <c r="L50" t="s">
        <v>14</v>
      </c>
      <c r="N50" t="s">
        <v>88</v>
      </c>
    </row>
    <row r="51" spans="1:15" x14ac:dyDescent="0.2">
      <c r="A51" s="20" t="str">
        <f t="shared" si="4"/>
        <v>Paschke A</v>
      </c>
      <c r="B51" s="6" t="str">
        <f t="shared" si="5"/>
        <v>I</v>
      </c>
      <c r="C51" s="20">
        <f t="shared" si="6"/>
        <v>47743.472000000002</v>
      </c>
      <c r="D51" t="str">
        <f t="shared" si="7"/>
        <v>vis</v>
      </c>
      <c r="E51" s="11" t="e">
        <f>VLOOKUP(C51,A!C$21:E$135,3,FALSE)</f>
        <v>#N/A</v>
      </c>
      <c r="G51">
        <v>2730</v>
      </c>
      <c r="H51">
        <v>-1.8700000000000001E-2</v>
      </c>
      <c r="I51">
        <v>47743.472000000002</v>
      </c>
      <c r="J51" t="s">
        <v>15</v>
      </c>
      <c r="K51" t="s">
        <v>862</v>
      </c>
      <c r="L51" t="s">
        <v>838</v>
      </c>
      <c r="N51" t="s">
        <v>89</v>
      </c>
    </row>
    <row r="52" spans="1:15" x14ac:dyDescent="0.2">
      <c r="A52" s="20" t="str">
        <f t="shared" si="4"/>
        <v>Peter H</v>
      </c>
      <c r="B52" s="6" t="str">
        <f t="shared" si="5"/>
        <v>I</v>
      </c>
      <c r="C52" s="20">
        <f t="shared" si="6"/>
        <v>47743.483</v>
      </c>
      <c r="D52" t="str">
        <f t="shared" si="7"/>
        <v>vis</v>
      </c>
      <c r="E52" s="11" t="e">
        <f>VLOOKUP(C52,A!C$21:E$135,3,FALSE)</f>
        <v>#N/A</v>
      </c>
      <c r="G52">
        <v>2730</v>
      </c>
      <c r="H52">
        <v>-7.7000000000000002E-3</v>
      </c>
      <c r="I52">
        <v>47743.483</v>
      </c>
      <c r="J52" t="s">
        <v>15</v>
      </c>
      <c r="K52" t="s">
        <v>862</v>
      </c>
      <c r="L52" t="s">
        <v>810</v>
      </c>
      <c r="O52" t="s">
        <v>90</v>
      </c>
    </row>
    <row r="53" spans="1:15" x14ac:dyDescent="0.2">
      <c r="A53" s="20" t="str">
        <f t="shared" si="4"/>
        <v>Locher Kurt</v>
      </c>
      <c r="B53" s="6" t="str">
        <f t="shared" si="5"/>
        <v>I</v>
      </c>
      <c r="C53" s="20">
        <f t="shared" si="6"/>
        <v>47743.485000000001</v>
      </c>
      <c r="D53" t="str">
        <f t="shared" si="7"/>
        <v>vis</v>
      </c>
      <c r="E53" s="11" t="e">
        <f>VLOOKUP(C53,A!C$21:E$135,3,FALSE)</f>
        <v>#N/A</v>
      </c>
      <c r="G53">
        <v>2730</v>
      </c>
      <c r="H53">
        <v>-5.7000000000000002E-3</v>
      </c>
      <c r="I53">
        <v>47743.485000000001</v>
      </c>
      <c r="J53" t="s">
        <v>15</v>
      </c>
      <c r="K53" t="s">
        <v>862</v>
      </c>
      <c r="L53" t="s">
        <v>14</v>
      </c>
      <c r="N53" t="s">
        <v>90</v>
      </c>
    </row>
    <row r="54" spans="1:15" x14ac:dyDescent="0.2">
      <c r="A54" s="20" t="str">
        <f t="shared" si="4"/>
        <v>Peter H</v>
      </c>
      <c r="B54" s="6" t="str">
        <f t="shared" si="5"/>
        <v>I</v>
      </c>
      <c r="C54" s="20">
        <f t="shared" si="6"/>
        <v>47803.377</v>
      </c>
      <c r="D54" t="str">
        <f t="shared" si="7"/>
        <v>vis</v>
      </c>
      <c r="E54" s="11" t="e">
        <f>VLOOKUP(C54,A!C$21:E$135,3,FALSE)</f>
        <v>#N/A</v>
      </c>
      <c r="G54">
        <v>2758</v>
      </c>
      <c r="H54">
        <v>-1.14E-2</v>
      </c>
      <c r="I54">
        <v>47803.377</v>
      </c>
      <c r="J54" t="s">
        <v>15</v>
      </c>
      <c r="K54" t="s">
        <v>862</v>
      </c>
      <c r="L54" t="s">
        <v>810</v>
      </c>
      <c r="O54" t="s">
        <v>89</v>
      </c>
    </row>
    <row r="55" spans="1:15" x14ac:dyDescent="0.2">
      <c r="A55" s="20" t="str">
        <f t="shared" si="4"/>
        <v>Locher Kurt</v>
      </c>
      <c r="B55" s="6" t="str">
        <f t="shared" si="5"/>
        <v>I</v>
      </c>
      <c r="C55" s="20">
        <f t="shared" si="6"/>
        <v>48096.47</v>
      </c>
      <c r="D55" t="str">
        <f t="shared" si="7"/>
        <v>vis</v>
      </c>
      <c r="E55" s="11" t="e">
        <f>VLOOKUP(C55,A!C$21:E$135,3,FALSE)</f>
        <v>#N/A</v>
      </c>
      <c r="G55">
        <v>2895</v>
      </c>
      <c r="H55">
        <v>1.0500000000000001E-2</v>
      </c>
      <c r="I55">
        <v>48096.47</v>
      </c>
      <c r="J55" t="s">
        <v>15</v>
      </c>
      <c r="K55" t="s">
        <v>862</v>
      </c>
      <c r="L55" t="s">
        <v>14</v>
      </c>
      <c r="N55" t="s">
        <v>91</v>
      </c>
    </row>
    <row r="56" spans="1:15" x14ac:dyDescent="0.2">
      <c r="A56" s="20" t="str">
        <f t="shared" si="4"/>
        <v>Peter H</v>
      </c>
      <c r="B56" s="6" t="str">
        <f t="shared" si="5"/>
        <v>I</v>
      </c>
      <c r="C56" s="20">
        <f t="shared" si="6"/>
        <v>48126.402000000002</v>
      </c>
      <c r="D56" t="str">
        <f t="shared" si="7"/>
        <v>vis</v>
      </c>
      <c r="E56" s="11" t="e">
        <f>VLOOKUP(C56,A!C$21:E$135,3,FALSE)</f>
        <v>#N/A</v>
      </c>
      <c r="G56">
        <v>2909</v>
      </c>
      <c r="H56">
        <v>-6.3E-3</v>
      </c>
      <c r="I56">
        <v>48126.402000000002</v>
      </c>
      <c r="J56" t="s">
        <v>15</v>
      </c>
      <c r="K56" t="s">
        <v>862</v>
      </c>
      <c r="L56" t="s">
        <v>810</v>
      </c>
      <c r="O56" t="s">
        <v>91</v>
      </c>
    </row>
    <row r="57" spans="1:15" x14ac:dyDescent="0.2">
      <c r="A57" s="20" t="str">
        <f t="shared" si="4"/>
        <v>Paschke A</v>
      </c>
      <c r="B57" s="6" t="str">
        <f t="shared" si="5"/>
        <v>I</v>
      </c>
      <c r="C57" s="20">
        <f t="shared" si="6"/>
        <v>48496.485999999997</v>
      </c>
      <c r="D57" t="str">
        <f t="shared" si="7"/>
        <v>ccd</v>
      </c>
      <c r="E57" s="11" t="e">
        <f>VLOOKUP(C57,A!C$21:E$135,3,FALSE)</f>
        <v>#N/A</v>
      </c>
      <c r="G57">
        <v>3082</v>
      </c>
      <c r="H57">
        <v>-4.7999999999999996E-3</v>
      </c>
      <c r="I57">
        <v>48496.485999999997</v>
      </c>
      <c r="J57" t="s">
        <v>15</v>
      </c>
      <c r="K57" t="s">
        <v>846</v>
      </c>
      <c r="L57" t="s">
        <v>838</v>
      </c>
      <c r="N57" t="s">
        <v>92</v>
      </c>
    </row>
    <row r="58" spans="1:15" x14ac:dyDescent="0.2">
      <c r="A58" s="20" t="str">
        <f t="shared" si="4"/>
        <v>Locher Kurt</v>
      </c>
      <c r="B58" s="6" t="str">
        <f t="shared" si="5"/>
        <v>I</v>
      </c>
      <c r="C58" s="20">
        <f t="shared" si="6"/>
        <v>49232.377</v>
      </c>
      <c r="D58" t="str">
        <f t="shared" si="7"/>
        <v>vis</v>
      </c>
      <c r="E58" s="11" t="e">
        <f>VLOOKUP(C58,A!C$21:E$135,3,FALSE)</f>
        <v>#N/A</v>
      </c>
      <c r="G58">
        <v>3426</v>
      </c>
      <c r="H58">
        <v>-2.9999999999999997E-4</v>
      </c>
      <c r="I58">
        <v>49232.377</v>
      </c>
      <c r="J58" t="s">
        <v>15</v>
      </c>
      <c r="K58" t="s">
        <v>862</v>
      </c>
      <c r="L58" t="s">
        <v>14</v>
      </c>
      <c r="N58" t="s">
        <v>93</v>
      </c>
    </row>
    <row r="59" spans="1:15" x14ac:dyDescent="0.2">
      <c r="A59" s="20" t="str">
        <f t="shared" si="4"/>
        <v>Locher Kurt</v>
      </c>
      <c r="B59" s="6" t="str">
        <f t="shared" si="5"/>
        <v>I</v>
      </c>
      <c r="C59" s="20">
        <f t="shared" si="6"/>
        <v>49600.322</v>
      </c>
      <c r="D59" t="str">
        <f t="shared" si="7"/>
        <v>vis</v>
      </c>
      <c r="E59" s="11" t="e">
        <f>VLOOKUP(C59,A!C$21:E$135,3,FALSE)</f>
        <v>#N/A</v>
      </c>
      <c r="G59">
        <v>3598</v>
      </c>
      <c r="H59">
        <v>1.4E-3</v>
      </c>
      <c r="I59">
        <v>49600.322</v>
      </c>
      <c r="J59" t="s">
        <v>15</v>
      </c>
      <c r="K59" t="s">
        <v>862</v>
      </c>
      <c r="L59" t="s">
        <v>14</v>
      </c>
      <c r="N59" t="s">
        <v>628</v>
      </c>
    </row>
    <row r="60" spans="1:15" x14ac:dyDescent="0.2">
      <c r="A60" s="20" t="str">
        <f t="shared" si="4"/>
        <v>Locher Kurt</v>
      </c>
      <c r="B60" s="6" t="str">
        <f t="shared" si="5"/>
        <v>I</v>
      </c>
      <c r="C60" s="20">
        <f t="shared" si="6"/>
        <v>49895.531999999999</v>
      </c>
      <c r="D60" t="str">
        <f t="shared" si="7"/>
        <v>vis</v>
      </c>
      <c r="E60" s="11" t="e">
        <f>VLOOKUP(C60,A!C$21:E$135,3,FALSE)</f>
        <v>#N/A</v>
      </c>
      <c r="G60">
        <v>3736</v>
      </c>
      <c r="H60">
        <v>1.1000000000000001E-3</v>
      </c>
      <c r="I60">
        <v>49895.531999999999</v>
      </c>
      <c r="J60" t="s">
        <v>15</v>
      </c>
      <c r="K60" t="s">
        <v>862</v>
      </c>
      <c r="L60" t="s">
        <v>14</v>
      </c>
      <c r="N60" t="s">
        <v>94</v>
      </c>
    </row>
    <row r="61" spans="1:15" x14ac:dyDescent="0.2">
      <c r="A61" s="20" t="str">
        <f t="shared" si="4"/>
        <v>Paschke Anton</v>
      </c>
      <c r="B61" s="6" t="str">
        <f t="shared" si="5"/>
        <v>I</v>
      </c>
      <c r="C61" s="20">
        <f t="shared" si="6"/>
        <v>51369.449000000001</v>
      </c>
      <c r="D61" t="str">
        <f t="shared" si="7"/>
        <v>ccd</v>
      </c>
      <c r="E61" s="11" t="e">
        <f>VLOOKUP(C61,A!C$21:E$135,3,FALSE)</f>
        <v>#N/A</v>
      </c>
      <c r="G61">
        <v>4425</v>
      </c>
      <c r="H61">
        <v>5.8999999999999999E-3</v>
      </c>
      <c r="I61">
        <v>51369.449000000001</v>
      </c>
      <c r="J61" t="s">
        <v>15</v>
      </c>
      <c r="K61" t="s">
        <v>846</v>
      </c>
      <c r="L61" t="s">
        <v>744</v>
      </c>
      <c r="N61" t="s">
        <v>97</v>
      </c>
    </row>
    <row r="62" spans="1:15" x14ac:dyDescent="0.2">
      <c r="A62" s="20" t="str">
        <f t="shared" si="4"/>
        <v>Kadlecova H</v>
      </c>
      <c r="B62" s="6" t="str">
        <f t="shared" si="5"/>
        <v>I</v>
      </c>
      <c r="C62" s="20">
        <f t="shared" si="6"/>
        <v>52137.436699999998</v>
      </c>
      <c r="D62" t="str">
        <f t="shared" si="7"/>
        <v>vis</v>
      </c>
      <c r="E62" s="11" t="e">
        <f>VLOOKUP(C62,A!C$21:E$135,3,FALSE)</f>
        <v>#N/A</v>
      </c>
      <c r="G62">
        <v>4784</v>
      </c>
      <c r="H62">
        <v>1.9E-2</v>
      </c>
      <c r="I62">
        <v>52137.436699999998</v>
      </c>
      <c r="J62" t="s">
        <v>15</v>
      </c>
      <c r="K62" t="s">
        <v>862</v>
      </c>
      <c r="L62" t="s">
        <v>124</v>
      </c>
      <c r="N62" t="s">
        <v>123</v>
      </c>
    </row>
    <row r="63" spans="1:15" x14ac:dyDescent="0.2">
      <c r="A63" s="20" t="str">
        <f t="shared" si="4"/>
        <v>Demircan O</v>
      </c>
      <c r="B63" s="6" t="str">
        <f t="shared" si="5"/>
        <v>I</v>
      </c>
      <c r="C63" s="20">
        <f t="shared" si="6"/>
        <v>52492.527900000001</v>
      </c>
      <c r="D63" t="str">
        <f t="shared" si="7"/>
        <v>ccd</v>
      </c>
      <c r="E63" s="11" t="e">
        <f>VLOOKUP(C63,A!C$21:E$135,3,FALSE)</f>
        <v>#N/A</v>
      </c>
      <c r="G63">
        <v>4950</v>
      </c>
      <c r="H63">
        <v>2.2000000000000001E-3</v>
      </c>
      <c r="I63">
        <v>52492.527900000001</v>
      </c>
      <c r="J63" t="s">
        <v>15</v>
      </c>
      <c r="K63" t="s">
        <v>846</v>
      </c>
      <c r="L63" t="s">
        <v>27</v>
      </c>
      <c r="N63" t="s">
        <v>28</v>
      </c>
    </row>
    <row r="64" spans="1:15" x14ac:dyDescent="0.2">
      <c r="A64" s="20" t="str">
        <f t="shared" si="4"/>
        <v>Witkowski J.</v>
      </c>
      <c r="B64" s="6" t="str">
        <f t="shared" si="5"/>
        <v>I</v>
      </c>
      <c r="C64" s="20">
        <f t="shared" si="6"/>
        <v>24379.385999999999</v>
      </c>
      <c r="D64" t="str">
        <f t="shared" si="7"/>
        <v>vis</v>
      </c>
      <c r="E64" s="11">
        <f>VLOOKUP(C64,A!C$21:E$135,3,FALSE)</f>
        <v>-10793.766745858975</v>
      </c>
      <c r="G64">
        <v>-8192</v>
      </c>
      <c r="H64">
        <v>0.29239999999999999</v>
      </c>
      <c r="I64">
        <v>24379.385999999999</v>
      </c>
      <c r="J64" t="s">
        <v>15</v>
      </c>
      <c r="K64" t="s">
        <v>862</v>
      </c>
      <c r="L64" t="s">
        <v>45</v>
      </c>
      <c r="N64" t="s">
        <v>46</v>
      </c>
    </row>
    <row r="65" spans="1:14" x14ac:dyDescent="0.2">
      <c r="A65" s="20" t="str">
        <f t="shared" si="4"/>
        <v>Witkowski J.</v>
      </c>
      <c r="B65" s="6" t="str">
        <f t="shared" si="5"/>
        <v>I</v>
      </c>
      <c r="C65" s="20">
        <f t="shared" si="6"/>
        <v>24426.452000000001</v>
      </c>
      <c r="D65" t="str">
        <f t="shared" si="7"/>
        <v>vis</v>
      </c>
      <c r="E65" s="11">
        <f>VLOOKUP(C65,A!C$21:E$135,3,FALSE)</f>
        <v>-10771.765298510967</v>
      </c>
      <c r="G65">
        <v>-8170</v>
      </c>
      <c r="H65">
        <v>0.29580000000000001</v>
      </c>
      <c r="I65">
        <v>24426.452000000001</v>
      </c>
      <c r="J65" t="s">
        <v>15</v>
      </c>
      <c r="K65" t="s">
        <v>862</v>
      </c>
      <c r="L65" t="s">
        <v>45</v>
      </c>
      <c r="N65" t="s">
        <v>46</v>
      </c>
    </row>
    <row r="66" spans="1:14" x14ac:dyDescent="0.2">
      <c r="A66" s="20" t="str">
        <f t="shared" si="4"/>
        <v>Witkowski J.</v>
      </c>
      <c r="B66" s="6" t="str">
        <f t="shared" si="5"/>
        <v>I</v>
      </c>
      <c r="C66" s="20">
        <f t="shared" si="6"/>
        <v>24437.151999999998</v>
      </c>
      <c r="D66" t="str">
        <f t="shared" si="7"/>
        <v>vis</v>
      </c>
      <c r="E66" s="11">
        <f>VLOOKUP(C66,A!C$21:E$135,3,FALSE)</f>
        <v>-10766.763482197204</v>
      </c>
      <c r="G66">
        <v>-8165</v>
      </c>
      <c r="H66">
        <v>0.29980000000000001</v>
      </c>
      <c r="I66">
        <v>24437.151999999998</v>
      </c>
      <c r="J66" t="s">
        <v>15</v>
      </c>
      <c r="K66" t="s">
        <v>862</v>
      </c>
      <c r="L66" t="s">
        <v>45</v>
      </c>
      <c r="N66" t="s">
        <v>46</v>
      </c>
    </row>
    <row r="67" spans="1:14" x14ac:dyDescent="0.2">
      <c r="A67" s="20" t="str">
        <f t="shared" si="4"/>
        <v>Witkowski J.</v>
      </c>
      <c r="B67" s="6" t="str">
        <f t="shared" si="5"/>
        <v>I</v>
      </c>
      <c r="C67" s="20">
        <f t="shared" si="6"/>
        <v>24439.269</v>
      </c>
      <c r="D67" t="str">
        <f t="shared" si="7"/>
        <v>vis</v>
      </c>
      <c r="E67" s="11">
        <f>VLOOKUP(C67,A!C$21:E$135,3,FALSE)</f>
        <v>-10765.773870502228</v>
      </c>
      <c r="G67">
        <v>-8164</v>
      </c>
      <c r="H67">
        <v>0.27760000000000001</v>
      </c>
      <c r="I67">
        <v>24439.269</v>
      </c>
      <c r="J67" t="s">
        <v>15</v>
      </c>
      <c r="K67" t="s">
        <v>862</v>
      </c>
      <c r="L67" t="s">
        <v>45</v>
      </c>
      <c r="N67" t="s">
        <v>46</v>
      </c>
    </row>
    <row r="68" spans="1:14" x14ac:dyDescent="0.2">
      <c r="A68" s="20" t="str">
        <f t="shared" si="4"/>
        <v>Witkowski J.</v>
      </c>
      <c r="B68" s="6" t="str">
        <f t="shared" si="5"/>
        <v>I</v>
      </c>
      <c r="C68" s="20">
        <f t="shared" si="6"/>
        <v>24441.412</v>
      </c>
      <c r="D68" t="str">
        <f t="shared" si="7"/>
        <v>vis</v>
      </c>
      <c r="E68" s="11">
        <f>VLOOKUP(C68,A!C$21:E$135,3,FALSE)</f>
        <v>-10764.772104861069</v>
      </c>
      <c r="G68">
        <v>-8163</v>
      </c>
      <c r="H68">
        <v>0.28139999999999998</v>
      </c>
      <c r="I68">
        <v>24441.412</v>
      </c>
      <c r="J68" t="s">
        <v>15</v>
      </c>
      <c r="K68" t="s">
        <v>862</v>
      </c>
      <c r="L68" t="s">
        <v>45</v>
      </c>
      <c r="N68" t="s">
        <v>46</v>
      </c>
    </row>
    <row r="69" spans="1:14" x14ac:dyDescent="0.2">
      <c r="A69" s="20" t="str">
        <f t="shared" si="4"/>
        <v>Witkowski J.</v>
      </c>
      <c r="B69" s="6" t="str">
        <f t="shared" si="5"/>
        <v>I</v>
      </c>
      <c r="C69" s="20">
        <f t="shared" si="6"/>
        <v>24452.100999999999</v>
      </c>
      <c r="D69" t="str">
        <f t="shared" si="7"/>
        <v>vis</v>
      </c>
      <c r="E69" s="11">
        <f>VLOOKUP(C69,A!C$21:E$135,3,FALSE)</f>
        <v>-10759.775430601458</v>
      </c>
      <c r="G69">
        <v>-8158</v>
      </c>
      <c r="H69">
        <v>0.27439999999999998</v>
      </c>
      <c r="I69">
        <v>24452.100999999999</v>
      </c>
      <c r="J69" t="s">
        <v>15</v>
      </c>
      <c r="K69" t="s">
        <v>862</v>
      </c>
      <c r="L69" t="s">
        <v>45</v>
      </c>
      <c r="N69" t="s">
        <v>46</v>
      </c>
    </row>
    <row r="70" spans="1:14" x14ac:dyDescent="0.2">
      <c r="A70" s="20" t="str">
        <f t="shared" si="4"/>
        <v>Witkowski J.</v>
      </c>
      <c r="B70" s="6" t="str">
        <f t="shared" si="5"/>
        <v>I</v>
      </c>
      <c r="C70" s="20">
        <f t="shared" si="6"/>
        <v>24454.243999999999</v>
      </c>
      <c r="D70" t="str">
        <f t="shared" si="7"/>
        <v>vis</v>
      </c>
      <c r="E70" s="11">
        <f>VLOOKUP(C70,A!C$21:E$135,3,FALSE)</f>
        <v>-10758.773664960299</v>
      </c>
      <c r="G70">
        <v>-8157</v>
      </c>
      <c r="H70">
        <v>0.2782</v>
      </c>
      <c r="I70">
        <v>24454.243999999999</v>
      </c>
      <c r="J70" t="s">
        <v>15</v>
      </c>
      <c r="K70" t="s">
        <v>862</v>
      </c>
      <c r="L70" t="s">
        <v>45</v>
      </c>
      <c r="N70" t="s">
        <v>46</v>
      </c>
    </row>
    <row r="71" spans="1:14" x14ac:dyDescent="0.2">
      <c r="A71" s="20" t="str">
        <f t="shared" si="4"/>
        <v>Witkowski J.</v>
      </c>
      <c r="B71" s="6" t="str">
        <f t="shared" si="5"/>
        <v>I</v>
      </c>
      <c r="C71" s="20">
        <f t="shared" si="6"/>
        <v>24717.356</v>
      </c>
      <c r="D71" t="str">
        <f t="shared" si="7"/>
        <v>vis</v>
      </c>
      <c r="E71" s="11">
        <f>VLOOKUP(C71,A!C$21:E$135,3,FALSE)</f>
        <v>-10635.779469264282</v>
      </c>
      <c r="G71">
        <v>-8034</v>
      </c>
      <c r="H71">
        <v>0.26800000000000002</v>
      </c>
      <c r="I71">
        <v>24717.356</v>
      </c>
      <c r="J71" t="s">
        <v>15</v>
      </c>
      <c r="K71" t="s">
        <v>862</v>
      </c>
      <c r="L71" t="s">
        <v>45</v>
      </c>
      <c r="N71" t="s">
        <v>47</v>
      </c>
    </row>
    <row r="72" spans="1:14" x14ac:dyDescent="0.2">
      <c r="A72" s="20" t="str">
        <f t="shared" si="4"/>
        <v>Witkowski J.</v>
      </c>
      <c r="B72" s="6" t="str">
        <f t="shared" si="5"/>
        <v>I</v>
      </c>
      <c r="C72" s="20">
        <f t="shared" si="6"/>
        <v>26653.285</v>
      </c>
      <c r="D72" t="str">
        <f t="shared" si="7"/>
        <v>vis</v>
      </c>
      <c r="E72" s="11">
        <f>VLOOKUP(C72,A!C$21:E$135,3,FALSE)</f>
        <v>-9730.8111277230619</v>
      </c>
      <c r="G72">
        <v>-7129</v>
      </c>
      <c r="H72">
        <v>0.21640000000000001</v>
      </c>
      <c r="I72">
        <v>26653.285</v>
      </c>
      <c r="J72" t="s">
        <v>15</v>
      </c>
      <c r="K72" t="s">
        <v>862</v>
      </c>
      <c r="L72" t="s">
        <v>45</v>
      </c>
      <c r="N72" t="s">
        <v>48</v>
      </c>
    </row>
    <row r="73" spans="1:14" x14ac:dyDescent="0.2">
      <c r="A73" s="20" t="str">
        <f t="shared" si="4"/>
        <v>Pagaczewski J.</v>
      </c>
      <c r="B73" s="6" t="str">
        <f t="shared" si="5"/>
        <v>I</v>
      </c>
      <c r="C73" s="20">
        <f t="shared" si="6"/>
        <v>27224.445</v>
      </c>
      <c r="D73" t="str">
        <f t="shared" si="7"/>
        <v>vis</v>
      </c>
      <c r="E73" s="11">
        <f>VLOOKUP(C73,A!C$21:E$135,3,FALSE)</f>
        <v>-9463.8169776510895</v>
      </c>
      <c r="G73">
        <v>-6862</v>
      </c>
      <c r="H73">
        <v>0.2087</v>
      </c>
      <c r="I73">
        <v>27224.445</v>
      </c>
      <c r="J73" t="s">
        <v>15</v>
      </c>
      <c r="K73" t="s">
        <v>862</v>
      </c>
      <c r="L73" t="s">
        <v>49</v>
      </c>
      <c r="N73" t="s">
        <v>48</v>
      </c>
    </row>
    <row r="74" spans="1:14" x14ac:dyDescent="0.2">
      <c r="A74" s="20" t="str">
        <f t="shared" si="4"/>
        <v>Piotrowski S.</v>
      </c>
      <c r="B74" s="6" t="str">
        <f t="shared" si="5"/>
        <v>I</v>
      </c>
      <c r="C74" s="20">
        <f t="shared" si="6"/>
        <v>27226.58</v>
      </c>
      <c r="D74" t="str">
        <f t="shared" si="7"/>
        <v>vis</v>
      </c>
      <c r="E74" s="11">
        <f>VLOOKUP(C74,A!C$21:E$135,3,FALSE)</f>
        <v>-9462.8189516856783</v>
      </c>
      <c r="G74">
        <v>-6861</v>
      </c>
      <c r="H74">
        <v>0.20449999999999999</v>
      </c>
      <c r="I74">
        <v>27226.58</v>
      </c>
      <c r="J74" t="s">
        <v>15</v>
      </c>
      <c r="K74" t="s">
        <v>862</v>
      </c>
      <c r="L74" t="s">
        <v>50</v>
      </c>
      <c r="N74" t="s">
        <v>51</v>
      </c>
    </row>
    <row r="75" spans="1:14" x14ac:dyDescent="0.2">
      <c r="A75" s="20" t="str">
        <f t="shared" ref="A75:A106" si="8">L75</f>
        <v>Piotrowski S.</v>
      </c>
      <c r="B75" s="6" t="str">
        <f t="shared" ref="B75:B106" si="9">IF(J75="s","II","I")</f>
        <v>I</v>
      </c>
      <c r="C75" s="20">
        <f t="shared" ref="C75:C106" si="10">I75</f>
        <v>27271.496999999999</v>
      </c>
      <c r="D75" t="str">
        <f t="shared" ref="D75:D106" si="11">K75</f>
        <v>vis</v>
      </c>
      <c r="E75" s="11">
        <f>VLOOKUP(C75,A!C$21:E$135,3,FALSE)</f>
        <v>-9441.8220747356427</v>
      </c>
      <c r="G75">
        <v>-6840</v>
      </c>
      <c r="H75">
        <v>0.19819999999999999</v>
      </c>
      <c r="I75">
        <v>27271.496999999999</v>
      </c>
      <c r="J75" t="s">
        <v>15</v>
      </c>
      <c r="K75" t="s">
        <v>862</v>
      </c>
      <c r="L75" t="s">
        <v>50</v>
      </c>
      <c r="N75" t="s">
        <v>52</v>
      </c>
    </row>
    <row r="76" spans="1:14" x14ac:dyDescent="0.2">
      <c r="A76" s="20" t="str">
        <f t="shared" si="8"/>
        <v>Piotrowski S.</v>
      </c>
      <c r="B76" s="6" t="str">
        <f t="shared" si="9"/>
        <v>I</v>
      </c>
      <c r="C76" s="20">
        <f t="shared" si="10"/>
        <v>27271.506000000001</v>
      </c>
      <c r="D76" t="str">
        <f t="shared" si="11"/>
        <v>vis</v>
      </c>
      <c r="E76" s="11">
        <f>VLOOKUP(C76,A!C$21:E$135,3,FALSE)</f>
        <v>-9441.8178676004245</v>
      </c>
      <c r="G76">
        <v>-6840</v>
      </c>
      <c r="H76">
        <v>0.2072</v>
      </c>
      <c r="I76">
        <v>27271.506000000001</v>
      </c>
      <c r="J76" t="s">
        <v>15</v>
      </c>
      <c r="K76" t="s">
        <v>862</v>
      </c>
      <c r="L76" t="s">
        <v>50</v>
      </c>
      <c r="N76" t="s">
        <v>51</v>
      </c>
    </row>
    <row r="77" spans="1:14" x14ac:dyDescent="0.2">
      <c r="A77" s="20" t="str">
        <f t="shared" si="8"/>
        <v>Piotrowski S.</v>
      </c>
      <c r="B77" s="6" t="str">
        <f t="shared" si="9"/>
        <v>I</v>
      </c>
      <c r="C77" s="20">
        <f t="shared" si="10"/>
        <v>27331.398000000001</v>
      </c>
      <c r="D77" t="str">
        <f t="shared" si="11"/>
        <v>vis</v>
      </c>
      <c r="E77" s="11">
        <f>VLOOKUP(C77,A!C$21:E$135,3,FALSE)</f>
        <v>-9413.8207851084608</v>
      </c>
      <c r="G77">
        <v>-6812</v>
      </c>
      <c r="H77">
        <v>0.20150000000000001</v>
      </c>
      <c r="I77">
        <v>27331.398000000001</v>
      </c>
      <c r="J77" t="s">
        <v>15</v>
      </c>
      <c r="K77" t="s">
        <v>862</v>
      </c>
      <c r="L77" t="s">
        <v>50</v>
      </c>
      <c r="N77" t="s">
        <v>51</v>
      </c>
    </row>
    <row r="78" spans="1:14" x14ac:dyDescent="0.2">
      <c r="A78" s="20" t="str">
        <f t="shared" si="8"/>
        <v>Piotrowski S.</v>
      </c>
      <c r="B78" s="6" t="str">
        <f t="shared" si="9"/>
        <v>I</v>
      </c>
      <c r="C78" s="20">
        <f t="shared" si="10"/>
        <v>27344.236000000001</v>
      </c>
      <c r="D78" t="str">
        <f t="shared" si="11"/>
        <v>vis</v>
      </c>
      <c r="E78" s="11">
        <f>VLOOKUP(C78,A!C$21:E$135,3,FALSE)</f>
        <v>-9407.8195404508806</v>
      </c>
      <c r="G78">
        <v>-6806</v>
      </c>
      <c r="H78">
        <v>0.20419999999999999</v>
      </c>
      <c r="I78">
        <v>27344.236000000001</v>
      </c>
      <c r="J78" t="s">
        <v>15</v>
      </c>
      <c r="K78" t="s">
        <v>862</v>
      </c>
      <c r="L78" t="s">
        <v>50</v>
      </c>
      <c r="N78" t="s">
        <v>51</v>
      </c>
    </row>
    <row r="79" spans="1:14" x14ac:dyDescent="0.2">
      <c r="A79" s="20" t="str">
        <f t="shared" si="8"/>
        <v>Lause F.</v>
      </c>
      <c r="B79" s="6" t="str">
        <f t="shared" si="9"/>
        <v>I</v>
      </c>
      <c r="C79" s="20">
        <f t="shared" si="10"/>
        <v>27344.237000000001</v>
      </c>
      <c r="D79" t="str">
        <f t="shared" si="11"/>
        <v>vis</v>
      </c>
      <c r="E79" s="11">
        <f>VLOOKUP(C79,A!C$21:E$135,3,FALSE)</f>
        <v>-9407.8190729914113</v>
      </c>
      <c r="G79">
        <v>-6806</v>
      </c>
      <c r="H79">
        <v>0.20519999999999999</v>
      </c>
      <c r="I79">
        <v>27344.237000000001</v>
      </c>
      <c r="J79" t="s">
        <v>15</v>
      </c>
      <c r="K79" t="s">
        <v>862</v>
      </c>
      <c r="L79" t="s">
        <v>53</v>
      </c>
      <c r="N79" t="s">
        <v>54</v>
      </c>
    </row>
    <row r="80" spans="1:14" x14ac:dyDescent="0.2">
      <c r="A80" s="20" t="str">
        <f t="shared" si="8"/>
        <v>Lause F.</v>
      </c>
      <c r="B80" s="6" t="str">
        <f t="shared" si="9"/>
        <v>I</v>
      </c>
      <c r="C80" s="20">
        <f t="shared" si="10"/>
        <v>27624.458999999999</v>
      </c>
      <c r="D80" t="str">
        <f t="shared" si="11"/>
        <v>vis</v>
      </c>
      <c r="E80" s="11">
        <f>VLOOKUP(C80,A!C$21:E$135,3,FALSE)</f>
        <v>-9276.8266457880563</v>
      </c>
      <c r="G80">
        <v>-6675</v>
      </c>
      <c r="H80">
        <v>0.19139999999999999</v>
      </c>
      <c r="I80">
        <v>27624.458999999999</v>
      </c>
      <c r="J80" t="s">
        <v>15</v>
      </c>
      <c r="K80" t="s">
        <v>862</v>
      </c>
      <c r="L80" t="s">
        <v>53</v>
      </c>
      <c r="N80" t="s">
        <v>54</v>
      </c>
    </row>
    <row r="81" spans="1:14" x14ac:dyDescent="0.2">
      <c r="A81" s="20" t="str">
        <f t="shared" si="8"/>
        <v>Lause F.</v>
      </c>
      <c r="B81" s="6" t="str">
        <f t="shared" si="9"/>
        <v>I</v>
      </c>
      <c r="C81" s="20">
        <f t="shared" si="10"/>
        <v>27639.441999999999</v>
      </c>
      <c r="D81" t="str">
        <f t="shared" si="11"/>
        <v>vis</v>
      </c>
      <c r="E81" s="11">
        <f>VLOOKUP(C81,A!C$21:E$135,3,FALSE)</f>
        <v>-9269.8227005703793</v>
      </c>
      <c r="G81">
        <v>-6668</v>
      </c>
      <c r="H81">
        <v>0.19989999999999999</v>
      </c>
      <c r="I81">
        <v>27639.441999999999</v>
      </c>
      <c r="J81" t="s">
        <v>15</v>
      </c>
      <c r="K81" t="s">
        <v>862</v>
      </c>
      <c r="L81" t="s">
        <v>53</v>
      </c>
      <c r="N81" t="s">
        <v>54</v>
      </c>
    </row>
    <row r="82" spans="1:14" x14ac:dyDescent="0.2">
      <c r="A82" s="20" t="str">
        <f t="shared" si="8"/>
        <v>Lause F.</v>
      </c>
      <c r="B82" s="6" t="str">
        <f t="shared" si="9"/>
        <v>I</v>
      </c>
      <c r="C82" s="20">
        <f t="shared" si="10"/>
        <v>27656.556</v>
      </c>
      <c r="D82" t="str">
        <f t="shared" si="11"/>
        <v>vis</v>
      </c>
      <c r="E82" s="11">
        <f>VLOOKUP(C82,A!C$21:E$135,3,FALSE)</f>
        <v>-9261.8225992251664</v>
      </c>
      <c r="G82">
        <v>-6660</v>
      </c>
      <c r="H82">
        <v>0.20030000000000001</v>
      </c>
      <c r="I82">
        <v>27656.556</v>
      </c>
      <c r="J82" t="s">
        <v>15</v>
      </c>
      <c r="K82" t="s">
        <v>862</v>
      </c>
      <c r="L82" t="s">
        <v>53</v>
      </c>
      <c r="N82" t="s">
        <v>54</v>
      </c>
    </row>
    <row r="83" spans="1:14" x14ac:dyDescent="0.2">
      <c r="A83" s="20" t="str">
        <f t="shared" si="8"/>
        <v>Lause F.</v>
      </c>
      <c r="B83" s="6" t="str">
        <f t="shared" si="9"/>
        <v>I</v>
      </c>
      <c r="C83" s="20">
        <f t="shared" si="10"/>
        <v>27667.248</v>
      </c>
      <c r="D83" t="str">
        <f t="shared" si="11"/>
        <v>vis</v>
      </c>
      <c r="E83" s="11">
        <f>VLOOKUP(C83,A!C$21:E$135,3,FALSE)</f>
        <v>-9256.8245225871506</v>
      </c>
      <c r="G83">
        <v>-6655</v>
      </c>
      <c r="H83">
        <v>0.1963</v>
      </c>
      <c r="I83">
        <v>27667.248</v>
      </c>
      <c r="J83" t="s">
        <v>15</v>
      </c>
      <c r="K83" t="s">
        <v>862</v>
      </c>
      <c r="L83" t="s">
        <v>53</v>
      </c>
      <c r="N83" t="s">
        <v>54</v>
      </c>
    </row>
    <row r="84" spans="1:14" x14ac:dyDescent="0.2">
      <c r="A84" s="20" t="str">
        <f t="shared" si="8"/>
        <v>Lause F.</v>
      </c>
      <c r="B84" s="6" t="str">
        <f t="shared" si="9"/>
        <v>I</v>
      </c>
      <c r="C84" s="20">
        <f t="shared" si="10"/>
        <v>27669.383000000002</v>
      </c>
      <c r="D84" t="str">
        <f t="shared" si="11"/>
        <v>vis</v>
      </c>
      <c r="E84" s="11">
        <f>VLOOKUP(C84,A!C$21:E$135,3,FALSE)</f>
        <v>-9255.8264966217394</v>
      </c>
      <c r="G84">
        <v>-6654</v>
      </c>
      <c r="H84">
        <v>0.19209999999999999</v>
      </c>
      <c r="I84">
        <v>27669.383000000002</v>
      </c>
      <c r="J84" t="s">
        <v>15</v>
      </c>
      <c r="K84" t="s">
        <v>862</v>
      </c>
      <c r="L84" t="s">
        <v>53</v>
      </c>
      <c r="N84" t="s">
        <v>54</v>
      </c>
    </row>
    <row r="85" spans="1:14" x14ac:dyDescent="0.2">
      <c r="A85" s="20" t="str">
        <f t="shared" si="8"/>
        <v>Lause F.</v>
      </c>
      <c r="B85" s="6" t="str">
        <f t="shared" si="9"/>
        <v>I</v>
      </c>
      <c r="C85" s="20">
        <f t="shared" si="10"/>
        <v>27684.38</v>
      </c>
      <c r="D85" t="str">
        <f t="shared" si="11"/>
        <v>vis</v>
      </c>
      <c r="E85" s="11">
        <f>VLOOKUP(C85,A!C$21:E$135,3,FALSE)</f>
        <v>-9248.8160069715032</v>
      </c>
      <c r="G85">
        <v>-6647</v>
      </c>
      <c r="H85">
        <v>0.21460000000000001</v>
      </c>
      <c r="I85">
        <v>27684.38</v>
      </c>
      <c r="J85" t="s">
        <v>15</v>
      </c>
      <c r="K85" t="s">
        <v>862</v>
      </c>
      <c r="L85" t="s">
        <v>53</v>
      </c>
      <c r="N85" t="s">
        <v>54</v>
      </c>
    </row>
    <row r="86" spans="1:14" x14ac:dyDescent="0.2">
      <c r="A86" s="20" t="str">
        <f t="shared" si="8"/>
        <v>Lause F.</v>
      </c>
      <c r="B86" s="6" t="str">
        <f t="shared" si="9"/>
        <v>I</v>
      </c>
      <c r="C86" s="20">
        <f t="shared" si="10"/>
        <v>27744.26</v>
      </c>
      <c r="D86" t="str">
        <f t="shared" si="11"/>
        <v>vis</v>
      </c>
      <c r="E86" s="11">
        <f>VLOOKUP(C86,A!C$21:E$135,3,FALSE)</f>
        <v>-9220.8245339931618</v>
      </c>
      <c r="G86">
        <v>-6619</v>
      </c>
      <c r="H86">
        <v>0.19689999999999999</v>
      </c>
      <c r="I86">
        <v>27744.26</v>
      </c>
      <c r="J86" t="s">
        <v>15</v>
      </c>
      <c r="K86" t="s">
        <v>862</v>
      </c>
      <c r="L86" t="s">
        <v>53</v>
      </c>
      <c r="N86" t="s">
        <v>54</v>
      </c>
    </row>
    <row r="87" spans="1:14" x14ac:dyDescent="0.2">
      <c r="A87" s="20" t="str">
        <f t="shared" si="8"/>
        <v>Piotrowski S.</v>
      </c>
      <c r="B87" s="6" t="str">
        <f t="shared" si="9"/>
        <v>I</v>
      </c>
      <c r="C87" s="20">
        <f t="shared" si="10"/>
        <v>28407.401000000002</v>
      </c>
      <c r="D87" t="str">
        <f t="shared" si="11"/>
        <v>vis</v>
      </c>
      <c r="E87" s="11">
        <f>VLOOKUP(C87,A!C$21:E$135,3,FALSE)</f>
        <v>-8910.8329945420828</v>
      </c>
      <c r="G87">
        <v>-6309</v>
      </c>
      <c r="H87">
        <v>0.18429999999999999</v>
      </c>
      <c r="I87">
        <v>28407.401000000002</v>
      </c>
      <c r="J87" t="s">
        <v>15</v>
      </c>
      <c r="K87" t="s">
        <v>862</v>
      </c>
      <c r="L87" t="s">
        <v>50</v>
      </c>
      <c r="N87" t="s">
        <v>51</v>
      </c>
    </row>
    <row r="88" spans="1:14" x14ac:dyDescent="0.2">
      <c r="A88" s="20" t="str">
        <f t="shared" si="8"/>
        <v>Piotrowski S.</v>
      </c>
      <c r="B88" s="6" t="str">
        <f t="shared" si="9"/>
        <v>I</v>
      </c>
      <c r="C88" s="20">
        <f t="shared" si="10"/>
        <v>28700.456999999999</v>
      </c>
      <c r="D88" t="str">
        <f t="shared" si="11"/>
        <v>vis</v>
      </c>
      <c r="E88" s="11">
        <f>VLOOKUP(C88,A!C$21:E$135,3,FALSE)</f>
        <v>-8773.841192519023</v>
      </c>
      <c r="G88">
        <v>-6172</v>
      </c>
      <c r="H88">
        <v>0.16930000000000001</v>
      </c>
      <c r="I88">
        <v>28700.456999999999</v>
      </c>
      <c r="J88" t="s">
        <v>15</v>
      </c>
      <c r="K88" t="s">
        <v>862</v>
      </c>
      <c r="L88" t="s">
        <v>50</v>
      </c>
      <c r="N88" t="s">
        <v>51</v>
      </c>
    </row>
    <row r="89" spans="1:14" x14ac:dyDescent="0.2">
      <c r="A89" s="20" t="str">
        <f t="shared" si="8"/>
        <v>Piotrowski S.</v>
      </c>
      <c r="B89" s="6" t="str">
        <f t="shared" si="9"/>
        <v>I</v>
      </c>
      <c r="C89" s="20">
        <f t="shared" si="10"/>
        <v>28732.54</v>
      </c>
      <c r="D89" t="str">
        <f t="shared" si="11"/>
        <v>vis</v>
      </c>
      <c r="E89" s="11">
        <f>VLOOKUP(C89,A!C$21:E$135,3,FALSE)</f>
        <v>-8758.8436903886904</v>
      </c>
      <c r="G89">
        <v>-6157</v>
      </c>
      <c r="H89">
        <v>0.16420000000000001</v>
      </c>
      <c r="I89">
        <v>28732.54</v>
      </c>
      <c r="J89" t="s">
        <v>15</v>
      </c>
      <c r="K89" t="s">
        <v>862</v>
      </c>
      <c r="L89" t="s">
        <v>50</v>
      </c>
      <c r="N89" t="s">
        <v>51</v>
      </c>
    </row>
    <row r="90" spans="1:14" x14ac:dyDescent="0.2">
      <c r="A90" s="20" t="str">
        <f t="shared" si="8"/>
        <v>Piotrowski S.</v>
      </c>
      <c r="B90" s="6" t="str">
        <f t="shared" si="9"/>
        <v>I</v>
      </c>
      <c r="C90" s="20">
        <f t="shared" si="10"/>
        <v>28837.362000000001</v>
      </c>
      <c r="D90" t="str">
        <f t="shared" si="11"/>
        <v>vis</v>
      </c>
      <c r="E90" s="11">
        <f>VLOOKUP(C90,A!C$21:E$135,3,FALSE)</f>
        <v>-8709.8436539735994</v>
      </c>
      <c r="G90">
        <v>-6108</v>
      </c>
      <c r="H90">
        <v>0.1651</v>
      </c>
      <c r="I90">
        <v>28837.362000000001</v>
      </c>
      <c r="J90" t="s">
        <v>15</v>
      </c>
      <c r="K90" t="s">
        <v>862</v>
      </c>
      <c r="L90" t="s">
        <v>50</v>
      </c>
      <c r="N90" t="s">
        <v>51</v>
      </c>
    </row>
    <row r="91" spans="1:14" x14ac:dyDescent="0.2">
      <c r="A91" s="20" t="str">
        <f t="shared" si="8"/>
        <v>Erleksova G.E.</v>
      </c>
      <c r="B91" s="6" t="str">
        <f t="shared" si="9"/>
        <v>I</v>
      </c>
      <c r="C91" s="20">
        <f t="shared" si="10"/>
        <v>29113.32</v>
      </c>
      <c r="D91" t="str">
        <f t="shared" si="11"/>
        <v>pg</v>
      </c>
      <c r="E91" s="11">
        <f>VLOOKUP(C91,A!C$21:E$135,3,FALSE)</f>
        <v>-8580.844473944253</v>
      </c>
      <c r="G91">
        <v>-5979</v>
      </c>
      <c r="H91">
        <v>0.16569999999999999</v>
      </c>
      <c r="I91">
        <v>29113.32</v>
      </c>
      <c r="J91" t="s">
        <v>15</v>
      </c>
      <c r="K91" t="s">
        <v>18</v>
      </c>
      <c r="L91" t="s">
        <v>55</v>
      </c>
      <c r="N91" t="s">
        <v>56</v>
      </c>
    </row>
    <row r="92" spans="1:14" x14ac:dyDescent="0.2">
      <c r="A92" s="20" t="str">
        <f t="shared" si="8"/>
        <v>Soloviev A.</v>
      </c>
      <c r="B92" s="6" t="str">
        <f t="shared" si="9"/>
        <v>I</v>
      </c>
      <c r="C92" s="20">
        <f t="shared" si="10"/>
        <v>29113.337</v>
      </c>
      <c r="D92" t="str">
        <f t="shared" si="11"/>
        <v>vis</v>
      </c>
      <c r="E92" s="11">
        <f>VLOOKUP(C92,A!C$21:E$135,3,FALSE)</f>
        <v>-8580.8365271332877</v>
      </c>
      <c r="G92">
        <v>-5979</v>
      </c>
      <c r="H92">
        <v>0.1827</v>
      </c>
      <c r="I92">
        <v>29113.337</v>
      </c>
      <c r="J92" t="s">
        <v>15</v>
      </c>
      <c r="K92" t="s">
        <v>862</v>
      </c>
      <c r="L92" t="s">
        <v>57</v>
      </c>
      <c r="N92" t="s">
        <v>58</v>
      </c>
    </row>
    <row r="93" spans="1:14" x14ac:dyDescent="0.2">
      <c r="A93" s="20" t="str">
        <f t="shared" si="8"/>
        <v>Piotrowski S.</v>
      </c>
      <c r="B93" s="6" t="str">
        <f t="shared" si="9"/>
        <v>I</v>
      </c>
      <c r="C93" s="20">
        <f t="shared" si="10"/>
        <v>29130.43</v>
      </c>
      <c r="D93" t="str">
        <f t="shared" si="11"/>
        <v>vis</v>
      </c>
      <c r="E93" s="11">
        <f>VLOOKUP(C93,A!C$21:E$135,3,FALSE)</f>
        <v>-8572.8462424369136</v>
      </c>
      <c r="G93">
        <v>-5971</v>
      </c>
      <c r="H93">
        <v>0.16209999999999999</v>
      </c>
      <c r="I93">
        <v>29130.43</v>
      </c>
      <c r="J93" t="s">
        <v>15</v>
      </c>
      <c r="K93" t="s">
        <v>862</v>
      </c>
      <c r="L93" t="s">
        <v>50</v>
      </c>
      <c r="N93" t="s">
        <v>51</v>
      </c>
    </row>
    <row r="94" spans="1:14" x14ac:dyDescent="0.2">
      <c r="A94" s="20" t="str">
        <f t="shared" si="8"/>
        <v>Piotrowski S.</v>
      </c>
      <c r="B94" s="6" t="str">
        <f t="shared" si="9"/>
        <v>I</v>
      </c>
      <c r="C94" s="20">
        <f t="shared" si="10"/>
        <v>29438.46</v>
      </c>
      <c r="D94" t="str">
        <f t="shared" si="11"/>
        <v>vis</v>
      </c>
      <c r="E94" s="11">
        <f>VLOOKUP(C94,A!C$21:E$135,3,FALSE)</f>
        <v>-8428.8547023313931</v>
      </c>
      <c r="G94">
        <v>-5827</v>
      </c>
      <c r="H94">
        <v>0.14649999999999999</v>
      </c>
      <c r="I94">
        <v>29438.46</v>
      </c>
      <c r="J94" t="s">
        <v>15</v>
      </c>
      <c r="K94" t="s">
        <v>862</v>
      </c>
      <c r="L94" t="s">
        <v>50</v>
      </c>
      <c r="N94" t="s">
        <v>51</v>
      </c>
    </row>
    <row r="95" spans="1:14" x14ac:dyDescent="0.2">
      <c r="A95" s="20" t="str">
        <f t="shared" si="8"/>
        <v>Soloviev A.</v>
      </c>
      <c r="B95" s="6" t="str">
        <f t="shared" si="9"/>
        <v>I</v>
      </c>
      <c r="C95" s="20">
        <f t="shared" si="10"/>
        <v>30234.222000000002</v>
      </c>
      <c r="D95" t="str">
        <f t="shared" si="11"/>
        <v>vis</v>
      </c>
      <c r="E95" s="11">
        <f>VLOOKUP(C95,A!C$21:E$135,3,FALSE)</f>
        <v>-8056.8682206982721</v>
      </c>
      <c r="G95">
        <v>-5455</v>
      </c>
      <c r="H95">
        <v>0.12429999999999999</v>
      </c>
      <c r="I95">
        <v>30234.222000000002</v>
      </c>
      <c r="J95" t="s">
        <v>15</v>
      </c>
      <c r="K95" t="s">
        <v>862</v>
      </c>
      <c r="L95" t="s">
        <v>57</v>
      </c>
      <c r="N95" t="s">
        <v>58</v>
      </c>
    </row>
    <row r="96" spans="1:14" x14ac:dyDescent="0.2">
      <c r="A96" s="20" t="str">
        <f t="shared" si="8"/>
        <v>Soloviev A.</v>
      </c>
      <c r="B96" s="6" t="str">
        <f t="shared" si="9"/>
        <v>I</v>
      </c>
      <c r="C96" s="20">
        <f t="shared" si="10"/>
        <v>30309.098999999998</v>
      </c>
      <c r="D96" t="str">
        <f t="shared" si="11"/>
        <v>vis</v>
      </c>
      <c r="E96" s="11">
        <f>VLOOKUP(C96,A!C$21:E$135,3,FALSE)</f>
        <v>-8021.8662580696946</v>
      </c>
      <c r="G96">
        <v>-5420</v>
      </c>
      <c r="H96">
        <v>0.12909999999999999</v>
      </c>
      <c r="I96">
        <v>30309.098999999998</v>
      </c>
      <c r="J96" t="s">
        <v>15</v>
      </c>
      <c r="K96" t="s">
        <v>862</v>
      </c>
      <c r="L96" t="s">
        <v>57</v>
      </c>
      <c r="N96" t="s">
        <v>58</v>
      </c>
    </row>
    <row r="97" spans="1:14" x14ac:dyDescent="0.2">
      <c r="A97" s="20" t="str">
        <f t="shared" si="8"/>
        <v>Szafraniec R.</v>
      </c>
      <c r="B97" s="6" t="str">
        <f t="shared" si="9"/>
        <v>I</v>
      </c>
      <c r="C97" s="20">
        <f t="shared" si="10"/>
        <v>33036.553</v>
      </c>
      <c r="D97" t="str">
        <f t="shared" si="11"/>
        <v>vis</v>
      </c>
      <c r="E97" s="11">
        <f>VLOOKUP(C97,A!C$21:E$135,3,FALSE)</f>
        <v>-6746.8920606637112</v>
      </c>
      <c r="G97">
        <v>-4145</v>
      </c>
      <c r="H97">
        <v>9.6699999999999994E-2</v>
      </c>
      <c r="I97">
        <v>33036.553</v>
      </c>
      <c r="J97" t="s">
        <v>15</v>
      </c>
      <c r="K97" t="s">
        <v>862</v>
      </c>
      <c r="L97" t="s">
        <v>59</v>
      </c>
      <c r="N97" t="s">
        <v>60</v>
      </c>
    </row>
    <row r="98" spans="1:14" x14ac:dyDescent="0.2">
      <c r="A98" s="20" t="str">
        <f t="shared" si="8"/>
        <v>Erleksova G.E.</v>
      </c>
      <c r="B98" s="6" t="str">
        <f t="shared" si="9"/>
        <v>I</v>
      </c>
      <c r="C98" s="20">
        <f t="shared" si="10"/>
        <v>33173.461000000003</v>
      </c>
      <c r="D98" t="str">
        <f t="shared" si="11"/>
        <v>pg</v>
      </c>
      <c r="E98" s="11">
        <f>VLOOKUP(C98,A!C$21:E$135,3,FALSE)</f>
        <v>-6682.8931197398815</v>
      </c>
      <c r="G98">
        <v>-4081</v>
      </c>
      <c r="H98">
        <v>9.5600000000000004E-2</v>
      </c>
      <c r="I98">
        <v>33173.461000000003</v>
      </c>
      <c r="J98" t="s">
        <v>15</v>
      </c>
      <c r="K98" t="s">
        <v>18</v>
      </c>
      <c r="L98" t="s">
        <v>55</v>
      </c>
      <c r="N98" t="s">
        <v>56</v>
      </c>
    </row>
    <row r="99" spans="1:14" x14ac:dyDescent="0.2">
      <c r="A99" s="20" t="str">
        <f t="shared" si="8"/>
        <v>Szafraniec R.</v>
      </c>
      <c r="B99" s="6" t="str">
        <f t="shared" si="9"/>
        <v>I</v>
      </c>
      <c r="C99" s="20">
        <f t="shared" si="10"/>
        <v>33186.292999999998</v>
      </c>
      <c r="D99" t="str">
        <f t="shared" si="11"/>
        <v>vis</v>
      </c>
      <c r="E99" s="11">
        <f>VLOOKUP(C99,A!C$21:E$135,3,FALSE)</f>
        <v>-6676.8946798391144</v>
      </c>
      <c r="G99">
        <v>-4075</v>
      </c>
      <c r="H99">
        <v>9.2399999999999996E-2</v>
      </c>
      <c r="I99">
        <v>33186.292999999998</v>
      </c>
      <c r="J99" t="s">
        <v>15</v>
      </c>
      <c r="K99" t="s">
        <v>862</v>
      </c>
      <c r="L99" t="s">
        <v>59</v>
      </c>
      <c r="N99" t="s">
        <v>60</v>
      </c>
    </row>
    <row r="100" spans="1:14" x14ac:dyDescent="0.2">
      <c r="A100" s="20" t="str">
        <f t="shared" si="8"/>
        <v>Szafraniec R.</v>
      </c>
      <c r="B100" s="6" t="str">
        <f t="shared" si="9"/>
        <v>I</v>
      </c>
      <c r="C100" s="20">
        <f t="shared" si="10"/>
        <v>33571.358</v>
      </c>
      <c r="D100" t="str">
        <f t="shared" si="11"/>
        <v>vis</v>
      </c>
      <c r="E100" s="11">
        <f>VLOOKUP(C100,A!C$21:E$135,3,FALSE)</f>
        <v>-6496.8923995718251</v>
      </c>
      <c r="G100">
        <v>-3895</v>
      </c>
      <c r="H100">
        <v>0.10050000000000001</v>
      </c>
      <c r="I100">
        <v>33571.358</v>
      </c>
      <c r="J100" t="s">
        <v>15</v>
      </c>
      <c r="K100" t="s">
        <v>862</v>
      </c>
      <c r="L100" t="s">
        <v>59</v>
      </c>
      <c r="N100" t="s">
        <v>60</v>
      </c>
    </row>
    <row r="101" spans="1:14" x14ac:dyDescent="0.2">
      <c r="A101" s="20" t="str">
        <f t="shared" si="8"/>
        <v>Szafraniec R.</v>
      </c>
      <c r="B101" s="6" t="str">
        <f t="shared" si="9"/>
        <v>I</v>
      </c>
      <c r="C101" s="20">
        <f t="shared" si="10"/>
        <v>33879.402999999998</v>
      </c>
      <c r="D101" t="str">
        <f t="shared" si="11"/>
        <v>vis</v>
      </c>
      <c r="E101" s="11">
        <f>VLOOKUP(C101,A!C$21:E$135,3,FALSE)</f>
        <v>-6352.8938475742762</v>
      </c>
      <c r="G101">
        <v>-3751</v>
      </c>
      <c r="H101">
        <v>0.1</v>
      </c>
      <c r="I101">
        <v>33879.402999999998</v>
      </c>
      <c r="J101" t="s">
        <v>15</v>
      </c>
      <c r="K101" t="s">
        <v>862</v>
      </c>
      <c r="L101" t="s">
        <v>59</v>
      </c>
      <c r="N101" t="s">
        <v>60</v>
      </c>
    </row>
    <row r="102" spans="1:14" x14ac:dyDescent="0.2">
      <c r="A102" s="20" t="str">
        <f t="shared" si="8"/>
        <v>Erleksova G.E.</v>
      </c>
      <c r="B102" s="6" t="str">
        <f t="shared" si="9"/>
        <v>I</v>
      </c>
      <c r="C102" s="20">
        <f t="shared" si="10"/>
        <v>34159.627999999997</v>
      </c>
      <c r="D102" t="str">
        <f t="shared" si="11"/>
        <v>pg</v>
      </c>
      <c r="E102" s="11">
        <f>VLOOKUP(C102,A!C$21:E$135,3,FALSE)</f>
        <v>-6221.900017992516</v>
      </c>
      <c r="G102">
        <v>-3620</v>
      </c>
      <c r="H102">
        <v>8.9099999999999999E-2</v>
      </c>
      <c r="I102">
        <v>34159.627999999997</v>
      </c>
      <c r="J102" t="s">
        <v>15</v>
      </c>
      <c r="K102" t="s">
        <v>18</v>
      </c>
      <c r="L102" t="s">
        <v>55</v>
      </c>
      <c r="N102" t="s">
        <v>56</v>
      </c>
    </row>
    <row r="103" spans="1:14" x14ac:dyDescent="0.2">
      <c r="A103" s="20" t="str">
        <f t="shared" si="8"/>
        <v>Szafraniec R.</v>
      </c>
      <c r="B103" s="6" t="str">
        <f t="shared" si="9"/>
        <v>I</v>
      </c>
      <c r="C103" s="20">
        <f t="shared" si="10"/>
        <v>34277.284</v>
      </c>
      <c r="D103" t="str">
        <f t="shared" si="11"/>
        <v>vis</v>
      </c>
      <c r="E103" s="11">
        <f>VLOOKUP(C103,A!C$21:E$135,3,FALSE)</f>
        <v>-6166.9006067577157</v>
      </c>
      <c r="G103">
        <v>-3565</v>
      </c>
      <c r="H103">
        <v>8.8800000000000004E-2</v>
      </c>
      <c r="I103">
        <v>34277.284</v>
      </c>
      <c r="J103" t="s">
        <v>15</v>
      </c>
      <c r="K103" t="s">
        <v>862</v>
      </c>
      <c r="L103" t="s">
        <v>59</v>
      </c>
      <c r="N103" t="s">
        <v>61</v>
      </c>
    </row>
    <row r="104" spans="1:14" x14ac:dyDescent="0.2">
      <c r="A104" s="20" t="str">
        <f t="shared" si="8"/>
        <v>Szafraniec R.</v>
      </c>
      <c r="B104" s="6" t="str">
        <f t="shared" si="9"/>
        <v>I</v>
      </c>
      <c r="C104" s="20">
        <f t="shared" si="10"/>
        <v>34600.296999999999</v>
      </c>
      <c r="D104" t="str">
        <f t="shared" si="11"/>
        <v>vis</v>
      </c>
      <c r="E104" s="11">
        <f>VLOOKUP(C104,A!C$21:E$135,3,FALSE)</f>
        <v>-6015.9051214345172</v>
      </c>
      <c r="G104">
        <v>-3414</v>
      </c>
      <c r="H104">
        <v>8.1900000000000001E-2</v>
      </c>
      <c r="I104">
        <v>34600.296999999999</v>
      </c>
      <c r="J104" t="s">
        <v>15</v>
      </c>
      <c r="K104" t="s">
        <v>862</v>
      </c>
      <c r="L104" t="s">
        <v>59</v>
      </c>
      <c r="N104" t="s">
        <v>62</v>
      </c>
    </row>
    <row r="105" spans="1:14" x14ac:dyDescent="0.2">
      <c r="A105" s="20" t="str">
        <f t="shared" si="8"/>
        <v>Erleksova G.E.</v>
      </c>
      <c r="B105" s="6" t="str">
        <f t="shared" si="9"/>
        <v>I</v>
      </c>
      <c r="C105" s="20">
        <f t="shared" si="10"/>
        <v>34645.216999999997</v>
      </c>
      <c r="D105" t="str">
        <f t="shared" si="11"/>
        <v>pg</v>
      </c>
      <c r="E105" s="11">
        <f>VLOOKUP(C105,A!C$21:E$135,3,FALSE)</f>
        <v>-5994.9068421060765</v>
      </c>
      <c r="G105">
        <v>-3393</v>
      </c>
      <c r="H105">
        <v>7.8600000000000003E-2</v>
      </c>
      <c r="I105">
        <v>34645.216999999997</v>
      </c>
      <c r="J105" t="s">
        <v>15</v>
      </c>
      <c r="K105" t="s">
        <v>18</v>
      </c>
      <c r="L105" t="s">
        <v>55</v>
      </c>
      <c r="N105" t="s">
        <v>56</v>
      </c>
    </row>
    <row r="106" spans="1:14" x14ac:dyDescent="0.2">
      <c r="A106" s="20" t="str">
        <f t="shared" si="8"/>
        <v>Erleksova G.E.</v>
      </c>
      <c r="B106" s="6" t="str">
        <f t="shared" si="9"/>
        <v>I</v>
      </c>
      <c r="C106" s="20">
        <f t="shared" si="10"/>
        <v>35000.328000000001</v>
      </c>
      <c r="D106" t="str">
        <f t="shared" si="11"/>
        <v>pg</v>
      </c>
      <c r="E106" s="11">
        <f>VLOOKUP(C106,A!C$21:E$135,3,FALSE)</f>
        <v>-5828.9068427605171</v>
      </c>
      <c r="G106">
        <v>-3227</v>
      </c>
      <c r="H106">
        <v>8.1500000000000003E-2</v>
      </c>
      <c r="I106">
        <v>35000.328000000001</v>
      </c>
      <c r="J106" t="s">
        <v>15</v>
      </c>
      <c r="K106" t="s">
        <v>18</v>
      </c>
      <c r="L106" t="s">
        <v>55</v>
      </c>
      <c r="N106" t="s">
        <v>56</v>
      </c>
    </row>
    <row r="107" spans="1:14" x14ac:dyDescent="0.2">
      <c r="A107" s="20" t="str">
        <f t="shared" ref="A107:A138" si="12">L107</f>
        <v>Szafraniec R.</v>
      </c>
      <c r="B107" s="6" t="str">
        <f t="shared" ref="B107:B138" si="13">IF(J107="s","II","I")</f>
        <v>I</v>
      </c>
      <c r="C107" s="20">
        <f t="shared" ref="C107:C138" si="14">I107</f>
        <v>35017.434000000001</v>
      </c>
      <c r="D107" t="str">
        <f t="shared" ref="D107:D138" si="15">K107</f>
        <v>vis</v>
      </c>
      <c r="E107" s="11">
        <f>VLOOKUP(C107,A!C$21:E$135,3,FALSE)</f>
        <v>-5820.910481091053</v>
      </c>
      <c r="G107">
        <v>-3219</v>
      </c>
      <c r="H107">
        <v>7.3899999999999993E-2</v>
      </c>
      <c r="I107">
        <v>35017.434000000001</v>
      </c>
      <c r="J107" t="s">
        <v>15</v>
      </c>
      <c r="K107" t="s">
        <v>862</v>
      </c>
      <c r="L107" t="s">
        <v>59</v>
      </c>
      <c r="N107" t="s">
        <v>64</v>
      </c>
    </row>
    <row r="108" spans="1:14" x14ac:dyDescent="0.2">
      <c r="A108" s="20" t="str">
        <f t="shared" si="12"/>
        <v>Szafraniec R.</v>
      </c>
      <c r="B108" s="6" t="str">
        <f t="shared" si="13"/>
        <v>I</v>
      </c>
      <c r="C108" s="20">
        <f t="shared" si="14"/>
        <v>35370.404999999999</v>
      </c>
      <c r="D108" t="str">
        <f t="shared" si="15"/>
        <v>vis</v>
      </c>
      <c r="E108" s="11">
        <f>VLOOKUP(C108,A!C$21:E$135,3,FALSE)</f>
        <v>-5655.9108450082504</v>
      </c>
      <c r="G108">
        <v>-3054</v>
      </c>
      <c r="H108">
        <v>7.6100000000000001E-2</v>
      </c>
      <c r="I108">
        <v>35370.404999999999</v>
      </c>
      <c r="J108" t="s">
        <v>15</v>
      </c>
      <c r="K108" t="s">
        <v>862</v>
      </c>
      <c r="L108" t="s">
        <v>59</v>
      </c>
      <c r="N108" t="s">
        <v>16</v>
      </c>
    </row>
    <row r="109" spans="1:14" x14ac:dyDescent="0.2">
      <c r="A109" s="20" t="str">
        <f t="shared" si="12"/>
        <v>Erleksova G.E.</v>
      </c>
      <c r="B109" s="6" t="str">
        <f t="shared" si="13"/>
        <v>I</v>
      </c>
      <c r="C109" s="20">
        <f t="shared" si="14"/>
        <v>35657.055</v>
      </c>
      <c r="D109" t="str">
        <f t="shared" si="15"/>
        <v>pg</v>
      </c>
      <c r="E109" s="11">
        <f>VLOOKUP(C109,A!C$21:E$135,3,FALSE)</f>
        <v>-5521.9135883408871</v>
      </c>
      <c r="G109">
        <v>-2920</v>
      </c>
      <c r="H109">
        <v>7.2599999999999998E-2</v>
      </c>
      <c r="I109">
        <v>35657.055</v>
      </c>
      <c r="J109" t="s">
        <v>15</v>
      </c>
      <c r="K109" t="s">
        <v>18</v>
      </c>
      <c r="L109" t="s">
        <v>55</v>
      </c>
      <c r="N109" t="s">
        <v>56</v>
      </c>
    </row>
    <row r="110" spans="1:14" x14ac:dyDescent="0.2">
      <c r="A110" s="20" t="str">
        <f t="shared" si="12"/>
        <v>Szafraniec R.</v>
      </c>
      <c r="B110" s="6" t="str">
        <f t="shared" si="13"/>
        <v>I</v>
      </c>
      <c r="C110" s="20">
        <f t="shared" si="14"/>
        <v>35723.370999999999</v>
      </c>
      <c r="D110" t="str">
        <f t="shared" si="15"/>
        <v>vis</v>
      </c>
      <c r="E110" s="11">
        <f>VLOOKUP(C110,A!C$21:E$135,3,FALSE)</f>
        <v>-5490.9135462227896</v>
      </c>
      <c r="G110">
        <v>-2889</v>
      </c>
      <c r="H110">
        <v>7.3200000000000001E-2</v>
      </c>
      <c r="I110">
        <v>35723.370999999999</v>
      </c>
      <c r="J110" t="s">
        <v>15</v>
      </c>
      <c r="K110" t="s">
        <v>862</v>
      </c>
      <c r="L110" t="s">
        <v>59</v>
      </c>
      <c r="N110" t="s">
        <v>65</v>
      </c>
    </row>
    <row r="111" spans="1:14" x14ac:dyDescent="0.2">
      <c r="A111" s="20" t="str">
        <f t="shared" si="12"/>
        <v>Whitney B S</v>
      </c>
      <c r="B111" s="6" t="str">
        <f t="shared" si="13"/>
        <v>I</v>
      </c>
      <c r="C111" s="20">
        <f t="shared" si="14"/>
        <v>35729.794999999998</v>
      </c>
      <c r="D111" t="str">
        <f t="shared" si="15"/>
        <v>pg</v>
      </c>
      <c r="E111" s="11">
        <f>VLOOKUP(C111,A!C$21:E$135,3,FALSE)</f>
        <v>-5487.9105865966567</v>
      </c>
      <c r="G111">
        <v>-2886</v>
      </c>
      <c r="H111">
        <v>7.9600000000000004E-2</v>
      </c>
      <c r="I111">
        <v>35729.794999999998</v>
      </c>
      <c r="J111" t="s">
        <v>15</v>
      </c>
      <c r="K111" t="s">
        <v>18</v>
      </c>
      <c r="L111" t="s">
        <v>66</v>
      </c>
      <c r="N111" t="s">
        <v>67</v>
      </c>
    </row>
    <row r="112" spans="1:14" x14ac:dyDescent="0.2">
      <c r="A112" s="20" t="str">
        <f t="shared" si="12"/>
        <v>Whitney B S</v>
      </c>
      <c r="B112" s="6" t="str">
        <f t="shared" si="13"/>
        <v>I</v>
      </c>
      <c r="C112" s="20">
        <f t="shared" si="14"/>
        <v>35772.578000000001</v>
      </c>
      <c r="D112" t="str">
        <f t="shared" si="15"/>
        <v>pg</v>
      </c>
      <c r="E112" s="11">
        <f>VLOOKUP(C112,A!C$21:E$135,3,FALSE)</f>
        <v>-5467.9112681525603</v>
      </c>
      <c r="G112">
        <v>-2866</v>
      </c>
      <c r="H112">
        <v>7.85E-2</v>
      </c>
      <c r="I112">
        <v>35772.578000000001</v>
      </c>
      <c r="J112" t="s">
        <v>15</v>
      </c>
      <c r="K112" t="s">
        <v>18</v>
      </c>
      <c r="L112" t="s">
        <v>66</v>
      </c>
      <c r="N112" t="s">
        <v>67</v>
      </c>
    </row>
    <row r="113" spans="1:15" x14ac:dyDescent="0.2">
      <c r="A113" s="20" t="str">
        <f t="shared" si="12"/>
        <v>Whitney B S</v>
      </c>
      <c r="B113" s="6" t="str">
        <f t="shared" si="13"/>
        <v>I</v>
      </c>
      <c r="C113" s="20">
        <f t="shared" si="14"/>
        <v>35802.521999999997</v>
      </c>
      <c r="D113" t="str">
        <f t="shared" si="15"/>
        <v>pg</v>
      </c>
      <c r="E113" s="11">
        <f>VLOOKUP(C113,A!C$21:E$135,3,FALSE)</f>
        <v>-5453.913661825517</v>
      </c>
      <c r="G113">
        <v>-2852</v>
      </c>
      <c r="H113">
        <v>7.3700000000000002E-2</v>
      </c>
      <c r="I113">
        <v>35802.521999999997</v>
      </c>
      <c r="J113" t="s">
        <v>15</v>
      </c>
      <c r="K113" t="s">
        <v>18</v>
      </c>
      <c r="L113" t="s">
        <v>66</v>
      </c>
      <c r="N113" t="s">
        <v>67</v>
      </c>
    </row>
    <row r="114" spans="1:15" x14ac:dyDescent="0.2">
      <c r="A114" s="20" t="str">
        <f t="shared" si="12"/>
        <v>Whitney B S</v>
      </c>
      <c r="B114" s="6" t="str">
        <f t="shared" si="13"/>
        <v>I</v>
      </c>
      <c r="C114" s="20">
        <f t="shared" si="14"/>
        <v>36020.718999999997</v>
      </c>
      <c r="D114" t="str">
        <f t="shared" si="15"/>
        <v>pg</v>
      </c>
      <c r="E114" s="11">
        <f>VLOOKUP(C114,A!C$21:E$135,3,FALSE)</f>
        <v>-5351.9154081606002</v>
      </c>
      <c r="G114">
        <v>-2750</v>
      </c>
      <c r="H114">
        <v>7.17E-2</v>
      </c>
      <c r="I114">
        <v>36020.718999999997</v>
      </c>
      <c r="J114" t="s">
        <v>15</v>
      </c>
      <c r="K114" t="s">
        <v>18</v>
      </c>
      <c r="L114" t="s">
        <v>66</v>
      </c>
      <c r="N114" t="s">
        <v>67</v>
      </c>
    </row>
    <row r="115" spans="1:15" x14ac:dyDescent="0.2">
      <c r="A115" s="20" t="str">
        <f t="shared" si="12"/>
        <v>Kordylewski K</v>
      </c>
      <c r="B115" s="6" t="str">
        <f t="shared" si="13"/>
        <v>I</v>
      </c>
      <c r="C115" s="20">
        <f t="shared" si="14"/>
        <v>38290.389000000003</v>
      </c>
      <c r="D115" t="str">
        <f t="shared" si="15"/>
        <v>vis</v>
      </c>
      <c r="E115" s="11">
        <f>VLOOKUP(C115,A!C$21:E$135,3,FALSE)</f>
        <v>-4290.9366761172932</v>
      </c>
      <c r="G115">
        <v>-1689</v>
      </c>
      <c r="H115">
        <v>4.5199999999999997E-2</v>
      </c>
      <c r="I115">
        <v>38290.389000000003</v>
      </c>
      <c r="J115" t="s">
        <v>15</v>
      </c>
      <c r="K115" t="s">
        <v>862</v>
      </c>
      <c r="L115" t="s">
        <v>68</v>
      </c>
      <c r="N115" t="s">
        <v>69</v>
      </c>
    </row>
    <row r="116" spans="1:15" x14ac:dyDescent="0.2">
      <c r="A116" s="20" t="str">
        <f t="shared" si="12"/>
        <v>Szafraniec R.</v>
      </c>
      <c r="B116" s="6" t="str">
        <f t="shared" si="13"/>
        <v>I</v>
      </c>
      <c r="C116" s="20">
        <f t="shared" si="14"/>
        <v>39056.19</v>
      </c>
      <c r="D116" t="str">
        <f t="shared" si="15"/>
        <v>vis</v>
      </c>
      <c r="E116" s="11">
        <f>VLOOKUP(C116,A!C$21:E$135,3,FALSE)</f>
        <v>-3932.9557476221844</v>
      </c>
      <c r="G116">
        <v>-1331</v>
      </c>
      <c r="H116">
        <v>1.09E-2</v>
      </c>
      <c r="I116">
        <v>39056.19</v>
      </c>
      <c r="J116" t="s">
        <v>15</v>
      </c>
      <c r="K116" t="s">
        <v>862</v>
      </c>
      <c r="L116" t="s">
        <v>59</v>
      </c>
      <c r="N116" t="s">
        <v>70</v>
      </c>
    </row>
    <row r="117" spans="1:15" x14ac:dyDescent="0.2">
      <c r="A117" s="20" t="str">
        <f t="shared" si="12"/>
        <v>Barski L.</v>
      </c>
      <c r="B117" s="6" t="str">
        <f t="shared" si="13"/>
        <v>I</v>
      </c>
      <c r="C117" s="20">
        <f t="shared" si="14"/>
        <v>44455.508999999998</v>
      </c>
      <c r="D117" t="str">
        <f t="shared" si="15"/>
        <v>vis</v>
      </c>
      <c r="E117" s="11">
        <f>VLOOKUP(C117,A!C$21:E$135,3,FALSE)</f>
        <v>-1408.9929572089011</v>
      </c>
      <c r="G117">
        <v>1193</v>
      </c>
      <c r="H117">
        <v>-2.3599999999999999E-2</v>
      </c>
      <c r="I117">
        <v>44455.508999999998</v>
      </c>
      <c r="J117" t="s">
        <v>15</v>
      </c>
      <c r="K117" t="s">
        <v>862</v>
      </c>
      <c r="L117" t="s">
        <v>75</v>
      </c>
      <c r="N117" t="s">
        <v>73</v>
      </c>
    </row>
    <row r="118" spans="1:15" x14ac:dyDescent="0.2">
      <c r="A118" s="20" t="str">
        <f t="shared" si="12"/>
        <v>Jochym P.</v>
      </c>
      <c r="B118" s="6" t="str">
        <f t="shared" si="13"/>
        <v>I</v>
      </c>
      <c r="C118" s="20">
        <f t="shared" si="14"/>
        <v>44823.461000000003</v>
      </c>
      <c r="D118" t="str">
        <f t="shared" si="15"/>
        <v>vis</v>
      </c>
      <c r="E118" s="11" t="e">
        <f>VLOOKUP(C118,A!C$21:E$135,3,FALSE)</f>
        <v>#N/A</v>
      </c>
      <c r="G118">
        <v>1365</v>
      </c>
      <c r="H118">
        <v>-1.4800000000000001E-2</v>
      </c>
      <c r="I118">
        <v>44823.461000000003</v>
      </c>
      <c r="J118" t="s">
        <v>15</v>
      </c>
      <c r="K118" t="s">
        <v>862</v>
      </c>
      <c r="L118" t="s">
        <v>74</v>
      </c>
      <c r="N118" t="s">
        <v>78</v>
      </c>
    </row>
    <row r="119" spans="1:15" x14ac:dyDescent="0.2">
      <c r="A119" s="20" t="str">
        <f t="shared" si="12"/>
        <v>Krzywiec P.</v>
      </c>
      <c r="B119" s="6" t="str">
        <f t="shared" si="13"/>
        <v>I</v>
      </c>
      <c r="C119" s="20">
        <f t="shared" si="14"/>
        <v>44823.464999999997</v>
      </c>
      <c r="D119" t="str">
        <f t="shared" si="15"/>
        <v>vis</v>
      </c>
      <c r="E119" s="11" t="e">
        <f>VLOOKUP(C119,A!C$21:E$135,3,FALSE)</f>
        <v>#N/A</v>
      </c>
      <c r="G119">
        <v>1365</v>
      </c>
      <c r="H119">
        <v>-1.0800000000000001E-2</v>
      </c>
      <c r="I119">
        <v>44823.464999999997</v>
      </c>
      <c r="J119" t="s">
        <v>15</v>
      </c>
      <c r="K119" t="s">
        <v>862</v>
      </c>
      <c r="L119" t="s">
        <v>79</v>
      </c>
      <c r="N119" t="s">
        <v>78</v>
      </c>
    </row>
    <row r="120" spans="1:15" x14ac:dyDescent="0.2">
      <c r="A120" s="20" t="str">
        <f t="shared" si="12"/>
        <v>Kaczkowski T.</v>
      </c>
      <c r="B120" s="6" t="str">
        <f t="shared" si="13"/>
        <v>I</v>
      </c>
      <c r="C120" s="20">
        <f t="shared" si="14"/>
        <v>44823.466</v>
      </c>
      <c r="D120" t="str">
        <f t="shared" si="15"/>
        <v>vis</v>
      </c>
      <c r="E120" s="11" t="e">
        <f>VLOOKUP(C120,A!C$21:E$135,3,FALSE)</f>
        <v>#N/A</v>
      </c>
      <c r="G120">
        <v>1365</v>
      </c>
      <c r="H120">
        <v>-9.7999999999999997E-3</v>
      </c>
      <c r="I120">
        <v>44823.466</v>
      </c>
      <c r="J120" t="s">
        <v>15</v>
      </c>
      <c r="K120" t="s">
        <v>862</v>
      </c>
      <c r="L120" t="s">
        <v>80</v>
      </c>
      <c r="N120" t="s">
        <v>78</v>
      </c>
    </row>
    <row r="121" spans="1:15" x14ac:dyDescent="0.2">
      <c r="A121" s="20" t="str">
        <f t="shared" si="12"/>
        <v>Lis D.</v>
      </c>
      <c r="B121" s="6" t="str">
        <f t="shared" si="13"/>
        <v>I</v>
      </c>
      <c r="C121" s="20">
        <f t="shared" si="14"/>
        <v>44823.468000000001</v>
      </c>
      <c r="D121" t="str">
        <f t="shared" si="15"/>
        <v>vis</v>
      </c>
      <c r="E121" s="11" t="e">
        <f>VLOOKUP(C121,A!C$21:E$135,3,FALSE)</f>
        <v>#N/A</v>
      </c>
      <c r="G121">
        <v>1365</v>
      </c>
      <c r="H121">
        <v>-7.7999999999999996E-3</v>
      </c>
      <c r="I121">
        <v>44823.468000000001</v>
      </c>
      <c r="J121" t="s">
        <v>15</v>
      </c>
      <c r="K121" t="s">
        <v>862</v>
      </c>
      <c r="L121" t="s">
        <v>77</v>
      </c>
      <c r="O121" t="s">
        <v>78</v>
      </c>
    </row>
    <row r="122" spans="1:15" x14ac:dyDescent="0.2">
      <c r="A122" s="20" t="str">
        <f t="shared" si="12"/>
        <v>Barski L.</v>
      </c>
      <c r="B122" s="6" t="str">
        <f t="shared" si="13"/>
        <v>I</v>
      </c>
      <c r="C122" s="20">
        <f t="shared" si="14"/>
        <v>44823.474000000002</v>
      </c>
      <c r="D122" t="str">
        <f t="shared" si="15"/>
        <v>vis</v>
      </c>
      <c r="E122" s="11" t="e">
        <f>VLOOKUP(C122,A!C$21:E$135,3,FALSE)</f>
        <v>#N/A</v>
      </c>
      <c r="G122">
        <v>1365</v>
      </c>
      <c r="H122">
        <v>-1.8E-3</v>
      </c>
      <c r="I122">
        <v>44823.474000000002</v>
      </c>
      <c r="J122" t="s">
        <v>15</v>
      </c>
      <c r="K122" t="s">
        <v>862</v>
      </c>
      <c r="L122" t="s">
        <v>75</v>
      </c>
      <c r="N122" t="s">
        <v>78</v>
      </c>
    </row>
    <row r="123" spans="1:15" x14ac:dyDescent="0.2">
      <c r="A123" s="20" t="str">
        <f t="shared" si="12"/>
        <v>Chyzy K.</v>
      </c>
      <c r="B123" s="6" t="str">
        <f t="shared" si="13"/>
        <v>I</v>
      </c>
      <c r="C123" s="20">
        <f t="shared" si="14"/>
        <v>44823.482000000004</v>
      </c>
      <c r="D123" t="str">
        <f t="shared" si="15"/>
        <v>vis</v>
      </c>
      <c r="E123" s="11" t="e">
        <f>VLOOKUP(C123,A!C$21:E$135,3,FALSE)</f>
        <v>#N/A</v>
      </c>
      <c r="G123">
        <v>1365</v>
      </c>
      <c r="H123">
        <v>6.1999999999999998E-3</v>
      </c>
      <c r="I123">
        <v>44823.482000000004</v>
      </c>
      <c r="J123" t="s">
        <v>15</v>
      </c>
      <c r="K123" t="s">
        <v>862</v>
      </c>
      <c r="L123" t="s">
        <v>72</v>
      </c>
      <c r="N123" t="s">
        <v>78</v>
      </c>
    </row>
    <row r="124" spans="1:15" x14ac:dyDescent="0.2">
      <c r="A124" s="20" t="str">
        <f t="shared" si="12"/>
        <v>Baldwin M</v>
      </c>
      <c r="B124" s="6" t="str">
        <f t="shared" si="13"/>
        <v>I</v>
      </c>
      <c r="C124" s="20">
        <f t="shared" si="14"/>
        <v>49929.769</v>
      </c>
      <c r="D124" t="str">
        <f t="shared" si="15"/>
        <v>vis</v>
      </c>
      <c r="E124" s="11" t="e">
        <f>VLOOKUP(C124,A!C$21:E$135,3,FALSE)</f>
        <v>#N/A</v>
      </c>
      <c r="G124">
        <v>3752</v>
      </c>
      <c r="H124">
        <v>1.0800000000000001E-2</v>
      </c>
      <c r="I124">
        <v>49929.769</v>
      </c>
      <c r="J124" t="s">
        <v>15</v>
      </c>
      <c r="K124" t="s">
        <v>862</v>
      </c>
      <c r="L124" t="s">
        <v>95</v>
      </c>
      <c r="N124" t="s">
        <v>982</v>
      </c>
    </row>
    <row r="125" spans="1:15" x14ac:dyDescent="0.2">
      <c r="A125" s="20" t="str">
        <f t="shared" si="12"/>
        <v>Cook S</v>
      </c>
      <c r="B125" s="6" t="str">
        <f t="shared" si="13"/>
        <v>I</v>
      </c>
      <c r="C125" s="20">
        <f t="shared" si="14"/>
        <v>49951.152999999998</v>
      </c>
      <c r="D125" t="str">
        <f t="shared" si="15"/>
        <v>ccd</v>
      </c>
      <c r="E125" s="11" t="e">
        <f>VLOOKUP(C125,A!C$21:E$135,3,FALSE)</f>
        <v>#N/A</v>
      </c>
      <c r="G125">
        <v>3762</v>
      </c>
      <c r="H125">
        <v>2.8E-3</v>
      </c>
      <c r="I125">
        <v>49951.152999999998</v>
      </c>
      <c r="J125" t="s">
        <v>15</v>
      </c>
      <c r="K125" t="s">
        <v>846</v>
      </c>
      <c r="L125" t="s">
        <v>96</v>
      </c>
      <c r="O125" t="s">
        <v>982</v>
      </c>
    </row>
    <row r="126" spans="1:15" x14ac:dyDescent="0.2">
      <c r="A126" s="20" t="str">
        <f t="shared" si="12"/>
        <v>Baldwin M</v>
      </c>
      <c r="B126" s="6" t="str">
        <f t="shared" si="13"/>
        <v>I</v>
      </c>
      <c r="C126" s="20">
        <f t="shared" si="14"/>
        <v>49989.661999999997</v>
      </c>
      <c r="D126" t="str">
        <f t="shared" si="15"/>
        <v>vis</v>
      </c>
      <c r="E126" s="11" t="e">
        <f>VLOOKUP(C126,A!C$21:E$135,3,FALSE)</f>
        <v>#N/A</v>
      </c>
      <c r="G126">
        <v>3780</v>
      </c>
      <c r="H126">
        <v>6.1000000000000004E-3</v>
      </c>
      <c r="I126">
        <v>49989.661999999997</v>
      </c>
      <c r="J126" t="s">
        <v>15</v>
      </c>
      <c r="K126" t="s">
        <v>862</v>
      </c>
      <c r="L126" t="s">
        <v>95</v>
      </c>
      <c r="N126" t="s">
        <v>982</v>
      </c>
    </row>
    <row r="127" spans="1:15" x14ac:dyDescent="0.2">
      <c r="A127" s="20" t="str">
        <f t="shared" si="12"/>
        <v>Samolyk G</v>
      </c>
      <c r="B127" s="6" t="str">
        <f t="shared" si="13"/>
        <v>I</v>
      </c>
      <c r="C127" s="20">
        <f t="shared" si="14"/>
        <v>51020.773000000001</v>
      </c>
      <c r="D127" t="str">
        <f t="shared" si="15"/>
        <v>vis</v>
      </c>
      <c r="E127" s="11" t="e">
        <f>VLOOKUP(C127,A!C$21:E$135,3,FALSE)</f>
        <v>#N/A</v>
      </c>
      <c r="G127">
        <v>4262</v>
      </c>
      <c r="H127">
        <v>2.0299999999999999E-2</v>
      </c>
      <c r="I127">
        <v>51020.773000000001</v>
      </c>
      <c r="J127" t="s">
        <v>15</v>
      </c>
      <c r="K127" t="s">
        <v>862</v>
      </c>
      <c r="L127" t="s">
        <v>983</v>
      </c>
      <c r="N127" t="s">
        <v>982</v>
      </c>
    </row>
    <row r="128" spans="1:15" x14ac:dyDescent="0.2">
      <c r="A128" s="20" t="str">
        <f t="shared" si="12"/>
        <v>Paschke Anton</v>
      </c>
      <c r="B128" s="6" t="str">
        <f t="shared" si="13"/>
        <v>I</v>
      </c>
      <c r="C128" s="20">
        <f t="shared" si="14"/>
        <v>51420.781999999999</v>
      </c>
      <c r="D128" t="str">
        <f t="shared" si="15"/>
        <v>ccd</v>
      </c>
      <c r="E128" s="11" t="e">
        <f>VLOOKUP(C128,A!C$21:E$135,3,FALSE)</f>
        <v>#N/A</v>
      </c>
      <c r="G128">
        <v>4449</v>
      </c>
      <c r="H128">
        <v>-2E-3</v>
      </c>
      <c r="I128">
        <v>51420.781999999999</v>
      </c>
      <c r="J128" t="s">
        <v>15</v>
      </c>
      <c r="K128" t="s">
        <v>846</v>
      </c>
      <c r="L128" t="s">
        <v>744</v>
      </c>
      <c r="N128" t="s">
        <v>26</v>
      </c>
    </row>
    <row r="129" spans="1:15" x14ac:dyDescent="0.2">
      <c r="A129" s="20" t="str">
        <f t="shared" si="12"/>
        <v>Locher Kurt</v>
      </c>
      <c r="B129" s="6" t="str">
        <f t="shared" si="13"/>
        <v>I</v>
      </c>
      <c r="C129" s="20">
        <f t="shared" si="14"/>
        <v>51724.546999999999</v>
      </c>
      <c r="D129" t="str">
        <f t="shared" si="15"/>
        <v>vis</v>
      </c>
      <c r="E129" s="11" t="e">
        <f>VLOOKUP(C129,A!C$21:E$135,3,FALSE)</f>
        <v>#N/A</v>
      </c>
      <c r="G129">
        <v>4591</v>
      </c>
      <c r="H129">
        <v>-4.1999999999999997E-3</v>
      </c>
      <c r="I129">
        <v>51724.546999999999</v>
      </c>
      <c r="J129" t="s">
        <v>15</v>
      </c>
      <c r="K129" t="s">
        <v>862</v>
      </c>
      <c r="L129" t="s">
        <v>14</v>
      </c>
      <c r="N129" t="s">
        <v>98</v>
      </c>
    </row>
    <row r="130" spans="1:15" x14ac:dyDescent="0.2">
      <c r="A130" s="20" t="str">
        <f t="shared" si="12"/>
        <v>Howell J A    0</v>
      </c>
      <c r="B130" s="6" t="str">
        <f t="shared" si="13"/>
        <v>I</v>
      </c>
      <c r="C130" s="20">
        <f t="shared" si="14"/>
        <v>51771.623099999997</v>
      </c>
      <c r="D130" t="str">
        <f t="shared" si="15"/>
        <v>ccd</v>
      </c>
      <c r="E130" s="11" t="e">
        <f>VLOOKUP(C130,A!C$21:E$135,3,FALSE)</f>
        <v>#N/A</v>
      </c>
      <c r="G130">
        <v>4613</v>
      </c>
      <c r="H130">
        <v>9.4000000000000004E-3</v>
      </c>
      <c r="I130">
        <v>51771.623099999997</v>
      </c>
      <c r="J130" t="s">
        <v>15</v>
      </c>
      <c r="K130" t="s">
        <v>846</v>
      </c>
      <c r="L130" t="s">
        <v>99</v>
      </c>
      <c r="N130" t="s">
        <v>982</v>
      </c>
    </row>
    <row r="131" spans="1:15" x14ac:dyDescent="0.2">
      <c r="A131" s="20" t="str">
        <f t="shared" si="12"/>
        <v>Paschke Anton</v>
      </c>
      <c r="B131" s="6" t="str">
        <f t="shared" si="13"/>
        <v>I</v>
      </c>
      <c r="C131" s="20">
        <f t="shared" si="14"/>
        <v>51981.271000000001</v>
      </c>
      <c r="D131" t="str">
        <f t="shared" si="15"/>
        <v>V</v>
      </c>
      <c r="E131" s="11" t="e">
        <f>VLOOKUP(C131,A!C$21:E$135,3,FALSE)</f>
        <v>#N/A</v>
      </c>
      <c r="G131">
        <v>4711</v>
      </c>
      <c r="H131">
        <v>1.52E-2</v>
      </c>
      <c r="I131">
        <v>51981.271000000001</v>
      </c>
      <c r="J131" t="s">
        <v>15</v>
      </c>
      <c r="K131" t="s">
        <v>936</v>
      </c>
      <c r="L131" t="s">
        <v>744</v>
      </c>
      <c r="N131" t="s">
        <v>100</v>
      </c>
    </row>
    <row r="132" spans="1:15" x14ac:dyDescent="0.2">
      <c r="A132" s="20" t="str">
        <f t="shared" si="12"/>
        <v>Nagai Kazuo</v>
      </c>
      <c r="B132" s="6" t="str">
        <f t="shared" si="13"/>
        <v>I</v>
      </c>
      <c r="C132" s="20">
        <f t="shared" si="14"/>
        <v>52501.088900000002</v>
      </c>
      <c r="D132" t="str">
        <f t="shared" si="15"/>
        <v>R</v>
      </c>
      <c r="E132" s="11" t="e">
        <f>VLOOKUP(C132,A!C$21:E$135,3,FALSE)</f>
        <v>#N/A</v>
      </c>
      <c r="G132">
        <v>4954</v>
      </c>
      <c r="H132">
        <v>6.3E-3</v>
      </c>
      <c r="I132">
        <v>52501.088900000002</v>
      </c>
      <c r="J132" t="s">
        <v>15</v>
      </c>
      <c r="K132" t="s">
        <v>911</v>
      </c>
      <c r="L132" t="s">
        <v>101</v>
      </c>
      <c r="N132" t="s">
        <v>102</v>
      </c>
    </row>
    <row r="133" spans="1:15" x14ac:dyDescent="0.2">
      <c r="A133" s="20" t="str">
        <f t="shared" si="12"/>
        <v>Locher Kurt</v>
      </c>
      <c r="B133" s="6" t="str">
        <f t="shared" si="13"/>
        <v>I</v>
      </c>
      <c r="C133" s="20">
        <f t="shared" si="14"/>
        <v>52800.580999999998</v>
      </c>
      <c r="D133" t="str">
        <f t="shared" si="15"/>
        <v>vis</v>
      </c>
      <c r="E133" s="11" t="e">
        <f>VLOOKUP(C133,A!C$21:E$135,3,FALSE)</f>
        <v>#N/A</v>
      </c>
      <c r="G133">
        <v>5094</v>
      </c>
      <c r="H133">
        <v>9.7000000000000003E-3</v>
      </c>
      <c r="I133">
        <v>52800.580999999998</v>
      </c>
      <c r="J133" t="s">
        <v>15</v>
      </c>
      <c r="K133" t="s">
        <v>862</v>
      </c>
      <c r="L133" t="s">
        <v>14</v>
      </c>
      <c r="N133" t="s">
        <v>103</v>
      </c>
    </row>
    <row r="134" spans="1:15" x14ac:dyDescent="0.2">
      <c r="A134" s="20" t="str">
        <f t="shared" si="12"/>
        <v>Bakis V</v>
      </c>
      <c r="B134" s="6" t="str">
        <f t="shared" si="13"/>
        <v>I</v>
      </c>
      <c r="C134" s="20">
        <f t="shared" si="14"/>
        <v>52813.41</v>
      </c>
      <c r="D134" t="str">
        <f t="shared" si="15"/>
        <v>C</v>
      </c>
      <c r="E134" s="11" t="e">
        <f>VLOOKUP(C134,A!C$21:E$135,3,FALSE)</f>
        <v>#N/A</v>
      </c>
      <c r="G134">
        <v>5100</v>
      </c>
      <c r="H134">
        <v>3.5000000000000001E-3</v>
      </c>
      <c r="I134">
        <v>52813.41</v>
      </c>
      <c r="J134" t="s">
        <v>15</v>
      </c>
      <c r="K134" t="s">
        <v>878</v>
      </c>
      <c r="L134" t="s">
        <v>104</v>
      </c>
      <c r="O134" t="s">
        <v>105</v>
      </c>
    </row>
    <row r="135" spans="1:15" x14ac:dyDescent="0.2">
      <c r="A135" s="20" t="str">
        <f t="shared" si="12"/>
        <v>Locher Kurt</v>
      </c>
      <c r="B135" s="6" t="str">
        <f t="shared" si="13"/>
        <v>I</v>
      </c>
      <c r="C135" s="20">
        <f t="shared" si="14"/>
        <v>52875.451999999997</v>
      </c>
      <c r="D135" t="str">
        <f t="shared" si="15"/>
        <v>vis</v>
      </c>
      <c r="E135" s="11" t="e">
        <f>VLOOKUP(C135,A!C$21:E$135,3,FALSE)</f>
        <v>#N/A</v>
      </c>
      <c r="G135">
        <v>5129</v>
      </c>
      <c r="H135">
        <v>8.6E-3</v>
      </c>
      <c r="I135">
        <v>52875.451999999997</v>
      </c>
      <c r="J135" t="s">
        <v>15</v>
      </c>
      <c r="K135" t="s">
        <v>862</v>
      </c>
      <c r="L135" t="s">
        <v>14</v>
      </c>
      <c r="N135" t="s">
        <v>106</v>
      </c>
    </row>
    <row r="136" spans="1:15" x14ac:dyDescent="0.2">
      <c r="A136" s="20" t="str">
        <f t="shared" si="12"/>
        <v>Samolyk G</v>
      </c>
      <c r="B136" s="6" t="str">
        <f t="shared" si="13"/>
        <v>I</v>
      </c>
      <c r="C136" s="20">
        <f t="shared" si="14"/>
        <v>53232.707999999999</v>
      </c>
      <c r="D136" t="str">
        <f t="shared" si="15"/>
        <v>vis</v>
      </c>
      <c r="E136" s="11" t="e">
        <f>VLOOKUP(C136,A!C$21:E$135,3,FALSE)</f>
        <v>#N/A</v>
      </c>
      <c r="G136">
        <v>5296</v>
      </c>
      <c r="H136">
        <v>1.7299999999999999E-2</v>
      </c>
      <c r="I136">
        <v>53232.707999999999</v>
      </c>
      <c r="J136" t="s">
        <v>15</v>
      </c>
      <c r="K136" t="s">
        <v>862</v>
      </c>
      <c r="L136" t="s">
        <v>983</v>
      </c>
      <c r="N136" t="s">
        <v>982</v>
      </c>
    </row>
    <row r="137" spans="1:15" x14ac:dyDescent="0.2">
      <c r="A137" s="20" t="str">
        <f t="shared" si="12"/>
        <v>Hirosawa Kenji</v>
      </c>
      <c r="B137" s="6" t="str">
        <f t="shared" si="13"/>
        <v>I</v>
      </c>
      <c r="C137" s="20">
        <f t="shared" si="14"/>
        <v>53313.983999999997</v>
      </c>
      <c r="D137" t="str">
        <f t="shared" si="15"/>
        <v>vis</v>
      </c>
      <c r="E137" s="11" t="e">
        <f>VLOOKUP(C137,A!C$21:E$135,3,FALSE)</f>
        <v>#N/A</v>
      </c>
      <c r="G137">
        <v>5334</v>
      </c>
      <c r="H137">
        <v>3.5000000000000001E-3</v>
      </c>
      <c r="I137">
        <v>53313.983999999997</v>
      </c>
      <c r="J137" t="s">
        <v>15</v>
      </c>
      <c r="K137" t="s">
        <v>862</v>
      </c>
      <c r="L137" t="s">
        <v>652</v>
      </c>
      <c r="N137" t="s">
        <v>107</v>
      </c>
    </row>
    <row r="138" spans="1:15" x14ac:dyDescent="0.2">
      <c r="A138" s="20" t="str">
        <f t="shared" si="12"/>
        <v>Locher Kurt</v>
      </c>
      <c r="B138" s="6" t="str">
        <f t="shared" si="13"/>
        <v>I</v>
      </c>
      <c r="C138" s="20">
        <f t="shared" si="14"/>
        <v>53568.548999999999</v>
      </c>
      <c r="D138" t="str">
        <f t="shared" si="15"/>
        <v>vis</v>
      </c>
      <c r="E138" s="11" t="e">
        <f>VLOOKUP(C138,A!C$21:E$135,3,FALSE)</f>
        <v>#N/A</v>
      </c>
      <c r="G138">
        <v>5453</v>
      </c>
      <c r="H138">
        <v>3.0999999999999999E-3</v>
      </c>
      <c r="I138">
        <v>53568.548999999999</v>
      </c>
      <c r="J138" t="s">
        <v>15</v>
      </c>
      <c r="K138" t="s">
        <v>862</v>
      </c>
      <c r="L138" t="s">
        <v>14</v>
      </c>
      <c r="N138" t="s">
        <v>108</v>
      </c>
    </row>
    <row r="139" spans="1:15" x14ac:dyDescent="0.2">
      <c r="A139" s="20" t="str">
        <f t="shared" ref="A139:A147" si="16">L139</f>
        <v>Bakis V</v>
      </c>
      <c r="B139" s="6" t="str">
        <f t="shared" ref="B139:B147" si="17">IF(J139="s","II","I")</f>
        <v>I</v>
      </c>
      <c r="C139" s="20">
        <f t="shared" ref="C139:C147" si="18">I139</f>
        <v>53583.525800000003</v>
      </c>
      <c r="D139" t="str">
        <f t="shared" ref="D139:D147" si="19">K139</f>
        <v>BV</v>
      </c>
      <c r="E139" s="11" t="e">
        <f>VLOOKUP(C139,A!C$21:E$135,3,FALSE)</f>
        <v>#N/A</v>
      </c>
      <c r="G139">
        <v>5460</v>
      </c>
      <c r="H139">
        <v>5.4999999999999997E-3</v>
      </c>
      <c r="I139">
        <v>53583.525800000003</v>
      </c>
      <c r="J139" t="s">
        <v>15</v>
      </c>
      <c r="K139" t="s">
        <v>21</v>
      </c>
      <c r="L139" t="s">
        <v>104</v>
      </c>
      <c r="O139" t="s">
        <v>109</v>
      </c>
    </row>
    <row r="140" spans="1:15" x14ac:dyDescent="0.2">
      <c r="A140" s="20" t="str">
        <f t="shared" si="16"/>
        <v>Demirhan U</v>
      </c>
      <c r="B140" s="6" t="str">
        <f t="shared" si="17"/>
        <v>I</v>
      </c>
      <c r="C140" s="20">
        <f t="shared" si="18"/>
        <v>53641.2863</v>
      </c>
      <c r="D140" t="str">
        <f t="shared" si="19"/>
        <v>BV</v>
      </c>
      <c r="E140" s="11" t="e">
        <f>VLOOKUP(C140,A!C$21:E$135,3,FALSE)</f>
        <v>#N/A</v>
      </c>
      <c r="G140">
        <v>5487</v>
      </c>
      <c r="H140">
        <v>7.4999999999999997E-3</v>
      </c>
      <c r="I140">
        <v>53641.2863</v>
      </c>
      <c r="J140" t="s">
        <v>15</v>
      </c>
      <c r="K140" t="s">
        <v>21</v>
      </c>
      <c r="L140" t="s">
        <v>110</v>
      </c>
      <c r="N140" t="s">
        <v>981</v>
      </c>
    </row>
    <row r="141" spans="1:15" x14ac:dyDescent="0.2">
      <c r="A141" s="20" t="str">
        <f t="shared" si="16"/>
        <v>Samolyk G</v>
      </c>
      <c r="B141" s="6" t="str">
        <f t="shared" si="17"/>
        <v>I</v>
      </c>
      <c r="C141" s="20">
        <f t="shared" si="18"/>
        <v>53645.562700000002</v>
      </c>
      <c r="D141" t="str">
        <f t="shared" si="19"/>
        <v>ccd</v>
      </c>
      <c r="E141" s="11" t="e">
        <f>VLOOKUP(C141,A!C$21:E$135,3,FALSE)</f>
        <v>#N/A</v>
      </c>
      <c r="G141">
        <v>5489</v>
      </c>
      <c r="H141">
        <v>5.4999999999999997E-3</v>
      </c>
      <c r="I141">
        <v>53645.562700000002</v>
      </c>
      <c r="J141" t="s">
        <v>15</v>
      </c>
      <c r="K141" t="s">
        <v>846</v>
      </c>
      <c r="L141" t="s">
        <v>983</v>
      </c>
      <c r="N141" t="s">
        <v>982</v>
      </c>
    </row>
    <row r="142" spans="1:15" x14ac:dyDescent="0.2">
      <c r="A142" s="20" t="str">
        <f t="shared" si="16"/>
        <v>Samolyk G</v>
      </c>
      <c r="B142" s="6" t="str">
        <f t="shared" si="17"/>
        <v>I</v>
      </c>
      <c r="C142" s="20">
        <f t="shared" si="18"/>
        <v>54338.667600000001</v>
      </c>
      <c r="D142" t="str">
        <f t="shared" si="19"/>
        <v>ccd</v>
      </c>
      <c r="E142" s="11" t="e">
        <f>VLOOKUP(C142,A!C$21:E$135,3,FALSE)</f>
        <v>#N/A</v>
      </c>
      <c r="G142">
        <v>5813</v>
      </c>
      <c r="H142">
        <v>7.9000000000000008E-3</v>
      </c>
      <c r="I142">
        <v>54338.667600000001</v>
      </c>
      <c r="J142" t="s">
        <v>15</v>
      </c>
      <c r="K142" t="s">
        <v>846</v>
      </c>
      <c r="L142" t="s">
        <v>983</v>
      </c>
      <c r="N142" t="s">
        <v>694</v>
      </c>
    </row>
    <row r="143" spans="1:15" x14ac:dyDescent="0.2">
      <c r="A143" s="20" t="str">
        <f t="shared" si="16"/>
        <v>Samolyk G</v>
      </c>
      <c r="B143" s="6" t="str">
        <f t="shared" si="17"/>
        <v>I</v>
      </c>
      <c r="C143" s="20">
        <f t="shared" si="18"/>
        <v>54631.739300000001</v>
      </c>
      <c r="D143" t="str">
        <f t="shared" si="19"/>
        <v>ccd</v>
      </c>
      <c r="E143" s="11" t="e">
        <f>VLOOKUP(C143,A!C$21:E$135,3,FALSE)</f>
        <v>#N/A</v>
      </c>
      <c r="G143">
        <v>5950</v>
      </c>
      <c r="H143">
        <v>8.5000000000000006E-3</v>
      </c>
      <c r="I143">
        <v>54631.739300000001</v>
      </c>
      <c r="J143" t="s">
        <v>15</v>
      </c>
      <c r="K143" t="s">
        <v>846</v>
      </c>
      <c r="L143" t="s">
        <v>983</v>
      </c>
      <c r="N143" t="s">
        <v>695</v>
      </c>
    </row>
    <row r="144" spans="1:15" x14ac:dyDescent="0.2">
      <c r="A144" s="20" t="str">
        <f t="shared" si="16"/>
        <v>Dogru S S</v>
      </c>
      <c r="B144" s="6" t="str">
        <f t="shared" si="17"/>
        <v>I</v>
      </c>
      <c r="C144" s="20">
        <f t="shared" si="18"/>
        <v>55425.384599999998</v>
      </c>
      <c r="D144" t="str">
        <f t="shared" si="19"/>
        <v>VRc</v>
      </c>
      <c r="E144" s="11" t="e">
        <f>VLOOKUP(C144,A!C$21:E$135,3,FALSE)</f>
        <v>#N/A</v>
      </c>
      <c r="G144">
        <v>6321</v>
      </c>
      <c r="H144">
        <v>8.8000000000000005E-3</v>
      </c>
      <c r="I144">
        <v>55425.384599999998</v>
      </c>
      <c r="J144" t="s">
        <v>15</v>
      </c>
      <c r="K144" t="s">
        <v>111</v>
      </c>
      <c r="L144" t="s">
        <v>693</v>
      </c>
      <c r="N144" t="s">
        <v>112</v>
      </c>
    </row>
    <row r="145" spans="1:14" x14ac:dyDescent="0.2">
      <c r="A145" s="20" t="str">
        <f t="shared" si="16"/>
        <v>Samolyk G</v>
      </c>
      <c r="B145" s="6" t="str">
        <f t="shared" si="17"/>
        <v>I</v>
      </c>
      <c r="C145" s="20">
        <f t="shared" si="18"/>
        <v>56492.847199999997</v>
      </c>
      <c r="D145" t="str">
        <f t="shared" si="19"/>
        <v>V</v>
      </c>
      <c r="E145" s="11" t="e">
        <f>VLOOKUP(C145,A!C$21:E$135,3,FALSE)</f>
        <v>#N/A</v>
      </c>
      <c r="G145">
        <v>6820</v>
      </c>
      <c r="H145">
        <v>8.0999999999999996E-3</v>
      </c>
      <c r="I145">
        <v>56492.847199999997</v>
      </c>
      <c r="J145" t="s">
        <v>15</v>
      </c>
      <c r="K145" t="s">
        <v>936</v>
      </c>
      <c r="L145" t="s">
        <v>983</v>
      </c>
      <c r="N145" t="s">
        <v>653</v>
      </c>
    </row>
    <row r="146" spans="1:14" x14ac:dyDescent="0.2">
      <c r="A146" s="20" t="str">
        <f t="shared" si="16"/>
        <v>Sobotka P.</v>
      </c>
      <c r="B146" s="6" t="str">
        <f t="shared" si="17"/>
        <v>I</v>
      </c>
      <c r="C146" s="20">
        <f t="shared" si="18"/>
        <v>49925.480600000003</v>
      </c>
      <c r="D146" t="str">
        <f t="shared" si="19"/>
        <v>vis</v>
      </c>
      <c r="E146" s="11" t="e">
        <f>VLOOKUP(C146,A!C$21:E$135,3,FALSE)</f>
        <v>#N/A</v>
      </c>
      <c r="G146">
        <v>3750</v>
      </c>
      <c r="H146">
        <v>8.0000000000000004E-4</v>
      </c>
      <c r="I146">
        <v>49925.480600000003</v>
      </c>
      <c r="J146" t="s">
        <v>15</v>
      </c>
      <c r="K146" t="s">
        <v>862</v>
      </c>
      <c r="L146" t="s">
        <v>121</v>
      </c>
      <c r="N146" t="s">
        <v>962</v>
      </c>
    </row>
    <row r="147" spans="1:14" x14ac:dyDescent="0.2">
      <c r="A147" s="20" t="str">
        <f t="shared" si="16"/>
        <v>Pechacek T</v>
      </c>
      <c r="B147" s="6" t="str">
        <f t="shared" si="17"/>
        <v>I</v>
      </c>
      <c r="C147" s="20">
        <f t="shared" si="18"/>
        <v>52137.429799999998</v>
      </c>
      <c r="D147" t="str">
        <f t="shared" si="19"/>
        <v>vis</v>
      </c>
      <c r="E147" s="11" t="e">
        <f>VLOOKUP(C147,A!C$21:E$135,3,FALSE)</f>
        <v>#N/A</v>
      </c>
      <c r="G147">
        <v>4784</v>
      </c>
      <c r="H147">
        <v>1.2E-2</v>
      </c>
      <c r="I147">
        <v>52137.429799999998</v>
      </c>
      <c r="J147" t="s">
        <v>15</v>
      </c>
      <c r="K147" t="s">
        <v>862</v>
      </c>
      <c r="L147" t="s">
        <v>122</v>
      </c>
      <c r="N147" t="s">
        <v>123</v>
      </c>
    </row>
    <row r="148" spans="1:14" x14ac:dyDescent="0.2">
      <c r="B148" s="6"/>
      <c r="C148" s="20"/>
      <c r="E148" s="11"/>
    </row>
    <row r="149" spans="1:14" x14ac:dyDescent="0.2">
      <c r="B149" s="6"/>
      <c r="C149" s="20"/>
      <c r="E149" s="11"/>
    </row>
    <row r="150" spans="1:14" x14ac:dyDescent="0.2">
      <c r="B150" s="6"/>
      <c r="C150" s="20"/>
      <c r="E150" s="11"/>
    </row>
    <row r="151" spans="1:14" x14ac:dyDescent="0.2">
      <c r="B151" s="6"/>
      <c r="C151" s="20"/>
      <c r="E151" s="11"/>
    </row>
    <row r="152" spans="1:14" x14ac:dyDescent="0.2">
      <c r="B152" s="6"/>
      <c r="C152" s="20"/>
      <c r="E152" s="11"/>
    </row>
    <row r="153" spans="1:14" x14ac:dyDescent="0.2">
      <c r="B153" s="6"/>
      <c r="C153" s="20"/>
      <c r="E153" s="11"/>
    </row>
    <row r="154" spans="1:14" x14ac:dyDescent="0.2">
      <c r="B154" s="6"/>
      <c r="C154" s="20"/>
      <c r="E154" s="11"/>
    </row>
    <row r="155" spans="1:14" x14ac:dyDescent="0.2">
      <c r="B155" s="6"/>
      <c r="C155" s="20"/>
      <c r="E155" s="11"/>
    </row>
    <row r="156" spans="1:14" x14ac:dyDescent="0.2">
      <c r="B156" s="6"/>
      <c r="C156" s="20"/>
      <c r="E156" s="11"/>
    </row>
    <row r="157" spans="1:14" x14ac:dyDescent="0.2">
      <c r="B157" s="6"/>
      <c r="C157" s="20"/>
      <c r="E157" s="11"/>
    </row>
    <row r="158" spans="1:14" x14ac:dyDescent="0.2">
      <c r="B158" s="6"/>
      <c r="C158" s="20"/>
      <c r="E158" s="11"/>
    </row>
    <row r="159" spans="1:14" x14ac:dyDescent="0.2">
      <c r="B159" s="6"/>
      <c r="C159" s="20"/>
      <c r="E159" s="11"/>
    </row>
    <row r="160" spans="1:14" x14ac:dyDescent="0.2">
      <c r="B160" s="6"/>
      <c r="C160" s="20"/>
      <c r="E160" s="11"/>
    </row>
    <row r="161" spans="2:5" x14ac:dyDescent="0.2">
      <c r="B161" s="6"/>
      <c r="C161" s="20"/>
      <c r="E161" s="11"/>
    </row>
    <row r="162" spans="2:5" x14ac:dyDescent="0.2">
      <c r="B162" s="6"/>
      <c r="C162" s="20"/>
      <c r="E162" s="11"/>
    </row>
    <row r="163" spans="2:5" x14ac:dyDescent="0.2">
      <c r="B163" s="6"/>
      <c r="C163" s="20"/>
      <c r="E163" s="11"/>
    </row>
    <row r="164" spans="2:5" x14ac:dyDescent="0.2">
      <c r="B164" s="6"/>
      <c r="C164" s="20"/>
      <c r="E164" s="11"/>
    </row>
    <row r="165" spans="2:5" x14ac:dyDescent="0.2">
      <c r="B165" s="6"/>
      <c r="C165" s="20"/>
      <c r="E165" s="11"/>
    </row>
    <row r="166" spans="2:5" x14ac:dyDescent="0.2">
      <c r="B166" s="6"/>
      <c r="C166" s="20"/>
      <c r="E166" s="11"/>
    </row>
    <row r="167" spans="2:5" x14ac:dyDescent="0.2">
      <c r="B167" s="6"/>
      <c r="C167" s="20"/>
      <c r="E167" s="11"/>
    </row>
    <row r="168" spans="2:5" x14ac:dyDescent="0.2">
      <c r="B168" s="6"/>
      <c r="C168" s="20"/>
      <c r="E168" s="11"/>
    </row>
    <row r="169" spans="2:5" x14ac:dyDescent="0.2">
      <c r="B169" s="6"/>
      <c r="C169" s="20"/>
      <c r="E169" s="11"/>
    </row>
    <row r="170" spans="2:5" x14ac:dyDescent="0.2">
      <c r="B170" s="6"/>
      <c r="C170" s="20"/>
      <c r="E170" s="11"/>
    </row>
    <row r="171" spans="2:5" x14ac:dyDescent="0.2">
      <c r="B171" s="6"/>
      <c r="C171" s="20"/>
      <c r="E171" s="11"/>
    </row>
    <row r="172" spans="2:5" x14ac:dyDescent="0.2">
      <c r="B172" s="6"/>
      <c r="C172" s="20"/>
      <c r="E172" s="11"/>
    </row>
    <row r="173" spans="2:5" x14ac:dyDescent="0.2">
      <c r="B173" s="6"/>
      <c r="C173" s="20"/>
      <c r="E173" s="11"/>
    </row>
    <row r="174" spans="2:5" x14ac:dyDescent="0.2">
      <c r="B174" s="6"/>
      <c r="C174" s="20"/>
      <c r="E174" s="11"/>
    </row>
    <row r="175" spans="2:5" x14ac:dyDescent="0.2">
      <c r="B175" s="6"/>
      <c r="C175" s="20"/>
      <c r="E175" s="11"/>
    </row>
    <row r="176" spans="2:5" x14ac:dyDescent="0.2">
      <c r="B176" s="6"/>
      <c r="C176" s="20"/>
      <c r="E176" s="11"/>
    </row>
    <row r="177" spans="2:5" x14ac:dyDescent="0.2">
      <c r="B177" s="6"/>
      <c r="C177" s="20"/>
      <c r="E177" s="11"/>
    </row>
    <row r="178" spans="2:5" x14ac:dyDescent="0.2">
      <c r="B178" s="6"/>
      <c r="C178" s="20"/>
      <c r="E178" s="11"/>
    </row>
    <row r="179" spans="2:5" x14ac:dyDescent="0.2">
      <c r="B179" s="6"/>
      <c r="C179" s="20"/>
      <c r="E179" s="11"/>
    </row>
    <row r="180" spans="2:5" x14ac:dyDescent="0.2">
      <c r="B180" s="6"/>
      <c r="C180" s="20"/>
      <c r="E180" s="11"/>
    </row>
    <row r="181" spans="2:5" x14ac:dyDescent="0.2">
      <c r="B181" s="6"/>
      <c r="C181" s="20"/>
      <c r="E181" s="11"/>
    </row>
    <row r="182" spans="2:5" x14ac:dyDescent="0.2">
      <c r="B182" s="6"/>
      <c r="C182" s="20"/>
      <c r="E182" s="11"/>
    </row>
    <row r="183" spans="2:5" x14ac:dyDescent="0.2">
      <c r="B183" s="6"/>
      <c r="C183" s="20"/>
      <c r="E183" s="11"/>
    </row>
    <row r="184" spans="2:5" x14ac:dyDescent="0.2">
      <c r="B184" s="6"/>
      <c r="C184" s="20"/>
      <c r="E184" s="11"/>
    </row>
    <row r="185" spans="2:5" x14ac:dyDescent="0.2">
      <c r="B185" s="6"/>
      <c r="C185" s="20"/>
      <c r="E185" s="11"/>
    </row>
    <row r="186" spans="2:5" x14ac:dyDescent="0.2">
      <c r="B186" s="6"/>
      <c r="C186" s="20"/>
      <c r="E186" s="11"/>
    </row>
    <row r="187" spans="2:5" x14ac:dyDescent="0.2">
      <c r="B187" s="6"/>
      <c r="C187" s="20"/>
      <c r="E187" s="11"/>
    </row>
    <row r="188" spans="2:5" x14ac:dyDescent="0.2">
      <c r="B188" s="6"/>
      <c r="C188" s="20"/>
      <c r="E188" s="11"/>
    </row>
    <row r="189" spans="2:5" x14ac:dyDescent="0.2">
      <c r="B189" s="6"/>
      <c r="C189" s="20"/>
      <c r="E189" s="11"/>
    </row>
    <row r="190" spans="2:5" x14ac:dyDescent="0.2">
      <c r="B190" s="6"/>
      <c r="C190" s="20"/>
      <c r="E190" s="11"/>
    </row>
    <row r="191" spans="2:5" x14ac:dyDescent="0.2">
      <c r="B191" s="6"/>
      <c r="C191" s="20"/>
      <c r="E191" s="11"/>
    </row>
    <row r="192" spans="2:5" x14ac:dyDescent="0.2">
      <c r="B192" s="6"/>
      <c r="C192" s="20"/>
      <c r="E192" s="11"/>
    </row>
    <row r="193" spans="2:5" x14ac:dyDescent="0.2">
      <c r="B193" s="6"/>
      <c r="C193" s="20"/>
      <c r="E193" s="11"/>
    </row>
    <row r="194" spans="2:5" x14ac:dyDescent="0.2">
      <c r="B194" s="6"/>
      <c r="C194" s="20"/>
      <c r="E194" s="11"/>
    </row>
    <row r="195" spans="2:5" x14ac:dyDescent="0.2">
      <c r="B195" s="6"/>
      <c r="C195" s="20"/>
      <c r="E195" s="11"/>
    </row>
    <row r="196" spans="2:5" x14ac:dyDescent="0.2">
      <c r="B196" s="6"/>
      <c r="C196" s="20"/>
      <c r="E196" s="11"/>
    </row>
    <row r="197" spans="2:5" x14ac:dyDescent="0.2">
      <c r="B197" s="6"/>
      <c r="C197" s="20"/>
      <c r="E197" s="11"/>
    </row>
    <row r="198" spans="2:5" x14ac:dyDescent="0.2">
      <c r="B198" s="6"/>
      <c r="C198" s="20"/>
      <c r="E198" s="11"/>
    </row>
    <row r="199" spans="2:5" x14ac:dyDescent="0.2">
      <c r="B199" s="6"/>
      <c r="C199" s="20"/>
      <c r="E199" s="11"/>
    </row>
    <row r="200" spans="2:5" x14ac:dyDescent="0.2">
      <c r="B200" s="6"/>
      <c r="C200" s="20"/>
      <c r="E200" s="11"/>
    </row>
    <row r="201" spans="2:5" x14ac:dyDescent="0.2">
      <c r="B201" s="6"/>
      <c r="C201" s="20"/>
      <c r="E201" s="11"/>
    </row>
    <row r="202" spans="2:5" x14ac:dyDescent="0.2">
      <c r="B202" s="6"/>
      <c r="C202" s="20"/>
      <c r="E202" s="11"/>
    </row>
    <row r="203" spans="2:5" x14ac:dyDescent="0.2">
      <c r="B203" s="6"/>
      <c r="C203" s="20"/>
      <c r="E203" s="11"/>
    </row>
    <row r="204" spans="2:5" x14ac:dyDescent="0.2">
      <c r="B204" s="6"/>
      <c r="C204" s="20"/>
      <c r="E204" s="11"/>
    </row>
    <row r="205" spans="2:5" x14ac:dyDescent="0.2">
      <c r="B205" s="6"/>
      <c r="C205" s="20"/>
      <c r="E205" s="11"/>
    </row>
    <row r="206" spans="2:5" x14ac:dyDescent="0.2">
      <c r="B206" s="6"/>
      <c r="C206" s="20"/>
      <c r="E206" s="11"/>
    </row>
    <row r="207" spans="2:5" x14ac:dyDescent="0.2">
      <c r="B207" s="6"/>
      <c r="C207" s="20"/>
      <c r="E207" s="11"/>
    </row>
    <row r="208" spans="2:5" x14ac:dyDescent="0.2">
      <c r="B208" s="6"/>
      <c r="C208" s="20"/>
      <c r="E208" s="11"/>
    </row>
    <row r="209" spans="2:5" x14ac:dyDescent="0.2">
      <c r="B209" s="6"/>
      <c r="C209" s="20"/>
      <c r="E209" s="11"/>
    </row>
    <row r="210" spans="2:5" x14ac:dyDescent="0.2">
      <c r="B210" s="6"/>
      <c r="C210" s="20"/>
      <c r="E210" s="11"/>
    </row>
    <row r="211" spans="2:5" x14ac:dyDescent="0.2">
      <c r="B211" s="6"/>
      <c r="C211" s="20"/>
      <c r="E211" s="11"/>
    </row>
    <row r="212" spans="2:5" x14ac:dyDescent="0.2">
      <c r="B212" s="6"/>
      <c r="C212" s="20"/>
      <c r="E212" s="11"/>
    </row>
    <row r="213" spans="2:5" x14ac:dyDescent="0.2">
      <c r="B213" s="6"/>
      <c r="C213" s="20"/>
      <c r="E213" s="11"/>
    </row>
    <row r="214" spans="2:5" x14ac:dyDescent="0.2">
      <c r="B214" s="6"/>
      <c r="C214" s="20"/>
      <c r="E214" s="11"/>
    </row>
    <row r="215" spans="2:5" x14ac:dyDescent="0.2">
      <c r="B215" s="6"/>
      <c r="C215" s="20"/>
      <c r="E215" s="11"/>
    </row>
    <row r="216" spans="2:5" x14ac:dyDescent="0.2">
      <c r="B216" s="6"/>
      <c r="C216" s="20"/>
      <c r="E216" s="11"/>
    </row>
    <row r="217" spans="2:5" x14ac:dyDescent="0.2">
      <c r="B217" s="6"/>
      <c r="C217" s="20"/>
      <c r="E217" s="11"/>
    </row>
    <row r="218" spans="2:5" x14ac:dyDescent="0.2">
      <c r="B218" s="6"/>
      <c r="C218" s="20"/>
      <c r="E218" s="11"/>
    </row>
    <row r="219" spans="2:5" x14ac:dyDescent="0.2">
      <c r="B219" s="6"/>
      <c r="C219" s="20"/>
      <c r="E219" s="11"/>
    </row>
    <row r="220" spans="2:5" x14ac:dyDescent="0.2">
      <c r="B220" s="6"/>
      <c r="C220" s="20"/>
      <c r="E220" s="11"/>
    </row>
    <row r="221" spans="2:5" x14ac:dyDescent="0.2">
      <c r="B221" s="6"/>
      <c r="C221" s="20"/>
      <c r="E221" s="11"/>
    </row>
    <row r="222" spans="2:5" x14ac:dyDescent="0.2">
      <c r="B222" s="6"/>
      <c r="C222" s="20"/>
      <c r="E222" s="11"/>
    </row>
    <row r="223" spans="2:5" x14ac:dyDescent="0.2">
      <c r="B223" s="6"/>
      <c r="C223" s="20"/>
      <c r="E223" s="11"/>
    </row>
    <row r="224" spans="2:5" x14ac:dyDescent="0.2">
      <c r="B224" s="6"/>
      <c r="C224" s="20"/>
      <c r="E224" s="11"/>
    </row>
    <row r="225" spans="2:5" x14ac:dyDescent="0.2">
      <c r="B225" s="6"/>
      <c r="C225" s="20"/>
      <c r="E225" s="11"/>
    </row>
    <row r="226" spans="2:5" x14ac:dyDescent="0.2">
      <c r="B226" s="6"/>
      <c r="C226" s="20"/>
      <c r="E226" s="11"/>
    </row>
    <row r="227" spans="2:5" x14ac:dyDescent="0.2">
      <c r="B227" s="6"/>
      <c r="C227" s="20"/>
      <c r="E227" s="11"/>
    </row>
    <row r="228" spans="2:5" x14ac:dyDescent="0.2">
      <c r="B228" s="6"/>
      <c r="C228" s="20"/>
      <c r="E228" s="11"/>
    </row>
    <row r="229" spans="2:5" x14ac:dyDescent="0.2">
      <c r="B229" s="6"/>
      <c r="C229" s="20"/>
      <c r="E229" s="11"/>
    </row>
    <row r="230" spans="2:5" x14ac:dyDescent="0.2">
      <c r="B230" s="6"/>
      <c r="C230" s="20"/>
      <c r="E230" s="11"/>
    </row>
    <row r="231" spans="2:5" x14ac:dyDescent="0.2">
      <c r="B231" s="6"/>
      <c r="C231" s="20"/>
      <c r="E231" s="11"/>
    </row>
    <row r="232" spans="2:5" x14ac:dyDescent="0.2">
      <c r="B232" s="6"/>
      <c r="C232" s="20"/>
      <c r="E232" s="11"/>
    </row>
    <row r="233" spans="2:5" x14ac:dyDescent="0.2">
      <c r="B233" s="6"/>
      <c r="C233" s="20"/>
      <c r="E233" s="11"/>
    </row>
    <row r="234" spans="2:5" x14ac:dyDescent="0.2">
      <c r="B234" s="6"/>
      <c r="C234" s="20"/>
      <c r="E234" s="11"/>
    </row>
    <row r="235" spans="2:5" x14ac:dyDescent="0.2">
      <c r="B235" s="6"/>
      <c r="C235" s="20"/>
      <c r="E235" s="11"/>
    </row>
    <row r="236" spans="2:5" x14ac:dyDescent="0.2">
      <c r="B236" s="6"/>
      <c r="C236" s="20"/>
      <c r="E236" s="11"/>
    </row>
    <row r="237" spans="2:5" x14ac:dyDescent="0.2">
      <c r="B237" s="6"/>
      <c r="C237" s="20"/>
      <c r="E237" s="11"/>
    </row>
    <row r="238" spans="2:5" x14ac:dyDescent="0.2">
      <c r="B238" s="6"/>
      <c r="C238" s="20"/>
      <c r="E238" s="11"/>
    </row>
    <row r="239" spans="2:5" x14ac:dyDescent="0.2">
      <c r="B239" s="6"/>
      <c r="C239" s="20"/>
      <c r="E239" s="11"/>
    </row>
    <row r="240" spans="2:5" x14ac:dyDescent="0.2">
      <c r="B240" s="6"/>
      <c r="C240" s="20"/>
      <c r="E240" s="11"/>
    </row>
    <row r="241" spans="2:5" x14ac:dyDescent="0.2">
      <c r="B241" s="6"/>
      <c r="C241" s="20"/>
      <c r="E241" s="11"/>
    </row>
    <row r="242" spans="2:5" x14ac:dyDescent="0.2">
      <c r="B242" s="6"/>
      <c r="C242" s="20"/>
      <c r="E242" s="11"/>
    </row>
    <row r="243" spans="2:5" x14ac:dyDescent="0.2">
      <c r="B243" s="6"/>
      <c r="C243" s="20"/>
      <c r="E243" s="11"/>
    </row>
    <row r="244" spans="2:5" x14ac:dyDescent="0.2">
      <c r="B244" s="6"/>
      <c r="C244" s="20"/>
      <c r="E244" s="11"/>
    </row>
    <row r="245" spans="2:5" x14ac:dyDescent="0.2">
      <c r="B245" s="6"/>
      <c r="C245" s="20"/>
      <c r="E245" s="11"/>
    </row>
    <row r="246" spans="2:5" x14ac:dyDescent="0.2">
      <c r="B246" s="6"/>
      <c r="C246" s="20"/>
      <c r="E246" s="11"/>
    </row>
    <row r="247" spans="2:5" x14ac:dyDescent="0.2">
      <c r="B247" s="6"/>
      <c r="C247" s="20"/>
      <c r="E247" s="11"/>
    </row>
    <row r="248" spans="2:5" x14ac:dyDescent="0.2">
      <c r="B248" s="6"/>
      <c r="C248" s="20"/>
      <c r="E248" s="11"/>
    </row>
    <row r="249" spans="2:5" x14ac:dyDescent="0.2">
      <c r="B249" s="6"/>
      <c r="C249" s="20"/>
      <c r="E249" s="11"/>
    </row>
    <row r="250" spans="2:5" x14ac:dyDescent="0.2">
      <c r="B250" s="6"/>
      <c r="C250" s="20"/>
      <c r="E250" s="11"/>
    </row>
    <row r="251" spans="2:5" x14ac:dyDescent="0.2">
      <c r="B251" s="6"/>
      <c r="C251" s="20"/>
      <c r="E251" s="11"/>
    </row>
    <row r="252" spans="2:5" x14ac:dyDescent="0.2">
      <c r="B252" s="6"/>
      <c r="C252" s="20"/>
      <c r="E252" s="11"/>
    </row>
    <row r="253" spans="2:5" x14ac:dyDescent="0.2">
      <c r="B253" s="6"/>
      <c r="C253" s="20"/>
      <c r="E253" s="11"/>
    </row>
    <row r="254" spans="2:5" x14ac:dyDescent="0.2">
      <c r="B254" s="6"/>
      <c r="C254" s="20"/>
      <c r="E254" s="11"/>
    </row>
    <row r="255" spans="2:5" x14ac:dyDescent="0.2">
      <c r="B255" s="6"/>
      <c r="C255" s="20"/>
      <c r="E255" s="11"/>
    </row>
    <row r="256" spans="2:5" x14ac:dyDescent="0.2">
      <c r="B256" s="6"/>
      <c r="C256" s="20"/>
      <c r="E256" s="11"/>
    </row>
    <row r="257" spans="2:3" x14ac:dyDescent="0.2">
      <c r="B257" s="6"/>
      <c r="C257" s="20"/>
    </row>
    <row r="258" spans="2:3" x14ac:dyDescent="0.2">
      <c r="B258" s="6"/>
      <c r="C258" s="20"/>
    </row>
    <row r="259" spans="2:3" x14ac:dyDescent="0.2">
      <c r="B259" s="6"/>
      <c r="C259" s="20"/>
    </row>
    <row r="260" spans="2:3" x14ac:dyDescent="0.2">
      <c r="B260" s="6"/>
      <c r="C260" s="20"/>
    </row>
    <row r="261" spans="2:3" x14ac:dyDescent="0.2">
      <c r="B261" s="6"/>
      <c r="C261" s="20"/>
    </row>
    <row r="262" spans="2:3" x14ac:dyDescent="0.2">
      <c r="B262" s="6"/>
      <c r="C262" s="20"/>
    </row>
    <row r="263" spans="2:3" x14ac:dyDescent="0.2">
      <c r="B263" s="6"/>
      <c r="C263" s="20"/>
    </row>
    <row r="264" spans="2:3" x14ac:dyDescent="0.2">
      <c r="B264" s="6"/>
      <c r="C264" s="20"/>
    </row>
    <row r="265" spans="2:3" x14ac:dyDescent="0.2">
      <c r="B265" s="6"/>
      <c r="C265" s="20"/>
    </row>
    <row r="266" spans="2:3" x14ac:dyDescent="0.2">
      <c r="B266" s="6"/>
      <c r="C266" s="20"/>
    </row>
    <row r="267" spans="2:3" x14ac:dyDescent="0.2">
      <c r="B267" s="6"/>
      <c r="C267" s="20"/>
    </row>
    <row r="268" spans="2:3" x14ac:dyDescent="0.2">
      <c r="B268" s="6"/>
      <c r="C268" s="20"/>
    </row>
    <row r="269" spans="2:3" x14ac:dyDescent="0.2">
      <c r="B269" s="6"/>
      <c r="C269" s="20"/>
    </row>
    <row r="270" spans="2:3" x14ac:dyDescent="0.2">
      <c r="B270" s="6"/>
      <c r="C270" s="20"/>
    </row>
    <row r="271" spans="2:3" x14ac:dyDescent="0.2">
      <c r="B271" s="6"/>
      <c r="C271" s="20"/>
    </row>
    <row r="272" spans="2:3" x14ac:dyDescent="0.2">
      <c r="B272" s="6"/>
      <c r="C272" s="20"/>
    </row>
    <row r="273" spans="2:3" x14ac:dyDescent="0.2">
      <c r="B273" s="6"/>
      <c r="C273" s="20"/>
    </row>
    <row r="274" spans="2:3" x14ac:dyDescent="0.2">
      <c r="B274" s="6"/>
      <c r="C274" s="20"/>
    </row>
    <row r="275" spans="2:3" x14ac:dyDescent="0.2">
      <c r="B275" s="6"/>
      <c r="C275" s="20"/>
    </row>
    <row r="276" spans="2:3" x14ac:dyDescent="0.2">
      <c r="B276" s="6"/>
      <c r="C276" s="20"/>
    </row>
    <row r="277" spans="2:3" x14ac:dyDescent="0.2">
      <c r="B277" s="6"/>
      <c r="C277" s="20"/>
    </row>
    <row r="278" spans="2:3" x14ac:dyDescent="0.2">
      <c r="B278" s="6"/>
      <c r="C278" s="20"/>
    </row>
    <row r="279" spans="2:3" x14ac:dyDescent="0.2">
      <c r="B279" s="6"/>
      <c r="C279" s="20"/>
    </row>
    <row r="280" spans="2:3" x14ac:dyDescent="0.2">
      <c r="B280" s="6"/>
      <c r="C280" s="20"/>
    </row>
    <row r="281" spans="2:3" x14ac:dyDescent="0.2">
      <c r="B281" s="6"/>
      <c r="C281" s="20"/>
    </row>
    <row r="282" spans="2:3" x14ac:dyDescent="0.2">
      <c r="B282" s="6"/>
      <c r="C282" s="20"/>
    </row>
    <row r="283" spans="2:3" x14ac:dyDescent="0.2">
      <c r="B283" s="6"/>
      <c r="C283" s="20"/>
    </row>
    <row r="284" spans="2:3" x14ac:dyDescent="0.2">
      <c r="B284" s="6"/>
      <c r="C284" s="20"/>
    </row>
    <row r="285" spans="2:3" x14ac:dyDescent="0.2">
      <c r="B285" s="6"/>
      <c r="C285" s="20"/>
    </row>
    <row r="286" spans="2:3" x14ac:dyDescent="0.2">
      <c r="B286" s="6"/>
      <c r="C286" s="20"/>
    </row>
    <row r="287" spans="2:3" x14ac:dyDescent="0.2">
      <c r="B287" s="6"/>
      <c r="C287" s="20"/>
    </row>
    <row r="288" spans="2:3" x14ac:dyDescent="0.2">
      <c r="B288" s="6"/>
      <c r="C288" s="20"/>
    </row>
    <row r="289" spans="2:3" x14ac:dyDescent="0.2">
      <c r="B289" s="6"/>
      <c r="C289" s="20"/>
    </row>
    <row r="290" spans="2:3" x14ac:dyDescent="0.2">
      <c r="B290" s="6"/>
      <c r="C290" s="20"/>
    </row>
    <row r="291" spans="2:3" x14ac:dyDescent="0.2">
      <c r="B291" s="6"/>
      <c r="C291" s="20"/>
    </row>
    <row r="292" spans="2:3" x14ac:dyDescent="0.2">
      <c r="B292" s="6"/>
      <c r="C292" s="20"/>
    </row>
    <row r="293" spans="2:3" x14ac:dyDescent="0.2">
      <c r="B293" s="6"/>
      <c r="C293" s="20"/>
    </row>
    <row r="294" spans="2:3" x14ac:dyDescent="0.2">
      <c r="B294" s="6"/>
      <c r="C294" s="20"/>
    </row>
    <row r="295" spans="2:3" x14ac:dyDescent="0.2">
      <c r="B295" s="6"/>
      <c r="C295" s="20"/>
    </row>
    <row r="296" spans="2:3" x14ac:dyDescent="0.2">
      <c r="B296" s="6"/>
      <c r="C296" s="20"/>
    </row>
    <row r="297" spans="2:3" x14ac:dyDescent="0.2">
      <c r="B297" s="6"/>
      <c r="C297" s="20"/>
    </row>
    <row r="298" spans="2:3" x14ac:dyDescent="0.2">
      <c r="B298" s="6"/>
      <c r="C298" s="20"/>
    </row>
    <row r="299" spans="2:3" x14ac:dyDescent="0.2">
      <c r="B299" s="6"/>
      <c r="C299" s="20"/>
    </row>
    <row r="300" spans="2:3" x14ac:dyDescent="0.2">
      <c r="B300" s="6"/>
      <c r="C300" s="20"/>
    </row>
    <row r="301" spans="2:3" x14ac:dyDescent="0.2">
      <c r="B301" s="6"/>
      <c r="C301" s="20"/>
    </row>
    <row r="302" spans="2:3" x14ac:dyDescent="0.2">
      <c r="B302" s="6"/>
      <c r="C302" s="20"/>
    </row>
    <row r="303" spans="2:3" x14ac:dyDescent="0.2">
      <c r="B303" s="6"/>
      <c r="C303" s="20"/>
    </row>
    <row r="304" spans="2:3" x14ac:dyDescent="0.2">
      <c r="B304" s="6"/>
      <c r="C304" s="20"/>
    </row>
    <row r="305" spans="2:3" x14ac:dyDescent="0.2">
      <c r="B305" s="6"/>
      <c r="C305" s="20"/>
    </row>
    <row r="306" spans="2:3" x14ac:dyDescent="0.2">
      <c r="B306" s="6"/>
      <c r="C306" s="20"/>
    </row>
    <row r="307" spans="2:3" x14ac:dyDescent="0.2">
      <c r="B307" s="6"/>
      <c r="C307" s="20"/>
    </row>
    <row r="308" spans="2:3" x14ac:dyDescent="0.2">
      <c r="B308" s="6"/>
      <c r="C308" s="20"/>
    </row>
    <row r="309" spans="2:3" x14ac:dyDescent="0.2">
      <c r="B309" s="6"/>
      <c r="C309" s="20"/>
    </row>
    <row r="310" spans="2:3" x14ac:dyDescent="0.2">
      <c r="B310" s="6"/>
      <c r="C310" s="20"/>
    </row>
    <row r="311" spans="2:3" x14ac:dyDescent="0.2">
      <c r="B311" s="6"/>
      <c r="C311" s="20"/>
    </row>
    <row r="312" spans="2:3" x14ac:dyDescent="0.2">
      <c r="B312" s="6"/>
      <c r="C312" s="20"/>
    </row>
    <row r="313" spans="2:3" x14ac:dyDescent="0.2">
      <c r="B313" s="6"/>
      <c r="C313" s="20"/>
    </row>
    <row r="314" spans="2:3" x14ac:dyDescent="0.2">
      <c r="B314" s="6"/>
      <c r="C314" s="20"/>
    </row>
    <row r="315" spans="2:3" x14ac:dyDescent="0.2">
      <c r="B315" s="6"/>
      <c r="C315" s="20"/>
    </row>
    <row r="316" spans="2:3" x14ac:dyDescent="0.2">
      <c r="B316" s="6"/>
      <c r="C316" s="20"/>
    </row>
    <row r="317" spans="2:3" x14ac:dyDescent="0.2">
      <c r="B317" s="6"/>
      <c r="C317" s="20"/>
    </row>
    <row r="318" spans="2:3" x14ac:dyDescent="0.2">
      <c r="B318" s="6"/>
      <c r="C318" s="20"/>
    </row>
    <row r="319" spans="2:3" x14ac:dyDescent="0.2">
      <c r="B319" s="6"/>
      <c r="C319" s="20"/>
    </row>
    <row r="320" spans="2:3" x14ac:dyDescent="0.2">
      <c r="B320" s="6"/>
      <c r="C320" s="20"/>
    </row>
    <row r="321" spans="2:3" x14ac:dyDescent="0.2">
      <c r="B321" s="6"/>
      <c r="C321" s="20"/>
    </row>
    <row r="322" spans="2:3" x14ac:dyDescent="0.2">
      <c r="B322" s="6"/>
      <c r="C322" s="20"/>
    </row>
    <row r="323" spans="2:3" x14ac:dyDescent="0.2">
      <c r="B323" s="6"/>
      <c r="C323" s="20"/>
    </row>
    <row r="324" spans="2:3" x14ac:dyDescent="0.2">
      <c r="B324" s="6"/>
      <c r="C324" s="20"/>
    </row>
    <row r="325" spans="2:3" x14ac:dyDescent="0.2">
      <c r="B325" s="6"/>
      <c r="C325" s="20"/>
    </row>
    <row r="326" spans="2:3" x14ac:dyDescent="0.2">
      <c r="B326" s="6"/>
      <c r="C326" s="20"/>
    </row>
    <row r="327" spans="2:3" x14ac:dyDescent="0.2">
      <c r="B327" s="6"/>
      <c r="C327" s="20"/>
    </row>
    <row r="328" spans="2:3" x14ac:dyDescent="0.2">
      <c r="B328" s="6"/>
      <c r="C328" s="20"/>
    </row>
    <row r="329" spans="2:3" x14ac:dyDescent="0.2">
      <c r="B329" s="6"/>
      <c r="C329" s="20"/>
    </row>
    <row r="330" spans="2:3" x14ac:dyDescent="0.2">
      <c r="B330" s="6"/>
      <c r="C330" s="20"/>
    </row>
    <row r="331" spans="2:3" x14ac:dyDescent="0.2">
      <c r="B331" s="6"/>
      <c r="C331" s="20"/>
    </row>
    <row r="332" spans="2:3" x14ac:dyDescent="0.2">
      <c r="B332" s="6"/>
      <c r="C332" s="20"/>
    </row>
    <row r="333" spans="2:3" x14ac:dyDescent="0.2">
      <c r="B333" s="6"/>
      <c r="C333" s="20"/>
    </row>
    <row r="334" spans="2:3" x14ac:dyDescent="0.2">
      <c r="B334" s="6"/>
      <c r="C334" s="20"/>
    </row>
    <row r="335" spans="2:3" x14ac:dyDescent="0.2">
      <c r="B335" s="6"/>
      <c r="C335" s="20"/>
    </row>
    <row r="336" spans="2:3" x14ac:dyDescent="0.2">
      <c r="B336" s="6"/>
      <c r="C336" s="20"/>
    </row>
    <row r="337" spans="2:3" x14ac:dyDescent="0.2">
      <c r="B337" s="6"/>
      <c r="C337" s="20"/>
    </row>
    <row r="338" spans="2:3" x14ac:dyDescent="0.2">
      <c r="B338" s="6"/>
      <c r="C338" s="20"/>
    </row>
    <row r="339" spans="2:3" x14ac:dyDescent="0.2">
      <c r="B339" s="6"/>
      <c r="C339" s="20"/>
    </row>
    <row r="340" spans="2:3" x14ac:dyDescent="0.2">
      <c r="B340" s="6"/>
      <c r="C340" s="20"/>
    </row>
    <row r="341" spans="2:3" x14ac:dyDescent="0.2">
      <c r="B341" s="6"/>
      <c r="C341" s="20"/>
    </row>
    <row r="342" spans="2:3" x14ac:dyDescent="0.2">
      <c r="B342" s="6"/>
      <c r="C342" s="20"/>
    </row>
    <row r="343" spans="2:3" x14ac:dyDescent="0.2">
      <c r="B343" s="6"/>
      <c r="C343" s="20"/>
    </row>
    <row r="344" spans="2:3" x14ac:dyDescent="0.2">
      <c r="B344" s="6"/>
      <c r="C344" s="20"/>
    </row>
    <row r="345" spans="2:3" x14ac:dyDescent="0.2">
      <c r="B345" s="6"/>
      <c r="C345" s="20"/>
    </row>
    <row r="346" spans="2:3" x14ac:dyDescent="0.2">
      <c r="B346" s="6"/>
      <c r="C346" s="20"/>
    </row>
    <row r="347" spans="2:3" x14ac:dyDescent="0.2">
      <c r="B347" s="6"/>
      <c r="C347" s="20"/>
    </row>
    <row r="348" spans="2:3" x14ac:dyDescent="0.2">
      <c r="B348" s="6"/>
      <c r="C348" s="20"/>
    </row>
    <row r="349" spans="2:3" x14ac:dyDescent="0.2">
      <c r="B349" s="6"/>
      <c r="C349" s="20"/>
    </row>
    <row r="350" spans="2:3" x14ac:dyDescent="0.2">
      <c r="B350" s="6"/>
      <c r="C350" s="20"/>
    </row>
    <row r="351" spans="2:3" x14ac:dyDescent="0.2">
      <c r="B351" s="6"/>
      <c r="C351" s="20"/>
    </row>
    <row r="352" spans="2:3" x14ac:dyDescent="0.2">
      <c r="B352" s="6"/>
      <c r="C352" s="20"/>
    </row>
    <row r="353" spans="2:3" x14ac:dyDescent="0.2">
      <c r="B353" s="6"/>
      <c r="C353" s="20"/>
    </row>
    <row r="354" spans="2:3" x14ac:dyDescent="0.2">
      <c r="B354" s="6"/>
      <c r="C354" s="20"/>
    </row>
    <row r="355" spans="2:3" x14ac:dyDescent="0.2">
      <c r="B355" s="6"/>
      <c r="C355" s="20"/>
    </row>
    <row r="356" spans="2:3" x14ac:dyDescent="0.2">
      <c r="B356" s="6"/>
      <c r="C356" s="20"/>
    </row>
    <row r="357" spans="2:3" x14ac:dyDescent="0.2">
      <c r="B357" s="6"/>
      <c r="C357" s="20"/>
    </row>
    <row r="358" spans="2:3" x14ac:dyDescent="0.2">
      <c r="B358" s="6"/>
      <c r="C358" s="20"/>
    </row>
    <row r="359" spans="2:3" x14ac:dyDescent="0.2">
      <c r="B359" s="6"/>
      <c r="C359" s="20"/>
    </row>
    <row r="360" spans="2:3" x14ac:dyDescent="0.2">
      <c r="B360" s="6"/>
      <c r="C360" s="20"/>
    </row>
    <row r="361" spans="2:3" x14ac:dyDescent="0.2">
      <c r="B361" s="6"/>
      <c r="C361" s="20"/>
    </row>
    <row r="362" spans="2:3" x14ac:dyDescent="0.2">
      <c r="B362" s="6"/>
      <c r="C362" s="20"/>
    </row>
    <row r="363" spans="2:3" x14ac:dyDescent="0.2">
      <c r="B363" s="6"/>
      <c r="C363" s="20"/>
    </row>
    <row r="364" spans="2:3" x14ac:dyDescent="0.2">
      <c r="B364" s="6"/>
      <c r="C364" s="20"/>
    </row>
    <row r="365" spans="2:3" x14ac:dyDescent="0.2">
      <c r="B365" s="6"/>
      <c r="C365" s="20"/>
    </row>
    <row r="366" spans="2:3" x14ac:dyDescent="0.2">
      <c r="B366" s="6"/>
      <c r="C366" s="20"/>
    </row>
    <row r="367" spans="2:3" x14ac:dyDescent="0.2">
      <c r="B367" s="6"/>
      <c r="C367" s="20"/>
    </row>
    <row r="368" spans="2:3" x14ac:dyDescent="0.2">
      <c r="B368" s="6"/>
      <c r="C368" s="20"/>
    </row>
    <row r="369" spans="2:3" x14ac:dyDescent="0.2">
      <c r="B369" s="6"/>
      <c r="C369" s="20"/>
    </row>
    <row r="370" spans="2:3" x14ac:dyDescent="0.2">
      <c r="B370" s="6"/>
      <c r="C370" s="20"/>
    </row>
    <row r="371" spans="2:3" x14ac:dyDescent="0.2">
      <c r="B371" s="6"/>
      <c r="C371" s="20"/>
    </row>
    <row r="372" spans="2:3" x14ac:dyDescent="0.2">
      <c r="B372" s="6"/>
      <c r="C372" s="20"/>
    </row>
    <row r="373" spans="2:3" x14ac:dyDescent="0.2">
      <c r="B373" s="6"/>
      <c r="C373" s="20"/>
    </row>
    <row r="374" spans="2:3" x14ac:dyDescent="0.2">
      <c r="B374" s="6"/>
      <c r="C374" s="20"/>
    </row>
    <row r="375" spans="2:3" x14ac:dyDescent="0.2">
      <c r="B375" s="6"/>
      <c r="C375" s="20"/>
    </row>
    <row r="376" spans="2:3" x14ac:dyDescent="0.2">
      <c r="B376" s="6"/>
      <c r="C376" s="20"/>
    </row>
    <row r="377" spans="2:3" x14ac:dyDescent="0.2">
      <c r="B377" s="6"/>
      <c r="C377" s="20"/>
    </row>
    <row r="378" spans="2:3" x14ac:dyDescent="0.2">
      <c r="B378" s="6"/>
      <c r="C378" s="20"/>
    </row>
    <row r="379" spans="2:3" x14ac:dyDescent="0.2">
      <c r="B379" s="6"/>
      <c r="C379" s="20"/>
    </row>
    <row r="380" spans="2:3" x14ac:dyDescent="0.2">
      <c r="B380" s="6"/>
      <c r="C380" s="20"/>
    </row>
    <row r="381" spans="2:3" x14ac:dyDescent="0.2">
      <c r="B381" s="6"/>
      <c r="C381" s="20"/>
    </row>
    <row r="382" spans="2:3" x14ac:dyDescent="0.2">
      <c r="B382" s="6"/>
      <c r="C382" s="20"/>
    </row>
    <row r="383" spans="2:3" x14ac:dyDescent="0.2">
      <c r="B383" s="6"/>
      <c r="C383" s="20"/>
    </row>
    <row r="384" spans="2:3" x14ac:dyDescent="0.2">
      <c r="B384" s="6"/>
      <c r="C384" s="20"/>
    </row>
    <row r="385" spans="2:3" x14ac:dyDescent="0.2">
      <c r="B385" s="6"/>
      <c r="C385" s="20"/>
    </row>
    <row r="386" spans="2:3" x14ac:dyDescent="0.2">
      <c r="B386" s="6"/>
      <c r="C386" s="20"/>
    </row>
    <row r="387" spans="2:3" x14ac:dyDescent="0.2">
      <c r="B387" s="6"/>
      <c r="C387" s="20"/>
    </row>
    <row r="388" spans="2:3" x14ac:dyDescent="0.2">
      <c r="B388" s="6"/>
      <c r="C388" s="20"/>
    </row>
    <row r="389" spans="2:3" x14ac:dyDescent="0.2">
      <c r="B389" s="6"/>
      <c r="C389" s="20"/>
    </row>
    <row r="390" spans="2:3" x14ac:dyDescent="0.2">
      <c r="B390" s="6"/>
      <c r="C390" s="20"/>
    </row>
    <row r="391" spans="2:3" x14ac:dyDescent="0.2">
      <c r="B391" s="6"/>
      <c r="C391" s="20"/>
    </row>
    <row r="392" spans="2:3" x14ac:dyDescent="0.2">
      <c r="B392" s="6"/>
      <c r="C392" s="20"/>
    </row>
    <row r="393" spans="2:3" x14ac:dyDescent="0.2">
      <c r="B393" s="6"/>
      <c r="C393" s="20"/>
    </row>
    <row r="394" spans="2:3" x14ac:dyDescent="0.2">
      <c r="B394" s="6"/>
      <c r="C394" s="20"/>
    </row>
    <row r="395" spans="2:3" x14ac:dyDescent="0.2">
      <c r="B395" s="6"/>
      <c r="C395" s="20"/>
    </row>
    <row r="396" spans="2:3" x14ac:dyDescent="0.2">
      <c r="B396" s="6"/>
      <c r="C396" s="20"/>
    </row>
    <row r="397" spans="2:3" x14ac:dyDescent="0.2">
      <c r="B397" s="6"/>
      <c r="C397" s="20"/>
    </row>
    <row r="398" spans="2:3" x14ac:dyDescent="0.2">
      <c r="B398" s="6"/>
      <c r="C398" s="20"/>
    </row>
    <row r="399" spans="2:3" x14ac:dyDescent="0.2">
      <c r="B399" s="6"/>
      <c r="C399" s="20"/>
    </row>
    <row r="400" spans="2:3" x14ac:dyDescent="0.2">
      <c r="B400" s="6"/>
      <c r="C400" s="20"/>
    </row>
    <row r="401" spans="2:3" x14ac:dyDescent="0.2">
      <c r="B401" s="6"/>
      <c r="C401" s="20"/>
    </row>
    <row r="402" spans="2:3" x14ac:dyDescent="0.2">
      <c r="B402" s="6"/>
      <c r="C402" s="20"/>
    </row>
    <row r="403" spans="2:3" x14ac:dyDescent="0.2">
      <c r="B403" s="6"/>
      <c r="C403" s="20"/>
    </row>
    <row r="404" spans="2:3" x14ac:dyDescent="0.2">
      <c r="B404" s="6"/>
      <c r="C404" s="20"/>
    </row>
    <row r="405" spans="2:3" x14ac:dyDescent="0.2">
      <c r="B405" s="6"/>
      <c r="C405" s="20"/>
    </row>
    <row r="406" spans="2:3" x14ac:dyDescent="0.2">
      <c r="B406" s="6"/>
      <c r="C406" s="20"/>
    </row>
    <row r="407" spans="2:3" x14ac:dyDescent="0.2">
      <c r="B407" s="6"/>
      <c r="C407" s="20"/>
    </row>
    <row r="408" spans="2:3" x14ac:dyDescent="0.2">
      <c r="B408" s="6"/>
      <c r="C408" s="20"/>
    </row>
    <row r="409" spans="2:3" x14ac:dyDescent="0.2">
      <c r="B409" s="6"/>
      <c r="C409" s="20"/>
    </row>
    <row r="410" spans="2:3" x14ac:dyDescent="0.2">
      <c r="B410" s="6"/>
      <c r="C410" s="20"/>
    </row>
    <row r="411" spans="2:3" x14ac:dyDescent="0.2">
      <c r="B411" s="6"/>
      <c r="C411" s="20"/>
    </row>
    <row r="412" spans="2:3" x14ac:dyDescent="0.2">
      <c r="B412" s="6"/>
      <c r="C412" s="20"/>
    </row>
    <row r="413" spans="2:3" x14ac:dyDescent="0.2">
      <c r="B413" s="6"/>
      <c r="C413" s="20"/>
    </row>
    <row r="414" spans="2:3" x14ac:dyDescent="0.2">
      <c r="B414" s="6"/>
      <c r="C414" s="20"/>
    </row>
    <row r="415" spans="2:3" x14ac:dyDescent="0.2">
      <c r="B415" s="6"/>
      <c r="C415" s="20"/>
    </row>
    <row r="416" spans="2:3" x14ac:dyDescent="0.2">
      <c r="B416" s="6"/>
      <c r="C416" s="20"/>
    </row>
    <row r="417" spans="2:3" x14ac:dyDescent="0.2">
      <c r="B417" s="6"/>
      <c r="C417" s="20"/>
    </row>
    <row r="418" spans="2:3" x14ac:dyDescent="0.2">
      <c r="B418" s="6"/>
      <c r="C418" s="20"/>
    </row>
    <row r="419" spans="2:3" x14ac:dyDescent="0.2">
      <c r="B419" s="6"/>
      <c r="C419" s="20"/>
    </row>
    <row r="420" spans="2:3" x14ac:dyDescent="0.2">
      <c r="B420" s="6"/>
      <c r="C420" s="20"/>
    </row>
    <row r="421" spans="2:3" x14ac:dyDescent="0.2">
      <c r="B421" s="6"/>
      <c r="C421" s="20"/>
    </row>
    <row r="422" spans="2:3" x14ac:dyDescent="0.2">
      <c r="B422" s="6"/>
      <c r="C422" s="20"/>
    </row>
    <row r="423" spans="2:3" x14ac:dyDescent="0.2">
      <c r="B423" s="6"/>
      <c r="C423" s="20"/>
    </row>
    <row r="424" spans="2:3" x14ac:dyDescent="0.2">
      <c r="B424" s="6"/>
      <c r="C424" s="20"/>
    </row>
    <row r="425" spans="2:3" x14ac:dyDescent="0.2">
      <c r="B425" s="6"/>
      <c r="C425" s="20"/>
    </row>
    <row r="426" spans="2:3" x14ac:dyDescent="0.2">
      <c r="B426" s="6"/>
      <c r="C426" s="20"/>
    </row>
    <row r="427" spans="2:3" x14ac:dyDescent="0.2">
      <c r="B427" s="6"/>
      <c r="C427" s="20"/>
    </row>
    <row r="428" spans="2:3" x14ac:dyDescent="0.2">
      <c r="B428" s="6"/>
      <c r="C428" s="20"/>
    </row>
    <row r="429" spans="2:3" x14ac:dyDescent="0.2">
      <c r="B429" s="6"/>
      <c r="C429" s="20"/>
    </row>
    <row r="430" spans="2:3" x14ac:dyDescent="0.2">
      <c r="B430" s="6"/>
      <c r="C430" s="20"/>
    </row>
    <row r="431" spans="2:3" x14ac:dyDescent="0.2">
      <c r="B431" s="6"/>
      <c r="C431" s="20"/>
    </row>
    <row r="432" spans="2:3" x14ac:dyDescent="0.2">
      <c r="B432" s="6"/>
      <c r="C432" s="20"/>
    </row>
    <row r="433" spans="2:3" x14ac:dyDescent="0.2">
      <c r="B433" s="6"/>
      <c r="C433" s="20"/>
    </row>
    <row r="434" spans="2:3" x14ac:dyDescent="0.2">
      <c r="B434" s="6"/>
      <c r="C434" s="20"/>
    </row>
    <row r="435" spans="2:3" x14ac:dyDescent="0.2">
      <c r="B435" s="6"/>
      <c r="C435" s="20"/>
    </row>
    <row r="436" spans="2:3" x14ac:dyDescent="0.2">
      <c r="B436" s="6"/>
      <c r="C436" s="20"/>
    </row>
    <row r="437" spans="2:3" x14ac:dyDescent="0.2">
      <c r="B437" s="6"/>
      <c r="C437" s="20"/>
    </row>
    <row r="438" spans="2:3" x14ac:dyDescent="0.2">
      <c r="B438" s="6"/>
      <c r="C438" s="20"/>
    </row>
    <row r="439" spans="2:3" x14ac:dyDescent="0.2">
      <c r="B439" s="6"/>
      <c r="C439" s="20"/>
    </row>
    <row r="440" spans="2:3" x14ac:dyDescent="0.2">
      <c r="B440" s="6"/>
      <c r="C440" s="20"/>
    </row>
    <row r="441" spans="2:3" x14ac:dyDescent="0.2">
      <c r="B441" s="6"/>
      <c r="C441" s="20"/>
    </row>
    <row r="442" spans="2:3" x14ac:dyDescent="0.2">
      <c r="B442" s="6"/>
      <c r="C442" s="20"/>
    </row>
    <row r="443" spans="2:3" x14ac:dyDescent="0.2">
      <c r="B443" s="6"/>
      <c r="C443" s="20"/>
    </row>
    <row r="444" spans="2:3" x14ac:dyDescent="0.2">
      <c r="B444" s="6"/>
      <c r="C444" s="20"/>
    </row>
    <row r="445" spans="2:3" x14ac:dyDescent="0.2">
      <c r="B445" s="6"/>
      <c r="C445" s="20"/>
    </row>
    <row r="446" spans="2:3" x14ac:dyDescent="0.2">
      <c r="B446" s="6"/>
      <c r="C446" s="20"/>
    </row>
    <row r="447" spans="2:3" x14ac:dyDescent="0.2">
      <c r="B447" s="6"/>
      <c r="C447" s="20"/>
    </row>
    <row r="448" spans="2:3" x14ac:dyDescent="0.2">
      <c r="B448" s="6"/>
      <c r="C448" s="20"/>
    </row>
    <row r="449" spans="2:3" x14ac:dyDescent="0.2">
      <c r="B449" s="6"/>
      <c r="C449" s="20"/>
    </row>
    <row r="450" spans="2:3" x14ac:dyDescent="0.2">
      <c r="B450" s="6"/>
      <c r="C450" s="20"/>
    </row>
    <row r="451" spans="2:3" x14ac:dyDescent="0.2">
      <c r="B451" s="6"/>
      <c r="C451" s="20"/>
    </row>
    <row r="452" spans="2:3" x14ac:dyDescent="0.2">
      <c r="B452" s="6"/>
      <c r="C452" s="20"/>
    </row>
    <row r="453" spans="2:3" x14ac:dyDescent="0.2">
      <c r="B453" s="6"/>
      <c r="C453" s="20"/>
    </row>
    <row r="454" spans="2:3" x14ac:dyDescent="0.2">
      <c r="B454" s="6"/>
      <c r="C454" s="20"/>
    </row>
    <row r="455" spans="2:3" x14ac:dyDescent="0.2">
      <c r="B455" s="6"/>
      <c r="C455" s="20"/>
    </row>
    <row r="456" spans="2:3" x14ac:dyDescent="0.2">
      <c r="B456" s="6"/>
      <c r="C456" s="20"/>
    </row>
    <row r="457" spans="2:3" x14ac:dyDescent="0.2">
      <c r="B457" s="6"/>
      <c r="C457" s="20"/>
    </row>
    <row r="458" spans="2:3" x14ac:dyDescent="0.2">
      <c r="B458" s="6"/>
      <c r="C458" s="20"/>
    </row>
    <row r="459" spans="2:3" x14ac:dyDescent="0.2">
      <c r="B459" s="6"/>
      <c r="C459" s="20"/>
    </row>
    <row r="460" spans="2:3" x14ac:dyDescent="0.2">
      <c r="B460" s="6"/>
      <c r="C460" s="20"/>
    </row>
    <row r="461" spans="2:3" x14ac:dyDescent="0.2">
      <c r="B461" s="6"/>
      <c r="C461" s="20"/>
    </row>
    <row r="462" spans="2:3" x14ac:dyDescent="0.2">
      <c r="B462" s="6"/>
      <c r="C462" s="20"/>
    </row>
    <row r="463" spans="2:3" x14ac:dyDescent="0.2">
      <c r="B463" s="6"/>
      <c r="C463" s="20"/>
    </row>
    <row r="464" spans="2:3" x14ac:dyDescent="0.2">
      <c r="B464" s="6"/>
      <c r="C464" s="20"/>
    </row>
    <row r="465" spans="2:3" x14ac:dyDescent="0.2">
      <c r="B465" s="6"/>
      <c r="C465" s="20"/>
    </row>
    <row r="466" spans="2:3" x14ac:dyDescent="0.2">
      <c r="B466" s="6"/>
      <c r="C466" s="20"/>
    </row>
    <row r="467" spans="2:3" x14ac:dyDescent="0.2">
      <c r="B467" s="6"/>
      <c r="C467" s="20"/>
    </row>
    <row r="468" spans="2:3" x14ac:dyDescent="0.2">
      <c r="B468" s="6"/>
      <c r="C468" s="20"/>
    </row>
    <row r="469" spans="2:3" x14ac:dyDescent="0.2">
      <c r="B469" s="6"/>
      <c r="C469" s="20"/>
    </row>
    <row r="470" spans="2:3" x14ac:dyDescent="0.2">
      <c r="B470" s="6"/>
      <c r="C470" s="20"/>
    </row>
    <row r="471" spans="2:3" x14ac:dyDescent="0.2">
      <c r="B471" s="6"/>
      <c r="C471" s="20"/>
    </row>
    <row r="472" spans="2:3" x14ac:dyDescent="0.2">
      <c r="B472" s="6"/>
      <c r="C472" s="20"/>
    </row>
    <row r="473" spans="2:3" x14ac:dyDescent="0.2">
      <c r="B473" s="6"/>
      <c r="C473" s="20"/>
    </row>
    <row r="474" spans="2:3" x14ac:dyDescent="0.2">
      <c r="B474" s="6"/>
      <c r="C474" s="20"/>
    </row>
    <row r="475" spans="2:3" x14ac:dyDescent="0.2">
      <c r="B475" s="6"/>
      <c r="C475" s="20"/>
    </row>
    <row r="476" spans="2:3" x14ac:dyDescent="0.2">
      <c r="B476" s="6"/>
      <c r="C476" s="20"/>
    </row>
    <row r="477" spans="2:3" x14ac:dyDescent="0.2">
      <c r="B477" s="6"/>
      <c r="C477" s="20"/>
    </row>
    <row r="478" spans="2:3" x14ac:dyDescent="0.2">
      <c r="B478" s="6"/>
      <c r="C478" s="20"/>
    </row>
    <row r="479" spans="2:3" x14ac:dyDescent="0.2">
      <c r="B479" s="6"/>
      <c r="C479" s="20"/>
    </row>
    <row r="480" spans="2:3" x14ac:dyDescent="0.2">
      <c r="B480" s="6"/>
      <c r="C480" s="20"/>
    </row>
    <row r="481" spans="2:3" x14ac:dyDescent="0.2">
      <c r="B481" s="6"/>
      <c r="C481" s="20"/>
    </row>
    <row r="482" spans="2:3" x14ac:dyDescent="0.2">
      <c r="B482" s="6"/>
      <c r="C482" s="20"/>
    </row>
    <row r="483" spans="2:3" x14ac:dyDescent="0.2">
      <c r="B483" s="6"/>
      <c r="C483" s="20"/>
    </row>
    <row r="484" spans="2:3" x14ac:dyDescent="0.2">
      <c r="B484" s="6"/>
      <c r="C484" s="20"/>
    </row>
    <row r="485" spans="2:3" x14ac:dyDescent="0.2">
      <c r="B485" s="6"/>
      <c r="C485" s="20"/>
    </row>
    <row r="486" spans="2:3" x14ac:dyDescent="0.2">
      <c r="B486" s="6"/>
      <c r="C486" s="20"/>
    </row>
    <row r="487" spans="2:3" x14ac:dyDescent="0.2">
      <c r="B487" s="6"/>
      <c r="C487" s="20"/>
    </row>
    <row r="488" spans="2:3" x14ac:dyDescent="0.2">
      <c r="B488" s="6"/>
      <c r="C488" s="20"/>
    </row>
    <row r="489" spans="2:3" x14ac:dyDescent="0.2">
      <c r="B489" s="6"/>
      <c r="C489" s="20"/>
    </row>
    <row r="490" spans="2:3" x14ac:dyDescent="0.2">
      <c r="B490" s="6"/>
      <c r="C490" s="20"/>
    </row>
    <row r="491" spans="2:3" x14ac:dyDescent="0.2">
      <c r="B491" s="6"/>
      <c r="C491" s="20"/>
    </row>
    <row r="492" spans="2:3" x14ac:dyDescent="0.2">
      <c r="B492" s="6"/>
      <c r="C492" s="20"/>
    </row>
    <row r="493" spans="2:3" x14ac:dyDescent="0.2">
      <c r="B493" s="6"/>
      <c r="C493" s="20"/>
    </row>
    <row r="494" spans="2:3" x14ac:dyDescent="0.2">
      <c r="B494" s="6"/>
      <c r="C494" s="20"/>
    </row>
    <row r="495" spans="2:3" x14ac:dyDescent="0.2">
      <c r="B495" s="6"/>
      <c r="C495" s="20"/>
    </row>
    <row r="496" spans="2:3" x14ac:dyDescent="0.2">
      <c r="B496" s="6"/>
      <c r="C496" s="20"/>
    </row>
    <row r="497" spans="2:3" x14ac:dyDescent="0.2">
      <c r="B497" s="6"/>
      <c r="C497" s="20"/>
    </row>
    <row r="498" spans="2:3" x14ac:dyDescent="0.2">
      <c r="B498" s="6"/>
      <c r="C498" s="20"/>
    </row>
    <row r="499" spans="2:3" x14ac:dyDescent="0.2">
      <c r="B499" s="6"/>
      <c r="C499" s="20"/>
    </row>
    <row r="500" spans="2:3" x14ac:dyDescent="0.2">
      <c r="B500" s="6"/>
      <c r="C500" s="20"/>
    </row>
    <row r="501" spans="2:3" x14ac:dyDescent="0.2">
      <c r="B501" s="6"/>
      <c r="C501" s="20"/>
    </row>
    <row r="502" spans="2:3" x14ac:dyDescent="0.2">
      <c r="B502" s="6"/>
      <c r="C502" s="20"/>
    </row>
    <row r="503" spans="2:3" x14ac:dyDescent="0.2">
      <c r="B503" s="6"/>
      <c r="C503" s="20"/>
    </row>
    <row r="504" spans="2:3" x14ac:dyDescent="0.2">
      <c r="B504" s="6"/>
      <c r="C504" s="20"/>
    </row>
    <row r="505" spans="2:3" x14ac:dyDescent="0.2">
      <c r="B505" s="6"/>
      <c r="C505" s="20"/>
    </row>
    <row r="506" spans="2:3" x14ac:dyDescent="0.2">
      <c r="B506" s="6"/>
      <c r="C506" s="20"/>
    </row>
    <row r="507" spans="2:3" x14ac:dyDescent="0.2">
      <c r="B507" s="6"/>
      <c r="C507" s="20"/>
    </row>
    <row r="508" spans="2:3" x14ac:dyDescent="0.2">
      <c r="B508" s="6"/>
      <c r="C508" s="20"/>
    </row>
    <row r="509" spans="2:3" x14ac:dyDescent="0.2">
      <c r="B509" s="6"/>
      <c r="C509" s="20"/>
    </row>
    <row r="510" spans="2:3" x14ac:dyDescent="0.2">
      <c r="B510" s="6"/>
      <c r="C510" s="20"/>
    </row>
    <row r="511" spans="2:3" x14ac:dyDescent="0.2">
      <c r="B511" s="6"/>
      <c r="C511" s="20"/>
    </row>
    <row r="512" spans="2:3" x14ac:dyDescent="0.2">
      <c r="B512" s="6"/>
      <c r="C512" s="20"/>
    </row>
    <row r="513" spans="2:3" x14ac:dyDescent="0.2">
      <c r="B513" s="6"/>
      <c r="C513" s="20"/>
    </row>
    <row r="514" spans="2:3" x14ac:dyDescent="0.2">
      <c r="B514" s="6"/>
      <c r="C514" s="20"/>
    </row>
    <row r="515" spans="2:3" x14ac:dyDescent="0.2">
      <c r="B515" s="6"/>
      <c r="C515" s="20"/>
    </row>
    <row r="516" spans="2:3" x14ac:dyDescent="0.2">
      <c r="B516" s="6"/>
      <c r="C516" s="20"/>
    </row>
    <row r="517" spans="2:3" x14ac:dyDescent="0.2">
      <c r="B517" s="6"/>
      <c r="C517" s="20"/>
    </row>
    <row r="518" spans="2:3" x14ac:dyDescent="0.2">
      <c r="B518" s="6"/>
      <c r="C518" s="20"/>
    </row>
    <row r="519" spans="2:3" x14ac:dyDescent="0.2">
      <c r="B519" s="6"/>
      <c r="C519" s="20"/>
    </row>
    <row r="520" spans="2:3" x14ac:dyDescent="0.2">
      <c r="B520" s="6"/>
      <c r="C520" s="20"/>
    </row>
    <row r="521" spans="2:3" x14ac:dyDescent="0.2">
      <c r="B521" s="6"/>
      <c r="C521" s="20"/>
    </row>
    <row r="522" spans="2:3" x14ac:dyDescent="0.2">
      <c r="B522" s="6"/>
      <c r="C522" s="20"/>
    </row>
    <row r="523" spans="2:3" x14ac:dyDescent="0.2">
      <c r="B523" s="6"/>
      <c r="C523" s="20"/>
    </row>
    <row r="524" spans="2:3" x14ac:dyDescent="0.2">
      <c r="B524" s="6"/>
      <c r="C524" s="20"/>
    </row>
    <row r="525" spans="2:3" x14ac:dyDescent="0.2">
      <c r="B525" s="6"/>
      <c r="C525" s="20"/>
    </row>
    <row r="526" spans="2:3" x14ac:dyDescent="0.2">
      <c r="B526" s="6"/>
      <c r="C526" s="20"/>
    </row>
    <row r="527" spans="2:3" x14ac:dyDescent="0.2">
      <c r="B527" s="6"/>
      <c r="C527" s="20"/>
    </row>
    <row r="528" spans="2:3" x14ac:dyDescent="0.2">
      <c r="B528" s="6"/>
      <c r="C528" s="20"/>
    </row>
    <row r="529" spans="2:3" x14ac:dyDescent="0.2">
      <c r="B529" s="6"/>
      <c r="C529" s="20"/>
    </row>
    <row r="530" spans="2:3" x14ac:dyDescent="0.2">
      <c r="B530" s="6"/>
      <c r="C530" s="20"/>
    </row>
    <row r="531" spans="2:3" x14ac:dyDescent="0.2">
      <c r="B531" s="6"/>
      <c r="C531" s="20"/>
    </row>
    <row r="532" spans="2:3" x14ac:dyDescent="0.2">
      <c r="B532" s="6"/>
      <c r="C532" s="20"/>
    </row>
    <row r="533" spans="2:3" x14ac:dyDescent="0.2">
      <c r="B533" s="6"/>
      <c r="C533" s="20"/>
    </row>
    <row r="534" spans="2:3" x14ac:dyDescent="0.2">
      <c r="B534" s="6"/>
      <c r="C534" s="20"/>
    </row>
    <row r="535" spans="2:3" x14ac:dyDescent="0.2">
      <c r="B535" s="6"/>
      <c r="C535" s="20"/>
    </row>
    <row r="536" spans="2:3" x14ac:dyDescent="0.2">
      <c r="B536" s="6"/>
      <c r="C536" s="20"/>
    </row>
    <row r="537" spans="2:3" x14ac:dyDescent="0.2">
      <c r="B537" s="6"/>
      <c r="C537" s="20"/>
    </row>
    <row r="538" spans="2:3" x14ac:dyDescent="0.2">
      <c r="B538" s="6"/>
      <c r="C538" s="20"/>
    </row>
    <row r="539" spans="2:3" x14ac:dyDescent="0.2">
      <c r="B539" s="6"/>
      <c r="C539" s="20"/>
    </row>
    <row r="540" spans="2:3" x14ac:dyDescent="0.2">
      <c r="B540" s="6"/>
      <c r="C540" s="20"/>
    </row>
    <row r="541" spans="2:3" x14ac:dyDescent="0.2">
      <c r="B541" s="6"/>
      <c r="C541" s="20"/>
    </row>
    <row r="542" spans="2:3" x14ac:dyDescent="0.2">
      <c r="B542" s="6"/>
      <c r="C542" s="20"/>
    </row>
    <row r="543" spans="2:3" x14ac:dyDescent="0.2">
      <c r="B543" s="6"/>
      <c r="C543" s="20"/>
    </row>
    <row r="544" spans="2:3" x14ac:dyDescent="0.2">
      <c r="B544" s="6"/>
      <c r="C544" s="20"/>
    </row>
    <row r="545" spans="2:3" x14ac:dyDescent="0.2">
      <c r="B545" s="6"/>
      <c r="C545" s="20"/>
    </row>
    <row r="546" spans="2:3" x14ac:dyDescent="0.2">
      <c r="B546" s="6"/>
      <c r="C546" s="20"/>
    </row>
    <row r="547" spans="2:3" x14ac:dyDescent="0.2">
      <c r="B547" s="6"/>
      <c r="C547" s="20"/>
    </row>
    <row r="548" spans="2:3" x14ac:dyDescent="0.2">
      <c r="B548" s="6"/>
      <c r="C548" s="20"/>
    </row>
    <row r="549" spans="2:3" x14ac:dyDescent="0.2">
      <c r="B549" s="6"/>
      <c r="C549" s="20"/>
    </row>
    <row r="550" spans="2:3" x14ac:dyDescent="0.2">
      <c r="B550" s="6"/>
      <c r="C550" s="20"/>
    </row>
    <row r="551" spans="2:3" x14ac:dyDescent="0.2">
      <c r="B551" s="6"/>
      <c r="C551" s="20"/>
    </row>
    <row r="552" spans="2:3" x14ac:dyDescent="0.2">
      <c r="B552" s="6"/>
      <c r="C552" s="20"/>
    </row>
    <row r="553" spans="2:3" x14ac:dyDescent="0.2">
      <c r="B553" s="6"/>
      <c r="C553" s="20"/>
    </row>
    <row r="554" spans="2:3" x14ac:dyDescent="0.2">
      <c r="B554" s="6"/>
      <c r="C554" s="20"/>
    </row>
    <row r="555" spans="2:3" x14ac:dyDescent="0.2">
      <c r="B555" s="6"/>
      <c r="C555" s="20"/>
    </row>
    <row r="556" spans="2:3" x14ac:dyDescent="0.2">
      <c r="B556" s="6"/>
      <c r="C556" s="20"/>
    </row>
    <row r="557" spans="2:3" x14ac:dyDescent="0.2">
      <c r="B557" s="6"/>
      <c r="C557" s="20"/>
    </row>
    <row r="558" spans="2:3" x14ac:dyDescent="0.2">
      <c r="B558" s="6"/>
      <c r="C558" s="20"/>
    </row>
    <row r="559" spans="2:3" x14ac:dyDescent="0.2">
      <c r="B559" s="6"/>
      <c r="C559" s="20"/>
    </row>
    <row r="560" spans="2:3" x14ac:dyDescent="0.2">
      <c r="B560" s="6"/>
      <c r="C560" s="20"/>
    </row>
    <row r="561" spans="2:3" x14ac:dyDescent="0.2">
      <c r="B561" s="6"/>
      <c r="C561" s="20"/>
    </row>
    <row r="562" spans="2:3" x14ac:dyDescent="0.2">
      <c r="B562" s="6"/>
      <c r="C562" s="20"/>
    </row>
    <row r="563" spans="2:3" x14ac:dyDescent="0.2">
      <c r="B563" s="6"/>
      <c r="C563" s="20"/>
    </row>
    <row r="564" spans="2:3" x14ac:dyDescent="0.2">
      <c r="B564" s="6"/>
      <c r="C564" s="20"/>
    </row>
    <row r="565" spans="2:3" x14ac:dyDescent="0.2">
      <c r="B565" s="6"/>
      <c r="C565" s="20"/>
    </row>
    <row r="566" spans="2:3" x14ac:dyDescent="0.2">
      <c r="B566" s="6"/>
      <c r="C566" s="20"/>
    </row>
    <row r="567" spans="2:3" x14ac:dyDescent="0.2">
      <c r="B567" s="6"/>
      <c r="C567" s="20"/>
    </row>
    <row r="568" spans="2:3" x14ac:dyDescent="0.2">
      <c r="B568" s="6"/>
      <c r="C568" s="20"/>
    </row>
    <row r="569" spans="2:3" x14ac:dyDescent="0.2">
      <c r="B569" s="6"/>
      <c r="C569" s="20"/>
    </row>
    <row r="570" spans="2:3" x14ac:dyDescent="0.2">
      <c r="B570" s="6"/>
      <c r="C570" s="20"/>
    </row>
    <row r="571" spans="2:3" x14ac:dyDescent="0.2">
      <c r="B571" s="6"/>
      <c r="C571" s="20"/>
    </row>
    <row r="572" spans="2:3" x14ac:dyDescent="0.2">
      <c r="B572" s="6"/>
      <c r="C572" s="20"/>
    </row>
    <row r="573" spans="2:3" x14ac:dyDescent="0.2">
      <c r="B573" s="6"/>
      <c r="C573" s="20"/>
    </row>
    <row r="574" spans="2:3" x14ac:dyDescent="0.2">
      <c r="B574" s="6"/>
      <c r="C574" s="20"/>
    </row>
    <row r="575" spans="2:3" x14ac:dyDescent="0.2">
      <c r="B575" s="6"/>
      <c r="C575" s="20"/>
    </row>
    <row r="576" spans="2:3" x14ac:dyDescent="0.2">
      <c r="B576" s="6"/>
      <c r="C576" s="20"/>
    </row>
    <row r="577" spans="2:3" x14ac:dyDescent="0.2">
      <c r="B577" s="6"/>
      <c r="C577" s="20"/>
    </row>
    <row r="578" spans="2:3" x14ac:dyDescent="0.2">
      <c r="B578" s="6"/>
      <c r="C578" s="20"/>
    </row>
    <row r="579" spans="2:3" x14ac:dyDescent="0.2">
      <c r="B579" s="6"/>
      <c r="C579" s="20"/>
    </row>
    <row r="580" spans="2:3" x14ac:dyDescent="0.2">
      <c r="B580" s="6"/>
      <c r="C580" s="20"/>
    </row>
    <row r="581" spans="2:3" x14ac:dyDescent="0.2">
      <c r="B581" s="6"/>
      <c r="C581" s="20"/>
    </row>
    <row r="582" spans="2:3" x14ac:dyDescent="0.2">
      <c r="B582" s="6"/>
      <c r="C582" s="20"/>
    </row>
    <row r="583" spans="2:3" x14ac:dyDescent="0.2">
      <c r="B583" s="6"/>
      <c r="C583" s="20"/>
    </row>
    <row r="584" spans="2:3" x14ac:dyDescent="0.2">
      <c r="B584" s="6"/>
      <c r="C584" s="20"/>
    </row>
    <row r="585" spans="2:3" x14ac:dyDescent="0.2">
      <c r="B585" s="6"/>
      <c r="C585" s="20"/>
    </row>
    <row r="586" spans="2:3" x14ac:dyDescent="0.2">
      <c r="B586" s="6"/>
      <c r="C586" s="20"/>
    </row>
    <row r="587" spans="2:3" x14ac:dyDescent="0.2">
      <c r="B587" s="6"/>
      <c r="C587" s="20"/>
    </row>
    <row r="588" spans="2:3" x14ac:dyDescent="0.2">
      <c r="B588" s="6"/>
      <c r="C588" s="20"/>
    </row>
    <row r="589" spans="2:3" x14ac:dyDescent="0.2">
      <c r="B589" s="6"/>
      <c r="C589" s="20"/>
    </row>
    <row r="590" spans="2:3" x14ac:dyDescent="0.2">
      <c r="B590" s="6"/>
      <c r="C590" s="20"/>
    </row>
    <row r="591" spans="2:3" x14ac:dyDescent="0.2">
      <c r="B591" s="6"/>
      <c r="C591" s="20"/>
    </row>
    <row r="592" spans="2:3" x14ac:dyDescent="0.2">
      <c r="B592" s="6"/>
      <c r="C592" s="20"/>
    </row>
    <row r="593" spans="2:3" x14ac:dyDescent="0.2">
      <c r="B593" s="6"/>
      <c r="C593" s="20"/>
    </row>
    <row r="594" spans="2:3" x14ac:dyDescent="0.2">
      <c r="B594" s="6"/>
      <c r="C594" s="20"/>
    </row>
    <row r="595" spans="2:3" x14ac:dyDescent="0.2">
      <c r="B595" s="6"/>
      <c r="C595" s="20"/>
    </row>
    <row r="596" spans="2:3" x14ac:dyDescent="0.2">
      <c r="B596" s="6"/>
      <c r="C596" s="20"/>
    </row>
    <row r="597" spans="2:3" x14ac:dyDescent="0.2">
      <c r="B597" s="6"/>
      <c r="C597" s="20"/>
    </row>
    <row r="598" spans="2:3" x14ac:dyDescent="0.2">
      <c r="B598" s="6"/>
      <c r="C598" s="20"/>
    </row>
    <row r="599" spans="2:3" x14ac:dyDescent="0.2">
      <c r="B599" s="6"/>
      <c r="C599" s="20"/>
    </row>
    <row r="600" spans="2:3" x14ac:dyDescent="0.2">
      <c r="B600" s="6"/>
      <c r="C600" s="20"/>
    </row>
    <row r="601" spans="2:3" x14ac:dyDescent="0.2">
      <c r="B601" s="6"/>
      <c r="C601" s="20"/>
    </row>
    <row r="602" spans="2:3" x14ac:dyDescent="0.2">
      <c r="B602" s="6"/>
      <c r="C602" s="20"/>
    </row>
    <row r="603" spans="2:3" x14ac:dyDescent="0.2">
      <c r="B603" s="6"/>
      <c r="C603" s="20"/>
    </row>
    <row r="604" spans="2:3" x14ac:dyDescent="0.2">
      <c r="B604" s="6"/>
      <c r="C604" s="20"/>
    </row>
    <row r="605" spans="2:3" x14ac:dyDescent="0.2">
      <c r="B605" s="6"/>
      <c r="C605" s="20"/>
    </row>
    <row r="606" spans="2:3" x14ac:dyDescent="0.2">
      <c r="B606" s="6"/>
      <c r="C606" s="20"/>
    </row>
    <row r="607" spans="2:3" x14ac:dyDescent="0.2">
      <c r="B607" s="6"/>
      <c r="C607" s="20"/>
    </row>
    <row r="608" spans="2:3" x14ac:dyDescent="0.2">
      <c r="B608" s="6"/>
      <c r="C608" s="20"/>
    </row>
    <row r="609" spans="2:3" x14ac:dyDescent="0.2">
      <c r="B609" s="6"/>
      <c r="C609" s="20"/>
    </row>
    <row r="610" spans="2:3" x14ac:dyDescent="0.2">
      <c r="B610" s="6"/>
      <c r="C610" s="20"/>
    </row>
    <row r="611" spans="2:3" x14ac:dyDescent="0.2">
      <c r="B611" s="6"/>
      <c r="C611" s="20"/>
    </row>
    <row r="612" spans="2:3" x14ac:dyDescent="0.2">
      <c r="B612" s="6"/>
      <c r="C612" s="20"/>
    </row>
    <row r="613" spans="2:3" x14ac:dyDescent="0.2">
      <c r="B613" s="6"/>
      <c r="C613" s="20"/>
    </row>
    <row r="614" spans="2:3" x14ac:dyDescent="0.2">
      <c r="B614" s="6"/>
      <c r="C614" s="20"/>
    </row>
    <row r="615" spans="2:3" x14ac:dyDescent="0.2">
      <c r="B615" s="6"/>
      <c r="C615" s="20"/>
    </row>
    <row r="616" spans="2:3" x14ac:dyDescent="0.2">
      <c r="B616" s="6"/>
      <c r="C616" s="20"/>
    </row>
    <row r="617" spans="2:3" x14ac:dyDescent="0.2">
      <c r="B617" s="6"/>
      <c r="C617" s="20"/>
    </row>
    <row r="618" spans="2:3" x14ac:dyDescent="0.2">
      <c r="B618" s="6"/>
      <c r="C618" s="20"/>
    </row>
    <row r="619" spans="2:3" x14ac:dyDescent="0.2">
      <c r="B619" s="6"/>
      <c r="C619" s="20"/>
    </row>
    <row r="620" spans="2:3" x14ac:dyDescent="0.2">
      <c r="B620" s="6"/>
      <c r="C620" s="20"/>
    </row>
    <row r="621" spans="2:3" x14ac:dyDescent="0.2">
      <c r="B621" s="6"/>
      <c r="C621" s="20"/>
    </row>
    <row r="622" spans="2:3" x14ac:dyDescent="0.2">
      <c r="B622" s="6"/>
      <c r="C622" s="20"/>
    </row>
    <row r="623" spans="2:3" x14ac:dyDescent="0.2">
      <c r="B623" s="6"/>
      <c r="C623" s="20"/>
    </row>
    <row r="624" spans="2:3" x14ac:dyDescent="0.2">
      <c r="B624" s="6"/>
      <c r="C624" s="20"/>
    </row>
    <row r="625" spans="2:3" x14ac:dyDescent="0.2">
      <c r="B625" s="6"/>
      <c r="C625" s="20"/>
    </row>
    <row r="626" spans="2:3" x14ac:dyDescent="0.2">
      <c r="B626" s="6"/>
      <c r="C626" s="20"/>
    </row>
    <row r="627" spans="2:3" x14ac:dyDescent="0.2">
      <c r="B627" s="6"/>
      <c r="C627" s="20"/>
    </row>
    <row r="628" spans="2:3" x14ac:dyDescent="0.2">
      <c r="B628" s="6"/>
      <c r="C628" s="20"/>
    </row>
    <row r="629" spans="2:3" x14ac:dyDescent="0.2">
      <c r="B629" s="6"/>
      <c r="C629" s="20"/>
    </row>
    <row r="630" spans="2:3" x14ac:dyDescent="0.2">
      <c r="B630" s="6"/>
      <c r="C630" s="20"/>
    </row>
    <row r="631" spans="2:3" x14ac:dyDescent="0.2">
      <c r="B631" s="6"/>
      <c r="C631" s="20"/>
    </row>
    <row r="632" spans="2:3" x14ac:dyDescent="0.2">
      <c r="B632" s="6"/>
      <c r="C632" s="20"/>
    </row>
    <row r="633" spans="2:3" x14ac:dyDescent="0.2">
      <c r="B633" s="6"/>
      <c r="C633" s="20"/>
    </row>
    <row r="634" spans="2:3" x14ac:dyDescent="0.2">
      <c r="B634" s="6"/>
      <c r="C634" s="20"/>
    </row>
    <row r="635" spans="2:3" x14ac:dyDescent="0.2">
      <c r="B635" s="6"/>
      <c r="C635" s="20"/>
    </row>
    <row r="636" spans="2:3" x14ac:dyDescent="0.2">
      <c r="B636" s="6"/>
      <c r="C636" s="20"/>
    </row>
    <row r="637" spans="2:3" x14ac:dyDescent="0.2">
      <c r="B637" s="6"/>
      <c r="C637" s="20"/>
    </row>
    <row r="638" spans="2:3" x14ac:dyDescent="0.2">
      <c r="B638" s="6"/>
      <c r="C638" s="20"/>
    </row>
    <row r="639" spans="2:3" x14ac:dyDescent="0.2">
      <c r="B639" s="6"/>
      <c r="C639" s="20"/>
    </row>
    <row r="640" spans="2:3" x14ac:dyDescent="0.2">
      <c r="B640" s="6"/>
      <c r="C640" s="20"/>
    </row>
    <row r="641" spans="2:3" x14ac:dyDescent="0.2">
      <c r="B641" s="6"/>
      <c r="C641" s="20"/>
    </row>
    <row r="642" spans="2:3" x14ac:dyDescent="0.2">
      <c r="B642" s="6"/>
      <c r="C642" s="20"/>
    </row>
    <row r="643" spans="2:3" x14ac:dyDescent="0.2">
      <c r="B643" s="6"/>
      <c r="C643" s="20"/>
    </row>
    <row r="644" spans="2:3" x14ac:dyDescent="0.2">
      <c r="B644" s="6"/>
      <c r="C644" s="20"/>
    </row>
    <row r="645" spans="2:3" x14ac:dyDescent="0.2">
      <c r="B645" s="6"/>
      <c r="C645" s="20"/>
    </row>
    <row r="646" spans="2:3" x14ac:dyDescent="0.2">
      <c r="B646" s="6"/>
      <c r="C646" s="20"/>
    </row>
    <row r="647" spans="2:3" x14ac:dyDescent="0.2">
      <c r="B647" s="6"/>
      <c r="C647" s="20"/>
    </row>
    <row r="648" spans="2:3" x14ac:dyDescent="0.2">
      <c r="B648" s="6"/>
      <c r="C648" s="20"/>
    </row>
    <row r="649" spans="2:3" x14ac:dyDescent="0.2">
      <c r="B649" s="6"/>
      <c r="C649" s="20"/>
    </row>
    <row r="650" spans="2:3" x14ac:dyDescent="0.2">
      <c r="B650" s="6"/>
      <c r="C650" s="20"/>
    </row>
    <row r="651" spans="2:3" x14ac:dyDescent="0.2">
      <c r="B651" s="6"/>
      <c r="C651" s="20"/>
    </row>
    <row r="652" spans="2:3" x14ac:dyDescent="0.2">
      <c r="B652" s="6"/>
      <c r="C652" s="20"/>
    </row>
    <row r="653" spans="2:3" x14ac:dyDescent="0.2">
      <c r="B653" s="6"/>
      <c r="C653" s="20"/>
    </row>
    <row r="654" spans="2:3" x14ac:dyDescent="0.2">
      <c r="B654" s="6"/>
      <c r="C654" s="20"/>
    </row>
    <row r="655" spans="2:3" x14ac:dyDescent="0.2">
      <c r="B655" s="6"/>
      <c r="C655" s="20"/>
    </row>
    <row r="656" spans="2:3" x14ac:dyDescent="0.2">
      <c r="B656" s="6"/>
      <c r="C656" s="20"/>
    </row>
    <row r="657" spans="2:3" x14ac:dyDescent="0.2">
      <c r="B657" s="6"/>
      <c r="C657" s="20"/>
    </row>
    <row r="658" spans="2:3" x14ac:dyDescent="0.2">
      <c r="B658" s="6"/>
      <c r="C658" s="20"/>
    </row>
    <row r="659" spans="2:3" x14ac:dyDescent="0.2">
      <c r="B659" s="6"/>
      <c r="C659" s="20"/>
    </row>
    <row r="660" spans="2:3" x14ac:dyDescent="0.2">
      <c r="B660" s="6"/>
      <c r="C660" s="20"/>
    </row>
    <row r="661" spans="2:3" x14ac:dyDescent="0.2">
      <c r="B661" s="6"/>
      <c r="C661" s="20"/>
    </row>
    <row r="662" spans="2:3" x14ac:dyDescent="0.2">
      <c r="B662" s="6"/>
      <c r="C662" s="20"/>
    </row>
    <row r="663" spans="2:3" x14ac:dyDescent="0.2">
      <c r="B663" s="6"/>
      <c r="C663" s="20"/>
    </row>
    <row r="664" spans="2:3" x14ac:dyDescent="0.2">
      <c r="B664" s="6"/>
      <c r="C664" s="20"/>
    </row>
    <row r="665" spans="2:3" x14ac:dyDescent="0.2">
      <c r="B665" s="6"/>
      <c r="C665" s="20"/>
    </row>
    <row r="666" spans="2:3" x14ac:dyDescent="0.2">
      <c r="B666" s="6"/>
      <c r="C666" s="20"/>
    </row>
    <row r="667" spans="2:3" x14ac:dyDescent="0.2">
      <c r="B667" s="6"/>
      <c r="C667" s="20"/>
    </row>
    <row r="668" spans="2:3" x14ac:dyDescent="0.2">
      <c r="B668" s="6"/>
      <c r="C668" s="20"/>
    </row>
    <row r="669" spans="2:3" x14ac:dyDescent="0.2">
      <c r="B669" s="6"/>
      <c r="C669" s="20"/>
    </row>
    <row r="670" spans="2:3" x14ac:dyDescent="0.2">
      <c r="B670" s="6"/>
      <c r="C670" s="20"/>
    </row>
    <row r="671" spans="2:3" x14ac:dyDescent="0.2">
      <c r="B671" s="6"/>
      <c r="C671" s="20"/>
    </row>
    <row r="672" spans="2:3" x14ac:dyDescent="0.2">
      <c r="B672" s="6"/>
      <c r="C672" s="20"/>
    </row>
    <row r="673" spans="2:3" x14ac:dyDescent="0.2">
      <c r="B673" s="6"/>
      <c r="C673" s="20"/>
    </row>
    <row r="674" spans="2:3" x14ac:dyDescent="0.2">
      <c r="B674" s="6"/>
      <c r="C674" s="20"/>
    </row>
    <row r="675" spans="2:3" x14ac:dyDescent="0.2">
      <c r="B675" s="6"/>
      <c r="C675" s="20"/>
    </row>
    <row r="676" spans="2:3" x14ac:dyDescent="0.2">
      <c r="B676" s="6"/>
      <c r="C676" s="20"/>
    </row>
    <row r="677" spans="2:3" x14ac:dyDescent="0.2">
      <c r="B677" s="6"/>
      <c r="C677" s="20"/>
    </row>
    <row r="678" spans="2:3" x14ac:dyDescent="0.2">
      <c r="B678" s="6"/>
      <c r="C678" s="20"/>
    </row>
    <row r="679" spans="2:3" x14ac:dyDescent="0.2">
      <c r="B679" s="6"/>
      <c r="C679" s="20"/>
    </row>
    <row r="680" spans="2:3" x14ac:dyDescent="0.2">
      <c r="B680" s="6"/>
      <c r="C680" s="20"/>
    </row>
    <row r="681" spans="2:3" x14ac:dyDescent="0.2">
      <c r="B681" s="6"/>
      <c r="C681" s="20"/>
    </row>
    <row r="682" spans="2:3" x14ac:dyDescent="0.2">
      <c r="B682" s="6"/>
      <c r="C682" s="20"/>
    </row>
    <row r="683" spans="2:3" x14ac:dyDescent="0.2">
      <c r="B683" s="6"/>
      <c r="C683" s="20"/>
    </row>
    <row r="684" spans="2:3" x14ac:dyDescent="0.2">
      <c r="B684" s="6"/>
      <c r="C684" s="20"/>
    </row>
    <row r="685" spans="2:3" x14ac:dyDescent="0.2">
      <c r="B685" s="6"/>
      <c r="C685" s="20"/>
    </row>
    <row r="686" spans="2:3" x14ac:dyDescent="0.2">
      <c r="B686" s="6"/>
      <c r="C686" s="20"/>
    </row>
    <row r="687" spans="2:3" x14ac:dyDescent="0.2">
      <c r="B687" s="6"/>
      <c r="C687" s="20"/>
    </row>
    <row r="688" spans="2:3" x14ac:dyDescent="0.2">
      <c r="B688" s="6"/>
      <c r="C688" s="20"/>
    </row>
    <row r="689" spans="2:3" x14ac:dyDescent="0.2">
      <c r="B689" s="6"/>
      <c r="C689" s="20"/>
    </row>
    <row r="690" spans="2:3" x14ac:dyDescent="0.2">
      <c r="B690" s="6"/>
      <c r="C690" s="20"/>
    </row>
    <row r="691" spans="2:3" x14ac:dyDescent="0.2">
      <c r="B691" s="6"/>
      <c r="C691" s="20"/>
    </row>
    <row r="692" spans="2:3" x14ac:dyDescent="0.2">
      <c r="B692" s="6"/>
      <c r="C692" s="20"/>
    </row>
    <row r="693" spans="2:3" x14ac:dyDescent="0.2">
      <c r="B693" s="6"/>
      <c r="C693" s="20"/>
    </row>
    <row r="694" spans="2:3" x14ac:dyDescent="0.2">
      <c r="B694" s="6"/>
      <c r="C694" s="20"/>
    </row>
    <row r="695" spans="2:3" x14ac:dyDescent="0.2">
      <c r="B695" s="6"/>
      <c r="C695" s="20"/>
    </row>
    <row r="696" spans="2:3" x14ac:dyDescent="0.2">
      <c r="B696" s="6"/>
      <c r="C696" s="20"/>
    </row>
    <row r="697" spans="2:3" x14ac:dyDescent="0.2">
      <c r="B697" s="6"/>
      <c r="C697" s="20"/>
    </row>
    <row r="698" spans="2:3" x14ac:dyDescent="0.2">
      <c r="B698" s="6"/>
      <c r="C698" s="20"/>
    </row>
    <row r="699" spans="2:3" x14ac:dyDescent="0.2">
      <c r="B699" s="6"/>
      <c r="C699" s="20"/>
    </row>
    <row r="700" spans="2:3" x14ac:dyDescent="0.2">
      <c r="B700" s="6"/>
      <c r="C700" s="20"/>
    </row>
    <row r="701" spans="2:3" x14ac:dyDescent="0.2">
      <c r="B701" s="6"/>
      <c r="C701" s="20"/>
    </row>
    <row r="702" spans="2:3" x14ac:dyDescent="0.2">
      <c r="B702" s="6"/>
      <c r="C702" s="20"/>
    </row>
    <row r="703" spans="2:3" x14ac:dyDescent="0.2">
      <c r="B703" s="6"/>
      <c r="C703" s="20"/>
    </row>
    <row r="704" spans="2:3" x14ac:dyDescent="0.2">
      <c r="B704" s="6"/>
      <c r="C704" s="20"/>
    </row>
    <row r="705" spans="2:3" x14ac:dyDescent="0.2">
      <c r="B705" s="6"/>
      <c r="C705" s="20"/>
    </row>
    <row r="706" spans="2:3" x14ac:dyDescent="0.2">
      <c r="B706" s="6"/>
      <c r="C706" s="20"/>
    </row>
    <row r="707" spans="2:3" x14ac:dyDescent="0.2">
      <c r="B707" s="6"/>
      <c r="C707" s="20"/>
    </row>
    <row r="708" spans="2:3" x14ac:dyDescent="0.2">
      <c r="B708" s="6"/>
      <c r="C708" s="20"/>
    </row>
    <row r="709" spans="2:3" x14ac:dyDescent="0.2">
      <c r="B709" s="6"/>
      <c r="C709" s="20"/>
    </row>
    <row r="710" spans="2:3" x14ac:dyDescent="0.2">
      <c r="B710" s="6"/>
      <c r="C710" s="20"/>
    </row>
    <row r="711" spans="2:3" x14ac:dyDescent="0.2">
      <c r="B711" s="6"/>
      <c r="C711" s="20"/>
    </row>
    <row r="712" spans="2:3" x14ac:dyDescent="0.2">
      <c r="B712" s="6"/>
      <c r="C712" s="20"/>
    </row>
    <row r="713" spans="2:3" x14ac:dyDescent="0.2">
      <c r="B713" s="6"/>
      <c r="C713" s="20"/>
    </row>
    <row r="714" spans="2:3" x14ac:dyDescent="0.2">
      <c r="B714" s="6"/>
      <c r="C714" s="20"/>
    </row>
    <row r="715" spans="2:3" x14ac:dyDescent="0.2">
      <c r="B715" s="6"/>
      <c r="C715" s="20"/>
    </row>
    <row r="716" spans="2:3" x14ac:dyDescent="0.2">
      <c r="B716" s="6"/>
      <c r="C716" s="20"/>
    </row>
    <row r="717" spans="2:3" x14ac:dyDescent="0.2">
      <c r="B717" s="6"/>
      <c r="C717" s="20"/>
    </row>
    <row r="718" spans="2:3" x14ac:dyDescent="0.2">
      <c r="B718" s="6"/>
      <c r="C718" s="20"/>
    </row>
    <row r="719" spans="2:3" x14ac:dyDescent="0.2">
      <c r="B719" s="6"/>
      <c r="C719" s="20"/>
    </row>
    <row r="720" spans="2:3" x14ac:dyDescent="0.2">
      <c r="B720" s="6"/>
      <c r="C720" s="20"/>
    </row>
    <row r="721" spans="2:3" x14ac:dyDescent="0.2">
      <c r="B721" s="6"/>
      <c r="C721" s="20"/>
    </row>
    <row r="722" spans="2:3" x14ac:dyDescent="0.2">
      <c r="B722" s="6"/>
      <c r="C722" s="20"/>
    </row>
    <row r="723" spans="2:3" x14ac:dyDescent="0.2">
      <c r="B723" s="6"/>
      <c r="C723" s="20"/>
    </row>
    <row r="724" spans="2:3" x14ac:dyDescent="0.2">
      <c r="B724" s="6"/>
      <c r="C724" s="20"/>
    </row>
    <row r="725" spans="2:3" x14ac:dyDescent="0.2">
      <c r="B725" s="6"/>
      <c r="C725" s="20"/>
    </row>
    <row r="726" spans="2:3" x14ac:dyDescent="0.2">
      <c r="B726" s="6"/>
      <c r="C726" s="20"/>
    </row>
    <row r="727" spans="2:3" x14ac:dyDescent="0.2">
      <c r="B727" s="6"/>
      <c r="C727" s="20"/>
    </row>
    <row r="728" spans="2:3" x14ac:dyDescent="0.2">
      <c r="B728" s="6"/>
      <c r="C728" s="20"/>
    </row>
    <row r="729" spans="2:3" x14ac:dyDescent="0.2">
      <c r="B729" s="6"/>
      <c r="C729" s="20"/>
    </row>
    <row r="730" spans="2:3" x14ac:dyDescent="0.2">
      <c r="B730" s="6"/>
      <c r="C730" s="20"/>
    </row>
    <row r="731" spans="2:3" x14ac:dyDescent="0.2">
      <c r="B731" s="6"/>
      <c r="C731" s="20"/>
    </row>
    <row r="732" spans="2:3" x14ac:dyDescent="0.2">
      <c r="B732" s="6"/>
      <c r="C732" s="20"/>
    </row>
    <row r="733" spans="2:3" x14ac:dyDescent="0.2">
      <c r="B733" s="6"/>
      <c r="C733" s="20"/>
    </row>
    <row r="734" spans="2:3" x14ac:dyDescent="0.2">
      <c r="B734" s="6"/>
      <c r="C734" s="20"/>
    </row>
    <row r="735" spans="2:3" x14ac:dyDescent="0.2">
      <c r="B735" s="6"/>
      <c r="C735" s="20"/>
    </row>
    <row r="736" spans="2:3" x14ac:dyDescent="0.2">
      <c r="B736" s="6"/>
      <c r="C736" s="20"/>
    </row>
    <row r="737" spans="2:3" x14ac:dyDescent="0.2">
      <c r="B737" s="6"/>
      <c r="C737" s="20"/>
    </row>
    <row r="738" spans="2:3" x14ac:dyDescent="0.2">
      <c r="B738" s="6"/>
      <c r="C738" s="20"/>
    </row>
    <row r="739" spans="2:3" x14ac:dyDescent="0.2">
      <c r="B739" s="6"/>
      <c r="C739" s="20"/>
    </row>
    <row r="740" spans="2:3" x14ac:dyDescent="0.2">
      <c r="B740" s="6"/>
      <c r="C740" s="20"/>
    </row>
    <row r="741" spans="2:3" x14ac:dyDescent="0.2">
      <c r="B741" s="6"/>
      <c r="C741" s="20"/>
    </row>
    <row r="742" spans="2:3" x14ac:dyDescent="0.2">
      <c r="B742" s="6"/>
      <c r="C742" s="20"/>
    </row>
    <row r="743" spans="2:3" x14ac:dyDescent="0.2">
      <c r="B743" s="6"/>
      <c r="C743" s="20"/>
    </row>
    <row r="744" spans="2:3" x14ac:dyDescent="0.2">
      <c r="B744" s="6"/>
      <c r="C744" s="20"/>
    </row>
    <row r="745" spans="2:3" x14ac:dyDescent="0.2">
      <c r="B745" s="6"/>
      <c r="C745" s="20"/>
    </row>
    <row r="746" spans="2:3" x14ac:dyDescent="0.2">
      <c r="B746" s="6"/>
      <c r="C746" s="20"/>
    </row>
    <row r="747" spans="2:3" x14ac:dyDescent="0.2">
      <c r="B747" s="6"/>
      <c r="C747" s="20"/>
    </row>
    <row r="748" spans="2:3" x14ac:dyDescent="0.2">
      <c r="B748" s="6"/>
      <c r="C748" s="20"/>
    </row>
    <row r="749" spans="2:3" x14ac:dyDescent="0.2">
      <c r="B749" s="6"/>
      <c r="C749" s="20"/>
    </row>
    <row r="750" spans="2:3" x14ac:dyDescent="0.2">
      <c r="B750" s="6"/>
      <c r="C750" s="20"/>
    </row>
    <row r="751" spans="2:3" x14ac:dyDescent="0.2">
      <c r="B751" s="6"/>
      <c r="C751" s="20"/>
    </row>
    <row r="752" spans="2:3" x14ac:dyDescent="0.2">
      <c r="B752" s="6"/>
      <c r="C752" s="20"/>
    </row>
    <row r="753" spans="2:3" x14ac:dyDescent="0.2">
      <c r="B753" s="6"/>
      <c r="C753" s="20"/>
    </row>
    <row r="754" spans="2:3" x14ac:dyDescent="0.2">
      <c r="B754" s="6"/>
      <c r="C754" s="20"/>
    </row>
    <row r="755" spans="2:3" x14ac:dyDescent="0.2">
      <c r="B755" s="6"/>
      <c r="C755" s="20"/>
    </row>
    <row r="756" spans="2:3" x14ac:dyDescent="0.2">
      <c r="B756" s="6"/>
      <c r="C756" s="20"/>
    </row>
    <row r="757" spans="2:3" x14ac:dyDescent="0.2">
      <c r="B757" s="6"/>
      <c r="C757" s="20"/>
    </row>
    <row r="758" spans="2:3" x14ac:dyDescent="0.2">
      <c r="B758" s="6"/>
      <c r="C758" s="20"/>
    </row>
    <row r="759" spans="2:3" x14ac:dyDescent="0.2">
      <c r="B759" s="6"/>
      <c r="C759" s="20"/>
    </row>
    <row r="760" spans="2:3" x14ac:dyDescent="0.2">
      <c r="B760" s="6"/>
      <c r="C760" s="20"/>
    </row>
    <row r="761" spans="2:3" x14ac:dyDescent="0.2">
      <c r="B761" s="6"/>
      <c r="C761" s="20"/>
    </row>
    <row r="762" spans="2:3" x14ac:dyDescent="0.2">
      <c r="B762" s="6"/>
      <c r="C762" s="20"/>
    </row>
    <row r="763" spans="2:3" x14ac:dyDescent="0.2">
      <c r="B763" s="6"/>
      <c r="C763" s="20"/>
    </row>
    <row r="764" spans="2:3" x14ac:dyDescent="0.2">
      <c r="B764" s="6"/>
      <c r="C764" s="20"/>
    </row>
    <row r="765" spans="2:3" x14ac:dyDescent="0.2">
      <c r="B765" s="6"/>
      <c r="C765" s="20"/>
    </row>
    <row r="766" spans="2:3" x14ac:dyDescent="0.2">
      <c r="B766" s="6"/>
      <c r="C766" s="20"/>
    </row>
    <row r="767" spans="2:3" x14ac:dyDescent="0.2">
      <c r="B767" s="6"/>
      <c r="C767" s="20"/>
    </row>
    <row r="768" spans="2:3" x14ac:dyDescent="0.2">
      <c r="B768" s="6"/>
      <c r="C768" s="20"/>
    </row>
    <row r="769" spans="2:3" x14ac:dyDescent="0.2">
      <c r="B769" s="6"/>
      <c r="C769" s="20"/>
    </row>
    <row r="770" spans="2:3" x14ac:dyDescent="0.2">
      <c r="B770" s="6"/>
      <c r="C770" s="20"/>
    </row>
    <row r="771" spans="2:3" x14ac:dyDescent="0.2">
      <c r="B771" s="6"/>
      <c r="C771" s="20"/>
    </row>
    <row r="772" spans="2:3" x14ac:dyDescent="0.2">
      <c r="B772" s="6"/>
      <c r="C772" s="20"/>
    </row>
    <row r="773" spans="2:3" x14ac:dyDescent="0.2">
      <c r="B773" s="6"/>
      <c r="C773" s="20"/>
    </row>
    <row r="774" spans="2:3" x14ac:dyDescent="0.2">
      <c r="B774" s="6"/>
      <c r="C774" s="20"/>
    </row>
    <row r="775" spans="2:3" x14ac:dyDescent="0.2">
      <c r="B775" s="6"/>
      <c r="C775" s="20"/>
    </row>
    <row r="776" spans="2:3" x14ac:dyDescent="0.2">
      <c r="B776" s="6"/>
      <c r="C776" s="20"/>
    </row>
    <row r="777" spans="2:3" x14ac:dyDescent="0.2">
      <c r="B777" s="6"/>
      <c r="C777" s="20"/>
    </row>
    <row r="778" spans="2:3" x14ac:dyDescent="0.2">
      <c r="B778" s="6"/>
      <c r="C778" s="20"/>
    </row>
    <row r="779" spans="2:3" x14ac:dyDescent="0.2">
      <c r="B779" s="6"/>
      <c r="C779" s="20"/>
    </row>
    <row r="780" spans="2:3" x14ac:dyDescent="0.2">
      <c r="B780" s="6"/>
      <c r="C780" s="20"/>
    </row>
    <row r="781" spans="2:3" x14ac:dyDescent="0.2">
      <c r="B781" s="6"/>
      <c r="C781" s="20"/>
    </row>
    <row r="782" spans="2:3" x14ac:dyDescent="0.2">
      <c r="B782" s="6"/>
      <c r="C782" s="20"/>
    </row>
    <row r="783" spans="2:3" x14ac:dyDescent="0.2">
      <c r="B783" s="6"/>
      <c r="C783" s="20"/>
    </row>
    <row r="784" spans="2:3" x14ac:dyDescent="0.2">
      <c r="B784" s="6"/>
      <c r="C784" s="20"/>
    </row>
    <row r="785" spans="2:3" x14ac:dyDescent="0.2">
      <c r="B785" s="6"/>
      <c r="C785" s="20"/>
    </row>
    <row r="786" spans="2:3" x14ac:dyDescent="0.2">
      <c r="B786" s="6"/>
      <c r="C786" s="20"/>
    </row>
    <row r="787" spans="2:3" x14ac:dyDescent="0.2">
      <c r="B787" s="6"/>
      <c r="C787" s="20"/>
    </row>
    <row r="788" spans="2:3" x14ac:dyDescent="0.2">
      <c r="B788" s="6"/>
      <c r="C788" s="20"/>
    </row>
    <row r="789" spans="2:3" x14ac:dyDescent="0.2">
      <c r="B789" s="6"/>
      <c r="C789" s="20"/>
    </row>
    <row r="790" spans="2:3" x14ac:dyDescent="0.2">
      <c r="B790" s="6"/>
      <c r="C790" s="20"/>
    </row>
    <row r="791" spans="2:3" x14ac:dyDescent="0.2">
      <c r="B791" s="6"/>
      <c r="C791" s="20"/>
    </row>
    <row r="792" spans="2:3" x14ac:dyDescent="0.2">
      <c r="B792" s="6"/>
      <c r="C792" s="20"/>
    </row>
    <row r="793" spans="2:3" x14ac:dyDescent="0.2">
      <c r="B793" s="6"/>
      <c r="C793" s="20"/>
    </row>
    <row r="794" spans="2:3" x14ac:dyDescent="0.2">
      <c r="B794" s="6"/>
      <c r="C794" s="20"/>
    </row>
    <row r="795" spans="2:3" x14ac:dyDescent="0.2">
      <c r="B795" s="6"/>
      <c r="C795" s="20"/>
    </row>
    <row r="796" spans="2:3" x14ac:dyDescent="0.2">
      <c r="B796" s="6"/>
      <c r="C796" s="20"/>
    </row>
    <row r="797" spans="2:3" x14ac:dyDescent="0.2">
      <c r="B797" s="6"/>
      <c r="C797" s="20"/>
    </row>
    <row r="798" spans="2:3" x14ac:dyDescent="0.2">
      <c r="B798" s="6"/>
      <c r="C798" s="20"/>
    </row>
    <row r="799" spans="2:3" x14ac:dyDescent="0.2">
      <c r="B799" s="6"/>
      <c r="C799" s="20"/>
    </row>
    <row r="800" spans="2:3" x14ac:dyDescent="0.2">
      <c r="B800" s="6"/>
      <c r="C800" s="20"/>
    </row>
    <row r="801" spans="2:3" x14ac:dyDescent="0.2">
      <c r="B801" s="6"/>
      <c r="C801" s="20"/>
    </row>
    <row r="802" spans="2:3" x14ac:dyDescent="0.2">
      <c r="B802" s="6"/>
      <c r="C802" s="20"/>
    </row>
    <row r="803" spans="2:3" x14ac:dyDescent="0.2">
      <c r="B803" s="6"/>
      <c r="C803" s="20"/>
    </row>
    <row r="804" spans="2:3" x14ac:dyDescent="0.2">
      <c r="B804" s="6"/>
      <c r="C804" s="20"/>
    </row>
    <row r="805" spans="2:3" x14ac:dyDescent="0.2">
      <c r="B805" s="6"/>
      <c r="C805" s="20"/>
    </row>
    <row r="806" spans="2:3" x14ac:dyDescent="0.2">
      <c r="B806" s="6"/>
      <c r="C806" s="20"/>
    </row>
    <row r="807" spans="2:3" x14ac:dyDescent="0.2">
      <c r="B807" s="6"/>
      <c r="C807" s="20"/>
    </row>
    <row r="808" spans="2:3" x14ac:dyDescent="0.2">
      <c r="B808" s="6"/>
      <c r="C808" s="20"/>
    </row>
    <row r="809" spans="2:3" x14ac:dyDescent="0.2">
      <c r="B809" s="6"/>
      <c r="C809" s="20"/>
    </row>
    <row r="810" spans="2:3" x14ac:dyDescent="0.2">
      <c r="B810" s="6"/>
      <c r="C810" s="20"/>
    </row>
    <row r="811" spans="2:3" x14ac:dyDescent="0.2">
      <c r="B811" s="6"/>
      <c r="C811" s="20"/>
    </row>
    <row r="812" spans="2:3" x14ac:dyDescent="0.2">
      <c r="B812" s="6"/>
      <c r="C812" s="20"/>
    </row>
    <row r="813" spans="2:3" x14ac:dyDescent="0.2">
      <c r="B813" s="6"/>
      <c r="C813" s="20"/>
    </row>
    <row r="814" spans="2:3" x14ac:dyDescent="0.2">
      <c r="B814" s="6"/>
      <c r="C814" s="20"/>
    </row>
    <row r="815" spans="2:3" x14ac:dyDescent="0.2">
      <c r="B815" s="6"/>
      <c r="C815" s="20"/>
    </row>
    <row r="816" spans="2:3" x14ac:dyDescent="0.2">
      <c r="B816" s="6"/>
      <c r="C816" s="20"/>
    </row>
    <row r="817" spans="2:3" x14ac:dyDescent="0.2">
      <c r="B817" s="6"/>
      <c r="C817" s="20"/>
    </row>
    <row r="818" spans="2:3" x14ac:dyDescent="0.2">
      <c r="B818" s="6"/>
      <c r="C818" s="20"/>
    </row>
    <row r="819" spans="2:3" x14ac:dyDescent="0.2">
      <c r="B819" s="6"/>
      <c r="C819" s="20"/>
    </row>
    <row r="820" spans="2:3" x14ac:dyDescent="0.2">
      <c r="B820" s="6"/>
      <c r="C820" s="20"/>
    </row>
    <row r="821" spans="2:3" x14ac:dyDescent="0.2">
      <c r="B821" s="6"/>
      <c r="C821" s="20"/>
    </row>
    <row r="822" spans="2:3" x14ac:dyDescent="0.2">
      <c r="B822" s="6"/>
      <c r="C822" s="20"/>
    </row>
    <row r="823" spans="2:3" x14ac:dyDescent="0.2">
      <c r="B823" s="6"/>
      <c r="C823" s="20"/>
    </row>
    <row r="824" spans="2:3" x14ac:dyDescent="0.2">
      <c r="B824" s="6"/>
      <c r="C824" s="20"/>
    </row>
    <row r="825" spans="2:3" x14ac:dyDescent="0.2">
      <c r="B825" s="6"/>
      <c r="C825" s="20"/>
    </row>
    <row r="826" spans="2:3" x14ac:dyDescent="0.2">
      <c r="B826" s="6"/>
      <c r="C826" s="20"/>
    </row>
    <row r="827" spans="2:3" x14ac:dyDescent="0.2">
      <c r="B827" s="6"/>
      <c r="C827" s="20"/>
    </row>
    <row r="828" spans="2:3" x14ac:dyDescent="0.2">
      <c r="B828" s="6"/>
      <c r="C828" s="20"/>
    </row>
    <row r="829" spans="2:3" x14ac:dyDescent="0.2">
      <c r="B829" s="6"/>
      <c r="C829" s="20"/>
    </row>
    <row r="830" spans="2:3" x14ac:dyDescent="0.2">
      <c r="B830" s="6"/>
      <c r="C830" s="20"/>
    </row>
    <row r="831" spans="2:3" x14ac:dyDescent="0.2">
      <c r="B831" s="6"/>
      <c r="C831" s="20"/>
    </row>
    <row r="832" spans="2:3" x14ac:dyDescent="0.2">
      <c r="B832" s="6"/>
      <c r="C832" s="20"/>
    </row>
    <row r="833" spans="2:3" x14ac:dyDescent="0.2">
      <c r="B833" s="6"/>
      <c r="C833" s="20"/>
    </row>
    <row r="834" spans="2:3" x14ac:dyDescent="0.2">
      <c r="B834" s="6"/>
      <c r="C834" s="20"/>
    </row>
    <row r="835" spans="2:3" x14ac:dyDescent="0.2">
      <c r="B835" s="6"/>
      <c r="C835" s="20"/>
    </row>
    <row r="836" spans="2:3" x14ac:dyDescent="0.2">
      <c r="B836" s="6"/>
      <c r="C836" s="20"/>
    </row>
    <row r="837" spans="2:3" x14ac:dyDescent="0.2">
      <c r="B837" s="6"/>
      <c r="C837" s="20"/>
    </row>
    <row r="838" spans="2:3" x14ac:dyDescent="0.2">
      <c r="B838" s="6"/>
      <c r="C838" s="20"/>
    </row>
    <row r="839" spans="2:3" x14ac:dyDescent="0.2">
      <c r="B839" s="6"/>
      <c r="C839" s="20"/>
    </row>
    <row r="840" spans="2:3" x14ac:dyDescent="0.2">
      <c r="B840" s="6"/>
      <c r="C840" s="20"/>
    </row>
    <row r="841" spans="2:3" x14ac:dyDescent="0.2">
      <c r="B841" s="6"/>
      <c r="C841" s="20"/>
    </row>
    <row r="842" spans="2:3" x14ac:dyDescent="0.2">
      <c r="B842" s="6"/>
      <c r="C842" s="20"/>
    </row>
    <row r="843" spans="2:3" x14ac:dyDescent="0.2">
      <c r="B843" s="6"/>
      <c r="C843" s="20"/>
    </row>
    <row r="844" spans="2:3" x14ac:dyDescent="0.2">
      <c r="B844" s="6"/>
      <c r="C844" s="20"/>
    </row>
    <row r="845" spans="2:3" x14ac:dyDescent="0.2">
      <c r="B845" s="6"/>
      <c r="C845" s="20"/>
    </row>
    <row r="846" spans="2:3" x14ac:dyDescent="0.2">
      <c r="B846" s="6"/>
      <c r="C846" s="20"/>
    </row>
    <row r="847" spans="2:3" x14ac:dyDescent="0.2">
      <c r="B847" s="6"/>
      <c r="C847" s="20"/>
    </row>
    <row r="848" spans="2:3" x14ac:dyDescent="0.2">
      <c r="B848" s="6"/>
      <c r="C848" s="20"/>
    </row>
    <row r="849" spans="2:3" x14ac:dyDescent="0.2">
      <c r="B849" s="6"/>
      <c r="C849" s="20"/>
    </row>
    <row r="850" spans="2:3" x14ac:dyDescent="0.2">
      <c r="B850" s="6"/>
      <c r="C850" s="20"/>
    </row>
    <row r="851" spans="2:3" x14ac:dyDescent="0.2">
      <c r="B851" s="6"/>
      <c r="C851" s="20"/>
    </row>
    <row r="852" spans="2:3" x14ac:dyDescent="0.2">
      <c r="B852" s="6"/>
      <c r="C852" s="20"/>
    </row>
    <row r="853" spans="2:3" x14ac:dyDescent="0.2">
      <c r="B853" s="6"/>
      <c r="C853" s="20"/>
    </row>
    <row r="854" spans="2:3" x14ac:dyDescent="0.2">
      <c r="B854" s="6"/>
      <c r="C854" s="20"/>
    </row>
    <row r="855" spans="2:3" x14ac:dyDescent="0.2">
      <c r="B855" s="6"/>
      <c r="C855" s="20"/>
    </row>
    <row r="856" spans="2:3" x14ac:dyDescent="0.2">
      <c r="B856" s="6"/>
      <c r="C856" s="20"/>
    </row>
    <row r="857" spans="2:3" x14ac:dyDescent="0.2">
      <c r="B857" s="6"/>
      <c r="C857" s="20"/>
    </row>
    <row r="858" spans="2:3" x14ac:dyDescent="0.2">
      <c r="B858" s="6"/>
      <c r="C858" s="20"/>
    </row>
    <row r="859" spans="2:3" x14ac:dyDescent="0.2">
      <c r="B859" s="6"/>
      <c r="C859" s="20"/>
    </row>
    <row r="860" spans="2:3" x14ac:dyDescent="0.2">
      <c r="B860" s="6"/>
      <c r="C860" s="20"/>
    </row>
    <row r="861" spans="2:3" x14ac:dyDescent="0.2">
      <c r="B861" s="6"/>
      <c r="C861" s="20"/>
    </row>
    <row r="862" spans="2:3" x14ac:dyDescent="0.2">
      <c r="B862" s="6"/>
      <c r="C862" s="20"/>
    </row>
    <row r="863" spans="2:3" x14ac:dyDescent="0.2">
      <c r="B863" s="6"/>
      <c r="C863" s="20"/>
    </row>
    <row r="864" spans="2:3" x14ac:dyDescent="0.2">
      <c r="B864" s="6"/>
      <c r="C864" s="20"/>
    </row>
    <row r="865" spans="2:3" x14ac:dyDescent="0.2">
      <c r="B865" s="6"/>
      <c r="C865" s="20"/>
    </row>
    <row r="866" spans="2:3" x14ac:dyDescent="0.2">
      <c r="B866" s="6"/>
      <c r="C866" s="20"/>
    </row>
    <row r="867" spans="2:3" x14ac:dyDescent="0.2">
      <c r="B867" s="6"/>
      <c r="C867" s="20"/>
    </row>
    <row r="868" spans="2:3" x14ac:dyDescent="0.2">
      <c r="B868" s="6"/>
      <c r="C868" s="20"/>
    </row>
    <row r="869" spans="2:3" x14ac:dyDescent="0.2">
      <c r="B869" s="6"/>
      <c r="C869" s="20"/>
    </row>
    <row r="870" spans="2:3" x14ac:dyDescent="0.2">
      <c r="B870" s="6"/>
      <c r="C870" s="20"/>
    </row>
    <row r="871" spans="2:3" x14ac:dyDescent="0.2">
      <c r="B871" s="6"/>
      <c r="C871" s="20"/>
    </row>
    <row r="872" spans="2:3" x14ac:dyDescent="0.2">
      <c r="B872" s="6"/>
      <c r="C872" s="20"/>
    </row>
    <row r="873" spans="2:3" x14ac:dyDescent="0.2">
      <c r="B873" s="6"/>
      <c r="C873" s="20"/>
    </row>
    <row r="874" spans="2:3" x14ac:dyDescent="0.2">
      <c r="B874" s="6"/>
      <c r="C874" s="20"/>
    </row>
    <row r="875" spans="2:3" x14ac:dyDescent="0.2">
      <c r="B875" s="6"/>
      <c r="C875" s="20"/>
    </row>
    <row r="876" spans="2:3" x14ac:dyDescent="0.2">
      <c r="B876" s="6"/>
      <c r="C876" s="20"/>
    </row>
    <row r="877" spans="2:3" x14ac:dyDescent="0.2">
      <c r="B877" s="6"/>
      <c r="C877" s="20"/>
    </row>
    <row r="878" spans="2:3" x14ac:dyDescent="0.2">
      <c r="B878" s="6"/>
      <c r="C878" s="20"/>
    </row>
    <row r="879" spans="2:3" x14ac:dyDescent="0.2">
      <c r="B879" s="6"/>
      <c r="C879" s="20"/>
    </row>
    <row r="880" spans="2:3" x14ac:dyDescent="0.2">
      <c r="B880" s="6"/>
      <c r="C880" s="20"/>
    </row>
    <row r="881" spans="2:3" x14ac:dyDescent="0.2">
      <c r="B881" s="6"/>
      <c r="C881" s="20"/>
    </row>
    <row r="882" spans="2:3" x14ac:dyDescent="0.2">
      <c r="B882" s="6"/>
      <c r="C882" s="20"/>
    </row>
    <row r="883" spans="2:3" x14ac:dyDescent="0.2">
      <c r="B883" s="6"/>
      <c r="C883" s="20"/>
    </row>
    <row r="884" spans="2:3" x14ac:dyDescent="0.2">
      <c r="B884" s="6"/>
      <c r="C884" s="20"/>
    </row>
    <row r="885" spans="2:3" x14ac:dyDescent="0.2">
      <c r="B885" s="6"/>
      <c r="C885" s="20"/>
    </row>
    <row r="886" spans="2:3" x14ac:dyDescent="0.2">
      <c r="B886" s="6"/>
      <c r="C886" s="20"/>
    </row>
    <row r="887" spans="2:3" x14ac:dyDescent="0.2">
      <c r="B887" s="6"/>
      <c r="C887" s="20"/>
    </row>
    <row r="888" spans="2:3" x14ac:dyDescent="0.2">
      <c r="B888" s="6"/>
      <c r="C888" s="20"/>
    </row>
    <row r="889" spans="2:3" x14ac:dyDescent="0.2">
      <c r="B889" s="6"/>
      <c r="C889" s="20"/>
    </row>
    <row r="890" spans="2:3" x14ac:dyDescent="0.2">
      <c r="B890" s="6"/>
      <c r="C890" s="20"/>
    </row>
    <row r="891" spans="2:3" x14ac:dyDescent="0.2">
      <c r="B891" s="6"/>
      <c r="C891" s="20"/>
    </row>
    <row r="892" spans="2:3" x14ac:dyDescent="0.2">
      <c r="B892" s="6"/>
      <c r="C892" s="20"/>
    </row>
    <row r="893" spans="2:3" x14ac:dyDescent="0.2">
      <c r="B893" s="6"/>
      <c r="C893" s="20"/>
    </row>
    <row r="894" spans="2:3" x14ac:dyDescent="0.2">
      <c r="B894" s="6"/>
      <c r="C894" s="20"/>
    </row>
    <row r="895" spans="2:3" x14ac:dyDescent="0.2">
      <c r="B895" s="6"/>
      <c r="C895" s="20"/>
    </row>
    <row r="896" spans="2:3" x14ac:dyDescent="0.2">
      <c r="B896" s="6"/>
      <c r="C896" s="20"/>
    </row>
    <row r="897" spans="2:3" x14ac:dyDescent="0.2">
      <c r="B897" s="6"/>
      <c r="C897" s="20"/>
    </row>
    <row r="898" spans="2:3" x14ac:dyDescent="0.2">
      <c r="B898" s="6"/>
      <c r="C898" s="20"/>
    </row>
    <row r="899" spans="2:3" x14ac:dyDescent="0.2">
      <c r="B899" s="6"/>
      <c r="C899" s="20"/>
    </row>
    <row r="900" spans="2:3" x14ac:dyDescent="0.2">
      <c r="B900" s="6"/>
      <c r="C900" s="20"/>
    </row>
    <row r="901" spans="2:3" x14ac:dyDescent="0.2">
      <c r="B901" s="6"/>
      <c r="C901" s="20"/>
    </row>
    <row r="902" spans="2:3" x14ac:dyDescent="0.2">
      <c r="B902" s="6"/>
      <c r="C902" s="20"/>
    </row>
    <row r="903" spans="2:3" x14ac:dyDescent="0.2">
      <c r="B903" s="6"/>
      <c r="C903" s="20"/>
    </row>
    <row r="904" spans="2:3" x14ac:dyDescent="0.2">
      <c r="B904" s="6"/>
      <c r="C904" s="20"/>
    </row>
    <row r="905" spans="2:3" x14ac:dyDescent="0.2">
      <c r="B905" s="6"/>
      <c r="C905" s="20"/>
    </row>
    <row r="906" spans="2:3" x14ac:dyDescent="0.2">
      <c r="B906" s="6"/>
      <c r="C906" s="20"/>
    </row>
    <row r="907" spans="2:3" x14ac:dyDescent="0.2">
      <c r="B907" s="6"/>
      <c r="C907" s="20"/>
    </row>
    <row r="908" spans="2:3" x14ac:dyDescent="0.2">
      <c r="B908" s="6"/>
      <c r="C908" s="20"/>
    </row>
    <row r="909" spans="2:3" x14ac:dyDescent="0.2">
      <c r="B909" s="6"/>
      <c r="C909" s="20"/>
    </row>
    <row r="910" spans="2:3" x14ac:dyDescent="0.2">
      <c r="B910" s="6"/>
      <c r="C910" s="20"/>
    </row>
    <row r="911" spans="2:3" x14ac:dyDescent="0.2">
      <c r="B911" s="6"/>
      <c r="C911" s="20"/>
    </row>
    <row r="912" spans="2:3" x14ac:dyDescent="0.2">
      <c r="B912" s="6"/>
      <c r="C912" s="20"/>
    </row>
    <row r="913" spans="2:3" x14ac:dyDescent="0.2">
      <c r="B913" s="6"/>
      <c r="C913" s="20"/>
    </row>
    <row r="914" spans="2:3" x14ac:dyDescent="0.2">
      <c r="B914" s="6"/>
      <c r="C914" s="20"/>
    </row>
    <row r="915" spans="2:3" x14ac:dyDescent="0.2">
      <c r="B915" s="6"/>
      <c r="C915" s="20"/>
    </row>
    <row r="916" spans="2:3" x14ac:dyDescent="0.2">
      <c r="B916" s="6"/>
      <c r="C916" s="20"/>
    </row>
    <row r="917" spans="2:3" x14ac:dyDescent="0.2">
      <c r="B917" s="6"/>
      <c r="C917" s="20"/>
    </row>
    <row r="918" spans="2:3" x14ac:dyDescent="0.2">
      <c r="B918" s="6"/>
      <c r="C918" s="20"/>
    </row>
    <row r="919" spans="2:3" x14ac:dyDescent="0.2">
      <c r="B919" s="6"/>
      <c r="C919" s="20"/>
    </row>
    <row r="920" spans="2:3" x14ac:dyDescent="0.2">
      <c r="B920" s="6"/>
      <c r="C920" s="20"/>
    </row>
    <row r="921" spans="2:3" x14ac:dyDescent="0.2">
      <c r="B921" s="6"/>
      <c r="C921" s="20"/>
    </row>
    <row r="922" spans="2:3" x14ac:dyDescent="0.2">
      <c r="B922" s="6"/>
      <c r="C922" s="20"/>
    </row>
    <row r="923" spans="2:3" x14ac:dyDescent="0.2">
      <c r="B923" s="6"/>
      <c r="C923" s="20"/>
    </row>
    <row r="924" spans="2:3" x14ac:dyDescent="0.2">
      <c r="B924" s="6"/>
      <c r="C924" s="20"/>
    </row>
    <row r="925" spans="2:3" x14ac:dyDescent="0.2">
      <c r="B925" s="6"/>
      <c r="C925" s="20"/>
    </row>
    <row r="926" spans="2:3" x14ac:dyDescent="0.2">
      <c r="B926" s="6"/>
      <c r="C926" s="20"/>
    </row>
    <row r="927" spans="2:3" x14ac:dyDescent="0.2">
      <c r="B927" s="6"/>
      <c r="C927" s="20"/>
    </row>
    <row r="928" spans="2:3" x14ac:dyDescent="0.2">
      <c r="B928" s="6"/>
      <c r="C928" s="20"/>
    </row>
    <row r="929" spans="2:3" x14ac:dyDescent="0.2">
      <c r="B929" s="6"/>
      <c r="C929" s="20"/>
    </row>
    <row r="930" spans="2:3" x14ac:dyDescent="0.2">
      <c r="B930" s="6"/>
      <c r="C930" s="20"/>
    </row>
    <row r="931" spans="2:3" x14ac:dyDescent="0.2">
      <c r="B931" s="6"/>
      <c r="C931" s="20"/>
    </row>
    <row r="932" spans="2:3" x14ac:dyDescent="0.2">
      <c r="B932" s="6"/>
      <c r="C932" s="20"/>
    </row>
    <row r="933" spans="2:3" x14ac:dyDescent="0.2">
      <c r="B933" s="6"/>
      <c r="C933" s="20"/>
    </row>
    <row r="934" spans="2:3" x14ac:dyDescent="0.2">
      <c r="B934" s="6"/>
      <c r="C934" s="20"/>
    </row>
    <row r="935" spans="2:3" x14ac:dyDescent="0.2">
      <c r="B935" s="6"/>
      <c r="C935" s="20"/>
    </row>
    <row r="936" spans="2:3" x14ac:dyDescent="0.2">
      <c r="B936" s="6"/>
      <c r="C936" s="20"/>
    </row>
    <row r="937" spans="2:3" x14ac:dyDescent="0.2">
      <c r="B937" s="6"/>
      <c r="C937" s="20"/>
    </row>
    <row r="938" spans="2:3" x14ac:dyDescent="0.2">
      <c r="B938" s="6"/>
      <c r="C938" s="20"/>
    </row>
    <row r="939" spans="2:3" x14ac:dyDescent="0.2">
      <c r="B939" s="6"/>
      <c r="C939" s="20"/>
    </row>
    <row r="940" spans="2:3" x14ac:dyDescent="0.2">
      <c r="B940" s="6"/>
      <c r="C940" s="20"/>
    </row>
    <row r="941" spans="2:3" x14ac:dyDescent="0.2">
      <c r="B941" s="6"/>
      <c r="C941" s="20"/>
    </row>
    <row r="942" spans="2:3" x14ac:dyDescent="0.2">
      <c r="B942" s="6"/>
      <c r="C942" s="20"/>
    </row>
    <row r="943" spans="2:3" x14ac:dyDescent="0.2">
      <c r="B943" s="6"/>
      <c r="C943" s="20"/>
    </row>
    <row r="944" spans="2:3" x14ac:dyDescent="0.2">
      <c r="B944" s="6"/>
      <c r="C944" s="20"/>
    </row>
    <row r="945" spans="2:3" x14ac:dyDescent="0.2">
      <c r="B945" s="6"/>
      <c r="C945" s="20"/>
    </row>
    <row r="946" spans="2:3" x14ac:dyDescent="0.2">
      <c r="B946" s="6"/>
      <c r="C946" s="20"/>
    </row>
    <row r="947" spans="2:3" x14ac:dyDescent="0.2">
      <c r="B947" s="6"/>
      <c r="C947" s="20"/>
    </row>
    <row r="948" spans="2:3" x14ac:dyDescent="0.2">
      <c r="B948" s="6"/>
      <c r="C948" s="20"/>
    </row>
    <row r="949" spans="2:3" x14ac:dyDescent="0.2">
      <c r="B949" s="6"/>
      <c r="C949" s="20"/>
    </row>
    <row r="950" spans="2:3" x14ac:dyDescent="0.2">
      <c r="B950" s="6"/>
      <c r="C950" s="20"/>
    </row>
    <row r="951" spans="2:3" x14ac:dyDescent="0.2">
      <c r="B951" s="6"/>
      <c r="C951" s="20"/>
    </row>
    <row r="952" spans="2:3" x14ac:dyDescent="0.2">
      <c r="B952" s="6"/>
      <c r="C952" s="20"/>
    </row>
    <row r="953" spans="2:3" x14ac:dyDescent="0.2">
      <c r="B953" s="6"/>
      <c r="C953" s="20"/>
    </row>
    <row r="954" spans="2:3" x14ac:dyDescent="0.2">
      <c r="B954" s="6"/>
      <c r="C954" s="20"/>
    </row>
    <row r="955" spans="2:3" x14ac:dyDescent="0.2">
      <c r="B955" s="6"/>
      <c r="C955" s="20"/>
    </row>
    <row r="956" spans="2:3" x14ac:dyDescent="0.2">
      <c r="B956" s="6"/>
      <c r="C956" s="20"/>
    </row>
    <row r="957" spans="2:3" x14ac:dyDescent="0.2">
      <c r="B957" s="6"/>
      <c r="C957" s="20"/>
    </row>
    <row r="958" spans="2:3" x14ac:dyDescent="0.2">
      <c r="B958" s="6"/>
      <c r="C958" s="20"/>
    </row>
    <row r="959" spans="2:3" x14ac:dyDescent="0.2">
      <c r="B959" s="6"/>
      <c r="C959" s="20"/>
    </row>
    <row r="960" spans="2:3" x14ac:dyDescent="0.2">
      <c r="B960" s="6"/>
      <c r="C960" s="20"/>
    </row>
    <row r="961" spans="2:3" x14ac:dyDescent="0.2">
      <c r="B961" s="6"/>
      <c r="C961" s="20"/>
    </row>
    <row r="962" spans="2:3" x14ac:dyDescent="0.2">
      <c r="B962" s="6"/>
      <c r="C962" s="20"/>
    </row>
    <row r="963" spans="2:3" x14ac:dyDescent="0.2">
      <c r="B963" s="6"/>
      <c r="C963" s="20"/>
    </row>
    <row r="964" spans="2:3" x14ac:dyDescent="0.2">
      <c r="B964" s="6"/>
      <c r="C964" s="20"/>
    </row>
    <row r="965" spans="2:3" x14ac:dyDescent="0.2">
      <c r="B965" s="6"/>
      <c r="C965" s="20"/>
    </row>
    <row r="966" spans="2:3" x14ac:dyDescent="0.2">
      <c r="B966" s="6"/>
      <c r="C966" s="20"/>
    </row>
    <row r="967" spans="2:3" x14ac:dyDescent="0.2">
      <c r="B967" s="6"/>
      <c r="C967" s="20"/>
    </row>
    <row r="968" spans="2:3" x14ac:dyDescent="0.2">
      <c r="B968" s="6"/>
      <c r="C968" s="20"/>
    </row>
    <row r="969" spans="2:3" x14ac:dyDescent="0.2">
      <c r="B969" s="6"/>
      <c r="C969" s="20"/>
    </row>
    <row r="970" spans="2:3" x14ac:dyDescent="0.2">
      <c r="B970" s="6"/>
      <c r="C970" s="20"/>
    </row>
    <row r="971" spans="2:3" x14ac:dyDescent="0.2">
      <c r="B971" s="6"/>
      <c r="C971" s="20"/>
    </row>
    <row r="972" spans="2:3" x14ac:dyDescent="0.2">
      <c r="B972" s="6"/>
      <c r="C972" s="20"/>
    </row>
    <row r="973" spans="2:3" x14ac:dyDescent="0.2">
      <c r="B973" s="6"/>
      <c r="C973" s="20"/>
    </row>
    <row r="974" spans="2:3" x14ac:dyDescent="0.2">
      <c r="B974" s="6"/>
      <c r="C974" s="20"/>
    </row>
    <row r="975" spans="2:3" x14ac:dyDescent="0.2">
      <c r="B975" s="6"/>
      <c r="C975" s="20"/>
    </row>
    <row r="976" spans="2:3" x14ac:dyDescent="0.2">
      <c r="B976" s="6"/>
      <c r="C976" s="20"/>
    </row>
    <row r="977" spans="2:3" x14ac:dyDescent="0.2">
      <c r="B977" s="6"/>
      <c r="C977" s="20"/>
    </row>
    <row r="978" spans="2:3" x14ac:dyDescent="0.2">
      <c r="B978" s="6"/>
      <c r="C978" s="20"/>
    </row>
    <row r="979" spans="2:3" x14ac:dyDescent="0.2">
      <c r="B979" s="6"/>
      <c r="C979" s="20"/>
    </row>
    <row r="980" spans="2:3" x14ac:dyDescent="0.2">
      <c r="B980" s="6"/>
      <c r="C980" s="20"/>
    </row>
    <row r="981" spans="2:3" x14ac:dyDescent="0.2">
      <c r="B981" s="6"/>
      <c r="C981" s="20"/>
    </row>
    <row r="982" spans="2:3" x14ac:dyDescent="0.2">
      <c r="B982" s="6"/>
      <c r="C982" s="20"/>
    </row>
    <row r="983" spans="2:3" x14ac:dyDescent="0.2">
      <c r="B983" s="6"/>
      <c r="C983" s="20"/>
    </row>
    <row r="984" spans="2:3" x14ac:dyDescent="0.2">
      <c r="B984" s="6"/>
      <c r="C984" s="20"/>
    </row>
    <row r="985" spans="2:3" x14ac:dyDescent="0.2">
      <c r="B985" s="6"/>
      <c r="C985" s="20"/>
    </row>
    <row r="986" spans="2:3" x14ac:dyDescent="0.2">
      <c r="B986" s="6"/>
      <c r="C986" s="20"/>
    </row>
    <row r="987" spans="2:3" x14ac:dyDescent="0.2">
      <c r="B987" s="6"/>
      <c r="C987" s="20"/>
    </row>
    <row r="988" spans="2:3" x14ac:dyDescent="0.2">
      <c r="B988" s="6"/>
      <c r="C988" s="20"/>
    </row>
    <row r="989" spans="2:3" x14ac:dyDescent="0.2">
      <c r="B989" s="6"/>
      <c r="C989" s="20"/>
    </row>
    <row r="990" spans="2:3" x14ac:dyDescent="0.2">
      <c r="B990" s="6"/>
      <c r="C990" s="20"/>
    </row>
    <row r="991" spans="2:3" x14ac:dyDescent="0.2">
      <c r="B991" s="6"/>
      <c r="C991" s="20"/>
    </row>
    <row r="992" spans="2:3" x14ac:dyDescent="0.2">
      <c r="B992" s="6"/>
      <c r="C992" s="20"/>
    </row>
    <row r="993" spans="2:3" x14ac:dyDescent="0.2">
      <c r="B993" s="6"/>
      <c r="C993" s="20"/>
    </row>
    <row r="994" spans="2:3" x14ac:dyDescent="0.2">
      <c r="B994" s="6"/>
      <c r="C994" s="20"/>
    </row>
    <row r="995" spans="2:3" x14ac:dyDescent="0.2">
      <c r="B995" s="6"/>
      <c r="C995" s="20"/>
    </row>
    <row r="996" spans="2:3" x14ac:dyDescent="0.2">
      <c r="B996" s="6"/>
      <c r="C996" s="20"/>
    </row>
    <row r="997" spans="2:3" x14ac:dyDescent="0.2">
      <c r="B997" s="6"/>
      <c r="C997" s="20"/>
    </row>
    <row r="998" spans="2:3" x14ac:dyDescent="0.2">
      <c r="B998" s="6"/>
      <c r="C998" s="20"/>
    </row>
    <row r="999" spans="2:3" x14ac:dyDescent="0.2">
      <c r="B999" s="6"/>
      <c r="C999" s="20"/>
    </row>
    <row r="1000" spans="2:3" x14ac:dyDescent="0.2">
      <c r="B1000" s="6"/>
      <c r="C1000" s="20"/>
    </row>
    <row r="1001" spans="2:3" x14ac:dyDescent="0.2">
      <c r="B1001" s="6"/>
      <c r="C1001" s="20"/>
    </row>
    <row r="1002" spans="2:3" x14ac:dyDescent="0.2">
      <c r="B1002" s="6"/>
      <c r="C1002" s="20"/>
    </row>
    <row r="1003" spans="2:3" x14ac:dyDescent="0.2">
      <c r="B1003" s="6"/>
      <c r="C1003" s="20"/>
    </row>
    <row r="1004" spans="2:3" x14ac:dyDescent="0.2">
      <c r="B1004" s="6"/>
      <c r="C1004" s="20"/>
    </row>
    <row r="1005" spans="2:3" x14ac:dyDescent="0.2">
      <c r="B1005" s="6"/>
      <c r="C1005" s="20"/>
    </row>
    <row r="1006" spans="2:3" x14ac:dyDescent="0.2">
      <c r="B1006" s="6"/>
      <c r="C1006" s="20"/>
    </row>
    <row r="1007" spans="2:3" x14ac:dyDescent="0.2">
      <c r="B1007" s="6"/>
      <c r="C1007" s="20"/>
    </row>
    <row r="1008" spans="2:3" x14ac:dyDescent="0.2">
      <c r="B1008" s="6"/>
      <c r="C1008" s="20"/>
    </row>
    <row r="1009" spans="2:3" x14ac:dyDescent="0.2">
      <c r="B1009" s="6"/>
      <c r="C1009" s="20"/>
    </row>
    <row r="1010" spans="2:3" x14ac:dyDescent="0.2">
      <c r="B1010" s="6"/>
      <c r="C1010" s="20"/>
    </row>
    <row r="1011" spans="2:3" x14ac:dyDescent="0.2">
      <c r="B1011" s="6"/>
      <c r="C1011" s="20"/>
    </row>
    <row r="1012" spans="2:3" x14ac:dyDescent="0.2">
      <c r="B1012" s="6"/>
      <c r="C1012" s="20"/>
    </row>
    <row r="1013" spans="2:3" x14ac:dyDescent="0.2">
      <c r="B1013" s="6"/>
      <c r="C1013" s="20"/>
    </row>
    <row r="1014" spans="2:3" x14ac:dyDescent="0.2">
      <c r="B1014" s="6"/>
      <c r="C1014" s="20"/>
    </row>
    <row r="1015" spans="2:3" x14ac:dyDescent="0.2">
      <c r="B1015" s="6"/>
      <c r="C1015" s="20"/>
    </row>
    <row r="1016" spans="2:3" x14ac:dyDescent="0.2">
      <c r="B1016" s="6"/>
      <c r="C1016" s="20"/>
    </row>
    <row r="1017" spans="2:3" x14ac:dyDescent="0.2">
      <c r="B1017" s="6"/>
      <c r="C1017" s="20"/>
    </row>
    <row r="1018" spans="2:3" x14ac:dyDescent="0.2">
      <c r="B1018" s="6"/>
      <c r="C1018" s="20"/>
    </row>
    <row r="1019" spans="2:3" x14ac:dyDescent="0.2">
      <c r="B1019" s="6"/>
      <c r="C1019" s="20"/>
    </row>
    <row r="1020" spans="2:3" x14ac:dyDescent="0.2">
      <c r="B1020" s="6"/>
      <c r="C1020" s="20"/>
    </row>
    <row r="1021" spans="2:3" x14ac:dyDescent="0.2">
      <c r="B1021" s="6"/>
      <c r="C1021" s="20"/>
    </row>
    <row r="1022" spans="2:3" x14ac:dyDescent="0.2">
      <c r="B1022" s="6"/>
      <c r="C1022" s="20"/>
    </row>
    <row r="1023" spans="2:3" x14ac:dyDescent="0.2">
      <c r="B1023" s="6"/>
      <c r="C1023" s="20"/>
    </row>
    <row r="1024" spans="2:3" x14ac:dyDescent="0.2">
      <c r="B1024" s="6"/>
      <c r="C1024" s="20"/>
    </row>
    <row r="1025" spans="2:3" x14ac:dyDescent="0.2">
      <c r="B1025" s="6"/>
      <c r="C1025" s="20"/>
    </row>
    <row r="1026" spans="2:3" x14ac:dyDescent="0.2">
      <c r="B1026" s="6"/>
      <c r="C1026" s="20"/>
    </row>
    <row r="1027" spans="2:3" x14ac:dyDescent="0.2">
      <c r="B1027" s="6"/>
      <c r="C1027" s="20"/>
    </row>
    <row r="1028" spans="2:3" x14ac:dyDescent="0.2">
      <c r="B1028" s="6"/>
      <c r="C1028" s="20"/>
    </row>
    <row r="1029" spans="2:3" x14ac:dyDescent="0.2">
      <c r="B1029" s="6"/>
      <c r="C1029" s="20"/>
    </row>
    <row r="1030" spans="2:3" x14ac:dyDescent="0.2">
      <c r="B1030" s="6"/>
      <c r="C1030" s="20"/>
    </row>
    <row r="1031" spans="2:3" x14ac:dyDescent="0.2">
      <c r="B1031" s="6"/>
      <c r="C1031" s="20"/>
    </row>
    <row r="1032" spans="2:3" x14ac:dyDescent="0.2">
      <c r="B1032" s="6"/>
      <c r="C1032" s="20"/>
    </row>
    <row r="1033" spans="2:3" x14ac:dyDescent="0.2">
      <c r="B1033" s="6"/>
      <c r="C1033" s="20"/>
    </row>
    <row r="1034" spans="2:3" x14ac:dyDescent="0.2">
      <c r="B1034" s="6"/>
      <c r="C1034" s="20"/>
    </row>
    <row r="1035" spans="2:3" x14ac:dyDescent="0.2">
      <c r="B1035" s="6"/>
      <c r="C1035" s="20"/>
    </row>
    <row r="1036" spans="2:3" x14ac:dyDescent="0.2">
      <c r="B1036" s="6"/>
      <c r="C1036" s="20"/>
    </row>
    <row r="1037" spans="2:3" x14ac:dyDescent="0.2">
      <c r="B1037" s="6"/>
      <c r="C1037" s="20"/>
    </row>
    <row r="1038" spans="2:3" x14ac:dyDescent="0.2">
      <c r="B1038" s="6"/>
      <c r="C1038" s="20"/>
    </row>
    <row r="1039" spans="2:3" x14ac:dyDescent="0.2">
      <c r="B1039" s="6"/>
      <c r="C1039" s="20"/>
    </row>
    <row r="1040" spans="2:3" x14ac:dyDescent="0.2">
      <c r="B1040" s="6"/>
      <c r="C1040" s="20"/>
    </row>
    <row r="1041" spans="2:3" x14ac:dyDescent="0.2">
      <c r="B1041" s="6"/>
      <c r="C1041" s="20"/>
    </row>
    <row r="1042" spans="2:3" x14ac:dyDescent="0.2">
      <c r="B1042" s="6"/>
      <c r="C1042" s="20"/>
    </row>
    <row r="1043" spans="2:3" x14ac:dyDescent="0.2">
      <c r="B1043" s="6"/>
      <c r="C1043" s="20"/>
    </row>
    <row r="1044" spans="2:3" x14ac:dyDescent="0.2">
      <c r="B1044" s="6"/>
      <c r="C1044" s="20"/>
    </row>
    <row r="1045" spans="2:3" x14ac:dyDescent="0.2">
      <c r="B1045" s="6"/>
      <c r="C1045" s="20"/>
    </row>
    <row r="1046" spans="2:3" x14ac:dyDescent="0.2">
      <c r="B1046" s="6"/>
      <c r="C1046" s="20"/>
    </row>
    <row r="1047" spans="2:3" x14ac:dyDescent="0.2">
      <c r="B1047" s="6"/>
      <c r="C1047" s="20"/>
    </row>
    <row r="1048" spans="2:3" x14ac:dyDescent="0.2">
      <c r="B1048" s="6"/>
      <c r="C1048" s="20"/>
    </row>
    <row r="1049" spans="2:3" x14ac:dyDescent="0.2">
      <c r="B1049" s="6"/>
      <c r="C1049" s="20"/>
    </row>
    <row r="1050" spans="2:3" x14ac:dyDescent="0.2">
      <c r="B1050" s="6"/>
      <c r="C1050" s="20"/>
    </row>
    <row r="1051" spans="2:3" x14ac:dyDescent="0.2">
      <c r="B1051" s="6"/>
      <c r="C1051" s="20"/>
    </row>
    <row r="1052" spans="2:3" x14ac:dyDescent="0.2">
      <c r="B1052" s="6"/>
      <c r="C1052" s="20"/>
    </row>
    <row r="1053" spans="2:3" x14ac:dyDescent="0.2">
      <c r="B1053" s="6"/>
      <c r="C1053" s="20"/>
    </row>
    <row r="1054" spans="2:3" x14ac:dyDescent="0.2">
      <c r="B1054" s="6"/>
      <c r="C1054" s="20"/>
    </row>
    <row r="1055" spans="2:3" x14ac:dyDescent="0.2">
      <c r="B1055" s="6"/>
      <c r="C1055" s="20"/>
    </row>
    <row r="1056" spans="2:3" x14ac:dyDescent="0.2">
      <c r="B1056" s="6"/>
      <c r="C1056" s="20"/>
    </row>
    <row r="1057" spans="2:3" x14ac:dyDescent="0.2">
      <c r="B1057" s="6"/>
      <c r="C1057" s="20"/>
    </row>
    <row r="1058" spans="2:3" x14ac:dyDescent="0.2">
      <c r="B1058" s="6"/>
      <c r="C1058" s="20"/>
    </row>
    <row r="1059" spans="2:3" x14ac:dyDescent="0.2">
      <c r="B1059" s="6"/>
      <c r="C1059" s="20"/>
    </row>
    <row r="1060" spans="2:3" x14ac:dyDescent="0.2">
      <c r="B1060" s="6"/>
      <c r="C1060" s="20"/>
    </row>
    <row r="1061" spans="2:3" x14ac:dyDescent="0.2">
      <c r="B1061" s="6"/>
      <c r="C1061" s="20"/>
    </row>
    <row r="1062" spans="2:3" x14ac:dyDescent="0.2">
      <c r="B1062" s="6"/>
      <c r="C1062" s="20"/>
    </row>
    <row r="1063" spans="2:3" x14ac:dyDescent="0.2">
      <c r="B1063" s="6"/>
      <c r="C1063" s="20"/>
    </row>
    <row r="1064" spans="2:3" x14ac:dyDescent="0.2">
      <c r="B1064" s="6"/>
      <c r="C1064" s="20"/>
    </row>
    <row r="1065" spans="2:3" x14ac:dyDescent="0.2">
      <c r="B1065" s="6"/>
      <c r="C1065" s="20"/>
    </row>
    <row r="1066" spans="2:3" x14ac:dyDescent="0.2">
      <c r="B1066" s="6"/>
      <c r="C1066" s="20"/>
    </row>
    <row r="1067" spans="2:3" x14ac:dyDescent="0.2">
      <c r="B1067" s="6"/>
      <c r="C1067" s="20"/>
    </row>
    <row r="1068" spans="2:3" x14ac:dyDescent="0.2">
      <c r="B1068" s="6"/>
      <c r="C1068" s="20"/>
    </row>
    <row r="1069" spans="2:3" x14ac:dyDescent="0.2">
      <c r="B1069" s="6"/>
      <c r="C1069" s="20"/>
    </row>
    <row r="1070" spans="2:3" x14ac:dyDescent="0.2">
      <c r="B1070" s="6"/>
      <c r="C1070" s="20"/>
    </row>
    <row r="1071" spans="2:3" x14ac:dyDescent="0.2">
      <c r="B1071" s="6"/>
      <c r="C1071" s="20"/>
    </row>
    <row r="1072" spans="2:3" x14ac:dyDescent="0.2">
      <c r="B1072" s="6"/>
      <c r="C1072" s="20"/>
    </row>
    <row r="1073" spans="2:3" x14ac:dyDescent="0.2">
      <c r="B1073" s="6"/>
      <c r="C1073" s="20"/>
    </row>
    <row r="1074" spans="2:3" x14ac:dyDescent="0.2">
      <c r="B1074" s="6"/>
      <c r="C1074" s="20"/>
    </row>
    <row r="1075" spans="2:3" x14ac:dyDescent="0.2">
      <c r="B1075" s="6"/>
      <c r="C1075" s="20"/>
    </row>
    <row r="1076" spans="2:3" x14ac:dyDescent="0.2">
      <c r="B1076" s="6"/>
      <c r="C1076" s="20"/>
    </row>
    <row r="1077" spans="2:3" x14ac:dyDescent="0.2">
      <c r="B1077" s="6"/>
      <c r="C1077" s="20"/>
    </row>
    <row r="1078" spans="2:3" x14ac:dyDescent="0.2">
      <c r="B1078" s="6"/>
      <c r="C1078" s="20"/>
    </row>
    <row r="1079" spans="2:3" x14ac:dyDescent="0.2">
      <c r="B1079" s="6"/>
      <c r="C1079" s="20"/>
    </row>
    <row r="1080" spans="2:3" x14ac:dyDescent="0.2">
      <c r="B1080" s="6"/>
      <c r="C1080" s="20"/>
    </row>
    <row r="1081" spans="2:3" x14ac:dyDescent="0.2">
      <c r="B1081" s="6"/>
      <c r="C1081" s="20"/>
    </row>
    <row r="1082" spans="2:3" x14ac:dyDescent="0.2">
      <c r="B1082" s="6"/>
      <c r="C1082" s="20"/>
    </row>
    <row r="1083" spans="2:3" x14ac:dyDescent="0.2">
      <c r="B1083" s="6"/>
      <c r="C1083" s="20"/>
    </row>
    <row r="1084" spans="2:3" x14ac:dyDescent="0.2">
      <c r="B1084" s="6"/>
      <c r="C1084" s="20"/>
    </row>
    <row r="1085" spans="2:3" x14ac:dyDescent="0.2">
      <c r="B1085" s="6"/>
      <c r="C1085" s="20"/>
    </row>
    <row r="1086" spans="2:3" x14ac:dyDescent="0.2">
      <c r="B1086" s="6"/>
      <c r="C1086" s="20"/>
    </row>
    <row r="1087" spans="2:3" x14ac:dyDescent="0.2">
      <c r="B1087" s="6"/>
      <c r="C1087" s="20"/>
    </row>
    <row r="1088" spans="2:3" x14ac:dyDescent="0.2">
      <c r="B1088" s="6"/>
      <c r="C1088" s="20"/>
    </row>
    <row r="1089" spans="2:3" x14ac:dyDescent="0.2">
      <c r="B1089" s="6"/>
      <c r="C1089" s="20"/>
    </row>
    <row r="1090" spans="2:3" x14ac:dyDescent="0.2">
      <c r="B1090" s="6"/>
      <c r="C1090" s="20"/>
    </row>
    <row r="1091" spans="2:3" x14ac:dyDescent="0.2">
      <c r="B1091" s="6"/>
      <c r="C1091" s="20"/>
    </row>
    <row r="1092" spans="2:3" x14ac:dyDescent="0.2">
      <c r="B1092" s="6"/>
      <c r="C1092" s="20"/>
    </row>
    <row r="1093" spans="2:3" x14ac:dyDescent="0.2">
      <c r="B1093" s="6"/>
      <c r="C1093" s="20"/>
    </row>
    <row r="1094" spans="2:3" x14ac:dyDescent="0.2">
      <c r="B1094" s="6"/>
      <c r="C1094" s="20"/>
    </row>
    <row r="1095" spans="2:3" x14ac:dyDescent="0.2">
      <c r="B1095" s="6"/>
      <c r="C1095" s="20"/>
    </row>
    <row r="1096" spans="2:3" x14ac:dyDescent="0.2">
      <c r="B1096" s="6"/>
      <c r="C1096" s="20"/>
    </row>
    <row r="1097" spans="2:3" x14ac:dyDescent="0.2">
      <c r="B1097" s="6"/>
      <c r="C1097" s="20"/>
    </row>
    <row r="1098" spans="2:3" x14ac:dyDescent="0.2">
      <c r="B1098" s="6"/>
      <c r="C1098" s="20"/>
    </row>
    <row r="1099" spans="2:3" x14ac:dyDescent="0.2">
      <c r="B1099" s="6"/>
      <c r="C1099" s="20"/>
    </row>
    <row r="1100" spans="2:3" x14ac:dyDescent="0.2">
      <c r="B1100" s="6"/>
      <c r="C1100" s="20"/>
    </row>
    <row r="1101" spans="2:3" x14ac:dyDescent="0.2">
      <c r="B1101" s="6"/>
      <c r="C1101" s="20"/>
    </row>
    <row r="1102" spans="2:3" x14ac:dyDescent="0.2">
      <c r="B1102" s="6"/>
      <c r="C1102" s="20"/>
    </row>
    <row r="1103" spans="2:3" x14ac:dyDescent="0.2">
      <c r="B1103" s="6"/>
      <c r="C1103" s="20"/>
    </row>
    <row r="1104" spans="2:3" x14ac:dyDescent="0.2">
      <c r="B1104" s="6"/>
      <c r="C1104" s="20"/>
    </row>
    <row r="1105" spans="2:3" x14ac:dyDescent="0.2">
      <c r="B1105" s="6"/>
      <c r="C1105" s="20"/>
    </row>
    <row r="1106" spans="2:3" x14ac:dyDescent="0.2">
      <c r="B1106" s="6"/>
      <c r="C1106" s="20"/>
    </row>
    <row r="1107" spans="2:3" x14ac:dyDescent="0.2">
      <c r="B1107" s="6"/>
      <c r="C1107" s="20"/>
    </row>
    <row r="1108" spans="2:3" x14ac:dyDescent="0.2">
      <c r="B1108" s="6"/>
      <c r="C1108" s="20"/>
    </row>
    <row r="1109" spans="2:3" x14ac:dyDescent="0.2">
      <c r="B1109" s="6"/>
      <c r="C1109" s="20"/>
    </row>
    <row r="1110" spans="2:3" x14ac:dyDescent="0.2">
      <c r="B1110" s="6"/>
      <c r="C1110" s="20"/>
    </row>
    <row r="1111" spans="2:3" x14ac:dyDescent="0.2">
      <c r="B1111" s="6"/>
      <c r="C1111" s="20"/>
    </row>
    <row r="1112" spans="2:3" x14ac:dyDescent="0.2">
      <c r="B1112" s="6"/>
      <c r="C1112" s="20"/>
    </row>
    <row r="1113" spans="2:3" x14ac:dyDescent="0.2">
      <c r="B1113" s="6"/>
      <c r="C1113" s="20"/>
    </row>
    <row r="1114" spans="2:3" x14ac:dyDescent="0.2">
      <c r="B1114" s="6"/>
      <c r="C1114" s="20"/>
    </row>
    <row r="1115" spans="2:3" x14ac:dyDescent="0.2">
      <c r="B1115" s="6"/>
      <c r="C1115" s="20"/>
    </row>
    <row r="1116" spans="2:3" x14ac:dyDescent="0.2">
      <c r="B1116" s="6"/>
      <c r="C1116" s="20"/>
    </row>
    <row r="1117" spans="2:3" x14ac:dyDescent="0.2">
      <c r="B1117" s="6"/>
      <c r="C1117" s="20"/>
    </row>
    <row r="1118" spans="2:3" x14ac:dyDescent="0.2">
      <c r="B1118" s="6"/>
      <c r="C1118" s="20"/>
    </row>
    <row r="1119" spans="2:3" x14ac:dyDescent="0.2">
      <c r="B1119" s="6"/>
      <c r="C1119" s="20"/>
    </row>
    <row r="1120" spans="2:3" x14ac:dyDescent="0.2">
      <c r="B1120" s="6"/>
      <c r="C1120" s="20"/>
    </row>
    <row r="1121" spans="2:3" x14ac:dyDescent="0.2">
      <c r="B1121" s="6"/>
      <c r="C1121" s="20"/>
    </row>
    <row r="1122" spans="2:3" x14ac:dyDescent="0.2">
      <c r="B1122" s="6"/>
      <c r="C1122" s="20"/>
    </row>
    <row r="1123" spans="2:3" x14ac:dyDescent="0.2">
      <c r="B1123" s="6"/>
      <c r="C1123" s="20"/>
    </row>
    <row r="1124" spans="2:3" x14ac:dyDescent="0.2">
      <c r="B1124" s="6"/>
      <c r="C1124" s="20"/>
    </row>
    <row r="1125" spans="2:3" x14ac:dyDescent="0.2">
      <c r="B1125" s="6"/>
      <c r="C1125" s="20"/>
    </row>
    <row r="1126" spans="2:3" x14ac:dyDescent="0.2">
      <c r="B1126" s="6"/>
      <c r="C1126" s="20"/>
    </row>
    <row r="1127" spans="2:3" x14ac:dyDescent="0.2">
      <c r="B1127" s="6"/>
      <c r="C1127" s="20"/>
    </row>
    <row r="1128" spans="2:3" x14ac:dyDescent="0.2">
      <c r="B1128" s="6"/>
      <c r="C1128" s="20"/>
    </row>
    <row r="1129" spans="2:3" x14ac:dyDescent="0.2">
      <c r="B1129" s="6"/>
      <c r="C1129" s="20"/>
    </row>
    <row r="1130" spans="2:3" x14ac:dyDescent="0.2">
      <c r="B1130" s="6"/>
      <c r="C1130" s="20"/>
    </row>
    <row r="1131" spans="2:3" x14ac:dyDescent="0.2">
      <c r="B1131" s="6"/>
      <c r="C1131" s="20"/>
    </row>
    <row r="1132" spans="2:3" x14ac:dyDescent="0.2">
      <c r="B1132" s="6"/>
      <c r="C1132" s="20"/>
    </row>
    <row r="1133" spans="2:3" x14ac:dyDescent="0.2">
      <c r="B1133" s="6"/>
      <c r="C1133" s="20"/>
    </row>
    <row r="1134" spans="2:3" x14ac:dyDescent="0.2">
      <c r="B1134" s="6"/>
      <c r="C1134" s="20"/>
    </row>
    <row r="1135" spans="2:3" x14ac:dyDescent="0.2">
      <c r="B1135" s="6"/>
      <c r="C1135" s="20"/>
    </row>
    <row r="1136" spans="2:3" x14ac:dyDescent="0.2">
      <c r="B1136" s="6"/>
      <c r="C1136" s="20"/>
    </row>
    <row r="1137" spans="2:3" x14ac:dyDescent="0.2">
      <c r="B1137" s="6"/>
      <c r="C1137" s="20"/>
    </row>
    <row r="1138" spans="2:3" x14ac:dyDescent="0.2">
      <c r="B1138" s="6"/>
      <c r="C1138" s="20"/>
    </row>
    <row r="1139" spans="2:3" x14ac:dyDescent="0.2">
      <c r="B1139" s="6"/>
      <c r="C1139" s="20"/>
    </row>
    <row r="1140" spans="2:3" x14ac:dyDescent="0.2">
      <c r="B1140" s="6"/>
      <c r="C1140" s="20"/>
    </row>
    <row r="1141" spans="2:3" x14ac:dyDescent="0.2">
      <c r="B1141" s="6"/>
      <c r="C1141" s="20"/>
    </row>
    <row r="1142" spans="2:3" x14ac:dyDescent="0.2">
      <c r="B1142" s="6"/>
      <c r="C1142" s="20"/>
    </row>
    <row r="1143" spans="2:3" x14ac:dyDescent="0.2">
      <c r="B1143" s="6"/>
      <c r="C1143" s="20"/>
    </row>
    <row r="1144" spans="2:3" x14ac:dyDescent="0.2">
      <c r="B1144" s="6"/>
      <c r="C1144" s="20"/>
    </row>
    <row r="1145" spans="2:3" x14ac:dyDescent="0.2">
      <c r="B1145" s="6"/>
      <c r="C1145" s="20"/>
    </row>
    <row r="1146" spans="2:3" x14ac:dyDescent="0.2">
      <c r="B1146" s="6"/>
      <c r="C1146" s="20"/>
    </row>
    <row r="1147" spans="2:3" x14ac:dyDescent="0.2">
      <c r="B1147" s="6"/>
      <c r="C1147" s="20"/>
    </row>
    <row r="1148" spans="2:3" x14ac:dyDescent="0.2">
      <c r="B1148" s="6"/>
      <c r="C1148" s="20"/>
    </row>
    <row r="1149" spans="2:3" x14ac:dyDescent="0.2">
      <c r="B1149" s="6"/>
      <c r="C1149" s="20"/>
    </row>
    <row r="1150" spans="2:3" x14ac:dyDescent="0.2">
      <c r="B1150" s="6"/>
      <c r="C1150" s="20"/>
    </row>
    <row r="1151" spans="2:3" x14ac:dyDescent="0.2">
      <c r="B1151" s="6"/>
      <c r="C1151" s="20"/>
    </row>
    <row r="1152" spans="2:3" x14ac:dyDescent="0.2">
      <c r="B1152" s="6"/>
      <c r="C1152" s="20"/>
    </row>
    <row r="1153" spans="2:3" x14ac:dyDescent="0.2">
      <c r="B1153" s="6"/>
      <c r="C1153" s="20"/>
    </row>
    <row r="1154" spans="2:3" x14ac:dyDescent="0.2">
      <c r="B1154" s="6"/>
      <c r="C1154" s="20"/>
    </row>
    <row r="1155" spans="2:3" x14ac:dyDescent="0.2">
      <c r="B1155" s="6"/>
      <c r="C1155" s="20"/>
    </row>
    <row r="1156" spans="2:3" x14ac:dyDescent="0.2">
      <c r="B1156" s="6"/>
      <c r="C1156" s="20"/>
    </row>
    <row r="1157" spans="2:3" x14ac:dyDescent="0.2">
      <c r="B1157" s="6"/>
      <c r="C1157" s="20"/>
    </row>
    <row r="1158" spans="2:3" x14ac:dyDescent="0.2">
      <c r="B1158" s="6"/>
      <c r="C1158" s="20"/>
    </row>
    <row r="1159" spans="2:3" x14ac:dyDescent="0.2">
      <c r="B1159" s="6"/>
      <c r="C1159" s="20"/>
    </row>
    <row r="1160" spans="2:3" x14ac:dyDescent="0.2">
      <c r="B1160" s="6"/>
      <c r="C1160" s="20"/>
    </row>
    <row r="1161" spans="2:3" x14ac:dyDescent="0.2">
      <c r="B1161" s="6"/>
      <c r="C1161" s="20"/>
    </row>
    <row r="1162" spans="2:3" x14ac:dyDescent="0.2">
      <c r="B1162" s="6"/>
      <c r="C1162" s="20"/>
    </row>
    <row r="1163" spans="2:3" x14ac:dyDescent="0.2">
      <c r="B1163" s="6"/>
      <c r="C1163" s="20"/>
    </row>
    <row r="1164" spans="2:3" x14ac:dyDescent="0.2">
      <c r="B1164" s="6"/>
      <c r="C1164" s="20"/>
    </row>
    <row r="1165" spans="2:3" x14ac:dyDescent="0.2">
      <c r="B1165" s="6"/>
      <c r="C1165" s="20"/>
    </row>
    <row r="1166" spans="2:3" x14ac:dyDescent="0.2">
      <c r="B1166" s="6"/>
      <c r="C1166" s="20"/>
    </row>
    <row r="1167" spans="2:3" x14ac:dyDescent="0.2">
      <c r="B1167" s="6"/>
      <c r="C1167" s="20"/>
    </row>
    <row r="1168" spans="2:3" x14ac:dyDescent="0.2">
      <c r="B1168" s="6"/>
      <c r="C1168" s="20"/>
    </row>
    <row r="1169" spans="2:3" x14ac:dyDescent="0.2">
      <c r="B1169" s="6"/>
      <c r="C1169" s="20"/>
    </row>
    <row r="1170" spans="2:3" x14ac:dyDescent="0.2">
      <c r="B1170" s="6"/>
      <c r="C1170" s="20"/>
    </row>
    <row r="1171" spans="2:3" x14ac:dyDescent="0.2">
      <c r="B1171" s="6"/>
      <c r="C1171" s="20"/>
    </row>
    <row r="1172" spans="2:3" x14ac:dyDescent="0.2">
      <c r="B1172" s="6"/>
      <c r="C1172" s="20"/>
    </row>
    <row r="1173" spans="2:3" x14ac:dyDescent="0.2">
      <c r="B1173" s="6"/>
      <c r="C1173" s="20"/>
    </row>
    <row r="1174" spans="2:3" x14ac:dyDescent="0.2">
      <c r="B1174" s="6"/>
      <c r="C1174" s="20"/>
    </row>
    <row r="1175" spans="2:3" x14ac:dyDescent="0.2">
      <c r="B1175" s="6"/>
      <c r="C1175" s="20"/>
    </row>
    <row r="1176" spans="2:3" x14ac:dyDescent="0.2">
      <c r="B1176" s="6"/>
      <c r="C1176" s="20"/>
    </row>
    <row r="1177" spans="2:3" x14ac:dyDescent="0.2">
      <c r="B1177" s="6"/>
      <c r="C1177" s="20"/>
    </row>
    <row r="1178" spans="2:3" x14ac:dyDescent="0.2">
      <c r="B1178" s="6"/>
      <c r="C1178" s="20"/>
    </row>
    <row r="1179" spans="2:3" x14ac:dyDescent="0.2">
      <c r="B1179" s="6"/>
      <c r="C1179" s="20"/>
    </row>
    <row r="1180" spans="2:3" x14ac:dyDescent="0.2">
      <c r="B1180" s="6"/>
      <c r="C1180" s="20"/>
    </row>
    <row r="1181" spans="2:3" x14ac:dyDescent="0.2">
      <c r="B1181" s="6"/>
      <c r="C1181" s="20"/>
    </row>
    <row r="1182" spans="2:3" x14ac:dyDescent="0.2">
      <c r="B1182" s="6"/>
      <c r="C1182" s="20"/>
    </row>
    <row r="1183" spans="2:3" x14ac:dyDescent="0.2">
      <c r="B1183" s="6"/>
      <c r="C1183" s="20"/>
    </row>
    <row r="1184" spans="2:3" x14ac:dyDescent="0.2">
      <c r="B1184" s="6"/>
      <c r="C1184" s="20"/>
    </row>
    <row r="1185" spans="2:3" x14ac:dyDescent="0.2">
      <c r="B1185" s="6"/>
      <c r="C1185" s="20"/>
    </row>
    <row r="1186" spans="2:3" x14ac:dyDescent="0.2">
      <c r="B1186" s="6"/>
      <c r="C1186" s="20"/>
    </row>
    <row r="1187" spans="2:3" x14ac:dyDescent="0.2">
      <c r="B1187" s="6"/>
      <c r="C1187" s="20"/>
    </row>
    <row r="1188" spans="2:3" x14ac:dyDescent="0.2">
      <c r="B1188" s="6"/>
      <c r="C1188" s="20"/>
    </row>
    <row r="1189" spans="2:3" x14ac:dyDescent="0.2">
      <c r="B1189" s="6"/>
      <c r="C1189" s="20"/>
    </row>
    <row r="1190" spans="2:3" x14ac:dyDescent="0.2">
      <c r="B1190" s="6"/>
      <c r="C1190" s="20"/>
    </row>
    <row r="1191" spans="2:3" x14ac:dyDescent="0.2">
      <c r="B1191" s="6"/>
      <c r="C1191" s="20"/>
    </row>
    <row r="1192" spans="2:3" x14ac:dyDescent="0.2">
      <c r="B1192" s="6"/>
      <c r="C1192" s="20"/>
    </row>
    <row r="1193" spans="2:3" x14ac:dyDescent="0.2">
      <c r="B1193" s="6"/>
      <c r="C1193" s="20"/>
    </row>
    <row r="1194" spans="2:3" x14ac:dyDescent="0.2">
      <c r="B1194" s="6"/>
      <c r="C1194" s="20"/>
    </row>
    <row r="1195" spans="2:3" x14ac:dyDescent="0.2">
      <c r="B1195" s="6"/>
      <c r="C1195" s="20"/>
    </row>
    <row r="1196" spans="2:3" x14ac:dyDescent="0.2">
      <c r="B1196" s="6"/>
      <c r="C1196" s="20"/>
    </row>
    <row r="1197" spans="2:3" x14ac:dyDescent="0.2">
      <c r="B1197" s="6"/>
      <c r="C1197" s="20"/>
    </row>
    <row r="1198" spans="2:3" x14ac:dyDescent="0.2">
      <c r="B1198" s="6"/>
      <c r="C1198" s="20"/>
    </row>
    <row r="1199" spans="2:3" x14ac:dyDescent="0.2">
      <c r="B1199" s="6"/>
      <c r="C1199" s="20"/>
    </row>
    <row r="1200" spans="2:3" x14ac:dyDescent="0.2">
      <c r="B1200" s="6"/>
      <c r="C1200" s="20"/>
    </row>
    <row r="1201" spans="2:3" x14ac:dyDescent="0.2">
      <c r="B1201" s="6"/>
      <c r="C1201" s="20"/>
    </row>
    <row r="1202" spans="2:3" x14ac:dyDescent="0.2">
      <c r="B1202" s="6"/>
      <c r="C1202" s="20"/>
    </row>
    <row r="1203" spans="2:3" x14ac:dyDescent="0.2">
      <c r="B1203" s="6"/>
      <c r="C1203" s="20"/>
    </row>
    <row r="1204" spans="2:3" x14ac:dyDescent="0.2">
      <c r="B1204" s="6"/>
      <c r="C1204" s="20"/>
    </row>
    <row r="1205" spans="2:3" x14ac:dyDescent="0.2">
      <c r="B1205" s="6"/>
      <c r="C1205" s="20"/>
    </row>
    <row r="1206" spans="2:3" x14ac:dyDescent="0.2">
      <c r="B1206" s="6"/>
      <c r="C1206" s="20"/>
    </row>
    <row r="1207" spans="2:3" x14ac:dyDescent="0.2">
      <c r="B1207" s="6"/>
      <c r="C1207" s="20"/>
    </row>
    <row r="1208" spans="2:3" x14ac:dyDescent="0.2">
      <c r="B1208" s="6"/>
      <c r="C1208" s="20"/>
    </row>
    <row r="1209" spans="2:3" x14ac:dyDescent="0.2">
      <c r="B1209" s="6"/>
      <c r="C1209" s="20"/>
    </row>
    <row r="1210" spans="2:3" x14ac:dyDescent="0.2">
      <c r="B1210" s="6"/>
      <c r="C1210" s="20"/>
    </row>
    <row r="1211" spans="2:3" x14ac:dyDescent="0.2">
      <c r="B1211" s="6"/>
      <c r="C1211" s="20"/>
    </row>
    <row r="1212" spans="2:3" x14ac:dyDescent="0.2">
      <c r="B1212" s="6"/>
      <c r="C1212" s="20"/>
    </row>
    <row r="1213" spans="2:3" x14ac:dyDescent="0.2">
      <c r="B1213" s="6"/>
      <c r="C1213" s="20"/>
    </row>
    <row r="1214" spans="2:3" x14ac:dyDescent="0.2">
      <c r="B1214" s="6"/>
      <c r="C1214" s="20"/>
    </row>
    <row r="1215" spans="2:3" x14ac:dyDescent="0.2">
      <c r="B1215" s="6"/>
      <c r="C1215" s="20"/>
    </row>
    <row r="1216" spans="2:3" x14ac:dyDescent="0.2">
      <c r="B1216" s="6"/>
      <c r="C1216" s="20"/>
    </row>
    <row r="1217" spans="2:3" x14ac:dyDescent="0.2">
      <c r="B1217" s="6"/>
      <c r="C1217" s="20"/>
    </row>
    <row r="1218" spans="2:3" x14ac:dyDescent="0.2">
      <c r="B1218" s="6"/>
      <c r="C1218" s="20"/>
    </row>
    <row r="1219" spans="2:3" x14ac:dyDescent="0.2">
      <c r="B1219" s="6"/>
      <c r="C1219" s="20"/>
    </row>
    <row r="1220" spans="2:3" x14ac:dyDescent="0.2">
      <c r="B1220" s="6"/>
      <c r="C1220" s="20"/>
    </row>
    <row r="1221" spans="2:3" x14ac:dyDescent="0.2">
      <c r="B1221" s="6"/>
      <c r="C1221" s="20"/>
    </row>
    <row r="1222" spans="2:3" x14ac:dyDescent="0.2">
      <c r="B1222" s="6"/>
      <c r="C1222" s="20"/>
    </row>
    <row r="1223" spans="2:3" x14ac:dyDescent="0.2">
      <c r="B1223" s="6"/>
      <c r="C1223" s="20"/>
    </row>
    <row r="1224" spans="2:3" x14ac:dyDescent="0.2">
      <c r="B1224" s="6"/>
      <c r="C1224" s="20"/>
    </row>
    <row r="1225" spans="2:3" x14ac:dyDescent="0.2">
      <c r="B1225" s="6"/>
      <c r="C1225" s="20"/>
    </row>
    <row r="1226" spans="2:3" x14ac:dyDescent="0.2">
      <c r="B1226" s="6"/>
      <c r="C1226" s="20"/>
    </row>
    <row r="1227" spans="2:3" x14ac:dyDescent="0.2">
      <c r="B1227" s="6"/>
      <c r="C1227" s="20"/>
    </row>
    <row r="1228" spans="2:3" x14ac:dyDescent="0.2">
      <c r="B1228" s="6"/>
      <c r="C1228" s="20"/>
    </row>
    <row r="1229" spans="2:3" x14ac:dyDescent="0.2">
      <c r="B1229" s="6"/>
      <c r="C1229" s="20"/>
    </row>
    <row r="1230" spans="2:3" x14ac:dyDescent="0.2">
      <c r="B1230" s="6"/>
      <c r="C1230" s="20"/>
    </row>
    <row r="1231" spans="2:3" x14ac:dyDescent="0.2">
      <c r="B1231" s="6"/>
      <c r="C1231" s="20"/>
    </row>
    <row r="1232" spans="2:3" x14ac:dyDescent="0.2">
      <c r="B1232" s="6"/>
      <c r="C1232" s="20"/>
    </row>
    <row r="1233" spans="2:3" x14ac:dyDescent="0.2">
      <c r="B1233" s="6"/>
      <c r="C1233" s="20"/>
    </row>
    <row r="1234" spans="2:3" x14ac:dyDescent="0.2">
      <c r="B1234" s="6"/>
      <c r="C1234" s="20"/>
    </row>
    <row r="1235" spans="2:3" x14ac:dyDescent="0.2">
      <c r="B1235" s="6"/>
      <c r="C1235" s="20"/>
    </row>
    <row r="1236" spans="2:3" x14ac:dyDescent="0.2">
      <c r="B1236" s="6"/>
      <c r="C1236" s="20"/>
    </row>
    <row r="1237" spans="2:3" x14ac:dyDescent="0.2">
      <c r="B1237" s="6"/>
      <c r="C1237" s="20"/>
    </row>
    <row r="1238" spans="2:3" x14ac:dyDescent="0.2">
      <c r="B1238" s="6"/>
      <c r="C1238" s="20"/>
    </row>
    <row r="1239" spans="2:3" x14ac:dyDescent="0.2">
      <c r="B1239" s="6"/>
      <c r="C1239" s="20"/>
    </row>
    <row r="1240" spans="2:3" x14ac:dyDescent="0.2">
      <c r="B1240" s="6"/>
      <c r="C1240" s="20"/>
    </row>
    <row r="1241" spans="2:3" x14ac:dyDescent="0.2">
      <c r="B1241" s="6"/>
      <c r="C1241" s="20"/>
    </row>
    <row r="1242" spans="2:3" x14ac:dyDescent="0.2">
      <c r="B1242" s="6"/>
      <c r="C1242" s="20"/>
    </row>
    <row r="1243" spans="2:3" x14ac:dyDescent="0.2">
      <c r="B1243" s="6"/>
      <c r="C1243" s="20"/>
    </row>
    <row r="1244" spans="2:3" x14ac:dyDescent="0.2">
      <c r="B1244" s="6"/>
      <c r="C1244" s="20"/>
    </row>
    <row r="1245" spans="2:3" x14ac:dyDescent="0.2">
      <c r="B1245" s="6"/>
      <c r="C1245" s="20"/>
    </row>
    <row r="1246" spans="2:3" x14ac:dyDescent="0.2">
      <c r="B1246" s="6"/>
      <c r="C1246" s="20"/>
    </row>
    <row r="1247" spans="2:3" x14ac:dyDescent="0.2">
      <c r="B1247" s="6"/>
      <c r="C1247" s="20"/>
    </row>
    <row r="1248" spans="2:3" x14ac:dyDescent="0.2">
      <c r="B1248" s="6"/>
      <c r="C1248" s="20"/>
    </row>
    <row r="1249" spans="2:3" x14ac:dyDescent="0.2">
      <c r="B1249" s="6"/>
      <c r="C1249" s="20"/>
    </row>
    <row r="1250" spans="2:3" x14ac:dyDescent="0.2">
      <c r="B1250" s="6"/>
      <c r="C1250" s="20"/>
    </row>
    <row r="1251" spans="2:3" x14ac:dyDescent="0.2">
      <c r="B1251" s="6"/>
      <c r="C1251" s="20"/>
    </row>
    <row r="1252" spans="2:3" x14ac:dyDescent="0.2">
      <c r="B1252" s="6"/>
      <c r="C1252" s="20"/>
    </row>
    <row r="1253" spans="2:3" x14ac:dyDescent="0.2">
      <c r="B1253" s="6"/>
      <c r="C1253" s="20"/>
    </row>
    <row r="1254" spans="2:3" x14ac:dyDescent="0.2">
      <c r="B1254" s="6"/>
      <c r="C1254" s="20"/>
    </row>
    <row r="1255" spans="2:3" x14ac:dyDescent="0.2">
      <c r="B1255" s="6"/>
      <c r="C1255" s="20"/>
    </row>
    <row r="1256" spans="2:3" x14ac:dyDescent="0.2">
      <c r="B1256" s="6"/>
      <c r="C1256" s="20"/>
    </row>
    <row r="1257" spans="2:3" x14ac:dyDescent="0.2">
      <c r="B1257" s="6"/>
      <c r="C1257" s="20"/>
    </row>
    <row r="1258" spans="2:3" x14ac:dyDescent="0.2">
      <c r="B1258" s="6"/>
      <c r="C1258" s="20"/>
    </row>
    <row r="1259" spans="2:3" x14ac:dyDescent="0.2">
      <c r="B1259" s="6"/>
      <c r="C1259" s="20"/>
    </row>
    <row r="1260" spans="2:3" x14ac:dyDescent="0.2">
      <c r="B1260" s="6"/>
      <c r="C1260" s="20"/>
    </row>
    <row r="1261" spans="2:3" x14ac:dyDescent="0.2">
      <c r="B1261" s="6"/>
      <c r="C1261" s="20"/>
    </row>
    <row r="1262" spans="2:3" x14ac:dyDescent="0.2">
      <c r="B1262" s="6"/>
      <c r="C1262" s="20"/>
    </row>
    <row r="1263" spans="2:3" x14ac:dyDescent="0.2">
      <c r="B1263" s="6"/>
      <c r="C1263" s="20"/>
    </row>
    <row r="1264" spans="2:3" x14ac:dyDescent="0.2">
      <c r="B1264" s="6"/>
      <c r="C1264" s="20"/>
    </row>
    <row r="1265" spans="2:3" x14ac:dyDescent="0.2">
      <c r="B1265" s="6"/>
      <c r="C1265" s="20"/>
    </row>
    <row r="1266" spans="2:3" x14ac:dyDescent="0.2">
      <c r="B1266" s="6"/>
      <c r="C1266" s="20"/>
    </row>
    <row r="1267" spans="2:3" x14ac:dyDescent="0.2">
      <c r="B1267" s="6"/>
      <c r="C1267" s="20"/>
    </row>
    <row r="1268" spans="2:3" x14ac:dyDescent="0.2">
      <c r="B1268" s="6"/>
      <c r="C1268" s="20"/>
    </row>
  </sheetData>
  <phoneticPr fontId="21" type="noConversion"/>
  <hyperlinks>
    <hyperlink ref="A3" r:id="rId1" xr:uid="{00000000-0004-0000-0800-000000000000}"/>
  </hyperlinks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L2541"/>
  <sheetViews>
    <sheetView topLeftCell="A175" workbookViewId="0">
      <selection activeCell="Q219" sqref="Q219"/>
    </sheetView>
  </sheetViews>
  <sheetFormatPr defaultColWidth="10.28515625" defaultRowHeight="12.75" x14ac:dyDescent="0.2"/>
  <cols>
    <col min="1" max="1" width="14.42578125" customWidth="1"/>
    <col min="2" max="2" width="5.140625" customWidth="1"/>
    <col min="3" max="4" width="11.85546875" customWidth="1"/>
    <col min="5" max="5" width="10" bestFit="1" customWidth="1"/>
    <col min="6" max="6" width="15.42578125" customWidth="1"/>
    <col min="7" max="15" width="8.140625" customWidth="1"/>
    <col min="16" max="16" width="8" customWidth="1"/>
    <col min="17" max="17" width="11.140625" customWidth="1"/>
    <col min="18" max="18" width="9.85546875" customWidth="1"/>
    <col min="19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 x14ac:dyDescent="0.35">
      <c r="A1" s="1" t="s">
        <v>856</v>
      </c>
      <c r="B1" s="21"/>
      <c r="C1" s="22"/>
      <c r="R1" s="7" t="s">
        <v>754</v>
      </c>
      <c r="S1" s="9" t="s">
        <v>766</v>
      </c>
      <c r="AA1" s="90" t="s">
        <v>662</v>
      </c>
      <c r="AB1" s="91"/>
      <c r="AC1" s="91" t="s">
        <v>663</v>
      </c>
      <c r="AD1" s="91" t="s">
        <v>664</v>
      </c>
      <c r="AE1" s="92"/>
      <c r="AW1" s="93" t="s">
        <v>754</v>
      </c>
      <c r="AX1" s="94" t="s">
        <v>692</v>
      </c>
      <c r="AY1" s="9" t="s">
        <v>665</v>
      </c>
      <c r="AZ1" s="95" t="s">
        <v>666</v>
      </c>
      <c r="BA1" s="96" t="s">
        <v>667</v>
      </c>
      <c r="BB1" s="95" t="s">
        <v>668</v>
      </c>
      <c r="BC1" s="96" t="s">
        <v>669</v>
      </c>
      <c r="BD1" s="95" t="s">
        <v>670</v>
      </c>
      <c r="BE1" s="97" t="s">
        <v>671</v>
      </c>
      <c r="BF1" s="96" t="s">
        <v>672</v>
      </c>
      <c r="BG1" s="95" t="s">
        <v>673</v>
      </c>
      <c r="BH1" s="97" t="s">
        <v>674</v>
      </c>
      <c r="BI1" s="96" t="s">
        <v>675</v>
      </c>
      <c r="BJ1" s="95" t="s">
        <v>676</v>
      </c>
      <c r="BK1" s="97" t="s">
        <v>677</v>
      </c>
      <c r="BL1" s="96" t="s">
        <v>903</v>
      </c>
    </row>
    <row r="2" spans="1:64" ht="16.5" thickBot="1" x14ac:dyDescent="0.35">
      <c r="A2" t="s">
        <v>769</v>
      </c>
      <c r="B2" t="s">
        <v>770</v>
      </c>
      <c r="D2" s="11" t="s">
        <v>771</v>
      </c>
      <c r="R2">
        <v>-7000</v>
      </c>
      <c r="S2" s="12">
        <f t="shared" ref="S2:S13" si="0">+D$11+D$12*R2+D$13*R2^2</f>
        <v>0.22461430047019693</v>
      </c>
      <c r="AA2" s="98" t="s">
        <v>29</v>
      </c>
      <c r="AB2" s="99">
        <f>C7</f>
        <v>47469.659</v>
      </c>
      <c r="AC2" s="100" t="s">
        <v>30</v>
      </c>
      <c r="AD2" s="99">
        <f>C8</f>
        <v>2.1392229</v>
      </c>
      <c r="AE2" s="101" t="s">
        <v>659</v>
      </c>
      <c r="AW2">
        <v>-10000</v>
      </c>
      <c r="AX2">
        <f t="shared" ref="AX2:AX65" si="1">AB$3+AB$4*AW2+AB$5*AW2^2+AZ2</f>
        <v>0.34032603408925816</v>
      </c>
      <c r="AY2">
        <f t="shared" ref="AY2:AY65" si="2">AB$3+AB$4*AW2+AB$5*AW2^2</f>
        <v>0.29543970919821372</v>
      </c>
      <c r="AZ2" s="72">
        <f t="shared" ref="AZ2:AZ65" si="3">$AB$6*($AB$11/BA2*BB2+$AB$12)</f>
        <v>4.4886324891044424E-2</v>
      </c>
      <c r="BA2">
        <f t="shared" ref="BA2:BA65" si="4">1+$AB$7*COS(BC2)</f>
        <v>0.46852642836483716</v>
      </c>
      <c r="BB2">
        <f t="shared" ref="BB2:BB65" si="5">SIN(BC2+RADIANS($AB$9))</f>
        <v>0.91727973930550932</v>
      </c>
      <c r="BC2">
        <f t="shared" ref="BC2:BC65" si="6">2*ATAN(BD2)</f>
        <v>0.35520244215911562</v>
      </c>
      <c r="BD2">
        <f t="shared" ref="BD2:BD65" si="7">SQRT((1+$AB$7)/(1-$AB$7))*TAN(BE2/2)</f>
        <v>0.17949239609929463</v>
      </c>
      <c r="BE2">
        <f t="shared" ref="BE2:BK17" si="8">$BL2+$AB$7*SIN(BF2)</f>
        <v>6.9411470746760138</v>
      </c>
      <c r="BF2">
        <f t="shared" si="8"/>
        <v>6.9446984656221415</v>
      </c>
      <c r="BG2">
        <f t="shared" si="8"/>
        <v>6.9367829400671912</v>
      </c>
      <c r="BH2">
        <f t="shared" si="8"/>
        <v>6.9544928448191534</v>
      </c>
      <c r="BI2">
        <f t="shared" si="8"/>
        <v>6.9151958873464201</v>
      </c>
      <c r="BJ2">
        <f t="shared" si="8"/>
        <v>7.0041267971084524</v>
      </c>
      <c r="BK2">
        <f t="shared" si="8"/>
        <v>6.8104930126003982</v>
      </c>
      <c r="BL2">
        <f t="shared" ref="BL2:BL65" si="9">RADIANS($AB$9)+$AB$18*(AW2-AB$15)</f>
        <v>7.2893751743730206</v>
      </c>
    </row>
    <row r="3" spans="1:64" ht="13.5" thickBot="1" x14ac:dyDescent="0.25">
      <c r="A3" t="s">
        <v>774</v>
      </c>
      <c r="C3" s="14" t="s">
        <v>43</v>
      </c>
      <c r="D3" t="s">
        <v>800</v>
      </c>
      <c r="R3">
        <v>-6000</v>
      </c>
      <c r="S3" s="12">
        <f t="shared" si="0"/>
        <v>0.19996936712414587</v>
      </c>
      <c r="AA3" s="102" t="s">
        <v>678</v>
      </c>
      <c r="AB3" s="103">
        <f t="shared" ref="AB3:AB10" si="10">AC3*AD3</f>
        <v>4.1216897462361776E-2</v>
      </c>
      <c r="AC3" s="104">
        <v>4.1216897462361777</v>
      </c>
      <c r="AD3">
        <v>0.01</v>
      </c>
      <c r="AE3" s="105"/>
      <c r="AW3">
        <v>-9900</v>
      </c>
      <c r="AX3">
        <f t="shared" si="1"/>
        <v>0.33735918974699219</v>
      </c>
      <c r="AY3">
        <f t="shared" si="2"/>
        <v>0.29315400586394147</v>
      </c>
      <c r="AZ3" s="72">
        <f t="shared" si="3"/>
        <v>4.4205183883050718E-2</v>
      </c>
      <c r="BA3">
        <f t="shared" si="4"/>
        <v>0.47054566773965245</v>
      </c>
      <c r="BB3">
        <f t="shared" si="5"/>
        <v>0.91320869486715828</v>
      </c>
      <c r="BC3">
        <f t="shared" si="6"/>
        <v>0.36530751734451083</v>
      </c>
      <c r="BD3">
        <f t="shared" si="7"/>
        <v>0.18471249240808207</v>
      </c>
      <c r="BE3">
        <f t="shared" si="8"/>
        <v>6.9588769226936327</v>
      </c>
      <c r="BF3">
        <f t="shared" si="8"/>
        <v>6.9621727012159731</v>
      </c>
      <c r="BG3">
        <f t="shared" si="8"/>
        <v>6.954723884696298</v>
      </c>
      <c r="BH3">
        <f t="shared" si="8"/>
        <v>6.9716233193045918</v>
      </c>
      <c r="BI3">
        <f t="shared" si="8"/>
        <v>6.9336035674414864</v>
      </c>
      <c r="BJ3">
        <f t="shared" si="8"/>
        <v>7.0208887815068826</v>
      </c>
      <c r="BK3">
        <f t="shared" si="8"/>
        <v>6.8284094986912667</v>
      </c>
      <c r="BL3">
        <f t="shared" si="9"/>
        <v>7.3148674745038891</v>
      </c>
    </row>
    <row r="4" spans="1:64" ht="14.25" thickTop="1" thickBot="1" x14ac:dyDescent="0.25">
      <c r="A4" s="8" t="s">
        <v>745</v>
      </c>
      <c r="C4" s="3">
        <v>41903.461000000003</v>
      </c>
      <c r="D4" s="4">
        <v>2.1391810000000002</v>
      </c>
      <c r="R4">
        <v>-5000</v>
      </c>
      <c r="S4" s="12">
        <f t="shared" si="0"/>
        <v>0.17480620189307203</v>
      </c>
      <c r="AA4" s="106" t="s">
        <v>679</v>
      </c>
      <c r="AB4" s="107">
        <f t="shared" si="10"/>
        <v>-2.8013440598698904E-5</v>
      </c>
      <c r="AC4" s="108">
        <v>-2.8013440598698902</v>
      </c>
      <c r="AD4" s="12">
        <v>1.0000000000000001E-5</v>
      </c>
      <c r="AE4" s="105"/>
      <c r="AW4">
        <v>-9800</v>
      </c>
      <c r="AX4">
        <f t="shared" si="1"/>
        <v>0.33437031177822163</v>
      </c>
      <c r="AY4">
        <f t="shared" si="2"/>
        <v>0.290863120210819</v>
      </c>
      <c r="AZ4" s="72">
        <f t="shared" si="3"/>
        <v>4.3507191567402625E-2</v>
      </c>
      <c r="BA4">
        <f t="shared" si="4"/>
        <v>0.47263704868164635</v>
      </c>
      <c r="BB4">
        <f t="shared" si="5"/>
        <v>0.90900815730935569</v>
      </c>
      <c r="BC4">
        <f t="shared" si="6"/>
        <v>0.3754995627136794</v>
      </c>
      <c r="BD4">
        <f t="shared" si="7"/>
        <v>0.18998739571022016</v>
      </c>
      <c r="BE4">
        <f t="shared" si="8"/>
        <v>6.9766814313738221</v>
      </c>
      <c r="BF4">
        <f t="shared" si="8"/>
        <v>6.9797252149089077</v>
      </c>
      <c r="BG4">
        <f t="shared" si="8"/>
        <v>6.9727454111813216</v>
      </c>
      <c r="BH4">
        <f t="shared" si="8"/>
        <v>6.9888119639712061</v>
      </c>
      <c r="BI4">
        <f t="shared" si="8"/>
        <v>6.9521419681594692</v>
      </c>
      <c r="BJ4">
        <f t="shared" si="8"/>
        <v>7.0375936254187073</v>
      </c>
      <c r="BK4">
        <f t="shared" si="8"/>
        <v>6.8466420959614602</v>
      </c>
      <c r="BL4">
        <f t="shared" si="9"/>
        <v>7.3403597746347566</v>
      </c>
    </row>
    <row r="5" spans="1:64" ht="13.5" thickTop="1" x14ac:dyDescent="0.2">
      <c r="A5" s="85" t="s">
        <v>956</v>
      </c>
      <c r="B5" s="19"/>
      <c r="C5" s="67">
        <v>8</v>
      </c>
      <c r="D5" s="19" t="s">
        <v>957</v>
      </c>
      <c r="R5">
        <v>-4000</v>
      </c>
      <c r="S5" s="12">
        <f t="shared" si="0"/>
        <v>0.14912480477697543</v>
      </c>
      <c r="AA5" s="106" t="s">
        <v>661</v>
      </c>
      <c r="AB5" s="107">
        <f t="shared" si="10"/>
        <v>-2.5911594251137104E-10</v>
      </c>
      <c r="AC5" s="108">
        <v>-0.25911594251137104</v>
      </c>
      <c r="AD5">
        <v>1.0000000000000001E-9</v>
      </c>
      <c r="AE5" s="105"/>
      <c r="AW5">
        <v>-9700</v>
      </c>
      <c r="AX5">
        <f t="shared" si="1"/>
        <v>0.33135935714251313</v>
      </c>
      <c r="AY5">
        <f t="shared" si="2"/>
        <v>0.28856705223884627</v>
      </c>
      <c r="AZ5" s="72">
        <f t="shared" si="3"/>
        <v>4.2792304903666874E-2</v>
      </c>
      <c r="BA5">
        <f t="shared" si="4"/>
        <v>0.47480244850286879</v>
      </c>
      <c r="BB5">
        <f t="shared" si="5"/>
        <v>0.90467476292053828</v>
      </c>
      <c r="BC5">
        <f t="shared" si="6"/>
        <v>0.38578181066760603</v>
      </c>
      <c r="BD5">
        <f t="shared" si="7"/>
        <v>0.19531934459052563</v>
      </c>
      <c r="BE5">
        <f t="shared" si="8"/>
        <v>6.9945628161673152</v>
      </c>
      <c r="BF5">
        <f t="shared" si="8"/>
        <v>6.9973598265632653</v>
      </c>
      <c r="BG5">
        <f t="shared" si="8"/>
        <v>6.9908482450537521</v>
      </c>
      <c r="BH5">
        <f t="shared" si="8"/>
        <v>7.0060648318737178</v>
      </c>
      <c r="BI5">
        <f t="shared" si="8"/>
        <v>6.9708095512589923</v>
      </c>
      <c r="BJ5">
        <f t="shared" si="8"/>
        <v>7.0542471759837024</v>
      </c>
      <c r="BK5">
        <f t="shared" si="8"/>
        <v>6.8651955219268732</v>
      </c>
      <c r="BL5">
        <f t="shared" si="9"/>
        <v>7.3658520747656251</v>
      </c>
    </row>
    <row r="6" spans="1:64" x14ac:dyDescent="0.2">
      <c r="A6" s="8" t="s">
        <v>746</v>
      </c>
      <c r="C6" s="6" t="s">
        <v>773</v>
      </c>
      <c r="D6" s="6" t="s">
        <v>772</v>
      </c>
      <c r="E6" s="6" t="s">
        <v>757</v>
      </c>
      <c r="R6">
        <v>-3000</v>
      </c>
      <c r="S6" s="12">
        <f t="shared" si="0"/>
        <v>0.12292517577585617</v>
      </c>
      <c r="AA6" s="106" t="s">
        <v>680</v>
      </c>
      <c r="AB6" s="107">
        <f t="shared" si="10"/>
        <v>5.885349034050126E-2</v>
      </c>
      <c r="AC6" s="108">
        <v>5.885349034050126</v>
      </c>
      <c r="AD6">
        <v>0.01</v>
      </c>
      <c r="AE6" s="105" t="s">
        <v>659</v>
      </c>
      <c r="AW6">
        <v>-9600</v>
      </c>
      <c r="AX6">
        <f t="shared" si="1"/>
        <v>0.32832627981999635</v>
      </c>
      <c r="AY6">
        <f t="shared" si="2"/>
        <v>0.28626580194802331</v>
      </c>
      <c r="AZ6">
        <f t="shared" si="3"/>
        <v>4.2060477871973041E-2</v>
      </c>
      <c r="BA6">
        <f t="shared" si="4"/>
        <v>0.47704384408680356</v>
      </c>
      <c r="BB6">
        <f t="shared" si="5"/>
        <v>0.9002049704631031</v>
      </c>
      <c r="BC6">
        <f t="shared" si="6"/>
        <v>0.39615765126858399</v>
      </c>
      <c r="BD6">
        <f t="shared" si="7"/>
        <v>0.20071069364491412</v>
      </c>
      <c r="BE6">
        <f t="shared" si="8"/>
        <v>7.0125234275876442</v>
      </c>
      <c r="BF6">
        <f t="shared" si="8"/>
        <v>7.0150803596003861</v>
      </c>
      <c r="BG6">
        <f t="shared" si="8"/>
        <v>7.0090332385195895</v>
      </c>
      <c r="BH6">
        <f t="shared" si="8"/>
        <v>7.0233880910644499</v>
      </c>
      <c r="BI6">
        <f t="shared" si="8"/>
        <v>6.9896046382173544</v>
      </c>
      <c r="BJ6">
        <f t="shared" si="8"/>
        <v>7.0708558538387472</v>
      </c>
      <c r="BK6">
        <f t="shared" si="8"/>
        <v>6.8840742856218</v>
      </c>
      <c r="BL6">
        <f t="shared" si="9"/>
        <v>7.3913443748964935</v>
      </c>
    </row>
    <row r="7" spans="1:64" x14ac:dyDescent="0.2">
      <c r="A7" t="s">
        <v>747</v>
      </c>
      <c r="C7">
        <v>47469.659</v>
      </c>
      <c r="R7">
        <v>-2000</v>
      </c>
      <c r="S7" s="12">
        <f t="shared" si="0"/>
        <v>9.6207314889714096E-2</v>
      </c>
      <c r="AA7" s="109" t="s">
        <v>686</v>
      </c>
      <c r="AB7" s="110">
        <f t="shared" si="10"/>
        <v>-0.56685912762294843</v>
      </c>
      <c r="AC7" s="108">
        <v>-0.56685912762294843</v>
      </c>
      <c r="AD7">
        <v>1</v>
      </c>
      <c r="AE7" s="105"/>
      <c r="AW7">
        <v>-9500</v>
      </c>
      <c r="AX7">
        <f t="shared" si="1"/>
        <v>0.32527103042254069</v>
      </c>
      <c r="AY7">
        <f t="shared" si="2"/>
        <v>0.28395936933835014</v>
      </c>
      <c r="AZ7">
        <f t="shared" si="3"/>
        <v>4.1311661084190522E-2</v>
      </c>
      <c r="BA7">
        <f t="shared" si="4"/>
        <v>0.47936331838931279</v>
      </c>
      <c r="BB7">
        <f t="shared" si="5"/>
        <v>0.8955950496958478</v>
      </c>
      <c r="BC7">
        <f t="shared" si="6"/>
        <v>0.40663064172653612</v>
      </c>
      <c r="BD7">
        <f t="shared" si="7"/>
        <v>0.2061639212441613</v>
      </c>
      <c r="BE7">
        <f t="shared" si="8"/>
        <v>7.0305657577571647</v>
      </c>
      <c r="BF7">
        <f t="shared" si="8"/>
        <v>7.0328906367993831</v>
      </c>
      <c r="BG7">
        <f t="shared" si="8"/>
        <v>7.0273013896970449</v>
      </c>
      <c r="BH7">
        <f t="shared" si="8"/>
        <v>7.0407880061788219</v>
      </c>
      <c r="BI7">
        <f t="shared" si="8"/>
        <v>7.0085254302130711</v>
      </c>
      <c r="BJ7">
        <f t="shared" si="8"/>
        <v>7.0874266668323287</v>
      </c>
      <c r="BK7">
        <f t="shared" si="8"/>
        <v>6.9032826846688646</v>
      </c>
      <c r="BL7">
        <f t="shared" si="9"/>
        <v>7.416836675027362</v>
      </c>
    </row>
    <row r="8" spans="1:64" ht="15.75" x14ac:dyDescent="0.3">
      <c r="A8" t="s">
        <v>748</v>
      </c>
      <c r="C8">
        <v>2.1392229</v>
      </c>
      <c r="R8">
        <v>-1000</v>
      </c>
      <c r="S8" s="12">
        <f t="shared" si="0"/>
        <v>6.8971222118549322E-2</v>
      </c>
      <c r="AA8" s="106" t="s">
        <v>31</v>
      </c>
      <c r="AB8" s="110">
        <f t="shared" si="10"/>
        <v>144.35968786061846</v>
      </c>
      <c r="AC8" s="108">
        <v>14.435968786061848</v>
      </c>
      <c r="AD8">
        <v>10</v>
      </c>
      <c r="AE8" s="105" t="s">
        <v>660</v>
      </c>
      <c r="AW8">
        <v>-9400</v>
      </c>
      <c r="AX8">
        <f t="shared" si="1"/>
        <v>0.32219355583984</v>
      </c>
      <c r="AY8">
        <f t="shared" si="2"/>
        <v>0.28164775440982676</v>
      </c>
      <c r="AZ8">
        <f t="shared" si="3"/>
        <v>4.0545801430013212E-2</v>
      </c>
      <c r="BA8">
        <f t="shared" si="4"/>
        <v>0.48176306729143958</v>
      </c>
      <c r="BB8">
        <f t="shared" si="5"/>
        <v>0.89084106931320461</v>
      </c>
      <c r="BC8">
        <f t="shared" si="6"/>
        <v>0.41720451596142633</v>
      </c>
      <c r="BD8">
        <f t="shared" si="7"/>
        <v>0.21168163761004649</v>
      </c>
      <c r="BE8">
        <f t="shared" si="8"/>
        <v>7.0486924462703486</v>
      </c>
      <c r="BF8">
        <f t="shared" si="8"/>
        <v>7.0507944772851774</v>
      </c>
      <c r="BG8">
        <f t="shared" si="8"/>
        <v>7.0456538615599849</v>
      </c>
      <c r="BH8">
        <f t="shared" si="8"/>
        <v>7.0582709196354942</v>
      </c>
      <c r="BI8">
        <f t="shared" si="8"/>
        <v>7.0275700296708097</v>
      </c>
      <c r="BJ8">
        <f t="shared" si="8"/>
        <v>7.1039672228217361</v>
      </c>
      <c r="BK8">
        <f t="shared" si="8"/>
        <v>6.9228248024863284</v>
      </c>
      <c r="BL8">
        <f t="shared" si="9"/>
        <v>7.4423289751582304</v>
      </c>
    </row>
    <row r="9" spans="1:64" ht="15.75" x14ac:dyDescent="0.3">
      <c r="A9" s="86" t="s">
        <v>958</v>
      </c>
      <c r="B9" s="86"/>
      <c r="C9" s="86">
        <v>133</v>
      </c>
      <c r="D9" s="86" t="str">
        <f>"F"&amp;C9</f>
        <v>F133</v>
      </c>
      <c r="E9" s="86" t="str">
        <f>"G"&amp;C9</f>
        <v>G133</v>
      </c>
      <c r="R9">
        <v>0</v>
      </c>
      <c r="S9" s="12">
        <f t="shared" si="0"/>
        <v>4.1216897462361776E-2</v>
      </c>
      <c r="AA9" s="111" t="s">
        <v>32</v>
      </c>
      <c r="AB9" s="110">
        <f t="shared" si="10"/>
        <v>93.116815778786304</v>
      </c>
      <c r="AC9" s="108">
        <v>9.3116815778786304</v>
      </c>
      <c r="AD9">
        <v>10</v>
      </c>
      <c r="AE9" s="105" t="s">
        <v>691</v>
      </c>
      <c r="AW9">
        <v>-9300</v>
      </c>
      <c r="AX9">
        <f t="shared" si="1"/>
        <v>0.31909379892732387</v>
      </c>
      <c r="AY9">
        <f t="shared" si="2"/>
        <v>0.27933095716245315</v>
      </c>
      <c r="AZ9">
        <f t="shared" si="3"/>
        <v>3.9762841764870709E-2</v>
      </c>
      <c r="BA9">
        <f t="shared" si="4"/>
        <v>0.48424540681420325</v>
      </c>
      <c r="BB9">
        <f t="shared" si="5"/>
        <v>0.88593888428557666</v>
      </c>
      <c r="BC9">
        <f t="shared" si="6"/>
        <v>0.42788319426143084</v>
      </c>
      <c r="BD9">
        <f t="shared" si="7"/>
        <v>0.21726659323943004</v>
      </c>
      <c r="BE9">
        <f t="shared" si="8"/>
        <v>7.0669062853717914</v>
      </c>
      <c r="BF9">
        <f t="shared" si="8"/>
        <v>7.0687956948091948</v>
      </c>
      <c r="BG9">
        <f t="shared" si="8"/>
        <v>7.0640920004575483</v>
      </c>
      <c r="BH9">
        <f t="shared" si="8"/>
        <v>7.0758432325989018</v>
      </c>
      <c r="BI9">
        <f t="shared" si="8"/>
        <v>7.0467364634262335</v>
      </c>
      <c r="BJ9">
        <f t="shared" si="8"/>
        <v>7.1204857414226623</v>
      </c>
      <c r="BK9">
        <f t="shared" si="8"/>
        <v>6.9427045056345982</v>
      </c>
      <c r="BL9">
        <f t="shared" si="9"/>
        <v>7.4678212752890989</v>
      </c>
    </row>
    <row r="10" spans="1:64" ht="13.5" thickBot="1" x14ac:dyDescent="0.25">
      <c r="C10" s="7" t="s">
        <v>764</v>
      </c>
      <c r="D10" s="7" t="s">
        <v>765</v>
      </c>
      <c r="R10">
        <v>1000</v>
      </c>
      <c r="S10" s="12">
        <f t="shared" si="0"/>
        <v>1.2944340921151501E-2</v>
      </c>
      <c r="AA10" s="112" t="s">
        <v>688</v>
      </c>
      <c r="AB10" s="113">
        <f t="shared" si="10"/>
        <v>-21454.34949627985</v>
      </c>
      <c r="AC10" s="114">
        <v>-2.145434949627985</v>
      </c>
      <c r="AD10">
        <v>10000</v>
      </c>
      <c r="AE10" s="105" t="s">
        <v>687</v>
      </c>
      <c r="AW10">
        <v>-9200</v>
      </c>
      <c r="AX10">
        <f t="shared" si="1"/>
        <v>0.31597169824218507</v>
      </c>
      <c r="AY10">
        <f t="shared" si="2"/>
        <v>0.27700897759622922</v>
      </c>
      <c r="AZ10">
        <f t="shared" si="3"/>
        <v>3.8962720645955823E-2</v>
      </c>
      <c r="BA10">
        <f t="shared" si="4"/>
        <v>0.48681278070834444</v>
      </c>
      <c r="BB10">
        <f t="shared" si="5"/>
        <v>0.88088412257993776</v>
      </c>
      <c r="BC10">
        <f t="shared" si="6"/>
        <v>0.4386707930657105</v>
      </c>
      <c r="BD10">
        <f t="shared" si="7"/>
        <v>0.22292168771928547</v>
      </c>
      <c r="BE10">
        <f t="shared" si="8"/>
        <v>7.0852102244606501</v>
      </c>
      <c r="BF10">
        <f t="shared" si="8"/>
        <v>7.0868980974169675</v>
      </c>
      <c r="BG10">
        <f t="shared" si="8"/>
        <v>7.0826173540793187</v>
      </c>
      <c r="BH10">
        <f t="shared" si="8"/>
        <v>7.0935113858641694</v>
      </c>
      <c r="BI10">
        <f t="shared" si="8"/>
        <v>7.0660227075725519</v>
      </c>
      <c r="BJ10">
        <f t="shared" si="8"/>
        <v>7.1369910645750796</v>
      </c>
      <c r="BK10">
        <f t="shared" si="8"/>
        <v>6.9629254413036454</v>
      </c>
      <c r="BL10">
        <f t="shared" si="9"/>
        <v>7.4933135754199673</v>
      </c>
    </row>
    <row r="11" spans="1:64" ht="14.25" x14ac:dyDescent="0.2">
      <c r="A11" t="s">
        <v>760</v>
      </c>
      <c r="C11" s="20">
        <f ca="1">INTERCEPT(INDIRECT(E9):G802,INDIRECT(D9):F802)</f>
        <v>3.5393999976779666E-2</v>
      </c>
      <c r="D11" s="129">
        <f>AB3</f>
        <v>4.1216897462361776E-2</v>
      </c>
      <c r="E11" s="16">
        <v>1.555821818335976</v>
      </c>
      <c r="F11" s="12">
        <v>9.9999999999999995E-7</v>
      </c>
      <c r="R11">
        <v>2000</v>
      </c>
      <c r="S11" s="12">
        <f t="shared" si="0"/>
        <v>-1.5846447505081514E-2</v>
      </c>
      <c r="AA11" s="115" t="s">
        <v>33</v>
      </c>
      <c r="AB11" s="25">
        <f>1-AB7^2</f>
        <v>0.67867072943054985</v>
      </c>
      <c r="AC11" s="25">
        <f>SUM(AE21:AE1949)</f>
        <v>5.0434206797003169E-4</v>
      </c>
      <c r="AD11" s="115" t="s">
        <v>34</v>
      </c>
      <c r="AE11" s="105"/>
      <c r="AW11">
        <v>-9100</v>
      </c>
      <c r="AX11">
        <f t="shared" si="1"/>
        <v>0.31282718783305763</v>
      </c>
      <c r="AY11">
        <f t="shared" si="2"/>
        <v>0.27468181571115519</v>
      </c>
      <c r="AZ11">
        <f t="shared" si="3"/>
        <v>3.8145372121902429E-2</v>
      </c>
      <c r="BA11">
        <f t="shared" si="4"/>
        <v>0.48946776843540196</v>
      </c>
      <c r="BB11">
        <f t="shared" si="5"/>
        <v>0.87567217123363283</v>
      </c>
      <c r="BC11">
        <f t="shared" si="6"/>
        <v>0.44957163491066682</v>
      </c>
      <c r="BD11">
        <f t="shared" si="7"/>
        <v>0.22864997898405609</v>
      </c>
      <c r="BE11">
        <f t="shared" si="8"/>
        <v>7.1036073739481465</v>
      </c>
      <c r="BF11">
        <f t="shared" si="8"/>
        <v>7.1051054885863341</v>
      </c>
      <c r="BG11">
        <f t="shared" si="8"/>
        <v>7.1012316887355169</v>
      </c>
      <c r="BH11">
        <f t="shared" si="8"/>
        <v>7.1112818408369627</v>
      </c>
      <c r="BI11">
        <f t="shared" si="8"/>
        <v>7.085426714054547</v>
      </c>
      <c r="BJ11">
        <f t="shared" si="8"/>
        <v>7.15349266578382</v>
      </c>
      <c r="BK11">
        <f t="shared" si="8"/>
        <v>6.9834910349429835</v>
      </c>
      <c r="BL11">
        <f t="shared" si="9"/>
        <v>7.5188058755508358</v>
      </c>
    </row>
    <row r="12" spans="1:64" x14ac:dyDescent="0.2">
      <c r="A12" t="s">
        <v>761</v>
      </c>
      <c r="C12" s="20">
        <f ca="1">SLOPE(INDIRECT(E9):G802,INDIRECT(D9):F802)</f>
        <v>-3.5303053034349079E-5</v>
      </c>
      <c r="D12" s="129">
        <f>AB4</f>
        <v>-2.8013440598698904E-5</v>
      </c>
      <c r="E12" s="17">
        <v>-95.723013573269057</v>
      </c>
      <c r="F12" s="12">
        <v>9.9999999999999995E-8</v>
      </c>
      <c r="R12">
        <v>3000</v>
      </c>
      <c r="S12" s="12">
        <f t="shared" si="0"/>
        <v>-4.515546781633728E-2</v>
      </c>
      <c r="AA12" s="116" t="s">
        <v>682</v>
      </c>
      <c r="AB12" s="25">
        <f>AB7*SIN(RADIANS(AB9))</f>
        <v>-0.56602060448500702</v>
      </c>
      <c r="AE12" s="105"/>
      <c r="AW12">
        <v>-9000</v>
      </c>
      <c r="AX12">
        <f t="shared" si="1"/>
        <v>0.30966019708800696</v>
      </c>
      <c r="AY12">
        <f t="shared" si="2"/>
        <v>0.27234947150723088</v>
      </c>
      <c r="AZ12">
        <f t="shared" si="3"/>
        <v>3.7310725580776083E-2</v>
      </c>
      <c r="BA12">
        <f t="shared" si="4"/>
        <v>0.49221309356058363</v>
      </c>
      <c r="BB12">
        <f t="shared" si="5"/>
        <v>0.87029816174697727</v>
      </c>
      <c r="BC12">
        <f t="shared" si="6"/>
        <v>0.46059025858944541</v>
      </c>
      <c r="BD12">
        <f t="shared" si="7"/>
        <v>0.23445469307598749</v>
      </c>
      <c r="BE12">
        <f t="shared" si="8"/>
        <v>7.122101008510124</v>
      </c>
      <c r="BF12">
        <f t="shared" si="8"/>
        <v>7.1234216699082085</v>
      </c>
      <c r="BG12">
        <f t="shared" si="8"/>
        <v>7.1199370058230178</v>
      </c>
      <c r="BH12">
        <f t="shared" si="8"/>
        <v>7.1291610607934608</v>
      </c>
      <c r="BI12">
        <f t="shared" si="8"/>
        <v>7.104946439079364</v>
      </c>
      <c r="BJ12">
        <f t="shared" si="8"/>
        <v>7.1700006578873685</v>
      </c>
      <c r="BK12">
        <f t="shared" si="8"/>
        <v>7.0044044880357346</v>
      </c>
      <c r="BL12">
        <f t="shared" si="9"/>
        <v>7.5442981756817034</v>
      </c>
    </row>
    <row r="13" spans="1:64" ht="16.5" thickBot="1" x14ac:dyDescent="0.35">
      <c r="A13" t="s">
        <v>763</v>
      </c>
      <c r="C13" s="6" t="s">
        <v>758</v>
      </c>
      <c r="D13" s="129">
        <f>AB5</f>
        <v>-2.5911594251137104E-10</v>
      </c>
      <c r="E13" s="18">
        <v>38.843079550848202</v>
      </c>
      <c r="F13" s="12">
        <v>1E-10</v>
      </c>
      <c r="R13">
        <v>4000</v>
      </c>
      <c r="S13" s="12">
        <f t="shared" si="0"/>
        <v>-7.4982720012615772E-2</v>
      </c>
      <c r="AA13" s="117" t="s">
        <v>44</v>
      </c>
      <c r="AB13" s="118">
        <f>AB6*86400*300000/149600000</f>
        <v>10.197075331723214</v>
      </c>
      <c r="AC13" t="s">
        <v>17</v>
      </c>
      <c r="AE13" s="105"/>
      <c r="AW13">
        <v>-8900</v>
      </c>
      <c r="AX13">
        <f t="shared" si="1"/>
        <v>0.30647065064452167</v>
      </c>
      <c r="AY13">
        <f t="shared" si="2"/>
        <v>0.2700119449844563</v>
      </c>
      <c r="AZ13">
        <f t="shared" si="3"/>
        <v>3.6458705660065351E-2</v>
      </c>
      <c r="BA13">
        <f t="shared" si="4"/>
        <v>0.49505163258265417</v>
      </c>
      <c r="BB13">
        <f t="shared" si="5"/>
        <v>0.86475695475170034</v>
      </c>
      <c r="BC13">
        <f t="shared" si="6"/>
        <v>0.47173142958617242</v>
      </c>
      <c r="BD13">
        <f t="shared" si="7"/>
        <v>0.24033923447938874</v>
      </c>
      <c r="BE13">
        <f t="shared" si="8"/>
        <v>7.1406945697922799</v>
      </c>
      <c r="BF13">
        <f t="shared" si="8"/>
        <v>7.1418504453688811</v>
      </c>
      <c r="BG13">
        <f t="shared" si="8"/>
        <v>7.1387355573508948</v>
      </c>
      <c r="BH13">
        <f t="shared" si="8"/>
        <v>7.1471554926184853</v>
      </c>
      <c r="BI13">
        <f t="shared" si="8"/>
        <v>7.1245798734161685</v>
      </c>
      <c r="BJ13">
        <f t="shared" si="8"/>
        <v>7.186525799204091</v>
      </c>
      <c r="BK13">
        <f t="shared" si="8"/>
        <v>7.0256687760182359</v>
      </c>
      <c r="BL13">
        <f t="shared" si="9"/>
        <v>7.5697904758125718</v>
      </c>
    </row>
    <row r="14" spans="1:64" x14ac:dyDescent="0.2">
      <c r="A14" t="s">
        <v>768</v>
      </c>
      <c r="E14">
        <f>SUM(S21:S50)</f>
        <v>3.9000000000000026</v>
      </c>
      <c r="X14" t="s">
        <v>125</v>
      </c>
      <c r="Y14">
        <f>MAX(C21:C549)-MIN(C21:C284)</f>
        <v>32511.351200000005</v>
      </c>
      <c r="AA14" s="117" t="s">
        <v>683</v>
      </c>
      <c r="AB14" s="25">
        <f>2*AB5*365.24/C8</f>
        <v>-8.8480267150144251E-8</v>
      </c>
      <c r="AC14" t="s">
        <v>643</v>
      </c>
      <c r="AE14" s="105"/>
      <c r="AW14">
        <v>-8800</v>
      </c>
      <c r="AX14">
        <f t="shared" si="1"/>
        <v>0.30325846836413484</v>
      </c>
      <c r="AY14">
        <f t="shared" si="2"/>
        <v>0.26766923614283156</v>
      </c>
      <c r="AZ14">
        <f t="shared" si="3"/>
        <v>3.55892322213033E-2</v>
      </c>
      <c r="BA14">
        <f t="shared" si="4"/>
        <v>0.49798642423156259</v>
      </c>
      <c r="BB14">
        <f t="shared" si="5"/>
        <v>0.85904312390250159</v>
      </c>
      <c r="BC14">
        <f t="shared" si="6"/>
        <v>0.48300015085893572</v>
      </c>
      <c r="BD14">
        <f t="shared" si="7"/>
        <v>0.24630719711116938</v>
      </c>
      <c r="BE14">
        <f t="shared" si="8"/>
        <v>7.159391668641387</v>
      </c>
      <c r="BF14">
        <f t="shared" si="8"/>
        <v>7.1603956272786746</v>
      </c>
      <c r="BG14">
        <f t="shared" si="8"/>
        <v>7.1576298604037243</v>
      </c>
      <c r="BH14">
        <f t="shared" si="8"/>
        <v>7.1652715492327905</v>
      </c>
      <c r="BI14">
        <f t="shared" si="8"/>
        <v>7.1443250746586813</v>
      </c>
      <c r="BJ14">
        <f t="shared" si="8"/>
        <v>7.2030794979015091</v>
      </c>
      <c r="BK14">
        <f t="shared" si="8"/>
        <v>7.0472866463465325</v>
      </c>
      <c r="BL14">
        <f t="shared" si="9"/>
        <v>7.5952827759434403</v>
      </c>
    </row>
    <row r="15" spans="1:64" ht="15.75" x14ac:dyDescent="0.3">
      <c r="A15" s="5" t="s">
        <v>762</v>
      </c>
      <c r="C15" s="23">
        <f ca="1">(C7+C11)+(C8+C12)*INT(MAX(F21:F3513))</f>
        <v>56890.676570954412</v>
      </c>
      <c r="D15" s="25">
        <f>+C7+INT(MAX(F21:F1568))*C8+D11+D12*INT(MAX(F21:F4003))+D13*INT(MAX(F21:F4030)^2)</f>
        <v>56890.709471695394</v>
      </c>
      <c r="E15" s="66" t="s">
        <v>940</v>
      </c>
      <c r="F15" s="67">
        <v>1</v>
      </c>
      <c r="X15" t="s">
        <v>127</v>
      </c>
      <c r="Y15">
        <f>Y14/365.24</f>
        <v>89.013665534990707</v>
      </c>
      <c r="AA15" s="116" t="s">
        <v>35</v>
      </c>
      <c r="AB15" s="119">
        <f>(AB10-AB2)/AD2</f>
        <v>-32219.180383811268</v>
      </c>
      <c r="AC15" t="s">
        <v>689</v>
      </c>
      <c r="AE15" s="105"/>
      <c r="AW15">
        <v>-8700</v>
      </c>
      <c r="AX15">
        <f t="shared" si="1"/>
        <v>0.30002356537318003</v>
      </c>
      <c r="AY15">
        <f t="shared" si="2"/>
        <v>0.26532134498235654</v>
      </c>
      <c r="AZ15">
        <f t="shared" si="3"/>
        <v>3.4702220390823477E-2</v>
      </c>
      <c r="BA15">
        <f t="shared" si="4"/>
        <v>0.50102067927078964</v>
      </c>
      <c r="BB15">
        <f t="shared" si="5"/>
        <v>0.85315093892787708</v>
      </c>
      <c r="BC15">
        <f t="shared" si="6"/>
        <v>0.49440167405886065</v>
      </c>
      <c r="BD15">
        <f t="shared" si="7"/>
        <v>0.2523623760626022</v>
      </c>
      <c r="BE15">
        <f t="shared" si="8"/>
        <v>7.1781960869513961</v>
      </c>
      <c r="BF15">
        <f t="shared" si="8"/>
        <v>7.1790610438765681</v>
      </c>
      <c r="BG15">
        <f t="shared" si="8"/>
        <v>7.1766227104274192</v>
      </c>
      <c r="BH15">
        <f t="shared" si="8"/>
        <v>7.1835155929336443</v>
      </c>
      <c r="BI15">
        <f t="shared" si="8"/>
        <v>7.1641802015253218</v>
      </c>
      <c r="BJ15">
        <f t="shared" si="8"/>
        <v>7.219673814431423</v>
      </c>
      <c r="BK15">
        <f t="shared" si="8"/>
        <v>7.0692606167110199</v>
      </c>
      <c r="BL15">
        <f t="shared" si="9"/>
        <v>7.6207750760743087</v>
      </c>
    </row>
    <row r="16" spans="1:64" ht="15.75" x14ac:dyDescent="0.3">
      <c r="A16" s="8" t="s">
        <v>749</v>
      </c>
      <c r="C16" s="24">
        <f ca="1">+C8+C12</f>
        <v>2.1391875969469658</v>
      </c>
      <c r="D16" s="64">
        <f>+C8+D12+2*D13*MAX(F21:F102)</f>
        <v>2.1391947347174591</v>
      </c>
      <c r="E16" s="66" t="s">
        <v>941</v>
      </c>
      <c r="F16" s="68">
        <f ca="1">NOW()+15018.5+$C$5/24</f>
        <v>60570.558427199074</v>
      </c>
      <c r="AA16" s="115" t="s">
        <v>36</v>
      </c>
      <c r="AB16" s="119">
        <f>365.24*AB8</f>
        <v>52725.932394212286</v>
      </c>
      <c r="AC16" t="s">
        <v>659</v>
      </c>
      <c r="AD16" s="25"/>
      <c r="AE16" s="105"/>
      <c r="AW16">
        <v>-8600</v>
      </c>
      <c r="AX16">
        <f t="shared" si="1"/>
        <v>0.29676585217002843</v>
      </c>
      <c r="AY16">
        <f t="shared" si="2"/>
        <v>0.26296827150303137</v>
      </c>
      <c r="AZ16">
        <f t="shared" si="3"/>
        <v>3.3797580666997069E-2</v>
      </c>
      <c r="BA16">
        <f t="shared" si="4"/>
        <v>0.50415779084842893</v>
      </c>
      <c r="BB16">
        <f t="shared" si="5"/>
        <v>0.84707434776399271</v>
      </c>
      <c r="BC16">
        <f t="shared" si="6"/>
        <v>0.50594151128663334</v>
      </c>
      <c r="BD16">
        <f t="shared" si="7"/>
        <v>0.25850878020112339</v>
      </c>
      <c r="BE16">
        <f t="shared" si="8"/>
        <v>7.1971117792283668</v>
      </c>
      <c r="BF16">
        <f t="shared" si="8"/>
        <v>7.1978505486242561</v>
      </c>
      <c r="BG16">
        <f t="shared" si="8"/>
        <v>7.1957171932310287</v>
      </c>
      <c r="BH16">
        <f t="shared" si="8"/>
        <v>7.2018939198860457</v>
      </c>
      <c r="BI16">
        <f t="shared" si="8"/>
        <v>7.1841435502708801</v>
      </c>
      <c r="BJ16">
        <f t="shared" si="8"/>
        <v>7.2363214618717899</v>
      </c>
      <c r="BK16">
        <f t="shared" si="8"/>
        <v>7.0915929734003953</v>
      </c>
      <c r="BL16">
        <f t="shared" si="9"/>
        <v>7.6462673762051772</v>
      </c>
    </row>
    <row r="17" spans="1:64" ht="16.5" thickBot="1" x14ac:dyDescent="0.35">
      <c r="A17" s="27" t="s">
        <v>857</v>
      </c>
      <c r="C17">
        <f>COUNT(C21:C2171)</f>
        <v>199</v>
      </c>
      <c r="E17" s="66" t="s">
        <v>942</v>
      </c>
      <c r="F17" s="68">
        <f ca="1">ROUND(2*(F16-$C$7)/$C$8,0)/2+F15</f>
        <v>6125</v>
      </c>
      <c r="X17" t="s">
        <v>126</v>
      </c>
      <c r="Y17">
        <f>Y14/AB16</f>
        <v>0.61661026602478386</v>
      </c>
      <c r="AA17" s="115" t="s">
        <v>37</v>
      </c>
      <c r="AB17" s="120">
        <f>AB13^3/AB8^2</f>
        <v>5.0878583817439635E-2</v>
      </c>
      <c r="AE17" s="105"/>
      <c r="AW17">
        <v>-8500</v>
      </c>
      <c r="AX17">
        <f t="shared" si="1"/>
        <v>0.29348523479797434</v>
      </c>
      <c r="AY17">
        <f t="shared" si="2"/>
        <v>0.26061001570485592</v>
      </c>
      <c r="AZ17">
        <f t="shared" si="3"/>
        <v>3.2875219093118413E-2</v>
      </c>
      <c r="BA17">
        <f t="shared" si="4"/>
        <v>0.50740134544888937</v>
      </c>
      <c r="BB17">
        <f t="shared" si="5"/>
        <v>0.84080695768157476</v>
      </c>
      <c r="BC17">
        <f t="shared" si="6"/>
        <v>0.51762544750262374</v>
      </c>
      <c r="BD17">
        <f t="shared" si="7"/>
        <v>0.26475064575631846</v>
      </c>
      <c r="BE17">
        <f t="shared" si="8"/>
        <v>7.216142873992724</v>
      </c>
      <c r="BF17">
        <f t="shared" si="8"/>
        <v>7.2167680311861098</v>
      </c>
      <c r="BG17">
        <f t="shared" si="8"/>
        <v>7.2149166956090669</v>
      </c>
      <c r="BH17">
        <f t="shared" si="8"/>
        <v>7.2204127460151994</v>
      </c>
      <c r="BI17">
        <f t="shared" si="8"/>
        <v>7.2042135932810858</v>
      </c>
      <c r="BJ17">
        <f t="shared" si="8"/>
        <v>7.2530358040152993</v>
      </c>
      <c r="BK17">
        <f t="shared" si="8"/>
        <v>7.1142857698159769</v>
      </c>
      <c r="BL17">
        <f t="shared" si="9"/>
        <v>7.6717596763360456</v>
      </c>
    </row>
    <row r="18" spans="1:64" ht="17.25" thickTop="1" thickBot="1" x14ac:dyDescent="0.35">
      <c r="A18" s="8" t="s">
        <v>945</v>
      </c>
      <c r="C18" s="70">
        <f ca="1">+C15</f>
        <v>56890.676570954412</v>
      </c>
      <c r="D18" s="71">
        <f ca="1">C16</f>
        <v>2.1391875969469658</v>
      </c>
      <c r="E18" s="66" t="s">
        <v>943</v>
      </c>
      <c r="F18" s="25">
        <f ca="1">ROUND(2*(F16-$C$15)/$C$16,0)/2+F15</f>
        <v>1721</v>
      </c>
      <c r="AA18" s="121" t="s">
        <v>38</v>
      </c>
      <c r="AB18" s="122">
        <f>2*PI()/(AB8*365.2422)*AD2</f>
        <v>2.5492300130868336E-4</v>
      </c>
      <c r="AC18" s="123" t="s">
        <v>681</v>
      </c>
      <c r="AD18" s="123"/>
      <c r="AE18" s="124"/>
      <c r="AW18">
        <v>-8400</v>
      </c>
      <c r="AX18">
        <f t="shared" si="1"/>
        <v>0.29018161508178619</v>
      </c>
      <c r="AY18">
        <f t="shared" si="2"/>
        <v>0.25824657758783021</v>
      </c>
      <c r="AZ18">
        <f t="shared" si="3"/>
        <v>3.1935037493956007E-2</v>
      </c>
      <c r="BA18">
        <f t="shared" si="4"/>
        <v>0.51075513450577481</v>
      </c>
      <c r="BB18">
        <f t="shared" si="5"/>
        <v>0.83434201530068497</v>
      </c>
      <c r="BC18">
        <f t="shared" si="6"/>
        <v>0.52945955372209519</v>
      </c>
      <c r="BD18">
        <f t="shared" si="7"/>
        <v>0.27109245103108798</v>
      </c>
      <c r="BE18">
        <f t="shared" ref="BE18:BK33" si="11">$BL18+$AB$7*SIN(BF18)</f>
        <v>7.2352936751507881</v>
      </c>
      <c r="BF18">
        <f t="shared" si="11"/>
        <v>7.2358174300739053</v>
      </c>
      <c r="BG18">
        <f t="shared" si="11"/>
        <v>7.2342249145027759</v>
      </c>
      <c r="BH18">
        <f t="shared" si="11"/>
        <v>7.239078194564212</v>
      </c>
      <c r="BI18">
        <f t="shared" si="11"/>
        <v>7.2243890199165834</v>
      </c>
      <c r="BJ18">
        <f t="shared" si="11"/>
        <v>7.2698308510447935</v>
      </c>
      <c r="BK18">
        <f t="shared" si="11"/>
        <v>7.1373408251373522</v>
      </c>
      <c r="BL18">
        <f t="shared" si="9"/>
        <v>7.6972519764669141</v>
      </c>
    </row>
    <row r="19" spans="1:64" ht="13.5" thickBot="1" x14ac:dyDescent="0.25">
      <c r="A19" s="72" t="s">
        <v>946</v>
      </c>
      <c r="C19" s="26">
        <f>+D15</f>
        <v>56890.709471695394</v>
      </c>
      <c r="D19" s="65">
        <f>+D16</f>
        <v>2.1391947347174591</v>
      </c>
      <c r="E19" s="66" t="s">
        <v>944</v>
      </c>
      <c r="F19" s="69">
        <f ca="1">+$C$15+$C$16*F18-15018.5-$C$5/24</f>
        <v>45553.385091966804</v>
      </c>
      <c r="AA19" s="125"/>
      <c r="AC19" s="125"/>
      <c r="AW19">
        <v>-8300</v>
      </c>
      <c r="AX19">
        <f t="shared" si="1"/>
        <v>0.28685489092483546</v>
      </c>
      <c r="AY19">
        <f t="shared" si="2"/>
        <v>0.25587795715195433</v>
      </c>
      <c r="AZ19">
        <f t="shared" si="3"/>
        <v>3.0976933772881157E-2</v>
      </c>
      <c r="BA19">
        <f t="shared" si="4"/>
        <v>0.51422316674602497</v>
      </c>
      <c r="BB19">
        <f t="shared" si="5"/>
        <v>0.8276723853717417</v>
      </c>
      <c r="BC19">
        <f t="shared" si="6"/>
        <v>0.54145020114298759</v>
      </c>
      <c r="BD19">
        <f t="shared" si="7"/>
        <v>0.27753893239761052</v>
      </c>
      <c r="BE19">
        <f t="shared" si="11"/>
        <v>7.2545686634798816</v>
      </c>
      <c r="BF19">
        <f t="shared" si="11"/>
        <v>7.2550027469171106</v>
      </c>
      <c r="BG19">
        <f t="shared" si="11"/>
        <v>7.2536458646354856</v>
      </c>
      <c r="BH19">
        <f t="shared" si="11"/>
        <v>7.2578962855942279</v>
      </c>
      <c r="BI19">
        <f t="shared" si="11"/>
        <v>7.244668779665516</v>
      </c>
      <c r="BJ19">
        <f t="shared" si="11"/>
        <v>7.2867212526369727</v>
      </c>
      <c r="BK19">
        <f t="shared" si="11"/>
        <v>7.1607597231402424</v>
      </c>
      <c r="BL19">
        <f t="shared" si="9"/>
        <v>7.7227442765977816</v>
      </c>
    </row>
    <row r="20" spans="1:64" ht="15" thickBot="1" x14ac:dyDescent="0.25">
      <c r="A20" s="7" t="s">
        <v>750</v>
      </c>
      <c r="B20" s="7" t="s">
        <v>751</v>
      </c>
      <c r="C20" s="7" t="s">
        <v>752</v>
      </c>
      <c r="D20" s="7" t="s">
        <v>757</v>
      </c>
      <c r="E20" s="7" t="s">
        <v>753</v>
      </c>
      <c r="F20" s="7" t="s">
        <v>754</v>
      </c>
      <c r="G20" s="7" t="s">
        <v>755</v>
      </c>
      <c r="H20" s="10" t="s">
        <v>18</v>
      </c>
      <c r="I20" s="9" t="s">
        <v>862</v>
      </c>
      <c r="J20" s="10" t="s">
        <v>642</v>
      </c>
      <c r="K20" s="10" t="s">
        <v>19</v>
      </c>
      <c r="L20" s="10" t="s">
        <v>40</v>
      </c>
      <c r="M20" s="10" t="s">
        <v>41</v>
      </c>
      <c r="N20" s="10" t="s">
        <v>851</v>
      </c>
      <c r="O20" s="10" t="s">
        <v>850</v>
      </c>
      <c r="P20" s="10" t="s">
        <v>767</v>
      </c>
      <c r="Q20" s="9" t="s">
        <v>766</v>
      </c>
      <c r="R20" s="7" t="s">
        <v>759</v>
      </c>
      <c r="S20" s="7" t="s">
        <v>644</v>
      </c>
      <c r="T20" s="31"/>
      <c r="Z20" s="7" t="s">
        <v>754</v>
      </c>
      <c r="AA20" s="9" t="s">
        <v>690</v>
      </c>
      <c r="AB20" s="9" t="s">
        <v>696</v>
      </c>
      <c r="AC20" s="9" t="s">
        <v>641</v>
      </c>
      <c r="AD20" s="9" t="s">
        <v>684</v>
      </c>
      <c r="AE20" s="9" t="s">
        <v>39</v>
      </c>
      <c r="AF20" s="9" t="s">
        <v>978</v>
      </c>
      <c r="AG20" s="96"/>
      <c r="AH20" s="9" t="s">
        <v>666</v>
      </c>
      <c r="AI20" s="9" t="s">
        <v>667</v>
      </c>
      <c r="AJ20" s="9" t="s">
        <v>668</v>
      </c>
      <c r="AK20" s="9" t="s">
        <v>685</v>
      </c>
      <c r="AL20" s="9" t="s">
        <v>669</v>
      </c>
      <c r="AM20" s="9" t="s">
        <v>670</v>
      </c>
      <c r="AN20" s="7" t="s">
        <v>671</v>
      </c>
      <c r="AO20" s="7" t="s">
        <v>672</v>
      </c>
      <c r="AP20" s="7" t="s">
        <v>673</v>
      </c>
      <c r="AQ20" s="7" t="s">
        <v>674</v>
      </c>
      <c r="AR20" s="7" t="s">
        <v>675</v>
      </c>
      <c r="AS20" s="7" t="s">
        <v>676</v>
      </c>
      <c r="AT20" s="7" t="s">
        <v>677</v>
      </c>
      <c r="AU20" s="7" t="s">
        <v>903</v>
      </c>
      <c r="AV20" s="126"/>
      <c r="AW20">
        <v>-8200</v>
      </c>
      <c r="AX20">
        <f t="shared" si="1"/>
        <v>0.28350495666270503</v>
      </c>
      <c r="AY20">
        <f t="shared" si="2"/>
        <v>0.25350415439722823</v>
      </c>
      <c r="AZ20">
        <f t="shared" si="3"/>
        <v>3.0000802265476783E-2</v>
      </c>
      <c r="BA20">
        <f t="shared" si="4"/>
        <v>0.5178096813457449</v>
      </c>
      <c r="BB20">
        <f t="shared" si="5"/>
        <v>0.82079052818335385</v>
      </c>
      <c r="BC20">
        <f t="shared" si="6"/>
        <v>0.5536040763702117</v>
      </c>
      <c r="BD20">
        <f t="shared" si="7"/>
        <v>0.28409510175823999</v>
      </c>
      <c r="BE20">
        <f t="shared" si="11"/>
        <v>7.2739724983820606</v>
      </c>
      <c r="BF20">
        <f t="shared" si="11"/>
        <v>7.2743280623013007</v>
      </c>
      <c r="BG20">
        <f t="shared" si="11"/>
        <v>7.2731838845772998</v>
      </c>
      <c r="BH20">
        <f t="shared" si="11"/>
        <v>7.2768729277174158</v>
      </c>
      <c r="BI20">
        <f t="shared" si="11"/>
        <v>7.265052127653477</v>
      </c>
      <c r="BJ20">
        <f t="shared" si="11"/>
        <v>7.3037222883384727</v>
      </c>
      <c r="BK20">
        <f t="shared" si="11"/>
        <v>7.1845438111673268</v>
      </c>
      <c r="BL20">
        <f t="shared" si="9"/>
        <v>7.7482365767286501</v>
      </c>
    </row>
    <row r="21" spans="1:64" x14ac:dyDescent="0.2">
      <c r="A21" t="s">
        <v>775</v>
      </c>
      <c r="C21" s="20">
        <v>33282.560660000003</v>
      </c>
      <c r="D21" s="20" t="s">
        <v>758</v>
      </c>
      <c r="E21">
        <f t="shared" ref="E21:E84" si="12">+(C21-C$7)/C$8</f>
        <v>-6631.8934506544392</v>
      </c>
      <c r="F21">
        <f t="shared" ref="F21:F84" si="13">ROUND(2*E21,0)/2</f>
        <v>-6632</v>
      </c>
      <c r="G21">
        <f>+C21-(C$7+F21*C$8)</f>
        <v>0.22793280000041705</v>
      </c>
      <c r="J21">
        <f>G21</f>
        <v>0.22793280000041705</v>
      </c>
      <c r="Q21" s="12">
        <f t="shared" ref="Q21:Q84" si="14">+D$11+D$12*F21+D$13*F21^2</f>
        <v>0.21560522914829566</v>
      </c>
      <c r="R21" s="2">
        <f t="shared" ref="R21:R84" si="15">+C21-15018.5</f>
        <v>18264.060660000003</v>
      </c>
      <c r="S21" s="6">
        <v>1</v>
      </c>
      <c r="Z21">
        <f t="shared" ref="Z21:Z84" si="16">F21</f>
        <v>-6632</v>
      </c>
      <c r="AA21" s="72">
        <f t="shared" ref="AA21:AA84" si="17">AB$3+AB$4*Z21+AB$5*Z21^2+AH21</f>
        <v>0.22785542461121069</v>
      </c>
      <c r="AB21" s="72">
        <f>G21-AH21</f>
        <v>0.21568260453750202</v>
      </c>
      <c r="AC21" s="72">
        <f t="shared" ref="AC21:AC84" si="18">+G21-P21</f>
        <v>0.22793280000041705</v>
      </c>
      <c r="AD21" s="72">
        <f>IF(S21&lt;&gt;0,G21-AA21, -9999)</f>
        <v>7.737538920635223E-5</v>
      </c>
      <c r="AE21" s="72">
        <f t="shared" ref="AE21:AE84" si="19">+(G21-AA21)^2*S21</f>
        <v>5.9869508548344895E-9</v>
      </c>
      <c r="AF21">
        <f>IF(S21&lt;&gt;0,G21-P21, -9999)</f>
        <v>0.22793280000041705</v>
      </c>
      <c r="AG21" s="127"/>
      <c r="AH21">
        <f t="shared" ref="AH21:AH84" si="20">$AB$6*($AB$11/AI21*AJ21+$AB$12)</f>
        <v>1.2250195462915026E-2</v>
      </c>
      <c r="AI21">
        <f t="shared" ref="AI21:AI84" si="21">1+$AB$7*COS(AL21)</f>
        <v>0.59388020485195625</v>
      </c>
      <c r="AJ21">
        <f t="shared" ref="AJ21:AJ84" si="22">SIN(AL21+RADIANS($AB$9))</f>
        <v>0.67744633344189031</v>
      </c>
      <c r="AK21">
        <f t="shared" ref="AK21:AK84" si="23">$AB$7*SIN(AL21)</f>
        <v>-0.39546931936417146</v>
      </c>
      <c r="AL21">
        <f t="shared" ref="AL21:AL84" si="24">2*ATAN(AM21)</f>
        <v>0.77211224306116355</v>
      </c>
      <c r="AM21">
        <f t="shared" ref="AM21:AM84" si="25">SQRT((1+$AB$7)/(1-$AB$7))*TAN(AN21/2)</f>
        <v>0.40645209275232386</v>
      </c>
      <c r="AN21" s="72">
        <f t="shared" ref="AN21:AT36" si="26">$AU21+$AB$7*SIN(AO21)</f>
        <v>7.5993714341364367</v>
      </c>
      <c r="AO21" s="72">
        <f t="shared" si="26"/>
        <v>7.599371028581313</v>
      </c>
      <c r="AP21" s="72">
        <f t="shared" si="26"/>
        <v>7.5993738691357287</v>
      </c>
      <c r="AQ21" s="72">
        <f t="shared" si="26"/>
        <v>7.5993539742199472</v>
      </c>
      <c r="AR21" s="72">
        <f t="shared" si="26"/>
        <v>7.5994933479083882</v>
      </c>
      <c r="AS21" s="72">
        <f t="shared" si="26"/>
        <v>7.5985185313604973</v>
      </c>
      <c r="AT21" s="72">
        <f t="shared" si="26"/>
        <v>7.605415041314509</v>
      </c>
      <c r="AU21" s="72">
        <f t="shared" ref="AU21:AU84" si="27">RADIANS($AB$9)+$AB$18*(F21-AB$15)</f>
        <v>8.1479558427806662</v>
      </c>
      <c r="AW21">
        <v>-8100</v>
      </c>
      <c r="AX21">
        <f t="shared" si="1"/>
        <v>0.28013170346829513</v>
      </c>
      <c r="AY21">
        <f t="shared" si="2"/>
        <v>0.25112516932365181</v>
      </c>
      <c r="AZ21">
        <f t="shared" si="3"/>
        <v>2.9006534144643305E-2</v>
      </c>
      <c r="BA21">
        <f t="shared" si="4"/>
        <v>0.52151916198932202</v>
      </c>
      <c r="BB21">
        <f t="shared" si="5"/>
        <v>0.81368847543841749</v>
      </c>
      <c r="BC21">
        <f t="shared" si="6"/>
        <v>0.56592819791735194</v>
      </c>
      <c r="BD21">
        <f t="shared" si="7"/>
        <v>0.29076626567419184</v>
      </c>
      <c r="BE21">
        <f t="shared" si="11"/>
        <v>7.2935100200705252</v>
      </c>
      <c r="BF21">
        <f t="shared" si="11"/>
        <v>7.2937975530991075</v>
      </c>
      <c r="BG21">
        <f t="shared" si="11"/>
        <v>7.2928436412177948</v>
      </c>
      <c r="BH21">
        <f t="shared" si="11"/>
        <v>7.2960139123660657</v>
      </c>
      <c r="BI21">
        <f t="shared" si="11"/>
        <v>7.285538672545794</v>
      </c>
      <c r="BJ21">
        <f t="shared" si="11"/>
        <v>7.3208498550623311</v>
      </c>
      <c r="BK21">
        <f t="shared" si="11"/>
        <v>7.2086941992527063</v>
      </c>
      <c r="BL21">
        <f t="shared" si="9"/>
        <v>7.7737288768595185</v>
      </c>
    </row>
    <row r="22" spans="1:64" x14ac:dyDescent="0.2">
      <c r="A22" s="75" t="s">
        <v>776</v>
      </c>
      <c r="B22" s="75"/>
      <c r="C22" s="76">
        <v>34901.919000000002</v>
      </c>
      <c r="D22" s="76" t="s">
        <v>758</v>
      </c>
      <c r="E22">
        <f t="shared" si="12"/>
        <v>-5874.909061603631</v>
      </c>
      <c r="F22">
        <f t="shared" si="13"/>
        <v>-5875</v>
      </c>
      <c r="G22">
        <f>+C22-(C$7+F22*C$8)</f>
        <v>0.19453749999956926</v>
      </c>
      <c r="H22">
        <f>G22</f>
        <v>0.19453749999956926</v>
      </c>
      <c r="Q22" s="12">
        <f t="shared" si="14"/>
        <v>0.19685231227647382</v>
      </c>
      <c r="R22" s="2">
        <f t="shared" si="15"/>
        <v>19883.419000000002</v>
      </c>
      <c r="S22" s="6">
        <v>0.1</v>
      </c>
      <c r="Z22">
        <f t="shared" si="16"/>
        <v>-5875</v>
      </c>
      <c r="AA22" s="72">
        <f t="shared" si="17"/>
        <v>0.19881367544004688</v>
      </c>
      <c r="AB22" s="72">
        <f t="shared" ref="AB22:AB85" si="28">G22-AH22</f>
        <v>0.1925761368359962</v>
      </c>
      <c r="AC22" s="72">
        <f t="shared" si="18"/>
        <v>0.19453749999956926</v>
      </c>
      <c r="AD22" s="72">
        <f t="shared" ref="AD22:AD85" si="29">IF(S22&lt;&gt;0,G22-AA22, -9999)</f>
        <v>-4.2761754404776198E-3</v>
      </c>
      <c r="AE22" s="72">
        <f t="shared" si="19"/>
        <v>1.8285676397743967E-6</v>
      </c>
      <c r="AF22">
        <f t="shared" ref="AF22:AF85" si="30">IF(S22&lt;&gt;0,G22-P22, -9999)</f>
        <v>0.19453749999956926</v>
      </c>
      <c r="AG22" s="127"/>
      <c r="AH22">
        <f t="shared" si="20"/>
        <v>1.9613631635730547E-3</v>
      </c>
      <c r="AI22">
        <f t="shared" si="21"/>
        <v>0.64989957855343095</v>
      </c>
      <c r="AJ22">
        <f t="shared" si="22"/>
        <v>0.57393846302981766</v>
      </c>
      <c r="AK22">
        <f t="shared" si="23"/>
        <v>-0.44582391756430573</v>
      </c>
      <c r="AL22">
        <f t="shared" si="24"/>
        <v>0.90509036969036583</v>
      </c>
      <c r="AM22">
        <f t="shared" si="25"/>
        <v>0.48619802042162535</v>
      </c>
      <c r="AN22" s="72">
        <f t="shared" si="26"/>
        <v>7.7758047602167206</v>
      </c>
      <c r="AO22" s="72">
        <f t="shared" si="26"/>
        <v>7.7758047534269252</v>
      </c>
      <c r="AP22" s="72">
        <f t="shared" si="26"/>
        <v>7.7758049067989461</v>
      </c>
      <c r="AQ22" s="72">
        <f t="shared" si="26"/>
        <v>7.7758014424121766</v>
      </c>
      <c r="AR22" s="72">
        <f t="shared" si="26"/>
        <v>7.7758797338134826</v>
      </c>
      <c r="AS22" s="72">
        <f t="shared" si="26"/>
        <v>7.7741291262701111</v>
      </c>
      <c r="AT22" s="72">
        <f t="shared" si="26"/>
        <v>7.8399630174612449</v>
      </c>
      <c r="AU22" s="72">
        <f t="shared" si="27"/>
        <v>8.3409325547713387</v>
      </c>
      <c r="AW22">
        <v>-8000</v>
      </c>
      <c r="AX22">
        <f t="shared" si="1"/>
        <v>0.27673501980273063</v>
      </c>
      <c r="AY22">
        <f t="shared" si="2"/>
        <v>0.24874100193122528</v>
      </c>
      <c r="AZ22">
        <f t="shared" si="3"/>
        <v>2.799401787150535E-2</v>
      </c>
      <c r="BA22">
        <f t="shared" si="4"/>
        <v>0.52535635193539343</v>
      </c>
      <c r="BB22">
        <f t="shared" si="5"/>
        <v>0.80635780441964455</v>
      </c>
      <c r="BC22">
        <f t="shared" si="6"/>
        <v>0.57842993418400834</v>
      </c>
      <c r="BD22">
        <f t="shared" si="7"/>
        <v>0.29755804639003602</v>
      </c>
      <c r="BE22">
        <f t="shared" si="11"/>
        <v>7.3131862523596851</v>
      </c>
      <c r="BF22">
        <f t="shared" si="11"/>
        <v>7.3134155112004517</v>
      </c>
      <c r="BG22">
        <f t="shared" si="11"/>
        <v>7.312630132652691</v>
      </c>
      <c r="BH22">
        <f t="shared" si="11"/>
        <v>7.3153249109136951</v>
      </c>
      <c r="BI22">
        <f t="shared" si="11"/>
        <v>7.3061284268593045</v>
      </c>
      <c r="BJ22">
        <f t="shared" si="11"/>
        <v>7.3381204515583356</v>
      </c>
      <c r="BK22">
        <f t="shared" si="11"/>
        <v>7.2332117594005849</v>
      </c>
      <c r="BL22">
        <f t="shared" si="9"/>
        <v>7.799221176990387</v>
      </c>
    </row>
    <row r="23" spans="1:64" x14ac:dyDescent="0.2">
      <c r="A23" s="75" t="s">
        <v>778</v>
      </c>
      <c r="B23" s="75"/>
      <c r="C23" s="76">
        <v>36080.616999999998</v>
      </c>
      <c r="D23" s="76" t="s">
        <v>758</v>
      </c>
      <c r="E23">
        <f t="shared" si="12"/>
        <v>-5323.9155209118235</v>
      </c>
      <c r="F23">
        <f t="shared" si="13"/>
        <v>-5324</v>
      </c>
      <c r="G23">
        <f>+C23-(C$7+F23*C$8)</f>
        <v>0.18071960000088438</v>
      </c>
      <c r="I23">
        <f>G23</f>
        <v>0.18071960000088438</v>
      </c>
      <c r="Q23" s="12">
        <f t="shared" si="14"/>
        <v>0.18301582003813255</v>
      </c>
      <c r="R23" s="2">
        <f t="shared" si="15"/>
        <v>21062.116999999998</v>
      </c>
      <c r="S23" s="6">
        <v>0.1</v>
      </c>
      <c r="Z23">
        <f t="shared" si="16"/>
        <v>-5324</v>
      </c>
      <c r="AA23" s="72">
        <f t="shared" si="17"/>
        <v>0.17676512167988548</v>
      </c>
      <c r="AB23" s="72">
        <f t="shared" si="28"/>
        <v>0.18697029835913145</v>
      </c>
      <c r="AC23" s="72">
        <f t="shared" si="18"/>
        <v>0.18071960000088438</v>
      </c>
      <c r="AD23" s="72">
        <f t="shared" si="29"/>
        <v>3.9544783209989054E-3</v>
      </c>
      <c r="AE23" s="72">
        <f t="shared" si="19"/>
        <v>1.5637898791250322E-6</v>
      </c>
      <c r="AF23">
        <f t="shared" si="30"/>
        <v>0.18071960000088438</v>
      </c>
      <c r="AG23" s="127"/>
      <c r="AH23">
        <f t="shared" si="20"/>
        <v>-6.2506983582470655E-3</v>
      </c>
      <c r="AI23">
        <f t="shared" si="21"/>
        <v>0.70322287547997175</v>
      </c>
      <c r="AJ23">
        <f t="shared" si="22"/>
        <v>0.47644739184640789</v>
      </c>
      <c r="AK23">
        <f t="shared" si="23"/>
        <v>-0.48296232661675975</v>
      </c>
      <c r="AL23">
        <f t="shared" si="24"/>
        <v>1.0197880760119473</v>
      </c>
      <c r="AM23">
        <f t="shared" si="25"/>
        <v>0.55921960827647654</v>
      </c>
      <c r="AN23" s="72">
        <f t="shared" si="26"/>
        <v>7.9156122192647125</v>
      </c>
      <c r="AO23" s="72">
        <f t="shared" si="26"/>
        <v>7.9156122298200842</v>
      </c>
      <c r="AP23" s="72">
        <f t="shared" si="26"/>
        <v>7.9156125321463771</v>
      </c>
      <c r="AQ23" s="72">
        <f t="shared" si="26"/>
        <v>7.9156211907284959</v>
      </c>
      <c r="AR23" s="72">
        <f t="shared" si="26"/>
        <v>7.915868657769825</v>
      </c>
      <c r="AS23" s="72">
        <f t="shared" si="26"/>
        <v>7.9225654620991275</v>
      </c>
      <c r="AT23" s="72">
        <f t="shared" si="26"/>
        <v>8.0224950983764423</v>
      </c>
      <c r="AU23" s="72">
        <f t="shared" si="27"/>
        <v>8.4813951284924229</v>
      </c>
      <c r="AW23">
        <v>-7900</v>
      </c>
      <c r="AX23">
        <f t="shared" si="1"/>
        <v>0.27331479190586611</v>
      </c>
      <c r="AY23">
        <f t="shared" si="2"/>
        <v>0.24635165221994842</v>
      </c>
      <c r="AZ23">
        <f t="shared" si="3"/>
        <v>2.6963139685917674E-2</v>
      </c>
      <c r="BA23">
        <f t="shared" si="4"/>
        <v>0.52932627020594236</v>
      </c>
      <c r="BB23">
        <f t="shared" si="5"/>
        <v>0.79878961024425377</v>
      </c>
      <c r="BC23">
        <f t="shared" si="6"/>
        <v>0.59111702312467951</v>
      </c>
      <c r="BD23">
        <f t="shared" si="7"/>
        <v>0.30447640500997852</v>
      </c>
      <c r="BE23">
        <f t="shared" si="11"/>
        <v>7.3330064062343814</v>
      </c>
      <c r="BF23">
        <f t="shared" si="11"/>
        <v>7.3331863635319996</v>
      </c>
      <c r="BG23">
        <f t="shared" si="11"/>
        <v>7.3325486895216097</v>
      </c>
      <c r="BH23">
        <f t="shared" si="11"/>
        <v>7.3348114749759308</v>
      </c>
      <c r="BI23">
        <f t="shared" si="11"/>
        <v>7.3268218596786054</v>
      </c>
      <c r="BJ23">
        <f t="shared" si="11"/>
        <v>7.3555511597176171</v>
      </c>
      <c r="BK23">
        <f t="shared" si="11"/>
        <v>7.2580971250186161</v>
      </c>
      <c r="BL23">
        <f t="shared" si="9"/>
        <v>7.8247134771212554</v>
      </c>
    </row>
    <row r="24" spans="1:64" x14ac:dyDescent="0.2">
      <c r="A24" s="75" t="s">
        <v>803</v>
      </c>
      <c r="B24" s="75"/>
      <c r="C24" s="76">
        <v>41135.491999999998</v>
      </c>
      <c r="D24" s="76"/>
      <c r="E24">
        <f t="shared" si="12"/>
        <v>-2960.9663396927926</v>
      </c>
      <c r="F24">
        <f t="shared" si="13"/>
        <v>-2961</v>
      </c>
      <c r="G24">
        <f t="shared" ref="G24:G87" si="31">+C24-(C$7+F24*C$8)</f>
        <v>7.2006900001724716E-2</v>
      </c>
      <c r="I24">
        <f t="shared" ref="I24:I87" si="32">G24</f>
        <v>7.2006900001724716E-2</v>
      </c>
      <c r="Q24" s="12">
        <f t="shared" si="14"/>
        <v>0.12189289060770599</v>
      </c>
      <c r="R24" s="2">
        <f t="shared" si="15"/>
        <v>26116.991999999998</v>
      </c>
      <c r="S24" s="6">
        <v>0.1</v>
      </c>
      <c r="Z24">
        <f t="shared" si="16"/>
        <v>-2961</v>
      </c>
      <c r="AA24" s="72">
        <f t="shared" si="17"/>
        <v>7.5593158136400121E-2</v>
      </c>
      <c r="AB24" s="72">
        <f t="shared" si="28"/>
        <v>0.11830663247303058</v>
      </c>
      <c r="AC24" s="72">
        <f t="shared" si="18"/>
        <v>7.2006900001724716E-2</v>
      </c>
      <c r="AD24" s="72">
        <f t="shared" si="29"/>
        <v>-3.5862581346754047E-3</v>
      </c>
      <c r="AE24" s="72">
        <f t="shared" si="19"/>
        <v>1.2861247408525514E-6</v>
      </c>
      <c r="AF24">
        <f t="shared" si="30"/>
        <v>7.2006900001724716E-2</v>
      </c>
      <c r="AG24" s="127"/>
      <c r="AH24">
        <f t="shared" si="20"/>
        <v>-4.6299732471305866E-2</v>
      </c>
      <c r="AI24">
        <f t="shared" si="21"/>
        <v>1.1907310362020651</v>
      </c>
      <c r="AJ24">
        <f t="shared" si="22"/>
        <v>-0.38717386019767042</v>
      </c>
      <c r="AK24">
        <f t="shared" si="23"/>
        <v>-0.53380796397088026</v>
      </c>
      <c r="AL24">
        <f t="shared" si="24"/>
        <v>1.9139620367291574</v>
      </c>
      <c r="AM24">
        <f t="shared" si="25"/>
        <v>1.4192185485384419</v>
      </c>
      <c r="AN24" s="72">
        <f t="shared" si="26"/>
        <v>8.715195514354436</v>
      </c>
      <c r="AO24" s="72">
        <f t="shared" si="26"/>
        <v>8.7169050940784825</v>
      </c>
      <c r="AP24" s="72">
        <f t="shared" si="26"/>
        <v>8.720867971890458</v>
      </c>
      <c r="AQ24" s="72">
        <f t="shared" si="26"/>
        <v>8.7300033135143096</v>
      </c>
      <c r="AR24" s="72">
        <f t="shared" si="26"/>
        <v>8.7508031416387482</v>
      </c>
      <c r="AS24" s="72">
        <f t="shared" si="26"/>
        <v>8.7969312136402085</v>
      </c>
      <c r="AT24" s="72">
        <f t="shared" si="26"/>
        <v>8.8942037814120578</v>
      </c>
      <c r="AU24" s="72">
        <f t="shared" si="27"/>
        <v>9.0837781805848437</v>
      </c>
      <c r="AW24">
        <v>-7800</v>
      </c>
      <c r="AX24">
        <f t="shared" si="1"/>
        <v>0.26987090431993654</v>
      </c>
      <c r="AY24">
        <f t="shared" si="2"/>
        <v>0.24395712018982141</v>
      </c>
      <c r="AZ24">
        <f t="shared" si="3"/>
        <v>2.5913784130115122E-2</v>
      </c>
      <c r="BA24">
        <f t="shared" si="4"/>
        <v>0.53343422902824189</v>
      </c>
      <c r="BB24">
        <f t="shared" si="5"/>
        <v>0.79097447598514437</v>
      </c>
      <c r="BC24">
        <f t="shared" si="6"/>
        <v>0.60399759384311746</v>
      </c>
      <c r="BD24">
        <f t="shared" si="7"/>
        <v>0.31152766711312757</v>
      </c>
      <c r="BE24">
        <f t="shared" si="11"/>
        <v>7.3529758843758222</v>
      </c>
      <c r="BF24">
        <f t="shared" si="11"/>
        <v>7.3531146932403075</v>
      </c>
      <c r="BG24">
        <f t="shared" si="11"/>
        <v>7.3526049748692888</v>
      </c>
      <c r="BH24">
        <f t="shared" si="11"/>
        <v>7.3544790402302072</v>
      </c>
      <c r="BI24">
        <f t="shared" si="11"/>
        <v>7.347619951744611</v>
      </c>
      <c r="BJ24">
        <f t="shared" si="11"/>
        <v>7.3731596225804594</v>
      </c>
      <c r="BK24">
        <f t="shared" si="11"/>
        <v>7.283350690506305</v>
      </c>
      <c r="BL24">
        <f t="shared" si="9"/>
        <v>7.8502057772521239</v>
      </c>
    </row>
    <row r="25" spans="1:64" x14ac:dyDescent="0.2">
      <c r="A25" s="75" t="s">
        <v>806</v>
      </c>
      <c r="B25" s="75"/>
      <c r="C25" s="76">
        <v>41154.741999999998</v>
      </c>
      <c r="D25" s="76"/>
      <c r="E25">
        <f t="shared" si="12"/>
        <v>-2951.9677449227011</v>
      </c>
      <c r="F25">
        <f t="shared" si="13"/>
        <v>-2952</v>
      </c>
      <c r="G25">
        <f t="shared" si="31"/>
        <v>6.9000800001958851E-2</v>
      </c>
      <c r="I25">
        <f t="shared" si="32"/>
        <v>6.9000800001958851E-2</v>
      </c>
      <c r="Q25" s="12">
        <f t="shared" si="14"/>
        <v>0.12165455901543033</v>
      </c>
      <c r="R25" s="2">
        <f t="shared" si="15"/>
        <v>26136.241999999998</v>
      </c>
      <c r="S25" s="6">
        <v>0.1</v>
      </c>
      <c r="Z25">
        <f t="shared" si="16"/>
        <v>-2952</v>
      </c>
      <c r="AA25" s="72">
        <f t="shared" si="17"/>
        <v>7.5208275259154106E-2</v>
      </c>
      <c r="AB25" s="72">
        <f t="shared" si="28"/>
        <v>0.11544708375823509</v>
      </c>
      <c r="AC25" s="72">
        <f t="shared" si="18"/>
        <v>6.9000800001958851E-2</v>
      </c>
      <c r="AD25" s="72">
        <f t="shared" si="29"/>
        <v>-6.2074752571952552E-3</v>
      </c>
      <c r="AE25" s="72">
        <f t="shared" si="19"/>
        <v>3.8532749068691306E-6</v>
      </c>
      <c r="AF25">
        <f t="shared" si="30"/>
        <v>6.9000800001958851E-2</v>
      </c>
      <c r="AG25" s="127"/>
      <c r="AH25">
        <f t="shared" si="20"/>
        <v>-4.6446283756276234E-2</v>
      </c>
      <c r="AI25">
        <f t="shared" si="21"/>
        <v>1.1938559575916279</v>
      </c>
      <c r="AJ25">
        <f t="shared" si="22"/>
        <v>-0.39257031267975601</v>
      </c>
      <c r="AK25">
        <f t="shared" si="23"/>
        <v>-0.53268108496142708</v>
      </c>
      <c r="AL25">
        <f t="shared" si="24"/>
        <v>1.9198222233850581</v>
      </c>
      <c r="AM25">
        <f t="shared" si="25"/>
        <v>1.4280872865415555</v>
      </c>
      <c r="AN25" s="72">
        <f t="shared" si="26"/>
        <v>8.7192446085639883</v>
      </c>
      <c r="AO25" s="72">
        <f t="shared" si="26"/>
        <v>8.7209725835137224</v>
      </c>
      <c r="AP25" s="72">
        <f t="shared" si="26"/>
        <v>8.7249642468256017</v>
      </c>
      <c r="AQ25" s="72">
        <f t="shared" si="26"/>
        <v>8.7341342930012669</v>
      </c>
      <c r="AR25" s="72">
        <f t="shared" si="26"/>
        <v>8.7549431031582579</v>
      </c>
      <c r="AS25" s="72">
        <f t="shared" si="26"/>
        <v>8.8009485415857931</v>
      </c>
      <c r="AT25" s="72">
        <f t="shared" si="26"/>
        <v>8.8977242505758625</v>
      </c>
      <c r="AU25" s="72">
        <f t="shared" si="27"/>
        <v>9.0860724875966206</v>
      </c>
      <c r="AW25">
        <v>-7700</v>
      </c>
      <c r="AX25">
        <f t="shared" si="1"/>
        <v>0.26640324043993457</v>
      </c>
      <c r="AY25">
        <f t="shared" si="2"/>
        <v>0.24155740584084417</v>
      </c>
      <c r="AZ25">
        <f t="shared" si="3"/>
        <v>2.4845834599090413E-2</v>
      </c>
      <c r="BA25">
        <f t="shared" si="4"/>
        <v>0.53768585267342572</v>
      </c>
      <c r="BB25">
        <f t="shared" si="5"/>
        <v>0.7829024404126137</v>
      </c>
      <c r="BC25">
        <f t="shared" si="6"/>
        <v>0.61708019036435691</v>
      </c>
      <c r="BD25">
        <f t="shared" si="7"/>
        <v>0.31871855112986969</v>
      </c>
      <c r="BE25">
        <f t="shared" si="11"/>
        <v>7.3731002868209572</v>
      </c>
      <c r="BF25">
        <f t="shared" si="11"/>
        <v>7.3732052618995567</v>
      </c>
      <c r="BG25">
        <f t="shared" si="11"/>
        <v>7.3728049826422231</v>
      </c>
      <c r="BH25">
        <f t="shared" si="11"/>
        <v>7.374332934103343</v>
      </c>
      <c r="BI25">
        <f t="shared" si="11"/>
        <v>7.3685242528507358</v>
      </c>
      <c r="BJ25">
        <f t="shared" si="11"/>
        <v>7.3909640189264252</v>
      </c>
      <c r="BK25">
        <f t="shared" si="11"/>
        <v>7.3089726109987154</v>
      </c>
      <c r="BL25">
        <f t="shared" si="9"/>
        <v>7.8756980773829923</v>
      </c>
    </row>
    <row r="26" spans="1:64" x14ac:dyDescent="0.2">
      <c r="A26" s="75" t="s">
        <v>803</v>
      </c>
      <c r="B26" s="75"/>
      <c r="C26" s="76">
        <v>41165.440999999999</v>
      </c>
      <c r="D26" s="76"/>
      <c r="E26">
        <f t="shared" si="12"/>
        <v>-2946.9663960684043</v>
      </c>
      <c r="F26">
        <f t="shared" si="13"/>
        <v>-2947</v>
      </c>
      <c r="G26">
        <f t="shared" si="31"/>
        <v>7.1886300000187475E-2</v>
      </c>
      <c r="I26">
        <f t="shared" si="32"/>
        <v>7.1886300000187475E-2</v>
      </c>
      <c r="Q26" s="12">
        <f t="shared" si="14"/>
        <v>0.12152213443716121</v>
      </c>
      <c r="R26" s="2">
        <f t="shared" si="15"/>
        <v>26146.940999999999</v>
      </c>
      <c r="S26" s="6">
        <v>0.1</v>
      </c>
      <c r="Z26">
        <f t="shared" si="16"/>
        <v>-2947</v>
      </c>
      <c r="AA26" s="72">
        <f t="shared" si="17"/>
        <v>7.4994596557985571E-2</v>
      </c>
      <c r="AB26" s="72">
        <f t="shared" si="28"/>
        <v>0.11841383787936313</v>
      </c>
      <c r="AC26" s="72">
        <f t="shared" si="18"/>
        <v>7.1886300000187475E-2</v>
      </c>
      <c r="AD26" s="72">
        <f t="shared" si="29"/>
        <v>-3.1082965577980959E-3</v>
      </c>
      <c r="AE26" s="72">
        <f t="shared" si="19"/>
        <v>9.6615074912194916E-7</v>
      </c>
      <c r="AF26">
        <f t="shared" si="30"/>
        <v>7.1886300000187475E-2</v>
      </c>
      <c r="AG26" s="127"/>
      <c r="AH26">
        <f t="shared" si="20"/>
        <v>-4.652753787917565E-2</v>
      </c>
      <c r="AI26">
        <f t="shared" si="21"/>
        <v>1.1955962399242726</v>
      </c>
      <c r="AJ26">
        <f t="shared" si="22"/>
        <v>-0.39557475812548321</v>
      </c>
      <c r="AK26">
        <f t="shared" si="23"/>
        <v>-0.53204452961846771</v>
      </c>
      <c r="AL26">
        <f t="shared" si="24"/>
        <v>1.9230911985258148</v>
      </c>
      <c r="AM26">
        <f t="shared" si="25"/>
        <v>1.4330668301278884</v>
      </c>
      <c r="AN26" s="72">
        <f t="shared" si="26"/>
        <v>8.7214987068053045</v>
      </c>
      <c r="AO26" s="72">
        <f t="shared" si="26"/>
        <v>8.7232368662235622</v>
      </c>
      <c r="AP26" s="72">
        <f t="shared" si="26"/>
        <v>8.727244368307451</v>
      </c>
      <c r="AQ26" s="72">
        <f t="shared" si="26"/>
        <v>8.7364332755614527</v>
      </c>
      <c r="AR26" s="72">
        <f t="shared" si="26"/>
        <v>8.7572461940589292</v>
      </c>
      <c r="AS26" s="72">
        <f t="shared" si="26"/>
        <v>8.8031821290643233</v>
      </c>
      <c r="AT26" s="72">
        <f t="shared" si="26"/>
        <v>8.8996804955893882</v>
      </c>
      <c r="AU26" s="72">
        <f t="shared" si="27"/>
        <v>9.0873471026031645</v>
      </c>
      <c r="AW26">
        <v>-7600</v>
      </c>
      <c r="AX26">
        <f t="shared" si="1"/>
        <v>0.2629116830846675</v>
      </c>
      <c r="AY26">
        <f t="shared" si="2"/>
        <v>0.23915250917301664</v>
      </c>
      <c r="AZ26">
        <f t="shared" si="3"/>
        <v>2.375917391165085E-2</v>
      </c>
      <c r="BA26">
        <f t="shared" si="4"/>
        <v>0.54208709785010867</v>
      </c>
      <c r="BB26">
        <f t="shared" si="5"/>
        <v>0.77456296308674744</v>
      </c>
      <c r="BC26">
        <f t="shared" si="6"/>
        <v>0.63037379785525716</v>
      </c>
      <c r="BD26">
        <f t="shared" si="7"/>
        <v>0.32605619984080308</v>
      </c>
      <c r="BE26">
        <f t="shared" si="11"/>
        <v>7.3933854179283696</v>
      </c>
      <c r="BF26">
        <f t="shared" si="11"/>
        <v>7.3934630325937061</v>
      </c>
      <c r="BG26">
        <f t="shared" si="11"/>
        <v>7.3931550349764983</v>
      </c>
      <c r="BH26">
        <f t="shared" si="11"/>
        <v>7.3943783876848013</v>
      </c>
      <c r="BI26">
        <f t="shared" si="11"/>
        <v>7.3895369414435121</v>
      </c>
      <c r="BJ26">
        <f t="shared" si="11"/>
        <v>7.4089830343378287</v>
      </c>
      <c r="BK26">
        <f t="shared" si="11"/>
        <v>7.3349628022656645</v>
      </c>
      <c r="BL26">
        <f t="shared" si="9"/>
        <v>7.9011903775138608</v>
      </c>
    </row>
    <row r="27" spans="1:64" x14ac:dyDescent="0.2">
      <c r="A27" s="75" t="s">
        <v>808</v>
      </c>
      <c r="B27" s="75"/>
      <c r="C27" s="76">
        <v>41165.440999999999</v>
      </c>
      <c r="D27" s="76"/>
      <c r="E27">
        <f t="shared" si="12"/>
        <v>-2946.9663960684043</v>
      </c>
      <c r="F27">
        <f t="shared" si="13"/>
        <v>-2947</v>
      </c>
      <c r="G27">
        <f t="shared" si="31"/>
        <v>7.1886300000187475E-2</v>
      </c>
      <c r="I27">
        <f t="shared" si="32"/>
        <v>7.1886300000187475E-2</v>
      </c>
      <c r="Q27" s="12">
        <f t="shared" si="14"/>
        <v>0.12152213443716121</v>
      </c>
      <c r="R27" s="2">
        <f t="shared" si="15"/>
        <v>26146.940999999999</v>
      </c>
      <c r="S27" s="6">
        <v>0.1</v>
      </c>
      <c r="Z27">
        <f t="shared" si="16"/>
        <v>-2947</v>
      </c>
      <c r="AA27" s="72">
        <f t="shared" si="17"/>
        <v>7.4994596557985571E-2</v>
      </c>
      <c r="AB27" s="72">
        <f t="shared" si="28"/>
        <v>0.11841383787936313</v>
      </c>
      <c r="AC27" s="72">
        <f t="shared" si="18"/>
        <v>7.1886300000187475E-2</v>
      </c>
      <c r="AD27" s="72">
        <f t="shared" si="29"/>
        <v>-3.1082965577980959E-3</v>
      </c>
      <c r="AE27" s="72">
        <f t="shared" si="19"/>
        <v>9.6615074912194916E-7</v>
      </c>
      <c r="AF27">
        <f t="shared" si="30"/>
        <v>7.1886300000187475E-2</v>
      </c>
      <c r="AG27" s="127"/>
      <c r="AH27">
        <f t="shared" si="20"/>
        <v>-4.652753787917565E-2</v>
      </c>
      <c r="AI27">
        <f t="shared" si="21"/>
        <v>1.1955962399242726</v>
      </c>
      <c r="AJ27">
        <f t="shared" si="22"/>
        <v>-0.39557475812548321</v>
      </c>
      <c r="AK27">
        <f t="shared" si="23"/>
        <v>-0.53204452961846771</v>
      </c>
      <c r="AL27">
        <f t="shared" si="24"/>
        <v>1.9230911985258148</v>
      </c>
      <c r="AM27">
        <f t="shared" si="25"/>
        <v>1.4330668301278884</v>
      </c>
      <c r="AN27" s="72">
        <f t="shared" si="26"/>
        <v>8.7214987068053045</v>
      </c>
      <c r="AO27" s="72">
        <f t="shared" si="26"/>
        <v>8.7232368662235622</v>
      </c>
      <c r="AP27" s="72">
        <f t="shared" si="26"/>
        <v>8.727244368307451</v>
      </c>
      <c r="AQ27" s="72">
        <f t="shared" si="26"/>
        <v>8.7364332755614527</v>
      </c>
      <c r="AR27" s="72">
        <f t="shared" si="26"/>
        <v>8.7572461940589292</v>
      </c>
      <c r="AS27" s="72">
        <f t="shared" si="26"/>
        <v>8.8031821290643233</v>
      </c>
      <c r="AT27" s="72">
        <f t="shared" si="26"/>
        <v>8.8996804955893882</v>
      </c>
      <c r="AU27" s="72">
        <f t="shared" si="27"/>
        <v>9.0873471026031645</v>
      </c>
      <c r="AW27">
        <v>-7500</v>
      </c>
      <c r="AX27">
        <f t="shared" si="1"/>
        <v>0.25939611508317506</v>
      </c>
      <c r="AY27">
        <f t="shared" si="2"/>
        <v>0.23674243018633895</v>
      </c>
      <c r="AZ27">
        <f t="shared" si="3"/>
        <v>2.2653684896836113E-2</v>
      </c>
      <c r="BA27">
        <f t="shared" si="4"/>
        <v>0.54664427582658637</v>
      </c>
      <c r="BB27">
        <f t="shared" si="5"/>
        <v>0.7659448865062265</v>
      </c>
      <c r="BC27">
        <f t="shared" si="6"/>
        <v>0.6438878715833749</v>
      </c>
      <c r="BD27">
        <f t="shared" si="7"/>
        <v>0.3335482154041271</v>
      </c>
      <c r="BE27">
        <f t="shared" si="11"/>
        <v>7.4138372948170579</v>
      </c>
      <c r="BF27">
        <f t="shared" si="11"/>
        <v>7.4138931937150234</v>
      </c>
      <c r="BG27">
        <f t="shared" si="11"/>
        <v>7.4136617784808321</v>
      </c>
      <c r="BH27">
        <f t="shared" si="11"/>
        <v>7.4146205522301774</v>
      </c>
      <c r="BI27">
        <f t="shared" si="11"/>
        <v>7.4106608862796</v>
      </c>
      <c r="BJ27">
        <f t="shared" si="11"/>
        <v>7.4272358286412121</v>
      </c>
      <c r="BK27">
        <f t="shared" si="11"/>
        <v>7.3613209407664488</v>
      </c>
      <c r="BL27">
        <f t="shared" si="9"/>
        <v>7.9266826776447283</v>
      </c>
    </row>
    <row r="28" spans="1:64" x14ac:dyDescent="0.2">
      <c r="A28" s="75" t="s">
        <v>811</v>
      </c>
      <c r="B28" s="75"/>
      <c r="C28" s="76">
        <v>41180.415999999997</v>
      </c>
      <c r="D28" s="76"/>
      <c r="E28">
        <f t="shared" si="12"/>
        <v>-2939.9661905264766</v>
      </c>
      <c r="F28">
        <f t="shared" si="13"/>
        <v>-2940</v>
      </c>
      <c r="G28">
        <f t="shared" si="31"/>
        <v>7.232599999406375E-2</v>
      </c>
      <c r="I28">
        <f t="shared" si="32"/>
        <v>7.232599999406375E-2</v>
      </c>
      <c r="Q28" s="12">
        <f t="shared" si="14"/>
        <v>0.12133671826184526</v>
      </c>
      <c r="R28" s="2">
        <f t="shared" si="15"/>
        <v>26161.915999999997</v>
      </c>
      <c r="S28" s="6">
        <v>0.1</v>
      </c>
      <c r="Z28">
        <f t="shared" si="16"/>
        <v>-2940</v>
      </c>
      <c r="AA28" s="72">
        <f t="shared" si="17"/>
        <v>7.4695623543662049E-2</v>
      </c>
      <c r="AB28" s="72">
        <f t="shared" si="28"/>
        <v>0.11896709471224697</v>
      </c>
      <c r="AC28" s="72">
        <f t="shared" si="18"/>
        <v>7.232599999406375E-2</v>
      </c>
      <c r="AD28" s="72">
        <f t="shared" si="29"/>
        <v>-2.3696235495982987E-3</v>
      </c>
      <c r="AE28" s="72">
        <f t="shared" si="19"/>
        <v>5.6151157668108406E-7</v>
      </c>
      <c r="AF28">
        <f t="shared" si="30"/>
        <v>7.232599999406375E-2</v>
      </c>
      <c r="AG28" s="127"/>
      <c r="AH28">
        <f t="shared" si="20"/>
        <v>-4.6641094718183215E-2</v>
      </c>
      <c r="AI28">
        <f t="shared" si="21"/>
        <v>1.1980376423708594</v>
      </c>
      <c r="AJ28">
        <f t="shared" si="22"/>
        <v>-0.39978858105772153</v>
      </c>
      <c r="AK28">
        <f t="shared" si="23"/>
        <v>-0.53114062429232589</v>
      </c>
      <c r="AL28">
        <f t="shared" si="24"/>
        <v>1.9276838099753202</v>
      </c>
      <c r="AM28">
        <f t="shared" si="25"/>
        <v>1.4401021782375072</v>
      </c>
      <c r="AN28" s="72">
        <f t="shared" si="26"/>
        <v>8.7246599765914379</v>
      </c>
      <c r="AO28" s="72">
        <f t="shared" si="26"/>
        <v>8.7264123490387604</v>
      </c>
      <c r="AP28" s="72">
        <f t="shared" si="26"/>
        <v>8.7304418364850847</v>
      </c>
      <c r="AQ28" s="72">
        <f t="shared" si="26"/>
        <v>8.7396566395276007</v>
      </c>
      <c r="AR28" s="72">
        <f t="shared" si="26"/>
        <v>8.7604742464418166</v>
      </c>
      <c r="AS28" s="72">
        <f t="shared" si="26"/>
        <v>8.8063112291722412</v>
      </c>
      <c r="AT28" s="72">
        <f t="shared" si="26"/>
        <v>8.9024197505775113</v>
      </c>
      <c r="AU28" s="72">
        <f t="shared" si="27"/>
        <v>9.0891315636123249</v>
      </c>
      <c r="AW28">
        <v>-7400</v>
      </c>
      <c r="AX28">
        <f t="shared" si="1"/>
        <v>0.25585641987231222</v>
      </c>
      <c r="AY28">
        <f t="shared" si="2"/>
        <v>0.23432716888081101</v>
      </c>
      <c r="AZ28">
        <f t="shared" si="3"/>
        <v>2.1529250991501232E-2</v>
      </c>
      <c r="BA28">
        <f t="shared" si="4"/>
        <v>0.55136407647061381</v>
      </c>
      <c r="BB28">
        <f t="shared" si="5"/>
        <v>0.75703639499466824</v>
      </c>
      <c r="BC28">
        <f t="shared" si="6"/>
        <v>0.65763236892348442</v>
      </c>
      <c r="BD28">
        <f t="shared" si="7"/>
        <v>0.34120269836793632</v>
      </c>
      <c r="BE28">
        <f t="shared" si="11"/>
        <v>7.4344621574348508</v>
      </c>
      <c r="BF28">
        <f t="shared" si="11"/>
        <v>7.434501183317062</v>
      </c>
      <c r="BG28">
        <f t="shared" si="11"/>
        <v>7.4343321797712729</v>
      </c>
      <c r="BH28">
        <f t="shared" si="11"/>
        <v>7.4350645206239605</v>
      </c>
      <c r="BI28">
        <f t="shared" si="11"/>
        <v>7.4318997099394544</v>
      </c>
      <c r="BJ28">
        <f t="shared" si="11"/>
        <v>7.445741999646887</v>
      </c>
      <c r="BK28">
        <f t="shared" si="11"/>
        <v>7.3880464638600989</v>
      </c>
      <c r="BL28">
        <f t="shared" si="9"/>
        <v>7.9521749777755968</v>
      </c>
    </row>
    <row r="29" spans="1:64" x14ac:dyDescent="0.2">
      <c r="A29" s="75" t="s">
        <v>809</v>
      </c>
      <c r="B29" s="75"/>
      <c r="C29" s="76">
        <v>41180.415999999997</v>
      </c>
      <c r="D29" s="76"/>
      <c r="E29">
        <f t="shared" si="12"/>
        <v>-2939.9661905264766</v>
      </c>
      <c r="F29">
        <f t="shared" si="13"/>
        <v>-2940</v>
      </c>
      <c r="G29">
        <f t="shared" si="31"/>
        <v>7.232599999406375E-2</v>
      </c>
      <c r="I29">
        <f t="shared" si="32"/>
        <v>7.232599999406375E-2</v>
      </c>
      <c r="Q29" s="12">
        <f t="shared" si="14"/>
        <v>0.12133671826184526</v>
      </c>
      <c r="R29" s="2">
        <f t="shared" si="15"/>
        <v>26161.915999999997</v>
      </c>
      <c r="S29" s="6">
        <v>0.1</v>
      </c>
      <c r="Z29">
        <f t="shared" si="16"/>
        <v>-2940</v>
      </c>
      <c r="AA29" s="72">
        <f t="shared" si="17"/>
        <v>7.4695623543662049E-2</v>
      </c>
      <c r="AB29" s="72">
        <f t="shared" si="28"/>
        <v>0.11896709471224697</v>
      </c>
      <c r="AC29" s="72">
        <f t="shared" si="18"/>
        <v>7.232599999406375E-2</v>
      </c>
      <c r="AD29" s="72">
        <f t="shared" si="29"/>
        <v>-2.3696235495982987E-3</v>
      </c>
      <c r="AE29" s="72">
        <f t="shared" si="19"/>
        <v>5.6151157668108406E-7</v>
      </c>
      <c r="AF29">
        <f t="shared" si="30"/>
        <v>7.232599999406375E-2</v>
      </c>
      <c r="AG29" s="127"/>
      <c r="AH29">
        <f t="shared" si="20"/>
        <v>-4.6641094718183215E-2</v>
      </c>
      <c r="AI29">
        <f t="shared" si="21"/>
        <v>1.1980376423708594</v>
      </c>
      <c r="AJ29">
        <f t="shared" si="22"/>
        <v>-0.39978858105772153</v>
      </c>
      <c r="AK29">
        <f t="shared" si="23"/>
        <v>-0.53114062429232589</v>
      </c>
      <c r="AL29">
        <f t="shared" si="24"/>
        <v>1.9276838099753202</v>
      </c>
      <c r="AM29">
        <f t="shared" si="25"/>
        <v>1.4401021782375072</v>
      </c>
      <c r="AN29" s="72">
        <f t="shared" si="26"/>
        <v>8.7246599765914379</v>
      </c>
      <c r="AO29" s="72">
        <f t="shared" si="26"/>
        <v>8.7264123490387604</v>
      </c>
      <c r="AP29" s="72">
        <f t="shared" si="26"/>
        <v>8.7304418364850847</v>
      </c>
      <c r="AQ29" s="72">
        <f t="shared" si="26"/>
        <v>8.7396566395276007</v>
      </c>
      <c r="AR29" s="72">
        <f t="shared" si="26"/>
        <v>8.7604742464418166</v>
      </c>
      <c r="AS29" s="72">
        <f t="shared" si="26"/>
        <v>8.8063112291722412</v>
      </c>
      <c r="AT29" s="72">
        <f t="shared" si="26"/>
        <v>8.9024197505775113</v>
      </c>
      <c r="AU29" s="72">
        <f t="shared" si="27"/>
        <v>9.0891315636123249</v>
      </c>
      <c r="AW29">
        <v>-7300</v>
      </c>
      <c r="AX29">
        <f t="shared" si="1"/>
        <v>0.2522924821028415</v>
      </c>
      <c r="AY29">
        <f t="shared" si="2"/>
        <v>0.2319067252564328</v>
      </c>
      <c r="AZ29">
        <f t="shared" si="3"/>
        <v>2.0385756846408705E-2</v>
      </c>
      <c r="BA29">
        <f t="shared" si="4"/>
        <v>0.55625359441146349</v>
      </c>
      <c r="BB29">
        <f t="shared" si="5"/>
        <v>0.74782496998108017</v>
      </c>
      <c r="BC29">
        <f t="shared" si="6"/>
        <v>0.67161778474117662</v>
      </c>
      <c r="BD29">
        <f t="shared" si="7"/>
        <v>0.34902829118163325</v>
      </c>
      <c r="BE29">
        <f t="shared" si="11"/>
        <v>7.4552664804005921</v>
      </c>
      <c r="BF29">
        <f t="shared" si="11"/>
        <v>7.4552927138610521</v>
      </c>
      <c r="BG29">
        <f t="shared" si="11"/>
        <v>7.4551735205705612</v>
      </c>
      <c r="BH29">
        <f t="shared" si="11"/>
        <v>7.4557153541719394</v>
      </c>
      <c r="BI29">
        <f t="shared" si="11"/>
        <v>7.453257853939002</v>
      </c>
      <c r="BJ29">
        <f t="shared" si="11"/>
        <v>7.4645215431237419</v>
      </c>
      <c r="BK29">
        <f t="shared" si="11"/>
        <v>7.4151385701709875</v>
      </c>
      <c r="BL29">
        <f t="shared" si="9"/>
        <v>7.9776672779064652</v>
      </c>
    </row>
    <row r="30" spans="1:64" x14ac:dyDescent="0.2">
      <c r="A30" s="75" t="s">
        <v>811</v>
      </c>
      <c r="B30" s="75"/>
      <c r="C30" s="76">
        <v>41210.375999999997</v>
      </c>
      <c r="D30" s="76"/>
      <c r="E30">
        <f t="shared" si="12"/>
        <v>-2925.9611048479346</v>
      </c>
      <c r="F30">
        <f t="shared" si="13"/>
        <v>-2926</v>
      </c>
      <c r="G30">
        <f t="shared" si="31"/>
        <v>8.3205399998405483E-2</v>
      </c>
      <c r="I30">
        <f t="shared" si="32"/>
        <v>8.3205399998405483E-2</v>
      </c>
      <c r="Q30" s="12">
        <f t="shared" si="14"/>
        <v>0.12096580973112628</v>
      </c>
      <c r="R30" s="2">
        <f t="shared" si="15"/>
        <v>26191.875999999997</v>
      </c>
      <c r="S30" s="6">
        <v>0.1</v>
      </c>
      <c r="Z30">
        <f t="shared" si="16"/>
        <v>-2926</v>
      </c>
      <c r="AA30" s="72">
        <f t="shared" si="17"/>
        <v>7.4098310847397181E-2</v>
      </c>
      <c r="AB30" s="72">
        <f t="shared" si="28"/>
        <v>0.13007289888213458</v>
      </c>
      <c r="AC30" s="72">
        <f t="shared" si="18"/>
        <v>8.3205399998405483E-2</v>
      </c>
      <c r="AD30" s="72">
        <f t="shared" si="29"/>
        <v>9.1070891510083019E-3</v>
      </c>
      <c r="AE30" s="72">
        <f t="shared" si="19"/>
        <v>8.2939072804413106E-6</v>
      </c>
      <c r="AF30">
        <f t="shared" si="30"/>
        <v>8.3205399998405483E-2</v>
      </c>
      <c r="AG30" s="127"/>
      <c r="AH30">
        <f t="shared" si="20"/>
        <v>-4.6867498883729097E-2</v>
      </c>
      <c r="AI30">
        <f t="shared" si="21"/>
        <v>1.2029377441953806</v>
      </c>
      <c r="AJ30">
        <f t="shared" si="22"/>
        <v>-0.40824237484836645</v>
      </c>
      <c r="AK30">
        <f t="shared" si="23"/>
        <v>-0.52928776912974329</v>
      </c>
      <c r="AL30">
        <f t="shared" si="24"/>
        <v>1.9369254843382218</v>
      </c>
      <c r="AM30">
        <f t="shared" si="25"/>
        <v>1.4544013988534659</v>
      </c>
      <c r="AN30" s="72">
        <f t="shared" si="26"/>
        <v>8.7310019234068665</v>
      </c>
      <c r="AO30" s="72">
        <f t="shared" si="26"/>
        <v>8.7327825499915708</v>
      </c>
      <c r="AP30" s="72">
        <f t="shared" si="26"/>
        <v>8.7368553247188689</v>
      </c>
      <c r="AQ30" s="72">
        <f t="shared" si="26"/>
        <v>8.7461201066817278</v>
      </c>
      <c r="AR30" s="72">
        <f t="shared" si="26"/>
        <v>8.7669433467768716</v>
      </c>
      <c r="AS30" s="72">
        <f t="shared" si="26"/>
        <v>8.8125766632134095</v>
      </c>
      <c r="AT30" s="72">
        <f t="shared" si="26"/>
        <v>8.9079000411509348</v>
      </c>
      <c r="AU30" s="72">
        <f t="shared" si="27"/>
        <v>9.0927004856306475</v>
      </c>
      <c r="AW30">
        <v>-7200</v>
      </c>
      <c r="AX30">
        <f t="shared" si="1"/>
        <v>0.24870418825333585</v>
      </c>
      <c r="AY30">
        <f t="shared" si="2"/>
        <v>0.22948109931320443</v>
      </c>
      <c r="AZ30">
        <f t="shared" si="3"/>
        <v>1.9223088940131406E-2</v>
      </c>
      <c r="BA30">
        <f t="shared" si="4"/>
        <v>0.56132035754479848</v>
      </c>
      <c r="BB30">
        <f t="shared" si="5"/>
        <v>0.73829734130672242</v>
      </c>
      <c r="BC30">
        <f t="shared" si="6"/>
        <v>0.68585519050413213</v>
      </c>
      <c r="BD30">
        <f t="shared" si="7"/>
        <v>0.35703422678717328</v>
      </c>
      <c r="BE30">
        <f t="shared" si="11"/>
        <v>7.4762569867491315</v>
      </c>
      <c r="BF30">
        <f t="shared" si="11"/>
        <v>7.4762737972013618</v>
      </c>
      <c r="BG30">
        <f t="shared" si="11"/>
        <v>7.4761933927454987</v>
      </c>
      <c r="BH30">
        <f t="shared" si="11"/>
        <v>7.4765781150913568</v>
      </c>
      <c r="BI30">
        <f t="shared" si="11"/>
        <v>7.4747406451143199</v>
      </c>
      <c r="BJ30">
        <f t="shared" si="11"/>
        <v>7.4835948089655133</v>
      </c>
      <c r="BK30">
        <f t="shared" si="11"/>
        <v>7.4425962201095857</v>
      </c>
      <c r="BL30">
        <f t="shared" si="9"/>
        <v>8.0031595780373337</v>
      </c>
    </row>
    <row r="31" spans="1:64" x14ac:dyDescent="0.2">
      <c r="A31" s="75" t="s">
        <v>809</v>
      </c>
      <c r="B31" s="75"/>
      <c r="C31" s="76">
        <v>41210.375999999997</v>
      </c>
      <c r="D31" s="76"/>
      <c r="E31">
        <f t="shared" si="12"/>
        <v>-2925.9611048479346</v>
      </c>
      <c r="F31">
        <f t="shared" si="13"/>
        <v>-2926</v>
      </c>
      <c r="G31">
        <f t="shared" si="31"/>
        <v>8.3205399998405483E-2</v>
      </c>
      <c r="I31">
        <f t="shared" si="32"/>
        <v>8.3205399998405483E-2</v>
      </c>
      <c r="Q31" s="12">
        <f t="shared" si="14"/>
        <v>0.12096580973112628</v>
      </c>
      <c r="R31" s="2">
        <f t="shared" si="15"/>
        <v>26191.875999999997</v>
      </c>
      <c r="S31" s="6">
        <v>0.1</v>
      </c>
      <c r="Z31">
        <f t="shared" si="16"/>
        <v>-2926</v>
      </c>
      <c r="AA31" s="72">
        <f t="shared" si="17"/>
        <v>7.4098310847397181E-2</v>
      </c>
      <c r="AB31" s="72">
        <f t="shared" si="28"/>
        <v>0.13007289888213458</v>
      </c>
      <c r="AC31" s="72">
        <f t="shared" si="18"/>
        <v>8.3205399998405483E-2</v>
      </c>
      <c r="AD31" s="72">
        <f t="shared" si="29"/>
        <v>9.1070891510083019E-3</v>
      </c>
      <c r="AE31" s="72">
        <f t="shared" si="19"/>
        <v>8.2939072804413106E-6</v>
      </c>
      <c r="AF31">
        <f t="shared" si="30"/>
        <v>8.3205399998405483E-2</v>
      </c>
      <c r="AG31" s="127"/>
      <c r="AH31">
        <f t="shared" si="20"/>
        <v>-4.6867498883729097E-2</v>
      </c>
      <c r="AI31">
        <f t="shared" si="21"/>
        <v>1.2029377441953806</v>
      </c>
      <c r="AJ31">
        <f t="shared" si="22"/>
        <v>-0.40824237484836645</v>
      </c>
      <c r="AK31">
        <f t="shared" si="23"/>
        <v>-0.52928776912974329</v>
      </c>
      <c r="AL31">
        <f t="shared" si="24"/>
        <v>1.9369254843382218</v>
      </c>
      <c r="AM31">
        <f t="shared" si="25"/>
        <v>1.4544013988534659</v>
      </c>
      <c r="AN31" s="72">
        <f t="shared" si="26"/>
        <v>8.7310019234068665</v>
      </c>
      <c r="AO31" s="72">
        <f t="shared" si="26"/>
        <v>8.7327825499915708</v>
      </c>
      <c r="AP31" s="72">
        <f t="shared" si="26"/>
        <v>8.7368553247188689</v>
      </c>
      <c r="AQ31" s="72">
        <f t="shared" si="26"/>
        <v>8.7461201066817278</v>
      </c>
      <c r="AR31" s="72">
        <f t="shared" si="26"/>
        <v>8.7669433467768716</v>
      </c>
      <c r="AS31" s="72">
        <f t="shared" si="26"/>
        <v>8.8125766632134095</v>
      </c>
      <c r="AT31" s="72">
        <f t="shared" si="26"/>
        <v>8.9079000411509348</v>
      </c>
      <c r="AU31" s="72">
        <f t="shared" si="27"/>
        <v>9.0927004856306475</v>
      </c>
      <c r="AW31">
        <v>-7100</v>
      </c>
      <c r="AX31">
        <f t="shared" si="1"/>
        <v>0.24509142725358862</v>
      </c>
      <c r="AY31">
        <f t="shared" si="2"/>
        <v>0.22705029105112581</v>
      </c>
      <c r="AZ31">
        <f t="shared" si="3"/>
        <v>1.8041136202462796E-2</v>
      </c>
      <c r="BA31">
        <f t="shared" si="4"/>
        <v>0.56657235811665951</v>
      </c>
      <c r="BB31">
        <f t="shared" si="5"/>
        <v>0.72843943416712231</v>
      </c>
      <c r="BC31">
        <f t="shared" si="6"/>
        <v>0.70035627749405471</v>
      </c>
      <c r="BD31">
        <f t="shared" si="7"/>
        <v>0.36523038294772914</v>
      </c>
      <c r="BE31">
        <f t="shared" si="11"/>
        <v>7.4974406636906048</v>
      </c>
      <c r="BF31">
        <f t="shared" si="11"/>
        <v>7.4974507696689514</v>
      </c>
      <c r="BG31">
        <f t="shared" si="11"/>
        <v>7.4973996937193839</v>
      </c>
      <c r="BH31">
        <f t="shared" si="11"/>
        <v>7.4976579050597811</v>
      </c>
      <c r="BI31">
        <f t="shared" si="11"/>
        <v>7.496354362880175</v>
      </c>
      <c r="BJ31">
        <f t="shared" si="11"/>
        <v>7.5029824535253216</v>
      </c>
      <c r="BK31">
        <f t="shared" si="11"/>
        <v>7.4704181365480071</v>
      </c>
      <c r="BL31">
        <f t="shared" si="9"/>
        <v>8.0286518781682013</v>
      </c>
    </row>
    <row r="32" spans="1:64" x14ac:dyDescent="0.2">
      <c r="A32" s="75" t="s">
        <v>813</v>
      </c>
      <c r="B32" s="75"/>
      <c r="C32" s="76">
        <v>41843.557000000001</v>
      </c>
      <c r="D32" s="76"/>
      <c r="E32">
        <f t="shared" si="12"/>
        <v>-2629.9746510753971</v>
      </c>
      <c r="F32">
        <f t="shared" si="13"/>
        <v>-2630</v>
      </c>
      <c r="G32">
        <f t="shared" si="31"/>
        <v>5.4227000000537373E-2</v>
      </c>
      <c r="I32">
        <f t="shared" si="32"/>
        <v>5.4227000000537373E-2</v>
      </c>
      <c r="Q32" s="12">
        <f t="shared" si="14"/>
        <v>0.11309996717418298</v>
      </c>
      <c r="R32" s="2">
        <f t="shared" si="15"/>
        <v>26825.057000000001</v>
      </c>
      <c r="S32" s="6">
        <v>0.1</v>
      </c>
      <c r="Z32">
        <f t="shared" si="16"/>
        <v>-2630</v>
      </c>
      <c r="AA32" s="72">
        <f t="shared" si="17"/>
        <v>6.1722503979205957E-2</v>
      </c>
      <c r="AB32" s="72">
        <f t="shared" si="28"/>
        <v>0.10560446319551439</v>
      </c>
      <c r="AC32" s="72">
        <f t="shared" si="18"/>
        <v>5.4227000000537373E-2</v>
      </c>
      <c r="AD32" s="72">
        <f t="shared" si="29"/>
        <v>-7.4955039786685843E-3</v>
      </c>
      <c r="AE32" s="72">
        <f t="shared" si="19"/>
        <v>5.618257989423658E-6</v>
      </c>
      <c r="AF32">
        <f t="shared" si="30"/>
        <v>5.4227000000537373E-2</v>
      </c>
      <c r="AG32" s="127"/>
      <c r="AH32">
        <f t="shared" si="20"/>
        <v>-5.1377463194977026E-2</v>
      </c>
      <c r="AI32">
        <f t="shared" si="21"/>
        <v>1.3107271835330647</v>
      </c>
      <c r="AJ32">
        <f t="shared" si="22"/>
        <v>-0.59282039586933144</v>
      </c>
      <c r="AK32">
        <f t="shared" si="23"/>
        <v>-0.47410746459327052</v>
      </c>
      <c r="AL32">
        <f t="shared" si="24"/>
        <v>2.1509541157868077</v>
      </c>
      <c r="AM32">
        <f t="shared" si="25"/>
        <v>1.8510282513878595</v>
      </c>
      <c r="AN32" s="72">
        <f t="shared" si="26"/>
        <v>8.8712673181481172</v>
      </c>
      <c r="AO32" s="72">
        <f t="shared" si="26"/>
        <v>8.8735351999526451</v>
      </c>
      <c r="AP32" s="72">
        <f t="shared" si="26"/>
        <v>8.8782249068562802</v>
      </c>
      <c r="AQ32" s="72">
        <f t="shared" si="26"/>
        <v>8.8878805774627931</v>
      </c>
      <c r="AR32" s="72">
        <f t="shared" si="26"/>
        <v>8.9075889511619035</v>
      </c>
      <c r="AS32" s="72">
        <f t="shared" si="26"/>
        <v>8.9471531749813131</v>
      </c>
      <c r="AT32" s="72">
        <f t="shared" si="26"/>
        <v>9.0242815068807793</v>
      </c>
      <c r="AU32" s="72">
        <f t="shared" si="27"/>
        <v>9.1681576940180172</v>
      </c>
      <c r="AW32">
        <v>-7000</v>
      </c>
      <c r="AX32">
        <f t="shared" si="1"/>
        <v>0.24145409112203106</v>
      </c>
      <c r="AY32">
        <f t="shared" si="2"/>
        <v>0.22461430047019693</v>
      </c>
      <c r="AZ32">
        <f t="shared" si="3"/>
        <v>1.6839790651834125E-2</v>
      </c>
      <c r="BA32">
        <f t="shared" si="4"/>
        <v>0.57201808663847376</v>
      </c>
      <c r="BB32">
        <f t="shared" si="5"/>
        <v>0.71823631127534049</v>
      </c>
      <c r="BC32">
        <f t="shared" si="6"/>
        <v>0.71513340451661211</v>
      </c>
      <c r="BD32">
        <f t="shared" si="7"/>
        <v>0.37362734306091133</v>
      </c>
      <c r="BE32">
        <f t="shared" si="11"/>
        <v>7.5188247804763275</v>
      </c>
      <c r="BF32">
        <f t="shared" si="11"/>
        <v>7.5188303171328563</v>
      </c>
      <c r="BG32">
        <f t="shared" si="11"/>
        <v>7.5188006227630497</v>
      </c>
      <c r="BH32">
        <f t="shared" si="11"/>
        <v>7.5189599101709117</v>
      </c>
      <c r="BI32">
        <f t="shared" si="11"/>
        <v>7.5181063068815339</v>
      </c>
      <c r="BJ32">
        <f t="shared" si="11"/>
        <v>7.5227053881176733</v>
      </c>
      <c r="BK32">
        <f t="shared" si="11"/>
        <v>7.4986028056499219</v>
      </c>
      <c r="BL32">
        <f t="shared" si="9"/>
        <v>8.0541441782990706</v>
      </c>
    </row>
    <row r="33" spans="1:64" x14ac:dyDescent="0.2">
      <c r="A33" s="75" t="s">
        <v>814</v>
      </c>
      <c r="B33" s="75"/>
      <c r="C33" s="76">
        <v>41892.758999999998</v>
      </c>
      <c r="D33" s="76"/>
      <c r="E33">
        <f t="shared" si="12"/>
        <v>-2606.9747103025129</v>
      </c>
      <c r="F33">
        <f t="shared" si="13"/>
        <v>-2607</v>
      </c>
      <c r="G33">
        <f t="shared" si="31"/>
        <v>5.4100299996207468E-2</v>
      </c>
      <c r="I33">
        <f t="shared" si="32"/>
        <v>5.4100299996207468E-2</v>
      </c>
      <c r="Q33" s="12">
        <f t="shared" si="14"/>
        <v>0.11248686881480435</v>
      </c>
      <c r="R33" s="2">
        <f t="shared" si="15"/>
        <v>26874.258999999998</v>
      </c>
      <c r="S33" s="6">
        <v>0.1</v>
      </c>
      <c r="Z33">
        <f t="shared" si="16"/>
        <v>-2607</v>
      </c>
      <c r="AA33" s="72">
        <f t="shared" si="17"/>
        <v>6.0786196121290513E-2</v>
      </c>
      <c r="AB33" s="72">
        <f t="shared" si="28"/>
        <v>0.1058009726897213</v>
      </c>
      <c r="AC33" s="72">
        <f t="shared" si="18"/>
        <v>5.4100299996207468E-2</v>
      </c>
      <c r="AD33" s="72">
        <f t="shared" si="29"/>
        <v>-6.6858961250830448E-3</v>
      </c>
      <c r="AE33" s="72">
        <f t="shared" si="19"/>
        <v>4.4701206995400475E-6</v>
      </c>
      <c r="AF33">
        <f t="shared" si="30"/>
        <v>5.4100299996207468E-2</v>
      </c>
      <c r="AG33" s="127"/>
      <c r="AH33">
        <f t="shared" si="20"/>
        <v>-5.170067269351384E-2</v>
      </c>
      <c r="AI33">
        <f t="shared" si="21"/>
        <v>1.319301399093973</v>
      </c>
      <c r="AJ33">
        <f t="shared" si="22"/>
        <v>-0.60737408354396194</v>
      </c>
      <c r="AK33">
        <f t="shared" si="23"/>
        <v>-0.46837579688331621</v>
      </c>
      <c r="AL33">
        <f t="shared" si="24"/>
        <v>2.1691485588663486</v>
      </c>
      <c r="AM33">
        <f t="shared" si="25"/>
        <v>1.8919861628496693</v>
      </c>
      <c r="AN33" s="72">
        <f t="shared" si="26"/>
        <v>8.8826655246784156</v>
      </c>
      <c r="AO33" s="72">
        <f t="shared" si="26"/>
        <v>8.8849574684702226</v>
      </c>
      <c r="AP33" s="72">
        <f t="shared" si="26"/>
        <v>8.8896643352614415</v>
      </c>
      <c r="AQ33" s="72">
        <f t="shared" si="26"/>
        <v>8.8992897918020386</v>
      </c>
      <c r="AR33" s="72">
        <f t="shared" si="26"/>
        <v>8.9188092128739154</v>
      </c>
      <c r="AS33" s="72">
        <f t="shared" si="26"/>
        <v>8.9577654758315841</v>
      </c>
      <c r="AT33" s="72">
        <f t="shared" si="26"/>
        <v>9.0333619777480187</v>
      </c>
      <c r="AU33" s="72">
        <f t="shared" si="27"/>
        <v>9.1740209230481167</v>
      </c>
      <c r="AW33">
        <v>-6900</v>
      </c>
      <c r="AX33">
        <f t="shared" si="1"/>
        <v>0.23779207562485732</v>
      </c>
      <c r="AY33">
        <f t="shared" si="2"/>
        <v>0.22217312757041785</v>
      </c>
      <c r="AZ33">
        <f t="shared" si="3"/>
        <v>1.5618948054439485E-2</v>
      </c>
      <c r="BA33">
        <f t="shared" si="4"/>
        <v>0.5776665689002306</v>
      </c>
      <c r="BB33">
        <f t="shared" si="5"/>
        <v>0.7076721098113371</v>
      </c>
      <c r="BC33">
        <f t="shared" si="6"/>
        <v>0.73019965053359004</v>
      </c>
      <c r="BD33">
        <f t="shared" si="7"/>
        <v>0.38223646430849745</v>
      </c>
      <c r="BE33">
        <f t="shared" si="11"/>
        <v>7.5404169084433308</v>
      </c>
      <c r="BF33">
        <f t="shared" si="11"/>
        <v>7.5404194999493779</v>
      </c>
      <c r="BG33">
        <f t="shared" si="11"/>
        <v>7.5404046787365608</v>
      </c>
      <c r="BH33">
        <f t="shared" si="11"/>
        <v>7.5404894526256019</v>
      </c>
      <c r="BI33">
        <f t="shared" si="11"/>
        <v>7.5400048644675906</v>
      </c>
      <c r="BJ33">
        <f t="shared" si="11"/>
        <v>7.5427847237110752</v>
      </c>
      <c r="BK33">
        <f t="shared" si="11"/>
        <v>7.5271484778542703</v>
      </c>
      <c r="BL33">
        <f t="shared" si="9"/>
        <v>8.0796364784299399</v>
      </c>
    </row>
    <row r="34" spans="1:64" x14ac:dyDescent="0.2">
      <c r="A34" s="75" t="s">
        <v>815</v>
      </c>
      <c r="B34" s="75"/>
      <c r="C34" s="76">
        <v>41903.459000000003</v>
      </c>
      <c r="D34" s="76"/>
      <c r="E34">
        <f t="shared" si="12"/>
        <v>-2601.9728939887455</v>
      </c>
      <c r="F34">
        <f t="shared" si="13"/>
        <v>-2602</v>
      </c>
      <c r="G34">
        <f t="shared" si="31"/>
        <v>5.7985800005553756E-2</v>
      </c>
      <c r="I34">
        <f t="shared" si="32"/>
        <v>5.7985800005553756E-2</v>
      </c>
      <c r="Q34" s="12">
        <f t="shared" si="14"/>
        <v>0.11235355028653357</v>
      </c>
      <c r="R34" s="2">
        <f t="shared" si="15"/>
        <v>26884.959000000003</v>
      </c>
      <c r="S34" s="6">
        <v>0.1</v>
      </c>
      <c r="Z34">
        <f t="shared" si="16"/>
        <v>-2602</v>
      </c>
      <c r="AA34" s="72">
        <f t="shared" si="17"/>
        <v>6.0583236264282955E-2</v>
      </c>
      <c r="AB34" s="72">
        <f t="shared" si="28"/>
        <v>0.10975611402780437</v>
      </c>
      <c r="AC34" s="72">
        <f t="shared" si="18"/>
        <v>5.7985800005553756E-2</v>
      </c>
      <c r="AD34" s="72">
        <f t="shared" si="29"/>
        <v>-2.5974362587291994E-3</v>
      </c>
      <c r="AE34" s="72">
        <f t="shared" si="19"/>
        <v>6.7466751181611409E-7</v>
      </c>
      <c r="AF34">
        <f t="shared" si="30"/>
        <v>5.7985800005553756E-2</v>
      </c>
      <c r="AG34" s="127"/>
      <c r="AH34">
        <f t="shared" si="20"/>
        <v>-5.1770314022250616E-2</v>
      </c>
      <c r="AI34">
        <f t="shared" si="21"/>
        <v>1.3211659195347656</v>
      </c>
      <c r="AJ34">
        <f t="shared" si="22"/>
        <v>-0.61053598886664306</v>
      </c>
      <c r="AK34">
        <f t="shared" si="23"/>
        <v>-0.46709926428847925</v>
      </c>
      <c r="AL34">
        <f t="shared" si="24"/>
        <v>2.1731348072426404</v>
      </c>
      <c r="AM34">
        <f t="shared" si="25"/>
        <v>1.9011484604036371</v>
      </c>
      <c r="AN34" s="72">
        <f t="shared" si="26"/>
        <v>8.8851529098819739</v>
      </c>
      <c r="AO34" s="72">
        <f t="shared" si="26"/>
        <v>8.8874497273000195</v>
      </c>
      <c r="AP34" s="72">
        <f t="shared" si="26"/>
        <v>8.8921596173540802</v>
      </c>
      <c r="AQ34" s="72">
        <f t="shared" si="26"/>
        <v>8.901777237374997</v>
      </c>
      <c r="AR34" s="72">
        <f t="shared" si="26"/>
        <v>8.921253597962334</v>
      </c>
      <c r="AS34" s="72">
        <f t="shared" si="26"/>
        <v>8.9600752083713715</v>
      </c>
      <c r="AT34" s="72">
        <f t="shared" si="26"/>
        <v>9.0353366368309516</v>
      </c>
      <c r="AU34" s="72">
        <f t="shared" si="27"/>
        <v>9.1752955380546588</v>
      </c>
      <c r="AW34">
        <v>-6800</v>
      </c>
      <c r="AX34">
        <f t="shared" si="1"/>
        <v>0.23410528096810088</v>
      </c>
      <c r="AY34">
        <f t="shared" si="2"/>
        <v>0.2197267723517885</v>
      </c>
      <c r="AZ34">
        <f t="shared" si="3"/>
        <v>1.4378508616312378E-2</v>
      </c>
      <c r="BA34">
        <f t="shared" si="4"/>
        <v>0.58352740636373768</v>
      </c>
      <c r="BB34">
        <f t="shared" si="5"/>
        <v>0.6967299727026649</v>
      </c>
      <c r="BC34">
        <f t="shared" si="6"/>
        <v>0.74556887267188121</v>
      </c>
      <c r="BD34">
        <f t="shared" si="7"/>
        <v>0.39106995411812312</v>
      </c>
      <c r="BE34">
        <f t="shared" ref="BE34:BK70" si="33">$BL34+$AB$7*SIN(BF34)</f>
        <v>7.5622249432892517</v>
      </c>
      <c r="BF34">
        <f t="shared" si="33"/>
        <v>7.5622257777482185</v>
      </c>
      <c r="BG34">
        <f t="shared" si="33"/>
        <v>7.56222065992318</v>
      </c>
      <c r="BH34">
        <f t="shared" si="33"/>
        <v>7.5622520494579604</v>
      </c>
      <c r="BI34">
        <f t="shared" si="33"/>
        <v>7.5620595773211621</v>
      </c>
      <c r="BJ34">
        <f t="shared" si="33"/>
        <v>7.5632417118599466</v>
      </c>
      <c r="BK34">
        <f t="shared" si="33"/>
        <v>7.5560531690121726</v>
      </c>
      <c r="BL34">
        <f t="shared" si="9"/>
        <v>8.1051287785608075</v>
      </c>
    </row>
    <row r="35" spans="1:64" x14ac:dyDescent="0.2">
      <c r="A35" s="75" t="s">
        <v>756</v>
      </c>
      <c r="B35" s="75"/>
      <c r="C35" s="76">
        <v>41903.461000000003</v>
      </c>
      <c r="D35" s="76" t="s">
        <v>758</v>
      </c>
      <c r="E35">
        <f t="shared" si="12"/>
        <v>-2601.9719590698082</v>
      </c>
      <c r="F35">
        <f t="shared" si="13"/>
        <v>-2602</v>
      </c>
      <c r="G35">
        <f t="shared" si="31"/>
        <v>5.998580000596121E-2</v>
      </c>
      <c r="I35">
        <f t="shared" si="32"/>
        <v>5.998580000596121E-2</v>
      </c>
      <c r="Q35" s="12">
        <f t="shared" si="14"/>
        <v>0.11235355028653357</v>
      </c>
      <c r="R35" s="2">
        <f t="shared" si="15"/>
        <v>26884.961000000003</v>
      </c>
      <c r="S35" s="6">
        <v>0.1</v>
      </c>
      <c r="Z35">
        <f t="shared" si="16"/>
        <v>-2602</v>
      </c>
      <c r="AA35" s="72">
        <f t="shared" si="17"/>
        <v>6.0583236264282955E-2</v>
      </c>
      <c r="AB35" s="72">
        <f t="shared" si="28"/>
        <v>0.11175611402821183</v>
      </c>
      <c r="AC35" s="72">
        <f t="shared" si="18"/>
        <v>5.998580000596121E-2</v>
      </c>
      <c r="AD35" s="72">
        <f t="shared" si="29"/>
        <v>-5.9743625832174574E-4</v>
      </c>
      <c r="AE35" s="72">
        <f t="shared" si="19"/>
        <v>3.5693008275748767E-8</v>
      </c>
      <c r="AF35">
        <f t="shared" si="30"/>
        <v>5.998580000596121E-2</v>
      </c>
      <c r="AG35" s="127"/>
      <c r="AH35">
        <f t="shared" si="20"/>
        <v>-5.1770314022250616E-2</v>
      </c>
      <c r="AI35">
        <f t="shared" si="21"/>
        <v>1.3211659195347656</v>
      </c>
      <c r="AJ35">
        <f t="shared" si="22"/>
        <v>-0.61053598886664306</v>
      </c>
      <c r="AK35">
        <f t="shared" si="23"/>
        <v>-0.46709926428847925</v>
      </c>
      <c r="AL35">
        <f t="shared" si="24"/>
        <v>2.1731348072426404</v>
      </c>
      <c r="AM35">
        <f t="shared" si="25"/>
        <v>1.9011484604036371</v>
      </c>
      <c r="AN35" s="72">
        <f t="shared" si="26"/>
        <v>8.8851529098819739</v>
      </c>
      <c r="AO35" s="72">
        <f t="shared" si="26"/>
        <v>8.8874497273000195</v>
      </c>
      <c r="AP35" s="72">
        <f t="shared" si="26"/>
        <v>8.8921596173540802</v>
      </c>
      <c r="AQ35" s="72">
        <f t="shared" si="26"/>
        <v>8.901777237374997</v>
      </c>
      <c r="AR35" s="72">
        <f t="shared" si="26"/>
        <v>8.921253597962334</v>
      </c>
      <c r="AS35" s="72">
        <f t="shared" si="26"/>
        <v>8.9600752083713715</v>
      </c>
      <c r="AT35" s="72">
        <f t="shared" si="26"/>
        <v>9.0353366368309516</v>
      </c>
      <c r="AU35" s="72">
        <f t="shared" si="27"/>
        <v>9.1752955380546588</v>
      </c>
      <c r="AW35">
        <v>-6700</v>
      </c>
      <c r="AX35">
        <f t="shared" si="1"/>
        <v>0.23039361253775034</v>
      </c>
      <c r="AY35">
        <f t="shared" si="2"/>
        <v>0.21727523481430899</v>
      </c>
      <c r="AZ35">
        <f t="shared" si="3"/>
        <v>1.3118377723441359E-2</v>
      </c>
      <c r="BA35">
        <f t="shared" si="4"/>
        <v>0.58961082023193734</v>
      </c>
      <c r="BB35">
        <f t="shared" si="5"/>
        <v>0.68539197376426075</v>
      </c>
      <c r="BC35">
        <f t="shared" si="6"/>
        <v>0.76125577009888301</v>
      </c>
      <c r="BD35">
        <f t="shared" si="7"/>
        <v>0.40014095605861455</v>
      </c>
      <c r="BE35">
        <f t="shared" si="33"/>
        <v>7.5842571296098864</v>
      </c>
      <c r="BF35">
        <f t="shared" si="33"/>
        <v>7.5842570340548283</v>
      </c>
      <c r="BG35">
        <f t="shared" si="33"/>
        <v>7.5842576666665344</v>
      </c>
      <c r="BH35">
        <f t="shared" si="33"/>
        <v>7.5842534785575459</v>
      </c>
      <c r="BI35">
        <f t="shared" si="33"/>
        <v>7.5842812064726441</v>
      </c>
      <c r="BJ35">
        <f t="shared" si="33"/>
        <v>7.5840976819513966</v>
      </c>
      <c r="BK35">
        <f t="shared" si="33"/>
        <v>7.585314661676275</v>
      </c>
      <c r="BL35">
        <f t="shared" si="9"/>
        <v>8.1306210786916751</v>
      </c>
    </row>
    <row r="36" spans="1:64" x14ac:dyDescent="0.2">
      <c r="A36" s="75" t="s">
        <v>815</v>
      </c>
      <c r="B36" s="75"/>
      <c r="C36" s="76">
        <v>41903.464999999997</v>
      </c>
      <c r="D36" s="76"/>
      <c r="E36">
        <f t="shared" si="12"/>
        <v>-2601.970089231937</v>
      </c>
      <c r="F36">
        <f t="shared" si="13"/>
        <v>-2602</v>
      </c>
      <c r="G36">
        <f t="shared" si="31"/>
        <v>6.3985799999500159E-2</v>
      </c>
      <c r="I36">
        <f t="shared" si="32"/>
        <v>6.3985799999500159E-2</v>
      </c>
      <c r="Q36" s="12">
        <f t="shared" si="14"/>
        <v>0.11235355028653357</v>
      </c>
      <c r="R36" s="2">
        <f t="shared" si="15"/>
        <v>26884.964999999997</v>
      </c>
      <c r="S36" s="6">
        <v>0.1</v>
      </c>
      <c r="Z36">
        <f t="shared" si="16"/>
        <v>-2602</v>
      </c>
      <c r="AA36" s="72">
        <f t="shared" si="17"/>
        <v>6.0583236264282955E-2</v>
      </c>
      <c r="AB36" s="72">
        <f t="shared" si="28"/>
        <v>0.11575611402175078</v>
      </c>
      <c r="AC36" s="72">
        <f t="shared" si="18"/>
        <v>6.3985799999500159E-2</v>
      </c>
      <c r="AD36" s="72">
        <f t="shared" si="29"/>
        <v>3.4025637352172039E-3</v>
      </c>
      <c r="AE36" s="72">
        <f t="shared" si="19"/>
        <v>1.1577439972215251E-6</v>
      </c>
      <c r="AF36">
        <f t="shared" si="30"/>
        <v>6.3985799999500159E-2</v>
      </c>
      <c r="AG36" s="127"/>
      <c r="AH36">
        <f t="shared" si="20"/>
        <v>-5.1770314022250616E-2</v>
      </c>
      <c r="AI36">
        <f t="shared" si="21"/>
        <v>1.3211659195347656</v>
      </c>
      <c r="AJ36">
        <f t="shared" si="22"/>
        <v>-0.61053598886664306</v>
      </c>
      <c r="AK36">
        <f t="shared" si="23"/>
        <v>-0.46709926428847925</v>
      </c>
      <c r="AL36">
        <f t="shared" si="24"/>
        <v>2.1731348072426404</v>
      </c>
      <c r="AM36">
        <f t="shared" si="25"/>
        <v>1.9011484604036371</v>
      </c>
      <c r="AN36" s="72">
        <f t="shared" si="26"/>
        <v>8.8851529098819739</v>
      </c>
      <c r="AO36" s="72">
        <f t="shared" si="26"/>
        <v>8.8874497273000195</v>
      </c>
      <c r="AP36" s="72">
        <f t="shared" si="26"/>
        <v>8.8921596173540802</v>
      </c>
      <c r="AQ36" s="72">
        <f t="shared" si="26"/>
        <v>8.901777237374997</v>
      </c>
      <c r="AR36" s="72">
        <f t="shared" si="26"/>
        <v>8.921253597962334</v>
      </c>
      <c r="AS36" s="72">
        <f t="shared" si="26"/>
        <v>8.9600752083713715</v>
      </c>
      <c r="AT36" s="72">
        <f t="shared" si="26"/>
        <v>9.0353366368309516</v>
      </c>
      <c r="AU36" s="72">
        <f t="shared" si="27"/>
        <v>9.1752955380546588</v>
      </c>
      <c r="AW36">
        <v>-6600</v>
      </c>
      <c r="AX36">
        <f t="shared" si="1"/>
        <v>0.22665698170704496</v>
      </c>
      <c r="AY36">
        <f t="shared" si="2"/>
        <v>0.21481851495797924</v>
      </c>
      <c r="AZ36">
        <f t="shared" si="3"/>
        <v>1.1838466749065732E-2</v>
      </c>
      <c r="BA36">
        <f t="shared" si="4"/>
        <v>0.59592769950353264</v>
      </c>
      <c r="BB36">
        <f t="shared" si="5"/>
        <v>0.67363903621008325</v>
      </c>
      <c r="BC36">
        <f t="shared" si="6"/>
        <v>0.77727595429496532</v>
      </c>
      <c r="BD36">
        <f t="shared" si="7"/>
        <v>0.40946364646480293</v>
      </c>
      <c r="BE36">
        <f t="shared" si="33"/>
        <v>7.6065220877147635</v>
      </c>
      <c r="BF36">
        <f t="shared" si="33"/>
        <v>7.6065216008098568</v>
      </c>
      <c r="BG36">
        <f t="shared" si="33"/>
        <v>7.6065251075895253</v>
      </c>
      <c r="BH36">
        <f t="shared" si="33"/>
        <v>7.6064998521973717</v>
      </c>
      <c r="BI36">
        <f t="shared" si="33"/>
        <v>7.6066817948181633</v>
      </c>
      <c r="BJ36">
        <f t="shared" si="33"/>
        <v>7.6053739748706484</v>
      </c>
      <c r="BK36">
        <f t="shared" si="33"/>
        <v>7.6149305065416923</v>
      </c>
      <c r="BL36">
        <f t="shared" si="9"/>
        <v>8.1561133788225426</v>
      </c>
    </row>
    <row r="37" spans="1:64" x14ac:dyDescent="0.2">
      <c r="A37" s="75" t="s">
        <v>816</v>
      </c>
      <c r="B37" s="75"/>
      <c r="C37" s="76">
        <v>41918.444000000003</v>
      </c>
      <c r="D37" s="76"/>
      <c r="E37">
        <f t="shared" si="12"/>
        <v>-2594.9680138521312</v>
      </c>
      <c r="F37">
        <f t="shared" si="13"/>
        <v>-2595</v>
      </c>
      <c r="G37">
        <f t="shared" si="31"/>
        <v>6.8425500001467299E-2</v>
      </c>
      <c r="I37">
        <f t="shared" si="32"/>
        <v>6.8425500001467299E-2</v>
      </c>
      <c r="Q37" s="12">
        <f t="shared" si="14"/>
        <v>0.11216688258121531</v>
      </c>
      <c r="R37" s="2">
        <f t="shared" si="15"/>
        <v>26899.944000000003</v>
      </c>
      <c r="S37" s="6">
        <v>0.1</v>
      </c>
      <c r="Z37">
        <f t="shared" si="16"/>
        <v>-2595</v>
      </c>
      <c r="AA37" s="72">
        <f t="shared" si="17"/>
        <v>6.0299450719068531E-2</v>
      </c>
      <c r="AB37" s="72">
        <f t="shared" si="28"/>
        <v>0.12029293186361407</v>
      </c>
      <c r="AC37" s="72">
        <f t="shared" si="18"/>
        <v>6.8425500001467299E-2</v>
      </c>
      <c r="AD37" s="72">
        <f t="shared" si="29"/>
        <v>8.1260492823987673E-3</v>
      </c>
      <c r="AE37" s="72">
        <f t="shared" si="19"/>
        <v>6.6032676939973529E-6</v>
      </c>
      <c r="AF37">
        <f t="shared" si="30"/>
        <v>6.8425500001467299E-2</v>
      </c>
      <c r="AG37" s="127"/>
      <c r="AH37">
        <f t="shared" si="20"/>
        <v>-5.1867431862146776E-2</v>
      </c>
      <c r="AI37">
        <f t="shared" si="21"/>
        <v>1.3237763266104732</v>
      </c>
      <c r="AJ37">
        <f t="shared" si="22"/>
        <v>-0.61496102100608829</v>
      </c>
      <c r="AK37">
        <f t="shared" si="23"/>
        <v>-0.46529362868631496</v>
      </c>
      <c r="AL37">
        <f t="shared" si="24"/>
        <v>2.1787341640697364</v>
      </c>
      <c r="AM37">
        <f t="shared" si="25"/>
        <v>1.914136363199286</v>
      </c>
      <c r="AN37" s="72">
        <f t="shared" ref="AN37:AT52" si="34">$AU37+$AB$7*SIN(AO37)</f>
        <v>8.8886409491890959</v>
      </c>
      <c r="AO37" s="72">
        <f t="shared" si="34"/>
        <v>8.8909443694237034</v>
      </c>
      <c r="AP37" s="72">
        <f t="shared" si="34"/>
        <v>8.8956580608650082</v>
      </c>
      <c r="AQ37" s="72">
        <f t="shared" si="34"/>
        <v>8.9052639433811862</v>
      </c>
      <c r="AR37" s="72">
        <f t="shared" si="34"/>
        <v>8.9246788294199302</v>
      </c>
      <c r="AS37" s="72">
        <f t="shared" si="34"/>
        <v>8.9633104433053497</v>
      </c>
      <c r="AT37" s="72">
        <f t="shared" si="34"/>
        <v>9.0381015412961379</v>
      </c>
      <c r="AU37" s="72">
        <f t="shared" si="27"/>
        <v>9.177079999063821</v>
      </c>
      <c r="AW37">
        <v>-6500</v>
      </c>
      <c r="AX37">
        <f t="shared" si="1"/>
        <v>0.22289530673427532</v>
      </c>
      <c r="AY37">
        <f t="shared" si="2"/>
        <v>0.21235661278279921</v>
      </c>
      <c r="AZ37">
        <f t="shared" si="3"/>
        <v>1.0538693951476103E-2</v>
      </c>
      <c r="BA37">
        <f t="shared" si="4"/>
        <v>0.60248965333441395</v>
      </c>
      <c r="BB37">
        <f t="shared" si="5"/>
        <v>0.66145084403730148</v>
      </c>
      <c r="BC37">
        <f t="shared" si="6"/>
        <v>0.79364602630252512</v>
      </c>
      <c r="BD37">
        <f t="shared" si="7"/>
        <v>0.41905334329606952</v>
      </c>
      <c r="BE37">
        <f t="shared" si="33"/>
        <v>7.6290288427230708</v>
      </c>
      <c r="BF37">
        <f t="shared" si="33"/>
        <v>7.629028282920344</v>
      </c>
      <c r="BG37">
        <f t="shared" si="33"/>
        <v>7.6290327102375457</v>
      </c>
      <c r="BH37">
        <f t="shared" si="33"/>
        <v>7.6289976982113403</v>
      </c>
      <c r="BI37">
        <f t="shared" si="33"/>
        <v>7.6292747261471794</v>
      </c>
      <c r="BJ37">
        <f t="shared" si="33"/>
        <v>7.6270918732182418</v>
      </c>
      <c r="BK37">
        <f t="shared" si="33"/>
        <v>7.644898024037623</v>
      </c>
      <c r="BL37">
        <f t="shared" si="9"/>
        <v>8.181605678953412</v>
      </c>
    </row>
    <row r="38" spans="1:64" x14ac:dyDescent="0.2">
      <c r="A38" s="75" t="s">
        <v>816</v>
      </c>
      <c r="B38" s="75"/>
      <c r="C38" s="76">
        <v>41918.445</v>
      </c>
      <c r="D38" s="76"/>
      <c r="E38">
        <f t="shared" si="12"/>
        <v>-2594.9675463926642</v>
      </c>
      <c r="F38">
        <f t="shared" si="13"/>
        <v>-2595</v>
      </c>
      <c r="G38">
        <f t="shared" si="31"/>
        <v>6.9425499998033047E-2</v>
      </c>
      <c r="I38">
        <f t="shared" si="32"/>
        <v>6.9425499998033047E-2</v>
      </c>
      <c r="Q38" s="12">
        <f t="shared" si="14"/>
        <v>0.11216688258121531</v>
      </c>
      <c r="R38" s="2">
        <f t="shared" si="15"/>
        <v>26899.945</v>
      </c>
      <c r="S38" s="6">
        <v>0.1</v>
      </c>
      <c r="Z38">
        <f t="shared" si="16"/>
        <v>-2595</v>
      </c>
      <c r="AA38" s="72">
        <f t="shared" si="17"/>
        <v>6.0299450719068531E-2</v>
      </c>
      <c r="AB38" s="72">
        <f t="shared" si="28"/>
        <v>0.12129293186017982</v>
      </c>
      <c r="AC38" s="72">
        <f t="shared" si="18"/>
        <v>6.9425499998033047E-2</v>
      </c>
      <c r="AD38" s="72">
        <f t="shared" si="29"/>
        <v>9.1260492789645153E-3</v>
      </c>
      <c r="AE38" s="72">
        <f t="shared" si="19"/>
        <v>8.3284775442088756E-6</v>
      </c>
      <c r="AF38">
        <f t="shared" si="30"/>
        <v>6.9425499998033047E-2</v>
      </c>
      <c r="AG38" s="127"/>
      <c r="AH38">
        <f t="shared" si="20"/>
        <v>-5.1867431862146776E-2</v>
      </c>
      <c r="AI38">
        <f t="shared" si="21"/>
        <v>1.3237763266104732</v>
      </c>
      <c r="AJ38">
        <f t="shared" si="22"/>
        <v>-0.61496102100608829</v>
      </c>
      <c r="AK38">
        <f t="shared" si="23"/>
        <v>-0.46529362868631496</v>
      </c>
      <c r="AL38">
        <f t="shared" si="24"/>
        <v>2.1787341640697364</v>
      </c>
      <c r="AM38">
        <f t="shared" si="25"/>
        <v>1.914136363199286</v>
      </c>
      <c r="AN38" s="72">
        <f t="shared" si="34"/>
        <v>8.8886409491890959</v>
      </c>
      <c r="AO38" s="72">
        <f t="shared" si="34"/>
        <v>8.8909443694237034</v>
      </c>
      <c r="AP38" s="72">
        <f t="shared" si="34"/>
        <v>8.8956580608650082</v>
      </c>
      <c r="AQ38" s="72">
        <f t="shared" si="34"/>
        <v>8.9052639433811862</v>
      </c>
      <c r="AR38" s="72">
        <f t="shared" si="34"/>
        <v>8.9246788294199302</v>
      </c>
      <c r="AS38" s="72">
        <f t="shared" si="34"/>
        <v>8.9633104433053497</v>
      </c>
      <c r="AT38" s="72">
        <f t="shared" si="34"/>
        <v>9.0381015412961379</v>
      </c>
      <c r="AU38" s="72">
        <f t="shared" si="27"/>
        <v>9.177079999063821</v>
      </c>
      <c r="AW38">
        <v>-6400</v>
      </c>
      <c r="AX38">
        <f t="shared" si="1"/>
        <v>0.2191085137786194</v>
      </c>
      <c r="AY38">
        <f t="shared" si="2"/>
        <v>0.209889528288769</v>
      </c>
      <c r="AZ38">
        <f t="shared" si="3"/>
        <v>9.2189854898503971E-3</v>
      </c>
      <c r="BA38">
        <f t="shared" si="4"/>
        <v>0.60930906803841678</v>
      </c>
      <c r="BB38">
        <f t="shared" si="5"/>
        <v>0.64880574577517791</v>
      </c>
      <c r="BC38">
        <f t="shared" si="6"/>
        <v>0.81038366158996278</v>
      </c>
      <c r="BD38">
        <f t="shared" si="7"/>
        <v>0.42892662898348954</v>
      </c>
      <c r="BE38">
        <f t="shared" si="33"/>
        <v>7.6517868559350433</v>
      </c>
      <c r="BF38">
        <f t="shared" si="33"/>
        <v>7.6517863830635058</v>
      </c>
      <c r="BG38">
        <f t="shared" si="33"/>
        <v>7.6517905370466233</v>
      </c>
      <c r="BH38">
        <f t="shared" si="33"/>
        <v>7.651754048881009</v>
      </c>
      <c r="BI38">
        <f t="shared" si="33"/>
        <v>7.6520747795669939</v>
      </c>
      <c r="BJ38">
        <f t="shared" si="33"/>
        <v>7.6492725282423502</v>
      </c>
      <c r="BK38">
        <f t="shared" si="33"/>
        <v>7.6752143060685878</v>
      </c>
      <c r="BL38">
        <f t="shared" si="9"/>
        <v>8.2070979790842813</v>
      </c>
    </row>
    <row r="39" spans="1:64" x14ac:dyDescent="0.2">
      <c r="A39" s="75" t="s">
        <v>816</v>
      </c>
      <c r="B39" s="75"/>
      <c r="C39" s="76">
        <v>41933.423999999999</v>
      </c>
      <c r="D39" s="76"/>
      <c r="E39">
        <f t="shared" si="12"/>
        <v>-2587.9654710128621</v>
      </c>
      <c r="F39">
        <f t="shared" si="13"/>
        <v>-2588</v>
      </c>
      <c r="G39">
        <f t="shared" si="31"/>
        <v>7.3865200000000186E-2</v>
      </c>
      <c r="I39">
        <f t="shared" si="32"/>
        <v>7.3865200000000186E-2</v>
      </c>
      <c r="Q39" s="12">
        <f t="shared" si="14"/>
        <v>0.11198018948253466</v>
      </c>
      <c r="R39" s="2">
        <f t="shared" si="15"/>
        <v>26914.923999999999</v>
      </c>
      <c r="S39" s="6">
        <v>0.1</v>
      </c>
      <c r="Z39">
        <f t="shared" si="16"/>
        <v>-2588</v>
      </c>
      <c r="AA39" s="72">
        <f t="shared" si="17"/>
        <v>6.0016087637732453E-2</v>
      </c>
      <c r="AB39" s="72">
        <f t="shared" si="28"/>
        <v>0.1258293018448024</v>
      </c>
      <c r="AC39" s="72">
        <f t="shared" si="18"/>
        <v>7.3865200000000186E-2</v>
      </c>
      <c r="AD39" s="72">
        <f t="shared" si="29"/>
        <v>1.3849112362267733E-2</v>
      </c>
      <c r="AE39" s="72">
        <f t="shared" si="19"/>
        <v>1.9179791322271697E-5</v>
      </c>
      <c r="AF39">
        <f t="shared" si="30"/>
        <v>7.3865200000000186E-2</v>
      </c>
      <c r="AG39" s="127"/>
      <c r="AH39">
        <f t="shared" si="20"/>
        <v>-5.1964101844802206E-2</v>
      </c>
      <c r="AI39">
        <f t="shared" si="21"/>
        <v>1.3263866577759149</v>
      </c>
      <c r="AJ39">
        <f t="shared" si="22"/>
        <v>-0.61938383960436505</v>
      </c>
      <c r="AK39">
        <f t="shared" si="23"/>
        <v>-0.46346630966588925</v>
      </c>
      <c r="AL39">
        <f t="shared" si="24"/>
        <v>2.1843552598653004</v>
      </c>
      <c r="AM39">
        <f t="shared" si="25"/>
        <v>1.9273154634320677</v>
      </c>
      <c r="AN39" s="72">
        <f t="shared" si="34"/>
        <v>8.8921356324346785</v>
      </c>
      <c r="AO39" s="72">
        <f t="shared" si="34"/>
        <v>8.8944453948046629</v>
      </c>
      <c r="AP39" s="72">
        <f t="shared" si="34"/>
        <v>8.8991623803205577</v>
      </c>
      <c r="AQ39" s="72">
        <f t="shared" si="34"/>
        <v>8.9087556279558093</v>
      </c>
      <c r="AR39" s="72">
        <f t="shared" si="34"/>
        <v>8.928107651739559</v>
      </c>
      <c r="AS39" s="72">
        <f t="shared" si="34"/>
        <v>8.9665475450435856</v>
      </c>
      <c r="AT39" s="72">
        <f t="shared" si="34"/>
        <v>9.0408668883104575</v>
      </c>
      <c r="AU39" s="72">
        <f t="shared" si="27"/>
        <v>9.1788644600729814</v>
      </c>
      <c r="AW39">
        <v>-6300</v>
      </c>
      <c r="AX39">
        <f t="shared" si="1"/>
        <v>0.2152965380656589</v>
      </c>
      <c r="AY39">
        <f t="shared" si="2"/>
        <v>0.20741726147588857</v>
      </c>
      <c r="AZ39">
        <f t="shared" si="3"/>
        <v>7.8792765897703274E-3</v>
      </c>
      <c r="BA39">
        <f t="shared" si="4"/>
        <v>0.61639916906949899</v>
      </c>
      <c r="BB39">
        <f t="shared" si="5"/>
        <v>0.63568065008636143</v>
      </c>
      <c r="BC39">
        <f t="shared" si="6"/>
        <v>0.82750770324018608</v>
      </c>
      <c r="BD39">
        <f t="shared" si="7"/>
        <v>0.43910148932314741</v>
      </c>
      <c r="BE39">
        <f t="shared" si="33"/>
        <v>7.6748060584744664</v>
      </c>
      <c r="BF39">
        <f t="shared" si="33"/>
        <v>7.6748057270628376</v>
      </c>
      <c r="BG39">
        <f t="shared" si="33"/>
        <v>7.6748090075865241</v>
      </c>
      <c r="BH39">
        <f t="shared" si="33"/>
        <v>7.6747765374871513</v>
      </c>
      <c r="BI39">
        <f t="shared" si="33"/>
        <v>7.6750981780924112</v>
      </c>
      <c r="BJ39">
        <f t="shared" si="33"/>
        <v>7.6719368836806225</v>
      </c>
      <c r="BK39">
        <f t="shared" si="33"/>
        <v>7.7058762179041809</v>
      </c>
      <c r="BL39">
        <f t="shared" si="9"/>
        <v>8.2325902792151489</v>
      </c>
    </row>
    <row r="40" spans="1:64" x14ac:dyDescent="0.2">
      <c r="A40" s="75" t="s">
        <v>814</v>
      </c>
      <c r="B40" s="75"/>
      <c r="C40" s="76">
        <v>41952.665000000001</v>
      </c>
      <c r="D40" s="76"/>
      <c r="E40">
        <f t="shared" si="12"/>
        <v>-2578.9710833779868</v>
      </c>
      <c r="F40">
        <f t="shared" si="13"/>
        <v>-2579</v>
      </c>
      <c r="G40">
        <f t="shared" si="31"/>
        <v>6.1859100002038758E-2</v>
      </c>
      <c r="I40">
        <f t="shared" si="32"/>
        <v>6.1859100002038758E-2</v>
      </c>
      <c r="Q40" s="12">
        <f t="shared" si="14"/>
        <v>0.11174011818582097</v>
      </c>
      <c r="R40" s="2">
        <f t="shared" si="15"/>
        <v>26934.165000000001</v>
      </c>
      <c r="S40" s="6">
        <v>0.1</v>
      </c>
      <c r="Z40">
        <f t="shared" si="16"/>
        <v>-2579</v>
      </c>
      <c r="AA40" s="72">
        <f t="shared" si="17"/>
        <v>5.9652392479348136E-2</v>
      </c>
      <c r="AB40" s="72">
        <f t="shared" si="28"/>
        <v>0.11394682570851158</v>
      </c>
      <c r="AC40" s="72">
        <f t="shared" si="18"/>
        <v>6.1859100002038758E-2</v>
      </c>
      <c r="AD40" s="72">
        <f t="shared" si="29"/>
        <v>2.2067075226906221E-3</v>
      </c>
      <c r="AE40" s="72">
        <f t="shared" si="19"/>
        <v>4.869558090699383E-7</v>
      </c>
      <c r="AF40">
        <f t="shared" si="30"/>
        <v>6.1859100002038758E-2</v>
      </c>
      <c r="AG40" s="127"/>
      <c r="AH40">
        <f t="shared" si="20"/>
        <v>-5.2087725706472833E-2</v>
      </c>
      <c r="AI40">
        <f t="shared" si="21"/>
        <v>1.3297423835373545</v>
      </c>
      <c r="AJ40">
        <f t="shared" si="22"/>
        <v>-0.62506651592492701</v>
      </c>
      <c r="AK40">
        <f t="shared" si="23"/>
        <v>-0.46108484150810503</v>
      </c>
      <c r="AL40">
        <f t="shared" si="24"/>
        <v>2.191614373698882</v>
      </c>
      <c r="AM40">
        <f t="shared" si="25"/>
        <v>1.944547793477055</v>
      </c>
      <c r="AN40" s="72">
        <f t="shared" si="34"/>
        <v>8.8966385474610501</v>
      </c>
      <c r="AO40" s="72">
        <f t="shared" si="34"/>
        <v>8.8989560744090603</v>
      </c>
      <c r="AP40" s="72">
        <f t="shared" si="34"/>
        <v>8.9036765422515103</v>
      </c>
      <c r="AQ40" s="72">
        <f t="shared" si="34"/>
        <v>8.9132522208357976</v>
      </c>
      <c r="AR40" s="72">
        <f t="shared" si="34"/>
        <v>8.9325213837327162</v>
      </c>
      <c r="AS40" s="72">
        <f t="shared" si="34"/>
        <v>8.9707122567850437</v>
      </c>
      <c r="AT40" s="72">
        <f t="shared" si="34"/>
        <v>9.0444229797212135</v>
      </c>
      <c r="AU40" s="72">
        <f t="shared" si="27"/>
        <v>9.1811587670847601</v>
      </c>
      <c r="AW40">
        <v>-6200</v>
      </c>
      <c r="AX40">
        <f t="shared" si="1"/>
        <v>0.21145932523813066</v>
      </c>
      <c r="AY40">
        <f t="shared" si="2"/>
        <v>0.20493981234415787</v>
      </c>
      <c r="AZ40">
        <f t="shared" si="3"/>
        <v>6.5195128939727932E-3</v>
      </c>
      <c r="BA40">
        <f t="shared" si="4"/>
        <v>0.62377408833514525</v>
      </c>
      <c r="BB40">
        <f t="shared" si="5"/>
        <v>0.62205091270895729</v>
      </c>
      <c r="BC40">
        <f t="shared" si="6"/>
        <v>0.84503826425997419</v>
      </c>
      <c r="BD40">
        <f t="shared" si="7"/>
        <v>0.44959747084036572</v>
      </c>
      <c r="BE40">
        <f t="shared" si="33"/>
        <v>7.698096887208477</v>
      </c>
      <c r="BF40">
        <f t="shared" si="33"/>
        <v>7.6980966902671017</v>
      </c>
      <c r="BG40">
        <f t="shared" si="33"/>
        <v>7.6980989280660879</v>
      </c>
      <c r="BH40">
        <f t="shared" si="33"/>
        <v>7.6980735023530826</v>
      </c>
      <c r="BI40">
        <f t="shared" si="33"/>
        <v>7.6983626300503563</v>
      </c>
      <c r="BJ40">
        <f t="shared" si="33"/>
        <v>7.6951055967373962</v>
      </c>
      <c r="BK40">
        <f t="shared" si="33"/>
        <v>7.736880400216088</v>
      </c>
      <c r="BL40">
        <f t="shared" si="9"/>
        <v>8.2580825793460164</v>
      </c>
    </row>
    <row r="41" spans="1:64" x14ac:dyDescent="0.2">
      <c r="A41" s="75" t="s">
        <v>817</v>
      </c>
      <c r="B41" s="75"/>
      <c r="C41" s="76">
        <v>42241.442000000003</v>
      </c>
      <c r="D41" s="76"/>
      <c r="E41">
        <f t="shared" si="12"/>
        <v>-2443.9795404209617</v>
      </c>
      <c r="F41">
        <f t="shared" si="13"/>
        <v>-2444</v>
      </c>
      <c r="G41">
        <f t="shared" si="31"/>
        <v>4.3767600000137463E-2</v>
      </c>
      <c r="I41">
        <f t="shared" si="32"/>
        <v>4.3767600000137463E-2</v>
      </c>
      <c r="Q41" s="12">
        <f t="shared" si="14"/>
        <v>0.1081340115211933</v>
      </c>
      <c r="R41" s="2">
        <f t="shared" si="15"/>
        <v>27222.942000000003</v>
      </c>
      <c r="S41" s="6">
        <v>0.1</v>
      </c>
      <c r="Z41">
        <f t="shared" si="16"/>
        <v>-2444</v>
      </c>
      <c r="AA41" s="72">
        <f t="shared" si="17"/>
        <v>5.4289137357815827E-2</v>
      </c>
      <c r="AB41" s="72">
        <f t="shared" si="28"/>
        <v>9.7612474163514928E-2</v>
      </c>
      <c r="AC41" s="72">
        <f t="shared" si="18"/>
        <v>4.3767600000137463E-2</v>
      </c>
      <c r="AD41" s="72">
        <f t="shared" si="29"/>
        <v>-1.0521537357678364E-2</v>
      </c>
      <c r="AE41" s="72">
        <f t="shared" si="19"/>
        <v>1.107027483690214E-5</v>
      </c>
      <c r="AF41">
        <f t="shared" si="30"/>
        <v>4.3767600000137463E-2</v>
      </c>
      <c r="AG41" s="127"/>
      <c r="AH41">
        <f t="shared" si="20"/>
        <v>-5.3844874163377472E-2</v>
      </c>
      <c r="AI41">
        <f t="shared" si="21"/>
        <v>1.3797291214580392</v>
      </c>
      <c r="AJ41">
        <f t="shared" si="22"/>
        <v>-0.70926109511228608</v>
      </c>
      <c r="AK41">
        <f t="shared" si="23"/>
        <v>-0.42087416752059742</v>
      </c>
      <c r="AL41">
        <f t="shared" si="24"/>
        <v>2.304847112653909</v>
      </c>
      <c r="AM41">
        <f t="shared" si="25"/>
        <v>2.2491003775722636</v>
      </c>
      <c r="AN41" s="72">
        <f t="shared" si="34"/>
        <v>8.9654839004702271</v>
      </c>
      <c r="AO41" s="72">
        <f t="shared" si="34"/>
        <v>8.9678597932502715</v>
      </c>
      <c r="AP41" s="72">
        <f t="shared" si="34"/>
        <v>8.9725248994009146</v>
      </c>
      <c r="AQ41" s="72">
        <f t="shared" si="34"/>
        <v>8.981654381818986</v>
      </c>
      <c r="AR41" s="72">
        <f t="shared" si="34"/>
        <v>8.9994077119514433</v>
      </c>
      <c r="AS41" s="72">
        <f t="shared" si="34"/>
        <v>9.0335333248511969</v>
      </c>
      <c r="AT41" s="72">
        <f t="shared" si="34"/>
        <v>9.0978469933305348</v>
      </c>
      <c r="AU41" s="72">
        <f t="shared" si="27"/>
        <v>9.2155733722614315</v>
      </c>
      <c r="AW41">
        <v>-6100</v>
      </c>
      <c r="AX41">
        <f t="shared" si="1"/>
        <v>0.20759683293105718</v>
      </c>
      <c r="AY41">
        <f t="shared" si="2"/>
        <v>0.20245718089357698</v>
      </c>
      <c r="AZ41">
        <f t="shared" si="3"/>
        <v>5.1396520374802114E-3</v>
      </c>
      <c r="BA41">
        <f t="shared" si="4"/>
        <v>0.6314489371961407</v>
      </c>
      <c r="BB41">
        <f t="shared" si="5"/>
        <v>0.60789021423469158</v>
      </c>
      <c r="BC41">
        <f t="shared" si="6"/>
        <v>0.86299683991212539</v>
      </c>
      <c r="BD41">
        <f t="shared" si="7"/>
        <v>0.46043585949670585</v>
      </c>
      <c r="BE41">
        <f t="shared" si="33"/>
        <v>7.7216703229735577</v>
      </c>
      <c r="BF41">
        <f t="shared" si="33"/>
        <v>7.7216702254847123</v>
      </c>
      <c r="BG41">
        <f t="shared" si="33"/>
        <v>7.7216715291091882</v>
      </c>
      <c r="BH41">
        <f t="shared" si="33"/>
        <v>7.7216540980502089</v>
      </c>
      <c r="BI41">
        <f t="shared" si="33"/>
        <v>7.7218873618344768</v>
      </c>
      <c r="BJ41">
        <f t="shared" si="33"/>
        <v>7.7187989564539237</v>
      </c>
      <c r="BK41">
        <f t="shared" si="33"/>
        <v>7.7682232712610508</v>
      </c>
      <c r="BL41">
        <f t="shared" si="9"/>
        <v>8.2835748794768858</v>
      </c>
    </row>
    <row r="42" spans="1:64" x14ac:dyDescent="0.2">
      <c r="A42" s="75" t="s">
        <v>817</v>
      </c>
      <c r="B42" s="75"/>
      <c r="C42" s="76">
        <v>42241.457999999999</v>
      </c>
      <c r="D42" s="76"/>
      <c r="E42">
        <f t="shared" si="12"/>
        <v>-2443.9720610694662</v>
      </c>
      <c r="F42">
        <f t="shared" si="13"/>
        <v>-2444</v>
      </c>
      <c r="G42">
        <f t="shared" si="31"/>
        <v>5.9767599996121135E-2</v>
      </c>
      <c r="I42">
        <f t="shared" si="32"/>
        <v>5.9767599996121135E-2</v>
      </c>
      <c r="Q42" s="12">
        <f t="shared" si="14"/>
        <v>0.1081340115211933</v>
      </c>
      <c r="R42" s="2">
        <f t="shared" si="15"/>
        <v>27222.957999999999</v>
      </c>
      <c r="S42" s="6">
        <v>0.1</v>
      </c>
      <c r="Z42">
        <f t="shared" si="16"/>
        <v>-2444</v>
      </c>
      <c r="AA42" s="72">
        <f t="shared" si="17"/>
        <v>5.4289137357815827E-2</v>
      </c>
      <c r="AB42" s="72">
        <f t="shared" si="28"/>
        <v>0.1136124741594986</v>
      </c>
      <c r="AC42" s="72">
        <f t="shared" si="18"/>
        <v>5.9767599996121135E-2</v>
      </c>
      <c r="AD42" s="72">
        <f t="shared" si="29"/>
        <v>5.4784626383053078E-3</v>
      </c>
      <c r="AE42" s="72">
        <f t="shared" si="19"/>
        <v>3.0013552879307154E-6</v>
      </c>
      <c r="AF42">
        <f t="shared" si="30"/>
        <v>5.9767599996121135E-2</v>
      </c>
      <c r="AG42" s="127"/>
      <c r="AH42">
        <f t="shared" si="20"/>
        <v>-5.3844874163377472E-2</v>
      </c>
      <c r="AI42">
        <f t="shared" si="21"/>
        <v>1.3797291214580392</v>
      </c>
      <c r="AJ42">
        <f t="shared" si="22"/>
        <v>-0.70926109511228608</v>
      </c>
      <c r="AK42">
        <f t="shared" si="23"/>
        <v>-0.42087416752059742</v>
      </c>
      <c r="AL42">
        <f t="shared" si="24"/>
        <v>2.304847112653909</v>
      </c>
      <c r="AM42">
        <f t="shared" si="25"/>
        <v>2.2491003775722636</v>
      </c>
      <c r="AN42" s="72">
        <f t="shared" si="34"/>
        <v>8.9654839004702271</v>
      </c>
      <c r="AO42" s="72">
        <f t="shared" si="34"/>
        <v>8.9678597932502715</v>
      </c>
      <c r="AP42" s="72">
        <f t="shared" si="34"/>
        <v>8.9725248994009146</v>
      </c>
      <c r="AQ42" s="72">
        <f t="shared" si="34"/>
        <v>8.981654381818986</v>
      </c>
      <c r="AR42" s="72">
        <f t="shared" si="34"/>
        <v>8.9994077119514433</v>
      </c>
      <c r="AS42" s="72">
        <f t="shared" si="34"/>
        <v>9.0335333248511969</v>
      </c>
      <c r="AT42" s="72">
        <f t="shared" si="34"/>
        <v>9.0978469933305348</v>
      </c>
      <c r="AU42" s="72">
        <f t="shared" si="27"/>
        <v>9.2155733722614315</v>
      </c>
      <c r="AW42">
        <v>-6000</v>
      </c>
      <c r="AX42">
        <f t="shared" si="1"/>
        <v>0.20370903261358422</v>
      </c>
      <c r="AY42">
        <f t="shared" si="2"/>
        <v>0.19996936712414587</v>
      </c>
      <c r="AZ42">
        <f t="shared" si="3"/>
        <v>3.7396654894383558E-3</v>
      </c>
      <c r="BA42">
        <f t="shared" si="4"/>
        <v>0.63943988550993225</v>
      </c>
      <c r="BB42">
        <f t="shared" si="5"/>
        <v>0.59317042823370369</v>
      </c>
      <c r="BC42">
        <f t="shared" si="6"/>
        <v>0.88140643110065675</v>
      </c>
      <c r="BD42">
        <f t="shared" si="7"/>
        <v>0.47163988415812075</v>
      </c>
      <c r="BE42">
        <f t="shared" si="33"/>
        <v>7.7455379311737982</v>
      </c>
      <c r="BF42">
        <f t="shared" si="33"/>
        <v>7.745537893157036</v>
      </c>
      <c r="BG42">
        <f t="shared" si="33"/>
        <v>7.7455385128096434</v>
      </c>
      <c r="BH42">
        <f t="shared" si="33"/>
        <v>7.7455284132478797</v>
      </c>
      <c r="BI42">
        <f t="shared" si="33"/>
        <v>7.7456931404367886</v>
      </c>
      <c r="BJ42">
        <f t="shared" si="33"/>
        <v>7.7430367997610103</v>
      </c>
      <c r="BK42">
        <f t="shared" si="33"/>
        <v>7.7999010292083568</v>
      </c>
      <c r="BL42">
        <f t="shared" si="9"/>
        <v>8.3090671796077551</v>
      </c>
    </row>
    <row r="43" spans="1:64" x14ac:dyDescent="0.2">
      <c r="A43" s="75" t="s">
        <v>818</v>
      </c>
      <c r="B43" s="75"/>
      <c r="C43" s="76">
        <v>42361.241999999998</v>
      </c>
      <c r="D43" s="76"/>
      <c r="E43">
        <f t="shared" si="12"/>
        <v>-2387.9778960855369</v>
      </c>
      <c r="F43">
        <f t="shared" si="13"/>
        <v>-2388</v>
      </c>
      <c r="G43">
        <f t="shared" si="31"/>
        <v>4.7285199994803406E-2</v>
      </c>
      <c r="I43">
        <f t="shared" si="32"/>
        <v>4.7285199994803406E-2</v>
      </c>
      <c r="Q43" s="12">
        <f t="shared" si="14"/>
        <v>0.10663537354878219</v>
      </c>
      <c r="R43" s="2">
        <f t="shared" si="15"/>
        <v>27342.741999999998</v>
      </c>
      <c r="S43" s="6">
        <v>0.1</v>
      </c>
      <c r="Z43">
        <f t="shared" si="16"/>
        <v>-2388</v>
      </c>
      <c r="AA43" s="72">
        <f t="shared" si="17"/>
        <v>5.2120524223439525E-2</v>
      </c>
      <c r="AB43" s="72">
        <f t="shared" si="28"/>
        <v>0.10180004932014608</v>
      </c>
      <c r="AC43" s="72">
        <f t="shared" si="18"/>
        <v>4.7285199994803406E-2</v>
      </c>
      <c r="AD43" s="72">
        <f t="shared" si="29"/>
        <v>-4.8353242286361189E-3</v>
      </c>
      <c r="AE43" s="72">
        <f t="shared" si="19"/>
        <v>2.3380360396035481E-6</v>
      </c>
      <c r="AF43">
        <f t="shared" si="30"/>
        <v>4.7285199994803406E-2</v>
      </c>
      <c r="AG43" s="127"/>
      <c r="AH43">
        <f t="shared" si="20"/>
        <v>-5.4514849325342667E-2</v>
      </c>
      <c r="AI43">
        <f t="shared" si="21"/>
        <v>1.4000348612753581</v>
      </c>
      <c r="AJ43">
        <f t="shared" si="22"/>
        <v>-0.74318311056703024</v>
      </c>
      <c r="AK43">
        <f t="shared" si="23"/>
        <v>-0.40162343100702569</v>
      </c>
      <c r="AL43">
        <f t="shared" si="24"/>
        <v>2.3542128882209603</v>
      </c>
      <c r="AM43">
        <f t="shared" si="25"/>
        <v>2.4074640926051756</v>
      </c>
      <c r="AN43" s="72">
        <f t="shared" si="34"/>
        <v>8.9947429743525351</v>
      </c>
      <c r="AO43" s="72">
        <f t="shared" si="34"/>
        <v>8.9971074715686257</v>
      </c>
      <c r="AP43" s="72">
        <f t="shared" si="34"/>
        <v>9.001686803152408</v>
      </c>
      <c r="AQ43" s="72">
        <f t="shared" si="34"/>
        <v>9.0105289517812679</v>
      </c>
      <c r="AR43" s="72">
        <f t="shared" si="34"/>
        <v>9.0275061378210104</v>
      </c>
      <c r="AS43" s="72">
        <f t="shared" si="34"/>
        <v>9.0597723767250589</v>
      </c>
      <c r="AT43" s="72">
        <f t="shared" si="34"/>
        <v>9.1200502712345042</v>
      </c>
      <c r="AU43" s="72">
        <f t="shared" si="27"/>
        <v>9.2298490603347183</v>
      </c>
      <c r="AW43">
        <v>-5900</v>
      </c>
      <c r="AX43">
        <f t="shared" si="1"/>
        <v>0.19979591174257044</v>
      </c>
      <c r="AY43">
        <f t="shared" si="2"/>
        <v>0.19747637103586446</v>
      </c>
      <c r="AZ43">
        <f t="shared" si="3"/>
        <v>2.3195407067059842E-3</v>
      </c>
      <c r="BA43">
        <f t="shared" si="4"/>
        <v>0.64776424707231728</v>
      </c>
      <c r="BB43">
        <f t="shared" si="5"/>
        <v>0.57786147926277698</v>
      </c>
      <c r="BC43">
        <f t="shared" si="6"/>
        <v>0.90029167999473769</v>
      </c>
      <c r="BD43">
        <f t="shared" si="7"/>
        <v>0.48323494891308744</v>
      </c>
      <c r="BE43">
        <f t="shared" si="33"/>
        <v>7.7697119048711754</v>
      </c>
      <c r="BF43">
        <f t="shared" si="33"/>
        <v>7.769711894591274</v>
      </c>
      <c r="BG43">
        <f t="shared" si="33"/>
        <v>7.7697121100463979</v>
      </c>
      <c r="BH43">
        <f t="shared" si="33"/>
        <v>7.7697075944650758</v>
      </c>
      <c r="BI43">
        <f t="shared" si="33"/>
        <v>7.7698022840860563</v>
      </c>
      <c r="BJ43">
        <f t="shared" si="33"/>
        <v>7.7678384255349275</v>
      </c>
      <c r="BK43">
        <f t="shared" si="33"/>
        <v>7.8319096546103601</v>
      </c>
      <c r="BL43">
        <f t="shared" si="9"/>
        <v>8.3345594797386227</v>
      </c>
    </row>
    <row r="44" spans="1:64" x14ac:dyDescent="0.2">
      <c r="A44" s="75" t="s">
        <v>819</v>
      </c>
      <c r="B44" s="75"/>
      <c r="C44" s="76">
        <v>42600.828000000001</v>
      </c>
      <c r="D44" s="76"/>
      <c r="E44">
        <f t="shared" si="12"/>
        <v>-2275.9811518472425</v>
      </c>
      <c r="F44">
        <f t="shared" si="13"/>
        <v>-2276</v>
      </c>
      <c r="G44">
        <f t="shared" si="31"/>
        <v>4.032040000311099E-2</v>
      </c>
      <c r="I44">
        <f t="shared" si="32"/>
        <v>4.032040000311099E-2</v>
      </c>
      <c r="Q44" s="12">
        <f t="shared" si="14"/>
        <v>0.1036332220783857</v>
      </c>
      <c r="R44" s="2">
        <f t="shared" si="15"/>
        <v>27582.328000000001</v>
      </c>
      <c r="S44" s="6">
        <v>0.1</v>
      </c>
      <c r="Z44">
        <f t="shared" si="16"/>
        <v>-2276</v>
      </c>
      <c r="AA44" s="72">
        <f t="shared" si="17"/>
        <v>4.7896834438476164E-2</v>
      </c>
      <c r="AB44" s="72">
        <f t="shared" si="28"/>
        <v>9.605678764302053E-2</v>
      </c>
      <c r="AC44" s="72">
        <f t="shared" si="18"/>
        <v>4.032040000311099E-2</v>
      </c>
      <c r="AD44" s="72">
        <f t="shared" si="29"/>
        <v>-7.5764344353651744E-3</v>
      </c>
      <c r="AE44" s="72">
        <f t="shared" si="19"/>
        <v>5.7402358753387212E-6</v>
      </c>
      <c r="AF44">
        <f t="shared" si="30"/>
        <v>4.032040000311099E-2</v>
      </c>
      <c r="AG44" s="127"/>
      <c r="AH44">
        <f t="shared" si="20"/>
        <v>-5.5736387639909533E-2</v>
      </c>
      <c r="AI44">
        <f t="shared" si="21"/>
        <v>1.4391664968583839</v>
      </c>
      <c r="AJ44">
        <f t="shared" si="22"/>
        <v>-0.80796901923908315</v>
      </c>
      <c r="AK44">
        <f t="shared" si="23"/>
        <v>-0.35841604122386195</v>
      </c>
      <c r="AL44">
        <f t="shared" si="24"/>
        <v>2.4570946848979855</v>
      </c>
      <c r="AM44">
        <f t="shared" si="25"/>
        <v>2.806865510388755</v>
      </c>
      <c r="AN44" s="72">
        <f t="shared" si="34"/>
        <v>9.054434967501372</v>
      </c>
      <c r="AO44" s="72">
        <f t="shared" si="34"/>
        <v>9.0567063659749145</v>
      </c>
      <c r="AP44" s="72">
        <f t="shared" si="34"/>
        <v>9.0609974596344891</v>
      </c>
      <c r="AQ44" s="72">
        <f t="shared" si="34"/>
        <v>9.0690851223378068</v>
      </c>
      <c r="AR44" s="72">
        <f t="shared" si="34"/>
        <v>9.0842631171942863</v>
      </c>
      <c r="AS44" s="72">
        <f t="shared" si="34"/>
        <v>9.1125319503908759</v>
      </c>
      <c r="AT44" s="72">
        <f t="shared" si="34"/>
        <v>9.1645223351860547</v>
      </c>
      <c r="AU44" s="72">
        <f t="shared" si="27"/>
        <v>9.2584004364812902</v>
      </c>
      <c r="AW44">
        <v>-5800</v>
      </c>
      <c r="AX44">
        <f t="shared" si="1"/>
        <v>0.19585747627523342</v>
      </c>
      <c r="AY44">
        <f t="shared" si="2"/>
        <v>0.19497819262873289</v>
      </c>
      <c r="AZ44">
        <f t="shared" si="3"/>
        <v>8.7928364650053596E-4</v>
      </c>
      <c r="BA44">
        <f t="shared" si="4"/>
        <v>0.65644057180298299</v>
      </c>
      <c r="BB44">
        <f t="shared" si="5"/>
        <v>0.56193119033558159</v>
      </c>
      <c r="BC44">
        <f t="shared" si="6"/>
        <v>0.91967901926402917</v>
      </c>
      <c r="BD44">
        <f t="shared" si="7"/>
        <v>0.49524889915483222</v>
      </c>
      <c r="BE44">
        <f t="shared" si="33"/>
        <v>7.7942051105593713</v>
      </c>
      <c r="BF44">
        <f t="shared" si="33"/>
        <v>7.7942051092126947</v>
      </c>
      <c r="BG44">
        <f t="shared" si="33"/>
        <v>7.7942051489791018</v>
      </c>
      <c r="BH44">
        <f t="shared" si="33"/>
        <v>7.7942039747164724</v>
      </c>
      <c r="BI44">
        <f t="shared" si="33"/>
        <v>7.7942386592400119</v>
      </c>
      <c r="BJ44">
        <f t="shared" si="33"/>
        <v>7.7932225070082897</v>
      </c>
      <c r="BK44">
        <f t="shared" si="33"/>
        <v>7.8642449130144092</v>
      </c>
      <c r="BL44">
        <f t="shared" si="9"/>
        <v>8.3600517798694902</v>
      </c>
    </row>
    <row r="45" spans="1:64" x14ac:dyDescent="0.2">
      <c r="A45" s="75" t="s">
        <v>819</v>
      </c>
      <c r="B45" s="75"/>
      <c r="C45" s="76">
        <v>42660.728999999999</v>
      </c>
      <c r="D45" s="76"/>
      <c r="E45">
        <f t="shared" si="12"/>
        <v>-2247.9798622200615</v>
      </c>
      <c r="F45">
        <f t="shared" si="13"/>
        <v>-2248</v>
      </c>
      <c r="G45">
        <f t="shared" si="31"/>
        <v>4.3079199997009709E-2</v>
      </c>
      <c r="I45">
        <f t="shared" si="32"/>
        <v>4.3079199997009709E-2</v>
      </c>
      <c r="Q45" s="12">
        <f t="shared" si="14"/>
        <v>0.10288166847629192</v>
      </c>
      <c r="R45" s="2">
        <f t="shared" si="15"/>
        <v>27642.228999999999</v>
      </c>
      <c r="S45" s="6">
        <v>0.1</v>
      </c>
      <c r="Z45">
        <f t="shared" si="16"/>
        <v>-2248</v>
      </c>
      <c r="AA45" s="72">
        <f t="shared" si="17"/>
        <v>4.686656298100627E-2</v>
      </c>
      <c r="AB45" s="72">
        <f t="shared" si="28"/>
        <v>9.9094305492295365E-2</v>
      </c>
      <c r="AC45" s="72">
        <f t="shared" si="18"/>
        <v>4.3079199997009709E-2</v>
      </c>
      <c r="AD45" s="72">
        <f t="shared" si="29"/>
        <v>-3.7873629839965603E-3</v>
      </c>
      <c r="AE45" s="72">
        <f t="shared" si="19"/>
        <v>1.4344118372547331E-6</v>
      </c>
      <c r="AF45">
        <f t="shared" si="30"/>
        <v>4.3079199997009709E-2</v>
      </c>
      <c r="AG45" s="127"/>
      <c r="AH45">
        <f t="shared" si="20"/>
        <v>-5.6015105495285648E-2</v>
      </c>
      <c r="AI45">
        <f t="shared" si="21"/>
        <v>1.4485316132986474</v>
      </c>
      <c r="AJ45">
        <f t="shared" si="22"/>
        <v>-0.82333464332675044</v>
      </c>
      <c r="AK45">
        <f t="shared" si="23"/>
        <v>-0.34662467084897836</v>
      </c>
      <c r="AL45">
        <f t="shared" si="24"/>
        <v>2.4836592946951952</v>
      </c>
      <c r="AM45">
        <f t="shared" si="25"/>
        <v>2.9293666213504861</v>
      </c>
      <c r="AN45" s="72">
        <f t="shared" si="34"/>
        <v>9.069591675319808</v>
      </c>
      <c r="AO45" s="72">
        <f t="shared" si="34"/>
        <v>9.0718244830369485</v>
      </c>
      <c r="AP45" s="72">
        <f t="shared" si="34"/>
        <v>9.0760189278120755</v>
      </c>
      <c r="AQ45" s="72">
        <f t="shared" si="34"/>
        <v>9.0838812195557779</v>
      </c>
      <c r="AR45" s="72">
        <f t="shared" si="34"/>
        <v>9.0985603240813919</v>
      </c>
      <c r="AS45" s="72">
        <f t="shared" si="34"/>
        <v>9.1257756444464846</v>
      </c>
      <c r="AT45" s="72">
        <f t="shared" si="34"/>
        <v>9.1756528161876272</v>
      </c>
      <c r="AU45" s="72">
        <f t="shared" si="27"/>
        <v>9.2655382805179336</v>
      </c>
      <c r="AW45">
        <v>-5700</v>
      </c>
      <c r="AX45">
        <f t="shared" si="1"/>
        <v>0.19189375359003039</v>
      </c>
      <c r="AY45">
        <f t="shared" si="2"/>
        <v>0.19247483190275105</v>
      </c>
      <c r="AZ45">
        <f t="shared" si="3"/>
        <v>-5.8107831272066843E-4</v>
      </c>
      <c r="BA45">
        <f t="shared" si="4"/>
        <v>0.66548874500128519</v>
      </c>
      <c r="BB45">
        <f t="shared" si="5"/>
        <v>0.54534511949718711</v>
      </c>
      <c r="BC45">
        <f t="shared" si="6"/>
        <v>0.93959683652149917</v>
      </c>
      <c r="BD45">
        <f t="shared" si="7"/>
        <v>0.50771232736120731</v>
      </c>
      <c r="BE45">
        <f t="shared" si="33"/>
        <v>7.8190311369036092</v>
      </c>
      <c r="BF45">
        <f t="shared" si="33"/>
        <v>7.8190311369311507</v>
      </c>
      <c r="BG45">
        <f t="shared" si="33"/>
        <v>7.8190311355407234</v>
      </c>
      <c r="BH45">
        <f t="shared" si="33"/>
        <v>7.8190312057360929</v>
      </c>
      <c r="BI45">
        <f t="shared" si="33"/>
        <v>7.8190276621153618</v>
      </c>
      <c r="BJ45">
        <f t="shared" si="33"/>
        <v>7.8192070029175538</v>
      </c>
      <c r="BK45">
        <f t="shared" si="33"/>
        <v>7.8969023577144828</v>
      </c>
      <c r="BL45">
        <f t="shared" si="9"/>
        <v>8.3855440800003578</v>
      </c>
    </row>
    <row r="46" spans="1:64" x14ac:dyDescent="0.2">
      <c r="A46" s="75" t="s">
        <v>779</v>
      </c>
      <c r="B46" s="75"/>
      <c r="C46" s="76">
        <v>42923.847999999998</v>
      </c>
      <c r="D46" s="76"/>
      <c r="E46">
        <f t="shared" si="12"/>
        <v>-2124.9823943077654</v>
      </c>
      <c r="F46">
        <f t="shared" si="13"/>
        <v>-2125</v>
      </c>
      <c r="G46">
        <f t="shared" si="31"/>
        <v>3.7662499998987187E-2</v>
      </c>
      <c r="I46">
        <f t="shared" si="32"/>
        <v>3.7662499998987187E-2</v>
      </c>
      <c r="Q46" s="12">
        <f t="shared" si="14"/>
        <v>9.9575388306694046E-2</v>
      </c>
      <c r="R46" s="2">
        <f t="shared" si="15"/>
        <v>27905.347999999998</v>
      </c>
      <c r="S46" s="6">
        <v>0.1</v>
      </c>
      <c r="Z46">
        <f t="shared" si="16"/>
        <v>-2125</v>
      </c>
      <c r="AA46" s="72">
        <f t="shared" si="17"/>
        <v>4.2474672535217674E-2</v>
      </c>
      <c r="AB46" s="72">
        <f t="shared" si="28"/>
        <v>9.4763215770463566E-2</v>
      </c>
      <c r="AC46" s="72">
        <f t="shared" si="18"/>
        <v>3.7662499998987187E-2</v>
      </c>
      <c r="AD46" s="72">
        <f t="shared" si="29"/>
        <v>-4.8121725362304871E-3</v>
      </c>
      <c r="AE46" s="72">
        <f t="shared" si="19"/>
        <v>2.315700451845096E-6</v>
      </c>
      <c r="AF46">
        <f t="shared" si="30"/>
        <v>3.7662499998987187E-2</v>
      </c>
      <c r="AG46" s="127"/>
      <c r="AH46">
        <f t="shared" si="20"/>
        <v>-5.7100715771476372E-2</v>
      </c>
      <c r="AI46">
        <f t="shared" si="21"/>
        <v>1.4869408539126794</v>
      </c>
      <c r="AJ46">
        <f t="shared" si="22"/>
        <v>-0.88558058628714609</v>
      </c>
      <c r="AK46">
        <f t="shared" si="23"/>
        <v>-0.29020316221612874</v>
      </c>
      <c r="AL46">
        <f t="shared" si="24"/>
        <v>2.6041401097430059</v>
      </c>
      <c r="AM46">
        <f t="shared" si="25"/>
        <v>3.6312491341869353</v>
      </c>
      <c r="AN46" s="72">
        <f t="shared" si="34"/>
        <v>9.1371932199162735</v>
      </c>
      <c r="AO46" s="72">
        <f t="shared" si="34"/>
        <v>9.1391824558733532</v>
      </c>
      <c r="AP46" s="72">
        <f t="shared" si="34"/>
        <v>9.1428378720777417</v>
      </c>
      <c r="AQ46" s="72">
        <f t="shared" si="34"/>
        <v>9.1495450219515888</v>
      </c>
      <c r="AR46" s="72">
        <f t="shared" si="34"/>
        <v>9.1618189427923564</v>
      </c>
      <c r="AS46" s="72">
        <f t="shared" si="34"/>
        <v>9.1841768334357266</v>
      </c>
      <c r="AT46" s="72">
        <f t="shared" si="34"/>
        <v>9.224598943985157</v>
      </c>
      <c r="AU46" s="72">
        <f t="shared" si="27"/>
        <v>9.2968938096789024</v>
      </c>
      <c r="AW46">
        <v>-5600</v>
      </c>
      <c r="AX46">
        <f t="shared" si="1"/>
        <v>0.18790479586665648</v>
      </c>
      <c r="AY46">
        <f t="shared" si="2"/>
        <v>0.18996628885791902</v>
      </c>
      <c r="AZ46">
        <f t="shared" si="3"/>
        <v>-2.0614929912625419E-3</v>
      </c>
      <c r="BA46">
        <f t="shared" si="4"/>
        <v>0.67493009396453951</v>
      </c>
      <c r="BB46">
        <f t="shared" si="5"/>
        <v>0.52806638524057981</v>
      </c>
      <c r="BC46">
        <f t="shared" si="6"/>
        <v>0.9600756558340563</v>
      </c>
      <c r="BD46">
        <f t="shared" si="7"/>
        <v>0.5206589257693307</v>
      </c>
      <c r="BE46">
        <f t="shared" si="33"/>
        <v>7.844204346839005</v>
      </c>
      <c r="BF46">
        <f t="shared" si="33"/>
        <v>7.844204346840403</v>
      </c>
      <c r="BG46">
        <f t="shared" si="33"/>
        <v>7.8442043465881399</v>
      </c>
      <c r="BH46">
        <f t="shared" si="33"/>
        <v>7.8442043921045377</v>
      </c>
      <c r="BI46">
        <f t="shared" si="33"/>
        <v>7.844196182900971</v>
      </c>
      <c r="BJ46">
        <f t="shared" si="33"/>
        <v>7.8458090677974823</v>
      </c>
      <c r="BK46">
        <f t="shared" si="33"/>
        <v>7.929877332640765</v>
      </c>
      <c r="BL46">
        <f t="shared" si="9"/>
        <v>8.4110363801312271</v>
      </c>
    </row>
    <row r="47" spans="1:64" x14ac:dyDescent="0.2">
      <c r="A47" s="75" t="s">
        <v>779</v>
      </c>
      <c r="B47" s="75"/>
      <c r="C47" s="76">
        <v>42923.849000000002</v>
      </c>
      <c r="D47" s="76"/>
      <c r="E47">
        <f t="shared" si="12"/>
        <v>-2124.9819268482952</v>
      </c>
      <c r="F47">
        <f t="shared" si="13"/>
        <v>-2125</v>
      </c>
      <c r="G47">
        <f t="shared" si="31"/>
        <v>3.8662500002828892E-2</v>
      </c>
      <c r="I47">
        <f t="shared" si="32"/>
        <v>3.8662500002828892E-2</v>
      </c>
      <c r="Q47" s="12">
        <f t="shared" si="14"/>
        <v>9.9575388306694046E-2</v>
      </c>
      <c r="R47" s="2">
        <f t="shared" si="15"/>
        <v>27905.349000000002</v>
      </c>
      <c r="S47" s="6">
        <v>0.1</v>
      </c>
      <c r="Z47">
        <f t="shared" si="16"/>
        <v>-2125</v>
      </c>
      <c r="AA47" s="72">
        <f t="shared" si="17"/>
        <v>4.2474672535217674E-2</v>
      </c>
      <c r="AB47" s="72">
        <f t="shared" si="28"/>
        <v>9.5763215774305271E-2</v>
      </c>
      <c r="AC47" s="72">
        <f t="shared" si="18"/>
        <v>3.8662500002828892E-2</v>
      </c>
      <c r="AD47" s="72">
        <f t="shared" si="29"/>
        <v>-3.8121725323887815E-3</v>
      </c>
      <c r="AE47" s="72">
        <f t="shared" si="19"/>
        <v>1.4532659416699496E-6</v>
      </c>
      <c r="AF47">
        <f t="shared" si="30"/>
        <v>3.8662500002828892E-2</v>
      </c>
      <c r="AG47" s="127"/>
      <c r="AH47">
        <f t="shared" si="20"/>
        <v>-5.7100715771476372E-2</v>
      </c>
      <c r="AI47">
        <f t="shared" si="21"/>
        <v>1.4869408539126794</v>
      </c>
      <c r="AJ47">
        <f t="shared" si="22"/>
        <v>-0.88558058628714609</v>
      </c>
      <c r="AK47">
        <f t="shared" si="23"/>
        <v>-0.29020316221612874</v>
      </c>
      <c r="AL47">
        <f t="shared" si="24"/>
        <v>2.6041401097430059</v>
      </c>
      <c r="AM47">
        <f t="shared" si="25"/>
        <v>3.6312491341869353</v>
      </c>
      <c r="AN47" s="72">
        <f t="shared" si="34"/>
        <v>9.1371932199162735</v>
      </c>
      <c r="AO47" s="72">
        <f t="shared" si="34"/>
        <v>9.1391824558733532</v>
      </c>
      <c r="AP47" s="72">
        <f t="shared" si="34"/>
        <v>9.1428378720777417</v>
      </c>
      <c r="AQ47" s="72">
        <f t="shared" si="34"/>
        <v>9.1495450219515888</v>
      </c>
      <c r="AR47" s="72">
        <f t="shared" si="34"/>
        <v>9.1618189427923564</v>
      </c>
      <c r="AS47" s="72">
        <f t="shared" si="34"/>
        <v>9.1841768334357266</v>
      </c>
      <c r="AT47" s="72">
        <f t="shared" si="34"/>
        <v>9.224598943985157</v>
      </c>
      <c r="AU47" s="72">
        <f t="shared" si="27"/>
        <v>9.2968938096789024</v>
      </c>
      <c r="AW47">
        <v>-5500</v>
      </c>
      <c r="AX47">
        <f t="shared" si="1"/>
        <v>0.18389068397791636</v>
      </c>
      <c r="AY47">
        <f t="shared" si="2"/>
        <v>0.18745256349423678</v>
      </c>
      <c r="AZ47">
        <f t="shared" si="3"/>
        <v>-3.5618795163204118E-3</v>
      </c>
      <c r="BA47">
        <f t="shared" si="4"/>
        <v>0.68478750220449125</v>
      </c>
      <c r="BB47">
        <f t="shared" si="5"/>
        <v>0.51005548064465089</v>
      </c>
      <c r="BC47">
        <f t="shared" si="6"/>
        <v>0.9811483384704125</v>
      </c>
      <c r="BD47">
        <f t="shared" si="7"/>
        <v>0.53412589471366911</v>
      </c>
      <c r="BE47">
        <f t="shared" si="33"/>
        <v>7.8697399335474403</v>
      </c>
      <c r="BF47">
        <f t="shared" si="33"/>
        <v>7.8697399335705027</v>
      </c>
      <c r="BG47">
        <f t="shared" si="33"/>
        <v>7.8697399361523868</v>
      </c>
      <c r="BH47">
        <f t="shared" si="33"/>
        <v>7.8697402251978978</v>
      </c>
      <c r="BI47">
        <f t="shared" si="33"/>
        <v>7.8697725507908913</v>
      </c>
      <c r="BJ47">
        <f t="shared" si="33"/>
        <v>7.8730449618600353</v>
      </c>
      <c r="BK47">
        <f t="shared" si="33"/>
        <v>7.9631649753852516</v>
      </c>
      <c r="BL47">
        <f t="shared" si="9"/>
        <v>8.4365286802620965</v>
      </c>
    </row>
    <row r="48" spans="1:64" x14ac:dyDescent="0.2">
      <c r="A48" s="75" t="s">
        <v>779</v>
      </c>
      <c r="B48" s="75"/>
      <c r="C48" s="76">
        <v>43028.675000000003</v>
      </c>
      <c r="D48" s="76"/>
      <c r="E48">
        <f t="shared" si="12"/>
        <v>-2075.9800205953279</v>
      </c>
      <c r="F48">
        <f t="shared" si="13"/>
        <v>-2076</v>
      </c>
      <c r="G48">
        <f t="shared" si="31"/>
        <v>4.2740400000184309E-2</v>
      </c>
      <c r="I48">
        <f t="shared" si="32"/>
        <v>4.2740400000184309E-2</v>
      </c>
      <c r="Q48" s="12">
        <f t="shared" si="14"/>
        <v>9.8256068475007813E-2</v>
      </c>
      <c r="R48" s="2">
        <f t="shared" si="15"/>
        <v>28010.175000000003</v>
      </c>
      <c r="S48" s="6">
        <v>0.1</v>
      </c>
      <c r="Z48">
        <f t="shared" si="16"/>
        <v>-2076</v>
      </c>
      <c r="AA48" s="72">
        <f t="shared" si="17"/>
        <v>4.0789920911817844E-2</v>
      </c>
      <c r="AB48" s="72">
        <f t="shared" si="28"/>
        <v>0.10020654756337427</v>
      </c>
      <c r="AC48" s="72">
        <f t="shared" si="18"/>
        <v>4.2740400000184309E-2</v>
      </c>
      <c r="AD48" s="72">
        <f t="shared" si="29"/>
        <v>1.9504790883664649E-3</v>
      </c>
      <c r="AE48" s="72">
        <f t="shared" si="19"/>
        <v>3.8043686741548766E-7</v>
      </c>
      <c r="AF48">
        <f t="shared" si="30"/>
        <v>4.2740400000184309E-2</v>
      </c>
      <c r="AG48" s="127"/>
      <c r="AH48">
        <f t="shared" si="20"/>
        <v>-5.7466147563189969E-2</v>
      </c>
      <c r="AI48">
        <f t="shared" si="21"/>
        <v>1.500733068251531</v>
      </c>
      <c r="AJ48">
        <f t="shared" si="22"/>
        <v>-0.90752509500430012</v>
      </c>
      <c r="AK48">
        <f t="shared" si="23"/>
        <v>-0.26569844735876391</v>
      </c>
      <c r="AL48">
        <f t="shared" si="24"/>
        <v>2.6537509946775706</v>
      </c>
      <c r="AM48">
        <f t="shared" si="25"/>
        <v>4.0180595953311871</v>
      </c>
      <c r="AN48" s="72">
        <f t="shared" si="34"/>
        <v>9.1645507550161511</v>
      </c>
      <c r="AO48" s="72">
        <f t="shared" si="34"/>
        <v>9.1664098895795352</v>
      </c>
      <c r="AP48" s="72">
        <f t="shared" si="34"/>
        <v>9.1698006853475817</v>
      </c>
      <c r="AQ48" s="72">
        <f t="shared" si="34"/>
        <v>9.175977334784557</v>
      </c>
      <c r="AR48" s="72">
        <f t="shared" si="34"/>
        <v>9.1872040008220992</v>
      </c>
      <c r="AS48" s="72">
        <f t="shared" si="34"/>
        <v>9.2075327697907809</v>
      </c>
      <c r="AT48" s="72">
        <f t="shared" si="34"/>
        <v>9.2441185727152781</v>
      </c>
      <c r="AU48" s="72">
        <f t="shared" si="27"/>
        <v>9.3093850367430271</v>
      </c>
      <c r="AW48">
        <v>-5400</v>
      </c>
      <c r="AX48">
        <f t="shared" si="1"/>
        <v>0.17985153194883113</v>
      </c>
      <c r="AY48">
        <f t="shared" si="2"/>
        <v>0.18493365581170426</v>
      </c>
      <c r="AZ48">
        <f t="shared" si="3"/>
        <v>-5.082123862873115E-3</v>
      </c>
      <c r="BA48">
        <f t="shared" si="4"/>
        <v>0.69508553140729246</v>
      </c>
      <c r="BB48">
        <f t="shared" si="5"/>
        <v>0.49127007632241565</v>
      </c>
      <c r="BC48">
        <f t="shared" si="6"/>
        <v>1.0028503054120059</v>
      </c>
      <c r="BD48">
        <f t="shared" si="7"/>
        <v>0.54815441735794446</v>
      </c>
      <c r="BE48">
        <f t="shared" si="33"/>
        <v>7.8956539809742381</v>
      </c>
      <c r="BF48">
        <f t="shared" si="33"/>
        <v>7.8956539826805558</v>
      </c>
      <c r="BG48">
        <f t="shared" si="33"/>
        <v>7.8956540549345817</v>
      </c>
      <c r="BH48">
        <f t="shared" si="33"/>
        <v>7.8956571144169017</v>
      </c>
      <c r="BI48">
        <f t="shared" si="33"/>
        <v>7.8957864580007957</v>
      </c>
      <c r="BJ48">
        <f t="shared" si="33"/>
        <v>7.9009299609203349</v>
      </c>
      <c r="BK48">
        <f t="shared" si="33"/>
        <v>7.9967602203614554</v>
      </c>
      <c r="BL48">
        <f t="shared" si="9"/>
        <v>8.462020980392964</v>
      </c>
    </row>
    <row r="49" spans="1:64" x14ac:dyDescent="0.2">
      <c r="A49" s="75" t="s">
        <v>779</v>
      </c>
      <c r="B49" s="75"/>
      <c r="C49" s="76">
        <v>43351.690999999999</v>
      </c>
      <c r="D49" s="76"/>
      <c r="E49">
        <f t="shared" si="12"/>
        <v>-1924.9831328937255</v>
      </c>
      <c r="F49">
        <f t="shared" si="13"/>
        <v>-1925</v>
      </c>
      <c r="G49">
        <f t="shared" si="31"/>
        <v>3.6082500002521556E-2</v>
      </c>
      <c r="I49">
        <f t="shared" si="32"/>
        <v>3.6082500002521556E-2</v>
      </c>
      <c r="Q49" s="12">
        <f t="shared" si="14"/>
        <v>9.4182584100388461E-2</v>
      </c>
      <c r="R49" s="2">
        <f t="shared" si="15"/>
        <v>28333.190999999999</v>
      </c>
      <c r="S49" s="6">
        <v>0.1</v>
      </c>
      <c r="Z49">
        <f t="shared" si="16"/>
        <v>-1925</v>
      </c>
      <c r="AA49" s="72">
        <f t="shared" si="17"/>
        <v>3.5851986761578657E-2</v>
      </c>
      <c r="AB49" s="72">
        <f t="shared" si="28"/>
        <v>9.4413097341331353E-2</v>
      </c>
      <c r="AC49" s="72">
        <f t="shared" si="18"/>
        <v>3.6082500002521556E-2</v>
      </c>
      <c r="AD49" s="72">
        <f t="shared" si="29"/>
        <v>2.3051324094289921E-4</v>
      </c>
      <c r="AE49" s="72">
        <f t="shared" si="19"/>
        <v>5.3136354249999111E-9</v>
      </c>
      <c r="AF49">
        <f t="shared" si="30"/>
        <v>3.6082500002521556E-2</v>
      </c>
      <c r="AG49" s="127"/>
      <c r="AH49">
        <f t="shared" si="20"/>
        <v>-5.8330597338809805E-2</v>
      </c>
      <c r="AI49">
        <f t="shared" si="21"/>
        <v>1.5362771856665813</v>
      </c>
      <c r="AJ49">
        <f t="shared" si="22"/>
        <v>-0.96226833148849222</v>
      </c>
      <c r="AK49">
        <f t="shared" si="23"/>
        <v>-0.1836737616073163</v>
      </c>
      <c r="AL49">
        <f t="shared" si="24"/>
        <v>2.8116168702357793</v>
      </c>
      <c r="AM49">
        <f t="shared" si="25"/>
        <v>6.005954817041153</v>
      </c>
      <c r="AN49" s="72">
        <f t="shared" si="34"/>
        <v>9.2501387403356148</v>
      </c>
      <c r="AO49" s="72">
        <f t="shared" si="34"/>
        <v>9.2514887657099489</v>
      </c>
      <c r="AP49" s="72">
        <f t="shared" si="34"/>
        <v>9.2539060569741611</v>
      </c>
      <c r="AQ49" s="72">
        <f t="shared" si="34"/>
        <v>9.2582318359412135</v>
      </c>
      <c r="AR49" s="72">
        <f t="shared" si="34"/>
        <v>9.2659650941170444</v>
      </c>
      <c r="AS49" s="72">
        <f t="shared" si="34"/>
        <v>9.2797664381187506</v>
      </c>
      <c r="AT49" s="72">
        <f t="shared" si="34"/>
        <v>9.3043301480114504</v>
      </c>
      <c r="AU49" s="72">
        <f t="shared" si="27"/>
        <v>9.3478784099406376</v>
      </c>
      <c r="AW49">
        <v>-5300</v>
      </c>
      <c r="AX49">
        <f t="shared" si="1"/>
        <v>0.17578749204246624</v>
      </c>
      <c r="AY49">
        <f t="shared" si="2"/>
        <v>0.18240956581032156</v>
      </c>
      <c r="AZ49">
        <f t="shared" si="3"/>
        <v>-6.6220737678553175E-3</v>
      </c>
      <c r="BA49">
        <f t="shared" si="4"/>
        <v>0.70585055114176309</v>
      </c>
      <c r="BB49">
        <f t="shared" si="5"/>
        <v>0.47166481257592779</v>
      </c>
      <c r="BC49">
        <f t="shared" si="6"/>
        <v>1.0252197845567861</v>
      </c>
      <c r="BD49">
        <f t="shared" si="7"/>
        <v>0.5627902140091221</v>
      </c>
      <c r="BE49">
        <f t="shared" si="33"/>
        <v>7.9219635296943931</v>
      </c>
      <c r="BF49">
        <f t="shared" si="33"/>
        <v>7.9219635464952676</v>
      </c>
      <c r="BG49">
        <f t="shared" si="33"/>
        <v>7.9219639828066519</v>
      </c>
      <c r="BH49">
        <f t="shared" si="33"/>
        <v>7.9219753126440562</v>
      </c>
      <c r="BI49">
        <f t="shared" si="33"/>
        <v>7.9222688609995098</v>
      </c>
      <c r="BJ49">
        <f t="shared" si="33"/>
        <v>7.9294782668553108</v>
      </c>
      <c r="BK49">
        <f t="shared" si="33"/>
        <v>8.0306578020961474</v>
      </c>
      <c r="BL49">
        <f t="shared" si="9"/>
        <v>8.4875132805238316</v>
      </c>
    </row>
    <row r="50" spans="1:64" x14ac:dyDescent="0.2">
      <c r="A50" s="75" t="s">
        <v>779</v>
      </c>
      <c r="B50" s="75"/>
      <c r="C50" s="76">
        <v>43751.716999999997</v>
      </c>
      <c r="D50" s="76"/>
      <c r="E50">
        <f t="shared" si="12"/>
        <v>-1737.9871915170704</v>
      </c>
      <c r="F50">
        <f t="shared" si="13"/>
        <v>-1738</v>
      </c>
      <c r="G50">
        <f t="shared" si="31"/>
        <v>2.7400200000556652E-2</v>
      </c>
      <c r="I50">
        <f t="shared" si="32"/>
        <v>2.7400200000556652E-2</v>
      </c>
      <c r="Q50" s="12">
        <f t="shared" si="14"/>
        <v>8.9121560205849146E-2</v>
      </c>
      <c r="R50" s="2">
        <f t="shared" si="15"/>
        <v>28733.216999999997</v>
      </c>
      <c r="S50" s="6">
        <v>0.1</v>
      </c>
      <c r="Z50">
        <f t="shared" si="16"/>
        <v>-1738</v>
      </c>
      <c r="AA50" s="72">
        <f t="shared" si="17"/>
        <v>3.0310107178251042E-2</v>
      </c>
      <c r="AB50" s="72">
        <f t="shared" si="28"/>
        <v>8.6211653028154756E-2</v>
      </c>
      <c r="AC50" s="72">
        <f t="shared" si="18"/>
        <v>2.7400200000556652E-2</v>
      </c>
      <c r="AD50" s="72">
        <f t="shared" si="29"/>
        <v>-2.9099071776943902E-3</v>
      </c>
      <c r="AE50" s="72">
        <f t="shared" si="19"/>
        <v>8.4675597827973312E-7</v>
      </c>
      <c r="AF50">
        <f t="shared" si="30"/>
        <v>2.7400200000556652E-2</v>
      </c>
      <c r="AG50" s="127"/>
      <c r="AH50">
        <f t="shared" si="20"/>
        <v>-5.8811453027598104E-2</v>
      </c>
      <c r="AI50">
        <f t="shared" si="21"/>
        <v>1.5623118470630559</v>
      </c>
      <c r="AJ50">
        <f t="shared" si="22"/>
        <v>-0.99738386871852924</v>
      </c>
      <c r="AK50">
        <f t="shared" si="23"/>
        <v>-7.1656522536225037E-2</v>
      </c>
      <c r="AL50">
        <f t="shared" si="24"/>
        <v>3.0148437968680759</v>
      </c>
      <c r="AM50">
        <f t="shared" si="25"/>
        <v>15.758104562151571</v>
      </c>
      <c r="AN50" s="72">
        <f t="shared" si="34"/>
        <v>9.3580720153073713</v>
      </c>
      <c r="AO50" s="72">
        <f t="shared" si="34"/>
        <v>9.3586162818165342</v>
      </c>
      <c r="AP50" s="72">
        <f t="shared" si="34"/>
        <v>9.3595785007934875</v>
      </c>
      <c r="AQ50" s="72">
        <f t="shared" si="34"/>
        <v>9.3612794784483597</v>
      </c>
      <c r="AR50" s="72">
        <f t="shared" si="34"/>
        <v>9.3642859614239971</v>
      </c>
      <c r="AS50" s="72">
        <f t="shared" si="34"/>
        <v>9.3695986073336677</v>
      </c>
      <c r="AT50" s="72">
        <f t="shared" si="34"/>
        <v>9.3789826734153134</v>
      </c>
      <c r="AU50" s="72">
        <f t="shared" si="27"/>
        <v>9.3955490111853628</v>
      </c>
      <c r="AW50">
        <v>-5200</v>
      </c>
      <c r="AX50">
        <f t="shared" si="1"/>
        <v>0.17169876053869731</v>
      </c>
      <c r="AY50">
        <f t="shared" si="2"/>
        <v>0.17988029349008863</v>
      </c>
      <c r="AZ50">
        <f t="shared" si="3"/>
        <v>-8.181532951391313E-3</v>
      </c>
      <c r="BA50">
        <f t="shared" si="4"/>
        <v>0.71711087610604296</v>
      </c>
      <c r="BB50">
        <f t="shared" si="5"/>
        <v>0.45119108160482468</v>
      </c>
      <c r="BC50">
        <f t="shared" si="6"/>
        <v>1.0482980859936071</v>
      </c>
      <c r="BD50">
        <f t="shared" si="7"/>
        <v>0.57808419229356545</v>
      </c>
      <c r="BE50">
        <f t="shared" si="33"/>
        <v>7.9486866490833412</v>
      </c>
      <c r="BF50">
        <f t="shared" si="33"/>
        <v>7.9486867317336181</v>
      </c>
      <c r="BG50">
        <f t="shared" si="33"/>
        <v>7.9486882735820563</v>
      </c>
      <c r="BH50">
        <f t="shared" si="33"/>
        <v>7.9487170323180694</v>
      </c>
      <c r="BI50">
        <f t="shared" si="33"/>
        <v>7.949251857302337</v>
      </c>
      <c r="BJ50">
        <f t="shared" si="33"/>
        <v>7.9587029191009089</v>
      </c>
      <c r="BK50">
        <f t="shared" si="33"/>
        <v>8.0648522586509621</v>
      </c>
      <c r="BL50">
        <f t="shared" si="9"/>
        <v>8.5130055806546991</v>
      </c>
    </row>
    <row r="51" spans="1:64" x14ac:dyDescent="0.2">
      <c r="A51" s="75" t="s">
        <v>821</v>
      </c>
      <c r="B51" s="75"/>
      <c r="C51" s="76">
        <v>43777.415999999997</v>
      </c>
      <c r="D51" s="76"/>
      <c r="E51">
        <f t="shared" si="12"/>
        <v>-1725.9739506341309</v>
      </c>
      <c r="F51">
        <f t="shared" si="13"/>
        <v>-1726</v>
      </c>
      <c r="G51">
        <f t="shared" si="31"/>
        <v>5.57254000013927E-2</v>
      </c>
      <c r="I51">
        <f t="shared" si="32"/>
        <v>5.57254000013927E-2</v>
      </c>
      <c r="Q51" s="12">
        <f t="shared" si="14"/>
        <v>8.8796169850163073E-2</v>
      </c>
      <c r="R51" s="2">
        <f t="shared" si="15"/>
        <v>28758.915999999997</v>
      </c>
      <c r="S51" s="6">
        <v>0.1</v>
      </c>
      <c r="Z51">
        <f t="shared" si="16"/>
        <v>-1726</v>
      </c>
      <c r="AA51" s="72">
        <f t="shared" si="17"/>
        <v>2.9977174893032178E-2</v>
      </c>
      <c r="AB51" s="72">
        <f t="shared" si="28"/>
        <v>0.11454439495852359</v>
      </c>
      <c r="AC51" s="72">
        <f t="shared" si="18"/>
        <v>5.57254000013927E-2</v>
      </c>
      <c r="AD51" s="72">
        <f t="shared" si="29"/>
        <v>2.5748225108360522E-2</v>
      </c>
      <c r="AE51" s="72">
        <f t="shared" si="19"/>
        <v>6.629710962308072E-5</v>
      </c>
      <c r="AF51">
        <f t="shared" si="30"/>
        <v>5.57254000013927E-2</v>
      </c>
      <c r="AG51" s="127"/>
      <c r="AH51">
        <f t="shared" si="20"/>
        <v>-5.8818994957130895E-2</v>
      </c>
      <c r="AI51">
        <f t="shared" si="21"/>
        <v>1.5632102894044451</v>
      </c>
      <c r="AJ51">
        <f t="shared" si="22"/>
        <v>-0.99825260409823391</v>
      </c>
      <c r="AK51">
        <f t="shared" si="23"/>
        <v>-6.4214020886496664E-2</v>
      </c>
      <c r="AL51">
        <f t="shared" si="24"/>
        <v>3.0280685801699416</v>
      </c>
      <c r="AM51">
        <f t="shared" si="25"/>
        <v>17.598483966996586</v>
      </c>
      <c r="AN51" s="72">
        <f t="shared" si="34"/>
        <v>9.3650434678133951</v>
      </c>
      <c r="AO51" s="72">
        <f t="shared" si="34"/>
        <v>9.3655317358399728</v>
      </c>
      <c r="AP51" s="72">
        <f t="shared" si="34"/>
        <v>9.3663945847216716</v>
      </c>
      <c r="AQ51" s="72">
        <f t="shared" si="34"/>
        <v>9.3679192728069847</v>
      </c>
      <c r="AR51" s="72">
        <f t="shared" si="34"/>
        <v>9.3706131357050726</v>
      </c>
      <c r="AS51" s="72">
        <f t="shared" si="34"/>
        <v>9.3753717811426061</v>
      </c>
      <c r="AT51" s="72">
        <f t="shared" si="34"/>
        <v>9.3837751487220995</v>
      </c>
      <c r="AU51" s="72">
        <f t="shared" si="27"/>
        <v>9.3986080872010653</v>
      </c>
      <c r="AW51">
        <v>-5100</v>
      </c>
      <c r="AX51">
        <f t="shared" si="1"/>
        <v>0.16758558428289108</v>
      </c>
      <c r="AY51">
        <f t="shared" si="2"/>
        <v>0.17734583885100541</v>
      </c>
      <c r="AZ51">
        <f t="shared" si="3"/>
        <v>-9.7602545681143189E-3</v>
      </c>
      <c r="BA51">
        <f t="shared" si="4"/>
        <v>0.72889691037968807</v>
      </c>
      <c r="BB51">
        <f t="shared" si="5"/>
        <v>0.42979680127155256</v>
      </c>
      <c r="BC51">
        <f t="shared" si="6"/>
        <v>1.0721299092075254</v>
      </c>
      <c r="BD51">
        <f t="shared" si="7"/>
        <v>0.59409321338135757</v>
      </c>
      <c r="BE51">
        <f t="shared" si="33"/>
        <v>7.9758425168740388</v>
      </c>
      <c r="BF51">
        <f t="shared" si="33"/>
        <v>7.9758428001273716</v>
      </c>
      <c r="BG51">
        <f t="shared" si="33"/>
        <v>7.9758469107034209</v>
      </c>
      <c r="BH51">
        <f t="shared" si="33"/>
        <v>7.9759065479155478</v>
      </c>
      <c r="BI51">
        <f t="shared" si="33"/>
        <v>7.9767685363401597</v>
      </c>
      <c r="BJ51">
        <f t="shared" si="33"/>
        <v>7.9886157077112401</v>
      </c>
      <c r="BK51">
        <f t="shared" si="33"/>
        <v>8.0993379351716968</v>
      </c>
      <c r="BL51">
        <f t="shared" si="9"/>
        <v>8.5384978807855685</v>
      </c>
    </row>
    <row r="52" spans="1:64" x14ac:dyDescent="0.2">
      <c r="A52" s="75" t="s">
        <v>779</v>
      </c>
      <c r="B52" s="75"/>
      <c r="C52" s="76">
        <v>44089.716999999997</v>
      </c>
      <c r="D52" s="76"/>
      <c r="E52">
        <f t="shared" si="12"/>
        <v>-1579.9858911383208</v>
      </c>
      <c r="F52">
        <f t="shared" si="13"/>
        <v>-1580</v>
      </c>
      <c r="G52">
        <f t="shared" si="31"/>
        <v>3.0181999994965736E-2</v>
      </c>
      <c r="I52">
        <f t="shared" si="32"/>
        <v>3.0181999994965736E-2</v>
      </c>
      <c r="Q52" s="12">
        <f t="shared" si="14"/>
        <v>8.4831276569420661E-2</v>
      </c>
      <c r="R52" s="2">
        <f t="shared" si="15"/>
        <v>29071.216999999997</v>
      </c>
      <c r="S52" s="6">
        <v>0.1</v>
      </c>
      <c r="Z52">
        <f t="shared" si="16"/>
        <v>-1580</v>
      </c>
      <c r="AA52" s="72">
        <f t="shared" si="17"/>
        <v>2.615006735514884E-2</v>
      </c>
      <c r="AB52" s="72">
        <f t="shared" si="28"/>
        <v>8.8863209209237556E-2</v>
      </c>
      <c r="AC52" s="72">
        <f t="shared" si="18"/>
        <v>3.0181999994965736E-2</v>
      </c>
      <c r="AD52" s="72">
        <f t="shared" si="29"/>
        <v>4.0319326398168959E-3</v>
      </c>
      <c r="AE52" s="72">
        <f t="shared" si="19"/>
        <v>1.6256480812020842E-6</v>
      </c>
      <c r="AF52">
        <f t="shared" si="30"/>
        <v>3.0181999994965736E-2</v>
      </c>
      <c r="AG52" s="127"/>
      <c r="AH52">
        <f t="shared" si="20"/>
        <v>-5.8681209214271821E-2</v>
      </c>
      <c r="AI52">
        <f t="shared" si="21"/>
        <v>1.5662065887845125</v>
      </c>
      <c r="AJ52">
        <f t="shared" si="22"/>
        <v>-0.99476317653263557</v>
      </c>
      <c r="AK52">
        <f t="shared" si="23"/>
        <v>2.719134763957641E-2</v>
      </c>
      <c r="AL52">
        <f t="shared" si="24"/>
        <v>-3.0936057995774338</v>
      </c>
      <c r="AM52">
        <f t="shared" si="25"/>
        <v>-41.670083124468135</v>
      </c>
      <c r="AN52" s="72">
        <f t="shared" si="34"/>
        <v>9.4500117337183749</v>
      </c>
      <c r="AO52" s="72">
        <f t="shared" si="34"/>
        <v>9.4498042299825276</v>
      </c>
      <c r="AP52" s="72">
        <f t="shared" si="34"/>
        <v>9.4494380582524951</v>
      </c>
      <c r="AQ52" s="72">
        <f t="shared" si="34"/>
        <v>9.4487919008822807</v>
      </c>
      <c r="AR52" s="72">
        <f t="shared" si="34"/>
        <v>9.4476516969359636</v>
      </c>
      <c r="AS52" s="72">
        <f t="shared" si="34"/>
        <v>9.445639774114321</v>
      </c>
      <c r="AT52" s="72">
        <f t="shared" si="34"/>
        <v>9.4420898790591661</v>
      </c>
      <c r="AU52" s="72">
        <f t="shared" si="27"/>
        <v>9.4358268453921355</v>
      </c>
      <c r="AW52">
        <v>-5000</v>
      </c>
      <c r="AX52">
        <f t="shared" si="1"/>
        <v>0.16344826809806595</v>
      </c>
      <c r="AY52">
        <f t="shared" si="2"/>
        <v>0.17480620189307203</v>
      </c>
      <c r="AZ52">
        <f t="shared" si="3"/>
        <v>-1.1357933795006074E-2</v>
      </c>
      <c r="BA52">
        <f t="shared" si="4"/>
        <v>0.74124129766820057</v>
      </c>
      <c r="BB52">
        <f t="shared" si="5"/>
        <v>0.40742618287676829</v>
      </c>
      <c r="BC52">
        <f t="shared" si="6"/>
        <v>1.0967636865754145</v>
      </c>
      <c r="BD52">
        <f t="shared" si="7"/>
        <v>0.61088099940184382</v>
      </c>
      <c r="BE52">
        <f t="shared" si="33"/>
        <v>8.0034515072688848</v>
      </c>
      <c r="BF52">
        <f t="shared" si="33"/>
        <v>8.0034522829513151</v>
      </c>
      <c r="BG52">
        <f t="shared" si="33"/>
        <v>8.0034614717339085</v>
      </c>
      <c r="BH52">
        <f t="shared" si="33"/>
        <v>8.0035702800009325</v>
      </c>
      <c r="BI52">
        <f t="shared" si="33"/>
        <v>8.0048528031425636</v>
      </c>
      <c r="BJ52">
        <f t="shared" si="33"/>
        <v>8.0192270885171304</v>
      </c>
      <c r="BK52">
        <f t="shared" si="33"/>
        <v>8.1341089875629553</v>
      </c>
      <c r="BL52">
        <f t="shared" si="9"/>
        <v>8.5639901809164378</v>
      </c>
    </row>
    <row r="53" spans="1:64" x14ac:dyDescent="0.2">
      <c r="A53" s="75" t="s">
        <v>822</v>
      </c>
      <c r="B53" s="75"/>
      <c r="C53" s="76">
        <v>44115.385000000002</v>
      </c>
      <c r="D53" s="76"/>
      <c r="E53">
        <f t="shared" si="12"/>
        <v>-1567.9871414989047</v>
      </c>
      <c r="F53">
        <f t="shared" si="13"/>
        <v>-1568</v>
      </c>
      <c r="G53">
        <f t="shared" si="31"/>
        <v>2.7507200000400189E-2</v>
      </c>
      <c r="I53">
        <f t="shared" si="32"/>
        <v>2.7507200000400189E-2</v>
      </c>
      <c r="Q53" s="12">
        <f t="shared" si="14"/>
        <v>8.4504903646080584E-2</v>
      </c>
      <c r="R53" s="2">
        <f t="shared" si="15"/>
        <v>29096.885000000002</v>
      </c>
      <c r="S53" s="6">
        <v>0.1</v>
      </c>
      <c r="Z53">
        <f t="shared" si="16"/>
        <v>-1568</v>
      </c>
      <c r="AA53" s="72">
        <f t="shared" si="17"/>
        <v>2.5853885910593837E-2</v>
      </c>
      <c r="AB53" s="72">
        <f t="shared" si="28"/>
        <v>8.6158217735886944E-2</v>
      </c>
      <c r="AC53" s="72">
        <f t="shared" si="18"/>
        <v>2.7507200000400189E-2</v>
      </c>
      <c r="AD53" s="72">
        <f t="shared" si="29"/>
        <v>1.6533140898063528E-3</v>
      </c>
      <c r="AE53" s="72">
        <f t="shared" si="19"/>
        <v>2.7334474795522086E-7</v>
      </c>
      <c r="AF53">
        <f t="shared" si="30"/>
        <v>2.7507200000400189E-2</v>
      </c>
      <c r="AG53" s="127"/>
      <c r="AH53">
        <f t="shared" si="20"/>
        <v>-5.8651017735486748E-2</v>
      </c>
      <c r="AI53">
        <f t="shared" si="21"/>
        <v>1.5657957102702682</v>
      </c>
      <c r="AJ53">
        <f t="shared" si="22"/>
        <v>-0.99331865626429883</v>
      </c>
      <c r="AK53">
        <f t="shared" si="23"/>
        <v>3.4705688427301366E-2</v>
      </c>
      <c r="AL53">
        <f t="shared" si="24"/>
        <v>-3.0803298010649627</v>
      </c>
      <c r="AM53">
        <f t="shared" si="25"/>
        <v>-32.63599972280646</v>
      </c>
      <c r="AN53" s="72">
        <f t="shared" ref="AN53:AT68" si="35">$AU53+$AB$7*SIN(AO53)</f>
        <v>9.4569957038753287</v>
      </c>
      <c r="AO53" s="72">
        <f t="shared" si="35"/>
        <v>9.4567309868755913</v>
      </c>
      <c r="AP53" s="72">
        <f t="shared" si="35"/>
        <v>9.4562637628091757</v>
      </c>
      <c r="AQ53" s="72">
        <f t="shared" si="35"/>
        <v>9.4554391315834163</v>
      </c>
      <c r="AR53" s="72">
        <f t="shared" si="35"/>
        <v>9.4539837419875017</v>
      </c>
      <c r="AS53" s="72">
        <f t="shared" si="35"/>
        <v>9.4514152775670315</v>
      </c>
      <c r="AT53" s="72">
        <f t="shared" si="35"/>
        <v>9.4468828823831412</v>
      </c>
      <c r="AU53" s="72">
        <f t="shared" si="27"/>
        <v>9.438885921407838</v>
      </c>
      <c r="AW53">
        <v>-4900</v>
      </c>
      <c r="AX53">
        <f t="shared" si="1"/>
        <v>0.15928718317868409</v>
      </c>
      <c r="AY53">
        <f t="shared" si="2"/>
        <v>0.1722613826162884</v>
      </c>
      <c r="AZ53">
        <f t="shared" si="3"/>
        <v>-1.2974199437604297E-2</v>
      </c>
      <c r="BA53">
        <f t="shared" si="4"/>
        <v>0.75417907582186849</v>
      </c>
      <c r="BB53">
        <f t="shared" si="5"/>
        <v>0.38401949676619135</v>
      </c>
      <c r="BC53">
        <f t="shared" si="6"/>
        <v>1.1222519679968646</v>
      </c>
      <c r="BD53">
        <f t="shared" si="7"/>
        <v>0.62851921351618256</v>
      </c>
      <c r="BE53">
        <f t="shared" si="33"/>
        <v>8.0315352887928952</v>
      </c>
      <c r="BF53">
        <f t="shared" si="33"/>
        <v>8.0315371099516621</v>
      </c>
      <c r="BG53">
        <f t="shared" si="33"/>
        <v>8.0315552986203169</v>
      </c>
      <c r="BH53">
        <f t="shared" si="33"/>
        <v>8.031736855363576</v>
      </c>
      <c r="BI53">
        <f t="shared" si="33"/>
        <v>8.0335391738585908</v>
      </c>
      <c r="BJ53">
        <f t="shared" si="33"/>
        <v>8.0505461009322214</v>
      </c>
      <c r="BK53">
        <f t="shared" si="33"/>
        <v>8.1691593862857701</v>
      </c>
      <c r="BL53">
        <f t="shared" si="9"/>
        <v>8.5894824810473054</v>
      </c>
    </row>
    <row r="54" spans="1:64" x14ac:dyDescent="0.2">
      <c r="A54" s="75" t="s">
        <v>823</v>
      </c>
      <c r="B54" s="75"/>
      <c r="C54" s="76">
        <v>44130.358999999997</v>
      </c>
      <c r="D54" s="76"/>
      <c r="E54">
        <f t="shared" si="12"/>
        <v>-1560.9874034164475</v>
      </c>
      <c r="F54">
        <f t="shared" si="13"/>
        <v>-1561</v>
      </c>
      <c r="G54">
        <f t="shared" si="31"/>
        <v>2.6946899997710716E-2</v>
      </c>
      <c r="I54">
        <f t="shared" si="32"/>
        <v>2.6946899997710716E-2</v>
      </c>
      <c r="Q54" s="12">
        <f t="shared" si="14"/>
        <v>8.4314484978378498E-2</v>
      </c>
      <c r="R54" s="2">
        <f t="shared" si="15"/>
        <v>29111.858999999997</v>
      </c>
      <c r="S54" s="6">
        <v>0.1</v>
      </c>
      <c r="Z54">
        <f t="shared" si="16"/>
        <v>-1561</v>
      </c>
      <c r="AA54" s="72">
        <f t="shared" si="17"/>
        <v>2.5682396348830711E-2</v>
      </c>
      <c r="AB54" s="72">
        <f t="shared" si="28"/>
        <v>8.5578988627258504E-2</v>
      </c>
      <c r="AC54" s="72">
        <f t="shared" si="18"/>
        <v>2.6946899997710716E-2</v>
      </c>
      <c r="AD54" s="72">
        <f t="shared" si="29"/>
        <v>1.2645036488800054E-3</v>
      </c>
      <c r="AE54" s="72">
        <f t="shared" si="19"/>
        <v>1.5989694780308481E-7</v>
      </c>
      <c r="AF54">
        <f t="shared" si="30"/>
        <v>2.6946899997710716E-2</v>
      </c>
      <c r="AG54" s="127"/>
      <c r="AH54">
        <f t="shared" si="20"/>
        <v>-5.8632088629547788E-2</v>
      </c>
      <c r="AI54">
        <f t="shared" si="21"/>
        <v>1.5655101014733179</v>
      </c>
      <c r="AJ54">
        <f t="shared" si="22"/>
        <v>-0.99239555425977177</v>
      </c>
      <c r="AK54">
        <f t="shared" si="23"/>
        <v>3.908446879628457E-2</v>
      </c>
      <c r="AL54">
        <f t="shared" si="24"/>
        <v>-3.0725887314845184</v>
      </c>
      <c r="AM54">
        <f t="shared" si="25"/>
        <v>-28.972358176297199</v>
      </c>
      <c r="AN54" s="72">
        <f t="shared" si="35"/>
        <v>9.4610688900386322</v>
      </c>
      <c r="AO54" s="72">
        <f t="shared" si="35"/>
        <v>9.460770876181348</v>
      </c>
      <c r="AP54" s="72">
        <f t="shared" si="35"/>
        <v>9.4602448121676677</v>
      </c>
      <c r="AQ54" s="72">
        <f t="shared" si="35"/>
        <v>9.4593162102757589</v>
      </c>
      <c r="AR54" s="72">
        <f t="shared" si="35"/>
        <v>9.4576771255572538</v>
      </c>
      <c r="AS54" s="72">
        <f t="shared" si="35"/>
        <v>9.4547841733319586</v>
      </c>
      <c r="AT54" s="72">
        <f t="shared" si="35"/>
        <v>9.449678767470246</v>
      </c>
      <c r="AU54" s="72">
        <f t="shared" si="27"/>
        <v>9.4406703824170002</v>
      </c>
      <c r="AW54">
        <v>-4800</v>
      </c>
      <c r="AX54">
        <f t="shared" si="1"/>
        <v>0.1551027766193798</v>
      </c>
      <c r="AY54">
        <f t="shared" si="2"/>
        <v>0.16971138102065453</v>
      </c>
      <c r="AZ54">
        <f t="shared" si="3"/>
        <v>-1.4608604401274743E-2</v>
      </c>
      <c r="BA54">
        <f t="shared" si="4"/>
        <v>0.76774783288607962</v>
      </c>
      <c r="BB54">
        <f t="shared" si="5"/>
        <v>0.3595128415452184</v>
      </c>
      <c r="BC54">
        <f t="shared" si="6"/>
        <v>1.148651851929559</v>
      </c>
      <c r="BD54">
        <f t="shared" si="7"/>
        <v>0.64708875222145068</v>
      </c>
      <c r="BE54">
        <f t="shared" si="33"/>
        <v>8.0601169329851317</v>
      </c>
      <c r="BF54">
        <f t="shared" si="33"/>
        <v>8.0601207525237157</v>
      </c>
      <c r="BG54">
        <f t="shared" si="33"/>
        <v>8.0601536696035225</v>
      </c>
      <c r="BH54">
        <f t="shared" si="33"/>
        <v>8.0604371371283889</v>
      </c>
      <c r="BI54">
        <f t="shared" si="33"/>
        <v>8.0628625424879647</v>
      </c>
      <c r="BJ54">
        <f t="shared" si="33"/>
        <v>8.0825802889615233</v>
      </c>
      <c r="BK54">
        <f t="shared" si="33"/>
        <v>8.2044829202757388</v>
      </c>
      <c r="BL54">
        <f t="shared" si="9"/>
        <v>8.6149747811781729</v>
      </c>
    </row>
    <row r="55" spans="1:64" x14ac:dyDescent="0.2">
      <c r="A55" s="75" t="s">
        <v>779</v>
      </c>
      <c r="B55" s="75"/>
      <c r="C55" s="76">
        <v>44136.758999999998</v>
      </c>
      <c r="D55" s="76"/>
      <c r="E55">
        <f t="shared" si="12"/>
        <v>-1557.9956628175594</v>
      </c>
      <c r="F55">
        <f t="shared" si="13"/>
        <v>-1558</v>
      </c>
      <c r="G55">
        <f t="shared" si="31"/>
        <v>9.2781999992439523E-3</v>
      </c>
      <c r="I55">
        <f t="shared" si="32"/>
        <v>9.2781999992439523E-3</v>
      </c>
      <c r="Q55" s="12">
        <f t="shared" si="14"/>
        <v>8.4232869204456495E-2</v>
      </c>
      <c r="R55" s="2">
        <f t="shared" si="15"/>
        <v>29118.258999999998</v>
      </c>
      <c r="S55" s="6">
        <v>0.1</v>
      </c>
      <c r="Z55">
        <f t="shared" si="16"/>
        <v>-1558</v>
      </c>
      <c r="AA55" s="72">
        <f t="shared" si="17"/>
        <v>2.5609189856021369E-2</v>
      </c>
      <c r="AB55" s="72">
        <f t="shared" si="28"/>
        <v>6.7901879347679078E-2</v>
      </c>
      <c r="AC55" s="72">
        <f t="shared" si="18"/>
        <v>9.2781999992439523E-3</v>
      </c>
      <c r="AD55" s="72">
        <f t="shared" si="29"/>
        <v>-1.6330989856777417E-2</v>
      </c>
      <c r="AE55" s="72">
        <f t="shared" si="19"/>
        <v>2.6670122970216692E-5</v>
      </c>
      <c r="AF55">
        <f t="shared" si="30"/>
        <v>9.2781999992439523E-3</v>
      </c>
      <c r="AG55" s="127"/>
      <c r="AH55">
        <f t="shared" si="20"/>
        <v>-5.8623679348435126E-2</v>
      </c>
      <c r="AI55">
        <f t="shared" si="21"/>
        <v>1.5653773571352678</v>
      </c>
      <c r="AJ55">
        <f t="shared" si="22"/>
        <v>-0.99198183687032593</v>
      </c>
      <c r="AK55">
        <f t="shared" si="23"/>
        <v>4.0959914650669421E-2</v>
      </c>
      <c r="AL55">
        <f t="shared" si="24"/>
        <v>-3.0692719661940311</v>
      </c>
      <c r="AM55">
        <f t="shared" si="25"/>
        <v>-27.642549903109018</v>
      </c>
      <c r="AN55" s="72">
        <f t="shared" si="35"/>
        <v>9.4628143371526701</v>
      </c>
      <c r="AO55" s="72">
        <f t="shared" si="35"/>
        <v>9.4625020730736153</v>
      </c>
      <c r="AP55" s="72">
        <f t="shared" si="35"/>
        <v>9.4619508194134632</v>
      </c>
      <c r="AQ55" s="72">
        <f t="shared" si="35"/>
        <v>9.4609776943017554</v>
      </c>
      <c r="AR55" s="72">
        <f t="shared" si="35"/>
        <v>9.45925992492106</v>
      </c>
      <c r="AS55" s="72">
        <f t="shared" si="35"/>
        <v>9.4562279478815867</v>
      </c>
      <c r="AT55" s="72">
        <f t="shared" si="35"/>
        <v>9.4508769953426928</v>
      </c>
      <c r="AU55" s="72">
        <f t="shared" si="27"/>
        <v>9.4414351514209258</v>
      </c>
      <c r="AW55">
        <v>-4700</v>
      </c>
      <c r="AX55">
        <f t="shared" si="1"/>
        <v>0.15089558228045513</v>
      </c>
      <c r="AY55">
        <f t="shared" si="2"/>
        <v>0.16715619710617044</v>
      </c>
      <c r="AZ55">
        <f t="shared" si="3"/>
        <v>-1.6260614825715305E-2</v>
      </c>
      <c r="BA55">
        <f t="shared" si="4"/>
        <v>0.78198786046658442</v>
      </c>
      <c r="BB55">
        <f t="shared" si="5"/>
        <v>0.33383792545070912</v>
      </c>
      <c r="BC55">
        <f t="shared" si="6"/>
        <v>1.1760254683899121</v>
      </c>
      <c r="BD55">
        <f t="shared" si="7"/>
        <v>0.66668129992283565</v>
      </c>
      <c r="BE55">
        <f t="shared" si="33"/>
        <v>8.0892210347800351</v>
      </c>
      <c r="BF55">
        <f t="shared" si="33"/>
        <v>8.0892283801099314</v>
      </c>
      <c r="BG55">
        <f t="shared" si="33"/>
        <v>8.0892839673756534</v>
      </c>
      <c r="BH55">
        <f t="shared" si="33"/>
        <v>8.0897042181334022</v>
      </c>
      <c r="BI55">
        <f t="shared" si="33"/>
        <v>8.0928579186103136</v>
      </c>
      <c r="BJ55">
        <f t="shared" si="33"/>
        <v>8.1153356259700722</v>
      </c>
      <c r="BK55">
        <f t="shared" si="33"/>
        <v>8.240073200979106</v>
      </c>
      <c r="BL55">
        <f t="shared" si="9"/>
        <v>8.6404670813090423</v>
      </c>
    </row>
    <row r="56" spans="1:64" x14ac:dyDescent="0.2">
      <c r="A56" s="75" t="s">
        <v>824</v>
      </c>
      <c r="B56" s="75"/>
      <c r="C56" s="76">
        <v>44303.633999999998</v>
      </c>
      <c r="D56" s="76"/>
      <c r="E56">
        <f t="shared" si="12"/>
        <v>-1479.9883639989089</v>
      </c>
      <c r="F56">
        <f t="shared" si="13"/>
        <v>-1480</v>
      </c>
      <c r="G56">
        <f t="shared" si="31"/>
        <v>2.4892000001273118E-2</v>
      </c>
      <c r="I56">
        <f t="shared" si="32"/>
        <v>2.4892000001273118E-2</v>
      </c>
      <c r="Q56" s="12">
        <f t="shared" si="14"/>
        <v>8.2109221987959252E-2</v>
      </c>
      <c r="R56" s="2">
        <f t="shared" si="15"/>
        <v>29285.133999999998</v>
      </c>
      <c r="S56" s="6">
        <v>0.1</v>
      </c>
      <c r="Z56">
        <f t="shared" si="16"/>
        <v>-1480</v>
      </c>
      <c r="AA56" s="72">
        <f t="shared" si="17"/>
        <v>2.376630987878383E-2</v>
      </c>
      <c r="AB56" s="72">
        <f t="shared" si="28"/>
        <v>8.3234912110448533E-2</v>
      </c>
      <c r="AC56" s="72">
        <f t="shared" si="18"/>
        <v>2.4892000001273118E-2</v>
      </c>
      <c r="AD56" s="72">
        <f t="shared" si="29"/>
        <v>1.1256901224892882E-3</v>
      </c>
      <c r="AE56" s="72">
        <f t="shared" si="19"/>
        <v>1.2671782518699487E-7</v>
      </c>
      <c r="AF56">
        <f t="shared" si="30"/>
        <v>2.4892000001273118E-2</v>
      </c>
      <c r="AG56" s="127"/>
      <c r="AH56">
        <f t="shared" si="20"/>
        <v>-5.8342912109175422E-2</v>
      </c>
      <c r="AI56">
        <f t="shared" si="21"/>
        <v>1.5597717736227263</v>
      </c>
      <c r="AJ56">
        <f t="shared" si="22"/>
        <v>-0.97746539097929264</v>
      </c>
      <c r="AK56">
        <f t="shared" si="23"/>
        <v>8.9357887311179121E-2</v>
      </c>
      <c r="AL56">
        <f t="shared" si="24"/>
        <v>-2.9832955303151252</v>
      </c>
      <c r="AM56">
        <f t="shared" si="25"/>
        <v>-12.608074509665876</v>
      </c>
      <c r="AN56" s="72">
        <f t="shared" si="35"/>
        <v>9.5081325045264595</v>
      </c>
      <c r="AO56" s="72">
        <f t="shared" si="35"/>
        <v>9.5074558828230966</v>
      </c>
      <c r="AP56" s="72">
        <f t="shared" si="35"/>
        <v>9.5062582177971695</v>
      </c>
      <c r="AQ56" s="72">
        <f t="shared" si="35"/>
        <v>9.5041385577743505</v>
      </c>
      <c r="AR56" s="72">
        <f t="shared" si="35"/>
        <v>9.500387995571467</v>
      </c>
      <c r="AS56" s="72">
        <f t="shared" si="35"/>
        <v>9.4937542640348216</v>
      </c>
      <c r="AT56" s="72">
        <f t="shared" si="35"/>
        <v>9.4820282402520117</v>
      </c>
      <c r="AU56" s="72">
        <f t="shared" si="27"/>
        <v>9.461319145523003</v>
      </c>
      <c r="AW56">
        <v>-4600</v>
      </c>
      <c r="AX56">
        <f t="shared" si="1"/>
        <v>0.14666623325685851</v>
      </c>
      <c r="AY56">
        <f t="shared" si="2"/>
        <v>0.16459583087283611</v>
      </c>
      <c r="AZ56">
        <f t="shared" si="3"/>
        <v>-1.7929597615977583E-2</v>
      </c>
      <c r="BA56">
        <f t="shared" si="4"/>
        <v>0.79694229809502248</v>
      </c>
      <c r="BB56">
        <f t="shared" si="5"/>
        <v>0.3069218723316689</v>
      </c>
      <c r="BC56">
        <f t="shared" si="6"/>
        <v>1.2044405195345627</v>
      </c>
      <c r="BD56">
        <f t="shared" si="7"/>
        <v>0.68740120939760196</v>
      </c>
      <c r="BE56">
        <f t="shared" si="33"/>
        <v>8.1188738449677587</v>
      </c>
      <c r="BF56">
        <f t="shared" si="33"/>
        <v>8.1188870276160294</v>
      </c>
      <c r="BG56">
        <f t="shared" si="33"/>
        <v>8.1189758366201321</v>
      </c>
      <c r="BH56">
        <f t="shared" si="33"/>
        <v>8.1195733703514819</v>
      </c>
      <c r="BI56">
        <f t="shared" si="33"/>
        <v>8.1235601363798189</v>
      </c>
      <c r="BJ56">
        <f t="shared" si="33"/>
        <v>8.1488164437677622</v>
      </c>
      <c r="BK56">
        <f t="shared" si="33"/>
        <v>8.2759236665041822</v>
      </c>
      <c r="BL56">
        <f t="shared" si="9"/>
        <v>8.6659593814399116</v>
      </c>
    </row>
    <row r="57" spans="1:64" x14ac:dyDescent="0.2">
      <c r="A57" s="75" t="s">
        <v>825</v>
      </c>
      <c r="B57" s="75"/>
      <c r="C57" s="76">
        <v>44455.502</v>
      </c>
      <c r="D57" s="76"/>
      <c r="E57">
        <f t="shared" si="12"/>
        <v>-1408.9962294251802</v>
      </c>
      <c r="F57">
        <f t="shared" si="13"/>
        <v>-1409</v>
      </c>
      <c r="G57">
        <f t="shared" si="31"/>
        <v>8.0661000029067509E-3</v>
      </c>
      <c r="I57">
        <f t="shared" si="32"/>
        <v>8.0661000029067509E-3</v>
      </c>
      <c r="Q57" s="12">
        <f t="shared" si="14"/>
        <v>8.0173417308463613E-2</v>
      </c>
      <c r="R57" s="2">
        <f t="shared" si="15"/>
        <v>29437.002</v>
      </c>
      <c r="S57" s="6">
        <v>0.1</v>
      </c>
      <c r="Z57">
        <f t="shared" si="16"/>
        <v>-1409</v>
      </c>
      <c r="AA57" s="72">
        <f t="shared" si="17"/>
        <v>2.2188618609631755E-2</v>
      </c>
      <c r="AB57" s="72">
        <f t="shared" si="28"/>
        <v>6.6050898701738608E-2</v>
      </c>
      <c r="AC57" s="72">
        <f t="shared" si="18"/>
        <v>8.0661000029067509E-3</v>
      </c>
      <c r="AD57" s="72">
        <f t="shared" si="29"/>
        <v>-1.4122518606725004E-2</v>
      </c>
      <c r="AE57" s="72">
        <f t="shared" si="19"/>
        <v>1.9944553179729397E-5</v>
      </c>
      <c r="AF57">
        <f t="shared" si="30"/>
        <v>8.0661000029067509E-3</v>
      </c>
      <c r="AG57" s="127"/>
      <c r="AH57">
        <f t="shared" si="20"/>
        <v>-5.7984798698831858E-2</v>
      </c>
      <c r="AI57">
        <f t="shared" si="21"/>
        <v>1.5511612903554957</v>
      </c>
      <c r="AJ57">
        <f t="shared" si="22"/>
        <v>-0.95816203355589091</v>
      </c>
      <c r="AK57">
        <f t="shared" si="23"/>
        <v>0.13247830985906708</v>
      </c>
      <c r="AL57">
        <f t="shared" si="24"/>
        <v>-2.905705279726154</v>
      </c>
      <c r="AM57">
        <f t="shared" si="25"/>
        <v>-8.439271448796525</v>
      </c>
      <c r="AN57" s="72">
        <f t="shared" si="35"/>
        <v>9.5492190198072713</v>
      </c>
      <c r="AO57" s="72">
        <f t="shared" si="35"/>
        <v>9.548226523384777</v>
      </c>
      <c r="AP57" s="72">
        <f t="shared" si="35"/>
        <v>9.5464624194534089</v>
      </c>
      <c r="AQ57" s="72">
        <f t="shared" si="35"/>
        <v>9.5433277641444221</v>
      </c>
      <c r="AR57" s="72">
        <f t="shared" si="35"/>
        <v>9.5377606272451985</v>
      </c>
      <c r="AS57" s="72">
        <f t="shared" si="35"/>
        <v>9.5278819611049563</v>
      </c>
      <c r="AT57" s="72">
        <f t="shared" si="35"/>
        <v>9.5103768580679695</v>
      </c>
      <c r="AU57" s="72">
        <f t="shared" si="27"/>
        <v>9.479418678615918</v>
      </c>
      <c r="AW57">
        <v>-4500</v>
      </c>
      <c r="AX57">
        <f t="shared" si="1"/>
        <v>0.14241547630136339</v>
      </c>
      <c r="AY57">
        <f t="shared" si="2"/>
        <v>0.16203028232065159</v>
      </c>
      <c r="AZ57">
        <f t="shared" si="3"/>
        <v>-1.9614806019288205E-2</v>
      </c>
      <c r="BA57">
        <f t="shared" si="4"/>
        <v>0.81265725932314226</v>
      </c>
      <c r="BB57">
        <f t="shared" si="5"/>
        <v>0.27868707013451044</v>
      </c>
      <c r="BC57">
        <f t="shared" si="6"/>
        <v>1.2339708831094072</v>
      </c>
      <c r="BD57">
        <f t="shared" si="7"/>
        <v>0.7093677895488717</v>
      </c>
      <c r="BE57">
        <f t="shared" si="33"/>
        <v>8.1491034143690246</v>
      </c>
      <c r="BF57">
        <f t="shared" si="33"/>
        <v>8.1491257701251314</v>
      </c>
      <c r="BG57">
        <f t="shared" si="33"/>
        <v>8.1492613224282913</v>
      </c>
      <c r="BH57">
        <f t="shared" si="33"/>
        <v>8.1500819427393889</v>
      </c>
      <c r="BI57">
        <f t="shared" si="33"/>
        <v>8.1550035355953714</v>
      </c>
      <c r="BJ57">
        <f t="shared" si="33"/>
        <v>8.183025366560388</v>
      </c>
      <c r="BK57">
        <f t="shared" si="33"/>
        <v>8.3120275858854118</v>
      </c>
      <c r="BL57">
        <f t="shared" si="9"/>
        <v>8.6914516815707792</v>
      </c>
    </row>
    <row r="58" spans="1:64" x14ac:dyDescent="0.2">
      <c r="A58" s="75" t="s">
        <v>825</v>
      </c>
      <c r="B58" s="75"/>
      <c r="C58" s="76">
        <v>44455.504999999997</v>
      </c>
      <c r="D58" s="76"/>
      <c r="E58">
        <f t="shared" si="12"/>
        <v>-1408.9948270467758</v>
      </c>
      <c r="F58">
        <f t="shared" si="13"/>
        <v>-1409</v>
      </c>
      <c r="G58">
        <f t="shared" si="31"/>
        <v>1.1066099999879953E-2</v>
      </c>
      <c r="I58">
        <f t="shared" si="32"/>
        <v>1.1066099999879953E-2</v>
      </c>
      <c r="Q58" s="12">
        <f t="shared" si="14"/>
        <v>8.0173417308463613E-2</v>
      </c>
      <c r="R58" s="2">
        <f t="shared" si="15"/>
        <v>29437.004999999997</v>
      </c>
      <c r="S58" s="6">
        <v>0.1</v>
      </c>
      <c r="Z58">
        <f t="shared" si="16"/>
        <v>-1409</v>
      </c>
      <c r="AA58" s="72">
        <f t="shared" si="17"/>
        <v>2.2188618609631755E-2</v>
      </c>
      <c r="AB58" s="72">
        <f t="shared" si="28"/>
        <v>6.905089869871181E-2</v>
      </c>
      <c r="AC58" s="72">
        <f t="shared" si="18"/>
        <v>1.1066099999879953E-2</v>
      </c>
      <c r="AD58" s="72">
        <f t="shared" si="29"/>
        <v>-1.1122518609751803E-2</v>
      </c>
      <c r="AE58" s="72">
        <f t="shared" si="19"/>
        <v>1.2371042022427517E-5</v>
      </c>
      <c r="AF58">
        <f t="shared" si="30"/>
        <v>1.1066099999879953E-2</v>
      </c>
      <c r="AG58" s="127"/>
      <c r="AH58">
        <f t="shared" si="20"/>
        <v>-5.7984798698831858E-2</v>
      </c>
      <c r="AI58">
        <f t="shared" si="21"/>
        <v>1.5511612903554957</v>
      </c>
      <c r="AJ58">
        <f t="shared" si="22"/>
        <v>-0.95816203355589091</v>
      </c>
      <c r="AK58">
        <f t="shared" si="23"/>
        <v>0.13247830985906708</v>
      </c>
      <c r="AL58">
        <f t="shared" si="24"/>
        <v>-2.905705279726154</v>
      </c>
      <c r="AM58">
        <f t="shared" si="25"/>
        <v>-8.439271448796525</v>
      </c>
      <c r="AN58" s="72">
        <f t="shared" si="35"/>
        <v>9.5492190198072713</v>
      </c>
      <c r="AO58" s="72">
        <f t="shared" si="35"/>
        <v>9.548226523384777</v>
      </c>
      <c r="AP58" s="72">
        <f t="shared" si="35"/>
        <v>9.5464624194534089</v>
      </c>
      <c r="AQ58" s="72">
        <f t="shared" si="35"/>
        <v>9.5433277641444221</v>
      </c>
      <c r="AR58" s="72">
        <f t="shared" si="35"/>
        <v>9.5377606272451985</v>
      </c>
      <c r="AS58" s="72">
        <f t="shared" si="35"/>
        <v>9.5278819611049563</v>
      </c>
      <c r="AT58" s="72">
        <f t="shared" si="35"/>
        <v>9.5103768580679695</v>
      </c>
      <c r="AU58" s="72">
        <f t="shared" si="27"/>
        <v>9.479418678615918</v>
      </c>
      <c r="AW58">
        <v>-4400</v>
      </c>
      <c r="AX58">
        <f t="shared" si="1"/>
        <v>0.13814418865795122</v>
      </c>
      <c r="AY58">
        <f t="shared" si="2"/>
        <v>0.15945955144961682</v>
      </c>
      <c r="AZ58">
        <f t="shared" si="3"/>
        <v>-2.1315362791665595E-2</v>
      </c>
      <c r="BA58">
        <f t="shared" si="4"/>
        <v>0.82918192614998509</v>
      </c>
      <c r="BB58">
        <f t="shared" si="5"/>
        <v>0.24905108731350059</v>
      </c>
      <c r="BC58">
        <f t="shared" si="6"/>
        <v>1.2646972831361198</v>
      </c>
      <c r="BD58">
        <f t="shared" si="7"/>
        <v>0.7327181052848476</v>
      </c>
      <c r="BE58">
        <f t="shared" si="33"/>
        <v>8.179939748227909</v>
      </c>
      <c r="BF58">
        <f t="shared" si="33"/>
        <v>8.1799758992794445</v>
      </c>
      <c r="BG58">
        <f t="shared" si="33"/>
        <v>8.1801749792882141</v>
      </c>
      <c r="BH58">
        <f t="shared" si="33"/>
        <v>8.1812691996789955</v>
      </c>
      <c r="BI58">
        <f t="shared" si="33"/>
        <v>8.1872216162573146</v>
      </c>
      <c r="BJ58">
        <f t="shared" si="33"/>
        <v>8.2179632503062248</v>
      </c>
      <c r="BK58">
        <f t="shared" si="33"/>
        <v>8.3483780634573055</v>
      </c>
      <c r="BL58">
        <f t="shared" si="9"/>
        <v>8.7169439817016467</v>
      </c>
    </row>
    <row r="59" spans="1:64" x14ac:dyDescent="0.2">
      <c r="A59" s="75" t="s">
        <v>825</v>
      </c>
      <c r="B59" s="75"/>
      <c r="C59" s="76">
        <v>44455.512999999999</v>
      </c>
      <c r="D59" s="76"/>
      <c r="E59">
        <f t="shared" si="12"/>
        <v>-1408.9910873710264</v>
      </c>
      <c r="F59">
        <f t="shared" si="13"/>
        <v>-1409</v>
      </c>
      <c r="G59">
        <f t="shared" si="31"/>
        <v>1.9066100001509767E-2</v>
      </c>
      <c r="I59">
        <f t="shared" si="32"/>
        <v>1.9066100001509767E-2</v>
      </c>
      <c r="Q59" s="12">
        <f t="shared" si="14"/>
        <v>8.0173417308463613E-2</v>
      </c>
      <c r="R59" s="2">
        <f t="shared" si="15"/>
        <v>29437.012999999999</v>
      </c>
      <c r="S59" s="6">
        <v>0.1</v>
      </c>
      <c r="Z59">
        <f t="shared" si="16"/>
        <v>-1409</v>
      </c>
      <c r="AA59" s="72">
        <f t="shared" si="17"/>
        <v>2.2188618609631755E-2</v>
      </c>
      <c r="AB59" s="72">
        <f t="shared" si="28"/>
        <v>7.7050898700341625E-2</v>
      </c>
      <c r="AC59" s="72">
        <f t="shared" si="18"/>
        <v>1.9066100001509767E-2</v>
      </c>
      <c r="AD59" s="72">
        <f t="shared" si="29"/>
        <v>-3.122518608121988E-3</v>
      </c>
      <c r="AE59" s="72">
        <f t="shared" si="19"/>
        <v>9.7501224580680781E-7</v>
      </c>
      <c r="AF59">
        <f t="shared" si="30"/>
        <v>1.9066100001509767E-2</v>
      </c>
      <c r="AG59" s="127"/>
      <c r="AH59">
        <f t="shared" si="20"/>
        <v>-5.7984798698831858E-2</v>
      </c>
      <c r="AI59">
        <f t="shared" si="21"/>
        <v>1.5511612903554957</v>
      </c>
      <c r="AJ59">
        <f t="shared" si="22"/>
        <v>-0.95816203355589091</v>
      </c>
      <c r="AK59">
        <f t="shared" si="23"/>
        <v>0.13247830985906708</v>
      </c>
      <c r="AL59">
        <f t="shared" si="24"/>
        <v>-2.905705279726154</v>
      </c>
      <c r="AM59">
        <f t="shared" si="25"/>
        <v>-8.439271448796525</v>
      </c>
      <c r="AN59" s="72">
        <f t="shared" si="35"/>
        <v>9.5492190198072713</v>
      </c>
      <c r="AO59" s="72">
        <f t="shared" si="35"/>
        <v>9.548226523384777</v>
      </c>
      <c r="AP59" s="72">
        <f t="shared" si="35"/>
        <v>9.5464624194534089</v>
      </c>
      <c r="AQ59" s="72">
        <f t="shared" si="35"/>
        <v>9.5433277641444221</v>
      </c>
      <c r="AR59" s="72">
        <f t="shared" si="35"/>
        <v>9.5377606272451985</v>
      </c>
      <c r="AS59" s="72">
        <f t="shared" si="35"/>
        <v>9.5278819611049563</v>
      </c>
      <c r="AT59" s="72">
        <f t="shared" si="35"/>
        <v>9.5103768580679695</v>
      </c>
      <c r="AU59" s="72">
        <f t="shared" si="27"/>
        <v>9.479418678615918</v>
      </c>
      <c r="AW59">
        <v>-4300</v>
      </c>
      <c r="AX59">
        <f t="shared" si="1"/>
        <v>0.13385339788877859</v>
      </c>
      <c r="AY59">
        <f t="shared" si="2"/>
        <v>0.15688363825973181</v>
      </c>
      <c r="AZ59">
        <f t="shared" si="3"/>
        <v>-2.303024037095322E-2</v>
      </c>
      <c r="BA59">
        <f t="shared" si="4"/>
        <v>0.84656859269642848</v>
      </c>
      <c r="BB59">
        <f t="shared" si="5"/>
        <v>0.21792669288393113</v>
      </c>
      <c r="BC59">
        <f t="shared" si="6"/>
        <v>1.2967080304250782</v>
      </c>
      <c r="BD59">
        <f t="shared" si="7"/>
        <v>0.757610425536</v>
      </c>
      <c r="BE59">
        <f t="shared" si="33"/>
        <v>8.2114149677164185</v>
      </c>
      <c r="BF59">
        <f t="shared" si="33"/>
        <v>8.2114710933543389</v>
      </c>
      <c r="BG59">
        <f t="shared" si="33"/>
        <v>8.2117539384324445</v>
      </c>
      <c r="BH59">
        <f t="shared" si="33"/>
        <v>8.2131760921922012</v>
      </c>
      <c r="BI59">
        <f t="shared" si="33"/>
        <v>8.2202466686736777</v>
      </c>
      <c r="BJ59">
        <f t="shared" si="33"/>
        <v>8.253629128002034</v>
      </c>
      <c r="BK59">
        <f t="shared" si="33"/>
        <v>8.3849680433353981</v>
      </c>
      <c r="BL59">
        <f t="shared" si="9"/>
        <v>8.7424362818325143</v>
      </c>
    </row>
    <row r="60" spans="1:64" x14ac:dyDescent="0.2">
      <c r="A60" s="75" t="s">
        <v>825</v>
      </c>
      <c r="B60" s="75"/>
      <c r="C60" s="76">
        <v>44455.514000000003</v>
      </c>
      <c r="D60" s="76"/>
      <c r="E60">
        <f t="shared" si="12"/>
        <v>-1408.990619911556</v>
      </c>
      <c r="F60">
        <f t="shared" si="13"/>
        <v>-1409</v>
      </c>
      <c r="G60">
        <f t="shared" si="31"/>
        <v>2.0066100005351473E-2</v>
      </c>
      <c r="I60">
        <f t="shared" si="32"/>
        <v>2.0066100005351473E-2</v>
      </c>
      <c r="Q60" s="12">
        <f t="shared" si="14"/>
        <v>8.0173417308463613E-2</v>
      </c>
      <c r="R60" s="2">
        <f t="shared" si="15"/>
        <v>29437.014000000003</v>
      </c>
      <c r="S60" s="6">
        <v>0.1</v>
      </c>
      <c r="Z60">
        <f t="shared" si="16"/>
        <v>-1409</v>
      </c>
      <c r="AA60" s="72">
        <f t="shared" si="17"/>
        <v>2.2188618609631755E-2</v>
      </c>
      <c r="AB60" s="72">
        <f t="shared" si="28"/>
        <v>7.805089870418333E-2</v>
      </c>
      <c r="AC60" s="72">
        <f t="shared" si="18"/>
        <v>2.0066100005351473E-2</v>
      </c>
      <c r="AD60" s="72">
        <f t="shared" si="29"/>
        <v>-2.1225186042802824E-3</v>
      </c>
      <c r="AE60" s="72">
        <f t="shared" si="19"/>
        <v>4.5050852255159184E-7</v>
      </c>
      <c r="AF60">
        <f t="shared" si="30"/>
        <v>2.0066100005351473E-2</v>
      </c>
      <c r="AG60" s="127"/>
      <c r="AH60">
        <f t="shared" si="20"/>
        <v>-5.7984798698831858E-2</v>
      </c>
      <c r="AI60">
        <f t="shared" si="21"/>
        <v>1.5511612903554957</v>
      </c>
      <c r="AJ60">
        <f t="shared" si="22"/>
        <v>-0.95816203355589091</v>
      </c>
      <c r="AK60">
        <f t="shared" si="23"/>
        <v>0.13247830985906708</v>
      </c>
      <c r="AL60">
        <f t="shared" si="24"/>
        <v>-2.905705279726154</v>
      </c>
      <c r="AM60">
        <f t="shared" si="25"/>
        <v>-8.439271448796525</v>
      </c>
      <c r="AN60" s="72">
        <f t="shared" si="35"/>
        <v>9.5492190198072713</v>
      </c>
      <c r="AO60" s="72">
        <f t="shared" si="35"/>
        <v>9.548226523384777</v>
      </c>
      <c r="AP60" s="72">
        <f t="shared" si="35"/>
        <v>9.5464624194534089</v>
      </c>
      <c r="AQ60" s="72">
        <f t="shared" si="35"/>
        <v>9.5433277641444221</v>
      </c>
      <c r="AR60" s="72">
        <f t="shared" si="35"/>
        <v>9.5377606272451985</v>
      </c>
      <c r="AS60" s="72">
        <f t="shared" si="35"/>
        <v>9.5278819611049563</v>
      </c>
      <c r="AT60" s="72">
        <f t="shared" si="35"/>
        <v>9.5103768580679695</v>
      </c>
      <c r="AU60" s="72">
        <f t="shared" si="27"/>
        <v>9.479418678615918</v>
      </c>
      <c r="AW60">
        <v>-4200</v>
      </c>
      <c r="AX60">
        <f t="shared" si="1"/>
        <v>0.12954430542602668</v>
      </c>
      <c r="AY60">
        <f t="shared" si="2"/>
        <v>0.15430254275099659</v>
      </c>
      <c r="AZ60">
        <f t="shared" si="3"/>
        <v>-2.4758237324969897E-2</v>
      </c>
      <c r="BA60">
        <f t="shared" si="4"/>
        <v>0.8648726312826247</v>
      </c>
      <c r="BB60">
        <f t="shared" si="5"/>
        <v>0.18522202976902619</v>
      </c>
      <c r="BC60">
        <f t="shared" si="6"/>
        <v>1.3300998324903992</v>
      </c>
      <c r="BD60">
        <f t="shared" si="7"/>
        <v>0.78422849729429267</v>
      </c>
      <c r="BE60">
        <f t="shared" si="33"/>
        <v>8.2435634732508394</v>
      </c>
      <c r="BF60">
        <f t="shared" si="33"/>
        <v>8.2436475702452405</v>
      </c>
      <c r="BG60">
        <f t="shared" si="33"/>
        <v>8.2440379193830839</v>
      </c>
      <c r="BH60">
        <f t="shared" si="33"/>
        <v>8.2458449544288772</v>
      </c>
      <c r="BI60">
        <f t="shared" si="33"/>
        <v>8.254109381871821</v>
      </c>
      <c r="BJ60">
        <f t="shared" si="33"/>
        <v>8.2900201614021984</v>
      </c>
      <c r="BK60">
        <f t="shared" si="33"/>
        <v>8.4217903140013135</v>
      </c>
      <c r="BL60">
        <f t="shared" si="9"/>
        <v>8.7679285819633836</v>
      </c>
    </row>
    <row r="61" spans="1:64" x14ac:dyDescent="0.2">
      <c r="A61" s="75" t="s">
        <v>779</v>
      </c>
      <c r="B61" s="75"/>
      <c r="C61" s="76">
        <v>44457.665000000001</v>
      </c>
      <c r="D61" s="76"/>
      <c r="E61">
        <f t="shared" si="12"/>
        <v>-1407.9851145946495</v>
      </c>
      <c r="F61">
        <f t="shared" si="13"/>
        <v>-1408</v>
      </c>
      <c r="G61">
        <f t="shared" si="31"/>
        <v>3.1843199998547789E-2</v>
      </c>
      <c r="I61">
        <f t="shared" si="32"/>
        <v>3.1843199998547789E-2</v>
      </c>
      <c r="Q61" s="12">
        <f t="shared" si="14"/>
        <v>8.0146133797474955E-2</v>
      </c>
      <c r="R61" s="2">
        <f t="shared" si="15"/>
        <v>29439.165000000001</v>
      </c>
      <c r="S61" s="6">
        <v>0.1</v>
      </c>
      <c r="Z61">
        <f t="shared" si="16"/>
        <v>-1408</v>
      </c>
      <c r="AA61" s="72">
        <f t="shared" si="17"/>
        <v>2.2167064527991512E-2</v>
      </c>
      <c r="AB61" s="72">
        <f t="shared" si="28"/>
        <v>8.9822269268031232E-2</v>
      </c>
      <c r="AC61" s="72">
        <f t="shared" si="18"/>
        <v>3.1843199998547789E-2</v>
      </c>
      <c r="AD61" s="72">
        <f t="shared" si="29"/>
        <v>9.6761354705562769E-3</v>
      </c>
      <c r="AE61" s="72">
        <f t="shared" si="19"/>
        <v>9.3627597644557348E-6</v>
      </c>
      <c r="AF61">
        <f t="shared" si="30"/>
        <v>3.1843199998547789E-2</v>
      </c>
      <c r="AG61" s="127"/>
      <c r="AH61">
        <f t="shared" si="20"/>
        <v>-5.7979069269483444E-2</v>
      </c>
      <c r="AI61">
        <f t="shared" si="21"/>
        <v>1.5510169984321611</v>
      </c>
      <c r="AJ61">
        <f t="shared" si="22"/>
        <v>-0.95785042065965309</v>
      </c>
      <c r="AK61">
        <f t="shared" si="23"/>
        <v>0.13307718815883463</v>
      </c>
      <c r="AL61">
        <f t="shared" si="24"/>
        <v>-2.9046185621834071</v>
      </c>
      <c r="AM61">
        <f t="shared" si="25"/>
        <v>-8.4002084919382671</v>
      </c>
      <c r="AN61" s="72">
        <f t="shared" si="35"/>
        <v>9.5497961974020456</v>
      </c>
      <c r="AO61" s="72">
        <f t="shared" si="35"/>
        <v>9.548799394726478</v>
      </c>
      <c r="AP61" s="72">
        <f t="shared" si="35"/>
        <v>9.5470275122047745</v>
      </c>
      <c r="AQ61" s="72">
        <f t="shared" si="35"/>
        <v>9.5438788224411724</v>
      </c>
      <c r="AR61" s="72">
        <f t="shared" si="35"/>
        <v>9.5382864093775392</v>
      </c>
      <c r="AS61" s="72">
        <f t="shared" si="35"/>
        <v>9.5283623485164064</v>
      </c>
      <c r="AT61" s="72">
        <f t="shared" si="35"/>
        <v>9.5107760698273083</v>
      </c>
      <c r="AU61" s="72">
        <f t="shared" si="27"/>
        <v>9.4796736016172289</v>
      </c>
      <c r="AW61">
        <v>-4100</v>
      </c>
      <c r="AX61">
        <f t="shared" si="1"/>
        <v>0.12521831474314976</v>
      </c>
      <c r="AY61">
        <f t="shared" si="2"/>
        <v>0.15171626492341114</v>
      </c>
      <c r="AZ61">
        <f t="shared" si="3"/>
        <v>-2.6497950180261392E-2</v>
      </c>
      <c r="BA61">
        <f t="shared" si="4"/>
        <v>0.88415234361908479</v>
      </c>
      <c r="BB61">
        <f t="shared" si="5"/>
        <v>0.15084100970967693</v>
      </c>
      <c r="BC61">
        <f t="shared" si="6"/>
        <v>1.3649786677180877</v>
      </c>
      <c r="BD61">
        <f t="shared" si="7"/>
        <v>0.81278688038660973</v>
      </c>
      <c r="BE61">
        <f t="shared" si="33"/>
        <v>8.2764221014340169</v>
      </c>
      <c r="BF61">
        <f t="shared" si="33"/>
        <v>8.2765442093247064</v>
      </c>
      <c r="BG61">
        <f t="shared" si="33"/>
        <v>8.2770691696509786</v>
      </c>
      <c r="BH61">
        <f t="shared" si="33"/>
        <v>8.2793191186128574</v>
      </c>
      <c r="BI61">
        <f t="shared" si="33"/>
        <v>8.2888384337922965</v>
      </c>
      <c r="BJ61">
        <f t="shared" si="33"/>
        <v>8.3271315996496043</v>
      </c>
      <c r="BK61">
        <f t="shared" si="33"/>
        <v>8.4588375129889641</v>
      </c>
      <c r="BL61">
        <f t="shared" si="9"/>
        <v>8.793420882094253</v>
      </c>
    </row>
    <row r="62" spans="1:64" x14ac:dyDescent="0.2">
      <c r="A62" s="75" t="s">
        <v>826</v>
      </c>
      <c r="B62" s="75"/>
      <c r="C62" s="76">
        <v>44793.512000000002</v>
      </c>
      <c r="D62" s="76"/>
      <c r="E62">
        <f t="shared" si="12"/>
        <v>-1250.9902544517438</v>
      </c>
      <c r="F62">
        <f t="shared" si="13"/>
        <v>-1251</v>
      </c>
      <c r="G62">
        <f t="shared" si="31"/>
        <v>2.0847899999353103E-2</v>
      </c>
      <c r="I62">
        <f t="shared" si="32"/>
        <v>2.0847899999353103E-2</v>
      </c>
      <c r="Q62" s="12">
        <f t="shared" si="14"/>
        <v>7.5856194942187871E-2</v>
      </c>
      <c r="R62" s="2">
        <f t="shared" si="15"/>
        <v>29775.012000000002</v>
      </c>
      <c r="S62" s="6">
        <v>0.1</v>
      </c>
      <c r="Z62">
        <f t="shared" si="16"/>
        <v>-1251</v>
      </c>
      <c r="AA62" s="72">
        <f t="shared" si="17"/>
        <v>1.9004052737568819E-2</v>
      </c>
      <c r="AB62" s="72">
        <f t="shared" si="28"/>
        <v>7.7700042203972156E-2</v>
      </c>
      <c r="AC62" s="72">
        <f t="shared" si="18"/>
        <v>2.0847899999353103E-2</v>
      </c>
      <c r="AD62" s="72">
        <f t="shared" si="29"/>
        <v>1.8438472617842844E-3</v>
      </c>
      <c r="AE62" s="72">
        <f t="shared" si="19"/>
        <v>3.3997727247894034E-7</v>
      </c>
      <c r="AF62">
        <f t="shared" si="30"/>
        <v>2.0847899999353103E-2</v>
      </c>
      <c r="AG62" s="127"/>
      <c r="AH62">
        <f t="shared" si="20"/>
        <v>-5.6852142204619052E-2</v>
      </c>
      <c r="AI62">
        <f t="shared" si="21"/>
        <v>1.5210597607630933</v>
      </c>
      <c r="AJ62">
        <f t="shared" si="22"/>
        <v>-0.896434783928867</v>
      </c>
      <c r="AK62">
        <f t="shared" si="23"/>
        <v>0.22321737450959783</v>
      </c>
      <c r="AL62">
        <f t="shared" si="24"/>
        <v>-2.7368532068888785</v>
      </c>
      <c r="AM62">
        <f t="shared" si="25"/>
        <v>-4.8738091771582237</v>
      </c>
      <c r="AN62" s="72">
        <f t="shared" si="35"/>
        <v>9.6397019076025767</v>
      </c>
      <c r="AO62" s="72">
        <f t="shared" si="35"/>
        <v>9.6380943964692936</v>
      </c>
      <c r="AP62" s="72">
        <f t="shared" si="35"/>
        <v>9.6351937156463752</v>
      </c>
      <c r="AQ62" s="72">
        <f t="shared" si="35"/>
        <v>9.6299640942331113</v>
      </c>
      <c r="AR62" s="72">
        <f t="shared" si="35"/>
        <v>9.6205498956559516</v>
      </c>
      <c r="AS62" s="72">
        <f t="shared" si="35"/>
        <v>9.6036463501275726</v>
      </c>
      <c r="AT62" s="72">
        <f t="shared" si="35"/>
        <v>9.5734212031766326</v>
      </c>
      <c r="AU62" s="72">
        <f t="shared" si="27"/>
        <v>9.5196965128226907</v>
      </c>
      <c r="AW62">
        <v>-4000</v>
      </c>
      <c r="AX62">
        <f t="shared" si="1"/>
        <v>0.12087706520774857</v>
      </c>
      <c r="AY62">
        <f t="shared" si="2"/>
        <v>0.14912480477697543</v>
      </c>
      <c r="AZ62">
        <f t="shared" si="3"/>
        <v>-2.8247739569226857E-2</v>
      </c>
      <c r="BA62">
        <f t="shared" si="4"/>
        <v>0.90446864596597587</v>
      </c>
      <c r="BB62">
        <f t="shared" si="5"/>
        <v>0.11468402252213826</v>
      </c>
      <c r="BC62">
        <f t="shared" si="6"/>
        <v>1.4014607115925215</v>
      </c>
      <c r="BD62">
        <f t="shared" si="7"/>
        <v>0.84353765571051043</v>
      </c>
      <c r="BE62">
        <f t="shared" si="33"/>
        <v>8.3100302637647001</v>
      </c>
      <c r="BF62">
        <f t="shared" si="33"/>
        <v>8.3102026244488947</v>
      </c>
      <c r="BG62">
        <f t="shared" si="33"/>
        <v>8.3108923148754208</v>
      </c>
      <c r="BH62">
        <f t="shared" si="33"/>
        <v>8.3136424427515578</v>
      </c>
      <c r="BI62">
        <f t="shared" si="33"/>
        <v>8.3244600674751972</v>
      </c>
      <c r="BJ62">
        <f t="shared" si="33"/>
        <v>8.3649567452671238</v>
      </c>
      <c r="BK62">
        <f t="shared" si="33"/>
        <v>8.4961021316688559</v>
      </c>
      <c r="BL62">
        <f t="shared" si="9"/>
        <v>8.8189131822251206</v>
      </c>
    </row>
    <row r="63" spans="1:64" x14ac:dyDescent="0.2">
      <c r="A63" s="75" t="s">
        <v>826</v>
      </c>
      <c r="B63" s="75"/>
      <c r="C63" s="76">
        <v>44838.438000000002</v>
      </c>
      <c r="D63" s="76"/>
      <c r="E63">
        <f t="shared" si="12"/>
        <v>-1229.9891703664905</v>
      </c>
      <c r="F63">
        <f t="shared" si="13"/>
        <v>-1230</v>
      </c>
      <c r="G63">
        <f t="shared" si="31"/>
        <v>2.3166999999375548E-2</v>
      </c>
      <c r="I63">
        <f t="shared" si="32"/>
        <v>2.3166999999375548E-2</v>
      </c>
      <c r="Q63" s="12">
        <f t="shared" si="14"/>
        <v>7.5281412889335972E-2</v>
      </c>
      <c r="R63" s="2">
        <f t="shared" si="15"/>
        <v>29819.938000000002</v>
      </c>
      <c r="S63" s="6">
        <v>0.1</v>
      </c>
      <c r="Z63">
        <f t="shared" si="16"/>
        <v>-1230</v>
      </c>
      <c r="AA63" s="72">
        <f t="shared" si="17"/>
        <v>1.8613039946831167E-2</v>
      </c>
      <c r="AB63" s="72">
        <f t="shared" si="28"/>
        <v>7.9835372941880353E-2</v>
      </c>
      <c r="AC63" s="72">
        <f t="shared" si="18"/>
        <v>2.3166999999375548E-2</v>
      </c>
      <c r="AD63" s="72">
        <f t="shared" si="29"/>
        <v>4.5539600525443813E-3</v>
      </c>
      <c r="AE63" s="72">
        <f t="shared" si="19"/>
        <v>2.0738552160170024E-6</v>
      </c>
      <c r="AF63">
        <f t="shared" si="30"/>
        <v>2.3166999999375548E-2</v>
      </c>
      <c r="AG63" s="127"/>
      <c r="AH63">
        <f t="shared" si="20"/>
        <v>-5.6668372942504805E-2</v>
      </c>
      <c r="AI63">
        <f t="shared" si="21"/>
        <v>1.5160396507321041</v>
      </c>
      <c r="AJ63">
        <f t="shared" si="22"/>
        <v>-0.88650106147016383</v>
      </c>
      <c r="AK63">
        <f t="shared" si="23"/>
        <v>0.23458974709423711</v>
      </c>
      <c r="AL63">
        <f t="shared" si="24"/>
        <v>-2.7149229720941208</v>
      </c>
      <c r="AM63">
        <f t="shared" si="25"/>
        <v>-4.6161385643168842</v>
      </c>
      <c r="AN63" s="72">
        <f t="shared" si="35"/>
        <v>9.6515989300370446</v>
      </c>
      <c r="AO63" s="72">
        <f t="shared" si="35"/>
        <v>9.6499212141950821</v>
      </c>
      <c r="AP63" s="72">
        <f t="shared" si="35"/>
        <v>9.6468859649974483</v>
      </c>
      <c r="AQ63" s="72">
        <f t="shared" si="35"/>
        <v>9.6413999878400585</v>
      </c>
      <c r="AR63" s="72">
        <f t="shared" si="35"/>
        <v>9.6315011660664052</v>
      </c>
      <c r="AS63" s="72">
        <f t="shared" si="35"/>
        <v>9.6136910186199867</v>
      </c>
      <c r="AT63" s="72">
        <f t="shared" si="35"/>
        <v>9.5817947560042178</v>
      </c>
      <c r="AU63" s="72">
        <f t="shared" si="27"/>
        <v>9.5250498958501737</v>
      </c>
      <c r="AW63">
        <v>-3900</v>
      </c>
      <c r="AX63">
        <f t="shared" si="1"/>
        <v>0.11652247283193337</v>
      </c>
      <c r="AY63">
        <f t="shared" si="2"/>
        <v>0.14652816231168955</v>
      </c>
      <c r="AZ63">
        <f t="shared" si="3"/>
        <v>-3.0005689479756188E-2</v>
      </c>
      <c r="BA63">
        <f t="shared" si="4"/>
        <v>0.92588451904597224</v>
      </c>
      <c r="BB63">
        <f t="shared" si="5"/>
        <v>7.6649084213116808E-2</v>
      </c>
      <c r="BC63">
        <f t="shared" si="6"/>
        <v>1.4396732926650362</v>
      </c>
      <c r="BD63">
        <f t="shared" si="7"/>
        <v>0.87677892810791913</v>
      </c>
      <c r="BE63">
        <f t="shared" si="33"/>
        <v>8.3444300507308782</v>
      </c>
      <c r="BF63">
        <f t="shared" si="33"/>
        <v>8.3446671664030294</v>
      </c>
      <c r="BG63">
        <f t="shared" si="33"/>
        <v>8.3455541004208076</v>
      </c>
      <c r="BH63">
        <f t="shared" si="33"/>
        <v>8.3488587470293822</v>
      </c>
      <c r="BI63">
        <f t="shared" si="33"/>
        <v>8.3609976581765419</v>
      </c>
      <c r="BJ63">
        <f t="shared" si="33"/>
        <v>8.4034869279240212</v>
      </c>
      <c r="BK63">
        <f t="shared" si="33"/>
        <v>8.5335765201273599</v>
      </c>
      <c r="BL63">
        <f t="shared" si="9"/>
        <v>8.8444054823559881</v>
      </c>
    </row>
    <row r="64" spans="1:64" x14ac:dyDescent="0.2">
      <c r="A64" s="75" t="s">
        <v>827</v>
      </c>
      <c r="B64" s="75"/>
      <c r="C64" s="76">
        <v>45116.533000000003</v>
      </c>
      <c r="D64" s="76"/>
      <c r="E64">
        <f t="shared" si="12"/>
        <v>-1099.9910294527965</v>
      </c>
      <c r="F64">
        <f t="shared" si="13"/>
        <v>-1100</v>
      </c>
      <c r="G64">
        <f t="shared" si="31"/>
        <v>1.9190000006346963E-2</v>
      </c>
      <c r="I64">
        <f t="shared" si="32"/>
        <v>1.9190000006346963E-2</v>
      </c>
      <c r="Q64" s="12">
        <f t="shared" si="14"/>
        <v>7.1718151830491808E-2</v>
      </c>
      <c r="R64" s="2">
        <f t="shared" si="15"/>
        <v>30098.033000000003</v>
      </c>
      <c r="S64" s="6">
        <v>0.1</v>
      </c>
      <c r="Z64">
        <f t="shared" si="16"/>
        <v>-1100</v>
      </c>
      <c r="AA64" s="72">
        <f t="shared" si="17"/>
        <v>1.6347875142832077E-2</v>
      </c>
      <c r="AB64" s="72">
        <f t="shared" si="28"/>
        <v>7.4560276694006694E-2</v>
      </c>
      <c r="AC64" s="72">
        <f t="shared" si="18"/>
        <v>1.9190000006346963E-2</v>
      </c>
      <c r="AD64" s="72">
        <f t="shared" si="29"/>
        <v>2.842124863514886E-3</v>
      </c>
      <c r="AE64" s="72">
        <f t="shared" si="19"/>
        <v>8.0776737398095101E-7</v>
      </c>
      <c r="AF64">
        <f t="shared" si="30"/>
        <v>1.9190000006346963E-2</v>
      </c>
      <c r="AG64" s="127"/>
      <c r="AH64">
        <f t="shared" si="20"/>
        <v>-5.5370276687659731E-2</v>
      </c>
      <c r="AI64">
        <f t="shared" si="21"/>
        <v>1.4805378498358024</v>
      </c>
      <c r="AJ64">
        <f t="shared" si="22"/>
        <v>-0.81762484139083391</v>
      </c>
      <c r="AK64">
        <f t="shared" si="23"/>
        <v>0.30068695589372346</v>
      </c>
      <c r="AL64">
        <f t="shared" si="24"/>
        <v>-2.5824685560047431</v>
      </c>
      <c r="AM64">
        <f t="shared" si="25"/>
        <v>-3.483346905906183</v>
      </c>
      <c r="AN64" s="72">
        <f t="shared" si="35"/>
        <v>9.7243952363954929</v>
      </c>
      <c r="AO64" s="72">
        <f t="shared" si="35"/>
        <v>9.7223543493446449</v>
      </c>
      <c r="AP64" s="72">
        <f t="shared" si="35"/>
        <v>9.7185906604725822</v>
      </c>
      <c r="AQ64" s="72">
        <f t="shared" si="35"/>
        <v>9.7116610550954601</v>
      </c>
      <c r="AR64" s="72">
        <f t="shared" si="35"/>
        <v>9.6989391217291026</v>
      </c>
      <c r="AS64" s="72">
        <f t="shared" si="35"/>
        <v>9.6756994262664318</v>
      </c>
      <c r="AT64" s="72">
        <f t="shared" si="35"/>
        <v>9.6335915125619245</v>
      </c>
      <c r="AU64" s="72">
        <f t="shared" si="27"/>
        <v>9.5581898860203012</v>
      </c>
      <c r="AW64">
        <v>-3800</v>
      </c>
      <c r="AX64">
        <f t="shared" si="1"/>
        <v>0.11215677924663578</v>
      </c>
      <c r="AY64">
        <f t="shared" si="2"/>
        <v>0.14392633752755341</v>
      </c>
      <c r="AZ64">
        <f t="shared" si="3"/>
        <v>-3.1769558280917619E-2</v>
      </c>
      <c r="BA64">
        <f t="shared" si="4"/>
        <v>0.94846413041802757</v>
      </c>
      <c r="BB64">
        <f t="shared" si="5"/>
        <v>3.6633588641110486E-2</v>
      </c>
      <c r="BC64">
        <f t="shared" si="6"/>
        <v>1.4797558418499159</v>
      </c>
      <c r="BD64">
        <f t="shared" si="7"/>
        <v>0.91286569785696847</v>
      </c>
      <c r="BE64">
        <f t="shared" si="33"/>
        <v>8.3796662795247627</v>
      </c>
      <c r="BF64">
        <f t="shared" si="33"/>
        <v>8.3799848289616339</v>
      </c>
      <c r="BG64">
        <f t="shared" si="33"/>
        <v>8.3811030048118997</v>
      </c>
      <c r="BH64">
        <f t="shared" si="33"/>
        <v>8.3850111569610206</v>
      </c>
      <c r="BI64">
        <f t="shared" si="33"/>
        <v>8.3984712770525167</v>
      </c>
      <c r="BJ64">
        <f t="shared" si="33"/>
        <v>8.4427114863526036</v>
      </c>
      <c r="BK64">
        <f t="shared" si="33"/>
        <v>8.571252892137796</v>
      </c>
      <c r="BL64">
        <f t="shared" si="9"/>
        <v>8.8698977824868575</v>
      </c>
    </row>
    <row r="65" spans="1:64" x14ac:dyDescent="0.2">
      <c r="A65" s="75" t="s">
        <v>828</v>
      </c>
      <c r="B65" s="75"/>
      <c r="C65" s="76">
        <v>45176.434000000001</v>
      </c>
      <c r="D65" s="76"/>
      <c r="E65">
        <f t="shared" si="12"/>
        <v>-1071.9897398256155</v>
      </c>
      <c r="F65">
        <f t="shared" si="13"/>
        <v>-1072</v>
      </c>
      <c r="G65">
        <f t="shared" si="31"/>
        <v>2.1948800000245683E-2</v>
      </c>
      <c r="I65">
        <f t="shared" si="32"/>
        <v>2.1948800000245683E-2</v>
      </c>
      <c r="Q65" s="12">
        <f t="shared" si="14"/>
        <v>7.0949533888888014E-2</v>
      </c>
      <c r="R65" s="2">
        <f t="shared" si="15"/>
        <v>30157.934000000001</v>
      </c>
      <c r="S65" s="6">
        <v>0.1</v>
      </c>
      <c r="Z65">
        <f t="shared" si="16"/>
        <v>-1072</v>
      </c>
      <c r="AA65" s="72">
        <f t="shared" si="17"/>
        <v>1.5893098085098846E-2</v>
      </c>
      <c r="AB65" s="72">
        <f t="shared" si="28"/>
        <v>7.7005235804034844E-2</v>
      </c>
      <c r="AC65" s="72">
        <f t="shared" si="18"/>
        <v>2.1948800000245683E-2</v>
      </c>
      <c r="AD65" s="72">
        <f t="shared" si="29"/>
        <v>6.0557019151468369E-3</v>
      </c>
      <c r="AE65" s="72">
        <f t="shared" si="19"/>
        <v>3.6671525685113073E-6</v>
      </c>
      <c r="AF65">
        <f t="shared" si="30"/>
        <v>2.1948800000245683E-2</v>
      </c>
      <c r="AG65" s="127"/>
      <c r="AH65">
        <f t="shared" si="20"/>
        <v>-5.5056435803789168E-2</v>
      </c>
      <c r="AI65">
        <f t="shared" si="21"/>
        <v>1.4720202135978466</v>
      </c>
      <c r="AJ65">
        <f t="shared" si="22"/>
        <v>-0.80135475602885176</v>
      </c>
      <c r="AK65">
        <f t="shared" si="23"/>
        <v>0.31388881554539877</v>
      </c>
      <c r="AL65">
        <f t="shared" si="24"/>
        <v>-2.5547515800539364</v>
      </c>
      <c r="AM65">
        <f t="shared" si="25"/>
        <v>-3.3097048692725353</v>
      </c>
      <c r="AN65" s="72">
        <f t="shared" si="35"/>
        <v>9.739861990727432</v>
      </c>
      <c r="AO65" s="72">
        <f t="shared" si="35"/>
        <v>9.7377598857732313</v>
      </c>
      <c r="AP65" s="72">
        <f t="shared" si="35"/>
        <v>9.7338646425782756</v>
      </c>
      <c r="AQ65" s="72">
        <f t="shared" si="35"/>
        <v>9.7266594114479439</v>
      </c>
      <c r="AR65" s="72">
        <f t="shared" si="35"/>
        <v>9.7133736843640328</v>
      </c>
      <c r="AS65" s="72">
        <f t="shared" si="35"/>
        <v>9.6890108557079202</v>
      </c>
      <c r="AT65" s="72">
        <f t="shared" si="35"/>
        <v>9.6447375989551798</v>
      </c>
      <c r="AU65" s="72">
        <f t="shared" si="27"/>
        <v>9.5653277300569464</v>
      </c>
      <c r="AW65">
        <v>-3700</v>
      </c>
      <c r="AX65">
        <f t="shared" si="1"/>
        <v>0.1077826102518023</v>
      </c>
      <c r="AY65">
        <f t="shared" si="2"/>
        <v>0.14131933042456704</v>
      </c>
      <c r="AZ65">
        <f t="shared" si="3"/>
        <v>-3.3536720172764739E-2</v>
      </c>
      <c r="BA65">
        <f t="shared" si="4"/>
        <v>0.9722715083075526</v>
      </c>
      <c r="BB65">
        <f t="shared" si="5"/>
        <v>-5.4631230784426728E-3</v>
      </c>
      <c r="BC65">
        <f t="shared" si="6"/>
        <v>1.5218607795309069</v>
      </c>
      <c r="BD65">
        <f t="shared" si="7"/>
        <v>0.95222389324886625</v>
      </c>
      <c r="BE65">
        <f t="shared" si="33"/>
        <v>8.4157864574768038</v>
      </c>
      <c r="BF65">
        <f t="shared" si="33"/>
        <v>8.4162050287947618</v>
      </c>
      <c r="BG65">
        <f t="shared" si="33"/>
        <v>8.4175887056669882</v>
      </c>
      <c r="BH65">
        <f t="shared" si="33"/>
        <v>8.4221413541047241</v>
      </c>
      <c r="BI65">
        <f t="shared" si="33"/>
        <v>8.4368972576998491</v>
      </c>
      <c r="BJ65">
        <f t="shared" si="33"/>
        <v>8.4826177587470788</v>
      </c>
      <c r="BK65">
        <f t="shared" si="33"/>
        <v>8.6091233302200845</v>
      </c>
      <c r="BL65">
        <f t="shared" si="9"/>
        <v>8.8953900826177268</v>
      </c>
    </row>
    <row r="66" spans="1:64" x14ac:dyDescent="0.2">
      <c r="A66" s="75" t="s">
        <v>829</v>
      </c>
      <c r="B66" s="75"/>
      <c r="C66" s="76">
        <v>45191.415000000001</v>
      </c>
      <c r="D66" s="76"/>
      <c r="E66">
        <f t="shared" si="12"/>
        <v>-1064.9867295268757</v>
      </c>
      <c r="F66">
        <f t="shared" si="13"/>
        <v>-1065</v>
      </c>
      <c r="G66">
        <f t="shared" si="31"/>
        <v>2.8388500002620276E-2</v>
      </c>
      <c r="I66">
        <f t="shared" si="32"/>
        <v>2.8388500002620276E-2</v>
      </c>
      <c r="Q66" s="12">
        <f t="shared" si="14"/>
        <v>7.0757315920081151E-2</v>
      </c>
      <c r="R66" s="2">
        <f t="shared" si="15"/>
        <v>30172.915000000001</v>
      </c>
      <c r="S66" s="6">
        <v>0.1</v>
      </c>
      <c r="Z66">
        <f t="shared" si="16"/>
        <v>-1065</v>
      </c>
      <c r="AA66" s="72">
        <f t="shared" si="17"/>
        <v>1.5781134829748536E-2</v>
      </c>
      <c r="AB66" s="72">
        <f t="shared" si="28"/>
        <v>8.3364681092952891E-2</v>
      </c>
      <c r="AC66" s="72">
        <f t="shared" si="18"/>
        <v>2.8388500002620276E-2</v>
      </c>
      <c r="AD66" s="72">
        <f t="shared" si="29"/>
        <v>1.260736517287174E-2</v>
      </c>
      <c r="AE66" s="72">
        <f t="shared" si="19"/>
        <v>1.5894565660213928E-5</v>
      </c>
      <c r="AF66">
        <f t="shared" si="30"/>
        <v>2.8388500002620276E-2</v>
      </c>
      <c r="AG66" s="127"/>
      <c r="AH66">
        <f t="shared" si="20"/>
        <v>-5.4976181090332615E-2</v>
      </c>
      <c r="AI66">
        <f t="shared" si="21"/>
        <v>1.4698490860219209</v>
      </c>
      <c r="AJ66">
        <f t="shared" si="22"/>
        <v>-0.79721948358960382</v>
      </c>
      <c r="AK66">
        <f t="shared" si="23"/>
        <v>0.31712947976152533</v>
      </c>
      <c r="AL66">
        <f t="shared" si="24"/>
        <v>-2.5478702613197641</v>
      </c>
      <c r="AM66">
        <f t="shared" si="25"/>
        <v>-3.2690376638099115</v>
      </c>
      <c r="AN66" s="72">
        <f t="shared" si="35"/>
        <v>9.7437159523475625</v>
      </c>
      <c r="AO66" s="72">
        <f t="shared" si="35"/>
        <v>9.7415995147418482</v>
      </c>
      <c r="AP66" s="72">
        <f t="shared" si="35"/>
        <v>9.7376728571943616</v>
      </c>
      <c r="AQ66" s="72">
        <f t="shared" si="35"/>
        <v>9.7304008085577127</v>
      </c>
      <c r="AR66" s="72">
        <f t="shared" si="35"/>
        <v>9.7169767917648269</v>
      </c>
      <c r="AS66" s="72">
        <f t="shared" si="35"/>
        <v>9.6923359970202831</v>
      </c>
      <c r="AT66" s="72">
        <f t="shared" si="35"/>
        <v>9.6475234963665155</v>
      </c>
      <c r="AU66" s="72">
        <f t="shared" si="27"/>
        <v>9.567112191066105</v>
      </c>
      <c r="AW66">
        <v>-3600</v>
      </c>
      <c r="AX66">
        <f t="shared" ref="AX66:AX121" si="36">AB$3+AB$4*AW66+AB$5*AW66^2+AZ66</f>
        <v>0.10340304517710505</v>
      </c>
      <c r="AY66">
        <f t="shared" ref="AY66:AY121" si="37">AB$3+AB$4*AW66+AB$5*AW66^2</f>
        <v>0.13870714100273046</v>
      </c>
      <c r="AZ66">
        <f t="shared" ref="AZ66:AZ121" si="38">$AB$6*($AB$11/BA66*BB66+$AB$12)</f>
        <v>-3.5304095825625409E-2</v>
      </c>
      <c r="BA66">
        <f t="shared" ref="BA66:BA121" si="39">1+$AB$7*COS(BC66)</f>
        <v>0.99736861138589294</v>
      </c>
      <c r="BB66">
        <f t="shared" ref="BB66:BB121" si="40">SIN(BC66+RADIANS($AB$9))</f>
        <v>-4.9736102433520724E-2</v>
      </c>
      <c r="BC66">
        <f t="shared" ref="BC66:BC121" si="41">2*ATAN(BD66)</f>
        <v>1.5661542597689959</v>
      </c>
      <c r="BD66">
        <f t="shared" ref="BD66:BD121" si="42">SQRT((1+$AB$7)/(1-$AB$7))*TAN(BE66/2)</f>
        <v>0.99536867412005203</v>
      </c>
      <c r="BE66">
        <f t="shared" si="33"/>
        <v>8.4528406266476015</v>
      </c>
      <c r="BF66">
        <f t="shared" si="33"/>
        <v>8.4533792261000578</v>
      </c>
      <c r="BG66">
        <f t="shared" si="33"/>
        <v>8.4550613802884875</v>
      </c>
      <c r="BH66">
        <f t="shared" si="33"/>
        <v>8.4602887384269572</v>
      </c>
      <c r="BI66">
        <f t="shared" si="33"/>
        <v>8.4762877724166952</v>
      </c>
      <c r="BJ66">
        <f t="shared" si="33"/>
        <v>8.5231910819291858</v>
      </c>
      <c r="BK66">
        <f t="shared" si="33"/>
        <v>8.647179790785712</v>
      </c>
      <c r="BL66">
        <f t="shared" ref="BL66:BL121" si="43">RADIANS($AB$9)+$AB$18*(AW66-AB$15)</f>
        <v>8.9208823827485944</v>
      </c>
    </row>
    <row r="67" spans="1:64" x14ac:dyDescent="0.2">
      <c r="A67" s="75" t="s">
        <v>830</v>
      </c>
      <c r="B67" s="75"/>
      <c r="C67" s="76">
        <v>45531.534</v>
      </c>
      <c r="D67" s="76"/>
      <c r="E67">
        <f t="shared" si="12"/>
        <v>-905.99488253421373</v>
      </c>
      <c r="F67">
        <f t="shared" si="13"/>
        <v>-906</v>
      </c>
      <c r="G67">
        <f t="shared" si="31"/>
        <v>1.0947399998258334E-2</v>
      </c>
      <c r="I67">
        <f t="shared" si="32"/>
        <v>1.0947399998258334E-2</v>
      </c>
      <c r="Q67" s="12">
        <f t="shared" si="14"/>
        <v>6.6384382950995718E-2</v>
      </c>
      <c r="R67" s="2">
        <f t="shared" si="15"/>
        <v>30513.034</v>
      </c>
      <c r="S67" s="6">
        <v>0.1</v>
      </c>
      <c r="Z67">
        <f t="shared" si="16"/>
        <v>-906</v>
      </c>
      <c r="AA67" s="72">
        <f t="shared" si="17"/>
        <v>1.3410826715514218E-2</v>
      </c>
      <c r="AB67" s="72">
        <f t="shared" si="28"/>
        <v>6.3920956233739834E-2</v>
      </c>
      <c r="AC67" s="72">
        <f t="shared" si="18"/>
        <v>1.0947399998258334E-2</v>
      </c>
      <c r="AD67" s="72">
        <f t="shared" si="29"/>
        <v>-2.4634267172558844E-3</v>
      </c>
      <c r="AE67" s="72">
        <f t="shared" si="19"/>
        <v>6.0684711912901031E-7</v>
      </c>
      <c r="AF67">
        <f t="shared" si="30"/>
        <v>1.0947399998258334E-2</v>
      </c>
      <c r="AG67" s="127"/>
      <c r="AH67">
        <f t="shared" si="20"/>
        <v>-5.29735562354815E-2</v>
      </c>
      <c r="AI67">
        <f t="shared" si="21"/>
        <v>1.4168510877800948</v>
      </c>
      <c r="AJ67">
        <f t="shared" si="22"/>
        <v>-0.6974360458261023</v>
      </c>
      <c r="AK67">
        <f t="shared" si="23"/>
        <v>0.38414117351047106</v>
      </c>
      <c r="AL67">
        <f t="shared" si="24"/>
        <v>-2.3970085544969044</v>
      </c>
      <c r="AM67">
        <f t="shared" si="25"/>
        <v>-2.5608039003302236</v>
      </c>
      <c r="AN67" s="72">
        <f t="shared" si="35"/>
        <v>9.8297820729367782</v>
      </c>
      <c r="AO67" s="72">
        <f t="shared" si="35"/>
        <v>9.8274451473873601</v>
      </c>
      <c r="AP67" s="72">
        <f t="shared" si="35"/>
        <v>9.8229684216264168</v>
      </c>
      <c r="AQ67" s="72">
        <f t="shared" si="35"/>
        <v>9.814415976516953</v>
      </c>
      <c r="AR67" s="72">
        <f t="shared" si="35"/>
        <v>9.7981596093438359</v>
      </c>
      <c r="AS67" s="72">
        <f t="shared" si="35"/>
        <v>9.7675383573954804</v>
      </c>
      <c r="AT67" s="72">
        <f t="shared" si="35"/>
        <v>9.7107279979731089</v>
      </c>
      <c r="AU67" s="72">
        <f t="shared" si="27"/>
        <v>9.6076449482741868</v>
      </c>
      <c r="AW67">
        <v>-3500</v>
      </c>
      <c r="AX67">
        <f t="shared" si="36"/>
        <v>9.9021697953446855E-2</v>
      </c>
      <c r="AY67">
        <f t="shared" si="37"/>
        <v>0.13608976926204364</v>
      </c>
      <c r="AZ67">
        <f t="shared" si="38"/>
        <v>-3.7068071308596781E-2</v>
      </c>
      <c r="BA67">
        <f t="shared" si="39"/>
        <v>1.0238125995052774</v>
      </c>
      <c r="BB67">
        <f t="shared" si="40"/>
        <v>-9.6269703430316794E-2</v>
      </c>
      <c r="BC67">
        <f t="shared" si="41"/>
        <v>1.6128166586065231</v>
      </c>
      <c r="BD67">
        <f t="shared" si="42"/>
        <v>1.042928585310223</v>
      </c>
      <c r="BE67">
        <f t="shared" si="33"/>
        <v>8.4908810482885091</v>
      </c>
      <c r="BF67">
        <f t="shared" si="33"/>
        <v>8.4915603506533586</v>
      </c>
      <c r="BG67">
        <f t="shared" si="33"/>
        <v>8.4935708261178302</v>
      </c>
      <c r="BH67">
        <f t="shared" si="33"/>
        <v>8.4994895102313048</v>
      </c>
      <c r="BI67">
        <f t="shared" si="33"/>
        <v>8.5166504255251407</v>
      </c>
      <c r="BJ67">
        <f t="shared" si="33"/>
        <v>8.5644147995139353</v>
      </c>
      <c r="BK67">
        <f t="shared" si="33"/>
        <v>8.6854141093646362</v>
      </c>
      <c r="BL67">
        <f t="shared" si="43"/>
        <v>8.9463746828794619</v>
      </c>
    </row>
    <row r="68" spans="1:64" x14ac:dyDescent="0.2">
      <c r="A68" s="75" t="s">
        <v>831</v>
      </c>
      <c r="B68" s="75"/>
      <c r="C68" s="76">
        <v>45561.483</v>
      </c>
      <c r="D68" s="76"/>
      <c r="E68">
        <f t="shared" si="12"/>
        <v>-891.99493890982535</v>
      </c>
      <c r="F68">
        <f t="shared" si="13"/>
        <v>-892</v>
      </c>
      <c r="G68">
        <f t="shared" si="31"/>
        <v>1.082680000399705E-2</v>
      </c>
      <c r="I68">
        <f t="shared" si="32"/>
        <v>1.082680000399705E-2</v>
      </c>
      <c r="Q68" s="12">
        <f t="shared" si="14"/>
        <v>6.5998717249118835E-2</v>
      </c>
      <c r="R68" s="2">
        <f t="shared" si="15"/>
        <v>30542.983</v>
      </c>
      <c r="S68" s="6">
        <v>0.1</v>
      </c>
      <c r="Z68">
        <f t="shared" si="16"/>
        <v>-892</v>
      </c>
      <c r="AA68" s="72">
        <f t="shared" si="17"/>
        <v>1.3216802945012242E-2</v>
      </c>
      <c r="AB68" s="72">
        <f t="shared" si="28"/>
        <v>6.3608714308103637E-2</v>
      </c>
      <c r="AC68" s="72">
        <f t="shared" si="18"/>
        <v>1.082680000399705E-2</v>
      </c>
      <c r="AD68" s="72">
        <f t="shared" si="29"/>
        <v>-2.3900029410151916E-3</v>
      </c>
      <c r="AE68" s="72">
        <f t="shared" si="19"/>
        <v>5.7121140580612656E-7</v>
      </c>
      <c r="AF68">
        <f t="shared" si="30"/>
        <v>1.082680000399705E-2</v>
      </c>
      <c r="AG68" s="127"/>
      <c r="AH68">
        <f t="shared" si="20"/>
        <v>-5.2781914304106593E-2</v>
      </c>
      <c r="AI68">
        <f t="shared" si="21"/>
        <v>1.4119135716478124</v>
      </c>
      <c r="AJ68">
        <f t="shared" si="22"/>
        <v>-0.68823123955390075</v>
      </c>
      <c r="AK68">
        <f t="shared" si="23"/>
        <v>0.38943096957200607</v>
      </c>
      <c r="AL68">
        <f t="shared" si="24"/>
        <v>-2.384243231630844</v>
      </c>
      <c r="AM68">
        <f t="shared" si="25"/>
        <v>-2.5133406835785435</v>
      </c>
      <c r="AN68" s="72">
        <f t="shared" si="35"/>
        <v>9.8372172831945939</v>
      </c>
      <c r="AO68" s="72">
        <f t="shared" si="35"/>
        <v>9.8348704399974629</v>
      </c>
      <c r="AP68" s="72">
        <f t="shared" si="35"/>
        <v>9.8303604481399418</v>
      </c>
      <c r="AQ68" s="72">
        <f t="shared" si="35"/>
        <v>9.8217178254210467</v>
      </c>
      <c r="AR68" s="72">
        <f t="shared" si="35"/>
        <v>9.8052420828285385</v>
      </c>
      <c r="AS68" s="72">
        <f t="shared" si="35"/>
        <v>9.774127249890757</v>
      </c>
      <c r="AT68" s="72">
        <f t="shared" si="35"/>
        <v>9.7162856032840654</v>
      </c>
      <c r="AU68" s="72">
        <f t="shared" si="27"/>
        <v>9.6112138702925094</v>
      </c>
      <c r="AW68">
        <v>-3400</v>
      </c>
      <c r="AX68">
        <f t="shared" si="36"/>
        <v>9.4642810154399182E-2</v>
      </c>
      <c r="AY68">
        <f t="shared" si="37"/>
        <v>0.13346721520250659</v>
      </c>
      <c r="AZ68">
        <f t="shared" si="38"/>
        <v>-3.8824405048107406E-2</v>
      </c>
      <c r="BA68">
        <f t="shared" si="39"/>
        <v>1.051652068473212</v>
      </c>
      <c r="BB68">
        <f t="shared" si="40"/>
        <v>-0.14513065475706763</v>
      </c>
      <c r="BC68">
        <f t="shared" si="41"/>
        <v>1.6620426533697845</v>
      </c>
      <c r="BD68">
        <f t="shared" si="42"/>
        <v>1.0956778453688651</v>
      </c>
      <c r="BE68">
        <f t="shared" si="33"/>
        <v>8.5299616798041509</v>
      </c>
      <c r="BF68">
        <f t="shared" si="33"/>
        <v>8.5308019976703733</v>
      </c>
      <c r="BG68">
        <f t="shared" si="33"/>
        <v>8.5331653911657455</v>
      </c>
      <c r="BH68">
        <f t="shared" si="33"/>
        <v>8.5397756838366092</v>
      </c>
      <c r="BI68">
        <f t="shared" si="33"/>
        <v>8.5579878714489706</v>
      </c>
      <c r="BJ68">
        <f t="shared" si="33"/>
        <v>8.6062702792541685</v>
      </c>
      <c r="BK68">
        <f t="shared" si="33"/>
        <v>8.7238180059107275</v>
      </c>
      <c r="BL68">
        <f t="shared" si="43"/>
        <v>8.9718669830103295</v>
      </c>
    </row>
    <row r="69" spans="1:64" x14ac:dyDescent="0.2">
      <c r="A69" s="75" t="s">
        <v>831</v>
      </c>
      <c r="B69" s="75"/>
      <c r="C69" s="76">
        <v>45561.485999999997</v>
      </c>
      <c r="D69" s="76"/>
      <c r="E69">
        <f t="shared" si="12"/>
        <v>-891.993536531421</v>
      </c>
      <c r="F69">
        <f t="shared" si="13"/>
        <v>-892</v>
      </c>
      <c r="G69">
        <f t="shared" si="31"/>
        <v>1.3826800000970252E-2</v>
      </c>
      <c r="I69">
        <f t="shared" si="32"/>
        <v>1.3826800000970252E-2</v>
      </c>
      <c r="Q69" s="12">
        <f t="shared" si="14"/>
        <v>6.5998717249118835E-2</v>
      </c>
      <c r="R69" s="2">
        <f t="shared" si="15"/>
        <v>30542.985999999997</v>
      </c>
      <c r="S69" s="6">
        <v>0.1</v>
      </c>
      <c r="Z69">
        <f t="shared" si="16"/>
        <v>-892</v>
      </c>
      <c r="AA69" s="72">
        <f t="shared" si="17"/>
        <v>1.3216802945012242E-2</v>
      </c>
      <c r="AB69" s="72">
        <f t="shared" si="28"/>
        <v>6.6608714305076838E-2</v>
      </c>
      <c r="AC69" s="72">
        <f t="shared" si="18"/>
        <v>1.3826800000970252E-2</v>
      </c>
      <c r="AD69" s="72">
        <f t="shared" si="29"/>
        <v>6.0999705595801007E-4</v>
      </c>
      <c r="AE69" s="72">
        <f t="shared" si="19"/>
        <v>3.7209640827743967E-8</v>
      </c>
      <c r="AF69">
        <f t="shared" si="30"/>
        <v>1.3826800000970252E-2</v>
      </c>
      <c r="AG69" s="127"/>
      <c r="AH69">
        <f t="shared" si="20"/>
        <v>-5.2781914304106593E-2</v>
      </c>
      <c r="AI69">
        <f t="shared" si="21"/>
        <v>1.4119135716478124</v>
      </c>
      <c r="AJ69">
        <f t="shared" si="22"/>
        <v>-0.68823123955390075</v>
      </c>
      <c r="AK69">
        <f t="shared" si="23"/>
        <v>0.38943096957200607</v>
      </c>
      <c r="AL69">
        <f t="shared" si="24"/>
        <v>-2.384243231630844</v>
      </c>
      <c r="AM69">
        <f t="shared" si="25"/>
        <v>-2.5133406835785435</v>
      </c>
      <c r="AN69" s="72">
        <f t="shared" ref="AN69:AT84" si="44">$AU69+$AB$7*SIN(AO69)</f>
        <v>9.8372172831945939</v>
      </c>
      <c r="AO69" s="72">
        <f t="shared" si="44"/>
        <v>9.8348704399974629</v>
      </c>
      <c r="AP69" s="72">
        <f t="shared" si="44"/>
        <v>9.8303604481399418</v>
      </c>
      <c r="AQ69" s="72">
        <f t="shared" si="44"/>
        <v>9.8217178254210467</v>
      </c>
      <c r="AR69" s="72">
        <f t="shared" si="44"/>
        <v>9.8052420828285385</v>
      </c>
      <c r="AS69" s="72">
        <f t="shared" si="44"/>
        <v>9.774127249890757</v>
      </c>
      <c r="AT69" s="72">
        <f t="shared" si="44"/>
        <v>9.7162856032840654</v>
      </c>
      <c r="AU69" s="72">
        <f t="shared" si="27"/>
        <v>9.6112138702925094</v>
      </c>
      <c r="AW69">
        <v>-3300</v>
      </c>
      <c r="AX69">
        <f t="shared" si="36"/>
        <v>9.0271355219598073E-2</v>
      </c>
      <c r="AY69">
        <f t="shared" si="37"/>
        <v>0.13083947882411934</v>
      </c>
      <c r="AZ69">
        <f t="shared" si="38"/>
        <v>-4.0568123604521264E-2</v>
      </c>
      <c r="BA69">
        <f t="shared" si="39"/>
        <v>1.0809219730245025</v>
      </c>
      <c r="BB69">
        <f t="shared" si="40"/>
        <v>-0.19635882567133775</v>
      </c>
      <c r="BC69">
        <f t="shared" si="41"/>
        <v>1.7140406920080029</v>
      </c>
      <c r="BD69">
        <f t="shared" si="42"/>
        <v>1.1545801412453338</v>
      </c>
      <c r="BE69">
        <f t="shared" si="33"/>
        <v>8.570137392468947</v>
      </c>
      <c r="BF69">
        <f t="shared" si="33"/>
        <v>8.5711573603158566</v>
      </c>
      <c r="BG69">
        <f t="shared" si="33"/>
        <v>8.5738907115440774</v>
      </c>
      <c r="BH69">
        <f t="shared" si="33"/>
        <v>8.5811740497829412</v>
      </c>
      <c r="BI69">
        <f t="shared" si="33"/>
        <v>8.6002974654449815</v>
      </c>
      <c r="BJ69">
        <f t="shared" si="33"/>
        <v>8.648736939685147</v>
      </c>
      <c r="BK69">
        <f t="shared" si="33"/>
        <v>8.7623830901823396</v>
      </c>
      <c r="BL69">
        <f t="shared" si="43"/>
        <v>8.9973592831411988</v>
      </c>
    </row>
    <row r="70" spans="1:64" x14ac:dyDescent="0.2">
      <c r="A70" s="75" t="s">
        <v>831</v>
      </c>
      <c r="B70" s="75"/>
      <c r="C70" s="76">
        <v>45561.489000000001</v>
      </c>
      <c r="D70" s="76"/>
      <c r="E70">
        <f t="shared" si="12"/>
        <v>-891.99213415301335</v>
      </c>
      <c r="F70">
        <f t="shared" si="13"/>
        <v>-892</v>
      </c>
      <c r="G70">
        <f t="shared" si="31"/>
        <v>1.6826800005219411E-2</v>
      </c>
      <c r="I70">
        <f t="shared" si="32"/>
        <v>1.6826800005219411E-2</v>
      </c>
      <c r="Q70" s="12">
        <f t="shared" si="14"/>
        <v>6.5998717249118835E-2</v>
      </c>
      <c r="R70" s="2">
        <f t="shared" si="15"/>
        <v>30542.989000000001</v>
      </c>
      <c r="S70" s="6">
        <v>0.1</v>
      </c>
      <c r="Z70">
        <f t="shared" si="16"/>
        <v>-892</v>
      </c>
      <c r="AA70" s="72">
        <f t="shared" si="17"/>
        <v>1.3216802945012242E-2</v>
      </c>
      <c r="AB70" s="72">
        <f t="shared" si="28"/>
        <v>6.9608714309325997E-2</v>
      </c>
      <c r="AC70" s="72">
        <f t="shared" si="18"/>
        <v>1.6826800005219411E-2</v>
      </c>
      <c r="AD70" s="72">
        <f t="shared" si="29"/>
        <v>3.6099970602071693E-3</v>
      </c>
      <c r="AE70" s="72">
        <f t="shared" si="19"/>
        <v>1.3032078774704406E-6</v>
      </c>
      <c r="AF70">
        <f t="shared" si="30"/>
        <v>1.6826800005219411E-2</v>
      </c>
      <c r="AG70" s="127"/>
      <c r="AH70">
        <f t="shared" si="20"/>
        <v>-5.2781914304106593E-2</v>
      </c>
      <c r="AI70">
        <f t="shared" si="21"/>
        <v>1.4119135716478124</v>
      </c>
      <c r="AJ70">
        <f t="shared" si="22"/>
        <v>-0.68823123955390075</v>
      </c>
      <c r="AK70">
        <f t="shared" si="23"/>
        <v>0.38943096957200607</v>
      </c>
      <c r="AL70">
        <f t="shared" si="24"/>
        <v>-2.384243231630844</v>
      </c>
      <c r="AM70">
        <f t="shared" si="25"/>
        <v>-2.5133406835785435</v>
      </c>
      <c r="AN70" s="72">
        <f t="shared" si="44"/>
        <v>9.8372172831945939</v>
      </c>
      <c r="AO70" s="72">
        <f t="shared" si="44"/>
        <v>9.8348704399974629</v>
      </c>
      <c r="AP70" s="72">
        <f t="shared" si="44"/>
        <v>9.8303604481399418</v>
      </c>
      <c r="AQ70" s="72">
        <f t="shared" si="44"/>
        <v>9.8217178254210467</v>
      </c>
      <c r="AR70" s="72">
        <f t="shared" si="44"/>
        <v>9.8052420828285385</v>
      </c>
      <c r="AS70" s="72">
        <f t="shared" si="44"/>
        <v>9.774127249890757</v>
      </c>
      <c r="AT70" s="72">
        <f t="shared" si="44"/>
        <v>9.7162856032840654</v>
      </c>
      <c r="AU70" s="72">
        <f t="shared" si="27"/>
        <v>9.6112138702925094</v>
      </c>
      <c r="AW70">
        <v>-3200</v>
      </c>
      <c r="AX70">
        <f t="shared" si="36"/>
        <v>8.5913151522863648E-2</v>
      </c>
      <c r="AY70">
        <f t="shared" si="37"/>
        <v>0.12820656012688184</v>
      </c>
      <c r="AZ70">
        <f t="shared" si="38"/>
        <v>-4.2293408604018187E-2</v>
      </c>
      <c r="BA70">
        <f t="shared" si="39"/>
        <v>1.1116369360923721</v>
      </c>
      <c r="BB70">
        <f t="shared" si="40"/>
        <v>-0.24995518236457834</v>
      </c>
      <c r="BC70">
        <f t="shared" si="41"/>
        <v>1.7690315972407946</v>
      </c>
      <c r="BD70">
        <f t="shared" si="42"/>
        <v>1.2208490050683185</v>
      </c>
      <c r="BE70">
        <f t="shared" si="33"/>
        <v>8.6114628768713413</v>
      </c>
      <c r="BF70">
        <f t="shared" si="33"/>
        <v>8.6126778718237595</v>
      </c>
      <c r="BG70">
        <f t="shared" si="33"/>
        <v>8.6157882624977606</v>
      </c>
      <c r="BH70">
        <f t="shared" ref="BH70:BK121" si="45">$BL70+$AB$7*SIN(BI70)</f>
        <v>8.6237051070787327</v>
      </c>
      <c r="BI70">
        <f t="shared" si="45"/>
        <v>8.6435709549212891</v>
      </c>
      <c r="BJ70">
        <f t="shared" si="45"/>
        <v>8.6917922861301111</v>
      </c>
      <c r="BK70">
        <f t="shared" si="45"/>
        <v>8.8011008671944619</v>
      </c>
      <c r="BL70">
        <f t="shared" si="43"/>
        <v>9.0228515832720682</v>
      </c>
    </row>
    <row r="71" spans="1:64" x14ac:dyDescent="0.2">
      <c r="A71" s="75" t="s">
        <v>832</v>
      </c>
      <c r="B71" s="75"/>
      <c r="C71" s="76">
        <v>45561.491999999998</v>
      </c>
      <c r="D71" s="76"/>
      <c r="E71">
        <f t="shared" si="12"/>
        <v>-891.990731774609</v>
      </c>
      <c r="F71">
        <f t="shared" si="13"/>
        <v>-892</v>
      </c>
      <c r="G71">
        <f t="shared" si="31"/>
        <v>1.9826800002192613E-2</v>
      </c>
      <c r="I71">
        <f t="shared" si="32"/>
        <v>1.9826800002192613E-2</v>
      </c>
      <c r="Q71" s="12">
        <f t="shared" si="14"/>
        <v>6.5998717249118835E-2</v>
      </c>
      <c r="R71" s="2">
        <f t="shared" si="15"/>
        <v>30542.991999999998</v>
      </c>
      <c r="S71" s="6">
        <v>0.1</v>
      </c>
      <c r="Z71">
        <f t="shared" si="16"/>
        <v>-892</v>
      </c>
      <c r="AA71" s="72">
        <f t="shared" si="17"/>
        <v>1.3216802945012242E-2</v>
      </c>
      <c r="AB71" s="72">
        <f t="shared" si="28"/>
        <v>7.2608714306299199E-2</v>
      </c>
      <c r="AC71" s="72">
        <f t="shared" si="18"/>
        <v>1.9826800002192613E-2</v>
      </c>
      <c r="AD71" s="72">
        <f t="shared" si="29"/>
        <v>6.6099970571803709E-3</v>
      </c>
      <c r="AE71" s="72">
        <f t="shared" si="19"/>
        <v>4.3692061095933166E-6</v>
      </c>
      <c r="AF71">
        <f t="shared" si="30"/>
        <v>1.9826800002192613E-2</v>
      </c>
      <c r="AG71" s="127"/>
      <c r="AH71">
        <f t="shared" si="20"/>
        <v>-5.2781914304106593E-2</v>
      </c>
      <c r="AI71">
        <f t="shared" si="21"/>
        <v>1.4119135716478124</v>
      </c>
      <c r="AJ71">
        <f t="shared" si="22"/>
        <v>-0.68823123955390075</v>
      </c>
      <c r="AK71">
        <f t="shared" si="23"/>
        <v>0.38943096957200607</v>
      </c>
      <c r="AL71">
        <f t="shared" si="24"/>
        <v>-2.384243231630844</v>
      </c>
      <c r="AM71">
        <f t="shared" si="25"/>
        <v>-2.5133406835785435</v>
      </c>
      <c r="AN71" s="72">
        <f t="shared" si="44"/>
        <v>9.8372172831945939</v>
      </c>
      <c r="AO71" s="72">
        <f t="shared" si="44"/>
        <v>9.8348704399974629</v>
      </c>
      <c r="AP71" s="72">
        <f t="shared" si="44"/>
        <v>9.8303604481399418</v>
      </c>
      <c r="AQ71" s="72">
        <f t="shared" si="44"/>
        <v>9.8217178254210467</v>
      </c>
      <c r="AR71" s="72">
        <f t="shared" si="44"/>
        <v>9.8052420828285385</v>
      </c>
      <c r="AS71" s="72">
        <f t="shared" si="44"/>
        <v>9.774127249890757</v>
      </c>
      <c r="AT71" s="72">
        <f t="shared" si="44"/>
        <v>9.7162856032840654</v>
      </c>
      <c r="AU71" s="72">
        <f t="shared" si="27"/>
        <v>9.6112138702925094</v>
      </c>
      <c r="AW71">
        <v>-3100</v>
      </c>
      <c r="AX71">
        <f t="shared" si="36"/>
        <v>8.1574979825329366E-2</v>
      </c>
      <c r="AY71">
        <f t="shared" si="37"/>
        <v>0.12556845911079409</v>
      </c>
      <c r="AZ71">
        <f t="shared" si="38"/>
        <v>-4.3993479285464723E-2</v>
      </c>
      <c r="BA71">
        <f t="shared" si="39"/>
        <v>1.143782645507714</v>
      </c>
      <c r="BB71">
        <f t="shared" si="40"/>
        <v>-0.30586645203725454</v>
      </c>
      <c r="BC71">
        <f t="shared" si="41"/>
        <v>1.8272459932272429</v>
      </c>
      <c r="BD71">
        <f t="shared" si="42"/>
        <v>1.2960325949594249</v>
      </c>
      <c r="BE71">
        <f t="shared" ref="BE71:BG90" si="46">$BL71+$AB$7*SIN(BF71)</f>
        <v>8.6539911866297885</v>
      </c>
      <c r="BF71">
        <f t="shared" si="46"/>
        <v>8.6554115409287373</v>
      </c>
      <c r="BG71">
        <f t="shared" si="46"/>
        <v>8.6588937408444888</v>
      </c>
      <c r="BH71">
        <f t="shared" si="45"/>
        <v>8.66738199164703</v>
      </c>
      <c r="BI71">
        <f t="shared" si="45"/>
        <v>8.6877942191238606</v>
      </c>
      <c r="BJ71">
        <f t="shared" si="45"/>
        <v>8.7354119560656791</v>
      </c>
      <c r="BK71">
        <f t="shared" si="45"/>
        <v>8.8399627427389529</v>
      </c>
      <c r="BL71">
        <f t="shared" si="43"/>
        <v>9.0483438834029357</v>
      </c>
    </row>
    <row r="72" spans="1:64" x14ac:dyDescent="0.2">
      <c r="A72" s="75" t="s">
        <v>831</v>
      </c>
      <c r="B72" s="75"/>
      <c r="C72" s="76">
        <v>45561.493999999999</v>
      </c>
      <c r="D72" s="76"/>
      <c r="E72">
        <f t="shared" si="12"/>
        <v>-891.98979685567167</v>
      </c>
      <c r="F72">
        <f t="shared" si="13"/>
        <v>-892</v>
      </c>
      <c r="G72">
        <f t="shared" si="31"/>
        <v>2.1826800002600066E-2</v>
      </c>
      <c r="I72">
        <f t="shared" si="32"/>
        <v>2.1826800002600066E-2</v>
      </c>
      <c r="Q72" s="12">
        <f t="shared" si="14"/>
        <v>6.5998717249118835E-2</v>
      </c>
      <c r="R72" s="2">
        <f t="shared" si="15"/>
        <v>30542.993999999999</v>
      </c>
      <c r="S72" s="6">
        <v>0.1</v>
      </c>
      <c r="Z72">
        <f t="shared" si="16"/>
        <v>-892</v>
      </c>
      <c r="AA72" s="72">
        <f t="shared" si="17"/>
        <v>1.3216802945012242E-2</v>
      </c>
      <c r="AB72" s="72">
        <f t="shared" si="28"/>
        <v>7.4608714306706653E-2</v>
      </c>
      <c r="AC72" s="72">
        <f t="shared" si="18"/>
        <v>2.1826800002600066E-2</v>
      </c>
      <c r="AD72" s="72">
        <f t="shared" si="29"/>
        <v>8.6099970575878246E-3</v>
      </c>
      <c r="AE72" s="72">
        <f t="shared" si="19"/>
        <v>7.4132049331670997E-6</v>
      </c>
      <c r="AF72">
        <f t="shared" si="30"/>
        <v>2.1826800002600066E-2</v>
      </c>
      <c r="AG72" s="127"/>
      <c r="AH72">
        <f t="shared" si="20"/>
        <v>-5.2781914304106593E-2</v>
      </c>
      <c r="AI72">
        <f t="shared" si="21"/>
        <v>1.4119135716478124</v>
      </c>
      <c r="AJ72">
        <f t="shared" si="22"/>
        <v>-0.68823123955390075</v>
      </c>
      <c r="AK72">
        <f t="shared" si="23"/>
        <v>0.38943096957200607</v>
      </c>
      <c r="AL72">
        <f t="shared" si="24"/>
        <v>-2.384243231630844</v>
      </c>
      <c r="AM72">
        <f t="shared" si="25"/>
        <v>-2.5133406835785435</v>
      </c>
      <c r="AN72" s="72">
        <f t="shared" si="44"/>
        <v>9.8372172831945939</v>
      </c>
      <c r="AO72" s="72">
        <f t="shared" si="44"/>
        <v>9.8348704399974629</v>
      </c>
      <c r="AP72" s="72">
        <f t="shared" si="44"/>
        <v>9.8303604481399418</v>
      </c>
      <c r="AQ72" s="72">
        <f t="shared" si="44"/>
        <v>9.8217178254210467</v>
      </c>
      <c r="AR72" s="72">
        <f t="shared" si="44"/>
        <v>9.8052420828285385</v>
      </c>
      <c r="AS72" s="72">
        <f t="shared" si="44"/>
        <v>9.774127249890757</v>
      </c>
      <c r="AT72" s="72">
        <f t="shared" si="44"/>
        <v>9.7162856032840654</v>
      </c>
      <c r="AU72" s="72">
        <f t="shared" si="27"/>
        <v>9.6112138702925094</v>
      </c>
      <c r="AW72">
        <v>-3000</v>
      </c>
      <c r="AX72">
        <f t="shared" si="36"/>
        <v>7.7264697945320857E-2</v>
      </c>
      <c r="AY72">
        <f t="shared" si="37"/>
        <v>0.12292517577585617</v>
      </c>
      <c r="AZ72">
        <f t="shared" si="38"/>
        <v>-4.5660477830535312E-2</v>
      </c>
      <c r="BA72">
        <f t="shared" si="39"/>
        <v>1.1773050958479507</v>
      </c>
      <c r="BB72">
        <f t="shared" si="40"/>
        <v>-0.36396613096078684</v>
      </c>
      <c r="BC72">
        <f t="shared" si="41"/>
        <v>1.8889201896590722</v>
      </c>
      <c r="BD72">
        <f t="shared" si="42"/>
        <v>1.3821352447883033</v>
      </c>
      <c r="BE72">
        <f t="shared" si="46"/>
        <v>8.6977718813264193</v>
      </c>
      <c r="BF72">
        <f t="shared" si="46"/>
        <v>8.6994009804211672</v>
      </c>
      <c r="BG72">
        <f t="shared" si="46"/>
        <v>8.7032353102236719</v>
      </c>
      <c r="BH72">
        <f t="shared" si="45"/>
        <v>8.7122094314063485</v>
      </c>
      <c r="BI72">
        <f t="shared" si="45"/>
        <v>8.7329470646192355</v>
      </c>
      <c r="BJ72">
        <f t="shared" si="45"/>
        <v>8.7795697737821676</v>
      </c>
      <c r="BK72">
        <f t="shared" si="45"/>
        <v>8.8789600289692583</v>
      </c>
      <c r="BL72">
        <f t="shared" si="43"/>
        <v>9.0738361835338033</v>
      </c>
    </row>
    <row r="73" spans="1:64" x14ac:dyDescent="0.2">
      <c r="A73" s="75" t="s">
        <v>832</v>
      </c>
      <c r="B73" s="75"/>
      <c r="C73" s="76">
        <v>45606.402000000002</v>
      </c>
      <c r="D73" s="76"/>
      <c r="E73">
        <f t="shared" si="12"/>
        <v>-870.99712704085107</v>
      </c>
      <c r="F73">
        <f t="shared" si="13"/>
        <v>-871</v>
      </c>
      <c r="G73">
        <f t="shared" si="31"/>
        <v>6.1458999989554286E-3</v>
      </c>
      <c r="I73">
        <f t="shared" si="32"/>
        <v>6.1458999989554286E-3</v>
      </c>
      <c r="Q73" s="12">
        <f t="shared" si="14"/>
        <v>6.5420028246085754E-2</v>
      </c>
      <c r="R73" s="2">
        <f t="shared" si="15"/>
        <v>30587.902000000002</v>
      </c>
      <c r="S73" s="6">
        <v>0.1</v>
      </c>
      <c r="Z73">
        <f t="shared" si="16"/>
        <v>-871</v>
      </c>
      <c r="AA73" s="72">
        <f t="shared" si="17"/>
        <v>1.2929834614350086E-2</v>
      </c>
      <c r="AB73" s="72">
        <f t="shared" si="28"/>
        <v>5.8636093630691097E-2</v>
      </c>
      <c r="AC73" s="72">
        <f t="shared" si="18"/>
        <v>6.1458999989554286E-3</v>
      </c>
      <c r="AD73" s="72">
        <f t="shared" si="29"/>
        <v>-6.7839346153946573E-3</v>
      </c>
      <c r="AE73" s="72">
        <f t="shared" si="19"/>
        <v>4.6021768865949856E-6</v>
      </c>
      <c r="AF73">
        <f t="shared" si="30"/>
        <v>6.1458999989554286E-3</v>
      </c>
      <c r="AG73" s="127"/>
      <c r="AH73">
        <f t="shared" si="20"/>
        <v>-5.2490193631735668E-2</v>
      </c>
      <c r="AI73">
        <f t="shared" si="21"/>
        <v>1.4044459605735264</v>
      </c>
      <c r="AJ73">
        <f t="shared" si="22"/>
        <v>-0.67433369929555986</v>
      </c>
      <c r="AK73">
        <f t="shared" si="23"/>
        <v>0.39718098588075396</v>
      </c>
      <c r="AL73">
        <f t="shared" si="24"/>
        <v>-2.3652570296116404</v>
      </c>
      <c r="AM73">
        <f t="shared" si="25"/>
        <v>-2.4454974500921627</v>
      </c>
      <c r="AN73" s="72">
        <f t="shared" si="44"/>
        <v>9.8483245394952501</v>
      </c>
      <c r="AO73" s="72">
        <f t="shared" si="44"/>
        <v>9.8459656021577153</v>
      </c>
      <c r="AP73" s="72">
        <f t="shared" si="44"/>
        <v>9.8414102971444493</v>
      </c>
      <c r="AQ73" s="72">
        <f t="shared" si="44"/>
        <v>9.8326394290330885</v>
      </c>
      <c r="AR73" s="72">
        <f t="shared" si="44"/>
        <v>9.8158442058725939</v>
      </c>
      <c r="AS73" s="72">
        <f t="shared" si="44"/>
        <v>9.783999761469758</v>
      </c>
      <c r="AT73" s="72">
        <f t="shared" si="44"/>
        <v>9.7246194939918578</v>
      </c>
      <c r="AU73" s="72">
        <f t="shared" si="27"/>
        <v>9.6165672533199906</v>
      </c>
      <c r="AW73">
        <v>-2900</v>
      </c>
      <c r="AX73">
        <f t="shared" si="36"/>
        <v>7.2991342271796794E-2</v>
      </c>
      <c r="AY73">
        <f t="shared" si="37"/>
        <v>0.12027671012206796</v>
      </c>
      <c r="AZ73">
        <f t="shared" si="38"/>
        <v>-4.7285367850271168E-2</v>
      </c>
      <c r="BA73">
        <f t="shared" si="39"/>
        <v>1.2120975771818616</v>
      </c>
      <c r="BB73">
        <f t="shared" si="40"/>
        <v>-0.42403174939952515</v>
      </c>
      <c r="BC73">
        <f t="shared" si="41"/>
        <v>1.9542901215134107</v>
      </c>
      <c r="BD73">
        <f t="shared" si="42"/>
        <v>1.481795896544478</v>
      </c>
      <c r="BE73">
        <f t="shared" si="46"/>
        <v>8.7428487488279494</v>
      </c>
      <c r="BF73">
        <f t="shared" si="46"/>
        <v>8.7446811505267092</v>
      </c>
      <c r="BG73">
        <f t="shared" si="46"/>
        <v>8.7488317554985304</v>
      </c>
      <c r="BH73">
        <f t="shared" si="45"/>
        <v>8.7581827620219705</v>
      </c>
      <c r="BI73">
        <f t="shared" si="45"/>
        <v>8.7790030834389103</v>
      </c>
      <c r="BJ73">
        <f t="shared" si="45"/>
        <v>8.8242378142092441</v>
      </c>
      <c r="BK73">
        <f t="shared" si="45"/>
        <v>8.9180839500459559</v>
      </c>
      <c r="BL73">
        <f t="shared" si="43"/>
        <v>9.0993284836646726</v>
      </c>
    </row>
    <row r="74" spans="1:64" x14ac:dyDescent="0.2">
      <c r="A74" s="75" t="s">
        <v>833</v>
      </c>
      <c r="B74" s="75"/>
      <c r="C74" s="76">
        <v>45854.553999999996</v>
      </c>
      <c r="D74" s="76"/>
      <c r="E74">
        <f t="shared" si="12"/>
        <v>-754.99612499473676</v>
      </c>
      <c r="F74">
        <f t="shared" si="13"/>
        <v>-755</v>
      </c>
      <c r="G74">
        <f t="shared" si="31"/>
        <v>8.2894999941345304E-3</v>
      </c>
      <c r="I74">
        <f t="shared" si="32"/>
        <v>8.2894999941345304E-3</v>
      </c>
      <c r="Q74" s="12">
        <f t="shared" si="14"/>
        <v>6.22193425492494E-2</v>
      </c>
      <c r="R74" s="2">
        <f t="shared" si="15"/>
        <v>30836.053999999996</v>
      </c>
      <c r="S74" s="6">
        <v>0.1</v>
      </c>
      <c r="Z74">
        <f t="shared" si="16"/>
        <v>-755</v>
      </c>
      <c r="AA74" s="72">
        <f t="shared" si="17"/>
        <v>1.1426126838769243E-2</v>
      </c>
      <c r="AB74" s="72">
        <f t="shared" si="28"/>
        <v>5.9082715704614687E-2</v>
      </c>
      <c r="AC74" s="72">
        <f t="shared" si="18"/>
        <v>8.2894999941345304E-3</v>
      </c>
      <c r="AD74" s="72">
        <f t="shared" si="29"/>
        <v>-3.1366268446347129E-3</v>
      </c>
      <c r="AE74" s="72">
        <f t="shared" si="19"/>
        <v>9.8384279624831155E-7</v>
      </c>
      <c r="AF74">
        <f t="shared" si="30"/>
        <v>8.2894999941345304E-3</v>
      </c>
      <c r="AG74" s="127"/>
      <c r="AH74">
        <f t="shared" si="20"/>
        <v>-5.0793215710480157E-2</v>
      </c>
      <c r="AI74">
        <f t="shared" si="21"/>
        <v>1.3621900952445209</v>
      </c>
      <c r="AJ74">
        <f t="shared" si="22"/>
        <v>-0.5961710016777183</v>
      </c>
      <c r="AK74">
        <f t="shared" si="23"/>
        <v>0.436059176576087</v>
      </c>
      <c r="AL74">
        <f t="shared" si="24"/>
        <v>-2.2639184269392145</v>
      </c>
      <c r="AM74">
        <f t="shared" si="25"/>
        <v>-2.1305576691730543</v>
      </c>
      <c r="AN74" s="72">
        <f t="shared" si="44"/>
        <v>9.9086656273173368</v>
      </c>
      <c r="AO74" s="72">
        <f t="shared" si="44"/>
        <v>9.9062971848019696</v>
      </c>
      <c r="AP74" s="72">
        <f t="shared" si="44"/>
        <v>9.9015887303769823</v>
      </c>
      <c r="AQ74" s="72">
        <f t="shared" si="44"/>
        <v>9.8922620908667707</v>
      </c>
      <c r="AR74" s="72">
        <f t="shared" si="44"/>
        <v>9.8739153057316624</v>
      </c>
      <c r="AS74" s="72">
        <f t="shared" si="44"/>
        <v>9.8382846301061164</v>
      </c>
      <c r="AT74" s="72">
        <f t="shared" si="44"/>
        <v>9.7705962071490049</v>
      </c>
      <c r="AU74" s="72">
        <f t="shared" si="27"/>
        <v>9.6461383214717973</v>
      </c>
      <c r="AW74">
        <v>-2800</v>
      </c>
      <c r="AX74">
        <f t="shared" si="36"/>
        <v>6.8765202289992236E-2</v>
      </c>
      <c r="AY74">
        <f t="shared" si="37"/>
        <v>0.11762306214942957</v>
      </c>
      <c r="AZ74">
        <f t="shared" si="38"/>
        <v>-4.885785985943733E-2</v>
      </c>
      <c r="BA74">
        <f t="shared" si="39"/>
        <v>1.2479855858913924</v>
      </c>
      <c r="BB74">
        <f t="shared" si="40"/>
        <v>-0.48571881201393619</v>
      </c>
      <c r="BC74">
        <f t="shared" si="41"/>
        <v>2.0235829403198067</v>
      </c>
      <c r="BD74">
        <f t="shared" si="42"/>
        <v>1.5985572091014653</v>
      </c>
      <c r="BE74">
        <f t="shared" si="46"/>
        <v>8.7892571168266951</v>
      </c>
      <c r="BF74">
        <f t="shared" si="46"/>
        <v>8.7912768662749681</v>
      </c>
      <c r="BG74">
        <f t="shared" si="46"/>
        <v>8.7956906081847439</v>
      </c>
      <c r="BH74">
        <f t="shared" si="45"/>
        <v>8.8052870399591185</v>
      </c>
      <c r="BI74">
        <f t="shared" si="45"/>
        <v>8.8259295799777941</v>
      </c>
      <c r="BJ74">
        <f t="shared" si="45"/>
        <v>8.8693864757123677</v>
      </c>
      <c r="BK74">
        <f t="shared" si="45"/>
        <v>8.9573256478394825</v>
      </c>
      <c r="BL74">
        <f t="shared" si="43"/>
        <v>9.1248207837955402</v>
      </c>
    </row>
    <row r="75" spans="1:64" x14ac:dyDescent="0.2">
      <c r="A75" s="75" t="s">
        <v>779</v>
      </c>
      <c r="B75" s="75"/>
      <c r="C75" s="76">
        <v>45888.786</v>
      </c>
      <c r="D75" s="76"/>
      <c r="E75">
        <f t="shared" si="12"/>
        <v>-738.99405246643516</v>
      </c>
      <c r="F75">
        <f t="shared" si="13"/>
        <v>-739</v>
      </c>
      <c r="G75">
        <f t="shared" si="31"/>
        <v>1.2723100000584964E-2</v>
      </c>
      <c r="I75">
        <f t="shared" si="32"/>
        <v>1.2723100000584964E-2</v>
      </c>
      <c r="Q75" s="12">
        <f t="shared" si="14"/>
        <v>6.1777321407160017E-2</v>
      </c>
      <c r="R75" s="2">
        <f t="shared" si="15"/>
        <v>30870.286</v>
      </c>
      <c r="S75" s="6">
        <v>0.1</v>
      </c>
      <c r="Z75">
        <f t="shared" si="16"/>
        <v>-739</v>
      </c>
      <c r="AA75" s="72">
        <f t="shared" si="17"/>
        <v>1.1228679915232513E-2</v>
      </c>
      <c r="AB75" s="72">
        <f t="shared" si="28"/>
        <v>6.3271741492512468E-2</v>
      </c>
      <c r="AC75" s="72">
        <f t="shared" si="18"/>
        <v>1.2723100000584964E-2</v>
      </c>
      <c r="AD75" s="72">
        <f t="shared" si="29"/>
        <v>1.4944200853524506E-3</v>
      </c>
      <c r="AE75" s="72">
        <f t="shared" si="19"/>
        <v>2.2332913915048258E-7</v>
      </c>
      <c r="AF75">
        <f t="shared" si="30"/>
        <v>1.2723100000584964E-2</v>
      </c>
      <c r="AG75" s="127"/>
      <c r="AH75">
        <f t="shared" si="20"/>
        <v>-5.0548641491927504E-2</v>
      </c>
      <c r="AI75">
        <f t="shared" si="21"/>
        <v>1.3562683959328408</v>
      </c>
      <c r="AJ75">
        <f t="shared" si="22"/>
        <v>-0.58527461339370912</v>
      </c>
      <c r="AK75">
        <f t="shared" si="23"/>
        <v>0.44091053585607448</v>
      </c>
      <c r="AL75">
        <f t="shared" si="24"/>
        <v>-2.2504137203822339</v>
      </c>
      <c r="AM75">
        <f t="shared" si="25"/>
        <v>-2.0936844291176655</v>
      </c>
      <c r="AN75" s="72">
        <f t="shared" si="44"/>
        <v>9.9168506699037131</v>
      </c>
      <c r="AO75" s="72">
        <f t="shared" si="44"/>
        <v>9.9144880750505155</v>
      </c>
      <c r="AP75" s="72">
        <f t="shared" si="44"/>
        <v>9.9097710246575446</v>
      </c>
      <c r="AQ75" s="72">
        <f t="shared" si="44"/>
        <v>9.9003879745915011</v>
      </c>
      <c r="AR75" s="72">
        <f t="shared" si="44"/>
        <v>9.8818561737392479</v>
      </c>
      <c r="AS75" s="72">
        <f t="shared" si="44"/>
        <v>9.8457371239319258</v>
      </c>
      <c r="AT75" s="72">
        <f t="shared" si="44"/>
        <v>9.7769296048664138</v>
      </c>
      <c r="AU75" s="72">
        <f t="shared" si="27"/>
        <v>9.6502170894927364</v>
      </c>
      <c r="AW75">
        <v>-2700</v>
      </c>
      <c r="AX75">
        <f t="shared" si="36"/>
        <v>6.4597851020179745E-2</v>
      </c>
      <c r="AY75">
        <f t="shared" si="37"/>
        <v>0.11496423185794091</v>
      </c>
      <c r="AZ75">
        <f t="shared" si="38"/>
        <v>-5.0366380837761168E-2</v>
      </c>
      <c r="BA75">
        <f t="shared" si="39"/>
        <v>1.2847102793785166</v>
      </c>
      <c r="BB75">
        <f t="shared" si="40"/>
        <v>-0.54853263936537777</v>
      </c>
      <c r="BC75">
        <f t="shared" si="41"/>
        <v>2.0970059098628364</v>
      </c>
      <c r="BD75">
        <f t="shared" si="42"/>
        <v>1.7372842584472736</v>
      </c>
      <c r="BE75">
        <f t="shared" si="46"/>
        <v>8.8370208042405274</v>
      </c>
      <c r="BF75">
        <f t="shared" si="46"/>
        <v>8.8392001500005204</v>
      </c>
      <c r="BG75">
        <f t="shared" si="46"/>
        <v>8.8438063197078183</v>
      </c>
      <c r="BH75">
        <f t="shared" si="45"/>
        <v>8.8534962907388692</v>
      </c>
      <c r="BI75">
        <f t="shared" si="45"/>
        <v>8.8736875717605237</v>
      </c>
      <c r="BJ75">
        <f t="shared" si="45"/>
        <v>8.914984561600642</v>
      </c>
      <c r="BK75">
        <f t="shared" si="45"/>
        <v>8.9966761876863686</v>
      </c>
      <c r="BL75">
        <f t="shared" si="43"/>
        <v>9.1503130839264095</v>
      </c>
    </row>
    <row r="76" spans="1:64" x14ac:dyDescent="0.2">
      <c r="A76" s="75" t="s">
        <v>834</v>
      </c>
      <c r="B76" s="75"/>
      <c r="C76" s="76">
        <v>45899.472000000002</v>
      </c>
      <c r="D76" s="76"/>
      <c r="E76">
        <f t="shared" si="12"/>
        <v>-733.99878058522938</v>
      </c>
      <c r="F76">
        <f t="shared" si="13"/>
        <v>-734</v>
      </c>
      <c r="G76">
        <f t="shared" si="31"/>
        <v>2.6085999998031184E-3</v>
      </c>
      <c r="I76">
        <f t="shared" si="32"/>
        <v>2.6085999998031184E-3</v>
      </c>
      <c r="Q76" s="12">
        <f t="shared" si="14"/>
        <v>6.1639162593083115E-2</v>
      </c>
      <c r="R76" s="2">
        <f t="shared" si="15"/>
        <v>30880.972000000002</v>
      </c>
      <c r="S76" s="6">
        <v>0.1</v>
      </c>
      <c r="Z76">
        <f t="shared" si="16"/>
        <v>-734</v>
      </c>
      <c r="AA76" s="72">
        <f t="shared" si="17"/>
        <v>1.1167435130509107E-2</v>
      </c>
      <c r="AB76" s="72">
        <f t="shared" si="28"/>
        <v>5.3080327462377126E-2</v>
      </c>
      <c r="AC76" s="72">
        <f t="shared" si="18"/>
        <v>2.6085999998031184E-3</v>
      </c>
      <c r="AD76" s="72">
        <f t="shared" si="29"/>
        <v>-8.5588351307059884E-3</v>
      </c>
      <c r="AE76" s="72">
        <f t="shared" si="19"/>
        <v>7.3253658794607001E-6</v>
      </c>
      <c r="AF76">
        <f t="shared" si="30"/>
        <v>2.6085999998031184E-3</v>
      </c>
      <c r="AG76" s="127"/>
      <c r="AH76">
        <f t="shared" si="20"/>
        <v>-5.0471727462574008E-2</v>
      </c>
      <c r="AI76">
        <f t="shared" si="21"/>
        <v>1.3544149080132653</v>
      </c>
      <c r="AJ76">
        <f t="shared" si="22"/>
        <v>-0.58186666187980574</v>
      </c>
      <c r="AK76">
        <f t="shared" si="23"/>
        <v>0.44240178971993183</v>
      </c>
      <c r="AL76">
        <f t="shared" si="24"/>
        <v>-2.2462170503129979</v>
      </c>
      <c r="AM76">
        <f t="shared" si="25"/>
        <v>-2.0824374065471978</v>
      </c>
      <c r="AN76" s="72">
        <f t="shared" si="44"/>
        <v>9.9194015233173438</v>
      </c>
      <c r="AO76" s="72">
        <f t="shared" si="44"/>
        <v>9.9170410887840799</v>
      </c>
      <c r="AP76" s="72">
        <f t="shared" si="44"/>
        <v>9.9123219534907943</v>
      </c>
      <c r="AQ76" s="72">
        <f t="shared" si="44"/>
        <v>9.9029222740609057</v>
      </c>
      <c r="AR76" s="72">
        <f t="shared" si="44"/>
        <v>9.8843341204269155</v>
      </c>
      <c r="AS76" s="72">
        <f t="shared" si="44"/>
        <v>9.8480641973297889</v>
      </c>
      <c r="AT76" s="72">
        <f t="shared" si="44"/>
        <v>9.7789083611039853</v>
      </c>
      <c r="AU76" s="72">
        <f t="shared" si="27"/>
        <v>9.6514917044992803</v>
      </c>
      <c r="AW76">
        <v>-2600</v>
      </c>
      <c r="AX76">
        <f t="shared" si="36"/>
        <v>6.05021118617248E-2</v>
      </c>
      <c r="AY76">
        <f t="shared" si="37"/>
        <v>0.11230021924760206</v>
      </c>
      <c r="AZ76">
        <f t="shared" si="38"/>
        <v>-5.1798107385877257E-2</v>
      </c>
      <c r="BA76">
        <f t="shared" si="39"/>
        <v>1.3219117470379214</v>
      </c>
      <c r="BB76">
        <f t="shared" si="40"/>
        <v>-0.61180048985869318</v>
      </c>
      <c r="BC76">
        <f t="shared" si="41"/>
        <v>2.174732407019544</v>
      </c>
      <c r="BD76">
        <f t="shared" si="42"/>
        <v>1.9048400219529331</v>
      </c>
      <c r="BE76">
        <f t="shared" si="46"/>
        <v>8.8861488141883687</v>
      </c>
      <c r="BF76">
        <f t="shared" si="46"/>
        <v>8.8884475444867981</v>
      </c>
      <c r="BG76">
        <f t="shared" si="46"/>
        <v>8.8931585721440722</v>
      </c>
      <c r="BH76">
        <f t="shared" si="45"/>
        <v>8.9027729299523415</v>
      </c>
      <c r="BI76">
        <f t="shared" si="45"/>
        <v>8.9222318680184962</v>
      </c>
      <c r="BJ76">
        <f t="shared" si="45"/>
        <v>8.9609993700226998</v>
      </c>
      <c r="BK76">
        <f t="shared" si="45"/>
        <v>9.0361265641951469</v>
      </c>
      <c r="BL76">
        <f t="shared" si="43"/>
        <v>9.1758053840572771</v>
      </c>
    </row>
    <row r="77" spans="1:64" x14ac:dyDescent="0.2">
      <c r="A77" s="75" t="s">
        <v>834</v>
      </c>
      <c r="B77" s="75"/>
      <c r="C77" s="76">
        <v>45914.453999999998</v>
      </c>
      <c r="D77" s="76"/>
      <c r="E77">
        <f t="shared" si="12"/>
        <v>-726.99530282702267</v>
      </c>
      <c r="F77">
        <f t="shared" si="13"/>
        <v>-727</v>
      </c>
      <c r="G77">
        <f t="shared" si="31"/>
        <v>1.004829999874346E-2</v>
      </c>
      <c r="I77">
        <f t="shared" si="32"/>
        <v>1.004829999874346E-2</v>
      </c>
      <c r="Q77" s="12">
        <f t="shared" si="14"/>
        <v>6.1445718487636289E-2</v>
      </c>
      <c r="R77" s="2">
        <f t="shared" si="15"/>
        <v>30895.953999999998</v>
      </c>
      <c r="S77" s="6">
        <v>0.1</v>
      </c>
      <c r="Z77">
        <f t="shared" si="16"/>
        <v>-727</v>
      </c>
      <c r="AA77" s="72">
        <f t="shared" si="17"/>
        <v>1.1082052255482061E-2</v>
      </c>
      <c r="AB77" s="72">
        <f t="shared" si="28"/>
        <v>6.0411966230897687E-2</v>
      </c>
      <c r="AC77" s="72">
        <f t="shared" si="18"/>
        <v>1.004829999874346E-2</v>
      </c>
      <c r="AD77" s="72">
        <f t="shared" si="29"/>
        <v>-1.0337522567386015E-3</v>
      </c>
      <c r="AE77" s="72">
        <f t="shared" si="19"/>
        <v>1.0686437283121515E-7</v>
      </c>
      <c r="AF77">
        <f t="shared" si="30"/>
        <v>1.004829999874346E-2</v>
      </c>
      <c r="AG77" s="127"/>
      <c r="AH77">
        <f t="shared" si="20"/>
        <v>-5.0363666232154228E-2</v>
      </c>
      <c r="AI77">
        <f t="shared" si="21"/>
        <v>1.3518179164289239</v>
      </c>
      <c r="AJ77">
        <f t="shared" si="22"/>
        <v>-0.57709370727728615</v>
      </c>
      <c r="AK77">
        <f t="shared" si="23"/>
        <v>0.44446982377779132</v>
      </c>
      <c r="AL77">
        <f t="shared" si="24"/>
        <v>-2.2403605449924169</v>
      </c>
      <c r="AM77">
        <f t="shared" si="25"/>
        <v>-2.0669053215886182</v>
      </c>
      <c r="AN77" s="72">
        <f t="shared" si="44"/>
        <v>9.9229671243694462</v>
      </c>
      <c r="AO77" s="72">
        <f t="shared" si="44"/>
        <v>9.9206099765220834</v>
      </c>
      <c r="AP77" s="72">
        <f t="shared" si="44"/>
        <v>9.9158883993080593</v>
      </c>
      <c r="AQ77" s="72">
        <f t="shared" si="44"/>
        <v>9.9064662357848139</v>
      </c>
      <c r="AR77" s="72">
        <f t="shared" si="44"/>
        <v>9.8878003628354563</v>
      </c>
      <c r="AS77" s="72">
        <f t="shared" si="44"/>
        <v>9.8513206212603084</v>
      </c>
      <c r="AT77" s="72">
        <f t="shared" si="44"/>
        <v>9.7816782718093016</v>
      </c>
      <c r="AU77" s="72">
        <f t="shared" si="27"/>
        <v>9.6532761655084407</v>
      </c>
      <c r="AW77">
        <v>-2500</v>
      </c>
      <c r="AX77">
        <f t="shared" si="36"/>
        <v>5.6491941653623361E-2</v>
      </c>
      <c r="AY77">
        <f t="shared" si="37"/>
        <v>0.10963102431841296</v>
      </c>
      <c r="AZ77">
        <f t="shared" si="38"/>
        <v>-5.3139082664789596E-2</v>
      </c>
      <c r="BA77">
        <f t="shared" si="39"/>
        <v>1.3591142154874003</v>
      </c>
      <c r="BB77">
        <f t="shared" si="40"/>
        <v>-0.67464781334719659</v>
      </c>
      <c r="BC77">
        <f t="shared" si="41"/>
        <v>2.2568851000620325</v>
      </c>
      <c r="BD77">
        <f t="shared" si="42"/>
        <v>2.1112226866196191</v>
      </c>
      <c r="BE77">
        <f t="shared" si="46"/>
        <v>8.9366319284946698</v>
      </c>
      <c r="BF77">
        <f t="shared" si="46"/>
        <v>8.9389975357306124</v>
      </c>
      <c r="BG77">
        <f t="shared" si="46"/>
        <v>8.9437108252157973</v>
      </c>
      <c r="BH77">
        <f t="shared" si="45"/>
        <v>8.9530673924029607</v>
      </c>
      <c r="BI77">
        <f t="shared" si="45"/>
        <v>8.9715112286780485</v>
      </c>
      <c r="BJ77">
        <f t="shared" si="45"/>
        <v>9.0073967918649274</v>
      </c>
      <c r="BK77">
        <f t="shared" si="45"/>
        <v>9.0756677070982885</v>
      </c>
      <c r="BL77">
        <f t="shared" si="43"/>
        <v>9.2012976841881446</v>
      </c>
    </row>
    <row r="78" spans="1:64" x14ac:dyDescent="0.2">
      <c r="A78" s="75" t="s">
        <v>836</v>
      </c>
      <c r="B78" s="75"/>
      <c r="C78" s="76">
        <v>45944.398000000001</v>
      </c>
      <c r="D78" s="76"/>
      <c r="E78">
        <f t="shared" si="12"/>
        <v>-712.99769649997609</v>
      </c>
      <c r="F78">
        <f t="shared" si="13"/>
        <v>-713</v>
      </c>
      <c r="G78">
        <f t="shared" si="31"/>
        <v>4.9276999998255633E-3</v>
      </c>
      <c r="I78">
        <f t="shared" si="32"/>
        <v>4.9276999998255633E-3</v>
      </c>
      <c r="Q78" s="12">
        <f t="shared" si="14"/>
        <v>6.1058754096655538E-2</v>
      </c>
      <c r="R78" s="2">
        <f t="shared" si="15"/>
        <v>30925.898000000001</v>
      </c>
      <c r="S78" s="6">
        <v>0.1</v>
      </c>
      <c r="Z78">
        <f t="shared" si="16"/>
        <v>-713</v>
      </c>
      <c r="AA78" s="72">
        <f t="shared" si="17"/>
        <v>1.0912526247694926E-2</v>
      </c>
      <c r="AB78" s="72">
        <f t="shared" si="28"/>
        <v>5.5073927848786175E-2</v>
      </c>
      <c r="AC78" s="72">
        <f t="shared" si="18"/>
        <v>4.9276999998255633E-3</v>
      </c>
      <c r="AD78" s="72">
        <f t="shared" si="29"/>
        <v>-5.9848262478693626E-3</v>
      </c>
      <c r="AE78" s="72">
        <f t="shared" si="19"/>
        <v>3.5818145217186073E-6</v>
      </c>
      <c r="AF78">
        <f t="shared" si="30"/>
        <v>4.9276999998255633E-3</v>
      </c>
      <c r="AG78" s="127"/>
      <c r="AH78">
        <f t="shared" si="20"/>
        <v>-5.0146227848960612E-2</v>
      </c>
      <c r="AI78">
        <f t="shared" si="21"/>
        <v>1.3466173715280243</v>
      </c>
      <c r="AJ78">
        <f t="shared" si="22"/>
        <v>-0.56754282318360649</v>
      </c>
      <c r="AK78">
        <f t="shared" si="23"/>
        <v>0.44853725410990519</v>
      </c>
      <c r="AL78">
        <f t="shared" si="24"/>
        <v>-2.2287134119758054</v>
      </c>
      <c r="AM78">
        <f t="shared" si="25"/>
        <v>-2.0365677338523662</v>
      </c>
      <c r="AN78" s="72">
        <f t="shared" si="44"/>
        <v>9.9300787002744499</v>
      </c>
      <c r="AO78" s="72">
        <f t="shared" si="44"/>
        <v>9.9277290300183409</v>
      </c>
      <c r="AP78" s="72">
        <f t="shared" si="44"/>
        <v>9.9230042242844334</v>
      </c>
      <c r="AQ78" s="72">
        <f t="shared" si="44"/>
        <v>9.9135398744021543</v>
      </c>
      <c r="AR78" s="72">
        <f t="shared" si="44"/>
        <v>9.894722682321957</v>
      </c>
      <c r="AS78" s="72">
        <f t="shared" si="44"/>
        <v>9.8578282476028321</v>
      </c>
      <c r="AT78" s="72">
        <f t="shared" si="44"/>
        <v>9.7872168634706949</v>
      </c>
      <c r="AU78" s="72">
        <f t="shared" si="27"/>
        <v>9.6568450875267633</v>
      </c>
      <c r="AW78">
        <v>-2400</v>
      </c>
      <c r="AX78">
        <f t="shared" si="36"/>
        <v>5.2582211776573587E-2</v>
      </c>
      <c r="AY78">
        <f t="shared" si="37"/>
        <v>0.10695664707037365</v>
      </c>
      <c r="AZ78">
        <f t="shared" si="38"/>
        <v>-5.4374435293800066E-2</v>
      </c>
      <c r="BA78">
        <f t="shared" si="39"/>
        <v>1.395716259612158</v>
      </c>
      <c r="BB78">
        <f t="shared" si="40"/>
        <v>-0.7359841083613603</v>
      </c>
      <c r="BC78">
        <f t="shared" si="41"/>
        <v>2.3435167978133578</v>
      </c>
      <c r="BD78">
        <f t="shared" si="42"/>
        <v>2.3715810612731083</v>
      </c>
      <c r="BE78">
        <f t="shared" si="46"/>
        <v>8.9884394232298028</v>
      </c>
      <c r="BF78">
        <f t="shared" si="46"/>
        <v>8.9908082625161683</v>
      </c>
      <c r="BG78">
        <f t="shared" si="46"/>
        <v>8.9954092019982941</v>
      </c>
      <c r="BH78">
        <f t="shared" si="45"/>
        <v>9.0043180005859522</v>
      </c>
      <c r="BI78">
        <f t="shared" si="45"/>
        <v>9.0214686048739594</v>
      </c>
      <c r="BJ78">
        <f t="shared" si="45"/>
        <v>9.0541414162057983</v>
      </c>
      <c r="BK78">
        <f t="shared" si="45"/>
        <v>9.1152904871462468</v>
      </c>
      <c r="BL78">
        <f t="shared" si="43"/>
        <v>9.226789984319014</v>
      </c>
    </row>
    <row r="79" spans="1:64" x14ac:dyDescent="0.2">
      <c r="A79" s="75" t="s">
        <v>779</v>
      </c>
      <c r="B79" s="75"/>
      <c r="C79" s="76">
        <v>45948.692999999999</v>
      </c>
      <c r="D79" s="76"/>
      <c r="E79">
        <f t="shared" si="12"/>
        <v>-710.98995808244217</v>
      </c>
      <c r="F79">
        <f t="shared" si="13"/>
        <v>-711</v>
      </c>
      <c r="G79">
        <f t="shared" si="31"/>
        <v>2.1481900002982002E-2</v>
      </c>
      <c r="I79">
        <f t="shared" si="32"/>
        <v>2.1481900002982002E-2</v>
      </c>
      <c r="Q79" s="12">
        <f t="shared" si="14"/>
        <v>6.1003465177662405E-2</v>
      </c>
      <c r="R79" s="2">
        <f t="shared" si="15"/>
        <v>30930.192999999999</v>
      </c>
      <c r="S79" s="6">
        <v>0.1</v>
      </c>
      <c r="Z79">
        <f t="shared" si="16"/>
        <v>-711</v>
      </c>
      <c r="AA79" s="72">
        <f t="shared" si="17"/>
        <v>1.0888441301298485E-2</v>
      </c>
      <c r="AB79" s="72">
        <f t="shared" si="28"/>
        <v>7.1596923879345922E-2</v>
      </c>
      <c r="AC79" s="72">
        <f t="shared" si="18"/>
        <v>2.1481900002982002E-2</v>
      </c>
      <c r="AD79" s="72">
        <f t="shared" si="29"/>
        <v>1.0593458701683517E-2</v>
      </c>
      <c r="AE79" s="72">
        <f t="shared" si="19"/>
        <v>1.1222136726427423E-5</v>
      </c>
      <c r="AF79">
        <f t="shared" si="30"/>
        <v>2.1481900002982002E-2</v>
      </c>
      <c r="AG79" s="127"/>
      <c r="AH79">
        <f t="shared" si="20"/>
        <v>-5.0115023876363921E-2</v>
      </c>
      <c r="AI79">
        <f t="shared" si="21"/>
        <v>1.345873799990891</v>
      </c>
      <c r="AJ79">
        <f t="shared" si="22"/>
        <v>-0.56617800282328956</v>
      </c>
      <c r="AK79">
        <f t="shared" si="23"/>
        <v>0.44911088279990652</v>
      </c>
      <c r="AL79">
        <f t="shared" si="24"/>
        <v>-2.2270567018764105</v>
      </c>
      <c r="AM79">
        <f t="shared" si="25"/>
        <v>-2.0323108670258869</v>
      </c>
      <c r="AN79" s="72">
        <f t="shared" si="44"/>
        <v>9.9310924990733049</v>
      </c>
      <c r="AO79" s="72">
        <f t="shared" si="44"/>
        <v>9.9287439941350133</v>
      </c>
      <c r="AP79" s="72">
        <f t="shared" si="44"/>
        <v>9.9240189059764887</v>
      </c>
      <c r="AQ79" s="72">
        <f t="shared" si="44"/>
        <v>9.9145488314605537</v>
      </c>
      <c r="AR79" s="72">
        <f t="shared" si="44"/>
        <v>9.895710471502623</v>
      </c>
      <c r="AS79" s="72">
        <f t="shared" si="44"/>
        <v>9.8587573357977316</v>
      </c>
      <c r="AT79" s="72">
        <f t="shared" si="44"/>
        <v>9.7880079558790243</v>
      </c>
      <c r="AU79" s="72">
        <f t="shared" si="27"/>
        <v>9.6573549335293798</v>
      </c>
      <c r="AW79">
        <v>-2300</v>
      </c>
      <c r="AX79">
        <f t="shared" si="36"/>
        <v>4.8788374696806434E-2</v>
      </c>
      <c r="AY79">
        <f t="shared" si="37"/>
        <v>0.10427708750348409</v>
      </c>
      <c r="AZ79">
        <f t="shared" si="38"/>
        <v>-5.5488712806677658E-2</v>
      </c>
      <c r="BA79">
        <f t="shared" si="39"/>
        <v>1.4309899450945402</v>
      </c>
      <c r="BB79">
        <f t="shared" si="40"/>
        <v>-0.79450524414842438</v>
      </c>
      <c r="BC79">
        <f t="shared" si="41"/>
        <v>2.4345900355542662</v>
      </c>
      <c r="BD79">
        <f t="shared" si="42"/>
        <v>2.7100165794288351</v>
      </c>
      <c r="BE79">
        <f t="shared" si="46"/>
        <v>9.0415161770487327</v>
      </c>
      <c r="BF79">
        <f t="shared" si="46"/>
        <v>9.0438157078827697</v>
      </c>
      <c r="BG79">
        <f t="shared" si="46"/>
        <v>9.0481818125489752</v>
      </c>
      <c r="BH79">
        <f t="shared" si="45"/>
        <v>9.0564510975636807</v>
      </c>
      <c r="BI79">
        <f t="shared" si="45"/>
        <v>9.0720414605081068</v>
      </c>
      <c r="BJ79">
        <f t="shared" si="45"/>
        <v>9.1011966428225222</v>
      </c>
      <c r="BK79">
        <f t="shared" si="45"/>
        <v>9.1549857220398376</v>
      </c>
      <c r="BL79">
        <f t="shared" si="43"/>
        <v>9.2522822844498833</v>
      </c>
    </row>
    <row r="80" spans="1:64" x14ac:dyDescent="0.2">
      <c r="A80" s="75" t="s">
        <v>836</v>
      </c>
      <c r="B80" s="75"/>
      <c r="C80" s="76">
        <v>45974.345999999998</v>
      </c>
      <c r="D80" s="76"/>
      <c r="E80">
        <f t="shared" si="12"/>
        <v>-698.99822033505802</v>
      </c>
      <c r="F80">
        <f t="shared" si="13"/>
        <v>-699</v>
      </c>
      <c r="G80">
        <f t="shared" si="31"/>
        <v>3.8070999944466166E-3</v>
      </c>
      <c r="I80">
        <f t="shared" si="32"/>
        <v>3.8070999944466166E-3</v>
      </c>
      <c r="Q80" s="12">
        <f t="shared" si="14"/>
        <v>6.0671688132225308E-2</v>
      </c>
      <c r="R80" s="2">
        <f t="shared" si="15"/>
        <v>30955.845999999998</v>
      </c>
      <c r="S80" s="6">
        <v>0.1</v>
      </c>
      <c r="Z80">
        <f t="shared" si="16"/>
        <v>-699</v>
      </c>
      <c r="AA80" s="72">
        <f t="shared" si="17"/>
        <v>1.0744618188394617E-2</v>
      </c>
      <c r="AB80" s="72">
        <f t="shared" si="28"/>
        <v>5.3734169938277308E-2</v>
      </c>
      <c r="AC80" s="72">
        <f t="shared" si="18"/>
        <v>3.8070999944466166E-3</v>
      </c>
      <c r="AD80" s="72">
        <f t="shared" si="29"/>
        <v>-6.9375181939480002E-3</v>
      </c>
      <c r="AE80" s="72">
        <f t="shared" si="19"/>
        <v>4.812915869135953E-6</v>
      </c>
      <c r="AF80">
        <f t="shared" si="30"/>
        <v>3.8070999944466166E-3</v>
      </c>
      <c r="AG80" s="127"/>
      <c r="AH80">
        <f t="shared" si="20"/>
        <v>-4.9927069943830692E-2</v>
      </c>
      <c r="AI80">
        <f t="shared" si="21"/>
        <v>1.341409516285279</v>
      </c>
      <c r="AJ80">
        <f t="shared" si="22"/>
        <v>-0.55798777158066282</v>
      </c>
      <c r="AK80">
        <f t="shared" si="23"/>
        <v>0.45251388128907383</v>
      </c>
      <c r="AL80">
        <f t="shared" si="24"/>
        <v>-2.2171540297191301</v>
      </c>
      <c r="AM80">
        <f t="shared" si="25"/>
        <v>-2.0071619489789958</v>
      </c>
      <c r="AN80" s="72">
        <f t="shared" si="44"/>
        <v>9.9371640269358377</v>
      </c>
      <c r="AO80" s="72">
        <f t="shared" si="44"/>
        <v>9.9348230150111156</v>
      </c>
      <c r="AP80" s="72">
        <f t="shared" si="44"/>
        <v>9.9300971618917391</v>
      </c>
      <c r="AQ80" s="72">
        <f t="shared" si="44"/>
        <v>9.9205943195345707</v>
      </c>
      <c r="AR80" s="72">
        <f t="shared" si="44"/>
        <v>9.901631314712608</v>
      </c>
      <c r="AS80" s="72">
        <f t="shared" si="44"/>
        <v>9.8643288303067802</v>
      </c>
      <c r="AT80" s="72">
        <f t="shared" si="44"/>
        <v>9.7927537945618948</v>
      </c>
      <c r="AU80" s="72">
        <f t="shared" si="27"/>
        <v>9.6604140095450841</v>
      </c>
      <c r="AW80">
        <v>-2200</v>
      </c>
      <c r="AX80">
        <f t="shared" si="36"/>
        <v>4.5126012965045016E-2</v>
      </c>
      <c r="AY80">
        <f t="shared" si="37"/>
        <v>0.10159234561774433</v>
      </c>
      <c r="AZ80">
        <f t="shared" si="38"/>
        <v>-5.6466332652699312E-2</v>
      </c>
      <c r="BA80">
        <f t="shared" si="39"/>
        <v>1.4640932319115372</v>
      </c>
      <c r="BB80">
        <f t="shared" si="40"/>
        <v>-0.84871964224774832</v>
      </c>
      <c r="BC80">
        <f t="shared" si="41"/>
        <v>2.529957144557196</v>
      </c>
      <c r="BD80">
        <f t="shared" si="42"/>
        <v>3.1673407805988072</v>
      </c>
      <c r="BE80">
        <f t="shared" si="46"/>
        <v>9.0957804783180478</v>
      </c>
      <c r="BF80">
        <f t="shared" si="46"/>
        <v>9.0979325700360842</v>
      </c>
      <c r="BG80">
        <f t="shared" si="46"/>
        <v>9.1019386034054399</v>
      </c>
      <c r="BH80">
        <f t="shared" si="45"/>
        <v>9.1093814612762287</v>
      </c>
      <c r="BI80">
        <f t="shared" si="45"/>
        <v>9.1231621727111882</v>
      </c>
      <c r="BJ80">
        <f t="shared" si="45"/>
        <v>9.1485248011918223</v>
      </c>
      <c r="BK80">
        <f t="shared" si="45"/>
        <v>9.1947441823971197</v>
      </c>
      <c r="BL80">
        <f t="shared" si="43"/>
        <v>9.2777745845807509</v>
      </c>
    </row>
    <row r="81" spans="1:64" x14ac:dyDescent="0.2">
      <c r="A81" s="75" t="s">
        <v>837</v>
      </c>
      <c r="B81" s="75"/>
      <c r="C81" s="76">
        <v>46267.430999999997</v>
      </c>
      <c r="D81" s="76"/>
      <c r="E81">
        <f t="shared" si="12"/>
        <v>-561.99286198740799</v>
      </c>
      <c r="F81">
        <f t="shared" si="13"/>
        <v>-562</v>
      </c>
      <c r="G81">
        <f t="shared" si="31"/>
        <v>1.526979999471223E-2</v>
      </c>
      <c r="I81">
        <f t="shared" si="32"/>
        <v>1.526979999471223E-2</v>
      </c>
      <c r="Q81" s="12">
        <f t="shared" si="14"/>
        <v>5.6878610863084003E-2</v>
      </c>
      <c r="R81" s="2">
        <f t="shared" si="15"/>
        <v>31248.930999999997</v>
      </c>
      <c r="S81" s="6">
        <v>0.1</v>
      </c>
      <c r="Z81">
        <f t="shared" si="16"/>
        <v>-562</v>
      </c>
      <c r="AA81" s="72">
        <f t="shared" si="17"/>
        <v>9.1784349666569412E-3</v>
      </c>
      <c r="AB81" s="72">
        <f t="shared" si="28"/>
        <v>6.2969975891139285E-2</v>
      </c>
      <c r="AC81" s="72">
        <f t="shared" si="18"/>
        <v>1.526979999471223E-2</v>
      </c>
      <c r="AD81" s="72">
        <f t="shared" si="29"/>
        <v>6.0913650280552886E-3</v>
      </c>
      <c r="AE81" s="72">
        <f t="shared" si="19"/>
        <v>3.7104727905015007E-6</v>
      </c>
      <c r="AF81">
        <f t="shared" si="30"/>
        <v>1.526979999471223E-2</v>
      </c>
      <c r="AG81" s="127"/>
      <c r="AH81">
        <f t="shared" si="20"/>
        <v>-4.7700175896427062E-2</v>
      </c>
      <c r="AI81">
        <f t="shared" si="21"/>
        <v>1.2903875646675296</v>
      </c>
      <c r="AJ81">
        <f t="shared" si="22"/>
        <v>-0.46482113442990253</v>
      </c>
      <c r="AK81">
        <f t="shared" si="23"/>
        <v>0.48683090786833921</v>
      </c>
      <c r="AL81">
        <f t="shared" si="24"/>
        <v>-2.1086276091848091</v>
      </c>
      <c r="AM81">
        <f t="shared" si="25"/>
        <v>-1.7608715437646698</v>
      </c>
      <c r="AN81" s="72">
        <f t="shared" si="44"/>
        <v>10.005099191165476</v>
      </c>
      <c r="AO81" s="72">
        <f t="shared" si="44"/>
        <v>10.002898639819264</v>
      </c>
      <c r="AP81" s="72">
        <f t="shared" si="44"/>
        <v>9.9982703297185882</v>
      </c>
      <c r="AQ81" s="72">
        <f t="shared" si="44"/>
        <v>9.9885805912019308</v>
      </c>
      <c r="AR81" s="72">
        <f t="shared" si="44"/>
        <v>9.9684831343934075</v>
      </c>
      <c r="AS81" s="72">
        <f t="shared" si="44"/>
        <v>9.9275499650105008</v>
      </c>
      <c r="AT81" s="72">
        <f t="shared" si="44"/>
        <v>9.8468438001101308</v>
      </c>
      <c r="AU81" s="72">
        <f t="shared" si="27"/>
        <v>9.6953384607243738</v>
      </c>
      <c r="AW81">
        <v>-2100</v>
      </c>
      <c r="AX81">
        <f t="shared" si="36"/>
        <v>4.1610281091737492E-2</v>
      </c>
      <c r="AY81">
        <f t="shared" si="37"/>
        <v>9.8902421413154334E-2</v>
      </c>
      <c r="AZ81">
        <f t="shared" si="38"/>
        <v>-5.7292140321416843E-2</v>
      </c>
      <c r="BA81">
        <f t="shared" si="39"/>
        <v>1.4940994619907459</v>
      </c>
      <c r="BB81">
        <f t="shared" si="40"/>
        <v>-0.89700459444203917</v>
      </c>
      <c r="BC81">
        <f t="shared" si="41"/>
        <v>2.629343232627392</v>
      </c>
      <c r="BD81">
        <f t="shared" si="42"/>
        <v>3.8185973718989534</v>
      </c>
      <c r="BE81">
        <f t="shared" si="46"/>
        <v>9.1511228419210191</v>
      </c>
      <c r="BF81">
        <f t="shared" si="46"/>
        <v>9.1530479930317608</v>
      </c>
      <c r="BG81">
        <f t="shared" si="46"/>
        <v>9.1565718012088748</v>
      </c>
      <c r="BH81">
        <f t="shared" si="45"/>
        <v>9.1630130077074021</v>
      </c>
      <c r="BI81">
        <f t="shared" si="45"/>
        <v>9.1747585073818847</v>
      </c>
      <c r="BJ81">
        <f t="shared" si="45"/>
        <v>9.1960872753760281</v>
      </c>
      <c r="BK81">
        <f t="shared" si="45"/>
        <v>9.2345565977508421</v>
      </c>
      <c r="BL81">
        <f t="shared" si="43"/>
        <v>9.3032668847116184</v>
      </c>
    </row>
    <row r="82" spans="1:64" x14ac:dyDescent="0.2">
      <c r="A82" s="75" t="s">
        <v>779</v>
      </c>
      <c r="B82" s="75"/>
      <c r="C82" s="76">
        <v>46288.822999999997</v>
      </c>
      <c r="D82" s="76"/>
      <c r="E82">
        <f t="shared" si="12"/>
        <v>-551.9929690356264</v>
      </c>
      <c r="F82">
        <f t="shared" si="13"/>
        <v>-552</v>
      </c>
      <c r="G82">
        <f t="shared" si="31"/>
        <v>1.5040799997223075E-2</v>
      </c>
      <c r="I82">
        <f t="shared" si="32"/>
        <v>1.5040799997223075E-2</v>
      </c>
      <c r="Q82" s="12">
        <f t="shared" si="14"/>
        <v>5.660136300869658E-2</v>
      </c>
      <c r="R82" s="2">
        <f t="shared" si="15"/>
        <v>31270.322999999997</v>
      </c>
      <c r="S82" s="6">
        <v>0.1</v>
      </c>
      <c r="Z82">
        <f t="shared" si="16"/>
        <v>-552</v>
      </c>
      <c r="AA82" s="72">
        <f t="shared" si="17"/>
        <v>9.069012945107674E-3</v>
      </c>
      <c r="AB82" s="72">
        <f t="shared" si="28"/>
        <v>6.2573150060811988E-2</v>
      </c>
      <c r="AC82" s="72">
        <f t="shared" si="18"/>
        <v>1.5040799997223075E-2</v>
      </c>
      <c r="AD82" s="72">
        <f t="shared" si="29"/>
        <v>5.9717870521154015E-3</v>
      </c>
      <c r="AE82" s="72">
        <f t="shared" si="19"/>
        <v>3.5662240595813157E-6</v>
      </c>
      <c r="AF82">
        <f t="shared" si="30"/>
        <v>1.5040799997223075E-2</v>
      </c>
      <c r="AG82" s="127"/>
      <c r="AH82">
        <f t="shared" si="20"/>
        <v>-4.7532350063588906E-2</v>
      </c>
      <c r="AI82">
        <f t="shared" si="21"/>
        <v>1.2866795580729447</v>
      </c>
      <c r="AJ82">
        <f t="shared" si="22"/>
        <v>-0.4580791711111768</v>
      </c>
      <c r="AK82">
        <f t="shared" si="23"/>
        <v>0.48902362064889188</v>
      </c>
      <c r="AL82">
        <f t="shared" si="24"/>
        <v>-2.1010281388932315</v>
      </c>
      <c r="AM82">
        <f t="shared" si="25"/>
        <v>-1.7453935753927821</v>
      </c>
      <c r="AN82" s="72">
        <f t="shared" si="44"/>
        <v>10.009957856411123</v>
      </c>
      <c r="AO82" s="72">
        <f t="shared" si="44"/>
        <v>10.007771041314705</v>
      </c>
      <c r="AP82" s="72">
        <f t="shared" si="44"/>
        <v>10.003156950915471</v>
      </c>
      <c r="AQ82" s="72">
        <f t="shared" si="44"/>
        <v>9.9934666072608458</v>
      </c>
      <c r="AR82" s="72">
        <f t="shared" si="44"/>
        <v>9.9733071418752637</v>
      </c>
      <c r="AS82" s="72">
        <f t="shared" si="44"/>
        <v>9.9321354476917421</v>
      </c>
      <c r="AT82" s="72">
        <f t="shared" si="44"/>
        <v>9.8507850213516264</v>
      </c>
      <c r="AU82" s="72">
        <f t="shared" si="27"/>
        <v>9.6978876907374598</v>
      </c>
      <c r="AW82">
        <v>-2000</v>
      </c>
      <c r="AX82">
        <f t="shared" si="36"/>
        <v>3.8255266688297568E-2</v>
      </c>
      <c r="AY82">
        <f t="shared" si="37"/>
        <v>9.6207314889714096E-2</v>
      </c>
      <c r="AZ82">
        <f t="shared" si="38"/>
        <v>-5.7952048201416528E-2</v>
      </c>
      <c r="BA82">
        <f t="shared" si="39"/>
        <v>1.5200459034901197</v>
      </c>
      <c r="BB82">
        <f t="shared" si="40"/>
        <v>-0.93769550511590394</v>
      </c>
      <c r="BC82">
        <f t="shared" si="41"/>
        <v>2.7323350003243685</v>
      </c>
      <c r="BD82">
        <f t="shared" si="42"/>
        <v>4.8184962243570935</v>
      </c>
      <c r="BE82">
        <f t="shared" si="46"/>
        <v>9.2074061127073978</v>
      </c>
      <c r="BF82">
        <f t="shared" si="46"/>
        <v>9.2090282982869329</v>
      </c>
      <c r="BG82">
        <f t="shared" si="46"/>
        <v>9.2119569910451506</v>
      </c>
      <c r="BH82">
        <f t="shared" si="45"/>
        <v>9.2172397795186658</v>
      </c>
      <c r="BI82">
        <f t="shared" si="45"/>
        <v>9.2267541643216706</v>
      </c>
      <c r="BJ82">
        <f t="shared" si="45"/>
        <v>9.2438446341395508</v>
      </c>
      <c r="BK82">
        <f t="shared" si="45"/>
        <v>9.2744136625726039</v>
      </c>
      <c r="BL82">
        <f t="shared" si="43"/>
        <v>9.328759184842486</v>
      </c>
    </row>
    <row r="83" spans="1:64" x14ac:dyDescent="0.2">
      <c r="A83" s="75" t="s">
        <v>779</v>
      </c>
      <c r="B83" s="75"/>
      <c r="C83" s="76">
        <v>46348.707000000002</v>
      </c>
      <c r="D83" s="76"/>
      <c r="E83">
        <f t="shared" si="12"/>
        <v>-523.99962621940779</v>
      </c>
      <c r="F83">
        <f t="shared" si="13"/>
        <v>-524</v>
      </c>
      <c r="G83">
        <f t="shared" si="31"/>
        <v>7.9960000584833324E-4</v>
      </c>
      <c r="I83">
        <f t="shared" si="32"/>
        <v>7.9960000584833324E-4</v>
      </c>
      <c r="Q83" s="12">
        <f t="shared" si="14"/>
        <v>5.5824793317049003E-2</v>
      </c>
      <c r="R83" s="2">
        <f t="shared" si="15"/>
        <v>31330.207000000002</v>
      </c>
      <c r="S83" s="6">
        <v>0.1</v>
      </c>
      <c r="Z83">
        <f t="shared" si="16"/>
        <v>-524</v>
      </c>
      <c r="AA83" s="72">
        <f t="shared" si="17"/>
        <v>8.7657474900038543E-3</v>
      </c>
      <c r="AB83" s="72">
        <f t="shared" si="28"/>
        <v>4.7858645832893482E-2</v>
      </c>
      <c r="AC83" s="72">
        <f t="shared" si="18"/>
        <v>7.9960000584833324E-4</v>
      </c>
      <c r="AD83" s="72">
        <f t="shared" si="29"/>
        <v>-7.966147484155521E-3</v>
      </c>
      <c r="AE83" s="72">
        <f t="shared" si="19"/>
        <v>6.3459505739317338E-6</v>
      </c>
      <c r="AF83">
        <f t="shared" si="30"/>
        <v>7.9960000584833324E-4</v>
      </c>
      <c r="AG83" s="127"/>
      <c r="AH83">
        <f t="shared" si="20"/>
        <v>-4.7059045827045148E-2</v>
      </c>
      <c r="AI83">
        <f t="shared" si="21"/>
        <v>1.2763231512270321</v>
      </c>
      <c r="AJ83">
        <f t="shared" si="22"/>
        <v>-0.43926801382214609</v>
      </c>
      <c r="AK83">
        <f t="shared" si="23"/>
        <v>0.49494927686118795</v>
      </c>
      <c r="AL83">
        <f t="shared" si="24"/>
        <v>-2.0799787289384408</v>
      </c>
      <c r="AM83">
        <f t="shared" si="25"/>
        <v>-1.7035731099501275</v>
      </c>
      <c r="AN83" s="72">
        <f t="shared" si="44"/>
        <v>10.023489459712865</v>
      </c>
      <c r="AO83" s="72">
        <f t="shared" si="44"/>
        <v>10.021343241400425</v>
      </c>
      <c r="AP83" s="72">
        <f t="shared" si="44"/>
        <v>10.016773626759454</v>
      </c>
      <c r="AQ83" s="72">
        <f t="shared" si="44"/>
        <v>10.007090600151058</v>
      </c>
      <c r="AR83" s="72">
        <f t="shared" si="44"/>
        <v>9.986772488044922</v>
      </c>
      <c r="AS83" s="72">
        <f t="shared" si="44"/>
        <v>9.9449526113946636</v>
      </c>
      <c r="AT83" s="72">
        <f t="shared" si="44"/>
        <v>9.8618151259512832</v>
      </c>
      <c r="AU83" s="72">
        <f t="shared" si="27"/>
        <v>9.7050255347741032</v>
      </c>
      <c r="AW83">
        <v>-1900</v>
      </c>
      <c r="AX83">
        <f t="shared" si="36"/>
        <v>3.5073313494083137E-2</v>
      </c>
      <c r="AY83">
        <f t="shared" si="37"/>
        <v>9.3507026047423641E-2</v>
      </c>
      <c r="AZ83">
        <f t="shared" si="38"/>
        <v>-5.8433712553340504E-2</v>
      </c>
      <c r="BA83">
        <f t="shared" si="39"/>
        <v>1.5409999655418314</v>
      </c>
      <c r="BB83">
        <f t="shared" si="40"/>
        <v>-0.96920477757271206</v>
      </c>
      <c r="BC83">
        <f t="shared" si="41"/>
        <v>2.8383783978087074</v>
      </c>
      <c r="BD83">
        <f t="shared" si="42"/>
        <v>6.5453826239186021</v>
      </c>
      <c r="BE83">
        <f t="shared" si="46"/>
        <v>9.2644670549613259</v>
      </c>
      <c r="BF83">
        <f t="shared" si="46"/>
        <v>9.2657187971283612</v>
      </c>
      <c r="BG83">
        <f t="shared" si="46"/>
        <v>9.2679548358833497</v>
      </c>
      <c r="BH83">
        <f t="shared" si="45"/>
        <v>9.2719472053042935</v>
      </c>
      <c r="BI83">
        <f t="shared" si="45"/>
        <v>9.279069384904675</v>
      </c>
      <c r="BJ83">
        <f t="shared" si="45"/>
        <v>9.2917567655994642</v>
      </c>
      <c r="BK83">
        <f t="shared" si="45"/>
        <v>9.3143060423197888</v>
      </c>
      <c r="BL83">
        <f t="shared" si="43"/>
        <v>9.3542514849733553</v>
      </c>
    </row>
    <row r="84" spans="1:64" x14ac:dyDescent="0.2">
      <c r="A84" s="75" t="s">
        <v>779</v>
      </c>
      <c r="B84" s="75"/>
      <c r="C84" s="76">
        <v>46654.631999999998</v>
      </c>
      <c r="D84" s="76"/>
      <c r="E84">
        <f t="shared" si="12"/>
        <v>-380.99208829524116</v>
      </c>
      <c r="F84">
        <f t="shared" si="13"/>
        <v>-381</v>
      </c>
      <c r="G84">
        <f t="shared" si="31"/>
        <v>1.6924899995501619E-2</v>
      </c>
      <c r="I84">
        <f t="shared" si="32"/>
        <v>1.6924899995501619E-2</v>
      </c>
      <c r="Q84" s="12">
        <f t="shared" si="14"/>
        <v>5.185240480113517E-2</v>
      </c>
      <c r="R84" s="2">
        <f t="shared" si="15"/>
        <v>31636.131999999998</v>
      </c>
      <c r="S84" s="6">
        <v>0.1</v>
      </c>
      <c r="Z84">
        <f t="shared" si="16"/>
        <v>-381</v>
      </c>
      <c r="AA84" s="72">
        <f t="shared" si="17"/>
        <v>7.2791161327496329E-3</v>
      </c>
      <c r="AB84" s="72">
        <f t="shared" si="28"/>
        <v>6.1498188663887156E-2</v>
      </c>
      <c r="AC84" s="72">
        <f t="shared" si="18"/>
        <v>1.6924899995501619E-2</v>
      </c>
      <c r="AD84" s="72">
        <f t="shared" si="29"/>
        <v>9.645783862751986E-3</v>
      </c>
      <c r="AE84" s="72">
        <f t="shared" si="19"/>
        <v>9.3041146326926639E-6</v>
      </c>
      <c r="AF84">
        <f t="shared" si="30"/>
        <v>1.6924899995501619E-2</v>
      </c>
      <c r="AG84" s="127"/>
      <c r="AH84">
        <f t="shared" si="20"/>
        <v>-4.4573288668385537E-2</v>
      </c>
      <c r="AI84">
        <f t="shared" si="21"/>
        <v>1.2243005377651142</v>
      </c>
      <c r="AJ84">
        <f t="shared" si="22"/>
        <v>-0.34517050249942932</v>
      </c>
      <c r="AK84">
        <f t="shared" si="23"/>
        <v>0.52059440962012915</v>
      </c>
      <c r="AL84">
        <f t="shared" si="24"/>
        <v>-1.9776154711457805</v>
      </c>
      <c r="AM84">
        <f t="shared" si="25"/>
        <v>-1.5197237057642652</v>
      </c>
      <c r="AN84" s="72">
        <f t="shared" si="44"/>
        <v>10.090933255136669</v>
      </c>
      <c r="AO84" s="72">
        <f t="shared" si="44"/>
        <v>10.089034191719525</v>
      </c>
      <c r="AP84" s="72">
        <f t="shared" si="44"/>
        <v>10.084786410544291</v>
      </c>
      <c r="AQ84" s="72">
        <f t="shared" si="44"/>
        <v>10.075335284182204</v>
      </c>
      <c r="AR84" s="72">
        <f t="shared" si="44"/>
        <v>10.054545852585003</v>
      </c>
      <c r="AS84" s="72">
        <f t="shared" si="44"/>
        <v>10.009877559379404</v>
      </c>
      <c r="AT84" s="72">
        <f t="shared" si="44"/>
        <v>9.9180186513207342</v>
      </c>
      <c r="AU84" s="72">
        <f t="shared" si="27"/>
        <v>9.7414795239612459</v>
      </c>
      <c r="AW84">
        <v>-1800</v>
      </c>
      <c r="AX84">
        <f t="shared" si="36"/>
        <v>3.2074362281057402E-2</v>
      </c>
      <c r="AY84">
        <f t="shared" si="37"/>
        <v>9.0801554886282956E-2</v>
      </c>
      <c r="AZ84">
        <f t="shared" si="38"/>
        <v>-5.8727192605225555E-2</v>
      </c>
      <c r="BA84">
        <f t="shared" si="39"/>
        <v>1.556137225087844</v>
      </c>
      <c r="BB84">
        <f t="shared" si="40"/>
        <v>-0.99015920637756472</v>
      </c>
      <c r="BC84">
        <f t="shared" si="41"/>
        <v>2.9467875722043466</v>
      </c>
      <c r="BD84">
        <f t="shared" si="42"/>
        <v>10.234184576834666</v>
      </c>
      <c r="BE84">
        <f t="shared" si="46"/>
        <v>9.3221195083887132</v>
      </c>
      <c r="BF84">
        <f t="shared" si="46"/>
        <v>9.3229466860914272</v>
      </c>
      <c r="BG84">
        <f t="shared" si="46"/>
        <v>9.3244134051019376</v>
      </c>
      <c r="BH84">
        <f t="shared" si="45"/>
        <v>9.3270136031404558</v>
      </c>
      <c r="BI84">
        <f t="shared" si="45"/>
        <v>9.3316216137701691</v>
      </c>
      <c r="BJ84">
        <f t="shared" si="45"/>
        <v>9.3397830156778756</v>
      </c>
      <c r="BK84">
        <f t="shared" si="45"/>
        <v>9.3542243795013533</v>
      </c>
      <c r="BL84">
        <f t="shared" si="43"/>
        <v>9.3797437851042247</v>
      </c>
    </row>
    <row r="85" spans="1:64" x14ac:dyDescent="0.2">
      <c r="A85" s="75" t="s">
        <v>779</v>
      </c>
      <c r="B85" s="75"/>
      <c r="C85" s="76">
        <v>46701.682999999997</v>
      </c>
      <c r="D85" s="76"/>
      <c r="E85">
        <f t="shared" ref="E85:E148" si="47">+(C85-C$7)/C$8</f>
        <v>-358.99765283926342</v>
      </c>
      <c r="F85">
        <f t="shared" ref="F85:F148" si="48">ROUND(2*E85,0)/2</f>
        <v>-359</v>
      </c>
      <c r="G85">
        <f t="shared" si="31"/>
        <v>5.0210999979753979E-3</v>
      </c>
      <c r="I85">
        <f t="shared" si="32"/>
        <v>5.0210999979753979E-3</v>
      </c>
      <c r="Q85" s="12">
        <f t="shared" ref="Q85:Q148" si="49">+D$11+D$12*F85+D$13*F85^2</f>
        <v>5.1240327515507875E-2</v>
      </c>
      <c r="R85" s="2">
        <f t="shared" ref="R85:R148" si="50">+C85-15018.5</f>
        <v>31683.182999999997</v>
      </c>
      <c r="S85" s="6">
        <v>0.1</v>
      </c>
      <c r="Z85">
        <f t="shared" ref="Z85:Z148" si="51">F85</f>
        <v>-359</v>
      </c>
      <c r="AA85" s="72">
        <f t="shared" ref="AA85:AA148" si="52">AB$3+AB$4*Z85+AB$5*Z85^2+AH85</f>
        <v>7.0582243406340714E-3</v>
      </c>
      <c r="AB85" s="72">
        <f t="shared" si="28"/>
        <v>4.9203203172849201E-2</v>
      </c>
      <c r="AC85" s="72">
        <f t="shared" ref="AC85:AC148" si="53">+G85-P85</f>
        <v>5.0210999979753979E-3</v>
      </c>
      <c r="AD85" s="72">
        <f t="shared" si="29"/>
        <v>-2.0371243426586735E-3</v>
      </c>
      <c r="AE85" s="72">
        <f t="shared" ref="AE85:AE148" si="54">+(G85-AA85)^2*S85</f>
        <v>4.1498755874525328E-7</v>
      </c>
      <c r="AF85">
        <f t="shared" si="30"/>
        <v>5.0210999979753979E-3</v>
      </c>
      <c r="AG85" s="127"/>
      <c r="AH85">
        <f t="shared" ref="AH85:AH148" si="55">$AB$6*($AB$11/AI85*AJ85+$AB$12)</f>
        <v>-4.4182103174873803E-2</v>
      </c>
      <c r="AI85">
        <f t="shared" ref="AI85:AI148" si="56">1+$AB$7*COS(AL85)</f>
        <v>1.216462721442138</v>
      </c>
      <c r="AJ85">
        <f t="shared" ref="AJ85:AJ148" si="57">SIN(AL85+RADIANS($AB$9))</f>
        <v>-0.33104696764970665</v>
      </c>
      <c r="AK85">
        <f t="shared" ref="AK85:AK148" si="58">$AB$7*SIN(AL85)</f>
        <v>0.52390186179790732</v>
      </c>
      <c r="AL85">
        <f t="shared" ref="AL85:AL148" si="59">2*ATAN(AM85)</f>
        <v>-1.9626079130918042</v>
      </c>
      <c r="AM85">
        <f t="shared" ref="AM85:AM148" si="60">SQRT((1+$AB$7)/(1-$AB$7))*TAN(AN85/2)</f>
        <v>-1.4951690501287989</v>
      </c>
      <c r="AN85" s="72">
        <f t="shared" ref="AN85:AT100" si="61">$AU85+$AB$7*SIN(AO85)</f>
        <v>10.101064060010524</v>
      </c>
      <c r="AO85" s="72">
        <f t="shared" si="61"/>
        <v>10.099207494884135</v>
      </c>
      <c r="AP85" s="72">
        <f t="shared" si="61"/>
        <v>10.095021256807646</v>
      </c>
      <c r="AQ85" s="72">
        <f t="shared" si="61"/>
        <v>10.085632488888429</v>
      </c>
      <c r="AR85" s="72">
        <f t="shared" si="61"/>
        <v>10.064819687869921</v>
      </c>
      <c r="AS85" s="72">
        <f t="shared" si="61"/>
        <v>10.019782975821283</v>
      </c>
      <c r="AT85" s="72">
        <f t="shared" si="61"/>
        <v>9.9266451801237388</v>
      </c>
      <c r="AU85" s="72">
        <f t="shared" ref="AU85:AU148" si="62">RADIANS($AB$9)+$AB$18*(F85-AB$15)</f>
        <v>9.7470878299900363</v>
      </c>
      <c r="AW85">
        <v>-1700</v>
      </c>
      <c r="AX85">
        <f t="shared" si="36"/>
        <v>2.9265372816401736E-2</v>
      </c>
      <c r="AY85">
        <f t="shared" si="37"/>
        <v>8.8090901406292055E-2</v>
      </c>
      <c r="AZ85">
        <f t="shared" si="38"/>
        <v>-5.8825528589890319E-2</v>
      </c>
      <c r="BA85">
        <f t="shared" si="39"/>
        <v>1.5648209282750098</v>
      </c>
      <c r="BB85">
        <f t="shared" si="40"/>
        <v>-0.99953711356897146</v>
      </c>
      <c r="BC85">
        <f t="shared" si="41"/>
        <v>3.0567662665086193</v>
      </c>
      <c r="BD85">
        <f t="shared" si="42"/>
        <v>23.563429638755984</v>
      </c>
      <c r="BE85">
        <f t="shared" si="46"/>
        <v>9.3801590420347072</v>
      </c>
      <c r="BF85">
        <f t="shared" si="46"/>
        <v>9.3805249379232336</v>
      </c>
      <c r="BG85">
        <f t="shared" si="46"/>
        <v>9.3811710406705782</v>
      </c>
      <c r="BH85">
        <f t="shared" si="45"/>
        <v>9.3823118912793717</v>
      </c>
      <c r="BI85">
        <f t="shared" si="45"/>
        <v>9.3843262047472802</v>
      </c>
      <c r="BJ85">
        <f t="shared" si="45"/>
        <v>9.387882329593376</v>
      </c>
      <c r="BK85">
        <f t="shared" si="45"/>
        <v>9.3941592997585399</v>
      </c>
      <c r="BL85">
        <f t="shared" si="43"/>
        <v>9.4052360852350922</v>
      </c>
    </row>
    <row r="86" spans="1:64" x14ac:dyDescent="0.2">
      <c r="A86" s="75" t="s">
        <v>779</v>
      </c>
      <c r="B86" s="75"/>
      <c r="C86" s="76">
        <v>46979.775999999998</v>
      </c>
      <c r="D86" s="76"/>
      <c r="E86">
        <f t="shared" si="47"/>
        <v>-229.00044684450677</v>
      </c>
      <c r="F86">
        <f t="shared" si="48"/>
        <v>-229</v>
      </c>
      <c r="G86">
        <f t="shared" si="31"/>
        <v>-9.5590000273659825E-4</v>
      </c>
      <c r="I86">
        <f t="shared" si="32"/>
        <v>-9.5590000273659825E-4</v>
      </c>
      <c r="Q86" s="12">
        <f t="shared" si="49"/>
        <v>4.7618387060322585E-2</v>
      </c>
      <c r="R86" s="2">
        <f t="shared" si="50"/>
        <v>31961.275999999998</v>
      </c>
      <c r="S86" s="6">
        <v>0.1</v>
      </c>
      <c r="Z86">
        <f t="shared" si="51"/>
        <v>-229</v>
      </c>
      <c r="AA86" s="72">
        <f t="shared" si="52"/>
        <v>5.784877022029053E-3</v>
      </c>
      <c r="AB86" s="72">
        <f t="shared" ref="AB86:AB149" si="63">G86-AH86</f>
        <v>4.0877610035556934E-2</v>
      </c>
      <c r="AC86" s="72">
        <f t="shared" si="53"/>
        <v>-9.5590000273659825E-4</v>
      </c>
      <c r="AD86" s="72">
        <f t="shared" ref="AD86:AD149" si="64">IF(S86&lt;&gt;0,G86-AA86, -9999)</f>
        <v>-6.7407770247656512E-3</v>
      </c>
      <c r="AE86" s="72">
        <f t="shared" si="54"/>
        <v>4.5438074897608473E-6</v>
      </c>
      <c r="AF86">
        <f t="shared" ref="AF86:AF149" si="65">IF(S86&lt;&gt;0,G86-P86, -9999)</f>
        <v>-9.5590000273659825E-4</v>
      </c>
      <c r="AG86" s="127"/>
      <c r="AH86">
        <f t="shared" si="55"/>
        <v>-4.1833510038293532E-2</v>
      </c>
      <c r="AI86">
        <f t="shared" si="56"/>
        <v>1.1712806778046125</v>
      </c>
      <c r="AJ86">
        <f t="shared" si="57"/>
        <v>-0.24988000670422247</v>
      </c>
      <c r="AK86">
        <f t="shared" si="58"/>
        <v>0.54036302610397269</v>
      </c>
      <c r="AL86">
        <f t="shared" si="59"/>
        <v>-1.8777513528942853</v>
      </c>
      <c r="AM86">
        <f t="shared" si="60"/>
        <v>-1.3660072391509879</v>
      </c>
      <c r="AN86" s="72">
        <f t="shared" si="61"/>
        <v>10.159619443515268</v>
      </c>
      <c r="AO86" s="72">
        <f t="shared" si="61"/>
        <v>10.158027138540296</v>
      </c>
      <c r="AP86" s="72">
        <f t="shared" si="61"/>
        <v>10.154252950377133</v>
      </c>
      <c r="AQ86" s="72">
        <f t="shared" si="61"/>
        <v>10.14535748130964</v>
      </c>
      <c r="AR86" s="72">
        <f t="shared" si="61"/>
        <v>10.124660300534361</v>
      </c>
      <c r="AS86" s="72">
        <f t="shared" si="61"/>
        <v>10.077833013137868</v>
      </c>
      <c r="AT86" s="72">
        <f t="shared" si="61"/>
        <v>9.9775016777486059</v>
      </c>
      <c r="AU86" s="72">
        <f t="shared" si="62"/>
        <v>9.7802278201601656</v>
      </c>
      <c r="AW86">
        <v>-1600</v>
      </c>
      <c r="AX86">
        <f t="shared" si="36"/>
        <v>2.6649888419120943E-2</v>
      </c>
      <c r="AY86">
        <f t="shared" si="37"/>
        <v>8.5375065607450909E-2</v>
      </c>
      <c r="AZ86">
        <f t="shared" si="38"/>
        <v>-5.8725177188329966E-2</v>
      </c>
      <c r="BA86">
        <f t="shared" si="39"/>
        <v>1.5666697693618477</v>
      </c>
      <c r="BB86">
        <f t="shared" si="40"/>
        <v>-0.99678193879244315</v>
      </c>
      <c r="BC86">
        <f t="shared" si="41"/>
        <v>-3.1157443738865509</v>
      </c>
      <c r="BD86">
        <f t="shared" si="42"/>
        <v>-77.370280193740072</v>
      </c>
      <c r="BE86">
        <f t="shared" si="46"/>
        <v>9.4383688774010004</v>
      </c>
      <c r="BF86">
        <f t="shared" si="46"/>
        <v>9.4382570123147538</v>
      </c>
      <c r="BG86">
        <f t="shared" si="46"/>
        <v>9.4380596526965146</v>
      </c>
      <c r="BH86">
        <f t="shared" si="45"/>
        <v>9.4377114593537321</v>
      </c>
      <c r="BI86">
        <f t="shared" si="45"/>
        <v>9.4370971601593823</v>
      </c>
      <c r="BJ86">
        <f t="shared" si="45"/>
        <v>9.43601339560451</v>
      </c>
      <c r="BK86">
        <f t="shared" si="45"/>
        <v>9.4341014179565423</v>
      </c>
      <c r="BL86">
        <f t="shared" si="43"/>
        <v>9.4307283853659598</v>
      </c>
    </row>
    <row r="87" spans="1:64" x14ac:dyDescent="0.2">
      <c r="A87" s="75" t="s">
        <v>779</v>
      </c>
      <c r="B87" s="75"/>
      <c r="C87" s="76">
        <v>46994.756999999998</v>
      </c>
      <c r="D87" s="76"/>
      <c r="E87">
        <f t="shared" si="47"/>
        <v>-221.9974365457671</v>
      </c>
      <c r="F87">
        <f t="shared" si="48"/>
        <v>-222</v>
      </c>
      <c r="G87">
        <f t="shared" si="31"/>
        <v>5.4837999996379949E-3</v>
      </c>
      <c r="I87">
        <f t="shared" si="32"/>
        <v>5.4837999996379949E-3</v>
      </c>
      <c r="Q87" s="12">
        <f t="shared" si="49"/>
        <v>4.7423111005162208E-2</v>
      </c>
      <c r="R87" s="2">
        <f t="shared" si="50"/>
        <v>31976.256999999998</v>
      </c>
      <c r="S87" s="6">
        <v>0.1</v>
      </c>
      <c r="Z87">
        <f t="shared" si="51"/>
        <v>-222</v>
      </c>
      <c r="AA87" s="72">
        <f t="shared" si="52"/>
        <v>5.7176093365161051E-3</v>
      </c>
      <c r="AB87" s="72">
        <f t="shared" si="63"/>
        <v>4.7189301668284098E-2</v>
      </c>
      <c r="AC87" s="72">
        <f t="shared" si="53"/>
        <v>5.4837999996379949E-3</v>
      </c>
      <c r="AD87" s="72">
        <f t="shared" si="64"/>
        <v>-2.3380933687811023E-4</v>
      </c>
      <c r="AE87" s="72">
        <f t="shared" si="54"/>
        <v>5.4666806011381635E-9</v>
      </c>
      <c r="AF87">
        <f t="shared" si="65"/>
        <v>5.4837999996379949E-3</v>
      </c>
      <c r="AG87" s="127"/>
      <c r="AH87">
        <f t="shared" si="55"/>
        <v>-4.1705501668646103E-2</v>
      </c>
      <c r="AI87">
        <f t="shared" si="56"/>
        <v>1.168907177689412</v>
      </c>
      <c r="AJ87">
        <f t="shared" si="57"/>
        <v>-0.24562747997512441</v>
      </c>
      <c r="AK87">
        <f t="shared" si="58"/>
        <v>0.5411096338954311</v>
      </c>
      <c r="AL87">
        <f t="shared" si="59"/>
        <v>-1.873361974610013</v>
      </c>
      <c r="AM87">
        <f t="shared" si="60"/>
        <v>-1.3597361037828917</v>
      </c>
      <c r="AN87" s="72">
        <f t="shared" si="61"/>
        <v>10.162709823569186</v>
      </c>
      <c r="AO87" s="72">
        <f t="shared" si="61"/>
        <v>10.161132117095814</v>
      </c>
      <c r="AP87" s="72">
        <f t="shared" si="61"/>
        <v>10.157382023586095</v>
      </c>
      <c r="AQ87" s="72">
        <f t="shared" si="61"/>
        <v>10.148518601693031</v>
      </c>
      <c r="AR87" s="72">
        <f t="shared" si="61"/>
        <v>10.127839508545421</v>
      </c>
      <c r="AS87" s="72">
        <f t="shared" si="61"/>
        <v>10.080934640400358</v>
      </c>
      <c r="AT87" s="72">
        <f t="shared" si="61"/>
        <v>9.9802341309622236</v>
      </c>
      <c r="AU87" s="72">
        <f t="shared" si="62"/>
        <v>9.782012281169326</v>
      </c>
      <c r="AW87">
        <v>-1500</v>
      </c>
      <c r="AX87">
        <f t="shared" si="36"/>
        <v>2.4227793103585811E-2</v>
      </c>
      <c r="AY87">
        <f t="shared" si="37"/>
        <v>8.2654047489759547E-2</v>
      </c>
      <c r="AZ87">
        <f t="shared" si="38"/>
        <v>-5.8426254386173736E-2</v>
      </c>
      <c r="BA87">
        <f t="shared" si="39"/>
        <v>1.5616010333968791</v>
      </c>
      <c r="BB87">
        <f t="shared" si="40"/>
        <v>-0.98187013479110019</v>
      </c>
      <c r="BC87">
        <f t="shared" si="41"/>
        <v>-3.0052826013600726</v>
      </c>
      <c r="BD87">
        <f t="shared" si="42"/>
        <v>-14.649706823100203</v>
      </c>
      <c r="BE87">
        <f t="shared" si="46"/>
        <v>9.4965267052217897</v>
      </c>
      <c r="BF87">
        <f t="shared" si="46"/>
        <v>9.495942132661467</v>
      </c>
      <c r="BG87">
        <f t="shared" si="46"/>
        <v>9.4949083053684795</v>
      </c>
      <c r="BH87">
        <f t="shared" si="45"/>
        <v>9.4930801459244289</v>
      </c>
      <c r="BI87">
        <f t="shared" si="45"/>
        <v>9.4898478918452174</v>
      </c>
      <c r="BJ87">
        <f t="shared" si="45"/>
        <v>9.484134790200077</v>
      </c>
      <c r="BK87">
        <f t="shared" si="45"/>
        <v>9.4740413442831777</v>
      </c>
      <c r="BL87">
        <f t="shared" si="43"/>
        <v>9.4562206854968291</v>
      </c>
    </row>
    <row r="88" spans="1:64" x14ac:dyDescent="0.2">
      <c r="A88" s="75" t="s">
        <v>779</v>
      </c>
      <c r="B88" s="75"/>
      <c r="C88" s="76">
        <v>47024.703000000001</v>
      </c>
      <c r="D88" s="76"/>
      <c r="E88">
        <f t="shared" si="47"/>
        <v>-207.99889529978307</v>
      </c>
      <c r="F88">
        <f t="shared" si="48"/>
        <v>-208</v>
      </c>
      <c r="G88">
        <f t="shared" ref="G88:G114" si="66">+C88-(C$7+F88*C$8)</f>
        <v>2.3632000011275522E-3</v>
      </c>
      <c r="I88">
        <f t="shared" ref="I88:I116" si="67">G88</f>
        <v>2.3632000011275522E-3</v>
      </c>
      <c r="Q88" s="12">
        <f t="shared" si="49"/>
        <v>4.7032482714754333E-2</v>
      </c>
      <c r="R88" s="2">
        <f t="shared" si="50"/>
        <v>32006.203000000001</v>
      </c>
      <c r="S88" s="6">
        <v>0.1</v>
      </c>
      <c r="Z88">
        <f t="shared" si="51"/>
        <v>-208</v>
      </c>
      <c r="AA88" s="72">
        <f t="shared" si="52"/>
        <v>5.5834025574485746E-3</v>
      </c>
      <c r="AB88" s="72">
        <f t="shared" si="63"/>
        <v>4.381228015843331E-2</v>
      </c>
      <c r="AC88" s="72">
        <f t="shared" si="53"/>
        <v>2.3632000011275522E-3</v>
      </c>
      <c r="AD88" s="72">
        <f t="shared" si="64"/>
        <v>-3.2202025563210224E-3</v>
      </c>
      <c r="AE88" s="72">
        <f t="shared" si="54"/>
        <v>1.0369704503736448E-6</v>
      </c>
      <c r="AF88">
        <f t="shared" si="65"/>
        <v>2.3632000011275522E-3</v>
      </c>
      <c r="AG88" s="127"/>
      <c r="AH88">
        <f t="shared" si="55"/>
        <v>-4.1449080157305758E-2</v>
      </c>
      <c r="AI88">
        <f t="shared" si="56"/>
        <v>1.1641794358796671</v>
      </c>
      <c r="AJ88">
        <f t="shared" si="57"/>
        <v>-0.23716019238277872</v>
      </c>
      <c r="AK88">
        <f t="shared" si="58"/>
        <v>0.54256279212979985</v>
      </c>
      <c r="AL88">
        <f t="shared" si="59"/>
        <v>-1.8646366223690825</v>
      </c>
      <c r="AM88">
        <f t="shared" si="60"/>
        <v>-1.347380568860914</v>
      </c>
      <c r="AN88" s="72">
        <f t="shared" si="61"/>
        <v>10.168871684078788</v>
      </c>
      <c r="AO88" s="72">
        <f t="shared" si="61"/>
        <v>10.167323214775433</v>
      </c>
      <c r="AP88" s="72">
        <f t="shared" si="61"/>
        <v>10.163621769752179</v>
      </c>
      <c r="AQ88" s="72">
        <f t="shared" si="61"/>
        <v>10.15482395276287</v>
      </c>
      <c r="AR88" s="72">
        <f t="shared" si="61"/>
        <v>10.134184526341425</v>
      </c>
      <c r="AS88" s="72">
        <f t="shared" si="61"/>
        <v>10.087130279211946</v>
      </c>
      <c r="AT88" s="72">
        <f t="shared" si="61"/>
        <v>9.9856971407791253</v>
      </c>
      <c r="AU88" s="72">
        <f t="shared" si="62"/>
        <v>9.7855812031876486</v>
      </c>
      <c r="AW88">
        <v>-1400</v>
      </c>
      <c r="AX88">
        <f t="shared" si="36"/>
        <v>2.1995290964184282E-2</v>
      </c>
      <c r="AY88">
        <f t="shared" si="37"/>
        <v>7.9927847053217968E-2</v>
      </c>
      <c r="AZ88">
        <f t="shared" si="38"/>
        <v>-5.7932556089033686E-2</v>
      </c>
      <c r="BA88">
        <f t="shared" si="39"/>
        <v>1.5498402019740185</v>
      </c>
      <c r="BB88">
        <f t="shared" si="40"/>
        <v>-0.95531886440056224</v>
      </c>
      <c r="BC88">
        <f t="shared" si="41"/>
        <v>-2.8959317171944718</v>
      </c>
      <c r="BD88">
        <f t="shared" si="42"/>
        <v>-8.1003177872905106</v>
      </c>
      <c r="BE88">
        <f t="shared" si="46"/>
        <v>9.5544119116186668</v>
      </c>
      <c r="BF88">
        <f t="shared" si="46"/>
        <v>9.5533808193420366</v>
      </c>
      <c r="BG88">
        <f t="shared" si="46"/>
        <v>9.5515469330064828</v>
      </c>
      <c r="BH88">
        <f t="shared" si="45"/>
        <v>9.5482862631313914</v>
      </c>
      <c r="BI88">
        <f t="shared" si="45"/>
        <v>9.5424919917023807</v>
      </c>
      <c r="BJ88">
        <f t="shared" si="45"/>
        <v>9.5322051239193897</v>
      </c>
      <c r="BK88">
        <f t="shared" si="45"/>
        <v>9.5139696903505833</v>
      </c>
      <c r="BL88">
        <f t="shared" si="43"/>
        <v>9.4817129856276985</v>
      </c>
    </row>
    <row r="89" spans="1:64" x14ac:dyDescent="0.2">
      <c r="A89" s="75" t="s">
        <v>779</v>
      </c>
      <c r="B89" s="75"/>
      <c r="C89" s="76">
        <v>47039.675999999999</v>
      </c>
      <c r="D89" s="76"/>
      <c r="E89">
        <f t="shared" si="47"/>
        <v>-200.99962467679276</v>
      </c>
      <c r="F89">
        <f t="shared" si="48"/>
        <v>-201</v>
      </c>
      <c r="G89">
        <f t="shared" si="66"/>
        <v>8.029000018723309E-4</v>
      </c>
      <c r="I89">
        <f t="shared" si="67"/>
        <v>8.029000018723309E-4</v>
      </c>
      <c r="Q89" s="12">
        <f t="shared" si="49"/>
        <v>4.6837130479506855E-2</v>
      </c>
      <c r="R89" s="2">
        <f t="shared" si="50"/>
        <v>32021.175999999999</v>
      </c>
      <c r="S89" s="6">
        <v>0.1</v>
      </c>
      <c r="Z89">
        <f t="shared" si="51"/>
        <v>-201</v>
      </c>
      <c r="AA89" s="72">
        <f t="shared" si="52"/>
        <v>5.5164574170766187E-3</v>
      </c>
      <c r="AB89" s="72">
        <f t="shared" si="63"/>
        <v>4.2123573064302568E-2</v>
      </c>
      <c r="AC89" s="72">
        <f t="shared" si="53"/>
        <v>8.029000018723309E-4</v>
      </c>
      <c r="AD89" s="72">
        <f t="shared" si="64"/>
        <v>-4.7135574152042878E-3</v>
      </c>
      <c r="AE89" s="72">
        <f t="shared" si="54"/>
        <v>2.2217623506427329E-6</v>
      </c>
      <c r="AF89">
        <f t="shared" si="65"/>
        <v>8.029000018723309E-4</v>
      </c>
      <c r="AG89" s="127"/>
      <c r="AH89">
        <f t="shared" si="55"/>
        <v>-4.1320673062430237E-2</v>
      </c>
      <c r="AI89">
        <f t="shared" si="56"/>
        <v>1.1618252737763148</v>
      </c>
      <c r="AJ89">
        <f t="shared" si="57"/>
        <v>-0.23294554764064879</v>
      </c>
      <c r="AK89">
        <f t="shared" si="58"/>
        <v>0.54326959360585503</v>
      </c>
      <c r="AL89">
        <f t="shared" si="59"/>
        <v>-1.8603004864319288</v>
      </c>
      <c r="AM89">
        <f t="shared" si="60"/>
        <v>-1.3412942855180801</v>
      </c>
      <c r="AN89" s="72">
        <f t="shared" si="61"/>
        <v>10.171943193890918</v>
      </c>
      <c r="AO89" s="72">
        <f t="shared" si="61"/>
        <v>10.170409356955249</v>
      </c>
      <c r="AP89" s="72">
        <f t="shared" si="61"/>
        <v>10.166732454437744</v>
      </c>
      <c r="AQ89" s="72">
        <f t="shared" si="61"/>
        <v>10.157968179075109</v>
      </c>
      <c r="AR89" s="72">
        <f t="shared" si="61"/>
        <v>10.137350317227927</v>
      </c>
      <c r="AS89" s="72">
        <f t="shared" si="61"/>
        <v>10.090224271383549</v>
      </c>
      <c r="AT89" s="72">
        <f t="shared" si="61"/>
        <v>9.9884276913510615</v>
      </c>
      <c r="AU89" s="72">
        <f t="shared" si="62"/>
        <v>9.787365664196809</v>
      </c>
      <c r="AW89">
        <v>-1300</v>
      </c>
      <c r="AX89">
        <f t="shared" si="36"/>
        <v>1.9945111576385614E-2</v>
      </c>
      <c r="AY89">
        <f t="shared" si="37"/>
        <v>7.7196464297826131E-2</v>
      </c>
      <c r="AZ89">
        <f t="shared" si="38"/>
        <v>-5.7251352721440517E-2</v>
      </c>
      <c r="BA89">
        <f t="shared" si="39"/>
        <v>1.5318949740668781</v>
      </c>
      <c r="BB89">
        <f t="shared" si="40"/>
        <v>-0.91813136546854079</v>
      </c>
      <c r="BC89">
        <f t="shared" si="41"/>
        <v>-2.7885339616386147</v>
      </c>
      <c r="BD89">
        <f t="shared" si="42"/>
        <v>-5.6058147920764716</v>
      </c>
      <c r="BE89">
        <f t="shared" si="46"/>
        <v>9.6118126781764648</v>
      </c>
      <c r="BF89">
        <f t="shared" si="46"/>
        <v>9.6103803441733255</v>
      </c>
      <c r="BG89">
        <f t="shared" si="46"/>
        <v>9.6078100162281341</v>
      </c>
      <c r="BH89">
        <f t="shared" si="45"/>
        <v>9.6032006069397298</v>
      </c>
      <c r="BI89">
        <f t="shared" si="45"/>
        <v>9.5949439993249381</v>
      </c>
      <c r="BJ89">
        <f t="shared" si="45"/>
        <v>9.5801831869805749</v>
      </c>
      <c r="BK89">
        <f t="shared" si="45"/>
        <v>9.5538770752959987</v>
      </c>
      <c r="BL89">
        <f t="shared" si="43"/>
        <v>9.507205285758566</v>
      </c>
    </row>
    <row r="90" spans="1:64" x14ac:dyDescent="0.2">
      <c r="A90" s="75" t="s">
        <v>779</v>
      </c>
      <c r="B90" s="75"/>
      <c r="C90" s="76">
        <v>47056.792000000001</v>
      </c>
      <c r="D90" s="76"/>
      <c r="E90">
        <f t="shared" si="47"/>
        <v>-192.99858841264196</v>
      </c>
      <c r="F90">
        <f t="shared" si="48"/>
        <v>-193</v>
      </c>
      <c r="G90">
        <f t="shared" si="66"/>
        <v>3.0197000014595687E-3</v>
      </c>
      <c r="I90">
        <f t="shared" si="67"/>
        <v>3.0197000014595687E-3</v>
      </c>
      <c r="Q90" s="12">
        <f t="shared" si="49"/>
        <v>4.6613839688168061E-2</v>
      </c>
      <c r="R90" s="2">
        <f t="shared" si="50"/>
        <v>32038.292000000001</v>
      </c>
      <c r="S90" s="6">
        <v>0.1</v>
      </c>
      <c r="Z90">
        <f t="shared" si="51"/>
        <v>-193</v>
      </c>
      <c r="AA90" s="72">
        <f t="shared" si="52"/>
        <v>5.4400728231595863E-3</v>
      </c>
      <c r="AB90" s="72">
        <f t="shared" si="63"/>
        <v>4.4193466866468044E-2</v>
      </c>
      <c r="AC90" s="72">
        <f t="shared" si="53"/>
        <v>3.0197000014595687E-3</v>
      </c>
      <c r="AD90" s="72">
        <f t="shared" si="64"/>
        <v>-2.4203728217000176E-3</v>
      </c>
      <c r="AE90" s="72">
        <f t="shared" si="54"/>
        <v>5.8582045960241053E-7</v>
      </c>
      <c r="AF90">
        <f t="shared" si="65"/>
        <v>3.0197000014595687E-3</v>
      </c>
      <c r="AG90" s="127"/>
      <c r="AH90">
        <f t="shared" si="55"/>
        <v>-4.1173766865008475E-2</v>
      </c>
      <c r="AI90">
        <f t="shared" si="56"/>
        <v>1.1591427924185289</v>
      </c>
      <c r="AJ90">
        <f t="shared" si="57"/>
        <v>-0.22814441286900813</v>
      </c>
      <c r="AK90">
        <f t="shared" si="58"/>
        <v>0.54406143236833393</v>
      </c>
      <c r="AL90">
        <f t="shared" si="59"/>
        <v>-1.8553664307457731</v>
      </c>
      <c r="AM90">
        <f t="shared" si="60"/>
        <v>-1.3344116617146431</v>
      </c>
      <c r="AN90" s="72">
        <f t="shared" si="61"/>
        <v>10.175445825867349</v>
      </c>
      <c r="AO90" s="72">
        <f t="shared" si="61"/>
        <v>10.173928717656151</v>
      </c>
      <c r="AP90" s="72">
        <f t="shared" si="61"/>
        <v>10.170280032385682</v>
      </c>
      <c r="AQ90" s="72">
        <f t="shared" si="61"/>
        <v>10.161554680073491</v>
      </c>
      <c r="AR90" s="72">
        <f t="shared" si="61"/>
        <v>10.140962864213963</v>
      </c>
      <c r="AS90" s="72">
        <f t="shared" si="61"/>
        <v>10.093757121869723</v>
      </c>
      <c r="AT90" s="72">
        <f t="shared" si="61"/>
        <v>9.9915475364309323</v>
      </c>
      <c r="AU90" s="72">
        <f t="shared" si="62"/>
        <v>9.7894050482072785</v>
      </c>
      <c r="AW90">
        <v>-1200</v>
      </c>
      <c r="AX90">
        <f t="shared" si="36"/>
        <v>1.8066918472722439E-2</v>
      </c>
      <c r="AY90">
        <f t="shared" si="37"/>
        <v>7.4459899223584078E-2</v>
      </c>
      <c r="AZ90">
        <f t="shared" si="38"/>
        <v>-5.6392980750861639E-2</v>
      </c>
      <c r="BA90">
        <f t="shared" si="39"/>
        <v>1.5084991861838413</v>
      </c>
      <c r="BB90">
        <f t="shared" si="40"/>
        <v>-0.87169102354852501</v>
      </c>
      <c r="BC90">
        <f t="shared" si="41"/>
        <v>-2.6838375011354318</v>
      </c>
      <c r="BD90">
        <f t="shared" si="42"/>
        <v>-4.2925876803653038</v>
      </c>
      <c r="BE90">
        <f t="shared" si="46"/>
        <v>9.6685324363321019</v>
      </c>
      <c r="BF90">
        <f t="shared" si="46"/>
        <v>9.666759778672283</v>
      </c>
      <c r="BG90">
        <f t="shared" si="46"/>
        <v>9.6635400512241443</v>
      </c>
      <c r="BH90">
        <f t="shared" si="45"/>
        <v>9.6576983921681325</v>
      </c>
      <c r="BI90">
        <f t="shared" si="45"/>
        <v>9.6471201543783245</v>
      </c>
      <c r="BJ90">
        <f t="shared" si="45"/>
        <v>9.6280280938965603</v>
      </c>
      <c r="BK90">
        <f t="shared" si="45"/>
        <v>9.5937541318776827</v>
      </c>
      <c r="BL90">
        <f t="shared" si="43"/>
        <v>9.5326975858894336</v>
      </c>
    </row>
    <row r="91" spans="1:64" x14ac:dyDescent="0.2">
      <c r="A91" s="75" t="s">
        <v>779</v>
      </c>
      <c r="B91" s="75"/>
      <c r="C91" s="76">
        <v>47084.6</v>
      </c>
      <c r="D91" s="76"/>
      <c r="E91">
        <f t="shared" si="47"/>
        <v>-179.99947551047677</v>
      </c>
      <c r="F91">
        <f t="shared" si="48"/>
        <v>-180</v>
      </c>
      <c r="G91">
        <f t="shared" si="66"/>
        <v>1.1220000014873222E-3</v>
      </c>
      <c r="I91">
        <f t="shared" si="67"/>
        <v>1.1220000014873222E-3</v>
      </c>
      <c r="Q91" s="12">
        <f t="shared" si="49"/>
        <v>4.6250921413590211E-2</v>
      </c>
      <c r="R91" s="2">
        <f t="shared" si="50"/>
        <v>32066.1</v>
      </c>
      <c r="S91" s="6">
        <v>0.1</v>
      </c>
      <c r="Z91">
        <f t="shared" si="51"/>
        <v>-180</v>
      </c>
      <c r="AA91" s="72">
        <f t="shared" si="52"/>
        <v>5.3162193615863343E-3</v>
      </c>
      <c r="AB91" s="72">
        <f t="shared" si="63"/>
        <v>4.2056702053491199E-2</v>
      </c>
      <c r="AC91" s="72">
        <f t="shared" si="53"/>
        <v>1.1220000014873222E-3</v>
      </c>
      <c r="AD91" s="72">
        <f t="shared" si="64"/>
        <v>-4.1942193600990121E-3</v>
      </c>
      <c r="AE91" s="72">
        <f t="shared" si="54"/>
        <v>1.7591476040629366E-6</v>
      </c>
      <c r="AF91">
        <f t="shared" si="65"/>
        <v>1.1220000014873222E-3</v>
      </c>
      <c r="AG91" s="127"/>
      <c r="AH91">
        <f t="shared" si="55"/>
        <v>-4.0934702052003877E-2</v>
      </c>
      <c r="AI91">
        <f t="shared" si="56"/>
        <v>1.1548020692448</v>
      </c>
      <c r="AJ91">
        <f t="shared" si="57"/>
        <v>-0.22037825326942401</v>
      </c>
      <c r="AK91">
        <f t="shared" si="58"/>
        <v>0.54531237829979462</v>
      </c>
      <c r="AL91">
        <f t="shared" si="59"/>
        <v>-1.8473972650493216</v>
      </c>
      <c r="AM91">
        <f t="shared" si="60"/>
        <v>-1.3233904557930338</v>
      </c>
      <c r="AN91" s="72">
        <f t="shared" si="61"/>
        <v>10.181120221380615</v>
      </c>
      <c r="AO91" s="72">
        <f t="shared" si="61"/>
        <v>10.179630299790066</v>
      </c>
      <c r="AP91" s="72">
        <f t="shared" si="61"/>
        <v>10.176027830585371</v>
      </c>
      <c r="AQ91" s="72">
        <f t="shared" si="61"/>
        <v>10.167367039902743</v>
      </c>
      <c r="AR91" s="72">
        <f t="shared" si="61"/>
        <v>10.146820707617108</v>
      </c>
      <c r="AS91" s="72">
        <f t="shared" si="61"/>
        <v>10.099490823557469</v>
      </c>
      <c r="AT91" s="72">
        <f t="shared" si="61"/>
        <v>9.9966154895753601</v>
      </c>
      <c r="AU91" s="72">
        <f t="shared" si="62"/>
        <v>9.7927190472242902</v>
      </c>
      <c r="AW91">
        <v>-1100</v>
      </c>
      <c r="AX91">
        <f t="shared" si="36"/>
        <v>1.6347875142832077E-2</v>
      </c>
      <c r="AY91">
        <f t="shared" si="37"/>
        <v>7.1718151830491808E-2</v>
      </c>
      <c r="AZ91">
        <f t="shared" si="38"/>
        <v>-5.5370276687659731E-2</v>
      </c>
      <c r="BA91">
        <f t="shared" si="39"/>
        <v>1.4805378498358024</v>
      </c>
      <c r="BB91">
        <f t="shared" si="40"/>
        <v>-0.81762484139083391</v>
      </c>
      <c r="BC91">
        <f t="shared" si="41"/>
        <v>-2.5824685560047431</v>
      </c>
      <c r="BD91">
        <f t="shared" si="42"/>
        <v>-3.483346905906183</v>
      </c>
      <c r="BE91">
        <f t="shared" ref="BE91:BG110" si="68">$BL91+$AB$7*SIN(BF91)</f>
        <v>9.7243952363954929</v>
      </c>
      <c r="BF91">
        <f t="shared" si="68"/>
        <v>9.7223543493446449</v>
      </c>
      <c r="BG91">
        <f t="shared" si="68"/>
        <v>9.7185906604725822</v>
      </c>
      <c r="BH91">
        <f t="shared" si="45"/>
        <v>9.7116610550954601</v>
      </c>
      <c r="BI91">
        <f t="shared" si="45"/>
        <v>9.6989391217291026</v>
      </c>
      <c r="BJ91">
        <f t="shared" si="45"/>
        <v>9.6756994262664318</v>
      </c>
      <c r="BK91">
        <f t="shared" si="45"/>
        <v>9.6335915125619245</v>
      </c>
      <c r="BL91">
        <f t="shared" si="43"/>
        <v>9.5581898860203012</v>
      </c>
    </row>
    <row r="92" spans="1:64" x14ac:dyDescent="0.2">
      <c r="A92" s="75" t="s">
        <v>779</v>
      </c>
      <c r="B92" s="75"/>
      <c r="C92" s="76">
        <v>47469.648000000001</v>
      </c>
      <c r="D92" s="76"/>
      <c r="E92">
        <f t="shared" si="47"/>
        <v>-5.1420541536849737E-3</v>
      </c>
      <c r="F92">
        <f t="shared" si="48"/>
        <v>0</v>
      </c>
      <c r="G92">
        <f t="shared" si="66"/>
        <v>-1.0999999998603016E-2</v>
      </c>
      <c r="I92">
        <f t="shared" si="67"/>
        <v>-1.0999999998603016E-2</v>
      </c>
      <c r="Q92" s="12">
        <f t="shared" si="49"/>
        <v>4.1216897462361776E-2</v>
      </c>
      <c r="R92" s="2">
        <f t="shared" si="50"/>
        <v>32451.148000000001</v>
      </c>
      <c r="S92" s="6">
        <v>0.1</v>
      </c>
      <c r="Z92">
        <f t="shared" si="51"/>
        <v>0</v>
      </c>
      <c r="AA92" s="72">
        <f t="shared" si="52"/>
        <v>3.6266545262523472E-3</v>
      </c>
      <c r="AB92" s="72">
        <f t="shared" si="63"/>
        <v>2.6590242937506413E-2</v>
      </c>
      <c r="AC92" s="72">
        <f t="shared" si="53"/>
        <v>-1.0999999998603016E-2</v>
      </c>
      <c r="AD92" s="72">
        <f t="shared" si="64"/>
        <v>-1.4626654524855363E-2</v>
      </c>
      <c r="AE92" s="72">
        <f t="shared" si="54"/>
        <v>2.1393902258947188E-5</v>
      </c>
      <c r="AF92">
        <f t="shared" si="65"/>
        <v>-1.0999999998603016E-2</v>
      </c>
      <c r="AG92" s="127"/>
      <c r="AH92">
        <f t="shared" si="55"/>
        <v>-3.7590242936109429E-2</v>
      </c>
      <c r="AI92">
        <f t="shared" si="56"/>
        <v>1.0971182153915293</v>
      </c>
      <c r="AJ92">
        <f t="shared" si="57"/>
        <v>-0.11750552038205789</v>
      </c>
      <c r="AK92">
        <f t="shared" si="58"/>
        <v>0.55847768335772796</v>
      </c>
      <c r="AL92">
        <f t="shared" si="59"/>
        <v>-1.7429726493080491</v>
      </c>
      <c r="AM92">
        <f t="shared" si="60"/>
        <v>-1.1889057751107537</v>
      </c>
      <c r="AN92" s="72">
        <f t="shared" si="61"/>
        <v>10.25753199410145</v>
      </c>
      <c r="AO92" s="72">
        <f t="shared" si="61"/>
        <v>10.256409682213363</v>
      </c>
      <c r="AP92" s="72">
        <f t="shared" si="61"/>
        <v>10.253475460495856</v>
      </c>
      <c r="AQ92" s="72">
        <f t="shared" si="61"/>
        <v>10.245848036403265</v>
      </c>
      <c r="AR92" s="72">
        <f t="shared" si="61"/>
        <v>10.226306001346622</v>
      </c>
      <c r="AS92" s="72">
        <f t="shared" si="61"/>
        <v>10.177935389144929</v>
      </c>
      <c r="AT92" s="72">
        <f t="shared" si="61"/>
        <v>10.066548555811266</v>
      </c>
      <c r="AU92" s="72">
        <f t="shared" si="62"/>
        <v>9.8386051874598532</v>
      </c>
      <c r="AW92">
        <v>-1000</v>
      </c>
      <c r="AX92">
        <f t="shared" si="36"/>
        <v>1.4773308399533849E-2</v>
      </c>
      <c r="AY92">
        <f t="shared" si="37"/>
        <v>6.8971222118549322E-2</v>
      </c>
      <c r="AZ92">
        <f t="shared" si="38"/>
        <v>-5.4197913719015473E-2</v>
      </c>
      <c r="BA92">
        <f t="shared" si="39"/>
        <v>1.448966811829727</v>
      </c>
      <c r="BB92">
        <f t="shared" si="40"/>
        <v>-0.75766038897417909</v>
      </c>
      <c r="BC92">
        <f t="shared" si="41"/>
        <v>-2.4849158490666556</v>
      </c>
      <c r="BD92">
        <f t="shared" si="42"/>
        <v>-2.9353973637859889</v>
      </c>
      <c r="BE92">
        <f t="shared" si="68"/>
        <v>9.7792497209083074</v>
      </c>
      <c r="BF92">
        <f t="shared" si="68"/>
        <v>9.7770188804701963</v>
      </c>
      <c r="BG92">
        <f t="shared" si="68"/>
        <v>9.7728292192586359</v>
      </c>
      <c r="BH92">
        <f t="shared" si="45"/>
        <v>9.7649778727165053</v>
      </c>
      <c r="BI92">
        <f t="shared" si="45"/>
        <v>9.7503226780117274</v>
      </c>
      <c r="BJ92">
        <f t="shared" si="45"/>
        <v>9.7231573729447458</v>
      </c>
      <c r="BK92">
        <f t="shared" si="45"/>
        <v>9.6733798955972983</v>
      </c>
      <c r="BL92">
        <f t="shared" si="43"/>
        <v>9.5836821861511705</v>
      </c>
    </row>
    <row r="93" spans="1:64" x14ac:dyDescent="0.2">
      <c r="A93" s="75" t="s">
        <v>779</v>
      </c>
      <c r="B93" s="75"/>
      <c r="C93" s="76">
        <v>47478.214</v>
      </c>
      <c r="D93" s="76"/>
      <c r="E93">
        <f t="shared" si="47"/>
        <v>3.9991157536693773</v>
      </c>
      <c r="F93">
        <f t="shared" si="48"/>
        <v>4</v>
      </c>
      <c r="G93">
        <f t="shared" si="66"/>
        <v>-1.8915999971795827E-3</v>
      </c>
      <c r="I93">
        <f t="shared" si="67"/>
        <v>-1.8915999971795827E-3</v>
      </c>
      <c r="Q93" s="12">
        <f t="shared" si="49"/>
        <v>4.1104839554111899E-2</v>
      </c>
      <c r="R93" s="2">
        <f t="shared" si="50"/>
        <v>32459.714</v>
      </c>
      <c r="S93" s="6">
        <v>0.1</v>
      </c>
      <c r="Z93">
        <f t="shared" si="51"/>
        <v>4</v>
      </c>
      <c r="AA93" s="72">
        <f t="shared" si="52"/>
        <v>3.5894684622140086E-3</v>
      </c>
      <c r="AB93" s="72">
        <f t="shared" si="63"/>
        <v>3.5623771094718308E-2</v>
      </c>
      <c r="AC93" s="72">
        <f t="shared" si="53"/>
        <v>-1.8915999971795827E-3</v>
      </c>
      <c r="AD93" s="72">
        <f t="shared" si="64"/>
        <v>-5.4810684593935913E-3</v>
      </c>
      <c r="AE93" s="72">
        <f t="shared" si="54"/>
        <v>3.0042111456559237E-6</v>
      </c>
      <c r="AF93">
        <f t="shared" si="65"/>
        <v>-1.8915999971795827E-3</v>
      </c>
      <c r="AG93" s="127"/>
      <c r="AH93">
        <f t="shared" si="55"/>
        <v>-3.7515371091897891E-2</v>
      </c>
      <c r="AI93">
        <f t="shared" si="56"/>
        <v>1.0958888345424109</v>
      </c>
      <c r="AJ93">
        <f t="shared" si="57"/>
        <v>-0.11531959716710612</v>
      </c>
      <c r="AK93">
        <f t="shared" si="58"/>
        <v>0.55869007685795558</v>
      </c>
      <c r="AL93">
        <f t="shared" si="59"/>
        <v>-1.7407717616765792</v>
      </c>
      <c r="AM93">
        <f t="shared" si="60"/>
        <v>-1.1862533265180224</v>
      </c>
      <c r="AN93" s="72">
        <f t="shared" si="61"/>
        <v>10.259185544464872</v>
      </c>
      <c r="AO93" s="72">
        <f t="shared" si="61"/>
        <v>10.258071048986816</v>
      </c>
      <c r="AP93" s="72">
        <f t="shared" si="61"/>
        <v>10.255151930069058</v>
      </c>
      <c r="AQ93" s="72">
        <f t="shared" si="61"/>
        <v>10.247549857215237</v>
      </c>
      <c r="AR93" s="72">
        <f t="shared" si="61"/>
        <v>10.228037468633403</v>
      </c>
      <c r="AS93" s="72">
        <f t="shared" si="61"/>
        <v>10.179657947120331</v>
      </c>
      <c r="AT93" s="72">
        <f t="shared" si="61"/>
        <v>10.068097359284284</v>
      </c>
      <c r="AU93" s="72">
        <f t="shared" si="62"/>
        <v>9.839624879465088</v>
      </c>
      <c r="AW93">
        <v>-900</v>
      </c>
      <c r="AX93">
        <f t="shared" si="36"/>
        <v>1.332740425682543E-2</v>
      </c>
      <c r="AY93">
        <f t="shared" si="37"/>
        <v>6.6219110087756577E-2</v>
      </c>
      <c r="AZ93">
        <f t="shared" si="38"/>
        <v>-5.2891705830931147E-2</v>
      </c>
      <c r="BA93">
        <f t="shared" si="39"/>
        <v>1.4147392102133081</v>
      </c>
      <c r="BB93">
        <f t="shared" si="40"/>
        <v>-0.69349736945993357</v>
      </c>
      <c r="BC93">
        <f t="shared" si="41"/>
        <v>-2.3915271689960433</v>
      </c>
      <c r="BD93">
        <f t="shared" si="42"/>
        <v>-2.5402348311657068</v>
      </c>
      <c r="BE93">
        <f t="shared" si="68"/>
        <v>9.8329715482667321</v>
      </c>
      <c r="BF93">
        <f t="shared" si="68"/>
        <v>9.8306301892308028</v>
      </c>
      <c r="BG93">
        <f t="shared" si="68"/>
        <v>9.8261389063617965</v>
      </c>
      <c r="BH93">
        <f t="shared" si="45"/>
        <v>9.8175473562328577</v>
      </c>
      <c r="BI93">
        <f t="shared" si="45"/>
        <v>9.8011963492462915</v>
      </c>
      <c r="BJ93">
        <f t="shared" si="45"/>
        <v>9.7703628668122562</v>
      </c>
      <c r="BK93">
        <f t="shared" si="45"/>
        <v>9.7131099910721304</v>
      </c>
      <c r="BL93">
        <f t="shared" si="43"/>
        <v>9.6091744862820399</v>
      </c>
    </row>
    <row r="94" spans="1:64" x14ac:dyDescent="0.2">
      <c r="A94" s="75" t="s">
        <v>779</v>
      </c>
      <c r="B94" s="75"/>
      <c r="C94" s="76">
        <v>47717.81</v>
      </c>
      <c r="D94" s="76"/>
      <c r="E94">
        <f t="shared" si="47"/>
        <v>116.00053458664733</v>
      </c>
      <c r="F94">
        <f t="shared" si="48"/>
        <v>116</v>
      </c>
      <c r="G94">
        <f t="shared" si="66"/>
        <v>1.1435999986133538E-3</v>
      </c>
      <c r="I94">
        <f t="shared" si="67"/>
        <v>1.1435999986133538E-3</v>
      </c>
      <c r="Q94" s="12">
        <f t="shared" si="49"/>
        <v>3.7963851688790268E-2</v>
      </c>
      <c r="R94" s="2">
        <f t="shared" si="50"/>
        <v>32699.309999999998</v>
      </c>
      <c r="S94" s="6">
        <v>0.1</v>
      </c>
      <c r="Z94">
        <f t="shared" si="51"/>
        <v>116</v>
      </c>
      <c r="AA94" s="72">
        <f t="shared" si="52"/>
        <v>2.5504672976964446E-3</v>
      </c>
      <c r="AB94" s="72">
        <f t="shared" si="63"/>
        <v>3.6556984389707177E-2</v>
      </c>
      <c r="AC94" s="72">
        <f t="shared" si="53"/>
        <v>1.1435999986133538E-3</v>
      </c>
      <c r="AD94" s="72">
        <f t="shared" si="64"/>
        <v>-1.4068672990830908E-3</v>
      </c>
      <c r="AE94" s="72">
        <f t="shared" si="54"/>
        <v>1.9792755972293509E-7</v>
      </c>
      <c r="AF94">
        <f t="shared" si="65"/>
        <v>1.1435999986133538E-3</v>
      </c>
      <c r="AG94" s="127"/>
      <c r="AH94">
        <f t="shared" si="55"/>
        <v>-3.5413384391093823E-2</v>
      </c>
      <c r="AI94">
        <f t="shared" si="56"/>
        <v>1.0624057960346982</v>
      </c>
      <c r="AJ94">
        <f t="shared" si="57"/>
        <v>-5.5886257623578128E-2</v>
      </c>
      <c r="AK94">
        <f t="shared" si="58"/>
        <v>0.5634135134967263</v>
      </c>
      <c r="AL94">
        <f t="shared" si="59"/>
        <v>-1.6811104142469779</v>
      </c>
      <c r="AM94">
        <f t="shared" si="60"/>
        <v>-1.1168793587364014</v>
      </c>
      <c r="AN94" s="72">
        <f t="shared" si="61"/>
        <v>10.304733331269652</v>
      </c>
      <c r="AO94" s="72">
        <f t="shared" si="61"/>
        <v>10.303828017282513</v>
      </c>
      <c r="AP94" s="72">
        <f t="shared" si="61"/>
        <v>10.301328083001243</v>
      </c>
      <c r="AQ94" s="72">
        <f t="shared" si="61"/>
        <v>10.294463384809118</v>
      </c>
      <c r="AR94" s="72">
        <f t="shared" si="61"/>
        <v>10.275893222979024</v>
      </c>
      <c r="AS94" s="72">
        <f t="shared" si="61"/>
        <v>10.227509141007351</v>
      </c>
      <c r="AT94" s="72">
        <f t="shared" si="61"/>
        <v>10.111365404070153</v>
      </c>
      <c r="AU94" s="72">
        <f t="shared" si="62"/>
        <v>9.8681762556116617</v>
      </c>
      <c r="AW94">
        <v>-800</v>
      </c>
      <c r="AX94">
        <f t="shared" si="36"/>
        <v>1.1993876320213807E-2</v>
      </c>
      <c r="AY94">
        <f t="shared" si="37"/>
        <v>6.3461815738113631E-2</v>
      </c>
      <c r="AZ94">
        <f t="shared" si="38"/>
        <v>-5.1467939417899823E-2</v>
      </c>
      <c r="BA94">
        <f t="shared" si="39"/>
        <v>1.3787470682390661</v>
      </c>
      <c r="BB94">
        <f t="shared" si="40"/>
        <v>-0.626707786670198</v>
      </c>
      <c r="BC94">
        <f t="shared" si="41"/>
        <v>-2.3025161961550413</v>
      </c>
      <c r="BD94">
        <f t="shared" si="42"/>
        <v>-2.2420579607414961</v>
      </c>
      <c r="BE94">
        <f t="shared" si="68"/>
        <v>9.8854642703283204</v>
      </c>
      <c r="BF94">
        <f t="shared" si="68"/>
        <v>9.8830883882565388</v>
      </c>
      <c r="BG94">
        <f t="shared" si="68"/>
        <v>9.8784201257881463</v>
      </c>
      <c r="BH94">
        <f t="shared" si="45"/>
        <v>9.8692783865562905</v>
      </c>
      <c r="BI94">
        <f t="shared" si="45"/>
        <v>9.8514899902890338</v>
      </c>
      <c r="BJ94">
        <f t="shared" si="45"/>
        <v>9.8172777173988788</v>
      </c>
      <c r="BK94">
        <f t="shared" si="45"/>
        <v>9.7527725469512987</v>
      </c>
      <c r="BL94">
        <f t="shared" si="43"/>
        <v>9.6346667864129074</v>
      </c>
    </row>
    <row r="95" spans="1:64" x14ac:dyDescent="0.2">
      <c r="A95" s="75" t="s">
        <v>779</v>
      </c>
      <c r="B95" s="75"/>
      <c r="C95" s="76">
        <v>47732.792000000001</v>
      </c>
      <c r="D95" s="76"/>
      <c r="E95">
        <f t="shared" si="47"/>
        <v>123.00401234485739</v>
      </c>
      <c r="F95">
        <f t="shared" si="48"/>
        <v>123</v>
      </c>
      <c r="G95">
        <f t="shared" si="66"/>
        <v>8.5833000048296526E-3</v>
      </c>
      <c r="I95">
        <f t="shared" si="67"/>
        <v>8.5833000048296526E-3</v>
      </c>
      <c r="Q95" s="12">
        <f t="shared" si="49"/>
        <v>3.7767324103627556E-2</v>
      </c>
      <c r="R95" s="2">
        <f t="shared" si="50"/>
        <v>32714.292000000001</v>
      </c>
      <c r="S95" s="6">
        <v>0.1</v>
      </c>
      <c r="Z95">
        <f t="shared" si="51"/>
        <v>123</v>
      </c>
      <c r="AA95" s="72">
        <f t="shared" si="52"/>
        <v>2.4855741650246996E-3</v>
      </c>
      <c r="AB95" s="72">
        <f t="shared" si="63"/>
        <v>4.3865049943432509E-2</v>
      </c>
      <c r="AC95" s="72">
        <f t="shared" si="53"/>
        <v>8.5833000048296526E-3</v>
      </c>
      <c r="AD95" s="72">
        <f t="shared" si="64"/>
        <v>6.097725839804953E-3</v>
      </c>
      <c r="AE95" s="72">
        <f t="shared" si="54"/>
        <v>3.7182260417425025E-6</v>
      </c>
      <c r="AF95">
        <f t="shared" si="65"/>
        <v>8.5833000048296526E-3</v>
      </c>
      <c r="AG95" s="127"/>
      <c r="AH95">
        <f t="shared" si="55"/>
        <v>-3.5281749938602856E-2</v>
      </c>
      <c r="AI95">
        <f t="shared" si="56"/>
        <v>1.0603732774758969</v>
      </c>
      <c r="AJ95">
        <f t="shared" si="57"/>
        <v>-5.2284743822054724E-2</v>
      </c>
      <c r="AK95">
        <f t="shared" si="58"/>
        <v>0.56363493321144365</v>
      </c>
      <c r="AL95">
        <f t="shared" si="59"/>
        <v>-1.6775036192395001</v>
      </c>
      <c r="AM95">
        <f t="shared" si="60"/>
        <v>-1.1128345106734956</v>
      </c>
      <c r="AN95" s="72">
        <f t="shared" si="61"/>
        <v>10.307532804524268</v>
      </c>
      <c r="AO95" s="72">
        <f t="shared" si="61"/>
        <v>10.306639875879201</v>
      </c>
      <c r="AP95" s="72">
        <f t="shared" si="61"/>
        <v>10.304165716222428</v>
      </c>
      <c r="AQ95" s="72">
        <f t="shared" si="61"/>
        <v>10.297348497733573</v>
      </c>
      <c r="AR95" s="72">
        <f t="shared" si="61"/>
        <v>10.278843931029636</v>
      </c>
      <c r="AS95" s="72">
        <f t="shared" si="61"/>
        <v>10.2304750509806</v>
      </c>
      <c r="AT95" s="72">
        <f t="shared" si="61"/>
        <v>10.11406319864809</v>
      </c>
      <c r="AU95" s="72">
        <f t="shared" si="62"/>
        <v>9.8699607166208221</v>
      </c>
      <c r="AW95">
        <v>-700</v>
      </c>
      <c r="AX95">
        <f t="shared" si="36"/>
        <v>1.0756558856503784E-2</v>
      </c>
      <c r="AY95">
        <f t="shared" si="37"/>
        <v>6.0699339069620432E-2</v>
      </c>
      <c r="AZ95">
        <f t="shared" si="38"/>
        <v>-4.9942780213116648E-2</v>
      </c>
      <c r="BA95">
        <f t="shared" si="39"/>
        <v>1.3417817122191682</v>
      </c>
      <c r="BB95">
        <f t="shared" si="40"/>
        <v>-0.55867035156774913</v>
      </c>
      <c r="BC95">
        <f t="shared" si="41"/>
        <v>-2.2179767923964588</v>
      </c>
      <c r="BD95">
        <f t="shared" si="42"/>
        <v>-2.0092323716254912</v>
      </c>
      <c r="BE95">
        <f t="shared" si="68"/>
        <v>9.9366588046391122</v>
      </c>
      <c r="BF95">
        <f t="shared" si="68"/>
        <v>9.9343171357509874</v>
      </c>
      <c r="BG95">
        <f t="shared" si="68"/>
        <v>9.9295912857944266</v>
      </c>
      <c r="BH95">
        <f t="shared" si="45"/>
        <v>9.920091070816861</v>
      </c>
      <c r="BI95">
        <f t="shared" si="45"/>
        <v>9.901138298262083</v>
      </c>
      <c r="BJ95">
        <f t="shared" si="45"/>
        <v>9.8638647386426719</v>
      </c>
      <c r="BK95">
        <f t="shared" si="45"/>
        <v>9.7923583550884103</v>
      </c>
      <c r="BL95">
        <f t="shared" si="43"/>
        <v>9.660159086543775</v>
      </c>
    </row>
    <row r="96" spans="1:64" x14ac:dyDescent="0.2">
      <c r="A96" s="75" t="s">
        <v>839</v>
      </c>
      <c r="B96" s="75"/>
      <c r="C96" s="76">
        <v>47743.472000000002</v>
      </c>
      <c r="D96" s="76"/>
      <c r="E96">
        <f t="shared" si="47"/>
        <v>127.99647946925116</v>
      </c>
      <c r="F96">
        <f t="shared" si="48"/>
        <v>128</v>
      </c>
      <c r="G96">
        <f t="shared" si="66"/>
        <v>-7.5311999971745536E-3</v>
      </c>
      <c r="I96">
        <f t="shared" si="67"/>
        <v>-7.5311999971745536E-3</v>
      </c>
      <c r="Q96" s="12">
        <f t="shared" si="49"/>
        <v>3.762693171012621E-2</v>
      </c>
      <c r="R96" s="2">
        <f t="shared" si="50"/>
        <v>32724.972000000002</v>
      </c>
      <c r="S96" s="6">
        <v>0.1</v>
      </c>
      <c r="Z96">
        <f t="shared" si="51"/>
        <v>128</v>
      </c>
      <c r="AA96" s="72">
        <f t="shared" si="52"/>
        <v>2.4392184456406146E-3</v>
      </c>
      <c r="AB96" s="72">
        <f t="shared" si="63"/>
        <v>2.7656513267311042E-2</v>
      </c>
      <c r="AC96" s="72">
        <f t="shared" si="53"/>
        <v>-7.5311999971745536E-3</v>
      </c>
      <c r="AD96" s="72">
        <f t="shared" si="64"/>
        <v>-9.9704184428151682E-3</v>
      </c>
      <c r="AE96" s="72">
        <f t="shared" si="54"/>
        <v>9.9409243924828845E-6</v>
      </c>
      <c r="AF96">
        <f t="shared" si="65"/>
        <v>-7.5311999971745536E-3</v>
      </c>
      <c r="AG96" s="127"/>
      <c r="AH96">
        <f t="shared" si="55"/>
        <v>-3.5187713264485596E-2</v>
      </c>
      <c r="AI96">
        <f t="shared" si="56"/>
        <v>1.0589257966167156</v>
      </c>
      <c r="AJ96">
        <f t="shared" si="57"/>
        <v>-4.9720319003417203E-2</v>
      </c>
      <c r="AK96">
        <f t="shared" si="58"/>
        <v>0.56378809943323172</v>
      </c>
      <c r="AL96">
        <f t="shared" si="59"/>
        <v>-1.6749358518231048</v>
      </c>
      <c r="AM96">
        <f t="shared" si="60"/>
        <v>-1.1099647631242249</v>
      </c>
      <c r="AN96" s="72">
        <f t="shared" si="61"/>
        <v>10.309529091826494</v>
      </c>
      <c r="AO96" s="72">
        <f t="shared" si="61"/>
        <v>10.308644956025034</v>
      </c>
      <c r="AP96" s="72">
        <f t="shared" si="61"/>
        <v>10.306189163574905</v>
      </c>
      <c r="AQ96" s="72">
        <f t="shared" si="61"/>
        <v>10.29940593323035</v>
      </c>
      <c r="AR96" s="72">
        <f t="shared" si="61"/>
        <v>10.280948667605333</v>
      </c>
      <c r="AS96" s="72">
        <f t="shared" si="61"/>
        <v>10.232591744389081</v>
      </c>
      <c r="AT96" s="72">
        <f t="shared" si="61"/>
        <v>10.115989719049411</v>
      </c>
      <c r="AU96" s="72">
        <f t="shared" si="62"/>
        <v>9.871235331627366</v>
      </c>
      <c r="AW96">
        <v>-600</v>
      </c>
      <c r="AX96">
        <f t="shared" si="36"/>
        <v>9.5998929137765532E-3</v>
      </c>
      <c r="AY96">
        <f t="shared" si="37"/>
        <v>5.7931680082277032E-2</v>
      </c>
      <c r="AZ96">
        <f t="shared" si="38"/>
        <v>-4.8331787168500479E-2</v>
      </c>
      <c r="BA96">
        <f t="shared" si="39"/>
        <v>1.3045126528759683</v>
      </c>
      <c r="BB96">
        <f t="shared" si="40"/>
        <v>-0.49053770965396465</v>
      </c>
      <c r="BC96">
        <f t="shared" si="41"/>
        <v>-2.1379017201170023</v>
      </c>
      <c r="BD96">
        <f t="shared" si="42"/>
        <v>-1.8224856992932608</v>
      </c>
      <c r="BE96">
        <f t="shared" si="68"/>
        <v>9.9865117423544589</v>
      </c>
      <c r="BF96">
        <f t="shared" si="68"/>
        <v>9.9842629443292843</v>
      </c>
      <c r="BG96">
        <f t="shared" si="68"/>
        <v>9.9795889582403969</v>
      </c>
      <c r="BH96">
        <f t="shared" si="45"/>
        <v>9.9699173104213799</v>
      </c>
      <c r="BI96">
        <f t="shared" si="45"/>
        <v>9.950081253626049</v>
      </c>
      <c r="BJ96">
        <f t="shared" si="45"/>
        <v>9.9100878711072138</v>
      </c>
      <c r="BK96">
        <f t="shared" si="45"/>
        <v>9.8318582572094595</v>
      </c>
      <c r="BL96">
        <f t="shared" si="43"/>
        <v>9.6856513866746443</v>
      </c>
    </row>
    <row r="97" spans="1:64" x14ac:dyDescent="0.2">
      <c r="A97" s="75" t="s">
        <v>840</v>
      </c>
      <c r="B97" s="75"/>
      <c r="C97" s="76">
        <v>47743.483</v>
      </c>
      <c r="D97" s="76"/>
      <c r="E97">
        <f t="shared" si="47"/>
        <v>128.00162152340485</v>
      </c>
      <c r="F97">
        <f t="shared" si="48"/>
        <v>128</v>
      </c>
      <c r="G97">
        <f t="shared" si="66"/>
        <v>3.4688000014284626E-3</v>
      </c>
      <c r="I97">
        <f t="shared" si="67"/>
        <v>3.4688000014284626E-3</v>
      </c>
      <c r="Q97" s="12">
        <f t="shared" si="49"/>
        <v>3.762693171012621E-2</v>
      </c>
      <c r="R97" s="2">
        <f t="shared" si="50"/>
        <v>32724.983</v>
      </c>
      <c r="S97" s="6">
        <v>0.1</v>
      </c>
      <c r="Z97">
        <f t="shared" si="51"/>
        <v>128</v>
      </c>
      <c r="AA97" s="72">
        <f t="shared" si="52"/>
        <v>2.4392184456406146E-3</v>
      </c>
      <c r="AB97" s="72">
        <f t="shared" si="63"/>
        <v>3.8656513265914058E-2</v>
      </c>
      <c r="AC97" s="72">
        <f t="shared" si="53"/>
        <v>3.4688000014284626E-3</v>
      </c>
      <c r="AD97" s="72">
        <f t="shared" si="64"/>
        <v>1.0295815557878479E-3</v>
      </c>
      <c r="AE97" s="72">
        <f t="shared" si="54"/>
        <v>1.0600381800185256E-7</v>
      </c>
      <c r="AF97">
        <f t="shared" si="65"/>
        <v>3.4688000014284626E-3</v>
      </c>
      <c r="AG97" s="127"/>
      <c r="AH97">
        <f t="shared" si="55"/>
        <v>-3.5187713264485596E-2</v>
      </c>
      <c r="AI97">
        <f t="shared" si="56"/>
        <v>1.0589257966167156</v>
      </c>
      <c r="AJ97">
        <f t="shared" si="57"/>
        <v>-4.9720319003417203E-2</v>
      </c>
      <c r="AK97">
        <f t="shared" si="58"/>
        <v>0.56378809943323172</v>
      </c>
      <c r="AL97">
        <f t="shared" si="59"/>
        <v>-1.6749358518231048</v>
      </c>
      <c r="AM97">
        <f t="shared" si="60"/>
        <v>-1.1099647631242249</v>
      </c>
      <c r="AN97" s="72">
        <f t="shared" si="61"/>
        <v>10.309529091826494</v>
      </c>
      <c r="AO97" s="72">
        <f t="shared" si="61"/>
        <v>10.308644956025034</v>
      </c>
      <c r="AP97" s="72">
        <f t="shared" si="61"/>
        <v>10.306189163574905</v>
      </c>
      <c r="AQ97" s="72">
        <f t="shared" si="61"/>
        <v>10.29940593323035</v>
      </c>
      <c r="AR97" s="72">
        <f t="shared" si="61"/>
        <v>10.280948667605333</v>
      </c>
      <c r="AS97" s="72">
        <f t="shared" si="61"/>
        <v>10.232591744389081</v>
      </c>
      <c r="AT97" s="72">
        <f t="shared" si="61"/>
        <v>10.115989719049411</v>
      </c>
      <c r="AU97" s="72">
        <f t="shared" si="62"/>
        <v>9.871235331627366</v>
      </c>
      <c r="AW97">
        <v>-500</v>
      </c>
      <c r="AX97">
        <f t="shared" si="36"/>
        <v>8.5092907389901565E-3</v>
      </c>
      <c r="AY97">
        <f t="shared" si="37"/>
        <v>5.515883877608338E-2</v>
      </c>
      <c r="AZ97">
        <f t="shared" si="38"/>
        <v>-4.6649548037093223E-2</v>
      </c>
      <c r="BA97">
        <f t="shared" si="39"/>
        <v>1.2674819061896916</v>
      </c>
      <c r="BB97">
        <f t="shared" si="40"/>
        <v>-0.42323057885548332</v>
      </c>
      <c r="BC97">
        <f t="shared" si="41"/>
        <v>-2.062203061005309</v>
      </c>
      <c r="BD97">
        <f t="shared" si="42"/>
        <v>-1.6694077485195893</v>
      </c>
      <c r="BE97">
        <f t="shared" si="68"/>
        <v>10.035002789939119</v>
      </c>
      <c r="BF97">
        <f t="shared" si="68"/>
        <v>10.032893710748588</v>
      </c>
      <c r="BG97">
        <f t="shared" si="68"/>
        <v>10.028367472701273</v>
      </c>
      <c r="BH97">
        <f t="shared" si="45"/>
        <v>10.018701082436595</v>
      </c>
      <c r="BI97">
        <f t="shared" si="45"/>
        <v>9.9982644841802664</v>
      </c>
      <c r="BJ97">
        <f t="shared" si="45"/>
        <v>9.9559122980234296</v>
      </c>
      <c r="BK97">
        <f t="shared" si="45"/>
        <v>9.8712631508640634</v>
      </c>
      <c r="BL97">
        <f t="shared" si="43"/>
        <v>9.7111436868055119</v>
      </c>
    </row>
    <row r="98" spans="1:64" x14ac:dyDescent="0.2">
      <c r="A98" s="75" t="s">
        <v>840</v>
      </c>
      <c r="B98" s="75"/>
      <c r="C98" s="76">
        <v>47743.485000000001</v>
      </c>
      <c r="D98" s="76"/>
      <c r="E98">
        <f t="shared" si="47"/>
        <v>128.00255644234218</v>
      </c>
      <c r="F98">
        <f t="shared" si="48"/>
        <v>128</v>
      </c>
      <c r="G98">
        <f t="shared" si="66"/>
        <v>5.4688000018359162E-3</v>
      </c>
      <c r="I98">
        <f t="shared" si="67"/>
        <v>5.4688000018359162E-3</v>
      </c>
      <c r="Q98" s="12">
        <f t="shared" si="49"/>
        <v>3.762693171012621E-2</v>
      </c>
      <c r="R98" s="2">
        <f t="shared" si="50"/>
        <v>32724.985000000001</v>
      </c>
      <c r="S98" s="6">
        <v>0.1</v>
      </c>
      <c r="Z98">
        <f t="shared" si="51"/>
        <v>128</v>
      </c>
      <c r="AA98" s="72">
        <f t="shared" si="52"/>
        <v>2.4392184456406146E-3</v>
      </c>
      <c r="AB98" s="72">
        <f t="shared" si="63"/>
        <v>4.0656513266321512E-2</v>
      </c>
      <c r="AC98" s="72">
        <f t="shared" si="53"/>
        <v>5.4688000018359162E-3</v>
      </c>
      <c r="AD98" s="72">
        <f t="shared" si="64"/>
        <v>3.0295815561953016E-3</v>
      </c>
      <c r="AE98" s="72">
        <f t="shared" si="54"/>
        <v>9.1783644056387457E-7</v>
      </c>
      <c r="AF98">
        <f t="shared" si="65"/>
        <v>5.4688000018359162E-3</v>
      </c>
      <c r="AG98" s="127"/>
      <c r="AH98">
        <f t="shared" si="55"/>
        <v>-3.5187713264485596E-2</v>
      </c>
      <c r="AI98">
        <f t="shared" si="56"/>
        <v>1.0589257966167156</v>
      </c>
      <c r="AJ98">
        <f t="shared" si="57"/>
        <v>-4.9720319003417203E-2</v>
      </c>
      <c r="AK98">
        <f t="shared" si="58"/>
        <v>0.56378809943323172</v>
      </c>
      <c r="AL98">
        <f t="shared" si="59"/>
        <v>-1.6749358518231048</v>
      </c>
      <c r="AM98">
        <f t="shared" si="60"/>
        <v>-1.1099647631242249</v>
      </c>
      <c r="AN98" s="72">
        <f t="shared" si="61"/>
        <v>10.309529091826494</v>
      </c>
      <c r="AO98" s="72">
        <f t="shared" si="61"/>
        <v>10.308644956025034</v>
      </c>
      <c r="AP98" s="72">
        <f t="shared" si="61"/>
        <v>10.306189163574905</v>
      </c>
      <c r="AQ98" s="72">
        <f t="shared" si="61"/>
        <v>10.29940593323035</v>
      </c>
      <c r="AR98" s="72">
        <f t="shared" si="61"/>
        <v>10.280948667605333</v>
      </c>
      <c r="AS98" s="72">
        <f t="shared" si="61"/>
        <v>10.232591744389081</v>
      </c>
      <c r="AT98" s="72">
        <f t="shared" si="61"/>
        <v>10.115989719049411</v>
      </c>
      <c r="AU98" s="72">
        <f t="shared" si="62"/>
        <v>9.871235331627366</v>
      </c>
      <c r="AW98">
        <v>-400</v>
      </c>
      <c r="AX98">
        <f t="shared" si="36"/>
        <v>7.4713785894684123E-3</v>
      </c>
      <c r="AY98">
        <f t="shared" si="37"/>
        <v>5.2380815151039518E-2</v>
      </c>
      <c r="AZ98">
        <f t="shared" si="38"/>
        <v>-4.4909436561571106E-2</v>
      </c>
      <c r="BA98">
        <f t="shared" si="39"/>
        <v>1.2311095502956015</v>
      </c>
      <c r="BB98">
        <f t="shared" si="40"/>
        <v>-0.35745104530670918</v>
      </c>
      <c r="BC98">
        <f t="shared" si="41"/>
        <v>-1.9907322147557438</v>
      </c>
      <c r="BD98">
        <f t="shared" si="42"/>
        <v>-1.5416478621840404</v>
      </c>
      <c r="BE98">
        <f t="shared" si="68"/>
        <v>10.082131657577584</v>
      </c>
      <c r="BF98">
        <f t="shared" si="68"/>
        <v>10.080196657556204</v>
      </c>
      <c r="BG98">
        <f t="shared" si="68"/>
        <v>10.075898023830929</v>
      </c>
      <c r="BH98">
        <f t="shared" si="45"/>
        <v>10.066398446384117</v>
      </c>
      <c r="BI98">
        <f t="shared" si="45"/>
        <v>10.045639548950698</v>
      </c>
      <c r="BJ98">
        <f t="shared" si="45"/>
        <v>10.001304554570204</v>
      </c>
      <c r="BK98">
        <f t="shared" si="45"/>
        <v>9.9105639953404623</v>
      </c>
      <c r="BL98">
        <f t="shared" si="43"/>
        <v>9.7366359869363812</v>
      </c>
    </row>
    <row r="99" spans="1:64" x14ac:dyDescent="0.2">
      <c r="A99" s="75" t="s">
        <v>779</v>
      </c>
      <c r="B99" s="75"/>
      <c r="C99" s="76">
        <v>47747.758000000002</v>
      </c>
      <c r="D99" s="76"/>
      <c r="E99">
        <f t="shared" si="47"/>
        <v>130.00001075156871</v>
      </c>
      <c r="F99">
        <f t="shared" si="48"/>
        <v>130</v>
      </c>
      <c r="G99">
        <f t="shared" si="66"/>
        <v>2.3000000510364771E-5</v>
      </c>
      <c r="I99">
        <f t="shared" si="67"/>
        <v>2.3000000510364771E-5</v>
      </c>
      <c r="Q99" s="12">
        <f t="shared" si="49"/>
        <v>3.757077112510248E-2</v>
      </c>
      <c r="R99" s="2">
        <f t="shared" si="50"/>
        <v>32729.258000000002</v>
      </c>
      <c r="S99" s="6">
        <v>0.1</v>
      </c>
      <c r="Z99">
        <f t="shared" si="51"/>
        <v>130</v>
      </c>
      <c r="AA99" s="72">
        <f t="shared" si="52"/>
        <v>2.4206751787520381E-3</v>
      </c>
      <c r="AB99" s="72">
        <f t="shared" si="63"/>
        <v>3.5173095946860806E-2</v>
      </c>
      <c r="AC99" s="72">
        <f t="shared" si="53"/>
        <v>2.3000000510364771E-5</v>
      </c>
      <c r="AD99" s="72">
        <f t="shared" si="64"/>
        <v>-2.3976751782416733E-3</v>
      </c>
      <c r="AE99" s="72">
        <f t="shared" si="54"/>
        <v>5.74884626035624E-7</v>
      </c>
      <c r="AF99">
        <f t="shared" si="65"/>
        <v>2.3000000510364771E-5</v>
      </c>
      <c r="AG99" s="127"/>
      <c r="AH99">
        <f t="shared" si="55"/>
        <v>-3.5150095946350442E-2</v>
      </c>
      <c r="AI99">
        <f t="shared" si="56"/>
        <v>1.0583478111614577</v>
      </c>
      <c r="AJ99">
        <f t="shared" si="57"/>
        <v>-4.8696433616100675E-2</v>
      </c>
      <c r="AK99">
        <f t="shared" si="58"/>
        <v>0.56384820962925564</v>
      </c>
      <c r="AL99">
        <f t="shared" si="59"/>
        <v>-1.6739107244837379</v>
      </c>
      <c r="AM99">
        <f t="shared" si="60"/>
        <v>-1.1088213602655501</v>
      </c>
      <c r="AN99" s="72">
        <f t="shared" si="61"/>
        <v>10.310326830039033</v>
      </c>
      <c r="AO99" s="72">
        <f t="shared" si="61"/>
        <v>10.30944619872081</v>
      </c>
      <c r="AP99" s="72">
        <f t="shared" si="61"/>
        <v>10.306997742755261</v>
      </c>
      <c r="AQ99" s="72">
        <f t="shared" si="61"/>
        <v>10.30022812427752</v>
      </c>
      <c r="AR99" s="72">
        <f t="shared" si="61"/>
        <v>10.281789882532134</v>
      </c>
      <c r="AS99" s="72">
        <f t="shared" si="61"/>
        <v>10.233437997830208</v>
      </c>
      <c r="AT99" s="72">
        <f t="shared" si="61"/>
        <v>10.116760215930432</v>
      </c>
      <c r="AU99" s="72">
        <f t="shared" si="62"/>
        <v>9.8717451776299825</v>
      </c>
      <c r="AW99">
        <v>-300</v>
      </c>
      <c r="AX99">
        <f t="shared" si="36"/>
        <v>6.4741292094228284E-3</v>
      </c>
      <c r="AY99">
        <f t="shared" si="37"/>
        <v>4.9597609207145427E-2</v>
      </c>
      <c r="AZ99">
        <f t="shared" si="38"/>
        <v>-4.3123479997722598E-2</v>
      </c>
      <c r="BA99">
        <f t="shared" si="39"/>
        <v>1.1957062937038594</v>
      </c>
      <c r="BB99">
        <f t="shared" si="40"/>
        <v>-0.2937074340251819</v>
      </c>
      <c r="BC99">
        <f t="shared" si="41"/>
        <v>-1.923298057085713</v>
      </c>
      <c r="BD99">
        <f t="shared" si="42"/>
        <v>-1.4333827169295017</v>
      </c>
      <c r="BE99">
        <f t="shared" si="68"/>
        <v>10.127914687279221</v>
      </c>
      <c r="BF99">
        <f t="shared" si="68"/>
        <v>10.126175885277034</v>
      </c>
      <c r="BG99">
        <f t="shared" si="68"/>
        <v>10.122167386222786</v>
      </c>
      <c r="BH99">
        <f t="shared" si="45"/>
        <v>10.112977297448976</v>
      </c>
      <c r="BI99">
        <f t="shared" si="45"/>
        <v>10.092164140604721</v>
      </c>
      <c r="BJ99">
        <f t="shared" si="45"/>
        <v>10.046232629860437</v>
      </c>
      <c r="BK99">
        <f t="shared" si="45"/>
        <v>9.9497518175403439</v>
      </c>
      <c r="BL99">
        <f t="shared" si="43"/>
        <v>9.7621282870672488</v>
      </c>
    </row>
    <row r="100" spans="1:64" x14ac:dyDescent="0.2">
      <c r="A100" s="75" t="s">
        <v>839</v>
      </c>
      <c r="B100" s="75"/>
      <c r="C100" s="76">
        <v>47803.377</v>
      </c>
      <c r="D100" s="76"/>
      <c r="E100">
        <f t="shared" si="47"/>
        <v>155.99963893430683</v>
      </c>
      <c r="F100">
        <f t="shared" si="48"/>
        <v>156</v>
      </c>
      <c r="G100">
        <f t="shared" si="66"/>
        <v>-7.7240000246092677E-4</v>
      </c>
      <c r="I100">
        <f t="shared" si="67"/>
        <v>-7.7240000246092677E-4</v>
      </c>
      <c r="Q100" s="12">
        <f t="shared" si="49"/>
        <v>3.6840494883387795E-2</v>
      </c>
      <c r="R100" s="2">
        <f t="shared" si="50"/>
        <v>32784.877</v>
      </c>
      <c r="S100" s="6">
        <v>0.1</v>
      </c>
      <c r="Z100">
        <f t="shared" si="51"/>
        <v>156</v>
      </c>
      <c r="AA100" s="72">
        <f t="shared" si="52"/>
        <v>2.1795417057104624E-3</v>
      </c>
      <c r="AB100" s="72">
        <f t="shared" si="63"/>
        <v>3.3888553175216406E-2</v>
      </c>
      <c r="AC100" s="72">
        <f t="shared" si="53"/>
        <v>-7.7240000246092677E-4</v>
      </c>
      <c r="AD100" s="72">
        <f t="shared" si="64"/>
        <v>-2.9519417081713892E-3</v>
      </c>
      <c r="AE100" s="72">
        <f t="shared" si="54"/>
        <v>8.7139598484418191E-7</v>
      </c>
      <c r="AF100">
        <f t="shared" si="65"/>
        <v>-7.7240000246092677E-4</v>
      </c>
      <c r="AG100" s="127"/>
      <c r="AH100">
        <f t="shared" si="55"/>
        <v>-3.4660953177677332E-2</v>
      </c>
      <c r="AI100">
        <f t="shared" si="56"/>
        <v>1.050886267485625</v>
      </c>
      <c r="AJ100">
        <f t="shared" si="57"/>
        <v>-3.548366421365718E-2</v>
      </c>
      <c r="AK100">
        <f t="shared" si="58"/>
        <v>0.56457050786490037</v>
      </c>
      <c r="AL100">
        <f t="shared" si="59"/>
        <v>-1.660686138938908</v>
      </c>
      <c r="AM100">
        <f t="shared" si="60"/>
        <v>-1.0941864417338598</v>
      </c>
      <c r="AN100" s="72">
        <f t="shared" si="61"/>
        <v>10.320657258382706</v>
      </c>
      <c r="AO100" s="72">
        <f t="shared" si="61"/>
        <v>10.319821516459864</v>
      </c>
      <c r="AP100" s="72">
        <f t="shared" si="61"/>
        <v>10.317467857206388</v>
      </c>
      <c r="AQ100" s="72">
        <f t="shared" si="61"/>
        <v>10.310875974873724</v>
      </c>
      <c r="AR100" s="72">
        <f t="shared" si="61"/>
        <v>10.292690306160408</v>
      </c>
      <c r="AS100" s="72">
        <f t="shared" si="61"/>
        <v>10.244417160869668</v>
      </c>
      <c r="AT100" s="72">
        <f t="shared" si="61"/>
        <v>10.126770854960204</v>
      </c>
      <c r="AU100" s="72">
        <f t="shared" si="62"/>
        <v>9.8783731756640076</v>
      </c>
      <c r="AW100">
        <v>-200</v>
      </c>
      <c r="AX100">
        <f t="shared" si="36"/>
        <v>5.5069021819821248E-3</v>
      </c>
      <c r="AY100">
        <f t="shared" si="37"/>
        <v>4.6809220944401105E-2</v>
      </c>
      <c r="AZ100">
        <f t="shared" si="38"/>
        <v>-4.130231876241898E-2</v>
      </c>
      <c r="BA100">
        <f t="shared" si="39"/>
        <v>1.1614894965459175</v>
      </c>
      <c r="BB100">
        <f t="shared" si="40"/>
        <v>-0.23234449423581999</v>
      </c>
      <c r="BC100">
        <f t="shared" si="41"/>
        <v>-1.8596824758673991</v>
      </c>
      <c r="BD100">
        <f t="shared" si="42"/>
        <v>-1.3404297162992065</v>
      </c>
      <c r="BE100">
        <f t="shared" si="68"/>
        <v>10.172381469600843</v>
      </c>
      <c r="BF100">
        <f t="shared" si="68"/>
        <v>10.170849723487919</v>
      </c>
      <c r="BG100">
        <f t="shared" si="68"/>
        <v>10.167176338439479</v>
      </c>
      <c r="BH100">
        <f t="shared" si="45"/>
        <v>10.158416894275167</v>
      </c>
      <c r="BI100">
        <f t="shared" si="45"/>
        <v>10.137802206668052</v>
      </c>
      <c r="BJ100">
        <f t="shared" si="45"/>
        <v>10.090666061155398</v>
      </c>
      <c r="BK100">
        <f t="shared" si="45"/>
        <v>9.988817717809793</v>
      </c>
      <c r="BL100">
        <f t="shared" si="43"/>
        <v>9.7876205871981181</v>
      </c>
    </row>
    <row r="101" spans="1:64" x14ac:dyDescent="0.2">
      <c r="A101" s="75" t="s">
        <v>779</v>
      </c>
      <c r="B101" s="75"/>
      <c r="C101" s="76">
        <v>47807.650999999998</v>
      </c>
      <c r="D101" s="76"/>
      <c r="E101">
        <f t="shared" si="47"/>
        <v>157.99756070300032</v>
      </c>
      <c r="F101">
        <f t="shared" si="48"/>
        <v>158</v>
      </c>
      <c r="G101">
        <f t="shared" si="66"/>
        <v>-5.2181999999447726E-3</v>
      </c>
      <c r="I101">
        <f t="shared" si="67"/>
        <v>-5.2181999999447726E-3</v>
      </c>
      <c r="Q101" s="12">
        <f t="shared" si="49"/>
        <v>3.6784305277378491E-2</v>
      </c>
      <c r="R101" s="2">
        <f t="shared" si="50"/>
        <v>32789.150999999998</v>
      </c>
      <c r="S101" s="6">
        <v>0.1</v>
      </c>
      <c r="Z101">
        <f t="shared" si="51"/>
        <v>158</v>
      </c>
      <c r="AA101" s="72">
        <f t="shared" si="52"/>
        <v>2.1609861313965431E-3</v>
      </c>
      <c r="AB101" s="72">
        <f t="shared" si="63"/>
        <v>2.9405119146037176E-2</v>
      </c>
      <c r="AC101" s="72">
        <f t="shared" si="53"/>
        <v>-5.2181999999447726E-3</v>
      </c>
      <c r="AD101" s="72">
        <f t="shared" si="64"/>
        <v>-7.3791861313413157E-3</v>
      </c>
      <c r="AE101" s="72">
        <f t="shared" si="54"/>
        <v>5.4452387960980014E-6</v>
      </c>
      <c r="AF101">
        <f t="shared" si="65"/>
        <v>-5.2181999999447726E-3</v>
      </c>
      <c r="AG101" s="127"/>
      <c r="AH101">
        <f t="shared" si="55"/>
        <v>-3.4623319145981948E-2</v>
      </c>
      <c r="AI101">
        <f t="shared" si="56"/>
        <v>1.0503163162667615</v>
      </c>
      <c r="AJ101">
        <f t="shared" si="57"/>
        <v>-3.4474797148274561E-2</v>
      </c>
      <c r="AK101">
        <f t="shared" si="58"/>
        <v>0.5646215891079559</v>
      </c>
      <c r="AL101">
        <f t="shared" si="59"/>
        <v>-1.6596766540656251</v>
      </c>
      <c r="AM101">
        <f t="shared" si="60"/>
        <v>-1.0930780115311987</v>
      </c>
      <c r="AN101" s="72">
        <f t="shared" ref="AN101:AT116" si="69">$AU101+$AB$7*SIN(AO101)</f>
        <v>10.321448832259534</v>
      </c>
      <c r="AO101" s="72">
        <f t="shared" si="69"/>
        <v>10.320616491194045</v>
      </c>
      <c r="AP101" s="72">
        <f t="shared" si="69"/>
        <v>10.318270077045456</v>
      </c>
      <c r="AQ101" s="72">
        <f t="shared" si="69"/>
        <v>10.311691921199477</v>
      </c>
      <c r="AR101" s="72">
        <f t="shared" si="69"/>
        <v>10.293526077815727</v>
      </c>
      <c r="AS101" s="72">
        <f t="shared" si="69"/>
        <v>10.245260003345878</v>
      </c>
      <c r="AT101" s="72">
        <f t="shared" si="69"/>
        <v>10.127540454024125</v>
      </c>
      <c r="AU101" s="72">
        <f t="shared" si="62"/>
        <v>9.8788830216666259</v>
      </c>
      <c r="AW101">
        <v>-100</v>
      </c>
      <c r="AX101">
        <f t="shared" si="36"/>
        <v>4.5604133681901443E-3</v>
      </c>
      <c r="AY101">
        <f t="shared" si="37"/>
        <v>4.4015650362806552E-2</v>
      </c>
      <c r="AZ101">
        <f t="shared" si="38"/>
        <v>-3.9455236994616408E-2</v>
      </c>
      <c r="BA101">
        <f t="shared" si="39"/>
        <v>1.128600021949574</v>
      </c>
      <c r="BB101">
        <f t="shared" si="40"/>
        <v>-0.1735743742582839</v>
      </c>
      <c r="BC101">
        <f t="shared" si="41"/>
        <v>-1.7996530080621498</v>
      </c>
      <c r="BD101">
        <f t="shared" si="42"/>
        <v>-1.2597093083441153</v>
      </c>
      <c r="BE101">
        <f t="shared" si="68"/>
        <v>10.215571641014664</v>
      </c>
      <c r="BF101">
        <f t="shared" si="68"/>
        <v>10.214248045763327</v>
      </c>
      <c r="BG101">
        <f t="shared" si="68"/>
        <v>10.210937897726026</v>
      </c>
      <c r="BH101">
        <f t="shared" si="45"/>
        <v>10.202707194749388</v>
      </c>
      <c r="BI101">
        <f t="shared" si="45"/>
        <v>10.182523991367519</v>
      </c>
      <c r="BJ101">
        <f t="shared" si="45"/>
        <v>10.134576019888945</v>
      </c>
      <c r="BK101">
        <f t="shared" si="45"/>
        <v>10.027752875722456</v>
      </c>
      <c r="BL101">
        <f t="shared" si="43"/>
        <v>9.8131128873289857</v>
      </c>
    </row>
    <row r="102" spans="1:64" x14ac:dyDescent="0.2">
      <c r="A102" s="75" t="s">
        <v>841</v>
      </c>
      <c r="B102" s="75"/>
      <c r="C102" s="76">
        <v>48096.47</v>
      </c>
      <c r="D102" s="76"/>
      <c r="E102">
        <f t="shared" si="47"/>
        <v>293.00873695770622</v>
      </c>
      <c r="F102">
        <f t="shared" si="48"/>
        <v>293</v>
      </c>
      <c r="G102">
        <f t="shared" si="66"/>
        <v>1.8690299999434501E-2</v>
      </c>
      <c r="I102">
        <f t="shared" si="67"/>
        <v>1.8690299999434501E-2</v>
      </c>
      <c r="Q102" s="12">
        <f t="shared" si="49"/>
        <v>3.2986714522394336E-2</v>
      </c>
      <c r="R102" s="2">
        <f t="shared" si="50"/>
        <v>33077.97</v>
      </c>
      <c r="S102" s="6">
        <v>0.1</v>
      </c>
      <c r="Z102">
        <f t="shared" si="51"/>
        <v>293</v>
      </c>
      <c r="AA102" s="72">
        <f t="shared" si="52"/>
        <v>9.0390939800585879E-4</v>
      </c>
      <c r="AB102" s="72">
        <f t="shared" si="63"/>
        <v>5.0773105123822979E-2</v>
      </c>
      <c r="AC102" s="72">
        <f t="shared" si="53"/>
        <v>1.8690299999434501E-2</v>
      </c>
      <c r="AD102" s="72">
        <f t="shared" si="64"/>
        <v>1.7786390601428642E-2</v>
      </c>
      <c r="AE102" s="72">
        <f t="shared" si="54"/>
        <v>3.1635569062658911E-5</v>
      </c>
      <c r="AF102">
        <f t="shared" si="65"/>
        <v>1.8690299999434501E-2</v>
      </c>
      <c r="AG102" s="127"/>
      <c r="AH102">
        <f t="shared" si="55"/>
        <v>-3.2082805124388478E-2</v>
      </c>
      <c r="AI102">
        <f t="shared" si="56"/>
        <v>1.0131539971366303</v>
      </c>
      <c r="AJ102">
        <f t="shared" si="57"/>
        <v>3.1186502094156066E-2</v>
      </c>
      <c r="AK102">
        <f t="shared" si="58"/>
        <v>0.56670648745958407</v>
      </c>
      <c r="AL102">
        <f t="shared" si="59"/>
        <v>-1.5940034646836923</v>
      </c>
      <c r="AM102">
        <f t="shared" si="60"/>
        <v>-1.0234806510856183</v>
      </c>
      <c r="AN102" s="72">
        <f t="shared" si="69"/>
        <v>10.373892324223222</v>
      </c>
      <c r="AO102" s="72">
        <f t="shared" si="69"/>
        <v>10.373271336079991</v>
      </c>
      <c r="AP102" s="72">
        <f t="shared" si="69"/>
        <v>10.371394437956237</v>
      </c>
      <c r="AQ102" s="72">
        <f t="shared" si="69"/>
        <v>10.365751103493404</v>
      </c>
      <c r="AR102" s="72">
        <f t="shared" si="69"/>
        <v>10.349039678152421</v>
      </c>
      <c r="AS102" s="72">
        <f t="shared" si="69"/>
        <v>10.301577071456164</v>
      </c>
      <c r="AT102" s="72">
        <f t="shared" si="69"/>
        <v>10.179335513712472</v>
      </c>
      <c r="AU102" s="72">
        <f t="shared" si="62"/>
        <v>9.9132976268432973</v>
      </c>
      <c r="AW102">
        <v>0</v>
      </c>
      <c r="AX102">
        <f t="shared" si="36"/>
        <v>3.6266545262523472E-3</v>
      </c>
      <c r="AY102">
        <f t="shared" si="37"/>
        <v>4.1216897462361776E-2</v>
      </c>
      <c r="AZ102">
        <f t="shared" si="38"/>
        <v>-3.7590242936109429E-2</v>
      </c>
      <c r="BA102">
        <f t="shared" si="39"/>
        <v>1.0971182153915293</v>
      </c>
      <c r="BB102">
        <f t="shared" si="40"/>
        <v>-0.11750552038205789</v>
      </c>
      <c r="BC102">
        <f t="shared" si="41"/>
        <v>-1.7429726493080491</v>
      </c>
      <c r="BD102">
        <f t="shared" si="42"/>
        <v>-1.1889057751107537</v>
      </c>
      <c r="BE102">
        <f t="shared" si="68"/>
        <v>10.25753199410145</v>
      </c>
      <c r="BF102">
        <f t="shared" si="68"/>
        <v>10.256409682213363</v>
      </c>
      <c r="BG102">
        <f t="shared" si="68"/>
        <v>10.253475460495856</v>
      </c>
      <c r="BH102">
        <f t="shared" si="45"/>
        <v>10.245848036403265</v>
      </c>
      <c r="BI102">
        <f t="shared" si="45"/>
        <v>10.226306001346622</v>
      </c>
      <c r="BJ102">
        <f t="shared" si="45"/>
        <v>10.177935389144929</v>
      </c>
      <c r="BK102">
        <f t="shared" si="45"/>
        <v>10.066548555811266</v>
      </c>
      <c r="BL102">
        <f t="shared" si="43"/>
        <v>9.8386051874598532</v>
      </c>
    </row>
    <row r="103" spans="1:64" x14ac:dyDescent="0.2">
      <c r="A103" s="75" t="s">
        <v>841</v>
      </c>
      <c r="B103" s="75"/>
      <c r="C103" s="76">
        <v>48126.402000000002</v>
      </c>
      <c r="D103" s="76"/>
      <c r="E103">
        <f t="shared" si="47"/>
        <v>307.00073377112886</v>
      </c>
      <c r="F103">
        <f t="shared" si="48"/>
        <v>307</v>
      </c>
      <c r="G103">
        <f t="shared" si="66"/>
        <v>1.5697000053478405E-3</v>
      </c>
      <c r="I103">
        <f t="shared" si="67"/>
        <v>1.5697000053478405E-3</v>
      </c>
      <c r="Q103" s="12">
        <f t="shared" si="49"/>
        <v>3.259234978009546E-2</v>
      </c>
      <c r="R103" s="2">
        <f t="shared" si="50"/>
        <v>33107.902000000002</v>
      </c>
      <c r="S103" s="6">
        <v>0.1</v>
      </c>
      <c r="Z103">
        <f t="shared" si="51"/>
        <v>307</v>
      </c>
      <c r="AA103" s="72">
        <f t="shared" si="52"/>
        <v>7.7280587350666424E-4</v>
      </c>
      <c r="AB103" s="72">
        <f t="shared" si="63"/>
        <v>3.3389243911936636E-2</v>
      </c>
      <c r="AC103" s="72">
        <f t="shared" si="53"/>
        <v>1.5697000053478405E-3</v>
      </c>
      <c r="AD103" s="72">
        <f t="shared" si="64"/>
        <v>7.9689413184117625E-4</v>
      </c>
      <c r="AE103" s="72">
        <f t="shared" si="54"/>
        <v>6.3504025736290201E-8</v>
      </c>
      <c r="AF103">
        <f t="shared" si="65"/>
        <v>1.5697000053478405E-3</v>
      </c>
      <c r="AG103" s="127"/>
      <c r="AH103">
        <f t="shared" si="55"/>
        <v>-3.1819543906588796E-2</v>
      </c>
      <c r="AI103">
        <f t="shared" si="56"/>
        <v>1.0094457403771104</v>
      </c>
      <c r="AJ103">
        <f t="shared" si="57"/>
        <v>3.7725677714120241E-2</v>
      </c>
      <c r="AK103">
        <f t="shared" si="58"/>
        <v>0.56678042358410574</v>
      </c>
      <c r="AL103">
        <f t="shared" si="59"/>
        <v>-1.5874603921636321</v>
      </c>
      <c r="AM103">
        <f t="shared" si="60"/>
        <v>-1.0168044696316858</v>
      </c>
      <c r="AN103" s="72">
        <f t="shared" si="69"/>
        <v>10.379222380710384</v>
      </c>
      <c r="AO103" s="72">
        <f t="shared" si="69"/>
        <v>10.378621189103558</v>
      </c>
      <c r="AP103" s="72">
        <f t="shared" si="69"/>
        <v>10.376790413948461</v>
      </c>
      <c r="AQ103" s="72">
        <f t="shared" si="69"/>
        <v>10.37124399919948</v>
      </c>
      <c r="AR103" s="72">
        <f t="shared" si="69"/>
        <v>10.354694958419046</v>
      </c>
      <c r="AS103" s="72">
        <f t="shared" si="69"/>
        <v>10.307351475007522</v>
      </c>
      <c r="AT103" s="72">
        <f t="shared" si="69"/>
        <v>10.184689171587582</v>
      </c>
      <c r="AU103" s="72">
        <f t="shared" si="62"/>
        <v>9.9168665488616199</v>
      </c>
      <c r="AW103">
        <v>100</v>
      </c>
      <c r="AX103">
        <f t="shared" si="36"/>
        <v>2.6987819817222702E-3</v>
      </c>
      <c r="AY103">
        <f t="shared" si="37"/>
        <v>3.841296224306677E-2</v>
      </c>
      <c r="AZ103">
        <f t="shared" si="38"/>
        <v>-3.57141802613445E-2</v>
      </c>
      <c r="BA103">
        <f t="shared" si="39"/>
        <v>1.0670780695056354</v>
      </c>
      <c r="BB103">
        <f t="shared" si="40"/>
        <v>-6.4167976193018617E-2</v>
      </c>
      <c r="BC103">
        <f t="shared" si="41"/>
        <v>-1.6894071178850123</v>
      </c>
      <c r="BD103">
        <f t="shared" si="42"/>
        <v>-1.1262458963665354</v>
      </c>
      <c r="BE103">
        <f t="shared" si="68"/>
        <v>10.298313977300372</v>
      </c>
      <c r="BF103">
        <f t="shared" si="68"/>
        <v>10.297380028965346</v>
      </c>
      <c r="BG103">
        <f t="shared" si="68"/>
        <v>10.294820932605573</v>
      </c>
      <c r="BH103">
        <f t="shared" si="45"/>
        <v>10.28784819936793</v>
      </c>
      <c r="BI103">
        <f t="shared" si="45"/>
        <v>10.269130899766139</v>
      </c>
      <c r="BJ103">
        <f t="shared" si="45"/>
        <v>10.220718832294054</v>
      </c>
      <c r="BK103">
        <f t="shared" si="45"/>
        <v>10.105196113244943</v>
      </c>
      <c r="BL103">
        <f t="shared" si="43"/>
        <v>9.8640974875907226</v>
      </c>
    </row>
    <row r="104" spans="1:64" x14ac:dyDescent="0.2">
      <c r="A104" s="75" t="s">
        <v>779</v>
      </c>
      <c r="B104" s="75"/>
      <c r="C104" s="76">
        <v>48160.627</v>
      </c>
      <c r="D104" s="76"/>
      <c r="E104">
        <f t="shared" si="47"/>
        <v>322.99953408314803</v>
      </c>
      <c r="F104">
        <f t="shared" si="48"/>
        <v>323</v>
      </c>
      <c r="G104">
        <f t="shared" si="66"/>
        <v>-9.9670000054175034E-4</v>
      </c>
      <c r="I104">
        <f t="shared" si="67"/>
        <v>-9.9670000054175034E-4</v>
      </c>
      <c r="Q104" s="12">
        <f t="shared" si="49"/>
        <v>3.2141522841815762E-2</v>
      </c>
      <c r="R104" s="2">
        <f t="shared" si="50"/>
        <v>33142.127</v>
      </c>
      <c r="S104" s="6">
        <v>0.1</v>
      </c>
      <c r="Z104">
        <f t="shared" si="51"/>
        <v>323</v>
      </c>
      <c r="AA104" s="72">
        <f t="shared" si="52"/>
        <v>6.2275067005650164E-4</v>
      </c>
      <c r="AB104" s="72">
        <f t="shared" si="63"/>
        <v>3.052207217121751E-2</v>
      </c>
      <c r="AC104" s="72">
        <f t="shared" si="53"/>
        <v>-9.9670000054175034E-4</v>
      </c>
      <c r="AD104" s="72">
        <f t="shared" si="64"/>
        <v>-1.619450670598252E-3</v>
      </c>
      <c r="AE104" s="72">
        <f t="shared" si="54"/>
        <v>2.6226204745011281E-7</v>
      </c>
      <c r="AF104">
        <f t="shared" si="65"/>
        <v>-9.9670000054175034E-4</v>
      </c>
      <c r="AG104" s="127"/>
      <c r="AH104">
        <f t="shared" si="55"/>
        <v>-3.151877217175926E-2</v>
      </c>
      <c r="AI104">
        <f t="shared" si="56"/>
        <v>1.0052406428692817</v>
      </c>
      <c r="AJ104">
        <f t="shared" si="57"/>
        <v>4.5138170580644559E-2</v>
      </c>
      <c r="AK104">
        <f t="shared" si="58"/>
        <v>0.56683490209386966</v>
      </c>
      <c r="AL104">
        <f t="shared" si="59"/>
        <v>-1.5800415118340267</v>
      </c>
      <c r="AM104">
        <f t="shared" si="60"/>
        <v>-1.0092881866993584</v>
      </c>
      <c r="AN104" s="72">
        <f t="shared" si="69"/>
        <v>10.385289619470539</v>
      </c>
      <c r="AO104" s="72">
        <f t="shared" si="69"/>
        <v>10.384710554492516</v>
      </c>
      <c r="AP104" s="72">
        <f t="shared" si="69"/>
        <v>10.382931821555957</v>
      </c>
      <c r="AQ104" s="72">
        <f t="shared" si="69"/>
        <v>10.377495939221717</v>
      </c>
      <c r="AR104" s="72">
        <f t="shared" si="69"/>
        <v>10.361134750194632</v>
      </c>
      <c r="AS104" s="72">
        <f t="shared" si="69"/>
        <v>10.313935378324778</v>
      </c>
      <c r="AT104" s="72">
        <f t="shared" si="69"/>
        <v>10.190803459295374</v>
      </c>
      <c r="AU104" s="72">
        <f t="shared" si="62"/>
        <v>9.920945316882559</v>
      </c>
      <c r="AW104">
        <v>200</v>
      </c>
      <c r="AX104">
        <f t="shared" si="36"/>
        <v>1.7709898587356041E-3</v>
      </c>
      <c r="AY104">
        <f t="shared" si="37"/>
        <v>3.560384470492154E-2</v>
      </c>
      <c r="AZ104">
        <f t="shared" si="38"/>
        <v>-3.3832854846185936E-2</v>
      </c>
      <c r="BA104">
        <f t="shared" si="39"/>
        <v>1.0384791851077571</v>
      </c>
      <c r="BB104">
        <f t="shared" si="40"/>
        <v>-1.353451848771719E-2</v>
      </c>
      <c r="BC104">
        <f t="shared" si="41"/>
        <v>-1.638729956050659</v>
      </c>
      <c r="BD104">
        <f t="shared" si="42"/>
        <v>-1.0703502610209281</v>
      </c>
      <c r="BE104">
        <f t="shared" si="68"/>
        <v>10.337971614428215</v>
      </c>
      <c r="BF104">
        <f t="shared" si="68"/>
        <v>10.337208920349781</v>
      </c>
      <c r="BG104">
        <f t="shared" si="68"/>
        <v>10.335012919414083</v>
      </c>
      <c r="BH104">
        <f t="shared" si="45"/>
        <v>10.328724389373702</v>
      </c>
      <c r="BI104">
        <f t="shared" si="45"/>
        <v>10.310987334385356</v>
      </c>
      <c r="BJ104">
        <f t="shared" si="45"/>
        <v>10.262902852561025</v>
      </c>
      <c r="BK104">
        <f t="shared" si="45"/>
        <v>10.143686999445586</v>
      </c>
      <c r="BL104">
        <f t="shared" si="43"/>
        <v>9.8895897877215901</v>
      </c>
    </row>
    <row r="105" spans="1:64" x14ac:dyDescent="0.2">
      <c r="A105" s="75" t="s">
        <v>842</v>
      </c>
      <c r="B105" s="75"/>
      <c r="C105" s="76">
        <v>48496.485999999997</v>
      </c>
      <c r="D105" s="76">
        <v>7.0000000000000001E-3</v>
      </c>
      <c r="E105">
        <f t="shared" si="47"/>
        <v>480.00000373967458</v>
      </c>
      <c r="F105">
        <f t="shared" si="48"/>
        <v>480</v>
      </c>
      <c r="G105">
        <f t="shared" si="66"/>
        <v>7.9999954323284328E-6</v>
      </c>
      <c r="I105">
        <f t="shared" si="67"/>
        <v>7.9999954323284328E-6</v>
      </c>
      <c r="Q105" s="12">
        <f t="shared" si="49"/>
        <v>2.7710745661831685E-2</v>
      </c>
      <c r="R105" s="2">
        <f t="shared" si="50"/>
        <v>33477.985999999997</v>
      </c>
      <c r="S105" s="6">
        <v>0.1</v>
      </c>
      <c r="Z105">
        <f t="shared" si="51"/>
        <v>480</v>
      </c>
      <c r="AA105" s="72">
        <f t="shared" si="52"/>
        <v>-8.6517391949271841E-4</v>
      </c>
      <c r="AB105" s="72">
        <f t="shared" si="63"/>
        <v>2.8583919576756732E-2</v>
      </c>
      <c r="AC105" s="72">
        <f t="shared" si="53"/>
        <v>7.9999954323284328E-6</v>
      </c>
      <c r="AD105" s="72">
        <f t="shared" si="64"/>
        <v>8.7317391492504684E-4</v>
      </c>
      <c r="AE105" s="72">
        <f t="shared" si="54"/>
        <v>7.6243268570553289E-8</v>
      </c>
      <c r="AF105">
        <f t="shared" si="65"/>
        <v>7.9999954323284328E-6</v>
      </c>
      <c r="AG105" s="127"/>
      <c r="AH105">
        <f t="shared" si="55"/>
        <v>-2.8575919581324404E-2</v>
      </c>
      <c r="AI105">
        <f t="shared" si="56"/>
        <v>0.96579506543656546</v>
      </c>
      <c r="AJ105">
        <f t="shared" si="57"/>
        <v>0.11452469196003168</v>
      </c>
      <c r="AK105">
        <f t="shared" si="58"/>
        <v>0.56582620390095162</v>
      </c>
      <c r="AL105">
        <f t="shared" si="59"/>
        <v>-1.5104184939483012</v>
      </c>
      <c r="AM105">
        <f t="shared" si="60"/>
        <v>-0.94137420534301641</v>
      </c>
      <c r="AN105" s="72">
        <f t="shared" si="69"/>
        <v>10.443497057581959</v>
      </c>
      <c r="AO105" s="72">
        <f t="shared" si="69"/>
        <v>10.443107085807934</v>
      </c>
      <c r="AP105" s="72">
        <f t="shared" si="69"/>
        <v>10.441797564879</v>
      </c>
      <c r="AQ105" s="72">
        <f t="shared" si="69"/>
        <v>10.437420345607123</v>
      </c>
      <c r="AR105" s="72">
        <f t="shared" si="69"/>
        <v>10.423006213329709</v>
      </c>
      <c r="AS105" s="72">
        <f t="shared" si="69"/>
        <v>10.377652681094856</v>
      </c>
      <c r="AT105" s="72">
        <f t="shared" si="69"/>
        <v>10.250556505260471</v>
      </c>
      <c r="AU105" s="72">
        <f t="shared" si="62"/>
        <v>9.9609682280880225</v>
      </c>
      <c r="AW105">
        <v>300</v>
      </c>
      <c r="AX105">
        <f t="shared" si="36"/>
        <v>8.3837966140092035E-4</v>
      </c>
      <c r="AY105">
        <f t="shared" si="37"/>
        <v>3.278954484792608E-2</v>
      </c>
      <c r="AZ105">
        <f t="shared" si="38"/>
        <v>-3.195116518652516E-2</v>
      </c>
      <c r="BA105">
        <f t="shared" si="39"/>
        <v>1.011296499878793</v>
      </c>
      <c r="BB105">
        <f t="shared" si="40"/>
        <v>3.4462321642401074E-2</v>
      </c>
      <c r="BC105">
        <f t="shared" si="41"/>
        <v>-1.5907258774834756</v>
      </c>
      <c r="BD105">
        <f t="shared" si="42"/>
        <v>-1.0201308160607196</v>
      </c>
      <c r="BE105">
        <f t="shared" si="68"/>
        <v>10.376559838580144</v>
      </c>
      <c r="BF105">
        <f t="shared" si="68"/>
        <v>10.375948799485057</v>
      </c>
      <c r="BG105">
        <f t="shared" si="68"/>
        <v>10.374095030244769</v>
      </c>
      <c r="BH105">
        <f t="shared" si="45"/>
        <v>10.368500176360504</v>
      </c>
      <c r="BI105">
        <f t="shared" si="45"/>
        <v>10.35186970610328</v>
      </c>
      <c r="BJ105">
        <f t="shared" si="45"/>
        <v>10.304465843357809</v>
      </c>
      <c r="BK105">
        <f t="shared" si="45"/>
        <v>10.182012767643743</v>
      </c>
      <c r="BL105">
        <f t="shared" si="43"/>
        <v>9.9150820878524595</v>
      </c>
    </row>
    <row r="106" spans="1:64" x14ac:dyDescent="0.2">
      <c r="A106" s="75" t="s">
        <v>779</v>
      </c>
      <c r="B106" s="75"/>
      <c r="C106" s="76">
        <v>48898.661</v>
      </c>
      <c r="D106" s="76"/>
      <c r="E106">
        <f t="shared" si="47"/>
        <v>668.00051551430215</v>
      </c>
      <c r="F106">
        <f t="shared" si="48"/>
        <v>668</v>
      </c>
      <c r="G106">
        <f t="shared" si="66"/>
        <v>1.1028000008082017E-3</v>
      </c>
      <c r="I106">
        <f t="shared" si="67"/>
        <v>1.1028000008082017E-3</v>
      </c>
      <c r="Q106" s="12">
        <f t="shared" si="49"/>
        <v>2.2388295390099715E-2</v>
      </c>
      <c r="R106" s="2">
        <f t="shared" si="50"/>
        <v>33880.161</v>
      </c>
      <c r="S106" s="6">
        <v>0.1</v>
      </c>
      <c r="Z106">
        <f t="shared" si="51"/>
        <v>668</v>
      </c>
      <c r="AA106" s="72">
        <f t="shared" si="52"/>
        <v>-2.6953413909790308E-3</v>
      </c>
      <c r="AB106" s="72">
        <f t="shared" si="63"/>
        <v>2.6186436781886948E-2</v>
      </c>
      <c r="AC106" s="72">
        <f t="shared" si="53"/>
        <v>1.1028000008082017E-3</v>
      </c>
      <c r="AD106" s="72">
        <f t="shared" si="64"/>
        <v>3.7981413917872325E-3</v>
      </c>
      <c r="AE106" s="72">
        <f t="shared" si="54"/>
        <v>1.4425878032007456E-6</v>
      </c>
      <c r="AF106">
        <f t="shared" si="65"/>
        <v>1.1028000008082017E-3</v>
      </c>
      <c r="AG106" s="127"/>
      <c r="AH106">
        <f t="shared" si="55"/>
        <v>-2.5083636781078746E-2</v>
      </c>
      <c r="AI106">
        <f t="shared" si="56"/>
        <v>0.92266843895902195</v>
      </c>
      <c r="AJ106">
        <f t="shared" si="57"/>
        <v>0.19008287257460676</v>
      </c>
      <c r="AK106">
        <f t="shared" si="58"/>
        <v>0.56155952510523366</v>
      </c>
      <c r="AL106">
        <f t="shared" si="59"/>
        <v>-1.4339484669093421</v>
      </c>
      <c r="AM106">
        <f t="shared" si="60"/>
        <v>-0.8717287209939768</v>
      </c>
      <c r="AN106" s="72">
        <f t="shared" si="69"/>
        <v>10.510228458372069</v>
      </c>
      <c r="AO106" s="72">
        <f t="shared" si="69"/>
        <v>10.510001846005903</v>
      </c>
      <c r="AP106" s="72">
        <f t="shared" si="69"/>
        <v>10.509145981544268</v>
      </c>
      <c r="AQ106" s="72">
        <f t="shared" si="69"/>
        <v>10.505925986115095</v>
      </c>
      <c r="AR106" s="72">
        <f t="shared" si="69"/>
        <v>10.493981668271479</v>
      </c>
      <c r="AS106" s="72">
        <f t="shared" si="69"/>
        <v>10.451770574306382</v>
      </c>
      <c r="AT106" s="72">
        <f t="shared" si="69"/>
        <v>10.321495015642878</v>
      </c>
      <c r="AU106" s="72">
        <f t="shared" si="62"/>
        <v>10.008893752334055</v>
      </c>
      <c r="AW106">
        <v>400</v>
      </c>
      <c r="AX106">
        <f t="shared" si="36"/>
        <v>-1.0316554772877087E-4</v>
      </c>
      <c r="AY106">
        <f t="shared" si="37"/>
        <v>2.9970062672080394E-2</v>
      </c>
      <c r="AZ106">
        <f t="shared" si="38"/>
        <v>-3.0073228219809164E-2</v>
      </c>
      <c r="BA106">
        <f t="shared" si="39"/>
        <v>0.98548796360004443</v>
      </c>
      <c r="BB106">
        <f t="shared" si="40"/>
        <v>7.9916962519734458E-2</v>
      </c>
      <c r="BC106">
        <f t="shared" si="41"/>
        <v>-1.5451927484832888</v>
      </c>
      <c r="BD106">
        <f t="shared" si="42"/>
        <v>-0.97471868663379602</v>
      </c>
      <c r="BE106">
        <f t="shared" si="68"/>
        <v>10.414133210392039</v>
      </c>
      <c r="BF106">
        <f t="shared" si="68"/>
        <v>10.413653198019947</v>
      </c>
      <c r="BG106">
        <f t="shared" si="68"/>
        <v>10.412114336485557</v>
      </c>
      <c r="BH106">
        <f t="shared" si="45"/>
        <v>10.407204921158982</v>
      </c>
      <c r="BI106">
        <f t="shared" si="45"/>
        <v>10.391777885114154</v>
      </c>
      <c r="BJ106">
        <f t="shared" si="45"/>
        <v>10.345388129283622</v>
      </c>
      <c r="BK106">
        <f t="shared" si="45"/>
        <v>10.220165078367289</v>
      </c>
      <c r="BL106">
        <f t="shared" si="43"/>
        <v>9.940574387983327</v>
      </c>
    </row>
    <row r="107" spans="1:64" x14ac:dyDescent="0.2">
      <c r="A107" s="75" t="s">
        <v>779</v>
      </c>
      <c r="B107" s="75"/>
      <c r="C107" s="76">
        <v>49206.707000000002</v>
      </c>
      <c r="D107" s="76"/>
      <c r="E107">
        <f t="shared" si="47"/>
        <v>811.99953497132185</v>
      </c>
      <c r="F107">
        <f t="shared" si="48"/>
        <v>812</v>
      </c>
      <c r="G107">
        <f t="shared" si="66"/>
        <v>-9.9480000062612817E-4</v>
      </c>
      <c r="I107">
        <f t="shared" si="67"/>
        <v>-9.9480000062612817E-4</v>
      </c>
      <c r="Q107" s="12">
        <f t="shared" si="49"/>
        <v>1.8299137154219047E-2</v>
      </c>
      <c r="R107" s="2">
        <f t="shared" si="50"/>
        <v>34188.207000000002</v>
      </c>
      <c r="S107" s="6">
        <v>0.1</v>
      </c>
      <c r="Z107">
        <f t="shared" si="51"/>
        <v>812</v>
      </c>
      <c r="AA107" s="72">
        <f t="shared" si="52"/>
        <v>-4.1420216868529557E-3</v>
      </c>
      <c r="AB107" s="72">
        <f t="shared" si="63"/>
        <v>2.1446358840445875E-2</v>
      </c>
      <c r="AC107" s="72">
        <f t="shared" si="53"/>
        <v>-9.9480000062612817E-4</v>
      </c>
      <c r="AD107" s="72">
        <f t="shared" si="64"/>
        <v>3.1472216862268275E-3</v>
      </c>
      <c r="AE107" s="72">
        <f t="shared" si="54"/>
        <v>9.9050043422564362E-7</v>
      </c>
      <c r="AF107">
        <f t="shared" si="65"/>
        <v>-9.9480000062612817E-4</v>
      </c>
      <c r="AG107" s="127"/>
      <c r="AH107">
        <f t="shared" si="55"/>
        <v>-2.2441158841072003E-2</v>
      </c>
      <c r="AI107">
        <f t="shared" si="56"/>
        <v>0.89241698544158365</v>
      </c>
      <c r="AJ107">
        <f t="shared" si="57"/>
        <v>0.24289084600029476</v>
      </c>
      <c r="AK107">
        <f t="shared" si="58"/>
        <v>0.55655652502506314</v>
      </c>
      <c r="AL107">
        <f t="shared" si="59"/>
        <v>-1.3798501910289971</v>
      </c>
      <c r="AM107">
        <f t="shared" si="60"/>
        <v>-0.82521018515387934</v>
      </c>
      <c r="AN107" s="72">
        <f t="shared" si="69"/>
        <v>10.559341510713251</v>
      </c>
      <c r="AO107" s="72">
        <f t="shared" si="69"/>
        <v>10.559200253618089</v>
      </c>
      <c r="AP107" s="72">
        <f t="shared" si="69"/>
        <v>10.558611038647545</v>
      </c>
      <c r="AQ107" s="72">
        <f t="shared" si="69"/>
        <v>10.556161263427466</v>
      </c>
      <c r="AR107" s="72">
        <f t="shared" si="69"/>
        <v>10.546109698506747</v>
      </c>
      <c r="AS107" s="72">
        <f t="shared" si="69"/>
        <v>10.506882592111118</v>
      </c>
      <c r="AT107" s="72">
        <f t="shared" si="69"/>
        <v>10.375348117424785</v>
      </c>
      <c r="AU107" s="72">
        <f t="shared" si="62"/>
        <v>10.045602664522505</v>
      </c>
      <c r="AW107">
        <v>500</v>
      </c>
      <c r="AX107">
        <f t="shared" si="36"/>
        <v>-1.0570971749928534E-3</v>
      </c>
      <c r="AY107">
        <f t="shared" si="37"/>
        <v>2.7145398177384483E-2</v>
      </c>
      <c r="AZ107">
        <f t="shared" si="38"/>
        <v>-2.8202495352377337E-2</v>
      </c>
      <c r="BA107">
        <f t="shared" si="39"/>
        <v>0.96100043723844097</v>
      </c>
      <c r="BB107">
        <f t="shared" si="40"/>
        <v>0.12294065842056749</v>
      </c>
      <c r="BC107">
        <f t="shared" si="41"/>
        <v>-1.5019425445267403</v>
      </c>
      <c r="BD107">
        <f t="shared" si="42"/>
        <v>-0.93341231579316764</v>
      </c>
      <c r="BE107">
        <f t="shared" si="68"/>
        <v>10.450744975774063</v>
      </c>
      <c r="BF107">
        <f t="shared" si="68"/>
        <v>10.450375516618871</v>
      </c>
      <c r="BG107">
        <f t="shared" si="68"/>
        <v>10.449120008208851</v>
      </c>
      <c r="BH107">
        <f t="shared" si="45"/>
        <v>10.444872718745771</v>
      </c>
      <c r="BI107">
        <f t="shared" si="45"/>
        <v>10.43071688229594</v>
      </c>
      <c r="BJ107">
        <f t="shared" si="45"/>
        <v>10.385651997756751</v>
      </c>
      <c r="BK107">
        <f t="shared" si="45"/>
        <v>10.258135704860628</v>
      </c>
      <c r="BL107">
        <f t="shared" si="43"/>
        <v>9.9660666881141964</v>
      </c>
    </row>
    <row r="108" spans="1:64" x14ac:dyDescent="0.2">
      <c r="A108" s="75" t="s">
        <v>843</v>
      </c>
      <c r="B108" s="75"/>
      <c r="C108" s="76">
        <v>49232.377</v>
      </c>
      <c r="D108" s="76">
        <v>6.0000000000000001E-3</v>
      </c>
      <c r="E108">
        <f t="shared" si="47"/>
        <v>823.99921952967156</v>
      </c>
      <c r="F108">
        <f t="shared" si="48"/>
        <v>824</v>
      </c>
      <c r="G108">
        <f t="shared" si="66"/>
        <v>-1.6696000020601787E-3</v>
      </c>
      <c r="I108">
        <f t="shared" si="67"/>
        <v>-1.6696000020601787E-3</v>
      </c>
      <c r="Q108" s="12">
        <f t="shared" si="49"/>
        <v>1.7957888902851282E-2</v>
      </c>
      <c r="R108" s="2">
        <f t="shared" si="50"/>
        <v>34213.877</v>
      </c>
      <c r="S108" s="6">
        <v>0.1</v>
      </c>
      <c r="Z108">
        <f t="shared" si="51"/>
        <v>824</v>
      </c>
      <c r="AA108" s="72">
        <f t="shared" si="52"/>
        <v>-4.2645348404460708E-3</v>
      </c>
      <c r="AB108" s="72">
        <f t="shared" si="63"/>
        <v>2.0552823741237174E-2</v>
      </c>
      <c r="AC108" s="72">
        <f t="shared" si="53"/>
        <v>-1.6696000020601787E-3</v>
      </c>
      <c r="AD108" s="72">
        <f t="shared" si="64"/>
        <v>2.5949348383858921E-3</v>
      </c>
      <c r="AE108" s="72">
        <f t="shared" si="54"/>
        <v>6.7336868154688161E-7</v>
      </c>
      <c r="AF108">
        <f t="shared" si="65"/>
        <v>-1.6696000020601787E-3</v>
      </c>
      <c r="AG108" s="127"/>
      <c r="AH108">
        <f t="shared" si="55"/>
        <v>-2.2222423743297352E-2</v>
      </c>
      <c r="AI108">
        <f t="shared" si="56"/>
        <v>0.88999807279705201</v>
      </c>
      <c r="AJ108">
        <f t="shared" si="57"/>
        <v>0.2471063812249788</v>
      </c>
      <c r="AK108">
        <f t="shared" si="58"/>
        <v>0.55608348885854131</v>
      </c>
      <c r="AL108">
        <f t="shared" si="59"/>
        <v>-1.3755021381036339</v>
      </c>
      <c r="AM108">
        <f t="shared" si="60"/>
        <v>-0.82156224662915234</v>
      </c>
      <c r="AN108" s="72">
        <f t="shared" si="69"/>
        <v>10.563360768709343</v>
      </c>
      <c r="AO108" s="72">
        <f t="shared" si="69"/>
        <v>10.563225298037088</v>
      </c>
      <c r="AP108" s="72">
        <f t="shared" si="69"/>
        <v>10.562655287314648</v>
      </c>
      <c r="AQ108" s="72">
        <f t="shared" si="69"/>
        <v>10.560264552516523</v>
      </c>
      <c r="AR108" s="72">
        <f t="shared" si="69"/>
        <v>10.55036826427259</v>
      </c>
      <c r="AS108" s="72">
        <f t="shared" si="69"/>
        <v>10.51140913416757</v>
      </c>
      <c r="AT108" s="72">
        <f t="shared" si="69"/>
        <v>10.379816135236755</v>
      </c>
      <c r="AU108" s="72">
        <f t="shared" si="62"/>
        <v>10.048661740538209</v>
      </c>
      <c r="AW108">
        <v>600</v>
      </c>
      <c r="AX108">
        <f t="shared" si="36"/>
        <v>-2.0263045558757443E-3</v>
      </c>
      <c r="AY108">
        <f t="shared" si="37"/>
        <v>2.4315551363838339E-2</v>
      </c>
      <c r="AZ108">
        <f t="shared" si="38"/>
        <v>-2.6341855919714083E-2</v>
      </c>
      <c r="BA108">
        <f t="shared" si="39"/>
        <v>0.93777412112973269</v>
      </c>
      <c r="BB108">
        <f t="shared" si="40"/>
        <v>0.16365399515333309</v>
      </c>
      <c r="BC108">
        <f t="shared" si="41"/>
        <v>-1.4608015678313904</v>
      </c>
      <c r="BD108">
        <f t="shared" si="42"/>
        <v>-0.89563955094065595</v>
      </c>
      <c r="BE108">
        <f t="shared" si="68"/>
        <v>10.486446411266641</v>
      </c>
      <c r="BF108">
        <f t="shared" si="68"/>
        <v>10.486168084249535</v>
      </c>
      <c r="BG108">
        <f t="shared" si="68"/>
        <v>10.485162141577518</v>
      </c>
      <c r="BH108">
        <f t="shared" si="45"/>
        <v>10.481541382090306</v>
      </c>
      <c r="BI108">
        <f t="shared" si="45"/>
        <v>10.468696483708218</v>
      </c>
      <c r="BJ108">
        <f t="shared" si="45"/>
        <v>10.425241721306186</v>
      </c>
      <c r="BK108">
        <f t="shared" si="45"/>
        <v>10.295916538430589</v>
      </c>
      <c r="BL108">
        <f t="shared" si="43"/>
        <v>9.9915589882450639</v>
      </c>
    </row>
    <row r="109" spans="1:64" x14ac:dyDescent="0.2">
      <c r="A109" s="75" t="s">
        <v>779</v>
      </c>
      <c r="B109" s="75"/>
      <c r="C109" s="76">
        <v>49251.635000000002</v>
      </c>
      <c r="D109" s="76"/>
      <c r="E109">
        <f t="shared" si="47"/>
        <v>833.00155397551248</v>
      </c>
      <c r="F109">
        <f t="shared" si="48"/>
        <v>833</v>
      </c>
      <c r="G109">
        <f t="shared" si="66"/>
        <v>3.3242999998037703E-3</v>
      </c>
      <c r="I109">
        <f t="shared" si="67"/>
        <v>3.3242999998037703E-3</v>
      </c>
      <c r="Q109" s="12">
        <f t="shared" si="49"/>
        <v>1.7701903741412315E-2</v>
      </c>
      <c r="R109" s="2">
        <f t="shared" si="50"/>
        <v>34233.135000000002</v>
      </c>
      <c r="S109" s="6">
        <v>0.1</v>
      </c>
      <c r="Z109">
        <f t="shared" si="51"/>
        <v>833</v>
      </c>
      <c r="AA109" s="72">
        <f t="shared" si="52"/>
        <v>-4.3566254750496587E-3</v>
      </c>
      <c r="AB109" s="72">
        <f t="shared" si="63"/>
        <v>2.5382829216265744E-2</v>
      </c>
      <c r="AC109" s="72">
        <f t="shared" si="53"/>
        <v>3.3242999998037703E-3</v>
      </c>
      <c r="AD109" s="72">
        <f t="shared" si="64"/>
        <v>7.6809254748534291E-3</v>
      </c>
      <c r="AE109" s="72">
        <f t="shared" si="54"/>
        <v>5.899661615025238E-6</v>
      </c>
      <c r="AF109">
        <f t="shared" si="65"/>
        <v>3.3242999998037703E-3</v>
      </c>
      <c r="AG109" s="127"/>
      <c r="AH109">
        <f t="shared" si="55"/>
        <v>-2.2058529216461974E-2</v>
      </c>
      <c r="AI109">
        <f t="shared" si="56"/>
        <v>0.88819386130212707</v>
      </c>
      <c r="AJ109">
        <f t="shared" si="57"/>
        <v>0.25024996962342499</v>
      </c>
      <c r="AK109">
        <f t="shared" si="58"/>
        <v>0.55572354450654882</v>
      </c>
      <c r="AL109">
        <f t="shared" si="59"/>
        <v>-1.3722565930458146</v>
      </c>
      <c r="AM109">
        <f t="shared" si="60"/>
        <v>-0.81884777678285503</v>
      </c>
      <c r="AN109" s="72">
        <f t="shared" si="69"/>
        <v>10.566368013342545</v>
      </c>
      <c r="AO109" s="72">
        <f t="shared" si="69"/>
        <v>10.566236760349504</v>
      </c>
      <c r="AP109" s="72">
        <f t="shared" si="69"/>
        <v>10.56568086004715</v>
      </c>
      <c r="AQ109" s="72">
        <f t="shared" si="69"/>
        <v>10.563333868760864</v>
      </c>
      <c r="AR109" s="72">
        <f t="shared" si="69"/>
        <v>10.55355368134496</v>
      </c>
      <c r="AS109" s="72">
        <f t="shared" si="69"/>
        <v>10.514797317493677</v>
      </c>
      <c r="AT109" s="72">
        <f t="shared" si="69"/>
        <v>10.38316511564776</v>
      </c>
      <c r="AU109" s="72">
        <f t="shared" si="62"/>
        <v>10.050956047549986</v>
      </c>
      <c r="AW109">
        <v>700</v>
      </c>
      <c r="AX109">
        <f t="shared" si="36"/>
        <v>-3.0132048658134576E-3</v>
      </c>
      <c r="AY109">
        <f t="shared" si="37"/>
        <v>2.1480522231441972E-2</v>
      </c>
      <c r="AZ109">
        <f t="shared" si="38"/>
        <v>-2.4493727097255429E-2</v>
      </c>
      <c r="BA109">
        <f t="shared" si="39"/>
        <v>0.91574580445473963</v>
      </c>
      <c r="BB109">
        <f t="shared" si="40"/>
        <v>0.20218145710545873</v>
      </c>
      <c r="BC109">
        <f t="shared" si="41"/>
        <v>-1.4216101551906428</v>
      </c>
      <c r="BD109">
        <f t="shared" si="42"/>
        <v>-0.86092949536685015</v>
      </c>
      <c r="BE109">
        <f t="shared" si="68"/>
        <v>10.521286404099472</v>
      </c>
      <c r="BF109">
        <f t="shared" si="68"/>
        <v>10.521081465857039</v>
      </c>
      <c r="BG109">
        <f t="shared" si="68"/>
        <v>10.520290778822595</v>
      </c>
      <c r="BH109">
        <f t="shared" si="45"/>
        <v>10.517251485892288</v>
      </c>
      <c r="BI109">
        <f t="shared" si="45"/>
        <v>10.50573085613901</v>
      </c>
      <c r="BJ109">
        <f t="shared" si="45"/>
        <v>10.464143570612501</v>
      </c>
      <c r="BK109">
        <f t="shared" si="45"/>
        <v>10.333499593715663</v>
      </c>
      <c r="BL109">
        <f t="shared" si="43"/>
        <v>10.017051288375932</v>
      </c>
    </row>
    <row r="110" spans="1:64" x14ac:dyDescent="0.2">
      <c r="A110" s="75" t="s">
        <v>779</v>
      </c>
      <c r="B110" s="75"/>
      <c r="C110" s="76">
        <v>49544.709000000003</v>
      </c>
      <c r="D110" s="76"/>
      <c r="E110">
        <f t="shared" si="47"/>
        <v>970.00177026900883</v>
      </c>
      <c r="F110">
        <f t="shared" si="48"/>
        <v>970</v>
      </c>
      <c r="G110">
        <f t="shared" si="66"/>
        <v>3.7870000014663674E-3</v>
      </c>
      <c r="I110">
        <f t="shared" si="67"/>
        <v>3.7870000014663674E-3</v>
      </c>
      <c r="Q110" s="12">
        <f t="shared" si="49"/>
        <v>1.3800057891314889E-2</v>
      </c>
      <c r="R110" s="2">
        <f t="shared" si="50"/>
        <v>34526.209000000003</v>
      </c>
      <c r="S110" s="6">
        <v>0.1</v>
      </c>
      <c r="Z110">
        <f t="shared" si="51"/>
        <v>970</v>
      </c>
      <c r="AA110" s="72">
        <f t="shared" si="52"/>
        <v>-5.7809554026051011E-3</v>
      </c>
      <c r="AB110" s="72">
        <f t="shared" si="63"/>
        <v>2.3368013295386358E-2</v>
      </c>
      <c r="AC110" s="72">
        <f t="shared" si="53"/>
        <v>3.7870000014663674E-3</v>
      </c>
      <c r="AD110" s="72">
        <f t="shared" si="64"/>
        <v>9.5679554040714685E-3</v>
      </c>
      <c r="AE110" s="72">
        <f t="shared" si="54"/>
        <v>9.1545770614300421E-6</v>
      </c>
      <c r="AF110">
        <f t="shared" si="65"/>
        <v>3.7870000014663674E-3</v>
      </c>
      <c r="AG110" s="127"/>
      <c r="AH110">
        <f t="shared" si="55"/>
        <v>-1.958101329391999E-2</v>
      </c>
      <c r="AI110">
        <f t="shared" si="56"/>
        <v>0.8617525672587758</v>
      </c>
      <c r="AJ110">
        <f t="shared" si="57"/>
        <v>0.29625255488277885</v>
      </c>
      <c r="AK110">
        <f t="shared" si="58"/>
        <v>0.54974259241022139</v>
      </c>
      <c r="AL110">
        <f t="shared" si="59"/>
        <v>-1.3244283466509557</v>
      </c>
      <c r="AM110">
        <f t="shared" si="60"/>
        <v>-0.77965888180970966</v>
      </c>
      <c r="AN110" s="72">
        <f t="shared" si="69"/>
        <v>10.61140446326023</v>
      </c>
      <c r="AO110" s="72">
        <f t="shared" si="69"/>
        <v>10.611325673169219</v>
      </c>
      <c r="AP110" s="72">
        <f t="shared" si="69"/>
        <v>10.610955056189725</v>
      </c>
      <c r="AQ110" s="72">
        <f t="shared" si="69"/>
        <v>10.609216260430451</v>
      </c>
      <c r="AR110" s="72">
        <f t="shared" si="69"/>
        <v>10.601155691690877</v>
      </c>
      <c r="AS110" s="72">
        <f t="shared" si="69"/>
        <v>10.565657496457401</v>
      </c>
      <c r="AT110" s="72">
        <f t="shared" si="69"/>
        <v>10.433924903502822</v>
      </c>
      <c r="AU110" s="72">
        <f t="shared" si="62"/>
        <v>10.085880498729276</v>
      </c>
      <c r="AW110">
        <v>800</v>
      </c>
      <c r="AX110">
        <f t="shared" si="36"/>
        <v>-4.0198197226130779E-3</v>
      </c>
      <c r="AY110">
        <f t="shared" si="37"/>
        <v>1.8640310780195374E-2</v>
      </c>
      <c r="AZ110">
        <f t="shared" si="38"/>
        <v>-2.2660130502808452E-2</v>
      </c>
      <c r="BA110">
        <f t="shared" si="39"/>
        <v>0.89485119455441919</v>
      </c>
      <c r="BB110">
        <f t="shared" si="40"/>
        <v>0.23864759699545793</v>
      </c>
      <c r="BC110">
        <f t="shared" si="41"/>
        <v>-1.384222053776242</v>
      </c>
      <c r="BD110">
        <f t="shared" si="42"/>
        <v>-0.82889132034761104</v>
      </c>
      <c r="BE110">
        <f t="shared" si="68"/>
        <v>10.555311216958764</v>
      </c>
      <c r="BF110">
        <f t="shared" si="68"/>
        <v>10.555163983719712</v>
      </c>
      <c r="BG110">
        <f t="shared" si="68"/>
        <v>10.554555114368677</v>
      </c>
      <c r="BH110">
        <f t="shared" si="45"/>
        <v>10.552045484814039</v>
      </c>
      <c r="BI110">
        <f t="shared" si="45"/>
        <v>10.541838131522995</v>
      </c>
      <c r="BJ110">
        <f t="shared" si="45"/>
        <v>10.502345818446322</v>
      </c>
      <c r="BK110">
        <f t="shared" si="45"/>
        <v>10.370877013875056</v>
      </c>
      <c r="BL110">
        <f t="shared" si="43"/>
        <v>10.042543588506801</v>
      </c>
    </row>
    <row r="111" spans="1:64" x14ac:dyDescent="0.2">
      <c r="A111" s="75" t="s">
        <v>779</v>
      </c>
      <c r="B111" s="75"/>
      <c r="C111" s="76">
        <v>49574.652000000002</v>
      </c>
      <c r="D111" s="76"/>
      <c r="E111">
        <f t="shared" si="47"/>
        <v>983.9989091365851</v>
      </c>
      <c r="F111">
        <f t="shared" si="48"/>
        <v>984</v>
      </c>
      <c r="G111">
        <f t="shared" si="66"/>
        <v>-2.3336000012932345E-3</v>
      </c>
      <c r="I111">
        <f t="shared" si="67"/>
        <v>-2.3336000012932345E-3</v>
      </c>
      <c r="Q111" s="12">
        <f t="shared" si="49"/>
        <v>1.3400781347209765E-2</v>
      </c>
      <c r="R111" s="2">
        <f t="shared" si="50"/>
        <v>34556.152000000002</v>
      </c>
      <c r="S111" s="6">
        <v>0.1</v>
      </c>
      <c r="Z111">
        <f t="shared" si="51"/>
        <v>984</v>
      </c>
      <c r="AA111" s="72">
        <f t="shared" si="52"/>
        <v>-5.9289582311086927E-3</v>
      </c>
      <c r="AB111" s="72">
        <f t="shared" si="63"/>
        <v>1.6996139577025223E-2</v>
      </c>
      <c r="AC111" s="72">
        <f t="shared" si="53"/>
        <v>-2.3336000012932345E-3</v>
      </c>
      <c r="AD111" s="72">
        <f t="shared" si="64"/>
        <v>3.5953582298154582E-3</v>
      </c>
      <c r="AE111" s="72">
        <f t="shared" si="54"/>
        <v>1.2926600800701745E-6</v>
      </c>
      <c r="AF111">
        <f t="shared" si="65"/>
        <v>-2.3336000012932345E-3</v>
      </c>
      <c r="AG111" s="127"/>
      <c r="AH111">
        <f t="shared" si="55"/>
        <v>-1.9329739578318458E-2</v>
      </c>
      <c r="AI111">
        <f t="shared" si="56"/>
        <v>0.85915520093834963</v>
      </c>
      <c r="AJ111">
        <f t="shared" si="57"/>
        <v>0.30076453053547242</v>
      </c>
      <c r="AK111">
        <f t="shared" si="58"/>
        <v>0.54908288367671187</v>
      </c>
      <c r="AL111">
        <f t="shared" si="59"/>
        <v>-1.3197008234191636</v>
      </c>
      <c r="AM111">
        <f t="shared" si="60"/>
        <v>-0.77586524953876757</v>
      </c>
      <c r="AN111" s="72">
        <f t="shared" si="69"/>
        <v>10.615930687777277</v>
      </c>
      <c r="AO111" s="72">
        <f t="shared" si="69"/>
        <v>10.615856142700657</v>
      </c>
      <c r="AP111" s="72">
        <f t="shared" si="69"/>
        <v>10.615501511690171</v>
      </c>
      <c r="AQ111" s="72">
        <f t="shared" si="69"/>
        <v>10.613818728640066</v>
      </c>
      <c r="AR111" s="72">
        <f t="shared" si="69"/>
        <v>10.605927852159155</v>
      </c>
      <c r="AS111" s="72">
        <f t="shared" si="69"/>
        <v>10.570778888079815</v>
      </c>
      <c r="AT111" s="72">
        <f t="shared" si="69"/>
        <v>10.439088451378897</v>
      </c>
      <c r="AU111" s="72">
        <f t="shared" si="62"/>
        <v>10.089449420747599</v>
      </c>
      <c r="AW111">
        <v>900</v>
      </c>
      <c r="AX111">
        <f t="shared" si="36"/>
        <v>-5.0478394794641925E-3</v>
      </c>
      <c r="AY111">
        <f t="shared" si="37"/>
        <v>1.5794917010098553E-2</v>
      </c>
      <c r="AZ111">
        <f t="shared" si="38"/>
        <v>-2.0842756489562745E-2</v>
      </c>
      <c r="BA111">
        <f t="shared" si="39"/>
        <v>0.87502654338747432</v>
      </c>
      <c r="BB111">
        <f t="shared" si="40"/>
        <v>0.27317441875987991</v>
      </c>
      <c r="BC111">
        <f t="shared" si="41"/>
        <v>-1.3485035982973979</v>
      </c>
      <c r="BD111">
        <f t="shared" si="42"/>
        <v>-0.79919811908088567</v>
      </c>
      <c r="BE111">
        <f t="shared" ref="BE111:BG122" si="70">$BL111+$AB$7*SIN(BF111)</f>
        <v>10.58856439279398</v>
      </c>
      <c r="BF111">
        <f t="shared" si="70"/>
        <v>10.588461416732773</v>
      </c>
      <c r="BG111">
        <f t="shared" si="70"/>
        <v>10.588002874679534</v>
      </c>
      <c r="BH111">
        <f t="shared" si="45"/>
        <v>10.585966916349317</v>
      </c>
      <c r="BI111">
        <f t="shared" si="45"/>
        <v>10.577039977777236</v>
      </c>
      <c r="BJ111">
        <f t="shared" si="45"/>
        <v>10.539838734709019</v>
      </c>
      <c r="BK111">
        <f t="shared" si="45"/>
        <v>10.408041075694229</v>
      </c>
      <c r="BL111">
        <f t="shared" si="43"/>
        <v>10.068035888637668</v>
      </c>
    </row>
    <row r="112" spans="1:64" x14ac:dyDescent="0.2">
      <c r="A112" s="75" t="s">
        <v>844</v>
      </c>
      <c r="B112" s="75"/>
      <c r="C112" s="76">
        <v>49600.322</v>
      </c>
      <c r="D112" s="76">
        <v>3.0000000000000001E-3</v>
      </c>
      <c r="E112">
        <f t="shared" si="47"/>
        <v>995.99859369493493</v>
      </c>
      <c r="F112">
        <f t="shared" si="48"/>
        <v>996</v>
      </c>
      <c r="G112">
        <f t="shared" si="66"/>
        <v>-3.008400002727285E-3</v>
      </c>
      <c r="I112">
        <f t="shared" si="67"/>
        <v>-3.008400002727285E-3</v>
      </c>
      <c r="Q112" s="12">
        <f t="shared" si="49"/>
        <v>1.3058463465231306E-2</v>
      </c>
      <c r="R112" s="2">
        <f t="shared" si="50"/>
        <v>34581.822</v>
      </c>
      <c r="S112" s="6">
        <v>0.1</v>
      </c>
      <c r="Z112">
        <f t="shared" si="51"/>
        <v>996</v>
      </c>
      <c r="AA112" s="72">
        <f t="shared" si="52"/>
        <v>-6.0561895580712923E-3</v>
      </c>
      <c r="AB112" s="72">
        <f t="shared" si="63"/>
        <v>1.6106253020575313E-2</v>
      </c>
      <c r="AC112" s="72">
        <f t="shared" si="53"/>
        <v>-3.008400002727285E-3</v>
      </c>
      <c r="AD112" s="72">
        <f t="shared" si="64"/>
        <v>3.0477895553440073E-3</v>
      </c>
      <c r="AE112" s="72">
        <f t="shared" si="54"/>
        <v>9.2890211736640228E-7</v>
      </c>
      <c r="AF112">
        <f t="shared" si="65"/>
        <v>-3.008400002727285E-3</v>
      </c>
      <c r="AG112" s="127"/>
      <c r="AH112">
        <f t="shared" si="55"/>
        <v>-1.9114653023302598E-2</v>
      </c>
      <c r="AI112">
        <f t="shared" si="56"/>
        <v>0.85694382635705779</v>
      </c>
      <c r="AJ112">
        <f t="shared" si="57"/>
        <v>0.3046049967252088</v>
      </c>
      <c r="AK112">
        <f t="shared" si="58"/>
        <v>0.54851089483445126</v>
      </c>
      <c r="AL112">
        <f t="shared" si="59"/>
        <v>-1.3156713333975358</v>
      </c>
      <c r="AM112">
        <f t="shared" si="60"/>
        <v>-0.77264272774001364</v>
      </c>
      <c r="AN112" s="72">
        <f t="shared" si="69"/>
        <v>10.619799410748294</v>
      </c>
      <c r="AO112" s="72">
        <f t="shared" si="69"/>
        <v>10.619728357762211</v>
      </c>
      <c r="AP112" s="72">
        <f t="shared" si="69"/>
        <v>10.619387021140255</v>
      </c>
      <c r="AQ112" s="72">
        <f t="shared" si="69"/>
        <v>10.617751343697993</v>
      </c>
      <c r="AR112" s="72">
        <f t="shared" si="69"/>
        <v>10.610004888193245</v>
      </c>
      <c r="AS112" s="72">
        <f t="shared" si="69"/>
        <v>10.575157386120264</v>
      </c>
      <c r="AT112" s="72">
        <f t="shared" si="69"/>
        <v>10.443510805768632</v>
      </c>
      <c r="AU112" s="72">
        <f t="shared" si="62"/>
        <v>10.092508496763303</v>
      </c>
      <c r="AW112">
        <v>1000</v>
      </c>
      <c r="AX112">
        <f t="shared" si="36"/>
        <v>-6.0986766096657631E-3</v>
      </c>
      <c r="AY112">
        <f t="shared" si="37"/>
        <v>1.2944340921151501E-2</v>
      </c>
      <c r="AZ112">
        <f t="shared" si="38"/>
        <v>-1.9043017530817264E-2</v>
      </c>
      <c r="BA112">
        <f t="shared" si="39"/>
        <v>0.8562097471799951</v>
      </c>
      <c r="BB112">
        <f t="shared" si="40"/>
        <v>0.30587966095264485</v>
      </c>
      <c r="BC112">
        <f t="shared" si="41"/>
        <v>-1.3143327865051491</v>
      </c>
      <c r="BD112">
        <f t="shared" si="42"/>
        <v>-0.7715744658324315</v>
      </c>
      <c r="BE112">
        <f t="shared" si="70"/>
        <v>10.621086761485714</v>
      </c>
      <c r="BF112">
        <f t="shared" si="70"/>
        <v>10.621016843146133</v>
      </c>
      <c r="BG112">
        <f t="shared" si="70"/>
        <v>10.620679855395181</v>
      </c>
      <c r="BH112">
        <f t="shared" si="45"/>
        <v>10.619059694395492</v>
      </c>
      <c r="BI112">
        <f t="shared" si="45"/>
        <v>10.611361163186988</v>
      </c>
      <c r="BJ112">
        <f t="shared" si="45"/>
        <v>10.576614572833359</v>
      </c>
      <c r="BK112">
        <f t="shared" si="45"/>
        <v>10.444984194603633</v>
      </c>
      <c r="BL112">
        <f t="shared" si="43"/>
        <v>10.093528188768538</v>
      </c>
    </row>
    <row r="113" spans="1:64" x14ac:dyDescent="0.2">
      <c r="A113" s="75" t="s">
        <v>845</v>
      </c>
      <c r="B113" s="75"/>
      <c r="C113" s="76">
        <v>49895.531999999999</v>
      </c>
      <c r="D113" s="76">
        <v>3.0000000000000001E-3</v>
      </c>
      <c r="E113">
        <f t="shared" si="47"/>
        <v>1133.9973034133093</v>
      </c>
      <c r="F113">
        <f t="shared" si="48"/>
        <v>1134</v>
      </c>
      <c r="G113">
        <f t="shared" si="66"/>
        <v>-5.7686000000103377E-3</v>
      </c>
      <c r="I113">
        <f t="shared" si="67"/>
        <v>-5.7686000000103377E-3</v>
      </c>
      <c r="Q113" s="12">
        <f t="shared" si="49"/>
        <v>9.1164441224690692E-3</v>
      </c>
      <c r="R113" s="2">
        <f t="shared" si="50"/>
        <v>34877.031999999999</v>
      </c>
      <c r="S113" s="6">
        <v>0.1</v>
      </c>
      <c r="Z113">
        <f t="shared" si="51"/>
        <v>1134</v>
      </c>
      <c r="AA113" s="72">
        <f t="shared" si="52"/>
        <v>-7.5445987629616743E-3</v>
      </c>
      <c r="AB113" s="72">
        <f t="shared" si="63"/>
        <v>1.0892442885420406E-2</v>
      </c>
      <c r="AC113" s="72">
        <f t="shared" si="53"/>
        <v>-5.7686000000103377E-3</v>
      </c>
      <c r="AD113" s="72">
        <f t="shared" si="64"/>
        <v>1.7759987629513366E-3</v>
      </c>
      <c r="AE113" s="72">
        <f t="shared" si="54"/>
        <v>3.1541716060046782E-7</v>
      </c>
      <c r="AF113">
        <f t="shared" si="65"/>
        <v>-5.7686000000103377E-3</v>
      </c>
      <c r="AG113" s="127"/>
      <c r="AH113">
        <f t="shared" si="55"/>
        <v>-1.6661042885430744E-2</v>
      </c>
      <c r="AI113">
        <f t="shared" si="56"/>
        <v>0.83247147415052947</v>
      </c>
      <c r="AJ113">
        <f t="shared" si="57"/>
        <v>0.34704415668797095</v>
      </c>
      <c r="AK113">
        <f t="shared" si="58"/>
        <v>0.54153805369166197</v>
      </c>
      <c r="AL113">
        <f t="shared" si="59"/>
        <v>-1.2707774928889712</v>
      </c>
      <c r="AM113">
        <f t="shared" si="60"/>
        <v>-0.73740081431257387</v>
      </c>
      <c r="AN113" s="72">
        <f t="shared" si="69"/>
        <v>10.663587267264813</v>
      </c>
      <c r="AO113" s="72">
        <f t="shared" si="69"/>
        <v>10.663547792276661</v>
      </c>
      <c r="AP113" s="72">
        <f t="shared" si="69"/>
        <v>10.66333421810948</v>
      </c>
      <c r="AQ113" s="72">
        <f t="shared" si="69"/>
        <v>10.66218098818446</v>
      </c>
      <c r="AR113" s="72">
        <f t="shared" si="69"/>
        <v>10.656019075716927</v>
      </c>
      <c r="AS113" s="72">
        <f t="shared" si="69"/>
        <v>10.624760150536947</v>
      </c>
      <c r="AT113" s="72">
        <f t="shared" si="69"/>
        <v>10.494128613434436</v>
      </c>
      <c r="AU113" s="72">
        <f t="shared" si="62"/>
        <v>10.1276878709439</v>
      </c>
      <c r="AW113">
        <v>1100</v>
      </c>
      <c r="AX113">
        <f t="shared" si="36"/>
        <v>-7.1735097321040872E-3</v>
      </c>
      <c r="AY113">
        <f t="shared" si="37"/>
        <v>1.0088582513354222E-2</v>
      </c>
      <c r="AZ113">
        <f t="shared" si="38"/>
        <v>-1.726209224545831E-2</v>
      </c>
      <c r="BA113">
        <f t="shared" si="39"/>
        <v>0.83834105796760983</v>
      </c>
      <c r="BB113">
        <f t="shared" si="40"/>
        <v>0.33687573646624935</v>
      </c>
      <c r="BC113">
        <f t="shared" si="41"/>
        <v>-1.2815983211641198</v>
      </c>
      <c r="BD113">
        <f t="shared" si="42"/>
        <v>-0.74578673368747161</v>
      </c>
      <c r="BE113">
        <f t="shared" si="70"/>
        <v>10.652916516963474</v>
      </c>
      <c r="BF113">
        <f t="shared" si="70"/>
        <v>10.652870595094177</v>
      </c>
      <c r="BG113">
        <f t="shared" si="70"/>
        <v>10.652629597046793</v>
      </c>
      <c r="BH113">
        <f t="shared" si="45"/>
        <v>10.651367496014705</v>
      </c>
      <c r="BI113">
        <f t="shared" si="45"/>
        <v>10.64482912094773</v>
      </c>
      <c r="BJ113">
        <f t="shared" si="45"/>
        <v>10.612667547851219</v>
      </c>
      <c r="BK113">
        <f t="shared" si="45"/>
        <v>10.481698929607314</v>
      </c>
      <c r="BL113">
        <f t="shared" si="43"/>
        <v>10.119020488899405</v>
      </c>
    </row>
    <row r="114" spans="1:64" x14ac:dyDescent="0.2">
      <c r="A114" s="75" t="s">
        <v>848</v>
      </c>
      <c r="B114" s="75"/>
      <c r="C114" s="76">
        <v>51369.449000000001</v>
      </c>
      <c r="D114" s="76">
        <v>4.0000000000000001E-3</v>
      </c>
      <c r="E114">
        <f t="shared" si="47"/>
        <v>1822.9937609587112</v>
      </c>
      <c r="F114">
        <f t="shared" si="48"/>
        <v>1823</v>
      </c>
      <c r="G114">
        <f t="shared" si="66"/>
        <v>-1.3346699997782707E-2</v>
      </c>
      <c r="I114">
        <f t="shared" si="67"/>
        <v>-1.3346699997782707E-2</v>
      </c>
      <c r="Q114" s="12">
        <f t="shared" si="49"/>
        <v>-1.0712732275176695E-2</v>
      </c>
      <c r="R114" s="2">
        <f t="shared" si="50"/>
        <v>36350.949000000001</v>
      </c>
      <c r="S114" s="6">
        <v>0.1</v>
      </c>
      <c r="Z114">
        <f t="shared" si="51"/>
        <v>1823</v>
      </c>
      <c r="AA114" s="72">
        <f t="shared" si="52"/>
        <v>-1.5727592077569109E-2</v>
      </c>
      <c r="AB114" s="72">
        <f t="shared" si="63"/>
        <v>-8.3318401953902943E-3</v>
      </c>
      <c r="AC114" s="72">
        <f t="shared" si="53"/>
        <v>-1.3346699997782707E-2</v>
      </c>
      <c r="AD114" s="72">
        <f t="shared" si="64"/>
        <v>2.3808920797864022E-3</v>
      </c>
      <c r="AE114" s="72">
        <f t="shared" si="54"/>
        <v>5.6686470955896204E-7</v>
      </c>
      <c r="AF114">
        <f t="shared" si="65"/>
        <v>-1.3346699997782707E-2</v>
      </c>
      <c r="AG114" s="127"/>
      <c r="AH114">
        <f t="shared" si="55"/>
        <v>-5.0148598023924138E-3</v>
      </c>
      <c r="AI114">
        <f t="shared" si="56"/>
        <v>0.73257868661237002</v>
      </c>
      <c r="AJ114">
        <f t="shared" si="57"/>
        <v>0.51900304494734661</v>
      </c>
      <c r="AK114">
        <f t="shared" si="58"/>
        <v>0.49981507751916116</v>
      </c>
      <c r="AL114">
        <f t="shared" si="59"/>
        <v>-1.0795108269573239</v>
      </c>
      <c r="AM114">
        <f t="shared" si="60"/>
        <v>-0.59909720155218604</v>
      </c>
      <c r="AN114" s="72">
        <f t="shared" si="69"/>
        <v>10.865392318906295</v>
      </c>
      <c r="AO114" s="72">
        <f t="shared" si="69"/>
        <v>10.865391926853267</v>
      </c>
      <c r="AP114" s="72">
        <f t="shared" si="69"/>
        <v>10.865386599198439</v>
      </c>
      <c r="AQ114" s="72">
        <f t="shared" si="69"/>
        <v>10.865314222546374</v>
      </c>
      <c r="AR114" s="72">
        <f t="shared" si="69"/>
        <v>10.864334911366461</v>
      </c>
      <c r="AS114" s="72">
        <f t="shared" si="69"/>
        <v>10.851734329321582</v>
      </c>
      <c r="AT114" s="72">
        <f t="shared" si="69"/>
        <v>10.739706696856073</v>
      </c>
      <c r="AU114" s="72">
        <f t="shared" si="62"/>
        <v>10.303329818845583</v>
      </c>
      <c r="AW114">
        <v>1200</v>
      </c>
      <c r="AX114">
        <f t="shared" si="36"/>
        <v>-8.2733198056905988E-3</v>
      </c>
      <c r="AY114">
        <f t="shared" si="37"/>
        <v>7.2276417867067162E-3</v>
      </c>
      <c r="AZ114">
        <f t="shared" si="38"/>
        <v>-1.5500961592397314E-2</v>
      </c>
      <c r="BA114">
        <f t="shared" si="39"/>
        <v>0.82136351390398232</v>
      </c>
      <c r="BB114">
        <f t="shared" si="40"/>
        <v>0.3662691419555259</v>
      </c>
      <c r="BC114">
        <f t="shared" si="41"/>
        <v>-1.2501986643991809</v>
      </c>
      <c r="BD114">
        <f t="shared" si="42"/>
        <v>-0.72163549037936181</v>
      </c>
      <c r="BE114">
        <f t="shared" si="70"/>
        <v>10.684089339820812</v>
      </c>
      <c r="BF114">
        <f t="shared" si="70"/>
        <v>10.684060296945495</v>
      </c>
      <c r="BG114">
        <f t="shared" si="70"/>
        <v>10.68389317974647</v>
      </c>
      <c r="BH114">
        <f t="shared" si="45"/>
        <v>10.682933240841098</v>
      </c>
      <c r="BI114">
        <f t="shared" si="45"/>
        <v>10.677473519855885</v>
      </c>
      <c r="BJ114">
        <f t="shared" si="45"/>
        <v>10.647993806481168</v>
      </c>
      <c r="BK114">
        <f t="shared" si="45"/>
        <v>10.51817798811825</v>
      </c>
      <c r="BL114">
        <f t="shared" si="43"/>
        <v>10.144512789030275</v>
      </c>
    </row>
    <row r="115" spans="1:64" x14ac:dyDescent="0.2">
      <c r="A115" s="76" t="s">
        <v>861</v>
      </c>
      <c r="B115" s="77" t="s">
        <v>854</v>
      </c>
      <c r="C115" s="76">
        <v>52137.429759999999</v>
      </c>
      <c r="D115" s="76" t="s">
        <v>862</v>
      </c>
      <c r="E115">
        <f t="shared" si="47"/>
        <v>2181.9936389050431</v>
      </c>
      <c r="F115">
        <f t="shared" si="48"/>
        <v>2182</v>
      </c>
      <c r="G115">
        <f>+C115-(C$7+F115*C$8)</f>
        <v>-1.3607799999590497E-2</v>
      </c>
      <c r="I115">
        <f t="shared" si="67"/>
        <v>-1.3607799999590497E-2</v>
      </c>
      <c r="O115" s="25"/>
      <c r="Q115" s="12">
        <f t="shared" si="49"/>
        <v>-2.114211305667274E-2</v>
      </c>
      <c r="R115" s="2">
        <f t="shared" si="50"/>
        <v>37118.929759999999</v>
      </c>
      <c r="S115" s="6">
        <v>0.1</v>
      </c>
      <c r="Z115">
        <f t="shared" si="51"/>
        <v>2182</v>
      </c>
      <c r="AA115" s="72">
        <f t="shared" si="52"/>
        <v>-2.051685639894724E-2</v>
      </c>
      <c r="AB115" s="72">
        <f t="shared" si="63"/>
        <v>-1.4233056657315999E-2</v>
      </c>
      <c r="AC115" s="72">
        <f t="shared" si="53"/>
        <v>-1.3607799999590497E-2</v>
      </c>
      <c r="AD115" s="72">
        <f t="shared" si="64"/>
        <v>6.9090563993567423E-3</v>
      </c>
      <c r="AE115" s="72">
        <f t="shared" si="54"/>
        <v>4.7735060329492359E-6</v>
      </c>
      <c r="AF115">
        <f t="shared" si="65"/>
        <v>-1.3607799999590497E-2</v>
      </c>
      <c r="AG115" s="127"/>
      <c r="AH115">
        <f t="shared" si="55"/>
        <v>6.2525665772550116E-4</v>
      </c>
      <c r="AI115">
        <f t="shared" si="56"/>
        <v>0.69208506281888349</v>
      </c>
      <c r="AJ115">
        <f t="shared" si="57"/>
        <v>0.58804228148961757</v>
      </c>
      <c r="AK115">
        <f t="shared" si="58"/>
        <v>0.47593871667495091</v>
      </c>
      <c r="AL115">
        <f t="shared" si="59"/>
        <v>-0.9965587513537365</v>
      </c>
      <c r="AM115">
        <f t="shared" si="60"/>
        <v>-0.5440704472434873</v>
      </c>
      <c r="AN115" s="72">
        <f t="shared" si="69"/>
        <v>10.961374836317251</v>
      </c>
      <c r="AO115" s="72">
        <f t="shared" si="69"/>
        <v>10.961374835623754</v>
      </c>
      <c r="AP115" s="72">
        <f t="shared" si="69"/>
        <v>10.961374799844162</v>
      </c>
      <c r="AQ115" s="72">
        <f t="shared" si="69"/>
        <v>10.961372953921183</v>
      </c>
      <c r="AR115" s="72">
        <f t="shared" si="69"/>
        <v>10.961277854707861</v>
      </c>
      <c r="AS115" s="72">
        <f t="shared" si="69"/>
        <v>10.956691761878306</v>
      </c>
      <c r="AT115" s="72">
        <f t="shared" si="69"/>
        <v>10.862463350836403</v>
      </c>
      <c r="AU115" s="72">
        <f t="shared" si="62"/>
        <v>10.394847176315402</v>
      </c>
      <c r="AW115">
        <v>1300</v>
      </c>
      <c r="AX115">
        <f t="shared" si="36"/>
        <v>-9.3989198984350437E-3</v>
      </c>
      <c r="AY115">
        <f t="shared" si="37"/>
        <v>4.3615187412089822E-3</v>
      </c>
      <c r="AZ115">
        <f t="shared" si="38"/>
        <v>-1.3760438639644027E-2</v>
      </c>
      <c r="BA115">
        <f t="shared" si="39"/>
        <v>0.80522316918480441</v>
      </c>
      <c r="BB115">
        <f t="shared" si="40"/>
        <v>0.39416019694283966</v>
      </c>
      <c r="BC115">
        <f t="shared" si="41"/>
        <v>-1.2200411336922696</v>
      </c>
      <c r="BD115">
        <f t="shared" si="42"/>
        <v>-0.69894947621240722</v>
      </c>
      <c r="BE115">
        <f t="shared" si="70"/>
        <v>10.714638546279826</v>
      </c>
      <c r="BF115">
        <f t="shared" si="70"/>
        <v>10.714620963568391</v>
      </c>
      <c r="BG115">
        <f t="shared" si="70"/>
        <v>10.714509117434098</v>
      </c>
      <c r="BH115">
        <f t="shared" si="45"/>
        <v>10.713798660134087</v>
      </c>
      <c r="BI115">
        <f t="shared" si="45"/>
        <v>10.709325846463841</v>
      </c>
      <c r="BJ115">
        <f t="shared" si="45"/>
        <v>10.68259138962993</v>
      </c>
      <c r="BK115">
        <f t="shared" si="45"/>
        <v>10.554414230697224</v>
      </c>
      <c r="BL115">
        <f t="shared" si="43"/>
        <v>10.170005089161142</v>
      </c>
    </row>
    <row r="116" spans="1:64" x14ac:dyDescent="0.2">
      <c r="A116" s="76" t="s">
        <v>861</v>
      </c>
      <c r="B116" s="77" t="s">
        <v>854</v>
      </c>
      <c r="C116" s="76">
        <v>52137.436699999998</v>
      </c>
      <c r="D116" s="76" t="s">
        <v>862</v>
      </c>
      <c r="E116">
        <f t="shared" si="47"/>
        <v>2181.9968830737548</v>
      </c>
      <c r="F116">
        <f t="shared" si="48"/>
        <v>2182</v>
      </c>
      <c r="G116">
        <f>+C116-(C$7+F116*C$8)</f>
        <v>-6.6678000002866611E-3</v>
      </c>
      <c r="I116">
        <f t="shared" si="67"/>
        <v>-6.6678000002866611E-3</v>
      </c>
      <c r="O116" s="25"/>
      <c r="Q116" s="12">
        <f t="shared" si="49"/>
        <v>-2.114211305667274E-2</v>
      </c>
      <c r="R116" s="2">
        <f t="shared" si="50"/>
        <v>37118.936699999998</v>
      </c>
      <c r="S116" s="6">
        <v>0.1</v>
      </c>
      <c r="Z116">
        <f t="shared" si="51"/>
        <v>2182</v>
      </c>
      <c r="AA116" s="72">
        <f t="shared" si="52"/>
        <v>-2.051685639894724E-2</v>
      </c>
      <c r="AB116" s="72">
        <f t="shared" si="63"/>
        <v>-7.2930566580121621E-3</v>
      </c>
      <c r="AC116" s="72">
        <f t="shared" si="53"/>
        <v>-6.6678000002866611E-3</v>
      </c>
      <c r="AD116" s="72">
        <f t="shared" si="64"/>
        <v>1.3849056398660579E-2</v>
      </c>
      <c r="AE116" s="72">
        <f t="shared" si="54"/>
        <v>1.9179636313328153E-5</v>
      </c>
      <c r="AF116">
        <f t="shared" si="65"/>
        <v>-6.6678000002866611E-3</v>
      </c>
      <c r="AG116" s="127"/>
      <c r="AH116">
        <f t="shared" si="55"/>
        <v>6.2525665772550116E-4</v>
      </c>
      <c r="AI116">
        <f t="shared" si="56"/>
        <v>0.69208506281888349</v>
      </c>
      <c r="AJ116">
        <f t="shared" si="57"/>
        <v>0.58804228148961757</v>
      </c>
      <c r="AK116">
        <f t="shared" si="58"/>
        <v>0.47593871667495091</v>
      </c>
      <c r="AL116">
        <f t="shared" si="59"/>
        <v>-0.9965587513537365</v>
      </c>
      <c r="AM116">
        <f t="shared" si="60"/>
        <v>-0.5440704472434873</v>
      </c>
      <c r="AN116" s="72">
        <f t="shared" si="69"/>
        <v>10.961374836317251</v>
      </c>
      <c r="AO116" s="72">
        <f t="shared" si="69"/>
        <v>10.961374835623754</v>
      </c>
      <c r="AP116" s="72">
        <f t="shared" si="69"/>
        <v>10.961374799844162</v>
      </c>
      <c r="AQ116" s="72">
        <f t="shared" si="69"/>
        <v>10.961372953921183</v>
      </c>
      <c r="AR116" s="72">
        <f t="shared" si="69"/>
        <v>10.961277854707861</v>
      </c>
      <c r="AS116" s="72">
        <f t="shared" si="69"/>
        <v>10.956691761878306</v>
      </c>
      <c r="AT116" s="72">
        <f t="shared" si="69"/>
        <v>10.862463350836403</v>
      </c>
      <c r="AU116" s="72">
        <f t="shared" si="62"/>
        <v>10.394847176315402</v>
      </c>
      <c r="AW116">
        <v>1400</v>
      </c>
      <c r="AX116">
        <f t="shared" si="36"/>
        <v>-1.0550979761923537E-2</v>
      </c>
      <c r="AY116">
        <f t="shared" si="37"/>
        <v>1.4902133768610213E-3</v>
      </c>
      <c r="AZ116">
        <f t="shared" si="38"/>
        <v>-1.2041193138784559E-2</v>
      </c>
      <c r="BA116">
        <f t="shared" si="39"/>
        <v>0.78986918378993298</v>
      </c>
      <c r="BB116">
        <f t="shared" si="40"/>
        <v>0.42064300922967029</v>
      </c>
      <c r="BC116">
        <f t="shared" si="41"/>
        <v>-1.1910410566836251</v>
      </c>
      <c r="BD116">
        <f t="shared" si="42"/>
        <v>-0.67758079806892479</v>
      </c>
      <c r="BE116">
        <f t="shared" si="70"/>
        <v>10.744595249342142</v>
      </c>
      <c r="BF116">
        <f t="shared" si="70"/>
        <v>10.744585138693386</v>
      </c>
      <c r="BG116">
        <f t="shared" si="70"/>
        <v>10.744513333226919</v>
      </c>
      <c r="BH116">
        <f t="shared" si="45"/>
        <v>10.744003950579215</v>
      </c>
      <c r="BI116">
        <f t="shared" si="45"/>
        <v>10.740419003299365</v>
      </c>
      <c r="BJ116">
        <f t="shared" si="45"/>
        <v>10.716460187738814</v>
      </c>
      <c r="BK116">
        <f t="shared" si="45"/>
        <v>10.590400675692202</v>
      </c>
      <c r="BL116">
        <f t="shared" si="43"/>
        <v>10.19549738929201</v>
      </c>
    </row>
    <row r="117" spans="1:64" x14ac:dyDescent="0.2">
      <c r="A117" s="73" t="s">
        <v>948</v>
      </c>
      <c r="B117" s="78" t="s">
        <v>854</v>
      </c>
      <c r="C117" s="79">
        <v>52492.527900000001</v>
      </c>
      <c r="D117" s="79">
        <v>5.9999999999999995E-4</v>
      </c>
      <c r="E117">
        <f t="shared" si="47"/>
        <v>2347.9876267218351</v>
      </c>
      <c r="F117">
        <f t="shared" si="48"/>
        <v>2348</v>
      </c>
      <c r="G117">
        <f>+C117-(C$7+F117*C$8)</f>
        <v>-2.646919999824604E-2</v>
      </c>
      <c r="J117">
        <f>G117</f>
        <v>-2.646919999824604E-2</v>
      </c>
      <c r="Q117" s="12">
        <f t="shared" si="49"/>
        <v>-2.5987194202506461E-2</v>
      </c>
      <c r="R117" s="2">
        <f t="shared" si="50"/>
        <v>37474.027900000001</v>
      </c>
      <c r="S117" s="6">
        <v>1</v>
      </c>
      <c r="Z117">
        <f t="shared" si="51"/>
        <v>2348</v>
      </c>
      <c r="AA117" s="72">
        <f t="shared" si="52"/>
        <v>-2.2855759641747509E-2</v>
      </c>
      <c r="AB117" s="72">
        <f t="shared" si="63"/>
        <v>-2.9600634559004992E-2</v>
      </c>
      <c r="AC117" s="72">
        <f t="shared" si="53"/>
        <v>-2.646919999824604E-2</v>
      </c>
      <c r="AD117" s="72">
        <f t="shared" si="64"/>
        <v>-3.6134403564985311E-3</v>
      </c>
      <c r="AE117" s="72">
        <f t="shared" si="54"/>
        <v>1.3056951209972232E-5</v>
      </c>
      <c r="AF117">
        <f t="shared" si="65"/>
        <v>-2.646919999824604E-2</v>
      </c>
      <c r="AG117" s="127"/>
      <c r="AH117">
        <f t="shared" si="55"/>
        <v>3.1314345607589512E-3</v>
      </c>
      <c r="AI117">
        <f t="shared" si="56"/>
        <v>0.67544342423098813</v>
      </c>
      <c r="AJ117">
        <f t="shared" si="57"/>
        <v>0.61628325692075547</v>
      </c>
      <c r="AK117">
        <f t="shared" si="58"/>
        <v>0.46474971726139203</v>
      </c>
      <c r="AL117">
        <f t="shared" si="59"/>
        <v>-0.96118061293744972</v>
      </c>
      <c r="AM117">
        <f t="shared" si="60"/>
        <v>-0.52136137549849637</v>
      </c>
      <c r="AN117" s="72">
        <f t="shared" ref="AN117:AT132" si="71">$AU117+$AB$7*SIN(AO117)</f>
        <v>11.004003384695453</v>
      </c>
      <c r="AO117" s="72">
        <f t="shared" si="71"/>
        <v>11.004003384694657</v>
      </c>
      <c r="AP117" s="72">
        <f t="shared" si="71"/>
        <v>11.004003384861239</v>
      </c>
      <c r="AQ117" s="72">
        <f t="shared" si="71"/>
        <v>11.004003349997372</v>
      </c>
      <c r="AR117" s="72">
        <f t="shared" si="71"/>
        <v>11.004010643538194</v>
      </c>
      <c r="AS117" s="72">
        <f t="shared" si="71"/>
        <v>11.002315109710549</v>
      </c>
      <c r="AT117" s="72">
        <f t="shared" si="71"/>
        <v>10.917916873784915</v>
      </c>
      <c r="AU117" s="72">
        <f t="shared" si="62"/>
        <v>10.437164394532642</v>
      </c>
      <c r="AW117">
        <v>1500</v>
      </c>
      <c r="AX117">
        <f t="shared" si="36"/>
        <v>-1.1730046248943183E-2</v>
      </c>
      <c r="AY117">
        <f t="shared" si="37"/>
        <v>-1.3862743063371673E-3</v>
      </c>
      <c r="AZ117">
        <f t="shared" si="38"/>
        <v>-1.0343771942606016E-2</v>
      </c>
      <c r="BA117">
        <f t="shared" si="39"/>
        <v>0.77525381724608033</v>
      </c>
      <c r="BB117">
        <f t="shared" si="40"/>
        <v>0.44580559141341969</v>
      </c>
      <c r="BC117">
        <f t="shared" si="41"/>
        <v>-1.1631209933496407</v>
      </c>
      <c r="BD117">
        <f t="shared" si="42"/>
        <v>-0.65740106633209217</v>
      </c>
      <c r="BE117">
        <f t="shared" si="70"/>
        <v>10.773988522085222</v>
      </c>
      <c r="BF117">
        <f t="shared" si="70"/>
        <v>10.773983057415725</v>
      </c>
      <c r="BG117">
        <f t="shared" si="70"/>
        <v>10.773939198900713</v>
      </c>
      <c r="BH117">
        <f t="shared" si="45"/>
        <v>10.773587506560956</v>
      </c>
      <c r="BI117">
        <f t="shared" si="45"/>
        <v>10.770786927016839</v>
      </c>
      <c r="BJ117">
        <f t="shared" si="45"/>
        <v>10.749601889438395</v>
      </c>
      <c r="BK117">
        <f t="shared" si="45"/>
        <v>10.626130503775155</v>
      </c>
      <c r="BL117">
        <f t="shared" si="43"/>
        <v>10.220989689422879</v>
      </c>
    </row>
    <row r="118" spans="1:64" x14ac:dyDescent="0.2">
      <c r="A118" s="80" t="s">
        <v>858</v>
      </c>
      <c r="B118" s="77" t="s">
        <v>854</v>
      </c>
      <c r="C118" s="76">
        <v>52800.580999999998</v>
      </c>
      <c r="D118" s="76">
        <v>5.0000000000000001E-3</v>
      </c>
      <c r="E118">
        <f t="shared" si="47"/>
        <v>2491.9899651410792</v>
      </c>
      <c r="F118">
        <f t="shared" si="48"/>
        <v>2492</v>
      </c>
      <c r="G118">
        <f>+C118-(C$7+F118*C$8)</f>
        <v>-2.1466800004418474E-2</v>
      </c>
      <c r="I118">
        <f>G118</f>
        <v>-2.1466800004418474E-2</v>
      </c>
      <c r="Q118" s="12">
        <f t="shared" si="49"/>
        <v>-3.0201723096011827E-2</v>
      </c>
      <c r="R118" s="2">
        <f t="shared" si="50"/>
        <v>37782.080999999998</v>
      </c>
      <c r="S118" s="6">
        <v>0.1</v>
      </c>
      <c r="Z118">
        <f t="shared" si="51"/>
        <v>2492</v>
      </c>
      <c r="AA118" s="72">
        <f t="shared" si="52"/>
        <v>-2.4948361394818805E-2</v>
      </c>
      <c r="AB118" s="72">
        <f t="shared" si="63"/>
        <v>-2.6720161705611496E-2</v>
      </c>
      <c r="AC118" s="72">
        <f t="shared" si="53"/>
        <v>-2.1466800004418474E-2</v>
      </c>
      <c r="AD118" s="72">
        <f t="shared" si="64"/>
        <v>3.4815613904003312E-3</v>
      </c>
      <c r="AE118" s="72">
        <f t="shared" si="54"/>
        <v>1.2121269715126289E-6</v>
      </c>
      <c r="AF118">
        <f t="shared" si="65"/>
        <v>-2.1466800004418474E-2</v>
      </c>
      <c r="AG118" s="127"/>
      <c r="AH118">
        <f t="shared" si="55"/>
        <v>5.2533617011930227E-3</v>
      </c>
      <c r="AI118">
        <f t="shared" si="56"/>
        <v>0.6619431140089802</v>
      </c>
      <c r="AJ118">
        <f t="shared" si="57"/>
        <v>0.63913114310220065</v>
      </c>
      <c r="AK118">
        <f t="shared" si="58"/>
        <v>0.45502396904284592</v>
      </c>
      <c r="AL118">
        <f t="shared" si="59"/>
        <v>-0.93182699900428334</v>
      </c>
      <c r="AM118">
        <f t="shared" si="60"/>
        <v>-0.50283558053704247</v>
      </c>
      <c r="AN118" s="72">
        <f t="shared" si="71"/>
        <v>11.040168877755354</v>
      </c>
      <c r="AO118" s="72">
        <f t="shared" si="71"/>
        <v>11.040168877882978</v>
      </c>
      <c r="AP118" s="72">
        <f t="shared" si="71"/>
        <v>11.040168872832657</v>
      </c>
      <c r="AQ118" s="72">
        <f t="shared" si="71"/>
        <v>11.040169072682916</v>
      </c>
      <c r="AR118" s="72">
        <f t="shared" si="71"/>
        <v>11.040161163567012</v>
      </c>
      <c r="AS118" s="72">
        <f t="shared" si="71"/>
        <v>11.040473105741691</v>
      </c>
      <c r="AT118" s="72">
        <f t="shared" si="71"/>
        <v>10.965324718381902</v>
      </c>
      <c r="AU118" s="72">
        <f t="shared" si="62"/>
        <v>10.473873306721092</v>
      </c>
      <c r="AW118">
        <v>1600</v>
      </c>
      <c r="AX118">
        <f t="shared" si="36"/>
        <v>-1.2936560422920953E-2</v>
      </c>
      <c r="AY118">
        <f t="shared" si="37"/>
        <v>-4.2679443083855836E-3</v>
      </c>
      <c r="AZ118">
        <f t="shared" si="38"/>
        <v>-8.6686161145353696E-3</v>
      </c>
      <c r="BA118">
        <f t="shared" si="39"/>
        <v>0.76133235844517144</v>
      </c>
      <c r="BB118">
        <f t="shared" si="40"/>
        <v>0.46973007457053051</v>
      </c>
      <c r="BC118">
        <f t="shared" si="41"/>
        <v>-1.136210028252129</v>
      </c>
      <c r="BD118">
        <f t="shared" si="42"/>
        <v>-0.63829826874381967</v>
      </c>
      <c r="BE118">
        <f t="shared" si="70"/>
        <v>10.802845556358029</v>
      </c>
      <c r="BF118">
        <f t="shared" si="70"/>
        <v>10.802842820374103</v>
      </c>
      <c r="BG118">
        <f t="shared" si="70"/>
        <v>10.802817623321292</v>
      </c>
      <c r="BH118">
        <f t="shared" si="45"/>
        <v>10.802585723722213</v>
      </c>
      <c r="BI118">
        <f t="shared" si="45"/>
        <v>10.800464229617987</v>
      </c>
      <c r="BJ118">
        <f t="shared" si="45"/>
        <v>10.782019924002395</v>
      </c>
      <c r="BK118">
        <f t="shared" si="45"/>
        <v>10.66159706237341</v>
      </c>
      <c r="BL118">
        <f t="shared" si="43"/>
        <v>10.246481989553747</v>
      </c>
    </row>
    <row r="119" spans="1:64" x14ac:dyDescent="0.2">
      <c r="A119" s="81" t="s">
        <v>855</v>
      </c>
      <c r="B119" s="82" t="s">
        <v>854</v>
      </c>
      <c r="C119" s="83">
        <v>52813.41</v>
      </c>
      <c r="D119" s="83">
        <v>2.0000000000000001E-4</v>
      </c>
      <c r="E119">
        <f t="shared" si="47"/>
        <v>2497.9870026634458</v>
      </c>
      <c r="F119">
        <f t="shared" si="48"/>
        <v>2498</v>
      </c>
      <c r="G119">
        <f>+C119-(C$7+F119*C$8)</f>
        <v>-2.7804199999081902E-2</v>
      </c>
      <c r="K119">
        <f>G119</f>
        <v>-2.7804199999081902E-2</v>
      </c>
      <c r="Q119" s="12">
        <f t="shared" si="49"/>
        <v>-3.0377561670922811E-2</v>
      </c>
      <c r="R119" s="2">
        <f t="shared" si="50"/>
        <v>37794.910000000003</v>
      </c>
      <c r="S119" s="6">
        <v>1</v>
      </c>
      <c r="Z119">
        <f t="shared" si="51"/>
        <v>2498</v>
      </c>
      <c r="AA119" s="72">
        <f t="shared" si="52"/>
        <v>-2.5036834278072198E-2</v>
      </c>
      <c r="AB119" s="72">
        <f t="shared" si="63"/>
        <v>-3.3144927391932519E-2</v>
      </c>
      <c r="AC119" s="72">
        <f t="shared" si="53"/>
        <v>-2.7804199999081902E-2</v>
      </c>
      <c r="AD119" s="72">
        <f t="shared" si="64"/>
        <v>-2.7673657210097041E-3</v>
      </c>
      <c r="AE119" s="72">
        <f t="shared" si="54"/>
        <v>7.6583130338195588E-6</v>
      </c>
      <c r="AF119">
        <f t="shared" si="65"/>
        <v>-2.7804199999081902E-2</v>
      </c>
      <c r="AG119" s="127"/>
      <c r="AH119">
        <f t="shared" si="55"/>
        <v>5.3407273928506149E-3</v>
      </c>
      <c r="AI119">
        <f t="shared" si="56"/>
        <v>0.66139836527553197</v>
      </c>
      <c r="AJ119">
        <f t="shared" si="57"/>
        <v>0.64005184829212325</v>
      </c>
      <c r="AK119">
        <f t="shared" si="58"/>
        <v>0.45461874524855223</v>
      </c>
      <c r="AL119">
        <f t="shared" si="59"/>
        <v>-0.93062927893294534</v>
      </c>
      <c r="AM119">
        <f t="shared" si="60"/>
        <v>-0.50208552833360598</v>
      </c>
      <c r="AN119" s="72">
        <f t="shared" si="71"/>
        <v>11.041660102179682</v>
      </c>
      <c r="AO119" s="72">
        <f t="shared" si="71"/>
        <v>11.041660102359398</v>
      </c>
      <c r="AP119" s="72">
        <f t="shared" si="71"/>
        <v>11.041660095477695</v>
      </c>
      <c r="AQ119" s="72">
        <f t="shared" si="71"/>
        <v>11.041660358993077</v>
      </c>
      <c r="AR119" s="72">
        <f t="shared" si="71"/>
        <v>11.041650267337955</v>
      </c>
      <c r="AS119" s="72">
        <f t="shared" si="71"/>
        <v>11.042035175768417</v>
      </c>
      <c r="AT119" s="72">
        <f t="shared" si="71"/>
        <v>10.967285771858585</v>
      </c>
      <c r="AU119" s="72">
        <f t="shared" si="62"/>
        <v>10.475402844728945</v>
      </c>
      <c r="AW119">
        <v>1700</v>
      </c>
      <c r="AX119">
        <f t="shared" si="36"/>
        <v>-1.4170872035703419E-2</v>
      </c>
      <c r="AY119">
        <f t="shared" si="37"/>
        <v>-7.1547966292842199E-3</v>
      </c>
      <c r="AZ119">
        <f t="shared" si="38"/>
        <v>-7.0160754064191987E-3</v>
      </c>
      <c r="BA119">
        <f t="shared" si="39"/>
        <v>0.74806301444663448</v>
      </c>
      <c r="BB119">
        <f t="shared" si="40"/>
        <v>0.49249298096107369</v>
      </c>
      <c r="BC119">
        <f t="shared" si="41"/>
        <v>-1.1102431316955941</v>
      </c>
      <c r="BD119">
        <f t="shared" si="42"/>
        <v>-0.62017422442603842</v>
      </c>
      <c r="BE119">
        <f t="shared" si="70"/>
        <v>10.83119181267991</v>
      </c>
      <c r="BF119">
        <f t="shared" si="70"/>
        <v>10.831190570193181</v>
      </c>
      <c r="BG119">
        <f t="shared" si="70"/>
        <v>10.831177176573362</v>
      </c>
      <c r="BH119">
        <f t="shared" si="45"/>
        <v>10.831032866119834</v>
      </c>
      <c r="BI119">
        <f t="shared" si="45"/>
        <v>10.829485865170206</v>
      </c>
      <c r="BJ119">
        <f t="shared" si="45"/>
        <v>10.813719398114481</v>
      </c>
      <c r="BK119">
        <f t="shared" si="45"/>
        <v>10.696793869992655</v>
      </c>
      <c r="BL119">
        <f t="shared" si="43"/>
        <v>10.271974289684616</v>
      </c>
    </row>
    <row r="120" spans="1:64" x14ac:dyDescent="0.2">
      <c r="A120" s="80" t="s">
        <v>853</v>
      </c>
      <c r="B120" s="77" t="s">
        <v>854</v>
      </c>
      <c r="C120" s="76">
        <v>52875.451999999997</v>
      </c>
      <c r="D120" s="76">
        <v>8.0000000000000002E-3</v>
      </c>
      <c r="E120">
        <f t="shared" si="47"/>
        <v>2526.9891230128464</v>
      </c>
      <c r="F120">
        <f t="shared" si="48"/>
        <v>2527</v>
      </c>
      <c r="G120">
        <f t="shared" ref="G120:G183" si="72">+C120-(C$7+F120*C$8)</f>
        <v>-2.3268299999472219E-2</v>
      </c>
      <c r="K120">
        <f>G120</f>
        <v>-2.3268299999472219E-2</v>
      </c>
      <c r="Q120" s="12">
        <f t="shared" si="49"/>
        <v>-3.1227711119007549E-2</v>
      </c>
      <c r="R120" s="2">
        <f t="shared" si="50"/>
        <v>37856.951999999997</v>
      </c>
      <c r="S120" s="6">
        <v>1</v>
      </c>
      <c r="Z120">
        <f t="shared" si="51"/>
        <v>2527</v>
      </c>
      <c r="AA120" s="72">
        <f t="shared" si="52"/>
        <v>-2.5465895808262941E-2</v>
      </c>
      <c r="AB120" s="72">
        <f t="shared" si="63"/>
        <v>-2.9030115310216827E-2</v>
      </c>
      <c r="AC120" s="72">
        <f t="shared" si="53"/>
        <v>-2.3268299999472219E-2</v>
      </c>
      <c r="AD120" s="72">
        <f t="shared" si="64"/>
        <v>2.197595808790722E-3</v>
      </c>
      <c r="AE120" s="72">
        <f t="shared" si="54"/>
        <v>4.8294273388145473E-6</v>
      </c>
      <c r="AF120">
        <f t="shared" si="65"/>
        <v>-2.3268299999472219E-2</v>
      </c>
      <c r="AG120" s="127"/>
      <c r="AH120">
        <f t="shared" si="55"/>
        <v>5.7618153107446071E-3</v>
      </c>
      <c r="AI120">
        <f t="shared" si="56"/>
        <v>0.65878478453688327</v>
      </c>
      <c r="AJ120">
        <f t="shared" si="57"/>
        <v>0.64446782427362959</v>
      </c>
      <c r="AK120">
        <f t="shared" si="58"/>
        <v>0.45266041057939771</v>
      </c>
      <c r="AL120">
        <f t="shared" si="59"/>
        <v>-0.92486793526610023</v>
      </c>
      <c r="AM120">
        <f t="shared" si="60"/>
        <v>-0.49848386756644181</v>
      </c>
      <c r="AN120" s="72">
        <f t="shared" si="71"/>
        <v>11.048850457259359</v>
      </c>
      <c r="AO120" s="72">
        <f t="shared" si="71"/>
        <v>11.048850457865209</v>
      </c>
      <c r="AP120" s="72">
        <f t="shared" si="71"/>
        <v>11.048850437794497</v>
      </c>
      <c r="AQ120" s="72">
        <f t="shared" si="71"/>
        <v>11.048851102696371</v>
      </c>
      <c r="AR120" s="72">
        <f t="shared" si="71"/>
        <v>11.048829071435737</v>
      </c>
      <c r="AS120" s="72">
        <f t="shared" si="71"/>
        <v>11.04955428620613</v>
      </c>
      <c r="AT120" s="72">
        <f t="shared" si="71"/>
        <v>10.976747956469771</v>
      </c>
      <c r="AU120" s="72">
        <f t="shared" si="62"/>
        <v>10.482795611766896</v>
      </c>
      <c r="AW120">
        <v>1800</v>
      </c>
      <c r="AX120">
        <f t="shared" si="36"/>
        <v>-1.5433251901433357E-2</v>
      </c>
      <c r="AY120">
        <f t="shared" si="37"/>
        <v>-1.004683126903309E-2</v>
      </c>
      <c r="AZ120">
        <f t="shared" si="38"/>
        <v>-5.386420632400267E-3</v>
      </c>
      <c r="BA120">
        <f t="shared" si="39"/>
        <v>0.73540677446869396</v>
      </c>
      <c r="BB120">
        <f t="shared" si="40"/>
        <v>0.51416552917922476</v>
      </c>
      <c r="BC120">
        <f t="shared" si="41"/>
        <v>-1.0851605862435438</v>
      </c>
      <c r="BD120">
        <f t="shared" si="42"/>
        <v>-0.60294249773399033</v>
      </c>
      <c r="BE120">
        <f t="shared" si="70"/>
        <v>10.859051159054045</v>
      </c>
      <c r="BF120">
        <f t="shared" si="70"/>
        <v>10.859050663365458</v>
      </c>
      <c r="BG120">
        <f t="shared" si="70"/>
        <v>10.85904423847445</v>
      </c>
      <c r="BH120">
        <f t="shared" si="45"/>
        <v>10.858960989116444</v>
      </c>
      <c r="BI120">
        <f t="shared" si="45"/>
        <v>10.857886823775235</v>
      </c>
      <c r="BJ120">
        <f t="shared" si="45"/>
        <v>10.844707027479686</v>
      </c>
      <c r="BK120">
        <f t="shared" si="45"/>
        <v>10.731714620428731</v>
      </c>
      <c r="BL120">
        <f t="shared" si="43"/>
        <v>10.297466589815484</v>
      </c>
    </row>
    <row r="121" spans="1:64" x14ac:dyDescent="0.2">
      <c r="A121" s="73" t="s">
        <v>951</v>
      </c>
      <c r="B121" s="74" t="s">
        <v>854</v>
      </c>
      <c r="C121" s="73">
        <v>53568.548999999999</v>
      </c>
      <c r="D121" s="73">
        <v>4.0000000000000001E-3</v>
      </c>
      <c r="E121">
        <f t="shared" si="47"/>
        <v>2850.9838783045934</v>
      </c>
      <c r="F121">
        <f t="shared" si="48"/>
        <v>2851</v>
      </c>
      <c r="G121">
        <f t="shared" si="72"/>
        <v>-3.4487900004023686E-2</v>
      </c>
      <c r="I121">
        <f>G121</f>
        <v>-3.4487900004023686E-2</v>
      </c>
      <c r="Q121" s="12">
        <f t="shared" si="49"/>
        <v>-4.0755568147565667E-2</v>
      </c>
      <c r="R121" s="2">
        <f t="shared" si="50"/>
        <v>38550.048999999999</v>
      </c>
      <c r="S121" s="6">
        <v>0.1</v>
      </c>
      <c r="Z121">
        <f t="shared" si="51"/>
        <v>2851</v>
      </c>
      <c r="AA121" s="72">
        <f t="shared" si="52"/>
        <v>-3.0421439726945342E-2</v>
      </c>
      <c r="AB121" s="72">
        <f t="shared" si="63"/>
        <v>-4.4822028424644014E-2</v>
      </c>
      <c r="AC121" s="72">
        <f t="shared" si="53"/>
        <v>-3.4487900004023686E-2</v>
      </c>
      <c r="AD121" s="72">
        <f t="shared" si="64"/>
        <v>-4.0664602770783438E-3</v>
      </c>
      <c r="AE121" s="72">
        <f t="shared" si="54"/>
        <v>1.6536099185056083E-6</v>
      </c>
      <c r="AF121">
        <f t="shared" si="65"/>
        <v>-3.4487900004023686E-2</v>
      </c>
      <c r="AG121" s="127"/>
      <c r="AH121">
        <f t="shared" si="55"/>
        <v>1.0334128420620325E-2</v>
      </c>
      <c r="AI121">
        <f t="shared" si="56"/>
        <v>0.63163036003999506</v>
      </c>
      <c r="AJ121">
        <f t="shared" si="57"/>
        <v>0.69020841120932319</v>
      </c>
      <c r="AK121">
        <f t="shared" si="58"/>
        <v>0.43085157412406705</v>
      </c>
      <c r="AL121">
        <f t="shared" si="59"/>
        <v>-0.86341799543142839</v>
      </c>
      <c r="AM121">
        <f t="shared" si="60"/>
        <v>-0.46069110474176173</v>
      </c>
      <c r="AN121" s="72">
        <f t="shared" si="71"/>
        <v>11.12733622034059</v>
      </c>
      <c r="AO121" s="72">
        <f t="shared" si="71"/>
        <v>11.127336316013729</v>
      </c>
      <c r="AP121" s="72">
        <f t="shared" si="71"/>
        <v>11.127335031365917</v>
      </c>
      <c r="AQ121" s="72">
        <f t="shared" si="71"/>
        <v>11.127352279892008</v>
      </c>
      <c r="AR121" s="72">
        <f t="shared" si="71"/>
        <v>11.127120502257634</v>
      </c>
      <c r="AS121" s="72">
        <f t="shared" si="71"/>
        <v>11.130201873657269</v>
      </c>
      <c r="AT121" s="72">
        <f t="shared" si="71"/>
        <v>11.080602795912373</v>
      </c>
      <c r="AU121" s="72">
        <f t="shared" si="62"/>
        <v>10.565390664190911</v>
      </c>
      <c r="AW121">
        <v>1900</v>
      </c>
      <c r="AX121">
        <f t="shared" si="36"/>
        <v>-1.672390257088989E-2</v>
      </c>
      <c r="AY121">
        <f t="shared" si="37"/>
        <v>-1.2944048227632189E-2</v>
      </c>
      <c r="AZ121">
        <f t="shared" si="38"/>
        <v>-3.7798543432577027E-3</v>
      </c>
      <c r="BA121">
        <f t="shared" si="39"/>
        <v>0.72332726037074657</v>
      </c>
      <c r="BB121">
        <f t="shared" si="40"/>
        <v>0.53481395354104277</v>
      </c>
      <c r="BC121">
        <f t="shared" si="41"/>
        <v>-1.0609074737070796</v>
      </c>
      <c r="BD121">
        <f t="shared" si="42"/>
        <v>-0.58652667886760934</v>
      </c>
      <c r="BE121">
        <f t="shared" si="70"/>
        <v>10.886445997780575</v>
      </c>
      <c r="BF121">
        <f t="shared" si="70"/>
        <v>10.886445832885705</v>
      </c>
      <c r="BG121">
        <f t="shared" si="70"/>
        <v>10.886443162026168</v>
      </c>
      <c r="BH121">
        <f t="shared" si="45"/>
        <v>10.886399910249951</v>
      </c>
      <c r="BI121">
        <f t="shared" si="45"/>
        <v>10.885701853911943</v>
      </c>
      <c r="BJ121">
        <f t="shared" si="45"/>
        <v>10.874991063825354</v>
      </c>
      <c r="BK121">
        <f t="shared" si="45"/>
        <v>10.766353186865571</v>
      </c>
      <c r="BL121">
        <f t="shared" si="43"/>
        <v>10.322958889946353</v>
      </c>
    </row>
    <row r="122" spans="1:64" x14ac:dyDescent="0.2">
      <c r="A122" s="81" t="s">
        <v>855</v>
      </c>
      <c r="B122" s="82" t="s">
        <v>854</v>
      </c>
      <c r="C122" s="83">
        <v>53583.525800000003</v>
      </c>
      <c r="D122" s="83">
        <v>4.0000000000000002E-4</v>
      </c>
      <c r="E122">
        <f t="shared" si="47"/>
        <v>2857.9849252735671</v>
      </c>
      <c r="F122">
        <f t="shared" si="48"/>
        <v>2858</v>
      </c>
      <c r="G122">
        <f t="shared" si="72"/>
        <v>-3.2248199997411575E-2</v>
      </c>
      <c r="K122">
        <f>G122</f>
        <v>-3.2248199997411575E-2</v>
      </c>
      <c r="Q122" s="12">
        <f t="shared" si="49"/>
        <v>-4.0962017282167147E-2</v>
      </c>
      <c r="R122" s="2">
        <f t="shared" si="50"/>
        <v>38565.025800000003</v>
      </c>
      <c r="S122" s="6">
        <v>1</v>
      </c>
      <c r="Z122">
        <f t="shared" si="51"/>
        <v>2858</v>
      </c>
      <c r="AA122" s="72">
        <f t="shared" si="52"/>
        <v>-3.05317682332659E-2</v>
      </c>
      <c r="AB122" s="72">
        <f t="shared" si="63"/>
        <v>-4.2678449046312822E-2</v>
      </c>
      <c r="AC122" s="72">
        <f t="shared" si="53"/>
        <v>-3.2248199997411575E-2</v>
      </c>
      <c r="AD122" s="72">
        <f t="shared" si="64"/>
        <v>-1.7164317641456747E-3</v>
      </c>
      <c r="AE122" s="72">
        <f t="shared" si="54"/>
        <v>2.946138000968233E-6</v>
      </c>
      <c r="AF122">
        <f t="shared" si="65"/>
        <v>-3.2248199997411575E-2</v>
      </c>
      <c r="AG122" s="127"/>
      <c r="AH122">
        <f t="shared" si="55"/>
        <v>1.0430249048901247E-2</v>
      </c>
      <c r="AI122">
        <f t="shared" si="56"/>
        <v>0.63108251385727443</v>
      </c>
      <c r="AJ122">
        <f t="shared" si="57"/>
        <v>0.69112845514999077</v>
      </c>
      <c r="AK122">
        <f t="shared" si="58"/>
        <v>0.4303825728204872</v>
      </c>
      <c r="AL122">
        <f t="shared" si="59"/>
        <v>-0.86214576043988789</v>
      </c>
      <c r="AM122">
        <f t="shared" si="60"/>
        <v>-0.45992020583692256</v>
      </c>
      <c r="AN122" s="72">
        <f t="shared" si="71"/>
        <v>11.128996274833609</v>
      </c>
      <c r="AO122" s="72">
        <f t="shared" si="71"/>
        <v>11.128996376062233</v>
      </c>
      <c r="AP122" s="72">
        <f t="shared" si="71"/>
        <v>11.128995033631453</v>
      </c>
      <c r="AQ122" s="72">
        <f t="shared" si="71"/>
        <v>11.12901283501858</v>
      </c>
      <c r="AR122" s="72">
        <f t="shared" si="71"/>
        <v>11.128776586371085</v>
      </c>
      <c r="AS122" s="72">
        <f t="shared" si="71"/>
        <v>11.131878786303716</v>
      </c>
      <c r="AT122" s="72">
        <f t="shared" si="71"/>
        <v>11.082808285890922</v>
      </c>
      <c r="AU122" s="72">
        <f t="shared" si="62"/>
        <v>10.567175125200071</v>
      </c>
      <c r="AW122">
        <v>2000</v>
      </c>
      <c r="AX122">
        <f>AB$3+AB$4*AW122+AB$5*AW122^2+AZ122</f>
        <v>-1.8042967611887287E-2</v>
      </c>
      <c r="AY122">
        <f>AB$3+AB$4*AW122+AB$5*AW122^2</f>
        <v>-1.5846447505081514E-2</v>
      </c>
      <c r="AZ122">
        <f>$AB$6*($AB$11/BA122*BB122+$AB$12)</f>
        <v>-2.1965201068057743E-3</v>
      </c>
      <c r="BA122">
        <f>1+$AB$7*COS(BC122)</f>
        <v>0.71179057139342894</v>
      </c>
      <c r="BB122">
        <f>SIN(BC122+RADIANS($AB$9))</f>
        <v>0.55449982547915122</v>
      </c>
      <c r="BC122">
        <f>2*ATAN(BD122)</f>
        <v>-1.0374332171063247</v>
      </c>
      <c r="BD122">
        <f>SQRT((1+$AB$7)/(1-$AB$7))*TAN(BE122/2)</f>
        <v>-0.57085895874424919</v>
      </c>
      <c r="BE122">
        <f t="shared" si="70"/>
        <v>10.913397380298143</v>
      </c>
      <c r="BF122">
        <f t="shared" si="70"/>
        <v>10.91339733867243</v>
      </c>
      <c r="BG122">
        <f t="shared" si="70"/>
        <v>10.913396444084393</v>
      </c>
      <c r="BH122">
        <f>$BL122+$AB$7*SIN(BI122)</f>
        <v>10.91337722062937</v>
      </c>
      <c r="BI122">
        <f>$BL122+$AB$7*SIN(BJ122)</f>
        <v>10.912965213702268</v>
      </c>
      <c r="BJ122">
        <f>$BL122+$AB$7*SIN(BK122)</f>
        <v>10.90458121784501</v>
      </c>
      <c r="BK122">
        <f>$BL122+$AB$7*SIN(BL122)</f>
        <v>10.800703625856514</v>
      </c>
      <c r="BL122">
        <f>RADIANS($AB$9)+$AB$18*(AW122-AB$15)</f>
        <v>10.34845119007722</v>
      </c>
    </row>
    <row r="123" spans="1:64" x14ac:dyDescent="0.2">
      <c r="A123" s="80" t="s">
        <v>860</v>
      </c>
      <c r="B123" s="82" t="s">
        <v>854</v>
      </c>
      <c r="C123" s="83">
        <v>53641.2863</v>
      </c>
      <c r="D123" s="83">
        <v>4.0000000000000002E-4</v>
      </c>
      <c r="E123">
        <f t="shared" si="47"/>
        <v>2884.9856179082599</v>
      </c>
      <c r="F123">
        <f t="shared" si="48"/>
        <v>2885</v>
      </c>
      <c r="G123">
        <f t="shared" si="72"/>
        <v>-3.0766500000027008E-2</v>
      </c>
      <c r="J123">
        <f>G123</f>
        <v>-3.0766500000027008E-2</v>
      </c>
      <c r="Q123" s="12">
        <f t="shared" si="49"/>
        <v>-4.1758558955493762E-2</v>
      </c>
      <c r="R123" s="2">
        <f t="shared" si="50"/>
        <v>38622.7863</v>
      </c>
      <c r="S123" s="6">
        <v>0.1</v>
      </c>
      <c r="Z123">
        <f t="shared" si="51"/>
        <v>2885</v>
      </c>
      <c r="AA123" s="72">
        <f t="shared" si="52"/>
        <v>-3.0958607615348785E-2</v>
      </c>
      <c r="AB123" s="72">
        <f t="shared" si="63"/>
        <v>-4.1566451340171985E-2</v>
      </c>
      <c r="AC123" s="72">
        <f t="shared" si="53"/>
        <v>-3.0766500000027008E-2</v>
      </c>
      <c r="AD123" s="72">
        <f t="shared" si="64"/>
        <v>1.9210761532177656E-4</v>
      </c>
      <c r="AE123" s="72">
        <f t="shared" si="54"/>
        <v>3.6905335864619679E-9</v>
      </c>
      <c r="AF123">
        <f t="shared" si="65"/>
        <v>-3.0766500000027008E-2</v>
      </c>
      <c r="AG123" s="127"/>
      <c r="AH123">
        <f t="shared" si="55"/>
        <v>1.0799951340144978E-2</v>
      </c>
      <c r="AI123">
        <f t="shared" si="56"/>
        <v>0.62898381082668464</v>
      </c>
      <c r="AJ123">
        <f t="shared" si="57"/>
        <v>0.69465190572820257</v>
      </c>
      <c r="AK123">
        <f t="shared" si="58"/>
        <v>0.42857468187092063</v>
      </c>
      <c r="AL123">
        <f t="shared" si="59"/>
        <v>-0.85725914042970297</v>
      </c>
      <c r="AM123">
        <f t="shared" si="60"/>
        <v>-0.45696338755871174</v>
      </c>
      <c r="AN123" s="72">
        <f t="shared" si="71"/>
        <v>11.135385903619859</v>
      </c>
      <c r="AO123" s="72">
        <f t="shared" si="71"/>
        <v>11.135386028176798</v>
      </c>
      <c r="AP123" s="72">
        <f t="shared" si="71"/>
        <v>11.135384451410321</v>
      </c>
      <c r="AQ123" s="72">
        <f t="shared" si="71"/>
        <v>11.135404410396021</v>
      </c>
      <c r="AR123" s="72">
        <f t="shared" si="71"/>
        <v>11.135151556852303</v>
      </c>
      <c r="AS123" s="72">
        <f t="shared" si="71"/>
        <v>11.13832198637088</v>
      </c>
      <c r="AT123" s="72">
        <f t="shared" si="71"/>
        <v>11.091299783380425</v>
      </c>
      <c r="AU123" s="72">
        <f t="shared" si="62"/>
        <v>10.574058046235406</v>
      </c>
      <c r="AW123">
        <v>2100</v>
      </c>
      <c r="AX123">
        <f t="shared" ref="AX123:AX152" si="73">AB$3+AB$4*AW123+AB$5*AW123^2+AZ123</f>
        <v>-1.9390539724775526E-2</v>
      </c>
      <c r="AY123">
        <f t="shared" ref="AY123:AY152" si="74">AB$3+AB$4*AW123+AB$5*AW123^2</f>
        <v>-1.8754029101381069E-2</v>
      </c>
      <c r="AZ123">
        <f t="shared" ref="AZ123:AZ152" si="75">$AB$6*($AB$11/BA123*BB123+$AB$12)</f>
        <v>-6.3651062339445787E-4</v>
      </c>
      <c r="BA123">
        <f t="shared" ref="BA123:BA152" si="76">1+$AB$7*COS(BC123)</f>
        <v>0.70076512840047422</v>
      </c>
      <c r="BB123">
        <f t="shared" ref="BB123:BB152" si="77">SIN(BC123+RADIANS($AB$9))</f>
        <v>0.57328036893524281</v>
      </c>
      <c r="BC123">
        <f t="shared" ref="BC123:BC152" si="78">2*ATAN(BD123)</f>
        <v>-1.0146911719769913</v>
      </c>
      <c r="BD123">
        <f t="shared" ref="BD123:BD152" si="79">SQRT((1+$AB$7)/(1-$AB$7))*TAN(BE123/2)</f>
        <v>-0.55587894130056592</v>
      </c>
      <c r="BE123">
        <f t="shared" ref="BE123:BK138" si="80">$BL123+$AB$7*SIN(BF123)</f>
        <v>10.939925110690384</v>
      </c>
      <c r="BF123">
        <f t="shared" si="80"/>
        <v>10.93992510416164</v>
      </c>
      <c r="BG123">
        <f t="shared" si="80"/>
        <v>10.939924897090748</v>
      </c>
      <c r="BH123">
        <f t="shared" si="80"/>
        <v>10.939918329862914</v>
      </c>
      <c r="BI123">
        <f t="shared" si="80"/>
        <v>10.939710451135802</v>
      </c>
      <c r="BJ123">
        <f t="shared" si="80"/>
        <v>10.933488578642566</v>
      </c>
      <c r="BK123">
        <f t="shared" si="80"/>
        <v>10.834760181186516</v>
      </c>
      <c r="BL123">
        <f t="shared" ref="BL123:BL152" si="81">RADIANS($AB$9)+$AB$18*(AW123-AB$15)</f>
        <v>10.37394349020809</v>
      </c>
    </row>
    <row r="124" spans="1:64" x14ac:dyDescent="0.2">
      <c r="A124" s="80" t="s">
        <v>952</v>
      </c>
      <c r="B124" s="77" t="s">
        <v>854</v>
      </c>
      <c r="C124" s="76">
        <v>54338.667600000001</v>
      </c>
      <c r="D124" s="76">
        <v>1E-4</v>
      </c>
      <c r="E124">
        <f t="shared" si="47"/>
        <v>3210.9831098012278</v>
      </c>
      <c r="F124">
        <f t="shared" si="48"/>
        <v>3211</v>
      </c>
      <c r="G124">
        <f t="shared" si="72"/>
        <v>-3.6131900000327732E-2</v>
      </c>
      <c r="K124">
        <f t="shared" ref="K124:K140" si="82">G124</f>
        <v>-3.6131900000327732E-2</v>
      </c>
      <c r="Q124" s="12">
        <f t="shared" si="49"/>
        <v>-5.1405880666758691E-2</v>
      </c>
      <c r="R124" s="2">
        <f t="shared" si="50"/>
        <v>39320.167600000001</v>
      </c>
      <c r="S124" s="6">
        <v>1</v>
      </c>
      <c r="Z124">
        <f t="shared" si="51"/>
        <v>3211</v>
      </c>
      <c r="AA124" s="72">
        <f t="shared" si="52"/>
        <v>-3.6272611280002982E-2</v>
      </c>
      <c r="AB124" s="72">
        <f t="shared" si="63"/>
        <v>-5.1265169387083441E-2</v>
      </c>
      <c r="AC124" s="72">
        <f t="shared" si="53"/>
        <v>-3.6131900000327732E-2</v>
      </c>
      <c r="AD124" s="72">
        <f t="shared" si="64"/>
        <v>1.4071127967524993E-4</v>
      </c>
      <c r="AE124" s="72">
        <f t="shared" si="54"/>
        <v>1.9799664227846404E-8</v>
      </c>
      <c r="AF124">
        <f t="shared" si="65"/>
        <v>-3.6131900000327732E-2</v>
      </c>
      <c r="AG124" s="127"/>
      <c r="AH124">
        <f t="shared" si="55"/>
        <v>1.513326938675571E-2</v>
      </c>
      <c r="AI124">
        <f t="shared" si="56"/>
        <v>0.6053431821237365</v>
      </c>
      <c r="AJ124">
        <f t="shared" si="57"/>
        <v>0.73421672152288397</v>
      </c>
      <c r="AK124">
        <f t="shared" si="58"/>
        <v>0.40690940843538126</v>
      </c>
      <c r="AL124">
        <f t="shared" si="59"/>
        <v>-0.80068278492145095</v>
      </c>
      <c r="AM124">
        <f t="shared" si="60"/>
        <v>-0.42319569461130141</v>
      </c>
      <c r="AN124" s="72">
        <f t="shared" si="71"/>
        <v>11.210928048567331</v>
      </c>
      <c r="AO124" s="72">
        <f t="shared" si="71"/>
        <v>11.210928583878013</v>
      </c>
      <c r="AP124" s="72">
        <f t="shared" si="71"/>
        <v>11.210924164677257</v>
      </c>
      <c r="AQ124" s="72">
        <f t="shared" si="71"/>
        <v>11.21096064424864</v>
      </c>
      <c r="AR124" s="72">
        <f t="shared" si="71"/>
        <v>11.210659330680683</v>
      </c>
      <c r="AS124" s="72">
        <f t="shared" si="71"/>
        <v>11.213135799646375</v>
      </c>
      <c r="AT124" s="72">
        <f t="shared" si="71"/>
        <v>11.191871677479369</v>
      </c>
      <c r="AU124" s="72">
        <f t="shared" si="62"/>
        <v>10.657162944662035</v>
      </c>
      <c r="AW124">
        <v>2200</v>
      </c>
      <c r="AX124">
        <f t="shared" si="73"/>
        <v>-2.0766667864607201E-2</v>
      </c>
      <c r="AY124">
        <f t="shared" si="74"/>
        <v>-2.166679301653085E-2</v>
      </c>
      <c r="AZ124">
        <f t="shared" si="75"/>
        <v>9.0012515192364846E-4</v>
      </c>
      <c r="BA124">
        <f t="shared" si="76"/>
        <v>0.69022152108509494</v>
      </c>
      <c r="BB124">
        <f t="shared" si="77"/>
        <v>0.59120876468654537</v>
      </c>
      <c r="BC124">
        <f t="shared" si="78"/>
        <v>-0.99263826157520108</v>
      </c>
      <c r="BD124">
        <f t="shared" si="79"/>
        <v>-0.54153264840745452</v>
      </c>
      <c r="BE124">
        <f t="shared" si="80"/>
        <v>10.966047838846482</v>
      </c>
      <c r="BF124">
        <f t="shared" si="80"/>
        <v>10.966047838488279</v>
      </c>
      <c r="BG124">
        <f t="shared" si="80"/>
        <v>10.966047817083817</v>
      </c>
      <c r="BH124">
        <f t="shared" si="80"/>
        <v>10.966046538081459</v>
      </c>
      <c r="BI124">
        <f t="shared" si="80"/>
        <v>10.965970212838689</v>
      </c>
      <c r="BJ124">
        <f t="shared" si="80"/>
        <v>10.961725530233677</v>
      </c>
      <c r="BK124">
        <f t="shared" si="80"/>
        <v>10.868517287612644</v>
      </c>
      <c r="BL124">
        <f t="shared" si="81"/>
        <v>10.399435790338957</v>
      </c>
    </row>
    <row r="125" spans="1:64" x14ac:dyDescent="0.2">
      <c r="A125" s="80" t="s">
        <v>953</v>
      </c>
      <c r="B125" s="77" t="s">
        <v>854</v>
      </c>
      <c r="C125" s="76">
        <v>54631.739300000001</v>
      </c>
      <c r="D125" s="76">
        <v>2.9999999999999997E-4</v>
      </c>
      <c r="E125">
        <f t="shared" si="47"/>
        <v>3347.9822509379464</v>
      </c>
      <c r="F125">
        <f t="shared" si="48"/>
        <v>3348</v>
      </c>
      <c r="G125">
        <f t="shared" si="72"/>
        <v>-3.7969199998769909E-2</v>
      </c>
      <c r="K125">
        <f t="shared" si="82"/>
        <v>-3.7969199998769909E-2</v>
      </c>
      <c r="Q125" s="12">
        <f t="shared" si="49"/>
        <v>-5.5476559209750129E-2</v>
      </c>
      <c r="R125" s="2">
        <f t="shared" si="50"/>
        <v>39613.239300000001</v>
      </c>
      <c r="S125" s="6">
        <v>1</v>
      </c>
      <c r="Z125">
        <f t="shared" si="51"/>
        <v>3348</v>
      </c>
      <c r="AA125" s="72">
        <f t="shared" si="52"/>
        <v>-3.8593388862584489E-2</v>
      </c>
      <c r="AB125" s="72">
        <f t="shared" si="63"/>
        <v>-5.4852370345935549E-2</v>
      </c>
      <c r="AC125" s="72">
        <f t="shared" si="53"/>
        <v>-3.7969199998769909E-2</v>
      </c>
      <c r="AD125" s="72">
        <f t="shared" si="64"/>
        <v>6.2418886381458011E-4</v>
      </c>
      <c r="AE125" s="72">
        <f t="shared" si="54"/>
        <v>3.8961173771013644E-7</v>
      </c>
      <c r="AF125">
        <f t="shared" si="65"/>
        <v>-3.7969199998769909E-2</v>
      </c>
      <c r="AG125" s="127"/>
      <c r="AH125">
        <f t="shared" si="55"/>
        <v>1.6883170347165639E-2</v>
      </c>
      <c r="AI125">
        <f t="shared" si="56"/>
        <v>0.59627025316793292</v>
      </c>
      <c r="AJ125">
        <f t="shared" si="57"/>
        <v>0.74933535983919319</v>
      </c>
      <c r="AK125">
        <f t="shared" si="58"/>
        <v>0.39790898719727991</v>
      </c>
      <c r="AL125">
        <f t="shared" si="59"/>
        <v>-0.77813721517409451</v>
      </c>
      <c r="AM125">
        <f t="shared" si="60"/>
        <v>-0.40996656531912684</v>
      </c>
      <c r="AN125" s="72">
        <f t="shared" si="71"/>
        <v>11.241843562599756</v>
      </c>
      <c r="AO125" s="72">
        <f t="shared" si="71"/>
        <v>11.241844059741222</v>
      </c>
      <c r="AP125" s="72">
        <f t="shared" si="71"/>
        <v>11.241840462283829</v>
      </c>
      <c r="AQ125" s="72">
        <f t="shared" si="71"/>
        <v>11.241866493349676</v>
      </c>
      <c r="AR125" s="72">
        <f t="shared" si="71"/>
        <v>11.241678072680687</v>
      </c>
      <c r="AS125" s="72">
        <f t="shared" si="71"/>
        <v>11.243038744734829</v>
      </c>
      <c r="AT125" s="72">
        <f t="shared" si="71"/>
        <v>11.233041195433087</v>
      </c>
      <c r="AU125" s="72">
        <f t="shared" si="62"/>
        <v>10.692087395841325</v>
      </c>
      <c r="AW125">
        <v>2300</v>
      </c>
      <c r="AX125">
        <f t="shared" si="73"/>
        <v>-2.2171363499731506E-2</v>
      </c>
      <c r="AY125">
        <f t="shared" si="74"/>
        <v>-2.4584739250530851E-2</v>
      </c>
      <c r="AZ125">
        <f t="shared" si="75"/>
        <v>2.4133757507993439E-3</v>
      </c>
      <c r="BA125">
        <f t="shared" si="76"/>
        <v>0.68013236035826585</v>
      </c>
      <c r="BB125">
        <f t="shared" si="77"/>
        <v>0.60833444057190944</v>
      </c>
      <c r="BC125">
        <f t="shared" si="78"/>
        <v>-0.97123465089786221</v>
      </c>
      <c r="BD125">
        <f t="shared" si="79"/>
        <v>-0.52777168186331269</v>
      </c>
      <c r="BE125">
        <f t="shared" si="80"/>
        <v>10.99178314443078</v>
      </c>
      <c r="BF125">
        <f t="shared" si="80"/>
        <v>10.991783144430711</v>
      </c>
      <c r="BG125">
        <f t="shared" si="80"/>
        <v>10.991783144398127</v>
      </c>
      <c r="BH125">
        <f t="shared" si="80"/>
        <v>10.991783129236167</v>
      </c>
      <c r="BI125">
        <f t="shared" si="80"/>
        <v>10.991776080588632</v>
      </c>
      <c r="BJ125">
        <f t="shared" si="80"/>
        <v>10.989305665656564</v>
      </c>
      <c r="BK125">
        <f t="shared" si="80"/>
        <v>10.901969574480502</v>
      </c>
      <c r="BL125">
        <f t="shared" si="81"/>
        <v>10.424928090469825</v>
      </c>
    </row>
    <row r="126" spans="1:64" x14ac:dyDescent="0.2">
      <c r="A126" s="80" t="s">
        <v>954</v>
      </c>
      <c r="B126" s="77" t="s">
        <v>854</v>
      </c>
      <c r="C126" s="76">
        <v>54751.533900000002</v>
      </c>
      <c r="D126" s="76">
        <v>4.0000000000000002E-4</v>
      </c>
      <c r="E126">
        <f t="shared" si="47"/>
        <v>3403.9813709922432</v>
      </c>
      <c r="F126">
        <f t="shared" si="48"/>
        <v>3404</v>
      </c>
      <c r="G126">
        <f t="shared" si="72"/>
        <v>-3.9851599998655729E-2</v>
      </c>
      <c r="K126">
        <f t="shared" si="82"/>
        <v>-3.9851599998655729E-2</v>
      </c>
      <c r="Q126" s="12">
        <f t="shared" si="49"/>
        <v>-5.7143286730532129E-2</v>
      </c>
      <c r="R126" s="2">
        <f t="shared" si="50"/>
        <v>39733.033900000002</v>
      </c>
      <c r="S126" s="6">
        <v>1</v>
      </c>
      <c r="Z126">
        <f t="shared" si="51"/>
        <v>3404</v>
      </c>
      <c r="AA126" s="72">
        <f t="shared" si="52"/>
        <v>-3.9556805772316253E-2</v>
      </c>
      <c r="AB126" s="72">
        <f t="shared" si="63"/>
        <v>-5.7438080956871612E-2</v>
      </c>
      <c r="AC126" s="72">
        <f t="shared" si="53"/>
        <v>-3.9851599998655729E-2</v>
      </c>
      <c r="AD126" s="72">
        <f t="shared" si="64"/>
        <v>-2.9479422633947594E-4</v>
      </c>
      <c r="AE126" s="72">
        <f t="shared" si="54"/>
        <v>8.6903635883090168E-8</v>
      </c>
      <c r="AF126">
        <f t="shared" si="65"/>
        <v>-3.9851599998655729E-2</v>
      </c>
      <c r="AG126" s="127"/>
      <c r="AH126">
        <f t="shared" si="55"/>
        <v>1.758648095821588E-2</v>
      </c>
      <c r="AI126">
        <f t="shared" si="56"/>
        <v>0.59269616419317539</v>
      </c>
      <c r="AJ126">
        <f t="shared" si="57"/>
        <v>0.75528012041686532</v>
      </c>
      <c r="AK126">
        <f t="shared" si="58"/>
        <v>0.39424973799166607</v>
      </c>
      <c r="AL126">
        <f t="shared" si="59"/>
        <v>-0.76911360763371839</v>
      </c>
      <c r="AM126">
        <f t="shared" si="60"/>
        <v>-0.40470614547243289</v>
      </c>
      <c r="AN126" s="72">
        <f t="shared" si="71"/>
        <v>11.254348268554313</v>
      </c>
      <c r="AO126" s="72">
        <f t="shared" si="71"/>
        <v>11.254348609200042</v>
      </c>
      <c r="AP126" s="72">
        <f t="shared" si="71"/>
        <v>11.254346260830468</v>
      </c>
      <c r="AQ126" s="72">
        <f t="shared" si="71"/>
        <v>11.254362449776934</v>
      </c>
      <c r="AR126" s="72">
        <f t="shared" si="71"/>
        <v>11.254250827977147</v>
      </c>
      <c r="AS126" s="72">
        <f t="shared" si="71"/>
        <v>11.255019499405705</v>
      </c>
      <c r="AT126" s="72">
        <f t="shared" si="71"/>
        <v>11.249680061890079</v>
      </c>
      <c r="AU126" s="72">
        <f t="shared" si="62"/>
        <v>10.706363083914612</v>
      </c>
      <c r="AW126">
        <v>2400</v>
      </c>
      <c r="AX126">
        <f t="shared" si="73"/>
        <v>-2.3604606107199701E-2</v>
      </c>
      <c r="AY126">
        <f t="shared" si="74"/>
        <v>-2.7507867803381093E-2</v>
      </c>
      <c r="AZ126">
        <f t="shared" si="75"/>
        <v>3.9032616961813906E-3</v>
      </c>
      <c r="BA126">
        <f t="shared" si="76"/>
        <v>0.67047213727455302</v>
      </c>
      <c r="BB126">
        <f t="shared" si="77"/>
        <v>0.62470334596284782</v>
      </c>
      <c r="BC126">
        <f t="shared" si="78"/>
        <v>-0.95044345489607918</v>
      </c>
      <c r="BD126">
        <f t="shared" si="79"/>
        <v>-0.51455251414537873</v>
      </c>
      <c r="BE126">
        <f t="shared" si="80"/>
        <v>11.017147612850255</v>
      </c>
      <c r="BF126">
        <f t="shared" si="80"/>
        <v>11.017147612830222</v>
      </c>
      <c r="BG126">
        <f t="shared" si="80"/>
        <v>11.017147614468527</v>
      </c>
      <c r="BH126">
        <f t="shared" si="80"/>
        <v>11.017147480489252</v>
      </c>
      <c r="BI126">
        <f t="shared" si="80"/>
        <v>11.017158434458532</v>
      </c>
      <c r="BJ126">
        <f t="shared" si="80"/>
        <v>11.016243699235877</v>
      </c>
      <c r="BK126">
        <f t="shared" si="80"/>
        <v>10.935111869214211</v>
      </c>
      <c r="BL126">
        <f t="shared" si="81"/>
        <v>10.450420390600694</v>
      </c>
    </row>
    <row r="127" spans="1:64" x14ac:dyDescent="0.2">
      <c r="A127" s="80" t="s">
        <v>955</v>
      </c>
      <c r="B127" s="77"/>
      <c r="C127" s="76">
        <v>55076.694300000003</v>
      </c>
      <c r="D127" s="76">
        <v>2.0000000000000001E-4</v>
      </c>
      <c r="E127">
        <f t="shared" si="47"/>
        <v>3555.9806787782622</v>
      </c>
      <c r="F127">
        <f t="shared" si="48"/>
        <v>3556</v>
      </c>
      <c r="G127">
        <f t="shared" si="72"/>
        <v>-4.1332399996463209E-2</v>
      </c>
      <c r="K127">
        <f t="shared" si="82"/>
        <v>-4.1332399996463209E-2</v>
      </c>
      <c r="Q127" s="12">
        <f t="shared" si="49"/>
        <v>-6.1675453639436002E-2</v>
      </c>
      <c r="R127" s="2">
        <f t="shared" si="50"/>
        <v>40058.194300000003</v>
      </c>
      <c r="S127" s="6">
        <v>1</v>
      </c>
      <c r="Z127">
        <f t="shared" si="51"/>
        <v>3556</v>
      </c>
      <c r="AA127" s="72">
        <f t="shared" si="52"/>
        <v>-4.2214724516296258E-2</v>
      </c>
      <c r="AB127" s="72">
        <f t="shared" si="63"/>
        <v>-6.0793129119602954E-2</v>
      </c>
      <c r="AC127" s="72">
        <f t="shared" si="53"/>
        <v>-4.1332399996463209E-2</v>
      </c>
      <c r="AD127" s="72">
        <f t="shared" si="64"/>
        <v>8.8232451983304844E-4</v>
      </c>
      <c r="AE127" s="72">
        <f t="shared" si="54"/>
        <v>7.784965582986195E-7</v>
      </c>
      <c r="AF127">
        <f t="shared" si="65"/>
        <v>-4.1332399996463209E-2</v>
      </c>
      <c r="AG127" s="127"/>
      <c r="AH127">
        <f t="shared" si="55"/>
        <v>1.9460729123139744E-2</v>
      </c>
      <c r="AI127">
        <f t="shared" si="56"/>
        <v>0.58336723623045561</v>
      </c>
      <c r="AJ127">
        <f t="shared" si="57"/>
        <v>0.77076612097760422</v>
      </c>
      <c r="AK127">
        <f t="shared" si="58"/>
        <v>0.38437795296192678</v>
      </c>
      <c r="AL127">
        <f t="shared" si="59"/>
        <v>-0.74515226713752669</v>
      </c>
      <c r="AM127">
        <f t="shared" si="60"/>
        <v>-0.3908298139781296</v>
      </c>
      <c r="AN127" s="72">
        <f t="shared" si="71"/>
        <v>11.28791921608015</v>
      </c>
      <c r="AO127" s="72">
        <f t="shared" si="71"/>
        <v>11.287918346712337</v>
      </c>
      <c r="AP127" s="72">
        <f t="shared" si="71"/>
        <v>11.287923668213811</v>
      </c>
      <c r="AQ127" s="72">
        <f t="shared" si="71"/>
        <v>11.287891093209625</v>
      </c>
      <c r="AR127" s="72">
        <f t="shared" si="71"/>
        <v>11.288090442392848</v>
      </c>
      <c r="AS127" s="72">
        <f t="shared" si="71"/>
        <v>11.286868409708992</v>
      </c>
      <c r="AT127" s="72">
        <f t="shared" si="71"/>
        <v>11.294283251764909</v>
      </c>
      <c r="AU127" s="72">
        <f t="shared" si="62"/>
        <v>10.745111380113531</v>
      </c>
      <c r="AW127">
        <v>2500</v>
      </c>
      <c r="AX127">
        <f t="shared" si="73"/>
        <v>-2.5066347985466478E-2</v>
      </c>
      <c r="AY127">
        <f t="shared" si="74"/>
        <v>-3.0436178675081547E-2</v>
      </c>
      <c r="AZ127">
        <f t="shared" si="75"/>
        <v>5.3698306896150681E-3</v>
      </c>
      <c r="BA127">
        <f t="shared" si="76"/>
        <v>0.66121708926105027</v>
      </c>
      <c r="BB127">
        <f t="shared" si="77"/>
        <v>0.64035820974873447</v>
      </c>
      <c r="BC127">
        <f t="shared" si="78"/>
        <v>-0.93023047675568826</v>
      </c>
      <c r="BD127">
        <f t="shared" si="79"/>
        <v>-0.50183588523897893</v>
      </c>
      <c r="BE127">
        <f t="shared" si="80"/>
        <v>11.04215690435449</v>
      </c>
      <c r="BF127">
        <f t="shared" si="80"/>
        <v>11.042156904553872</v>
      </c>
      <c r="BG127">
        <f t="shared" si="80"/>
        <v>11.04215689700044</v>
      </c>
      <c r="BH127">
        <f t="shared" si="80"/>
        <v>11.042157183155251</v>
      </c>
      <c r="BI127">
        <f t="shared" si="80"/>
        <v>11.042146341214957</v>
      </c>
      <c r="BJ127">
        <f t="shared" si="80"/>
        <v>11.042555377530913</v>
      </c>
      <c r="BK127">
        <f t="shared" si="80"/>
        <v>10.967939200677643</v>
      </c>
      <c r="BL127">
        <f t="shared" si="81"/>
        <v>10.475912690731562</v>
      </c>
    </row>
    <row r="128" spans="1:64" x14ac:dyDescent="0.2">
      <c r="A128" s="84" t="s">
        <v>947</v>
      </c>
      <c r="B128" s="78" t="s">
        <v>854</v>
      </c>
      <c r="C128" s="79">
        <v>55425.384599999998</v>
      </c>
      <c r="D128" s="79">
        <v>1E-4</v>
      </c>
      <c r="E128">
        <f t="shared" si="47"/>
        <v>3718.9792611139296</v>
      </c>
      <c r="F128">
        <f t="shared" si="48"/>
        <v>3719</v>
      </c>
      <c r="G128">
        <f t="shared" si="72"/>
        <v>-4.4365100002323743E-2</v>
      </c>
      <c r="K128">
        <f t="shared" si="82"/>
        <v>-4.4365100002323743E-2</v>
      </c>
      <c r="Q128" s="12">
        <f t="shared" si="49"/>
        <v>-6.6548910619552454E-2</v>
      </c>
      <c r="R128" s="2">
        <f t="shared" si="50"/>
        <v>40406.884599999998</v>
      </c>
      <c r="S128" s="6">
        <v>1</v>
      </c>
      <c r="Z128">
        <f t="shared" si="51"/>
        <v>3719</v>
      </c>
      <c r="AA128" s="72">
        <f t="shared" si="52"/>
        <v>-4.5134177793454897E-2</v>
      </c>
      <c r="AB128" s="72">
        <f t="shared" si="63"/>
        <v>-6.57798328284213E-2</v>
      </c>
      <c r="AC128" s="72">
        <f t="shared" si="53"/>
        <v>-4.4365100002323743E-2</v>
      </c>
      <c r="AD128" s="72">
        <f t="shared" si="64"/>
        <v>7.690777911311536E-4</v>
      </c>
      <c r="AE128" s="72">
        <f t="shared" si="54"/>
        <v>5.914806488111743E-7</v>
      </c>
      <c r="AF128">
        <f t="shared" si="65"/>
        <v>-4.4365100002323743E-2</v>
      </c>
      <c r="AG128" s="127"/>
      <c r="AH128">
        <f t="shared" si="55"/>
        <v>2.1414732826097561E-2</v>
      </c>
      <c r="AI128">
        <f t="shared" si="56"/>
        <v>0.57393309207213927</v>
      </c>
      <c r="AJ128">
        <f t="shared" si="57"/>
        <v>0.78637868242861109</v>
      </c>
      <c r="AK128">
        <f t="shared" si="58"/>
        <v>0.37389338124422838</v>
      </c>
      <c r="AL128">
        <f t="shared" si="59"/>
        <v>-0.72027025724692262</v>
      </c>
      <c r="AM128">
        <f t="shared" si="60"/>
        <v>-0.37655713301627475</v>
      </c>
      <c r="AN128" s="72">
        <f t="shared" si="71"/>
        <v>11.323345440937148</v>
      </c>
      <c r="AO128" s="72">
        <f t="shared" si="71"/>
        <v>11.323341074400318</v>
      </c>
      <c r="AP128" s="72">
        <f t="shared" si="71"/>
        <v>11.323365001271874</v>
      </c>
      <c r="AQ128" s="72">
        <f t="shared" si="71"/>
        <v>11.323233870936019</v>
      </c>
      <c r="AR128" s="72">
        <f t="shared" si="71"/>
        <v>11.323951906184281</v>
      </c>
      <c r="AS128" s="72">
        <f t="shared" si="71"/>
        <v>11.320001363898383</v>
      </c>
      <c r="AT128" s="72">
        <f t="shared" si="71"/>
        <v>11.341197999656305</v>
      </c>
      <c r="AU128" s="72">
        <f t="shared" si="62"/>
        <v>10.786663829326848</v>
      </c>
      <c r="AW128">
        <v>2600</v>
      </c>
      <c r="AX128">
        <f t="shared" si="73"/>
        <v>-2.6556518451919385E-2</v>
      </c>
      <c r="AY128">
        <f t="shared" si="74"/>
        <v>-3.3369671865632243E-2</v>
      </c>
      <c r="AZ128">
        <f t="shared" si="75"/>
        <v>6.813153413712858E-3</v>
      </c>
      <c r="BA128">
        <f t="shared" si="76"/>
        <v>0.6523450740153458</v>
      </c>
      <c r="BB128">
        <f t="shared" si="77"/>
        <v>0.65533878171319737</v>
      </c>
      <c r="BC128">
        <f t="shared" si="78"/>
        <v>-0.91056397261325561</v>
      </c>
      <c r="BD128">
        <f t="shared" si="79"/>
        <v>-0.48958628729695242</v>
      </c>
      <c r="BE128">
        <f t="shared" si="80"/>
        <v>11.066825817294287</v>
      </c>
      <c r="BF128">
        <f t="shared" si="80"/>
        <v>11.066825821282379</v>
      </c>
      <c r="BG128">
        <f t="shared" si="80"/>
        <v>11.066825722458114</v>
      </c>
      <c r="BH128">
        <f t="shared" si="80"/>
        <v>11.066828171267112</v>
      </c>
      <c r="BI128">
        <f t="shared" si="80"/>
        <v>11.06676746640052</v>
      </c>
      <c r="BJ128">
        <f t="shared" si="80"/>
        <v>11.068257389483799</v>
      </c>
      <c r="BK128">
        <f t="shared" si="80"/>
        <v>11.000446802404795</v>
      </c>
      <c r="BL128">
        <f t="shared" si="81"/>
        <v>10.501404990862431</v>
      </c>
    </row>
    <row r="129" spans="1:64" x14ac:dyDescent="0.2">
      <c r="A129" s="80" t="s">
        <v>960</v>
      </c>
      <c r="B129" s="77" t="s">
        <v>854</v>
      </c>
      <c r="C129" s="76">
        <v>56167.688600000001</v>
      </c>
      <c r="D129" s="76">
        <v>2.0000000000000001E-4</v>
      </c>
      <c r="E129">
        <f t="shared" si="47"/>
        <v>4065.9762944759059</v>
      </c>
      <c r="F129">
        <f t="shared" si="48"/>
        <v>4066</v>
      </c>
      <c r="G129">
        <f t="shared" si="72"/>
        <v>-5.0711399999272544E-2</v>
      </c>
      <c r="K129">
        <f t="shared" si="82"/>
        <v>-5.0711399999272544E-2</v>
      </c>
      <c r="Q129" s="12">
        <f t="shared" si="49"/>
        <v>-7.6969549018821484E-2</v>
      </c>
      <c r="R129" s="2">
        <f t="shared" si="50"/>
        <v>41149.188600000001</v>
      </c>
      <c r="S129" s="6">
        <v>1</v>
      </c>
      <c r="Z129">
        <f t="shared" si="51"/>
        <v>4066</v>
      </c>
      <c r="AA129" s="72">
        <f t="shared" si="52"/>
        <v>-5.1584319826849356E-2</v>
      </c>
      <c r="AB129" s="72">
        <f t="shared" si="63"/>
        <v>-7.6096629191244672E-2</v>
      </c>
      <c r="AC129" s="72">
        <f t="shared" si="53"/>
        <v>-5.0711399999272544E-2</v>
      </c>
      <c r="AD129" s="72">
        <f t="shared" si="64"/>
        <v>8.7291982757681241E-4</v>
      </c>
      <c r="AE129" s="72">
        <f t="shared" si="54"/>
        <v>7.6198902537673195E-7</v>
      </c>
      <c r="AF129">
        <f t="shared" si="65"/>
        <v>-5.0711399999272544E-2</v>
      </c>
      <c r="AG129" s="127"/>
      <c r="AH129">
        <f t="shared" si="55"/>
        <v>2.5385229191972131E-2</v>
      </c>
      <c r="AI129">
        <f t="shared" si="56"/>
        <v>0.55562374920287927</v>
      </c>
      <c r="AJ129">
        <f t="shared" si="57"/>
        <v>0.81652444448518646</v>
      </c>
      <c r="AK129">
        <f t="shared" si="58"/>
        <v>0.35193609973537054</v>
      </c>
      <c r="AL129">
        <f t="shared" si="59"/>
        <v>-0.66983014344404113</v>
      </c>
      <c r="AM129">
        <f t="shared" si="60"/>
        <v>-0.34802589708167392</v>
      </c>
      <c r="AN129" s="72">
        <f t="shared" si="71"/>
        <v>11.39693844866323</v>
      </c>
      <c r="AO129" s="72">
        <f t="shared" si="71"/>
        <v>11.396910793425016</v>
      </c>
      <c r="AP129" s="72">
        <f t="shared" si="71"/>
        <v>11.397035661569138</v>
      </c>
      <c r="AQ129" s="72">
        <f t="shared" si="71"/>
        <v>11.396471568590576</v>
      </c>
      <c r="AR129" s="72">
        <f t="shared" si="71"/>
        <v>11.399013937209375</v>
      </c>
      <c r="AS129" s="72">
        <f t="shared" si="71"/>
        <v>11.387432231989168</v>
      </c>
      <c r="AT129" s="72">
        <f t="shared" si="71"/>
        <v>11.43787400576706</v>
      </c>
      <c r="AU129" s="72">
        <f t="shared" si="62"/>
        <v>10.875122110780961</v>
      </c>
      <c r="AW129">
        <v>2700</v>
      </c>
      <c r="AX129">
        <f t="shared" si="73"/>
        <v>-2.8075027484692851E-2</v>
      </c>
      <c r="AY129">
        <f t="shared" si="74"/>
        <v>-3.6308347375033155E-2</v>
      </c>
      <c r="AZ129">
        <f t="shared" si="75"/>
        <v>8.233319890340306E-3</v>
      </c>
      <c r="BA129">
        <f t="shared" si="76"/>
        <v>0.64383545117109264</v>
      </c>
      <c r="BB129">
        <f t="shared" si="77"/>
        <v>0.66968205756983945</v>
      </c>
      <c r="BC129">
        <f t="shared" si="78"/>
        <v>-0.89141443954399335</v>
      </c>
      <c r="BD129">
        <f t="shared" si="79"/>
        <v>-0.47777152238180104</v>
      </c>
      <c r="BE129">
        <f t="shared" si="80"/>
        <v>11.091168346427295</v>
      </c>
      <c r="BF129">
        <f t="shared" si="80"/>
        <v>11.091168366507373</v>
      </c>
      <c r="BG129">
        <f t="shared" si="80"/>
        <v>11.091167995381037</v>
      </c>
      <c r="BH129">
        <f t="shared" si="80"/>
        <v>11.091174854422617</v>
      </c>
      <c r="BI129">
        <f t="shared" si="80"/>
        <v>11.091048008386945</v>
      </c>
      <c r="BJ129">
        <f t="shared" si="80"/>
        <v>11.093367276264381</v>
      </c>
      <c r="BK129">
        <f t="shared" si="80"/>
        <v>11.032630115697131</v>
      </c>
      <c r="BL129">
        <f t="shared" si="81"/>
        <v>10.526897290993299</v>
      </c>
    </row>
    <row r="130" spans="1:64" x14ac:dyDescent="0.2">
      <c r="A130" s="80" t="s">
        <v>960</v>
      </c>
      <c r="B130" s="77" t="s">
        <v>854</v>
      </c>
      <c r="C130" s="76">
        <v>56492.847199999997</v>
      </c>
      <c r="D130" s="76">
        <v>2.0000000000000001E-4</v>
      </c>
      <c r="E130">
        <f t="shared" si="47"/>
        <v>4217.9747608348789</v>
      </c>
      <c r="F130">
        <f t="shared" si="48"/>
        <v>4218</v>
      </c>
      <c r="G130">
        <f t="shared" si="72"/>
        <v>-5.3992200002539903E-2</v>
      </c>
      <c r="K130">
        <f t="shared" si="82"/>
        <v>-5.3992200002539903E-2</v>
      </c>
      <c r="Q130" s="12">
        <f t="shared" si="49"/>
        <v>-8.1553862492923887E-2</v>
      </c>
      <c r="R130" s="2">
        <f t="shared" si="50"/>
        <v>41474.347199999997</v>
      </c>
      <c r="S130" s="6">
        <v>1</v>
      </c>
      <c r="Z130">
        <f t="shared" si="51"/>
        <v>4218</v>
      </c>
      <c r="AA130" s="72">
        <f t="shared" si="52"/>
        <v>-5.4509057078482276E-2</v>
      </c>
      <c r="AB130" s="72">
        <f t="shared" si="63"/>
        <v>-8.1037005416981514E-2</v>
      </c>
      <c r="AC130" s="72">
        <f t="shared" si="53"/>
        <v>-5.3992200002539903E-2</v>
      </c>
      <c r="AD130" s="72">
        <f t="shared" si="64"/>
        <v>5.1685707594237296E-4</v>
      </c>
      <c r="AE130" s="72">
        <f t="shared" si="54"/>
        <v>2.6714123695169989E-7</v>
      </c>
      <c r="AF130">
        <f t="shared" si="65"/>
        <v>-5.3992200002539903E-2</v>
      </c>
      <c r="AG130" s="127"/>
      <c r="AH130">
        <f t="shared" si="55"/>
        <v>2.7044805414441608E-2</v>
      </c>
      <c r="AI130">
        <f t="shared" si="56"/>
        <v>0.5482921849907163</v>
      </c>
      <c r="AJ130">
        <f t="shared" si="57"/>
        <v>0.82853151373195111</v>
      </c>
      <c r="AK130">
        <f t="shared" si="58"/>
        <v>0.3424752844060267</v>
      </c>
      <c r="AL130">
        <f t="shared" si="59"/>
        <v>-0.64871501779862129</v>
      </c>
      <c r="AM130">
        <f t="shared" si="60"/>
        <v>-0.33623247532556355</v>
      </c>
      <c r="AN130" s="72">
        <f t="shared" si="71"/>
        <v>11.428454856188104</v>
      </c>
      <c r="AO130" s="72">
        <f t="shared" si="71"/>
        <v>11.42840542905388</v>
      </c>
      <c r="AP130" s="72">
        <f t="shared" si="71"/>
        <v>11.428613264755697</v>
      </c>
      <c r="AQ130" s="72">
        <f t="shared" si="71"/>
        <v>11.427738707448606</v>
      </c>
      <c r="AR130" s="72">
        <f t="shared" si="71"/>
        <v>11.431407684247137</v>
      </c>
      <c r="AS130" s="72">
        <f t="shared" si="71"/>
        <v>11.415814433360579</v>
      </c>
      <c r="AT130" s="72">
        <f t="shared" si="71"/>
        <v>11.47883854601443</v>
      </c>
      <c r="AU130" s="72">
        <f t="shared" si="62"/>
        <v>10.91387040697988</v>
      </c>
      <c r="AW130">
        <v>2800</v>
      </c>
      <c r="AX130">
        <f t="shared" si="73"/>
        <v>-2.9621768863345652E-2</v>
      </c>
      <c r="AY130">
        <f t="shared" si="74"/>
        <v>-3.9252205203284311E-2</v>
      </c>
      <c r="AZ130">
        <f t="shared" si="75"/>
        <v>9.6304363399386615E-3</v>
      </c>
      <c r="BA130">
        <f t="shared" si="76"/>
        <v>0.63566897165321334</v>
      </c>
      <c r="BB130">
        <f t="shared" si="77"/>
        <v>0.68342248817007178</v>
      </c>
      <c r="BC130">
        <f t="shared" si="78"/>
        <v>-0.87275442408615089</v>
      </c>
      <c r="BD130">
        <f t="shared" si="79"/>
        <v>-0.46636232131938948</v>
      </c>
      <c r="BE130">
        <f t="shared" si="80"/>
        <v>11.115197737010794</v>
      </c>
      <c r="BF130">
        <f t="shared" si="80"/>
        <v>11.115197798141478</v>
      </c>
      <c r="BG130">
        <f t="shared" si="80"/>
        <v>11.115196894480631</v>
      </c>
      <c r="BH130">
        <f t="shared" si="80"/>
        <v>11.115210252103676</v>
      </c>
      <c r="BI130">
        <f t="shared" si="80"/>
        <v>11.115012652593272</v>
      </c>
      <c r="BJ130">
        <f t="shared" si="80"/>
        <v>11.117903341287038</v>
      </c>
      <c r="BK130">
        <f t="shared" si="80"/>
        <v>11.064484792585937</v>
      </c>
      <c r="BL130">
        <f t="shared" si="81"/>
        <v>10.552389591124168</v>
      </c>
    </row>
    <row r="131" spans="1:64" x14ac:dyDescent="0.2">
      <c r="A131" s="87" t="s">
        <v>959</v>
      </c>
      <c r="B131" s="88" t="s">
        <v>854</v>
      </c>
      <c r="C131" s="89">
        <v>56890.737200000003</v>
      </c>
      <c r="D131" s="89">
        <v>1E-4</v>
      </c>
      <c r="E131">
        <f t="shared" si="47"/>
        <v>4403.9722087866594</v>
      </c>
      <c r="F131">
        <f t="shared" si="48"/>
        <v>4404</v>
      </c>
      <c r="G131">
        <f t="shared" si="72"/>
        <v>-5.94515999982832E-2</v>
      </c>
      <c r="K131">
        <f t="shared" si="82"/>
        <v>-5.94515999982832E-2</v>
      </c>
      <c r="Q131" s="12">
        <f t="shared" si="49"/>
        <v>-8.7179904608359823E-2</v>
      </c>
      <c r="R131" s="2">
        <f t="shared" si="50"/>
        <v>41872.237200000003</v>
      </c>
      <c r="S131" s="6">
        <v>1</v>
      </c>
      <c r="Z131">
        <f t="shared" si="51"/>
        <v>4404</v>
      </c>
      <c r="AA131" s="72">
        <f t="shared" si="52"/>
        <v>-5.8169087085814031E-2</v>
      </c>
      <c r="AB131" s="72">
        <f t="shared" si="63"/>
        <v>-8.8462417520828993E-2</v>
      </c>
      <c r="AC131" s="72">
        <f t="shared" si="53"/>
        <v>-5.94515999982832E-2</v>
      </c>
      <c r="AD131" s="72">
        <f t="shared" si="64"/>
        <v>-1.2825129124691692E-3</v>
      </c>
      <c r="AE131" s="72">
        <f t="shared" si="54"/>
        <v>1.6448393706501509E-6</v>
      </c>
      <c r="AF131">
        <f t="shared" si="65"/>
        <v>-5.94515999982832E-2</v>
      </c>
      <c r="AG131" s="127"/>
      <c r="AH131">
        <f t="shared" si="55"/>
        <v>2.9010817522545793E-2</v>
      </c>
      <c r="AI131">
        <f t="shared" si="56"/>
        <v>0.53983728344276094</v>
      </c>
      <c r="AJ131">
        <f t="shared" si="57"/>
        <v>0.84232680198614618</v>
      </c>
      <c r="AK131">
        <f t="shared" si="58"/>
        <v>0.33102801219853306</v>
      </c>
      <c r="AL131">
        <f t="shared" si="59"/>
        <v>-0.62360910521471846</v>
      </c>
      <c r="AM131">
        <f t="shared" si="60"/>
        <v>-0.3223183752851661</v>
      </c>
      <c r="AN131" s="72">
        <f t="shared" si="71"/>
        <v>11.46647229491119</v>
      </c>
      <c r="AO131" s="72">
        <f t="shared" si="71"/>
        <v>11.466381569872063</v>
      </c>
      <c r="AP131" s="72">
        <f t="shared" si="71"/>
        <v>11.466734284032855</v>
      </c>
      <c r="AQ131" s="72">
        <f t="shared" si="71"/>
        <v>11.465361652813405</v>
      </c>
      <c r="AR131" s="72">
        <f t="shared" si="71"/>
        <v>11.47068277823587</v>
      </c>
      <c r="AS131" s="72">
        <f t="shared" si="71"/>
        <v>11.449733665253559</v>
      </c>
      <c r="AT131" s="72">
        <f t="shared" si="71"/>
        <v>11.527812022789997</v>
      </c>
      <c r="AU131" s="72">
        <f t="shared" si="62"/>
        <v>10.961286085223296</v>
      </c>
      <c r="AW131">
        <v>2900</v>
      </c>
      <c r="AX131">
        <f t="shared" si="73"/>
        <v>-3.1196622860042912E-2</v>
      </c>
      <c r="AY131">
        <f t="shared" si="74"/>
        <v>-4.2201245350385677E-2</v>
      </c>
      <c r="AZ131">
        <f t="shared" si="75"/>
        <v>1.1004622490342763E-2</v>
      </c>
      <c r="BA131">
        <f t="shared" si="76"/>
        <v>0.62782767453013766</v>
      </c>
      <c r="BB131">
        <f t="shared" si="77"/>
        <v>0.69659217354253289</v>
      </c>
      <c r="BC131">
        <f t="shared" si="78"/>
        <v>-0.85455834894842797</v>
      </c>
      <c r="BD131">
        <f t="shared" si="79"/>
        <v>-0.45533201390427969</v>
      </c>
      <c r="BE131">
        <f t="shared" si="80"/>
        <v>11.138926535275575</v>
      </c>
      <c r="BF131">
        <f t="shared" si="80"/>
        <v>11.138926674102439</v>
      </c>
      <c r="BG131">
        <f t="shared" si="80"/>
        <v>11.138924959811639</v>
      </c>
      <c r="BH131">
        <f t="shared" si="80"/>
        <v>11.138946127147937</v>
      </c>
      <c r="BI131">
        <f t="shared" si="80"/>
        <v>11.138684544015355</v>
      </c>
      <c r="BJ131">
        <f t="shared" si="80"/>
        <v>11.141884560850535</v>
      </c>
      <c r="BK131">
        <f t="shared" si="80"/>
        <v>11.096006698657714</v>
      </c>
      <c r="BL131">
        <f t="shared" si="81"/>
        <v>10.577881891255036</v>
      </c>
    </row>
    <row r="132" spans="1:64" x14ac:dyDescent="0.2">
      <c r="A132" s="133" t="s">
        <v>104</v>
      </c>
      <c r="B132" s="24" t="s">
        <v>854</v>
      </c>
      <c r="C132" s="134">
        <v>53583.525800000003</v>
      </c>
      <c r="D132" s="133" t="s">
        <v>21</v>
      </c>
      <c r="E132">
        <f t="shared" si="47"/>
        <v>2857.9849252735671</v>
      </c>
      <c r="F132">
        <f t="shared" si="48"/>
        <v>2858</v>
      </c>
      <c r="G132">
        <f t="shared" si="72"/>
        <v>-3.2248199997411575E-2</v>
      </c>
      <c r="K132" s="25">
        <f t="shared" si="82"/>
        <v>-3.2248199997411575E-2</v>
      </c>
      <c r="Q132" s="12">
        <f t="shared" si="49"/>
        <v>-4.0962017282167147E-2</v>
      </c>
      <c r="R132" s="2">
        <f t="shared" si="50"/>
        <v>38565.025800000003</v>
      </c>
      <c r="S132" s="6"/>
      <c r="Z132">
        <f t="shared" si="51"/>
        <v>2858</v>
      </c>
      <c r="AA132" s="72">
        <f t="shared" si="52"/>
        <v>-3.05317682332659E-2</v>
      </c>
      <c r="AB132" s="72">
        <f t="shared" si="63"/>
        <v>-4.2678449046312822E-2</v>
      </c>
      <c r="AC132" s="72">
        <f t="shared" si="53"/>
        <v>-3.2248199997411575E-2</v>
      </c>
      <c r="AD132" s="72">
        <f t="shared" si="64"/>
        <v>-9999</v>
      </c>
      <c r="AE132" s="72">
        <f t="shared" si="54"/>
        <v>0</v>
      </c>
      <c r="AF132">
        <f t="shared" si="65"/>
        <v>-9999</v>
      </c>
      <c r="AG132" s="127"/>
      <c r="AH132">
        <f t="shared" si="55"/>
        <v>1.0430249048901247E-2</v>
      </c>
      <c r="AI132">
        <f t="shared" si="56"/>
        <v>0.63108251385727443</v>
      </c>
      <c r="AJ132">
        <f t="shared" si="57"/>
        <v>0.69112845514999077</v>
      </c>
      <c r="AK132">
        <f t="shared" si="58"/>
        <v>0.4303825728204872</v>
      </c>
      <c r="AL132">
        <f t="shared" si="59"/>
        <v>-0.86214576043988789</v>
      </c>
      <c r="AM132">
        <f t="shared" si="60"/>
        <v>-0.45992020583692256</v>
      </c>
      <c r="AN132" s="72">
        <f t="shared" si="71"/>
        <v>11.128996274833609</v>
      </c>
      <c r="AO132" s="72">
        <f t="shared" si="71"/>
        <v>11.128996376062233</v>
      </c>
      <c r="AP132" s="72">
        <f t="shared" si="71"/>
        <v>11.128995033631453</v>
      </c>
      <c r="AQ132" s="72">
        <f t="shared" si="71"/>
        <v>11.12901283501858</v>
      </c>
      <c r="AR132" s="72">
        <f t="shared" si="71"/>
        <v>11.128776586371085</v>
      </c>
      <c r="AS132" s="72">
        <f t="shared" si="71"/>
        <v>11.131878786303716</v>
      </c>
      <c r="AT132" s="72">
        <f t="shared" si="71"/>
        <v>11.082808285890922</v>
      </c>
      <c r="AU132" s="72">
        <f t="shared" si="62"/>
        <v>10.567175125200071</v>
      </c>
      <c r="AW132">
        <v>3000</v>
      </c>
      <c r="AX132">
        <f t="shared" si="73"/>
        <v>-3.2799458530943945E-2</v>
      </c>
      <c r="AY132">
        <f t="shared" si="74"/>
        <v>-4.515546781633728E-2</v>
      </c>
      <c r="AZ132">
        <f t="shared" si="75"/>
        <v>1.2356009285393333E-2</v>
      </c>
      <c r="BA132">
        <f t="shared" si="76"/>
        <v>0.62029479109757679</v>
      </c>
      <c r="BB132">
        <f t="shared" si="77"/>
        <v>0.70922104250584028</v>
      </c>
      <c r="BC132">
        <f t="shared" si="78"/>
        <v>-0.83680235588106999</v>
      </c>
      <c r="BD132">
        <f t="shared" si="79"/>
        <v>-0.44465624246476915</v>
      </c>
      <c r="BE132">
        <f t="shared" si="80"/>
        <v>11.162366635739398</v>
      </c>
      <c r="BF132">
        <f t="shared" si="80"/>
        <v>11.162366892147601</v>
      </c>
      <c r="BG132">
        <f t="shared" si="80"/>
        <v>11.162364167570964</v>
      </c>
      <c r="BH132">
        <f t="shared" si="80"/>
        <v>11.162393116487742</v>
      </c>
      <c r="BI132">
        <f t="shared" si="80"/>
        <v>11.162085276203371</v>
      </c>
      <c r="BJ132">
        <f t="shared" si="80"/>
        <v>11.16533049582598</v>
      </c>
      <c r="BK132">
        <f t="shared" si="80"/>
        <v>11.127191915740823</v>
      </c>
      <c r="BL132">
        <f t="shared" si="81"/>
        <v>10.603374191385903</v>
      </c>
    </row>
    <row r="133" spans="1:64" x14ac:dyDescent="0.2">
      <c r="A133" s="133" t="s">
        <v>110</v>
      </c>
      <c r="B133" s="24" t="s">
        <v>854</v>
      </c>
      <c r="C133" s="134">
        <v>53641.2863</v>
      </c>
      <c r="D133" s="133" t="s">
        <v>21</v>
      </c>
      <c r="E133">
        <f t="shared" si="47"/>
        <v>2884.9856179082599</v>
      </c>
      <c r="F133">
        <f t="shared" si="48"/>
        <v>2885</v>
      </c>
      <c r="G133">
        <f t="shared" si="72"/>
        <v>-3.0766500000027008E-2</v>
      </c>
      <c r="K133" s="25">
        <f t="shared" si="82"/>
        <v>-3.0766500000027008E-2</v>
      </c>
      <c r="Q133" s="12">
        <f t="shared" si="49"/>
        <v>-4.1758558955493762E-2</v>
      </c>
      <c r="R133" s="2">
        <f t="shared" si="50"/>
        <v>38622.7863</v>
      </c>
      <c r="S133" s="6"/>
      <c r="Z133">
        <f t="shared" si="51"/>
        <v>2885</v>
      </c>
      <c r="AA133" s="72">
        <f t="shared" si="52"/>
        <v>-3.0958607615348785E-2</v>
      </c>
      <c r="AB133" s="72">
        <f t="shared" si="63"/>
        <v>-4.1566451340171985E-2</v>
      </c>
      <c r="AC133" s="72">
        <f t="shared" si="53"/>
        <v>-3.0766500000027008E-2</v>
      </c>
      <c r="AD133" s="72">
        <f t="shared" si="64"/>
        <v>-9999</v>
      </c>
      <c r="AE133" s="72">
        <f t="shared" si="54"/>
        <v>0</v>
      </c>
      <c r="AF133">
        <f t="shared" si="65"/>
        <v>-9999</v>
      </c>
      <c r="AG133" s="127"/>
      <c r="AH133">
        <f t="shared" si="55"/>
        <v>1.0799951340144978E-2</v>
      </c>
      <c r="AI133">
        <f t="shared" si="56"/>
        <v>0.62898381082668464</v>
      </c>
      <c r="AJ133">
        <f t="shared" si="57"/>
        <v>0.69465190572820257</v>
      </c>
      <c r="AK133">
        <f t="shared" si="58"/>
        <v>0.42857468187092063</v>
      </c>
      <c r="AL133">
        <f t="shared" si="59"/>
        <v>-0.85725914042970297</v>
      </c>
      <c r="AM133">
        <f t="shared" si="60"/>
        <v>-0.45696338755871174</v>
      </c>
      <c r="AN133" s="72">
        <f t="shared" ref="AN133:AT169" si="83">$AU133+$AB$7*SIN(AO133)</f>
        <v>11.135385903619859</v>
      </c>
      <c r="AO133" s="72">
        <f t="shared" si="83"/>
        <v>11.135386028176798</v>
      </c>
      <c r="AP133" s="72">
        <f t="shared" si="83"/>
        <v>11.135384451410321</v>
      </c>
      <c r="AQ133" s="72">
        <f t="shared" si="83"/>
        <v>11.135404410396021</v>
      </c>
      <c r="AR133" s="72">
        <f t="shared" si="83"/>
        <v>11.135151556852303</v>
      </c>
      <c r="AS133" s="72">
        <f t="shared" si="83"/>
        <v>11.13832198637088</v>
      </c>
      <c r="AT133" s="72">
        <f t="shared" si="83"/>
        <v>11.091299783380425</v>
      </c>
      <c r="AU133" s="72">
        <f t="shared" si="62"/>
        <v>10.574058046235406</v>
      </c>
      <c r="AW133">
        <v>3100</v>
      </c>
      <c r="AX133">
        <f t="shared" si="73"/>
        <v>-3.4430135655892834E-2</v>
      </c>
      <c r="AY133">
        <f t="shared" si="74"/>
        <v>-4.81148726011391E-2</v>
      </c>
      <c r="AZ133">
        <f t="shared" si="75"/>
        <v>1.3684736945246268E-2</v>
      </c>
      <c r="BA133">
        <f t="shared" si="76"/>
        <v>0.61305465588335184</v>
      </c>
      <c r="BB133">
        <f t="shared" si="77"/>
        <v>0.72133701863688315</v>
      </c>
      <c r="BC133">
        <f t="shared" si="78"/>
        <v>-0.81946416297902058</v>
      </c>
      <c r="BD133">
        <f t="shared" si="79"/>
        <v>-0.43431271221446477</v>
      </c>
      <c r="BE133">
        <f t="shared" si="80"/>
        <v>11.185529325698861</v>
      </c>
      <c r="BF133">
        <f t="shared" si="80"/>
        <v>11.185529725121519</v>
      </c>
      <c r="BG133">
        <f t="shared" si="80"/>
        <v>11.185525993264749</v>
      </c>
      <c r="BH133">
        <f t="shared" si="80"/>
        <v>11.185560857655236</v>
      </c>
      <c r="BI133">
        <f t="shared" si="80"/>
        <v>11.185234894847294</v>
      </c>
      <c r="BJ133">
        <f t="shared" si="80"/>
        <v>11.188261204789955</v>
      </c>
      <c r="BK133">
        <f t="shared" si="80"/>
        <v>11.158036744451596</v>
      </c>
      <c r="BL133">
        <f t="shared" si="81"/>
        <v>10.628866491516773</v>
      </c>
    </row>
    <row r="134" spans="1:64" x14ac:dyDescent="0.2">
      <c r="A134" s="133" t="s">
        <v>104</v>
      </c>
      <c r="B134" s="24" t="s">
        <v>854</v>
      </c>
      <c r="C134" s="134">
        <v>52813.41</v>
      </c>
      <c r="D134" s="133" t="s">
        <v>878</v>
      </c>
      <c r="E134">
        <f t="shared" si="47"/>
        <v>2497.9870026634458</v>
      </c>
      <c r="F134">
        <f t="shared" si="48"/>
        <v>2498</v>
      </c>
      <c r="G134">
        <f t="shared" si="72"/>
        <v>-2.7804199999081902E-2</v>
      </c>
      <c r="K134" s="25">
        <f t="shared" si="82"/>
        <v>-2.7804199999081902E-2</v>
      </c>
      <c r="Q134" s="12">
        <f t="shared" si="49"/>
        <v>-3.0377561670922811E-2</v>
      </c>
      <c r="R134" s="2">
        <f t="shared" si="50"/>
        <v>37794.910000000003</v>
      </c>
      <c r="S134" s="6"/>
      <c r="Z134">
        <f t="shared" si="51"/>
        <v>2498</v>
      </c>
      <c r="AA134" s="72">
        <f t="shared" si="52"/>
        <v>-2.5036834278072198E-2</v>
      </c>
      <c r="AB134" s="72">
        <f t="shared" si="63"/>
        <v>-3.3144927391932519E-2</v>
      </c>
      <c r="AC134" s="72">
        <f t="shared" si="53"/>
        <v>-2.7804199999081902E-2</v>
      </c>
      <c r="AD134" s="72">
        <f t="shared" si="64"/>
        <v>-9999</v>
      </c>
      <c r="AE134" s="72">
        <f t="shared" si="54"/>
        <v>0</v>
      </c>
      <c r="AF134">
        <f t="shared" si="65"/>
        <v>-9999</v>
      </c>
      <c r="AG134" s="127"/>
      <c r="AH134">
        <f t="shared" si="55"/>
        <v>5.3407273928506149E-3</v>
      </c>
      <c r="AI134">
        <f t="shared" si="56"/>
        <v>0.66139836527553197</v>
      </c>
      <c r="AJ134">
        <f t="shared" si="57"/>
        <v>0.64005184829212325</v>
      </c>
      <c r="AK134">
        <f t="shared" si="58"/>
        <v>0.45461874524855223</v>
      </c>
      <c r="AL134">
        <f t="shared" si="59"/>
        <v>-0.93062927893294534</v>
      </c>
      <c r="AM134">
        <f t="shared" si="60"/>
        <v>-0.50208552833360598</v>
      </c>
      <c r="AN134" s="72">
        <f t="shared" si="83"/>
        <v>11.041660102179682</v>
      </c>
      <c r="AO134" s="72">
        <f t="shared" si="83"/>
        <v>11.041660102359398</v>
      </c>
      <c r="AP134" s="72">
        <f t="shared" si="83"/>
        <v>11.041660095477695</v>
      </c>
      <c r="AQ134" s="72">
        <f t="shared" si="83"/>
        <v>11.041660358993077</v>
      </c>
      <c r="AR134" s="72">
        <f t="shared" si="83"/>
        <v>11.041650267337955</v>
      </c>
      <c r="AS134" s="72">
        <f t="shared" si="83"/>
        <v>11.042035175768417</v>
      </c>
      <c r="AT134" s="72">
        <f t="shared" si="83"/>
        <v>10.967285771858585</v>
      </c>
      <c r="AU134" s="72">
        <f t="shared" si="62"/>
        <v>10.475402844728945</v>
      </c>
      <c r="AW134">
        <v>3200</v>
      </c>
      <c r="AX134">
        <f t="shared" si="73"/>
        <v>-3.6088506372821634E-2</v>
      </c>
      <c r="AY134">
        <f t="shared" si="74"/>
        <v>-5.1079459704791164E-2</v>
      </c>
      <c r="AZ134">
        <f t="shared" si="75"/>
        <v>1.499095333196953E-2</v>
      </c>
      <c r="BA134">
        <f t="shared" si="76"/>
        <v>0.6060926242364596</v>
      </c>
      <c r="BB134">
        <f t="shared" si="77"/>
        <v>0.73296617339055559</v>
      </c>
      <c r="BC134">
        <f t="shared" si="78"/>
        <v>-0.80252293493019788</v>
      </c>
      <c r="BD134">
        <f t="shared" si="79"/>
        <v>-0.42428097295982148</v>
      </c>
      <c r="BE134">
        <f t="shared" si="80"/>
        <v>11.208425327137261</v>
      </c>
      <c r="BF134">
        <f t="shared" si="80"/>
        <v>11.208425852649505</v>
      </c>
      <c r="BG134">
        <f t="shared" si="80"/>
        <v>11.208421464114522</v>
      </c>
      <c r="BH134">
        <f t="shared" si="80"/>
        <v>11.208458109887115</v>
      </c>
      <c r="BI134">
        <f t="shared" si="80"/>
        <v>11.20815191418105</v>
      </c>
      <c r="BJ134">
        <f t="shared" si="80"/>
        <v>11.210697158970676</v>
      </c>
      <c r="BK134">
        <f t="shared" si="80"/>
        <v>11.188537706598273</v>
      </c>
      <c r="BL134">
        <f t="shared" si="81"/>
        <v>10.65435879164764</v>
      </c>
    </row>
    <row r="135" spans="1:64" x14ac:dyDescent="0.2">
      <c r="A135" s="133" t="s">
        <v>96</v>
      </c>
      <c r="B135" s="24" t="s">
        <v>854</v>
      </c>
      <c r="C135" s="134">
        <v>49951.152999999998</v>
      </c>
      <c r="D135" s="133" t="s">
        <v>846</v>
      </c>
      <c r="E135">
        <f t="shared" si="47"/>
        <v>1159.9978665149849</v>
      </c>
      <c r="F135">
        <f t="shared" si="48"/>
        <v>1160</v>
      </c>
      <c r="G135">
        <f t="shared" si="72"/>
        <v>-4.5640000025741756E-3</v>
      </c>
      <c r="K135" s="25">
        <f t="shared" si="82"/>
        <v>-4.5640000025741756E-3</v>
      </c>
      <c r="Q135" s="12">
        <f t="shared" si="49"/>
        <v>8.372639955627743E-3</v>
      </c>
      <c r="R135" s="2">
        <f t="shared" si="50"/>
        <v>34932.652999999998</v>
      </c>
      <c r="S135" s="6"/>
      <c r="Z135">
        <f t="shared" si="51"/>
        <v>1160</v>
      </c>
      <c r="AA135" s="72">
        <f t="shared" si="52"/>
        <v>-7.8303430527705397E-3</v>
      </c>
      <c r="AB135" s="72">
        <f t="shared" si="63"/>
        <v>1.1638983005824107E-2</v>
      </c>
      <c r="AC135" s="72">
        <f t="shared" si="53"/>
        <v>-4.5640000025741756E-3</v>
      </c>
      <c r="AD135" s="72">
        <f t="shared" si="64"/>
        <v>-9999</v>
      </c>
      <c r="AE135" s="72">
        <f t="shared" si="54"/>
        <v>0</v>
      </c>
      <c r="AF135">
        <f t="shared" si="65"/>
        <v>-9999</v>
      </c>
      <c r="AG135" s="127"/>
      <c r="AH135">
        <f t="shared" si="55"/>
        <v>-1.6202983008398283E-2</v>
      </c>
      <c r="AI135">
        <f t="shared" si="56"/>
        <v>0.82805111578082113</v>
      </c>
      <c r="AJ135">
        <f t="shared" si="57"/>
        <v>0.35469754009318222</v>
      </c>
      <c r="AK135">
        <f t="shared" si="58"/>
        <v>0.54015076764291425</v>
      </c>
      <c r="AL135">
        <f t="shared" si="59"/>
        <v>-1.2626044699706231</v>
      </c>
      <c r="AM135">
        <f t="shared" si="60"/>
        <v>-0.73111113981576148</v>
      </c>
      <c r="AN135" s="72">
        <f t="shared" si="83"/>
        <v>10.671696859240313</v>
      </c>
      <c r="AO135" s="72">
        <f t="shared" si="83"/>
        <v>10.671661804279024</v>
      </c>
      <c r="AP135" s="72">
        <f t="shared" si="83"/>
        <v>10.671467562743798</v>
      </c>
      <c r="AQ135" s="72">
        <f t="shared" si="83"/>
        <v>10.670393287891992</v>
      </c>
      <c r="AR135" s="72">
        <f t="shared" si="83"/>
        <v>10.664512608168511</v>
      </c>
      <c r="AS135" s="72">
        <f t="shared" si="83"/>
        <v>10.633950676319655</v>
      </c>
      <c r="AT135" s="72">
        <f t="shared" si="83"/>
        <v>10.503615106302137</v>
      </c>
      <c r="AU135" s="72">
        <f t="shared" si="62"/>
        <v>10.134315868977927</v>
      </c>
      <c r="AW135">
        <v>3300</v>
      </c>
      <c r="AX135">
        <f t="shared" si="73"/>
        <v>-3.7774416551233245E-2</v>
      </c>
      <c r="AY135">
        <f t="shared" si="74"/>
        <v>-5.4049229127293437E-2</v>
      </c>
      <c r="AZ135">
        <f t="shared" si="75"/>
        <v>1.6274812576060189E-2</v>
      </c>
      <c r="BA135">
        <f t="shared" si="76"/>
        <v>0.59939499614952507</v>
      </c>
      <c r="BB135">
        <f t="shared" si="77"/>
        <v>0.74413286716374505</v>
      </c>
      <c r="BC135">
        <f t="shared" si="78"/>
        <v>-0.78595916492771378</v>
      </c>
      <c r="BD135">
        <f t="shared" si="79"/>
        <v>-0.41454222765633836</v>
      </c>
      <c r="BE135">
        <f t="shared" si="80"/>
        <v>11.231064836204178</v>
      </c>
      <c r="BF135">
        <f t="shared" si="80"/>
        <v>11.231065390172033</v>
      </c>
      <c r="BG135">
        <f t="shared" si="80"/>
        <v>11.231061201655853</v>
      </c>
      <c r="BH135">
        <f t="shared" si="80"/>
        <v>11.231092868950496</v>
      </c>
      <c r="BI135">
        <f t="shared" si="80"/>
        <v>11.230853344488919</v>
      </c>
      <c r="BJ135">
        <f t="shared" si="80"/>
        <v>11.232659159344555</v>
      </c>
      <c r="BK135">
        <f t="shared" si="80"/>
        <v>11.218691547441219</v>
      </c>
      <c r="BL135">
        <f t="shared" si="81"/>
        <v>10.679851091778509</v>
      </c>
    </row>
    <row r="136" spans="1:64" x14ac:dyDescent="0.2">
      <c r="A136" s="133" t="s">
        <v>744</v>
      </c>
      <c r="B136" s="24" t="s">
        <v>854</v>
      </c>
      <c r="C136" s="134">
        <v>51420.781999999999</v>
      </c>
      <c r="D136" s="133" t="s">
        <v>846</v>
      </c>
      <c r="E136">
        <f t="shared" si="47"/>
        <v>1846.9898578591317</v>
      </c>
      <c r="F136">
        <f t="shared" si="48"/>
        <v>1847</v>
      </c>
      <c r="G136">
        <f t="shared" si="72"/>
        <v>-2.1696299998438917E-2</v>
      </c>
      <c r="K136" s="25">
        <f t="shared" si="82"/>
        <v>-2.1696299998438917E-2</v>
      </c>
      <c r="Q136" s="12">
        <f t="shared" si="49"/>
        <v>-1.1407877781761874E-2</v>
      </c>
      <c r="R136" s="2">
        <f t="shared" si="50"/>
        <v>36402.281999999999</v>
      </c>
      <c r="S136" s="6"/>
      <c r="Z136">
        <f t="shared" si="51"/>
        <v>1847</v>
      </c>
      <c r="AA136" s="72">
        <f t="shared" si="52"/>
        <v>-1.6036326547501707E-2</v>
      </c>
      <c r="AB136" s="72">
        <f t="shared" si="63"/>
        <v>-1.7067851232699084E-2</v>
      </c>
      <c r="AC136" s="72">
        <f t="shared" si="53"/>
        <v>-2.1696299998438917E-2</v>
      </c>
      <c r="AD136" s="72">
        <f t="shared" si="64"/>
        <v>-9999</v>
      </c>
      <c r="AE136" s="72">
        <f t="shared" si="54"/>
        <v>0</v>
      </c>
      <c r="AF136">
        <f t="shared" si="65"/>
        <v>-9999</v>
      </c>
      <c r="AG136" s="127"/>
      <c r="AH136">
        <f t="shared" si="55"/>
        <v>-4.6284487657398347E-3</v>
      </c>
      <c r="AI136">
        <f t="shared" si="56"/>
        <v>0.7296596966084814</v>
      </c>
      <c r="AJ136">
        <f t="shared" si="57"/>
        <v>0.5239939804135153</v>
      </c>
      <c r="AK136">
        <f t="shared" si="58"/>
        <v>0.49824230142735948</v>
      </c>
      <c r="AL136">
        <f t="shared" si="59"/>
        <v>-1.0736615005703234</v>
      </c>
      <c r="AM136">
        <f t="shared" si="60"/>
        <v>-0.59512976594312783</v>
      </c>
      <c r="AN136" s="72">
        <f t="shared" si="83"/>
        <v>10.871983272636644</v>
      </c>
      <c r="AO136" s="72">
        <f t="shared" si="83"/>
        <v>10.871982969056228</v>
      </c>
      <c r="AP136" s="72">
        <f t="shared" si="83"/>
        <v>10.871978624861947</v>
      </c>
      <c r="AQ136" s="72">
        <f t="shared" si="83"/>
        <v>10.871916476667575</v>
      </c>
      <c r="AR136" s="72">
        <f t="shared" si="83"/>
        <v>10.871030760452706</v>
      </c>
      <c r="AS136" s="72">
        <f t="shared" si="83"/>
        <v>10.85902759757847</v>
      </c>
      <c r="AT136" s="72">
        <f t="shared" si="83"/>
        <v>10.748030259722388</v>
      </c>
      <c r="AU136" s="72">
        <f t="shared" si="62"/>
        <v>10.309447970876992</v>
      </c>
      <c r="AW136">
        <v>3400</v>
      </c>
      <c r="AX136">
        <f t="shared" si="73"/>
        <v>-3.9487706946637322E-2</v>
      </c>
      <c r="AY136">
        <f t="shared" si="74"/>
        <v>-5.7024180868645941E-2</v>
      </c>
      <c r="AZ136">
        <f t="shared" si="75"/>
        <v>1.7536473922008619E-2</v>
      </c>
      <c r="BA136">
        <f t="shared" si="76"/>
        <v>0.59294894595808079</v>
      </c>
      <c r="BB136">
        <f t="shared" si="77"/>
        <v>0.75485987908268981</v>
      </c>
      <c r="BC136">
        <f t="shared" si="78"/>
        <v>-0.7697545671366145</v>
      </c>
      <c r="BD136">
        <f t="shared" si="79"/>
        <v>-0.40507916405482808</v>
      </c>
      <c r="BE136">
        <f t="shared" si="80"/>
        <v>11.25345756035922</v>
      </c>
      <c r="BF136">
        <f t="shared" si="80"/>
        <v>11.253457916076087</v>
      </c>
      <c r="BG136">
        <f t="shared" si="80"/>
        <v>11.253455455527181</v>
      </c>
      <c r="BH136">
        <f t="shared" si="80"/>
        <v>11.253472475057027</v>
      </c>
      <c r="BI136">
        <f t="shared" si="80"/>
        <v>11.253354729087683</v>
      </c>
      <c r="BJ136">
        <f t="shared" si="80"/>
        <v>11.254168256189384</v>
      </c>
      <c r="BK136">
        <f t="shared" si="80"/>
        <v>11.24849523780791</v>
      </c>
      <c r="BL136">
        <f t="shared" si="81"/>
        <v>10.705343391909377</v>
      </c>
    </row>
    <row r="137" spans="1:64" x14ac:dyDescent="0.2">
      <c r="A137" s="133" t="s">
        <v>99</v>
      </c>
      <c r="B137" s="24" t="s">
        <v>854</v>
      </c>
      <c r="C137" s="134">
        <v>51771.623099999997</v>
      </c>
      <c r="D137" s="133" t="s">
        <v>846</v>
      </c>
      <c r="E137">
        <f t="shared" si="47"/>
        <v>2010.9938520198141</v>
      </c>
      <c r="F137">
        <f t="shared" si="48"/>
        <v>2011</v>
      </c>
      <c r="G137">
        <f t="shared" si="72"/>
        <v>-1.3151899998774752E-2</v>
      </c>
      <c r="K137" s="25">
        <f t="shared" si="82"/>
        <v>-1.3151899998774752E-2</v>
      </c>
      <c r="Q137" s="12">
        <f t="shared" si="49"/>
        <v>-1.6166027806166751E-2</v>
      </c>
      <c r="R137" s="2">
        <f t="shared" si="50"/>
        <v>36753.123099999997</v>
      </c>
      <c r="S137" s="6"/>
      <c r="Z137">
        <f t="shared" si="51"/>
        <v>2011</v>
      </c>
      <c r="AA137" s="72">
        <f t="shared" si="52"/>
        <v>-1.8189803886145363E-2</v>
      </c>
      <c r="AB137" s="72">
        <f t="shared" si="63"/>
        <v>-1.112812391879614E-2</v>
      </c>
      <c r="AC137" s="72">
        <f t="shared" si="53"/>
        <v>-1.3151899998774752E-2</v>
      </c>
      <c r="AD137" s="72">
        <f t="shared" si="64"/>
        <v>-9999</v>
      </c>
      <c r="AE137" s="72">
        <f t="shared" si="54"/>
        <v>0</v>
      </c>
      <c r="AF137">
        <f t="shared" si="65"/>
        <v>-9999</v>
      </c>
      <c r="AG137" s="127"/>
      <c r="AH137">
        <f t="shared" si="55"/>
        <v>-2.0237760799786111E-3</v>
      </c>
      <c r="AI137">
        <f t="shared" si="56"/>
        <v>0.71055329785479016</v>
      </c>
      <c r="AJ137">
        <f t="shared" si="57"/>
        <v>0.556609004379085</v>
      </c>
      <c r="AK137">
        <f t="shared" si="58"/>
        <v>0.48739088746786424</v>
      </c>
      <c r="AL137">
        <f t="shared" si="59"/>
        <v>-1.0348965598654543</v>
      </c>
      <c r="AM137">
        <f t="shared" si="60"/>
        <v>-0.5691785230515406</v>
      </c>
      <c r="AN137" s="72">
        <f t="shared" si="83"/>
        <v>10.916335821076432</v>
      </c>
      <c r="AO137" s="72">
        <f t="shared" si="83"/>
        <v>10.91633578613591</v>
      </c>
      <c r="AP137" s="72">
        <f t="shared" si="83"/>
        <v>10.916335007435483</v>
      </c>
      <c r="AQ137" s="72">
        <f t="shared" si="83"/>
        <v>10.916317654942759</v>
      </c>
      <c r="AR137" s="72">
        <f t="shared" si="83"/>
        <v>10.915931952278459</v>
      </c>
      <c r="AS137" s="72">
        <f t="shared" si="83"/>
        <v>10.907794236742866</v>
      </c>
      <c r="AT137" s="72">
        <f t="shared" si="83"/>
        <v>10.80446433499047</v>
      </c>
      <c r="AU137" s="72">
        <f t="shared" si="62"/>
        <v>10.351255343091616</v>
      </c>
      <c r="AW137">
        <v>3500</v>
      </c>
      <c r="AX137">
        <f t="shared" si="73"/>
        <v>-4.1228214174816619E-2</v>
      </c>
      <c r="AY137">
        <f t="shared" si="74"/>
        <v>-6.0004314928848682E-2</v>
      </c>
      <c r="AZ137">
        <f t="shared" si="75"/>
        <v>1.8776100754032063E-2</v>
      </c>
      <c r="BA137">
        <f t="shared" si="76"/>
        <v>0.58674245755993049</v>
      </c>
      <c r="BB137">
        <f t="shared" si="77"/>
        <v>0.76516852627274023</v>
      </c>
      <c r="BC137">
        <f t="shared" si="78"/>
        <v>-0.75389197874782976</v>
      </c>
      <c r="BD137">
        <f t="shared" si="79"/>
        <v>-0.39587580628828289</v>
      </c>
      <c r="BE137">
        <f t="shared" si="80"/>
        <v>11.275612753226808</v>
      </c>
      <c r="BF137">
        <f t="shared" si="80"/>
        <v>11.275612497544868</v>
      </c>
      <c r="BG137">
        <f t="shared" si="80"/>
        <v>11.275614129460214</v>
      </c>
      <c r="BH137">
        <f t="shared" si="80"/>
        <v>11.275603713439558</v>
      </c>
      <c r="BI137">
        <f t="shared" si="80"/>
        <v>11.275670189260982</v>
      </c>
      <c r="BJ137">
        <f t="shared" si="80"/>
        <v>11.275245671368754</v>
      </c>
      <c r="BK137">
        <f t="shared" si="80"/>
        <v>11.277945976061376</v>
      </c>
      <c r="BL137">
        <f t="shared" si="81"/>
        <v>10.730835692040246</v>
      </c>
    </row>
    <row r="138" spans="1:64" x14ac:dyDescent="0.2">
      <c r="A138" s="133" t="s">
        <v>983</v>
      </c>
      <c r="B138" s="24" t="s">
        <v>854</v>
      </c>
      <c r="C138" s="134">
        <v>53645.562700000002</v>
      </c>
      <c r="D138" s="133" t="s">
        <v>846</v>
      </c>
      <c r="E138">
        <f t="shared" si="47"/>
        <v>2886.9846615796805</v>
      </c>
      <c r="F138">
        <f t="shared" si="48"/>
        <v>2887</v>
      </c>
      <c r="G138">
        <f t="shared" si="72"/>
        <v>-3.2812299999932293E-2</v>
      </c>
      <c r="K138" s="25">
        <f t="shared" si="82"/>
        <v>-3.2812299999932293E-2</v>
      </c>
      <c r="Q138" s="12">
        <f t="shared" si="49"/>
        <v>-4.1817577071131519E-2</v>
      </c>
      <c r="R138" s="2">
        <f t="shared" si="50"/>
        <v>38627.062700000002</v>
      </c>
      <c r="S138" s="6"/>
      <c r="Z138">
        <f t="shared" si="51"/>
        <v>2887</v>
      </c>
      <c r="AA138" s="72">
        <f t="shared" si="52"/>
        <v>-3.0990306587685826E-2</v>
      </c>
      <c r="AB138" s="72">
        <f t="shared" si="63"/>
        <v>-4.3639570483377986E-2</v>
      </c>
      <c r="AC138" s="72">
        <f t="shared" si="53"/>
        <v>-3.2812299999932293E-2</v>
      </c>
      <c r="AD138" s="72">
        <f t="shared" si="64"/>
        <v>-9999</v>
      </c>
      <c r="AE138" s="72">
        <f t="shared" si="54"/>
        <v>0</v>
      </c>
      <c r="AF138">
        <f t="shared" si="65"/>
        <v>-9999</v>
      </c>
      <c r="AG138" s="127"/>
      <c r="AH138">
        <f t="shared" si="55"/>
        <v>1.0827270483445691E-2</v>
      </c>
      <c r="AI138">
        <f t="shared" si="56"/>
        <v>0.62882925652997335</v>
      </c>
      <c r="AJ138">
        <f t="shared" si="57"/>
        <v>0.6949113144654272</v>
      </c>
      <c r="AK138">
        <f t="shared" si="58"/>
        <v>0.42844083577707409</v>
      </c>
      <c r="AL138">
        <f t="shared" si="59"/>
        <v>-0.85689846015763504</v>
      </c>
      <c r="AM138">
        <f t="shared" si="60"/>
        <v>-0.45674540756134208</v>
      </c>
      <c r="AN138" s="72">
        <f t="shared" si="83"/>
        <v>11.135858364490954</v>
      </c>
      <c r="AO138" s="72">
        <f t="shared" si="83"/>
        <v>11.135858490896526</v>
      </c>
      <c r="AP138" s="72">
        <f t="shared" si="83"/>
        <v>11.135856896082107</v>
      </c>
      <c r="AQ138" s="72">
        <f t="shared" si="83"/>
        <v>11.135877015972124</v>
      </c>
      <c r="AR138" s="72">
        <f t="shared" si="83"/>
        <v>11.135622976682201</v>
      </c>
      <c r="AS138" s="72">
        <f t="shared" si="83"/>
        <v>11.138797694628352</v>
      </c>
      <c r="AT138" s="72">
        <f t="shared" si="83"/>
        <v>11.09192780933985</v>
      </c>
      <c r="AU138" s="72">
        <f t="shared" si="62"/>
        <v>10.574567892238022</v>
      </c>
      <c r="AW138">
        <v>3600</v>
      </c>
      <c r="AX138">
        <f t="shared" si="73"/>
        <v>-4.2995771541380026E-2</v>
      </c>
      <c r="AY138">
        <f t="shared" si="74"/>
        <v>-6.2989631307901639E-2</v>
      </c>
      <c r="AZ138">
        <f t="shared" si="75"/>
        <v>1.9993859766521616E-2</v>
      </c>
      <c r="BA138">
        <f t="shared" si="76"/>
        <v>0.58076426480161891</v>
      </c>
      <c r="BB138">
        <f t="shared" si="77"/>
        <v>0.77507877334525932</v>
      </c>
      <c r="BC138">
        <f t="shared" si="78"/>
        <v>-0.7383552707693426</v>
      </c>
      <c r="BD138">
        <f t="shared" si="79"/>
        <v>-0.38691738374732615</v>
      </c>
      <c r="BE138">
        <f t="shared" si="80"/>
        <v>11.297539247178538</v>
      </c>
      <c r="BF138">
        <f t="shared" si="80"/>
        <v>11.29753771562013</v>
      </c>
      <c r="BG138">
        <f t="shared" si="80"/>
        <v>11.297546800472688</v>
      </c>
      <c r="BH138">
        <f t="shared" si="80"/>
        <v>11.29749290733856</v>
      </c>
      <c r="BI138">
        <f t="shared" si="80"/>
        <v>11.297812475733782</v>
      </c>
      <c r="BJ138">
        <f t="shared" si="80"/>
        <v>11.295912723590453</v>
      </c>
      <c r="BK138">
        <f t="shared" si="80"/>
        <v>11.307041189920746</v>
      </c>
      <c r="BL138">
        <f t="shared" si="81"/>
        <v>10.756327992171114</v>
      </c>
    </row>
    <row r="139" spans="1:64" x14ac:dyDescent="0.2">
      <c r="A139" s="133" t="s">
        <v>983</v>
      </c>
      <c r="B139" s="24" t="s">
        <v>854</v>
      </c>
      <c r="C139" s="134">
        <v>54338.667600000001</v>
      </c>
      <c r="D139" s="133" t="s">
        <v>846</v>
      </c>
      <c r="E139">
        <f t="shared" si="47"/>
        <v>3210.9831098012278</v>
      </c>
      <c r="F139">
        <f t="shared" si="48"/>
        <v>3211</v>
      </c>
      <c r="G139">
        <f t="shared" si="72"/>
        <v>-3.6131900000327732E-2</v>
      </c>
      <c r="K139" s="25">
        <f t="shared" si="82"/>
        <v>-3.6131900000327732E-2</v>
      </c>
      <c r="Q139" s="12">
        <f t="shared" si="49"/>
        <v>-5.1405880666758691E-2</v>
      </c>
      <c r="R139" s="2">
        <f t="shared" si="50"/>
        <v>39320.167600000001</v>
      </c>
      <c r="S139" s="6"/>
      <c r="Z139">
        <f t="shared" si="51"/>
        <v>3211</v>
      </c>
      <c r="AA139" s="72">
        <f t="shared" si="52"/>
        <v>-3.6272611280002982E-2</v>
      </c>
      <c r="AB139" s="72">
        <f t="shared" si="63"/>
        <v>-5.1265169387083441E-2</v>
      </c>
      <c r="AC139" s="72">
        <f t="shared" si="53"/>
        <v>-3.6131900000327732E-2</v>
      </c>
      <c r="AD139" s="72">
        <f t="shared" si="64"/>
        <v>-9999</v>
      </c>
      <c r="AE139" s="72">
        <f t="shared" si="54"/>
        <v>0</v>
      </c>
      <c r="AF139">
        <f t="shared" si="65"/>
        <v>-9999</v>
      </c>
      <c r="AG139" s="127"/>
      <c r="AH139">
        <f t="shared" si="55"/>
        <v>1.513326938675571E-2</v>
      </c>
      <c r="AI139">
        <f t="shared" si="56"/>
        <v>0.6053431821237365</v>
      </c>
      <c r="AJ139">
        <f t="shared" si="57"/>
        <v>0.73421672152288397</v>
      </c>
      <c r="AK139">
        <f t="shared" si="58"/>
        <v>0.40690940843538126</v>
      </c>
      <c r="AL139">
        <f t="shared" si="59"/>
        <v>-0.80068278492145095</v>
      </c>
      <c r="AM139">
        <f t="shared" si="60"/>
        <v>-0.42319569461130141</v>
      </c>
      <c r="AN139" s="72">
        <f t="shared" si="83"/>
        <v>11.210928048567331</v>
      </c>
      <c r="AO139" s="72">
        <f t="shared" si="83"/>
        <v>11.210928583878013</v>
      </c>
      <c r="AP139" s="72">
        <f t="shared" si="83"/>
        <v>11.210924164677257</v>
      </c>
      <c r="AQ139" s="72">
        <f t="shared" si="83"/>
        <v>11.21096064424864</v>
      </c>
      <c r="AR139" s="72">
        <f t="shared" si="83"/>
        <v>11.210659330680683</v>
      </c>
      <c r="AS139" s="72">
        <f t="shared" si="83"/>
        <v>11.213135799646375</v>
      </c>
      <c r="AT139" s="72">
        <f t="shared" si="83"/>
        <v>11.191871677479369</v>
      </c>
      <c r="AU139" s="72">
        <f t="shared" si="62"/>
        <v>10.657162944662035</v>
      </c>
      <c r="AW139">
        <v>3700</v>
      </c>
      <c r="AX139">
        <f t="shared" si="73"/>
        <v>-4.4790209758264185E-2</v>
      </c>
      <c r="AY139">
        <f t="shared" si="74"/>
        <v>-6.5980130005804841E-2</v>
      </c>
      <c r="AZ139">
        <f t="shared" si="75"/>
        <v>2.1189920247540656E-2</v>
      </c>
      <c r="BA139">
        <f t="shared" si="76"/>
        <v>0.57500379668552859</v>
      </c>
      <c r="BB139">
        <f t="shared" si="77"/>
        <v>0.78460933280965184</v>
      </c>
      <c r="BC139">
        <f t="shared" si="78"/>
        <v>-0.7231292668008038</v>
      </c>
      <c r="BD139">
        <f t="shared" si="79"/>
        <v>-0.37819021499980743</v>
      </c>
      <c r="BE139">
        <f t="shared" ref="BE139:BK152" si="84">$BL139+$AB$7*SIN(BF139)</f>
        <v>11.319245483643092</v>
      </c>
      <c r="BF139">
        <f t="shared" si="84"/>
        <v>11.319241689854582</v>
      </c>
      <c r="BG139">
        <f t="shared" si="84"/>
        <v>11.319262732235158</v>
      </c>
      <c r="BH139">
        <f t="shared" si="84"/>
        <v>11.319146003288525</v>
      </c>
      <c r="BI139">
        <f t="shared" si="84"/>
        <v>11.319793025391839</v>
      </c>
      <c r="BJ139">
        <f t="shared" si="84"/>
        <v>11.316190756850039</v>
      </c>
      <c r="BK139">
        <f t="shared" si="84"/>
        <v>11.335778538132791</v>
      </c>
      <c r="BL139">
        <f t="shared" si="81"/>
        <v>10.781820292301981</v>
      </c>
    </row>
    <row r="140" spans="1:64" x14ac:dyDescent="0.2">
      <c r="A140" s="133" t="s">
        <v>983</v>
      </c>
      <c r="B140" s="24" t="s">
        <v>854</v>
      </c>
      <c r="C140" s="134">
        <v>54631.739300000001</v>
      </c>
      <c r="D140" s="133" t="s">
        <v>846</v>
      </c>
      <c r="E140">
        <f t="shared" si="47"/>
        <v>3347.9822509379464</v>
      </c>
      <c r="F140">
        <f t="shared" si="48"/>
        <v>3348</v>
      </c>
      <c r="G140">
        <f t="shared" si="72"/>
        <v>-3.7969199998769909E-2</v>
      </c>
      <c r="K140" s="25">
        <f t="shared" si="82"/>
        <v>-3.7969199998769909E-2</v>
      </c>
      <c r="Q140" s="12">
        <f t="shared" si="49"/>
        <v>-5.5476559209750129E-2</v>
      </c>
      <c r="R140" s="2">
        <f t="shared" si="50"/>
        <v>39613.239300000001</v>
      </c>
      <c r="S140" s="6"/>
      <c r="Z140">
        <f t="shared" si="51"/>
        <v>3348</v>
      </c>
      <c r="AA140" s="72">
        <f t="shared" si="52"/>
        <v>-3.8593388862584489E-2</v>
      </c>
      <c r="AB140" s="72">
        <f t="shared" si="63"/>
        <v>-5.4852370345935549E-2</v>
      </c>
      <c r="AC140" s="72">
        <f t="shared" si="53"/>
        <v>-3.7969199998769909E-2</v>
      </c>
      <c r="AD140" s="72">
        <f t="shared" si="64"/>
        <v>-9999</v>
      </c>
      <c r="AE140" s="72">
        <f t="shared" si="54"/>
        <v>0</v>
      </c>
      <c r="AF140">
        <f t="shared" si="65"/>
        <v>-9999</v>
      </c>
      <c r="AG140" s="127"/>
      <c r="AH140">
        <f t="shared" si="55"/>
        <v>1.6883170347165639E-2</v>
      </c>
      <c r="AI140">
        <f t="shared" si="56"/>
        <v>0.59627025316793292</v>
      </c>
      <c r="AJ140">
        <f t="shared" si="57"/>
        <v>0.74933535983919319</v>
      </c>
      <c r="AK140">
        <f t="shared" si="58"/>
        <v>0.39790898719727991</v>
      </c>
      <c r="AL140">
        <f t="shared" si="59"/>
        <v>-0.77813721517409451</v>
      </c>
      <c r="AM140">
        <f t="shared" si="60"/>
        <v>-0.40996656531912684</v>
      </c>
      <c r="AN140" s="72">
        <f t="shared" si="83"/>
        <v>11.241843562599756</v>
      </c>
      <c r="AO140" s="72">
        <f t="shared" si="83"/>
        <v>11.241844059741222</v>
      </c>
      <c r="AP140" s="72">
        <f t="shared" si="83"/>
        <v>11.241840462283829</v>
      </c>
      <c r="AQ140" s="72">
        <f t="shared" si="83"/>
        <v>11.241866493349676</v>
      </c>
      <c r="AR140" s="72">
        <f t="shared" si="83"/>
        <v>11.241678072680687</v>
      </c>
      <c r="AS140" s="72">
        <f t="shared" si="83"/>
        <v>11.243038744734829</v>
      </c>
      <c r="AT140" s="72">
        <f t="shared" si="83"/>
        <v>11.233041195433087</v>
      </c>
      <c r="AU140" s="72">
        <f t="shared" si="62"/>
        <v>10.692087395841325</v>
      </c>
      <c r="AW140">
        <v>3800</v>
      </c>
      <c r="AX140">
        <f t="shared" si="73"/>
        <v>-4.6611357574824541E-2</v>
      </c>
      <c r="AY140">
        <f t="shared" si="74"/>
        <v>-6.8975811022558259E-2</v>
      </c>
      <c r="AZ140">
        <f t="shared" si="75"/>
        <v>2.2364453447733718E-2</v>
      </c>
      <c r="BA140">
        <f t="shared" si="76"/>
        <v>0.56945112705979029</v>
      </c>
      <c r="BB140">
        <f t="shared" si="77"/>
        <v>0.79377775708987552</v>
      </c>
      <c r="BC140">
        <f t="shared" si="78"/>
        <v>-0.70819966911704846</v>
      </c>
      <c r="BD140">
        <f t="shared" si="79"/>
        <v>-0.36968160484552426</v>
      </c>
      <c r="BE140">
        <f t="shared" si="84"/>
        <v>11.340739541137916</v>
      </c>
      <c r="BF140">
        <f t="shared" si="84"/>
        <v>11.340732102826307</v>
      </c>
      <c r="BG140">
        <f t="shared" si="84"/>
        <v>11.340770883540049</v>
      </c>
      <c r="BH140">
        <f t="shared" si="84"/>
        <v>11.340568648711351</v>
      </c>
      <c r="BI140">
        <f t="shared" si="84"/>
        <v>11.341622022070053</v>
      </c>
      <c r="BJ140">
        <f t="shared" si="84"/>
        <v>11.336101072239327</v>
      </c>
      <c r="BK140">
        <f t="shared" si="84"/>
        <v>11.364155911993315</v>
      </c>
      <c r="BL140">
        <f t="shared" si="81"/>
        <v>10.807312592432851</v>
      </c>
    </row>
    <row r="141" spans="1:64" x14ac:dyDescent="0.2">
      <c r="A141" s="133" t="s">
        <v>55</v>
      </c>
      <c r="B141" s="24" t="s">
        <v>854</v>
      </c>
      <c r="C141" s="134">
        <v>29113.32</v>
      </c>
      <c r="D141" s="133" t="s">
        <v>18</v>
      </c>
      <c r="E141">
        <f t="shared" si="47"/>
        <v>-8580.844473944253</v>
      </c>
      <c r="F141">
        <f t="shared" si="48"/>
        <v>-8581</v>
      </c>
      <c r="G141">
        <f t="shared" si="72"/>
        <v>0.33270489999995334</v>
      </c>
      <c r="H141" s="25">
        <f t="shared" ref="H141:H150" si="85">G141</f>
        <v>0.33270489999995334</v>
      </c>
      <c r="Q141" s="12">
        <f t="shared" si="49"/>
        <v>0.26252060168081354</v>
      </c>
      <c r="R141" s="2">
        <f t="shared" si="50"/>
        <v>14094.82</v>
      </c>
      <c r="S141" s="6"/>
      <c r="Z141">
        <f t="shared" si="51"/>
        <v>-8581</v>
      </c>
      <c r="AA141" s="72">
        <f t="shared" si="52"/>
        <v>0.29614430028515165</v>
      </c>
      <c r="AB141" s="72">
        <f t="shared" si="63"/>
        <v>0.29908120139561523</v>
      </c>
      <c r="AC141" s="72">
        <f t="shared" si="53"/>
        <v>0.33270489999995334</v>
      </c>
      <c r="AD141" s="72">
        <f t="shared" si="64"/>
        <v>-9999</v>
      </c>
      <c r="AE141" s="72">
        <f t="shared" si="54"/>
        <v>0</v>
      </c>
      <c r="AF141">
        <f t="shared" si="65"/>
        <v>-9999</v>
      </c>
      <c r="AG141" s="127"/>
      <c r="AH141">
        <f t="shared" si="55"/>
        <v>3.3623698604338136E-2</v>
      </c>
      <c r="AI141">
        <f t="shared" si="56"/>
        <v>0.5047657626073293</v>
      </c>
      <c r="AJ141">
        <f t="shared" si="57"/>
        <v>0.84589842665593984</v>
      </c>
      <c r="AK141">
        <f t="shared" si="58"/>
        <v>-0.2758121111980944</v>
      </c>
      <c r="AL141">
        <f t="shared" si="59"/>
        <v>0.50815018947547463</v>
      </c>
      <c r="AM141">
        <f t="shared" si="60"/>
        <v>0.25968725564351708</v>
      </c>
      <c r="AN141" s="72">
        <f t="shared" si="83"/>
        <v>7.2007186780727839</v>
      </c>
      <c r="AO141" s="72">
        <f t="shared" si="83"/>
        <v>7.2014349029575051</v>
      </c>
      <c r="AP141" s="72">
        <f t="shared" si="83"/>
        <v>7.1993569089173128</v>
      </c>
      <c r="AQ141" s="72">
        <f t="shared" si="83"/>
        <v>7.2054014971866183</v>
      </c>
      <c r="AR141" s="72">
        <f t="shared" si="83"/>
        <v>7.1879486915757322</v>
      </c>
      <c r="AS141" s="72">
        <f t="shared" si="83"/>
        <v>7.2394916359754689</v>
      </c>
      <c r="AT141" s="72">
        <f t="shared" si="83"/>
        <v>7.0958768101120695</v>
      </c>
      <c r="AU141" s="72">
        <f t="shared" si="62"/>
        <v>7.6511109132300419</v>
      </c>
      <c r="AW141">
        <v>3900</v>
      </c>
      <c r="AX141">
        <f t="shared" si="73"/>
        <v>-4.845904234699544E-2</v>
      </c>
      <c r="AY141">
        <f t="shared" si="74"/>
        <v>-7.1976674358161907E-2</v>
      </c>
      <c r="AZ141">
        <f t="shared" si="75"/>
        <v>2.3517632011166464E-2</v>
      </c>
      <c r="BA141">
        <f t="shared" si="76"/>
        <v>0.56409692846345116</v>
      </c>
      <c r="BB141">
        <f t="shared" si="77"/>
        <v>0.80260052279506022</v>
      </c>
      <c r="BC141">
        <f t="shared" si="78"/>
        <v>-0.69355299145097793</v>
      </c>
      <c r="BD141">
        <f t="shared" si="79"/>
        <v>-0.36137975287400337</v>
      </c>
      <c r="BE141">
        <f t="shared" si="84"/>
        <v>11.362029161020354</v>
      </c>
      <c r="BF141">
        <f t="shared" si="84"/>
        <v>11.362016224694267</v>
      </c>
      <c r="BG141">
        <f t="shared" si="84"/>
        <v>11.36207991274739</v>
      </c>
      <c r="BH141">
        <f t="shared" si="84"/>
        <v>11.361766261918039</v>
      </c>
      <c r="BI141">
        <f t="shared" si="84"/>
        <v>11.363308460352513</v>
      </c>
      <c r="BJ141">
        <f t="shared" si="84"/>
        <v>11.355664863268979</v>
      </c>
      <c r="BK141">
        <f t="shared" si="84"/>
        <v>11.39217143671743</v>
      </c>
      <c r="BL141">
        <f t="shared" si="81"/>
        <v>10.832804892563718</v>
      </c>
    </row>
    <row r="142" spans="1:64" x14ac:dyDescent="0.2">
      <c r="A142" s="133" t="s">
        <v>55</v>
      </c>
      <c r="B142" s="24" t="s">
        <v>854</v>
      </c>
      <c r="C142" s="134">
        <v>33173.461000000003</v>
      </c>
      <c r="D142" s="133" t="s">
        <v>18</v>
      </c>
      <c r="E142">
        <f t="shared" si="47"/>
        <v>-6682.8931197398815</v>
      </c>
      <c r="F142">
        <f t="shared" si="48"/>
        <v>-6683</v>
      </c>
      <c r="G142">
        <f t="shared" si="72"/>
        <v>0.22864069999923231</v>
      </c>
      <c r="H142" s="25">
        <f t="shared" si="85"/>
        <v>0.22864069999923231</v>
      </c>
      <c r="Q142" s="12">
        <f t="shared" si="49"/>
        <v>0.21685795805132782</v>
      </c>
      <c r="R142" s="2">
        <f t="shared" si="50"/>
        <v>18154.961000000003</v>
      </c>
      <c r="S142" s="6"/>
      <c r="Z142">
        <f t="shared" si="51"/>
        <v>-6683</v>
      </c>
      <c r="AA142" s="72">
        <f t="shared" si="52"/>
        <v>0.22976014873483677</v>
      </c>
      <c r="AB142" s="72">
        <f t="shared" si="63"/>
        <v>0.21573850931572336</v>
      </c>
      <c r="AC142" s="72">
        <f t="shared" si="53"/>
        <v>0.22864069999923231</v>
      </c>
      <c r="AD142" s="72">
        <f t="shared" si="64"/>
        <v>-9999</v>
      </c>
      <c r="AE142" s="72">
        <f t="shared" si="54"/>
        <v>0</v>
      </c>
      <c r="AF142">
        <f t="shared" si="65"/>
        <v>-9999</v>
      </c>
      <c r="AG142" s="127"/>
      <c r="AH142">
        <f t="shared" si="55"/>
        <v>1.2902190683508945E-2</v>
      </c>
      <c r="AI142">
        <f t="shared" si="56"/>
        <v>0.59066790866808883</v>
      </c>
      <c r="AJ142">
        <f t="shared" si="57"/>
        <v>0.68342379117937369</v>
      </c>
      <c r="AK142">
        <f t="shared" si="58"/>
        <v>-0.39214348085272821</v>
      </c>
      <c r="AL142">
        <f t="shared" si="59"/>
        <v>0.76395524416098692</v>
      </c>
      <c r="AM142">
        <f t="shared" si="60"/>
        <v>0.40170765034392453</v>
      </c>
      <c r="AN142" s="72">
        <f t="shared" si="83"/>
        <v>7.5880255073779237</v>
      </c>
      <c r="AO142" s="72">
        <f t="shared" si="83"/>
        <v>7.5880253141766207</v>
      </c>
      <c r="AP142" s="72">
        <f t="shared" si="83"/>
        <v>7.5880266109305134</v>
      </c>
      <c r="AQ142" s="72">
        <f t="shared" si="83"/>
        <v>7.5880179073256731</v>
      </c>
      <c r="AR142" s="72">
        <f t="shared" si="83"/>
        <v>7.588076329861539</v>
      </c>
      <c r="AS142" s="72">
        <f t="shared" si="83"/>
        <v>7.5876844112674515</v>
      </c>
      <c r="AT142" s="72">
        <f t="shared" si="83"/>
        <v>7.590324426593213</v>
      </c>
      <c r="AU142" s="72">
        <f t="shared" si="62"/>
        <v>8.1349547697139233</v>
      </c>
      <c r="AW142">
        <v>4000</v>
      </c>
      <c r="AX142">
        <f t="shared" si="73"/>
        <v>-5.0333090563843115E-2</v>
      </c>
      <c r="AY142">
        <f t="shared" si="74"/>
        <v>-7.4982720012615772E-2</v>
      </c>
      <c r="AZ142">
        <f t="shared" si="75"/>
        <v>2.4649629448772657E-2</v>
      </c>
      <c r="BA142">
        <f t="shared" si="76"/>
        <v>0.55893242981099411</v>
      </c>
      <c r="BB142">
        <f t="shared" si="77"/>
        <v>0.81109310786311239</v>
      </c>
      <c r="BC142">
        <f t="shared" si="78"/>
        <v>-0.67917649792022328</v>
      </c>
      <c r="BD142">
        <f t="shared" si="79"/>
        <v>-0.35327367212312938</v>
      </c>
      <c r="BE142">
        <f t="shared" si="84"/>
        <v>11.383121770966032</v>
      </c>
      <c r="BF142">
        <f t="shared" si="84"/>
        <v>11.383100937893577</v>
      </c>
      <c r="BG142">
        <f t="shared" si="84"/>
        <v>11.383198179020495</v>
      </c>
      <c r="BH142">
        <f t="shared" si="84"/>
        <v>11.382744094695248</v>
      </c>
      <c r="BI142">
        <f t="shared" si="84"/>
        <v>11.38486021144336</v>
      </c>
      <c r="BJ142">
        <f t="shared" si="84"/>
        <v>11.374903154824496</v>
      </c>
      <c r="BK142">
        <f t="shared" si="84"/>
        <v>11.419823472657852</v>
      </c>
      <c r="BL142">
        <f t="shared" si="81"/>
        <v>10.858297192694588</v>
      </c>
    </row>
    <row r="143" spans="1:64" x14ac:dyDescent="0.2">
      <c r="A143" s="133" t="s">
        <v>55</v>
      </c>
      <c r="B143" s="24" t="s">
        <v>854</v>
      </c>
      <c r="C143" s="134">
        <v>34159.627999999997</v>
      </c>
      <c r="D143" s="133" t="s">
        <v>18</v>
      </c>
      <c r="E143">
        <f t="shared" si="47"/>
        <v>-6221.900017992516</v>
      </c>
      <c r="F143">
        <f t="shared" si="48"/>
        <v>-6222</v>
      </c>
      <c r="G143">
        <f t="shared" si="72"/>
        <v>0.21388379999552853</v>
      </c>
      <c r="H143" s="25">
        <f t="shared" si="85"/>
        <v>0.21388379999552853</v>
      </c>
      <c r="Q143" s="12">
        <f t="shared" si="49"/>
        <v>0.20548529579609598</v>
      </c>
      <c r="R143" s="2">
        <f t="shared" si="50"/>
        <v>19141.127999999997</v>
      </c>
      <c r="S143" s="6"/>
      <c r="Z143">
        <f t="shared" si="51"/>
        <v>-6222</v>
      </c>
      <c r="AA143" s="72">
        <f t="shared" si="52"/>
        <v>0.21230567976250916</v>
      </c>
      <c r="AB143" s="72">
        <f t="shared" si="63"/>
        <v>0.20706341602911535</v>
      </c>
      <c r="AC143" s="72">
        <f t="shared" si="53"/>
        <v>0.21388379999552853</v>
      </c>
      <c r="AD143" s="72">
        <f t="shared" si="64"/>
        <v>-9999</v>
      </c>
      <c r="AE143" s="72">
        <f t="shared" si="54"/>
        <v>0</v>
      </c>
      <c r="AF143">
        <f t="shared" si="65"/>
        <v>-9999</v>
      </c>
      <c r="AG143" s="127"/>
      <c r="AH143">
        <f t="shared" si="55"/>
        <v>6.8203839664131875E-3</v>
      </c>
      <c r="AI143">
        <f t="shared" si="56"/>
        <v>0.62212641527339496</v>
      </c>
      <c r="AJ143">
        <f t="shared" si="57"/>
        <v>0.62509406594058681</v>
      </c>
      <c r="AK143">
        <f t="shared" si="58"/>
        <v>-0.42254091462876747</v>
      </c>
      <c r="AL143">
        <f t="shared" si="59"/>
        <v>0.84114558968302988</v>
      </c>
      <c r="AM143">
        <f t="shared" si="60"/>
        <v>0.44725974776284266</v>
      </c>
      <c r="AN143" s="72">
        <f t="shared" si="83"/>
        <v>7.6929490491359989</v>
      </c>
      <c r="AO143" s="72">
        <f t="shared" si="83"/>
        <v>7.6929488250670062</v>
      </c>
      <c r="AP143" s="72">
        <f t="shared" si="83"/>
        <v>7.6929512903918909</v>
      </c>
      <c r="AQ143" s="72">
        <f t="shared" si="83"/>
        <v>7.6929241676496849</v>
      </c>
      <c r="AR143" s="72">
        <f t="shared" si="83"/>
        <v>7.6932228132587683</v>
      </c>
      <c r="AS143" s="72">
        <f t="shared" si="83"/>
        <v>7.6899641666724365</v>
      </c>
      <c r="AT143" s="72">
        <f t="shared" si="83"/>
        <v>7.7300302922061981</v>
      </c>
      <c r="AU143" s="72">
        <f t="shared" si="62"/>
        <v>8.2524742733172261</v>
      </c>
      <c r="AW143">
        <v>4100</v>
      </c>
      <c r="AX143">
        <f t="shared" si="73"/>
        <v>-5.2233328346778435E-2</v>
      </c>
      <c r="AY143">
        <f t="shared" si="74"/>
        <v>-7.7993947985919881E-2</v>
      </c>
      <c r="AZ143">
        <f t="shared" si="75"/>
        <v>2.5760619639141443E-2</v>
      </c>
      <c r="BA143">
        <f t="shared" si="76"/>
        <v>0.55394937761303886</v>
      </c>
      <c r="BB143">
        <f t="shared" si="77"/>
        <v>0.81927006216479015</v>
      </c>
      <c r="BC143">
        <f t="shared" si="78"/>
        <v>-0.66505814758696413</v>
      </c>
      <c r="BD143">
        <f t="shared" si="79"/>
        <v>-0.34535311662792884</v>
      </c>
      <c r="BE143">
        <f t="shared" si="84"/>
        <v>11.404024506197356</v>
      </c>
      <c r="BF143">
        <f t="shared" si="84"/>
        <v>11.403992762001126</v>
      </c>
      <c r="BG143">
        <f t="shared" si="84"/>
        <v>11.404133741098887</v>
      </c>
      <c r="BH143">
        <f t="shared" si="84"/>
        <v>11.403507287712008</v>
      </c>
      <c r="BI143">
        <f t="shared" si="84"/>
        <v>11.40628409027997</v>
      </c>
      <c r="BJ143">
        <f t="shared" si="84"/>
        <v>11.393836745846018</v>
      </c>
      <c r="BK143">
        <f t="shared" si="84"/>
        <v>11.447110616370356</v>
      </c>
      <c r="BL143">
        <f t="shared" si="81"/>
        <v>10.883789492825455</v>
      </c>
    </row>
    <row r="144" spans="1:64" x14ac:dyDescent="0.2">
      <c r="A144" s="133" t="s">
        <v>55</v>
      </c>
      <c r="B144" s="24" t="s">
        <v>854</v>
      </c>
      <c r="C144" s="134">
        <v>34645.216999999997</v>
      </c>
      <c r="D144" s="133" t="s">
        <v>18</v>
      </c>
      <c r="E144">
        <f t="shared" si="47"/>
        <v>-5994.9068421060765</v>
      </c>
      <c r="F144">
        <f t="shared" si="48"/>
        <v>-5995</v>
      </c>
      <c r="G144">
        <f t="shared" si="72"/>
        <v>0.1992854999989504</v>
      </c>
      <c r="H144" s="25">
        <f t="shared" si="85"/>
        <v>0.1992854999989504</v>
      </c>
      <c r="Q144" s="12">
        <f t="shared" si="49"/>
        <v>0.19984484039980446</v>
      </c>
      <c r="R144" s="2">
        <f t="shared" si="50"/>
        <v>19626.716999999997</v>
      </c>
      <c r="S144" s="6"/>
      <c r="Z144">
        <f t="shared" si="51"/>
        <v>-5995</v>
      </c>
      <c r="AA144" s="72">
        <f t="shared" si="52"/>
        <v>0.20351397796313225</v>
      </c>
      <c r="AB144" s="72">
        <f t="shared" si="63"/>
        <v>0.19561636243562261</v>
      </c>
      <c r="AC144" s="72">
        <f t="shared" si="53"/>
        <v>0.1992854999989504</v>
      </c>
      <c r="AD144" s="72">
        <f t="shared" si="64"/>
        <v>-9999</v>
      </c>
      <c r="AE144" s="72">
        <f t="shared" si="54"/>
        <v>0</v>
      </c>
      <c r="AF144">
        <f t="shared" si="65"/>
        <v>-9999</v>
      </c>
      <c r="AG144" s="127"/>
      <c r="AH144">
        <f t="shared" si="55"/>
        <v>3.6691375633277914E-3</v>
      </c>
      <c r="AI144">
        <f t="shared" si="56"/>
        <v>0.63984803599541096</v>
      </c>
      <c r="AJ144">
        <f t="shared" si="57"/>
        <v>0.59241923209820657</v>
      </c>
      <c r="AK144">
        <f t="shared" si="58"/>
        <v>-0.43774402725004413</v>
      </c>
      <c r="AL144">
        <f t="shared" si="59"/>
        <v>0.88233918446919013</v>
      </c>
      <c r="AM144">
        <f t="shared" si="60"/>
        <v>0.47221012909511628</v>
      </c>
      <c r="AN144" s="72">
        <f t="shared" si="83"/>
        <v>7.7467392495327942</v>
      </c>
      <c r="AO144" s="72">
        <f t="shared" si="83"/>
        <v>7.7467392135554451</v>
      </c>
      <c r="AP144" s="72">
        <f t="shared" si="83"/>
        <v>7.7467398065099697</v>
      </c>
      <c r="AQ144" s="72">
        <f t="shared" si="83"/>
        <v>7.7467300342479692</v>
      </c>
      <c r="AR144" s="72">
        <f t="shared" si="83"/>
        <v>7.7468912005660107</v>
      </c>
      <c r="AS144" s="72">
        <f t="shared" si="83"/>
        <v>7.7442633333128148</v>
      </c>
      <c r="AT144" s="72">
        <f t="shared" si="83"/>
        <v>7.8014936367084786</v>
      </c>
      <c r="AU144" s="72">
        <f t="shared" si="62"/>
        <v>8.3103417946142972</v>
      </c>
      <c r="AW144">
        <v>4200</v>
      </c>
      <c r="AX144">
        <f t="shared" si="73"/>
        <v>-5.4159581932839124E-2</v>
      </c>
      <c r="AY144">
        <f t="shared" si="74"/>
        <v>-8.1010358278074207E-2</v>
      </c>
      <c r="AZ144">
        <f t="shared" si="75"/>
        <v>2.6850776345235083E-2</v>
      </c>
      <c r="BA144">
        <f t="shared" si="76"/>
        <v>0.54914000044371591</v>
      </c>
      <c r="BB144">
        <f t="shared" si="77"/>
        <v>0.82714507212381772</v>
      </c>
      <c r="BC144">
        <f t="shared" si="78"/>
        <v>-0.6511865441782968</v>
      </c>
      <c r="BD144">
        <f t="shared" si="79"/>
        <v>-0.33760851680922416</v>
      </c>
      <c r="BE144">
        <f t="shared" si="84"/>
        <v>11.424744228503311</v>
      </c>
      <c r="BF144">
        <f t="shared" si="84"/>
        <v>11.424697878746191</v>
      </c>
      <c r="BG144">
        <f t="shared" si="84"/>
        <v>11.424894354287179</v>
      </c>
      <c r="BH144">
        <f t="shared" si="84"/>
        <v>11.42406091902722</v>
      </c>
      <c r="BI144">
        <f t="shared" si="84"/>
        <v>11.427585923166813</v>
      </c>
      <c r="BJ144">
        <f t="shared" si="84"/>
        <v>11.412486155794873</v>
      </c>
      <c r="BK144">
        <f t="shared" si="84"/>
        <v>11.474031701525789</v>
      </c>
      <c r="BL144">
        <f t="shared" si="81"/>
        <v>10.909281792956325</v>
      </c>
    </row>
    <row r="145" spans="1:64" x14ac:dyDescent="0.2">
      <c r="A145" s="133" t="s">
        <v>55</v>
      </c>
      <c r="B145" s="24" t="s">
        <v>854</v>
      </c>
      <c r="C145" s="134">
        <v>35000.328000000001</v>
      </c>
      <c r="D145" s="133" t="s">
        <v>18</v>
      </c>
      <c r="E145">
        <f t="shared" si="47"/>
        <v>-5828.9068427605171</v>
      </c>
      <c r="F145">
        <f t="shared" si="48"/>
        <v>-5829</v>
      </c>
      <c r="G145">
        <f t="shared" si="72"/>
        <v>0.19928410000284202</v>
      </c>
      <c r="H145" s="25">
        <f t="shared" si="85"/>
        <v>0.19928410000284202</v>
      </c>
      <c r="Q145" s="12">
        <f t="shared" si="49"/>
        <v>0.19570319788652668</v>
      </c>
      <c r="R145" s="2">
        <f t="shared" si="50"/>
        <v>19981.828000000001</v>
      </c>
      <c r="S145" s="6"/>
      <c r="Z145">
        <f t="shared" si="51"/>
        <v>-5829</v>
      </c>
      <c r="AA145" s="72">
        <f t="shared" si="52"/>
        <v>0.19700222753000049</v>
      </c>
      <c r="AB145" s="72">
        <f t="shared" si="63"/>
        <v>0.19798507035936821</v>
      </c>
      <c r="AC145" s="72">
        <f t="shared" si="53"/>
        <v>0.19928410000284202</v>
      </c>
      <c r="AD145" s="72">
        <f t="shared" si="64"/>
        <v>-9999</v>
      </c>
      <c r="AE145" s="72">
        <f t="shared" si="54"/>
        <v>0</v>
      </c>
      <c r="AF145">
        <f t="shared" si="65"/>
        <v>-9999</v>
      </c>
      <c r="AG145" s="127"/>
      <c r="AH145">
        <f t="shared" si="55"/>
        <v>1.2990296434737959E-3</v>
      </c>
      <c r="AI145">
        <f t="shared" si="56"/>
        <v>0.65388706245972816</v>
      </c>
      <c r="AJ145">
        <f t="shared" si="57"/>
        <v>0.5666169175678385</v>
      </c>
      <c r="AK145">
        <f t="shared" si="58"/>
        <v>-0.44892661431095177</v>
      </c>
      <c r="AL145">
        <f t="shared" si="59"/>
        <v>0.91400337363173734</v>
      </c>
      <c r="AM145">
        <f t="shared" si="60"/>
        <v>0.49171998951653922</v>
      </c>
      <c r="AN145" s="72">
        <f t="shared" si="83"/>
        <v>7.7870684327602948</v>
      </c>
      <c r="AO145" s="72">
        <f t="shared" si="83"/>
        <v>7.78706843001883</v>
      </c>
      <c r="AP145" s="72">
        <f t="shared" si="83"/>
        <v>7.7870685023491051</v>
      </c>
      <c r="AQ145" s="72">
        <f t="shared" si="83"/>
        <v>7.7870665940275146</v>
      </c>
      <c r="AR145" s="72">
        <f t="shared" si="83"/>
        <v>7.7871169603288157</v>
      </c>
      <c r="AS145" s="72">
        <f t="shared" si="83"/>
        <v>7.7858000912818008</v>
      </c>
      <c r="AT145" s="72">
        <f t="shared" si="83"/>
        <v>7.8548343181613056</v>
      </c>
      <c r="AU145" s="72">
        <f t="shared" si="62"/>
        <v>8.3526590128315377</v>
      </c>
      <c r="AW145">
        <v>4300</v>
      </c>
      <c r="AX145">
        <f t="shared" si="73"/>
        <v>-5.6111678149876387E-2</v>
      </c>
      <c r="AY145">
        <f t="shared" si="74"/>
        <v>-8.4031950889078763E-2</v>
      </c>
      <c r="AZ145">
        <f t="shared" si="75"/>
        <v>2.7920272739202376E-2</v>
      </c>
      <c r="BA145">
        <f t="shared" si="76"/>
        <v>0.54449697637962313</v>
      </c>
      <c r="BB145">
        <f t="shared" si="77"/>
        <v>0.83473101987633602</v>
      </c>
      <c r="BC145">
        <f t="shared" si="78"/>
        <v>-0.63755089052723368</v>
      </c>
      <c r="BD145">
        <f t="shared" si="79"/>
        <v>-0.33003092178692234</v>
      </c>
      <c r="BE145">
        <f t="shared" si="84"/>
        <v>11.445287543111691</v>
      </c>
      <c r="BF145">
        <f t="shared" si="84"/>
        <v>11.445222157095404</v>
      </c>
      <c r="BG145">
        <f t="shared" si="84"/>
        <v>11.445487466268938</v>
      </c>
      <c r="BH145">
        <f t="shared" si="84"/>
        <v>11.444410046012173</v>
      </c>
      <c r="BI145">
        <f t="shared" si="84"/>
        <v>11.448770615308877</v>
      </c>
      <c r="BJ145">
        <f t="shared" si="84"/>
        <v>11.430871574943353</v>
      </c>
      <c r="BK145">
        <f t="shared" si="84"/>
        <v>11.500585799667958</v>
      </c>
      <c r="BL145">
        <f t="shared" si="81"/>
        <v>10.934774093087192</v>
      </c>
    </row>
    <row r="146" spans="1:64" x14ac:dyDescent="0.2">
      <c r="A146" s="133" t="s">
        <v>55</v>
      </c>
      <c r="B146" s="24" t="s">
        <v>854</v>
      </c>
      <c r="C146" s="134">
        <v>35657.055</v>
      </c>
      <c r="D146" s="133" t="s">
        <v>18</v>
      </c>
      <c r="E146">
        <f t="shared" si="47"/>
        <v>-5521.9135883408871</v>
      </c>
      <c r="F146">
        <f t="shared" si="48"/>
        <v>-5522</v>
      </c>
      <c r="G146">
        <f t="shared" si="72"/>
        <v>0.18485379999765428</v>
      </c>
      <c r="H146" s="25">
        <f t="shared" si="85"/>
        <v>0.18485379999765428</v>
      </c>
      <c r="Q146" s="12">
        <f t="shared" si="49"/>
        <v>0.1880060277172042</v>
      </c>
      <c r="R146" s="2">
        <f t="shared" si="50"/>
        <v>20638.555</v>
      </c>
      <c r="S146" s="6"/>
      <c r="Z146">
        <f t="shared" si="51"/>
        <v>-5522</v>
      </c>
      <c r="AA146" s="72">
        <f t="shared" si="52"/>
        <v>0.18477594157259003</v>
      </c>
      <c r="AB146" s="72">
        <f t="shared" si="63"/>
        <v>0.18808388614226845</v>
      </c>
      <c r="AC146" s="72">
        <f t="shared" si="53"/>
        <v>0.18485379999765428</v>
      </c>
      <c r="AD146" s="72">
        <f t="shared" si="64"/>
        <v>-9999</v>
      </c>
      <c r="AE146" s="72">
        <f t="shared" si="54"/>
        <v>0</v>
      </c>
      <c r="AF146">
        <f t="shared" si="65"/>
        <v>-9999</v>
      </c>
      <c r="AG146" s="127"/>
      <c r="AH146">
        <f t="shared" si="55"/>
        <v>-3.2300861446141636E-3</v>
      </c>
      <c r="AI146">
        <f t="shared" si="56"/>
        <v>0.68258195127155386</v>
      </c>
      <c r="AJ146">
        <f t="shared" si="57"/>
        <v>0.5140828091901144</v>
      </c>
      <c r="AK146">
        <f t="shared" si="58"/>
        <v>-0.46965418438557099</v>
      </c>
      <c r="AL146">
        <f t="shared" si="59"/>
        <v>0.97645963340014463</v>
      </c>
      <c r="AM146">
        <f t="shared" si="60"/>
        <v>0.53111648354807206</v>
      </c>
      <c r="AN146" s="72">
        <f t="shared" si="83"/>
        <v>7.8640902081237822</v>
      </c>
      <c r="AO146" s="72">
        <f t="shared" si="83"/>
        <v>7.8640902081273509</v>
      </c>
      <c r="AP146" s="72">
        <f t="shared" si="83"/>
        <v>7.8640902087500688</v>
      </c>
      <c r="AQ146" s="72">
        <f t="shared" si="83"/>
        <v>7.8640903174255827</v>
      </c>
      <c r="AR146" s="72">
        <f t="shared" si="83"/>
        <v>7.8641092653888611</v>
      </c>
      <c r="AS146" s="72">
        <f t="shared" si="83"/>
        <v>7.8669978889009666</v>
      </c>
      <c r="AT146" s="72">
        <f t="shared" si="83"/>
        <v>7.9558151218347977</v>
      </c>
      <c r="AU146" s="72">
        <f t="shared" si="62"/>
        <v>8.4309203742333043</v>
      </c>
      <c r="AW146">
        <v>4400</v>
      </c>
      <c r="AX146">
        <f t="shared" si="73"/>
        <v>-5.8089444888248472E-2</v>
      </c>
      <c r="AY146">
        <f t="shared" si="74"/>
        <v>-8.7058725818933549E-2</v>
      </c>
      <c r="AZ146">
        <f t="shared" si="75"/>
        <v>2.8969280930685078E-2</v>
      </c>
      <c r="BA146">
        <f t="shared" si="76"/>
        <v>0.54001340315028079</v>
      </c>
      <c r="BB146">
        <f t="shared" si="77"/>
        <v>0.84204003746054457</v>
      </c>
      <c r="BC146">
        <f t="shared" si="78"/>
        <v>-0.62414094732304237</v>
      </c>
      <c r="BD146">
        <f t="shared" si="79"/>
        <v>-0.32261194781702179</v>
      </c>
      <c r="BE146">
        <f t="shared" si="84"/>
        <v>11.465660813495337</v>
      </c>
      <c r="BF146">
        <f t="shared" si="84"/>
        <v>11.465571178306885</v>
      </c>
      <c r="BG146">
        <f t="shared" si="84"/>
        <v>11.465920212285482</v>
      </c>
      <c r="BH146">
        <f t="shared" si="84"/>
        <v>11.464559741026711</v>
      </c>
      <c r="BI146">
        <f t="shared" si="84"/>
        <v>11.469842217716943</v>
      </c>
      <c r="BJ146">
        <f t="shared" si="84"/>
        <v>11.449012818499581</v>
      </c>
      <c r="BK146">
        <f t="shared" si="84"/>
        <v>11.526772220816973</v>
      </c>
      <c r="BL146">
        <f t="shared" si="81"/>
        <v>10.960266393218062</v>
      </c>
    </row>
    <row r="147" spans="1:64" x14ac:dyDescent="0.2">
      <c r="A147" s="133" t="s">
        <v>66</v>
      </c>
      <c r="B147" s="24" t="s">
        <v>854</v>
      </c>
      <c r="C147" s="134">
        <v>35729.794999999998</v>
      </c>
      <c r="D147" s="133" t="s">
        <v>18</v>
      </c>
      <c r="E147">
        <f t="shared" si="47"/>
        <v>-5487.9105865966567</v>
      </c>
      <c r="F147">
        <f t="shared" si="48"/>
        <v>-5488</v>
      </c>
      <c r="G147">
        <f t="shared" si="72"/>
        <v>0.19127519999892684</v>
      </c>
      <c r="H147" s="25">
        <f t="shared" si="85"/>
        <v>0.19127519999892684</v>
      </c>
      <c r="Q147" s="12">
        <f t="shared" si="49"/>
        <v>0.18715056819876819</v>
      </c>
      <c r="R147" s="2">
        <f t="shared" si="50"/>
        <v>20711.294999999998</v>
      </c>
      <c r="S147" s="6"/>
      <c r="Z147">
        <f t="shared" si="51"/>
        <v>-5488</v>
      </c>
      <c r="AA147" s="72">
        <f t="shared" si="52"/>
        <v>0.1834073052280229</v>
      </c>
      <c r="AB147" s="72">
        <f t="shared" si="63"/>
        <v>0.19501846296967212</v>
      </c>
      <c r="AC147" s="72">
        <f t="shared" si="53"/>
        <v>0.19127519999892684</v>
      </c>
      <c r="AD147" s="72">
        <f t="shared" si="64"/>
        <v>-9999</v>
      </c>
      <c r="AE147" s="72">
        <f t="shared" si="54"/>
        <v>0</v>
      </c>
      <c r="AF147">
        <f t="shared" si="65"/>
        <v>-9999</v>
      </c>
      <c r="AG147" s="127"/>
      <c r="AH147">
        <f t="shared" si="55"/>
        <v>-3.7432629707452999E-3</v>
      </c>
      <c r="AI147">
        <f t="shared" si="56"/>
        <v>0.68599949839964125</v>
      </c>
      <c r="AJ147">
        <f t="shared" si="57"/>
        <v>0.50784299092943297</v>
      </c>
      <c r="AK147">
        <f t="shared" si="58"/>
        <v>-0.47194592440678329</v>
      </c>
      <c r="AL147">
        <f t="shared" si="59"/>
        <v>0.98371862177419667</v>
      </c>
      <c r="AM147">
        <f t="shared" si="60"/>
        <v>0.53577881055000653</v>
      </c>
      <c r="AN147" s="72">
        <f t="shared" si="83"/>
        <v>7.8728293097424915</v>
      </c>
      <c r="AO147" s="72">
        <f t="shared" si="83"/>
        <v>7.872829309792257</v>
      </c>
      <c r="AP147" s="72">
        <f t="shared" si="83"/>
        <v>7.8728293144504811</v>
      </c>
      <c r="AQ147" s="72">
        <f t="shared" si="83"/>
        <v>7.8728297504720608</v>
      </c>
      <c r="AR147" s="72">
        <f t="shared" si="83"/>
        <v>7.8728705186423449</v>
      </c>
      <c r="AS147" s="72">
        <f t="shared" si="83"/>
        <v>7.8763565987562902</v>
      </c>
      <c r="AT147" s="72">
        <f t="shared" si="83"/>
        <v>7.9671802653388859</v>
      </c>
      <c r="AU147" s="72">
        <f t="shared" si="62"/>
        <v>8.439587756277799</v>
      </c>
      <c r="AW147">
        <v>4500</v>
      </c>
      <c r="AX147">
        <f t="shared" si="73"/>
        <v>-6.0092711570780007E-2</v>
      </c>
      <c r="AY147">
        <f t="shared" si="74"/>
        <v>-9.0090683067638566E-2</v>
      </c>
      <c r="AZ147">
        <f t="shared" si="75"/>
        <v>2.999797149685856E-2</v>
      </c>
      <c r="BA147">
        <f t="shared" si="76"/>
        <v>0.53568277075543302</v>
      </c>
      <c r="BB147">
        <f t="shared" si="77"/>
        <v>0.84908355649497147</v>
      </c>
      <c r="BC147">
        <f t="shared" si="78"/>
        <v>-0.61094699578522893</v>
      </c>
      <c r="BD147">
        <f t="shared" si="79"/>
        <v>-0.31534373214873695</v>
      </c>
      <c r="BE147">
        <f t="shared" si="84"/>
        <v>11.485870174213819</v>
      </c>
      <c r="BF147">
        <f t="shared" si="84"/>
        <v>11.485750260822613</v>
      </c>
      <c r="BG147">
        <f t="shared" si="84"/>
        <v>11.486199410151723</v>
      </c>
      <c r="BH147">
        <f t="shared" si="84"/>
        <v>11.484515121203962</v>
      </c>
      <c r="BI147">
        <f t="shared" si="84"/>
        <v>11.490803993042954</v>
      </c>
      <c r="BJ147">
        <f t="shared" si="84"/>
        <v>11.466929284555924</v>
      </c>
      <c r="BK147">
        <f t="shared" si="84"/>
        <v>11.5525905139176</v>
      </c>
      <c r="BL147">
        <f t="shared" si="81"/>
        <v>10.985758693348929</v>
      </c>
    </row>
    <row r="148" spans="1:64" x14ac:dyDescent="0.2">
      <c r="A148" s="133" t="s">
        <v>66</v>
      </c>
      <c r="B148" s="24" t="s">
        <v>854</v>
      </c>
      <c r="C148" s="134">
        <v>35772.578000000001</v>
      </c>
      <c r="D148" s="133" t="s">
        <v>18</v>
      </c>
      <c r="E148">
        <f t="shared" si="47"/>
        <v>-5467.9112681525603</v>
      </c>
      <c r="F148">
        <f t="shared" si="48"/>
        <v>-5468</v>
      </c>
      <c r="G148">
        <f t="shared" si="72"/>
        <v>0.18981720000010682</v>
      </c>
      <c r="H148" s="25">
        <f t="shared" si="85"/>
        <v>0.18981720000010682</v>
      </c>
      <c r="Q148" s="12">
        <f t="shared" si="49"/>
        <v>0.18664707687211732</v>
      </c>
      <c r="R148" s="2">
        <f t="shared" si="50"/>
        <v>20754.078000000001</v>
      </c>
      <c r="S148" s="6"/>
      <c r="Z148">
        <f t="shared" si="51"/>
        <v>-5468</v>
      </c>
      <c r="AA148" s="72">
        <f t="shared" si="52"/>
        <v>0.18260087322644869</v>
      </c>
      <c r="AB148" s="72">
        <f t="shared" si="63"/>
        <v>0.19386340364577545</v>
      </c>
      <c r="AC148" s="72">
        <f t="shared" si="53"/>
        <v>0.18981720000010682</v>
      </c>
      <c r="AD148" s="72">
        <f t="shared" si="64"/>
        <v>-9999</v>
      </c>
      <c r="AE148" s="72">
        <f t="shared" si="54"/>
        <v>0</v>
      </c>
      <c r="AF148">
        <f t="shared" si="65"/>
        <v>-9999</v>
      </c>
      <c r="AG148" s="127"/>
      <c r="AH148">
        <f t="shared" si="55"/>
        <v>-4.0462036456686409E-3</v>
      </c>
      <c r="AI148">
        <f t="shared" si="56"/>
        <v>0.68803370722405743</v>
      </c>
      <c r="AJ148">
        <f t="shared" si="57"/>
        <v>0.5041305253703996</v>
      </c>
      <c r="AK148">
        <f t="shared" si="58"/>
        <v>-0.47329304108668763</v>
      </c>
      <c r="AL148">
        <f t="shared" si="59"/>
        <v>0.98802273059388246</v>
      </c>
      <c r="AM148">
        <f t="shared" si="60"/>
        <v>0.53855183304991816</v>
      </c>
      <c r="AN148" s="72">
        <f t="shared" si="83"/>
        <v>7.8779904563106715</v>
      </c>
      <c r="AO148" s="72">
        <f t="shared" si="83"/>
        <v>7.8779904564537349</v>
      </c>
      <c r="AP148" s="72">
        <f t="shared" si="83"/>
        <v>7.8779904669666578</v>
      </c>
      <c r="AQ148" s="72">
        <f t="shared" si="83"/>
        <v>7.8779912394907541</v>
      </c>
      <c r="AR148" s="72">
        <f t="shared" si="83"/>
        <v>7.8780479392468639</v>
      </c>
      <c r="AS148" s="72">
        <f t="shared" si="83"/>
        <v>7.8818968366394468</v>
      </c>
      <c r="AT148" s="72">
        <f t="shared" si="83"/>
        <v>7.9738822347359717</v>
      </c>
      <c r="AU148" s="72">
        <f t="shared" si="62"/>
        <v>8.4446862163039729</v>
      </c>
      <c r="AW148">
        <v>4600</v>
      </c>
      <c r="AX148">
        <f t="shared" si="73"/>
        <v>-6.2121309620315743E-2</v>
      </c>
      <c r="AY148">
        <f t="shared" si="74"/>
        <v>-9.3127822635193785E-2</v>
      </c>
      <c r="AZ148">
        <f t="shared" si="75"/>
        <v>3.1006513014878043E-2</v>
      </c>
      <c r="BA148">
        <f t="shared" si="76"/>
        <v>0.53149893632023604</v>
      </c>
      <c r="BB148">
        <f t="shared" si="77"/>
        <v>0.85587235377162607</v>
      </c>
      <c r="BC148">
        <f t="shared" si="78"/>
        <v>-0.59795980389880721</v>
      </c>
      <c r="BD148">
        <f t="shared" si="79"/>
        <v>-0.30821889168145572</v>
      </c>
      <c r="BE148">
        <f t="shared" si="84"/>
        <v>11.505921541910533</v>
      </c>
      <c r="BF148">
        <f t="shared" si="84"/>
        <v>11.505764484850928</v>
      </c>
      <c r="BG148">
        <f t="shared" si="84"/>
        <v>11.506331555516079</v>
      </c>
      <c r="BH148">
        <f t="shared" si="84"/>
        <v>11.504281372708601</v>
      </c>
      <c r="BI148">
        <f t="shared" si="84"/>
        <v>11.511658479981914</v>
      </c>
      <c r="BJ148">
        <f t="shared" si="84"/>
        <v>11.484639915828003</v>
      </c>
      <c r="BK148">
        <f t="shared" si="84"/>
        <v>11.578040467132386</v>
      </c>
      <c r="BL148">
        <f t="shared" si="81"/>
        <v>11.011250993479797</v>
      </c>
    </row>
    <row r="149" spans="1:64" x14ac:dyDescent="0.2">
      <c r="A149" s="133" t="s">
        <v>66</v>
      </c>
      <c r="B149" s="24" t="s">
        <v>854</v>
      </c>
      <c r="C149" s="134">
        <v>35802.521999999997</v>
      </c>
      <c r="D149" s="133" t="s">
        <v>18</v>
      </c>
      <c r="E149">
        <f t="shared" ref="E149:E212" si="86">+(C149-C$7)/C$8</f>
        <v>-5453.913661825517</v>
      </c>
      <c r="F149">
        <f t="shared" ref="F149:F212" si="87">ROUND(2*E149,0)/2</f>
        <v>-5454</v>
      </c>
      <c r="G149">
        <f t="shared" si="72"/>
        <v>0.18469660000118893</v>
      </c>
      <c r="H149" s="25">
        <f t="shared" si="85"/>
        <v>0.18469660000118893</v>
      </c>
      <c r="Q149" s="12">
        <f t="shared" ref="Q149:Q212" si="88">+D$11+D$12*F149+D$13*F149^2</f>
        <v>0.18629450960427302</v>
      </c>
      <c r="R149" s="2">
        <f t="shared" ref="R149:R212" si="89">+C149-15018.5</f>
        <v>20784.021999999997</v>
      </c>
      <c r="S149" s="6"/>
      <c r="Z149">
        <f t="shared" ref="Z149:Z212" si="90">F149</f>
        <v>-5454</v>
      </c>
      <c r="AA149" s="72">
        <f t="shared" ref="AA149:AA212" si="91">AB$3+AB$4*Z149+AB$5*Z149^2+AH149</f>
        <v>0.18203577577904836</v>
      </c>
      <c r="AB149" s="72">
        <f t="shared" si="63"/>
        <v>0.18895533382641358</v>
      </c>
      <c r="AC149" s="72">
        <f t="shared" ref="AC149:AC212" si="92">+G149-P149</f>
        <v>0.18469660000118893</v>
      </c>
      <c r="AD149" s="72">
        <f t="shared" si="64"/>
        <v>-9999</v>
      </c>
      <c r="AE149" s="72">
        <f t="shared" ref="AE149:AE212" si="93">+(G149-AA149)^2*S149</f>
        <v>0</v>
      </c>
      <c r="AF149">
        <f t="shared" si="65"/>
        <v>-9999</v>
      </c>
      <c r="AG149" s="127"/>
      <c r="AH149">
        <f t="shared" ref="AH149:AH212" si="94">$AB$6*($AB$11/AI149*AJ149+$AB$12)</f>
        <v>-4.2587338252246601E-3</v>
      </c>
      <c r="AI149">
        <f t="shared" ref="AI149:AI212" si="95">1+$AB$7*COS(AL149)</f>
        <v>0.68946832023881155</v>
      </c>
      <c r="AJ149">
        <f t="shared" ref="AJ149:AJ212" si="96">SIN(AL149+RADIANS($AB$9))</f>
        <v>0.50151305627770104</v>
      </c>
      <c r="AK149">
        <f t="shared" ref="AK149:AK212" si="97">$AB$7*SIN(AL149)</f>
        <v>-0.47423553898262921</v>
      </c>
      <c r="AL149">
        <f t="shared" ref="AL149:AL212" si="98">2*ATAN(AM149)</f>
        <v>0.99105084383227982</v>
      </c>
      <c r="AM149">
        <f t="shared" ref="AM149:AM212" si="99">SQRT((1+$AB$7)/(1-$AB$7))*TAN(AN149/2)</f>
        <v>0.54050661916155762</v>
      </c>
      <c r="AN149" s="72">
        <f t="shared" si="83"/>
        <v>7.8816123835969787</v>
      </c>
      <c r="AO149" s="72">
        <f t="shared" si="83"/>
        <v>7.8816123838634109</v>
      </c>
      <c r="AP149" s="72">
        <f t="shared" si="83"/>
        <v>7.8816124008761834</v>
      </c>
      <c r="AQ149" s="72">
        <f t="shared" si="83"/>
        <v>7.8816134871860379</v>
      </c>
      <c r="AR149" s="72">
        <f t="shared" si="83"/>
        <v>7.881682762723047</v>
      </c>
      <c r="AS149" s="72">
        <f t="shared" si="83"/>
        <v>7.8857905581576864</v>
      </c>
      <c r="AT149" s="72">
        <f t="shared" si="83"/>
        <v>7.9785808975303878</v>
      </c>
      <c r="AU149" s="72">
        <f t="shared" ref="AU149:AU212" si="100">RADIANS($AB$9)+$AB$18*(F149-AB$15)</f>
        <v>8.4482551383222955</v>
      </c>
      <c r="AW149">
        <v>4700</v>
      </c>
      <c r="AX149">
        <f t="shared" si="73"/>
        <v>-6.4175072922203397E-2</v>
      </c>
      <c r="AY149">
        <f t="shared" si="74"/>
        <v>-9.6170144521599249E-2</v>
      </c>
      <c r="AZ149">
        <f t="shared" si="75"/>
        <v>3.1995071599395859E-2</v>
      </c>
      <c r="BA149">
        <f t="shared" si="76"/>
        <v>0.52745610097519968</v>
      </c>
      <c r="BB149">
        <f t="shared" si="77"/>
        <v>0.86241659315847718</v>
      </c>
      <c r="BC149">
        <f t="shared" si="78"/>
        <v>-0.58517059587030262</v>
      </c>
      <c r="BD149">
        <f t="shared" si="79"/>
        <v>-0.3012304858730579</v>
      </c>
      <c r="BE149">
        <f t="shared" si="84"/>
        <v>11.525820624601561</v>
      </c>
      <c r="BF149">
        <f t="shared" si="84"/>
        <v>11.525618716480887</v>
      </c>
      <c r="BG149">
        <f t="shared" si="84"/>
        <v>11.526322817709092</v>
      </c>
      <c r="BH149">
        <f t="shared" si="84"/>
        <v>11.523863769838332</v>
      </c>
      <c r="BI149">
        <f t="shared" si="84"/>
        <v>11.532407555947222</v>
      </c>
      <c r="BJ149">
        <f t="shared" si="84"/>
        <v>11.50216316513133</v>
      </c>
      <c r="BK149">
        <f t="shared" si="84"/>
        <v>11.603122107979292</v>
      </c>
      <c r="BL149">
        <f t="shared" si="81"/>
        <v>11.036743293610666</v>
      </c>
    </row>
    <row r="150" spans="1:64" x14ac:dyDescent="0.2">
      <c r="A150" s="133" t="s">
        <v>66</v>
      </c>
      <c r="B150" s="24" t="s">
        <v>854</v>
      </c>
      <c r="C150" s="134">
        <v>36020.718999999997</v>
      </c>
      <c r="D150" s="133" t="s">
        <v>18</v>
      </c>
      <c r="E150">
        <f t="shared" si="86"/>
        <v>-5351.9154081606002</v>
      </c>
      <c r="F150">
        <f t="shared" si="87"/>
        <v>-5352</v>
      </c>
      <c r="G150">
        <f t="shared" si="72"/>
        <v>0.18096079999668291</v>
      </c>
      <c r="H150" s="25">
        <f t="shared" si="85"/>
        <v>0.18096079999668291</v>
      </c>
      <c r="Q150" s="12">
        <f t="shared" si="88"/>
        <v>0.18372273936443312</v>
      </c>
      <c r="R150" s="2">
        <f t="shared" si="89"/>
        <v>21002.218999999997</v>
      </c>
      <c r="S150" s="6"/>
      <c r="Z150">
        <f t="shared" si="90"/>
        <v>-5352</v>
      </c>
      <c r="AA150" s="72">
        <f t="shared" si="91"/>
        <v>0.17790388781814667</v>
      </c>
      <c r="AB150" s="72">
        <f t="shared" ref="AB150:AB213" si="101">G150-AH150</f>
        <v>0.18677965154296935</v>
      </c>
      <c r="AC150" s="72">
        <f t="shared" si="92"/>
        <v>0.18096079999668291</v>
      </c>
      <c r="AD150" s="72">
        <f t="shared" ref="AD150:AD213" si="102">IF(S150&lt;&gt;0,G150-AA150, -9999)</f>
        <v>-9999</v>
      </c>
      <c r="AE150" s="72">
        <f t="shared" si="93"/>
        <v>0</v>
      </c>
      <c r="AF150">
        <f t="shared" ref="AF150:AF213" si="103">IF(S150&lt;&gt;0,G150-P150, -9999)</f>
        <v>-9999</v>
      </c>
      <c r="AG150" s="127"/>
      <c r="AH150">
        <f t="shared" si="94"/>
        <v>-5.8188515462864561E-3</v>
      </c>
      <c r="AI150">
        <f t="shared" si="95"/>
        <v>0.70019276433173472</v>
      </c>
      <c r="AJ150">
        <f t="shared" si="96"/>
        <v>0.48196478228431783</v>
      </c>
      <c r="AK150">
        <f t="shared" si="97"/>
        <v>-0.48108719792819615</v>
      </c>
      <c r="AL150">
        <f t="shared" si="98"/>
        <v>1.0135018820086978</v>
      </c>
      <c r="AM150">
        <f t="shared" si="99"/>
        <v>0.55510080730633271</v>
      </c>
      <c r="AN150" s="72">
        <f t="shared" si="83"/>
        <v>7.9082321182572866</v>
      </c>
      <c r="AO150" s="72">
        <f t="shared" si="83"/>
        <v>7.9082321240521392</v>
      </c>
      <c r="AP150" s="72">
        <f t="shared" si="83"/>
        <v>7.9082323125801786</v>
      </c>
      <c r="AQ150" s="72">
        <f t="shared" si="83"/>
        <v>7.9082384457382799</v>
      </c>
      <c r="AR150" s="72">
        <f t="shared" si="83"/>
        <v>7.9084375920807668</v>
      </c>
      <c r="AS150" s="72">
        <f t="shared" si="83"/>
        <v>7.9145495360450973</v>
      </c>
      <c r="AT150" s="72">
        <f t="shared" si="83"/>
        <v>8.0129936596913751</v>
      </c>
      <c r="AU150" s="72">
        <f t="shared" si="100"/>
        <v>8.4742572844557813</v>
      </c>
      <c r="AW150">
        <v>4800</v>
      </c>
      <c r="AX150">
        <f t="shared" si="73"/>
        <v>-6.625383827747186E-2</v>
      </c>
      <c r="AY150">
        <f t="shared" si="74"/>
        <v>-9.9217648726854957E-2</v>
      </c>
      <c r="AZ150">
        <f t="shared" si="75"/>
        <v>3.2963810449383089E-2</v>
      </c>
      <c r="BA150">
        <f t="shared" si="76"/>
        <v>0.52354878856353415</v>
      </c>
      <c r="BB150">
        <f t="shared" si="77"/>
        <v>0.86872586417453035</v>
      </c>
      <c r="BC150">
        <f t="shared" si="78"/>
        <v>-0.57257102448454655</v>
      </c>
      <c r="BD150">
        <f t="shared" si="79"/>
        <v>-0.29437198341333226</v>
      </c>
      <c r="BE150">
        <f t="shared" si="84"/>
        <v>11.545572929406672</v>
      </c>
      <c r="BF150">
        <f t="shared" si="84"/>
        <v>11.545317631166361</v>
      </c>
      <c r="BG150">
        <f t="shared" si="84"/>
        <v>11.546179036466926</v>
      </c>
      <c r="BH150">
        <f t="shared" si="84"/>
        <v>11.543267689338748</v>
      </c>
      <c r="BI150">
        <f t="shared" si="84"/>
        <v>11.553052497789208</v>
      </c>
      <c r="BJ150">
        <f t="shared" si="84"/>
        <v>11.519516964524612</v>
      </c>
      <c r="BK150">
        <f t="shared" si="84"/>
        <v>11.627835703313826</v>
      </c>
      <c r="BL150">
        <f t="shared" si="81"/>
        <v>11.062235593741534</v>
      </c>
    </row>
    <row r="151" spans="1:64" x14ac:dyDescent="0.2">
      <c r="A151" s="133" t="s">
        <v>101</v>
      </c>
      <c r="B151" s="24" t="s">
        <v>854</v>
      </c>
      <c r="C151" s="134">
        <v>52501.088900000002</v>
      </c>
      <c r="D151" s="133" t="s">
        <v>911</v>
      </c>
      <c r="E151">
        <f t="shared" si="86"/>
        <v>2351.9895472323165</v>
      </c>
      <c r="F151">
        <f t="shared" si="87"/>
        <v>2352</v>
      </c>
      <c r="G151">
        <f t="shared" si="72"/>
        <v>-2.2360799994203262E-2</v>
      </c>
      <c r="K151" s="25">
        <f>G151</f>
        <v>-2.2360799994203262E-2</v>
      </c>
      <c r="Q151" s="12">
        <f t="shared" si="88"/>
        <v>-2.6104119344620463E-2</v>
      </c>
      <c r="R151" s="2">
        <f t="shared" si="89"/>
        <v>37482.588900000002</v>
      </c>
      <c r="S151" s="6"/>
      <c r="Z151">
        <f t="shared" si="90"/>
        <v>2352</v>
      </c>
      <c r="AA151" s="72">
        <f t="shared" si="91"/>
        <v>-2.2913089426205551E-2</v>
      </c>
      <c r="AB151" s="72">
        <f t="shared" si="101"/>
        <v>-2.5551829912618174E-2</v>
      </c>
      <c r="AC151" s="72">
        <f t="shared" si="92"/>
        <v>-2.2360799994203262E-2</v>
      </c>
      <c r="AD151" s="72">
        <f t="shared" si="102"/>
        <v>-9999</v>
      </c>
      <c r="AE151" s="72">
        <f t="shared" si="93"/>
        <v>0</v>
      </c>
      <c r="AF151">
        <f t="shared" si="103"/>
        <v>-9999</v>
      </c>
      <c r="AG151" s="127"/>
      <c r="AH151">
        <f t="shared" si="94"/>
        <v>3.1910299184149107E-3</v>
      </c>
      <c r="AI151">
        <f t="shared" si="95"/>
        <v>0.67505705482495637</v>
      </c>
      <c r="AJ151">
        <f t="shared" si="96"/>
        <v>0.61693794208069108</v>
      </c>
      <c r="AK151">
        <f t="shared" si="97"/>
        <v>0.46447965827409354</v>
      </c>
      <c r="AL151">
        <f t="shared" si="98"/>
        <v>-0.96034902195692717</v>
      </c>
      <c r="AM151">
        <f t="shared" si="99"/>
        <v>-0.52083267402239575</v>
      </c>
      <c r="AN151" s="72">
        <f t="shared" si="83"/>
        <v>11.005017937385393</v>
      </c>
      <c r="AO151" s="72">
        <f t="shared" si="83"/>
        <v>11.005017937384165</v>
      </c>
      <c r="AP151" s="72">
        <f t="shared" si="83"/>
        <v>11.005017937613353</v>
      </c>
      <c r="AQ151" s="72">
        <f t="shared" si="83"/>
        <v>11.005017894799705</v>
      </c>
      <c r="AR151" s="72">
        <f t="shared" si="83"/>
        <v>11.005025889309485</v>
      </c>
      <c r="AS151" s="72">
        <f t="shared" si="83"/>
        <v>11.003392604834616</v>
      </c>
      <c r="AT151" s="72">
        <f t="shared" si="83"/>
        <v>10.919242573846839</v>
      </c>
      <c r="AU151" s="72">
        <f t="shared" si="100"/>
        <v>10.438184086537877</v>
      </c>
      <c r="AW151">
        <v>4900</v>
      </c>
      <c r="AX151">
        <f t="shared" si="73"/>
        <v>-6.8357445841320627E-2</v>
      </c>
      <c r="AY151">
        <f t="shared" si="74"/>
        <v>-0.10227033525096088</v>
      </c>
      <c r="AZ151">
        <f t="shared" si="75"/>
        <v>3.3912889409640254E-2</v>
      </c>
      <c r="BA151">
        <f t="shared" si="76"/>
        <v>0.51977182599415306</v>
      </c>
      <c r="BB151">
        <f t="shared" si="77"/>
        <v>0.87480921757041563</v>
      </c>
      <c r="BC151">
        <f t="shared" si="78"/>
        <v>-0.56015314606208844</v>
      </c>
      <c r="BD151">
        <f t="shared" si="79"/>
        <v>-0.2876372322304514</v>
      </c>
      <c r="BE151">
        <f t="shared" si="84"/>
        <v>11.565183768884124</v>
      </c>
      <c r="BF151">
        <f t="shared" si="84"/>
        <v>11.56486573641927</v>
      </c>
      <c r="BG151">
        <f t="shared" si="84"/>
        <v>11.565905719761174</v>
      </c>
      <c r="BH151">
        <f t="shared" si="84"/>
        <v>11.562498620298872</v>
      </c>
      <c r="BI151">
        <f t="shared" si="84"/>
        <v>11.573594040382197</v>
      </c>
      <c r="BJ151">
        <f t="shared" si="84"/>
        <v>11.536718698032359</v>
      </c>
      <c r="BK151">
        <f t="shared" si="84"/>
        <v>11.652181759155633</v>
      </c>
      <c r="BL151">
        <f t="shared" si="81"/>
        <v>11.087727893872403</v>
      </c>
    </row>
    <row r="152" spans="1:64" x14ac:dyDescent="0.2">
      <c r="A152" s="133" t="s">
        <v>744</v>
      </c>
      <c r="B152" s="24" t="s">
        <v>854</v>
      </c>
      <c r="C152" s="134">
        <v>51981.271000000001</v>
      </c>
      <c r="D152" s="133" t="s">
        <v>936</v>
      </c>
      <c r="E152">
        <f t="shared" si="86"/>
        <v>2108.9957479419281</v>
      </c>
      <c r="F152">
        <f t="shared" si="87"/>
        <v>2109</v>
      </c>
      <c r="G152">
        <f t="shared" si="72"/>
        <v>-9.096100002352614E-3</v>
      </c>
      <c r="K152" s="25">
        <f>G152</f>
        <v>-9.096100002352614E-3</v>
      </c>
      <c r="Q152" s="12">
        <f t="shared" si="88"/>
        <v>-1.9015965637787634E-2</v>
      </c>
      <c r="R152" s="2">
        <f t="shared" si="89"/>
        <v>36962.771000000001</v>
      </c>
      <c r="S152" s="6"/>
      <c r="Z152">
        <f t="shared" si="90"/>
        <v>2109</v>
      </c>
      <c r="AA152" s="72">
        <f t="shared" si="91"/>
        <v>-1.9513221468464154E-2</v>
      </c>
      <c r="AB152" s="72">
        <f t="shared" si="101"/>
        <v>-8.5988441716760948E-3</v>
      </c>
      <c r="AC152" s="72">
        <f t="shared" si="92"/>
        <v>-9.096100002352614E-3</v>
      </c>
      <c r="AD152" s="72">
        <f t="shared" si="102"/>
        <v>-9999</v>
      </c>
      <c r="AE152" s="72">
        <f t="shared" si="93"/>
        <v>0</v>
      </c>
      <c r="AF152">
        <f t="shared" si="103"/>
        <v>-9999</v>
      </c>
      <c r="AG152" s="127"/>
      <c r="AH152">
        <f t="shared" si="94"/>
        <v>-4.9725583067651981E-4</v>
      </c>
      <c r="AI152">
        <f t="shared" si="95"/>
        <v>0.69979689401036482</v>
      </c>
      <c r="AJ152">
        <f t="shared" si="96"/>
        <v>0.57492805876506081</v>
      </c>
      <c r="AK152">
        <f t="shared" si="97"/>
        <v>0.480840270488679</v>
      </c>
      <c r="AL152">
        <f t="shared" si="98"/>
        <v>-1.0126788047767465</v>
      </c>
      <c r="AM152">
        <f t="shared" si="99"/>
        <v>-0.55456258137928038</v>
      </c>
      <c r="AN152" s="72">
        <f t="shared" si="83"/>
        <v>10.942292472139947</v>
      </c>
      <c r="AO152" s="72">
        <f t="shared" si="83"/>
        <v>10.942292466813397</v>
      </c>
      <c r="AP152" s="72">
        <f t="shared" si="83"/>
        <v>10.942292290373608</v>
      </c>
      <c r="AQ152" s="72">
        <f t="shared" si="83"/>
        <v>10.942286446206724</v>
      </c>
      <c r="AR152" s="72">
        <f t="shared" si="83"/>
        <v>10.942093232021584</v>
      </c>
      <c r="AS152" s="72">
        <f t="shared" si="83"/>
        <v>10.93605716363</v>
      </c>
      <c r="AT152" s="72">
        <f t="shared" si="83"/>
        <v>10.837810664497761</v>
      </c>
      <c r="AU152" s="72">
        <f t="shared" si="100"/>
        <v>10.376237797219867</v>
      </c>
      <c r="AW152">
        <v>5000</v>
      </c>
      <c r="AX152">
        <f t="shared" si="73"/>
        <v>-7.0485739540790154E-2</v>
      </c>
      <c r="AY152">
        <f t="shared" si="74"/>
        <v>-0.10532820409391701</v>
      </c>
      <c r="AZ152">
        <f t="shared" si="75"/>
        <v>3.484246455312686E-2</v>
      </c>
      <c r="BA152">
        <f t="shared" si="76"/>
        <v>0.51612032507392192</v>
      </c>
      <c r="BB152">
        <f t="shared" si="77"/>
        <v>0.88067519821793927</v>
      </c>
      <c r="BC152">
        <f t="shared" si="78"/>
        <v>-0.54790939773637493</v>
      </c>
      <c r="BD152">
        <f t="shared" si="79"/>
        <v>-0.28102043244608338</v>
      </c>
      <c r="BE152">
        <f t="shared" si="84"/>
        <v>11.584658266139039</v>
      </c>
      <c r="BF152">
        <f t="shared" si="84"/>
        <v>11.584267393557061</v>
      </c>
      <c r="BG152">
        <f t="shared" si="84"/>
        <v>11.58550804291591</v>
      </c>
      <c r="BH152">
        <f t="shared" si="84"/>
        <v>11.581562169988999</v>
      </c>
      <c r="BI152">
        <f t="shared" si="84"/>
        <v>11.594032432953723</v>
      </c>
      <c r="BJ152">
        <f t="shared" si="84"/>
        <v>11.553785177844826</v>
      </c>
      <c r="BK152">
        <f t="shared" si="84"/>
        <v>11.676161020359668</v>
      </c>
      <c r="BL152">
        <f t="shared" si="81"/>
        <v>11.11322019400327</v>
      </c>
    </row>
    <row r="153" spans="1:64" x14ac:dyDescent="0.2">
      <c r="A153" s="133" t="s">
        <v>983</v>
      </c>
      <c r="B153" s="24" t="s">
        <v>854</v>
      </c>
      <c r="C153" s="134">
        <v>56492.847199999997</v>
      </c>
      <c r="D153" s="133" t="s">
        <v>936</v>
      </c>
      <c r="E153">
        <f t="shared" si="86"/>
        <v>4217.9747608348789</v>
      </c>
      <c r="F153">
        <f t="shared" si="87"/>
        <v>4218</v>
      </c>
      <c r="G153">
        <f t="shared" si="72"/>
        <v>-5.3992200002539903E-2</v>
      </c>
      <c r="K153" s="25">
        <f>G153</f>
        <v>-5.3992200002539903E-2</v>
      </c>
      <c r="Q153" s="12">
        <f t="shared" si="88"/>
        <v>-8.1553862492923887E-2</v>
      </c>
      <c r="R153" s="2">
        <f t="shared" si="89"/>
        <v>41474.347199999997</v>
      </c>
      <c r="S153" s="6"/>
      <c r="Z153">
        <f t="shared" si="90"/>
        <v>4218</v>
      </c>
      <c r="AA153" s="72">
        <f t="shared" si="91"/>
        <v>-5.4509057078482276E-2</v>
      </c>
      <c r="AB153" s="72">
        <f t="shared" si="101"/>
        <v>-8.1037005416981514E-2</v>
      </c>
      <c r="AC153" s="72">
        <f t="shared" si="92"/>
        <v>-5.3992200002539903E-2</v>
      </c>
      <c r="AD153" s="72">
        <f t="shared" si="102"/>
        <v>-9999</v>
      </c>
      <c r="AE153" s="72">
        <f t="shared" si="93"/>
        <v>0</v>
      </c>
      <c r="AF153">
        <f t="shared" si="103"/>
        <v>-9999</v>
      </c>
      <c r="AG153" s="127"/>
      <c r="AH153">
        <f t="shared" si="94"/>
        <v>2.7044805414441608E-2</v>
      </c>
      <c r="AI153">
        <f t="shared" si="95"/>
        <v>0.5482921849907163</v>
      </c>
      <c r="AJ153">
        <f t="shared" si="96"/>
        <v>0.82853151373195111</v>
      </c>
      <c r="AK153">
        <f t="shared" si="97"/>
        <v>0.3424752844060267</v>
      </c>
      <c r="AL153">
        <f t="shared" si="98"/>
        <v>-0.64871501779862129</v>
      </c>
      <c r="AM153">
        <f t="shared" si="99"/>
        <v>-0.33623247532556355</v>
      </c>
      <c r="AN153" s="72">
        <f t="shared" si="83"/>
        <v>11.428454856188104</v>
      </c>
      <c r="AO153" s="72">
        <f t="shared" si="83"/>
        <v>11.42840542905388</v>
      </c>
      <c r="AP153" s="72">
        <f t="shared" si="83"/>
        <v>11.428613264755697</v>
      </c>
      <c r="AQ153" s="72">
        <f t="shared" si="83"/>
        <v>11.427738707448606</v>
      </c>
      <c r="AR153" s="72">
        <f t="shared" si="83"/>
        <v>11.431407684247137</v>
      </c>
      <c r="AS153" s="72">
        <f t="shared" si="83"/>
        <v>11.415814433360579</v>
      </c>
      <c r="AT153" s="72">
        <f t="shared" si="83"/>
        <v>11.47883854601443</v>
      </c>
      <c r="AU153" s="72">
        <f t="shared" si="100"/>
        <v>10.91387040697988</v>
      </c>
    </row>
    <row r="154" spans="1:64" x14ac:dyDescent="0.2">
      <c r="A154" s="133" t="s">
        <v>45</v>
      </c>
      <c r="B154" s="24" t="s">
        <v>854</v>
      </c>
      <c r="C154" s="134">
        <v>24379.385999999999</v>
      </c>
      <c r="D154" s="133" t="s">
        <v>862</v>
      </c>
      <c r="E154">
        <f t="shared" si="86"/>
        <v>-10793.766745858975</v>
      </c>
      <c r="F154">
        <f t="shared" si="87"/>
        <v>-10794</v>
      </c>
      <c r="G154">
        <f t="shared" si="72"/>
        <v>0.49898259999827133</v>
      </c>
      <c r="I154" s="25">
        <f t="shared" ref="I154:I212" si="104">G154</f>
        <v>0.49898259999827133</v>
      </c>
      <c r="Q154" s="12">
        <f t="shared" si="88"/>
        <v>0.313404263848167</v>
      </c>
      <c r="R154" s="2">
        <f t="shared" si="89"/>
        <v>9360.8859999999986</v>
      </c>
      <c r="S154" s="6"/>
      <c r="Z154">
        <f t="shared" si="90"/>
        <v>-10794</v>
      </c>
      <c r="AA154" s="72">
        <f t="shared" si="91"/>
        <v>0.3631051994856539</v>
      </c>
      <c r="AB154" s="72">
        <f t="shared" si="101"/>
        <v>0.44928166436078443</v>
      </c>
      <c r="AC154" s="72">
        <f t="shared" si="92"/>
        <v>0.49898259999827133</v>
      </c>
      <c r="AD154" s="72">
        <f t="shared" si="102"/>
        <v>-9999</v>
      </c>
      <c r="AE154" s="72">
        <f t="shared" si="93"/>
        <v>0</v>
      </c>
      <c r="AF154">
        <f t="shared" si="103"/>
        <v>-9999</v>
      </c>
      <c r="AG154" s="127"/>
      <c r="AH154">
        <f t="shared" si="94"/>
        <v>4.9700935637486898E-2</v>
      </c>
      <c r="AI154">
        <f t="shared" si="95"/>
        <v>0.45486092981359039</v>
      </c>
      <c r="AJ154">
        <f t="shared" si="96"/>
        <v>0.94535423038145605</v>
      </c>
      <c r="AK154">
        <f t="shared" si="97"/>
        <v>-0.1554112760572631</v>
      </c>
      <c r="AL154">
        <f t="shared" si="98"/>
        <v>0.27771828602800552</v>
      </c>
      <c r="AM154">
        <f t="shared" si="99"/>
        <v>0.1397585682813372</v>
      </c>
      <c r="AN154" s="72">
        <f t="shared" si="83"/>
        <v>6.8027987625940991</v>
      </c>
      <c r="AO154" s="72">
        <f t="shared" si="83"/>
        <v>6.8082880226393554</v>
      </c>
      <c r="AP154" s="72">
        <f t="shared" si="83"/>
        <v>6.7971324055954394</v>
      </c>
      <c r="AQ154" s="72">
        <f t="shared" si="83"/>
        <v>6.8198797032813285</v>
      </c>
      <c r="AR154" s="72">
        <f t="shared" si="83"/>
        <v>6.773801268551753</v>
      </c>
      <c r="AS154" s="72">
        <f t="shared" si="83"/>
        <v>6.8684938098661616</v>
      </c>
      <c r="AT154" s="72">
        <f t="shared" si="83"/>
        <v>6.6788361244636674</v>
      </c>
      <c r="AU154" s="72">
        <f t="shared" si="100"/>
        <v>7.0869663113339261</v>
      </c>
    </row>
    <row r="155" spans="1:64" x14ac:dyDescent="0.2">
      <c r="A155" s="133" t="s">
        <v>45</v>
      </c>
      <c r="B155" s="24" t="s">
        <v>854</v>
      </c>
      <c r="C155" s="134">
        <v>24426.452000000001</v>
      </c>
      <c r="D155" s="133" t="s">
        <v>862</v>
      </c>
      <c r="E155">
        <f t="shared" si="86"/>
        <v>-10771.765298510967</v>
      </c>
      <c r="F155">
        <f t="shared" si="87"/>
        <v>-10772</v>
      </c>
      <c r="G155">
        <f t="shared" si="72"/>
        <v>0.50207880000016303</v>
      </c>
      <c r="I155" s="25">
        <f t="shared" si="104"/>
        <v>0.50207880000016303</v>
      </c>
      <c r="Q155" s="12">
        <f t="shared" si="88"/>
        <v>0.31291090623215201</v>
      </c>
      <c r="R155" s="2">
        <f t="shared" si="89"/>
        <v>9407.9520000000011</v>
      </c>
      <c r="S155" s="6"/>
      <c r="Z155">
        <f t="shared" si="90"/>
        <v>-10772</v>
      </c>
      <c r="AA155" s="72">
        <f t="shared" si="91"/>
        <v>0.36249255652257623</v>
      </c>
      <c r="AB155" s="72">
        <f t="shared" si="101"/>
        <v>0.45249714970973881</v>
      </c>
      <c r="AC155" s="72">
        <f t="shared" si="92"/>
        <v>0.50207880000016303</v>
      </c>
      <c r="AD155" s="72">
        <f t="shared" si="102"/>
        <v>-9999</v>
      </c>
      <c r="AE155" s="72">
        <f t="shared" si="93"/>
        <v>0</v>
      </c>
      <c r="AF155">
        <f t="shared" si="103"/>
        <v>-9999</v>
      </c>
      <c r="AG155" s="127"/>
      <c r="AH155">
        <f t="shared" si="94"/>
        <v>4.9581650290424224E-2</v>
      </c>
      <c r="AI155">
        <f t="shared" si="95"/>
        <v>0.45518653617919369</v>
      </c>
      <c r="AJ155">
        <f t="shared" si="96"/>
        <v>0.94467155666866798</v>
      </c>
      <c r="AK155">
        <f t="shared" si="97"/>
        <v>-0.15654890676406899</v>
      </c>
      <c r="AL155">
        <f t="shared" si="98"/>
        <v>0.27980577196560313</v>
      </c>
      <c r="AM155">
        <f t="shared" si="99"/>
        <v>0.14082285375117087</v>
      </c>
      <c r="AN155" s="72">
        <f t="shared" si="83"/>
        <v>6.8065781314183891</v>
      </c>
      <c r="AO155" s="72">
        <f t="shared" si="83"/>
        <v>6.8120208821966513</v>
      </c>
      <c r="AP155" s="72">
        <f t="shared" si="83"/>
        <v>6.800935816691692</v>
      </c>
      <c r="AQ155" s="72">
        <f t="shared" si="83"/>
        <v>6.8235887310517329</v>
      </c>
      <c r="AR155" s="72">
        <f t="shared" si="83"/>
        <v>6.7776037414996191</v>
      </c>
      <c r="AS155" s="72">
        <f t="shared" si="83"/>
        <v>6.8723205351969261</v>
      </c>
      <c r="AT155" s="72">
        <f t="shared" si="83"/>
        <v>6.6822445852819108</v>
      </c>
      <c r="AU155" s="72">
        <f t="shared" si="100"/>
        <v>7.0925746173627164</v>
      </c>
    </row>
    <row r="156" spans="1:64" x14ac:dyDescent="0.2">
      <c r="A156" s="133" t="s">
        <v>45</v>
      </c>
      <c r="B156" s="24" t="s">
        <v>854</v>
      </c>
      <c r="C156" s="134">
        <v>24437.151999999998</v>
      </c>
      <c r="D156" s="133" t="s">
        <v>862</v>
      </c>
      <c r="E156">
        <f t="shared" si="86"/>
        <v>-10766.763482197204</v>
      </c>
      <c r="F156">
        <f t="shared" si="87"/>
        <v>-10767</v>
      </c>
      <c r="G156">
        <f t="shared" si="72"/>
        <v>0.50596429999859538</v>
      </c>
      <c r="I156" s="25">
        <f t="shared" si="104"/>
        <v>0.50596429999859538</v>
      </c>
      <c r="Q156" s="12">
        <f t="shared" si="88"/>
        <v>0.31279874452058726</v>
      </c>
      <c r="R156" s="2">
        <f t="shared" si="89"/>
        <v>9418.6519999999982</v>
      </c>
      <c r="S156" s="6"/>
      <c r="Z156">
        <f t="shared" si="90"/>
        <v>-10767</v>
      </c>
      <c r="AA156" s="72">
        <f t="shared" si="91"/>
        <v>0.36235317289611069</v>
      </c>
      <c r="AB156" s="72">
        <f t="shared" si="101"/>
        <v>0.45640987162307201</v>
      </c>
      <c r="AC156" s="72">
        <f t="shared" si="92"/>
        <v>0.50596429999859538</v>
      </c>
      <c r="AD156" s="72">
        <f t="shared" si="102"/>
        <v>-9999</v>
      </c>
      <c r="AE156" s="72">
        <f t="shared" si="93"/>
        <v>0</v>
      </c>
      <c r="AF156">
        <f t="shared" si="103"/>
        <v>-9999</v>
      </c>
      <c r="AG156" s="127"/>
      <c r="AH156">
        <f t="shared" si="94"/>
        <v>4.9554428375523402E-2</v>
      </c>
      <c r="AI156">
        <f t="shared" si="95"/>
        <v>0.45526093643757271</v>
      </c>
      <c r="AJ156">
        <f t="shared" si="96"/>
        <v>0.94451568760809101</v>
      </c>
      <c r="AK156">
        <f t="shared" si="97"/>
        <v>-0.15680759930111784</v>
      </c>
      <c r="AL156">
        <f t="shared" si="98"/>
        <v>0.28028063210439619</v>
      </c>
      <c r="AM156">
        <f t="shared" si="99"/>
        <v>0.14106500041521552</v>
      </c>
      <c r="AN156" s="72">
        <f t="shared" si="83"/>
        <v>6.8074374820217889</v>
      </c>
      <c r="AO156" s="72">
        <f t="shared" si="83"/>
        <v>6.8128695695221575</v>
      </c>
      <c r="AP156" s="72">
        <f t="shared" si="83"/>
        <v>6.8018007460126126</v>
      </c>
      <c r="AQ156" s="72">
        <f t="shared" si="83"/>
        <v>6.824431776157259</v>
      </c>
      <c r="AR156" s="72">
        <f t="shared" si="83"/>
        <v>6.7784688565350288</v>
      </c>
      <c r="AS156" s="72">
        <f t="shared" si="83"/>
        <v>6.8731896630837781</v>
      </c>
      <c r="AT156" s="72">
        <f t="shared" si="83"/>
        <v>6.6830210329136976</v>
      </c>
      <c r="AU156" s="72">
        <f t="shared" si="100"/>
        <v>7.0938492323692603</v>
      </c>
    </row>
    <row r="157" spans="1:64" x14ac:dyDescent="0.2">
      <c r="A157" s="133" t="s">
        <v>45</v>
      </c>
      <c r="B157" s="24" t="s">
        <v>854</v>
      </c>
      <c r="C157" s="134">
        <v>24439.269</v>
      </c>
      <c r="D157" s="133" t="s">
        <v>862</v>
      </c>
      <c r="E157">
        <f t="shared" si="86"/>
        <v>-10765.773870502228</v>
      </c>
      <c r="F157">
        <f t="shared" si="87"/>
        <v>-10766</v>
      </c>
      <c r="G157">
        <f t="shared" si="72"/>
        <v>0.4837413999994169</v>
      </c>
      <c r="I157" s="25">
        <f t="shared" si="104"/>
        <v>0.4837413999994169</v>
      </c>
      <c r="Q157" s="12">
        <f t="shared" si="88"/>
        <v>0.31277631062357869</v>
      </c>
      <c r="R157" s="2">
        <f t="shared" si="89"/>
        <v>9420.7690000000002</v>
      </c>
      <c r="S157" s="6"/>
      <c r="Z157">
        <f t="shared" si="90"/>
        <v>-10766</v>
      </c>
      <c r="AA157" s="72">
        <f t="shared" si="91"/>
        <v>0.36232528965472854</v>
      </c>
      <c r="AB157" s="72">
        <f t="shared" si="101"/>
        <v>0.43419242096826705</v>
      </c>
      <c r="AC157" s="72">
        <f t="shared" si="92"/>
        <v>0.4837413999994169</v>
      </c>
      <c r="AD157" s="72">
        <f t="shared" si="102"/>
        <v>-9999</v>
      </c>
      <c r="AE157" s="72">
        <f t="shared" si="93"/>
        <v>0</v>
      </c>
      <c r="AF157">
        <f t="shared" si="103"/>
        <v>-9999</v>
      </c>
      <c r="AG157" s="127"/>
      <c r="AH157">
        <f t="shared" si="94"/>
        <v>4.9548979031149833E-2</v>
      </c>
      <c r="AI157">
        <f t="shared" si="95"/>
        <v>0.45527583424794615</v>
      </c>
      <c r="AJ157">
        <f t="shared" si="96"/>
        <v>0.94448448191560042</v>
      </c>
      <c r="AK157">
        <f t="shared" si="97"/>
        <v>-0.15685934404803251</v>
      </c>
      <c r="AL157">
        <f t="shared" si="98"/>
        <v>0.28037562337254263</v>
      </c>
      <c r="AM157">
        <f t="shared" si="99"/>
        <v>0.14111344150538133</v>
      </c>
      <c r="AN157" s="72">
        <f t="shared" si="83"/>
        <v>6.8076093700985236</v>
      </c>
      <c r="AO157" s="72">
        <f t="shared" si="83"/>
        <v>6.81303932086825</v>
      </c>
      <c r="AP157" s="72">
        <f t="shared" si="83"/>
        <v>6.8019737548986399</v>
      </c>
      <c r="AQ157" s="72">
        <f t="shared" si="83"/>
        <v>6.8246003890417448</v>
      </c>
      <c r="AR157" s="72">
        <f t="shared" si="83"/>
        <v>6.7786419202942572</v>
      </c>
      <c r="AS157" s="72">
        <f t="shared" si="83"/>
        <v>6.873363462812212</v>
      </c>
      <c r="AT157" s="72">
        <f t="shared" si="83"/>
        <v>6.6831764025080833</v>
      </c>
      <c r="AU157" s="72">
        <f t="shared" si="100"/>
        <v>7.0941041553705686</v>
      </c>
    </row>
    <row r="158" spans="1:64" x14ac:dyDescent="0.2">
      <c r="A158" s="133" t="s">
        <v>45</v>
      </c>
      <c r="B158" s="24" t="s">
        <v>854</v>
      </c>
      <c r="C158" s="134">
        <v>24441.412</v>
      </c>
      <c r="D158" s="133" t="s">
        <v>862</v>
      </c>
      <c r="E158">
        <f t="shared" si="86"/>
        <v>-10764.772104861069</v>
      </c>
      <c r="F158">
        <f t="shared" si="87"/>
        <v>-10765</v>
      </c>
      <c r="G158">
        <f t="shared" si="72"/>
        <v>0.48751850000189734</v>
      </c>
      <c r="I158" s="25">
        <f t="shared" si="104"/>
        <v>0.48751850000189734</v>
      </c>
      <c r="Q158" s="12">
        <f t="shared" si="88"/>
        <v>0.31275387620833817</v>
      </c>
      <c r="R158" s="2">
        <f t="shared" si="89"/>
        <v>9422.9120000000003</v>
      </c>
      <c r="S158" s="6"/>
      <c r="Z158">
        <f t="shared" si="90"/>
        <v>-10765</v>
      </c>
      <c r="AA158" s="72">
        <f t="shared" si="91"/>
        <v>0.36229740424123308</v>
      </c>
      <c r="AB158" s="72">
        <f t="shared" si="101"/>
        <v>0.43797497196900242</v>
      </c>
      <c r="AC158" s="72">
        <f t="shared" si="92"/>
        <v>0.48751850000189734</v>
      </c>
      <c r="AD158" s="72">
        <f t="shared" si="102"/>
        <v>-9999</v>
      </c>
      <c r="AE158" s="72">
        <f t="shared" si="93"/>
        <v>0</v>
      </c>
      <c r="AF158">
        <f t="shared" si="103"/>
        <v>-9999</v>
      </c>
      <c r="AG158" s="127"/>
      <c r="AH158">
        <f t="shared" si="94"/>
        <v>4.9543528032894898E-2</v>
      </c>
      <c r="AI158">
        <f t="shared" si="95"/>
        <v>0.45529073798070574</v>
      </c>
      <c r="AJ158">
        <f t="shared" si="96"/>
        <v>0.94445326559124854</v>
      </c>
      <c r="AK158">
        <f t="shared" si="97"/>
        <v>-0.15691109087583949</v>
      </c>
      <c r="AL158">
        <f t="shared" si="98"/>
        <v>0.28047062105931991</v>
      </c>
      <c r="AM158">
        <f t="shared" si="99"/>
        <v>0.14116188651814865</v>
      </c>
      <c r="AN158" s="72">
        <f t="shared" si="83"/>
        <v>6.8077812641638324</v>
      </c>
      <c r="AO158" s="72">
        <f t="shared" si="83"/>
        <v>6.8132090768493869</v>
      </c>
      <c r="AP158" s="72">
        <f t="shared" si="83"/>
        <v>6.8021467714596575</v>
      </c>
      <c r="AQ158" s="72">
        <f t="shared" si="83"/>
        <v>6.8247690032239836</v>
      </c>
      <c r="AR158" s="72">
        <f t="shared" si="83"/>
        <v>6.7788149976385474</v>
      </c>
      <c r="AS158" s="72">
        <f t="shared" si="83"/>
        <v>6.8735372539274202</v>
      </c>
      <c r="AT158" s="72">
        <f t="shared" si="83"/>
        <v>6.6833317988069121</v>
      </c>
      <c r="AU158" s="72">
        <f t="shared" si="100"/>
        <v>7.0943590783718777</v>
      </c>
    </row>
    <row r="159" spans="1:64" x14ac:dyDescent="0.2">
      <c r="A159" s="133" t="s">
        <v>45</v>
      </c>
      <c r="B159" s="24" t="s">
        <v>854</v>
      </c>
      <c r="C159" s="134">
        <v>24452.100999999999</v>
      </c>
      <c r="D159" s="133" t="s">
        <v>862</v>
      </c>
      <c r="E159">
        <f t="shared" si="86"/>
        <v>-10759.775430601458</v>
      </c>
      <c r="F159">
        <f t="shared" si="87"/>
        <v>-10760</v>
      </c>
      <c r="G159">
        <f t="shared" si="72"/>
        <v>0.48040399999808869</v>
      </c>
      <c r="I159" s="25">
        <f t="shared" si="104"/>
        <v>0.48040399999808869</v>
      </c>
      <c r="Q159" s="12">
        <f t="shared" si="88"/>
        <v>0.31264169635865752</v>
      </c>
      <c r="R159" s="2">
        <f t="shared" si="89"/>
        <v>9433.6009999999987</v>
      </c>
      <c r="S159" s="6"/>
      <c r="Z159">
        <f t="shared" si="90"/>
        <v>-10760</v>
      </c>
      <c r="AA159" s="72">
        <f t="shared" si="91"/>
        <v>0.3621579445908058</v>
      </c>
      <c r="AB159" s="72">
        <f t="shared" si="101"/>
        <v>0.43088775176594041</v>
      </c>
      <c r="AC159" s="72">
        <f t="shared" si="92"/>
        <v>0.48040399999808869</v>
      </c>
      <c r="AD159" s="72">
        <f t="shared" si="102"/>
        <v>-9999</v>
      </c>
      <c r="AE159" s="72">
        <f t="shared" si="93"/>
        <v>0</v>
      </c>
      <c r="AF159">
        <f t="shared" si="103"/>
        <v>-9999</v>
      </c>
      <c r="AG159" s="127"/>
      <c r="AH159">
        <f t="shared" si="94"/>
        <v>4.9516248232148299E-2</v>
      </c>
      <c r="AI159">
        <f t="shared" si="95"/>
        <v>0.4553653455226585</v>
      </c>
      <c r="AJ159">
        <f t="shared" si="96"/>
        <v>0.9442970244154304</v>
      </c>
      <c r="AK159">
        <f t="shared" si="97"/>
        <v>-0.15716985624411883</v>
      </c>
      <c r="AL159">
        <f t="shared" si="98"/>
        <v>0.28094570585025441</v>
      </c>
      <c r="AM159">
        <f t="shared" si="99"/>
        <v>0.14140417047329684</v>
      </c>
      <c r="AN159" s="72">
        <f t="shared" si="83"/>
        <v>6.8086408243673562</v>
      </c>
      <c r="AO159" s="72">
        <f t="shared" si="83"/>
        <v>6.8140579264015173</v>
      </c>
      <c r="AP159" s="72">
        <f t="shared" si="83"/>
        <v>6.8030119694051292</v>
      </c>
      <c r="AQ159" s="72">
        <f t="shared" si="83"/>
        <v>6.8256120937511184</v>
      </c>
      <c r="AR159" s="72">
        <f t="shared" si="83"/>
        <v>6.7796805881508062</v>
      </c>
      <c r="AS159" s="72">
        <f t="shared" si="83"/>
        <v>6.8744060803518225</v>
      </c>
      <c r="AT159" s="72">
        <f t="shared" si="83"/>
        <v>6.684109181094005</v>
      </c>
      <c r="AU159" s="72">
        <f t="shared" si="100"/>
        <v>7.0956336933784208</v>
      </c>
    </row>
    <row r="160" spans="1:64" x14ac:dyDescent="0.2">
      <c r="A160" s="133" t="s">
        <v>45</v>
      </c>
      <c r="B160" s="24" t="s">
        <v>854</v>
      </c>
      <c r="C160" s="134">
        <v>24454.243999999999</v>
      </c>
      <c r="D160" s="133" t="s">
        <v>862</v>
      </c>
      <c r="E160">
        <f t="shared" si="86"/>
        <v>-10758.773664960299</v>
      </c>
      <c r="F160">
        <f t="shared" si="87"/>
        <v>-10759</v>
      </c>
      <c r="G160">
        <f t="shared" si="72"/>
        <v>0.48418110000056913</v>
      </c>
      <c r="I160" s="25">
        <f t="shared" si="104"/>
        <v>0.48418110000056913</v>
      </c>
      <c r="Q160" s="12">
        <f t="shared" si="88"/>
        <v>0.31261925883402569</v>
      </c>
      <c r="R160" s="2">
        <f t="shared" si="89"/>
        <v>9435.7439999999988</v>
      </c>
      <c r="S160" s="6"/>
      <c r="Z160">
        <f t="shared" si="90"/>
        <v>-10759</v>
      </c>
      <c r="AA160" s="72">
        <f t="shared" si="91"/>
        <v>0.36213004614388</v>
      </c>
      <c r="AB160" s="72">
        <f t="shared" si="101"/>
        <v>0.43467031269071482</v>
      </c>
      <c r="AC160" s="72">
        <f t="shared" si="92"/>
        <v>0.48418110000056913</v>
      </c>
      <c r="AD160" s="72">
        <f t="shared" si="102"/>
        <v>-9999</v>
      </c>
      <c r="AE160" s="72">
        <f t="shared" si="93"/>
        <v>0</v>
      </c>
      <c r="AF160">
        <f t="shared" si="103"/>
        <v>-9999</v>
      </c>
      <c r="AG160" s="127"/>
      <c r="AH160">
        <f t="shared" si="94"/>
        <v>4.9510787309854309E-2</v>
      </c>
      <c r="AI160">
        <f t="shared" si="95"/>
        <v>0.45538028481515991</v>
      </c>
      <c r="AJ160">
        <f t="shared" si="96"/>
        <v>0.94426574425421328</v>
      </c>
      <c r="AK160">
        <f t="shared" si="97"/>
        <v>-0.15722161556679712</v>
      </c>
      <c r="AL160">
        <f t="shared" si="98"/>
        <v>0.28104074209537933</v>
      </c>
      <c r="AM160">
        <f t="shared" si="99"/>
        <v>0.14145263905305475</v>
      </c>
      <c r="AN160" s="72">
        <f t="shared" si="83"/>
        <v>6.8088127543931387</v>
      </c>
      <c r="AO160" s="72">
        <f t="shared" si="83"/>
        <v>6.8142277102654019</v>
      </c>
      <c r="AP160" s="72">
        <f t="shared" si="83"/>
        <v>6.8031850320254064</v>
      </c>
      <c r="AQ160" s="72">
        <f t="shared" si="83"/>
        <v>6.8257807158096995</v>
      </c>
      <c r="AR160" s="72">
        <f t="shared" si="83"/>
        <v>6.7798537470143643</v>
      </c>
      <c r="AS160" s="72">
        <f t="shared" si="83"/>
        <v>6.8745798198157813</v>
      </c>
      <c r="AT160" s="72">
        <f t="shared" si="83"/>
        <v>6.6842647377552531</v>
      </c>
      <c r="AU160" s="72">
        <f t="shared" si="100"/>
        <v>7.0958886163797299</v>
      </c>
    </row>
    <row r="161" spans="1:48" x14ac:dyDescent="0.2">
      <c r="A161" s="133" t="s">
        <v>45</v>
      </c>
      <c r="B161" s="24" t="s">
        <v>854</v>
      </c>
      <c r="C161" s="134">
        <v>24717.356</v>
      </c>
      <c r="D161" s="133" t="s">
        <v>862</v>
      </c>
      <c r="E161">
        <f t="shared" si="86"/>
        <v>-10635.779469264282</v>
      </c>
      <c r="F161">
        <f t="shared" si="87"/>
        <v>-10636</v>
      </c>
      <c r="G161">
        <f t="shared" si="72"/>
        <v>0.47176440000112052</v>
      </c>
      <c r="I161" s="25">
        <f t="shared" si="104"/>
        <v>0.47176440000112052</v>
      </c>
      <c r="Q161" s="12">
        <f t="shared" si="88"/>
        <v>0.30985549126795947</v>
      </c>
      <c r="R161" s="2">
        <f t="shared" si="89"/>
        <v>9698.8559999999998</v>
      </c>
      <c r="S161" s="6"/>
      <c r="Z161">
        <f t="shared" si="90"/>
        <v>-10636</v>
      </c>
      <c r="AA161" s="72">
        <f t="shared" si="91"/>
        <v>0.35868195974224171</v>
      </c>
      <c r="AB161" s="72">
        <f t="shared" si="101"/>
        <v>0.42293793152683828</v>
      </c>
      <c r="AC161" s="72">
        <f t="shared" si="92"/>
        <v>0.47176440000112052</v>
      </c>
      <c r="AD161" s="72">
        <f t="shared" si="102"/>
        <v>-9999</v>
      </c>
      <c r="AE161" s="72">
        <f t="shared" si="93"/>
        <v>0</v>
      </c>
      <c r="AF161">
        <f t="shared" si="103"/>
        <v>-9999</v>
      </c>
      <c r="AG161" s="127"/>
      <c r="AH161">
        <f t="shared" si="94"/>
        <v>4.8826468474282243E-2</v>
      </c>
      <c r="AI161">
        <f t="shared" si="95"/>
        <v>0.45726342807157005</v>
      </c>
      <c r="AJ161">
        <f t="shared" si="96"/>
        <v>0.94033640406921393</v>
      </c>
      <c r="AK161">
        <f t="shared" si="97"/>
        <v>-0.16360404659062186</v>
      </c>
      <c r="AL161">
        <f t="shared" si="98"/>
        <v>0.2927799628140445</v>
      </c>
      <c r="AM161">
        <f t="shared" si="99"/>
        <v>0.14744473744515121</v>
      </c>
      <c r="AN161" s="72">
        <f t="shared" si="83"/>
        <v>6.8300063242517819</v>
      </c>
      <c r="AO161" s="72">
        <f t="shared" si="83"/>
        <v>6.8351477357825505</v>
      </c>
      <c r="AP161" s="72">
        <f t="shared" si="83"/>
        <v>6.8245304201207571</v>
      </c>
      <c r="AQ161" s="72">
        <f t="shared" si="83"/>
        <v>6.8465327081443936</v>
      </c>
      <c r="AR161" s="72">
        <f t="shared" si="83"/>
        <v>6.8012560121423311</v>
      </c>
      <c r="AS161" s="72">
        <f t="shared" si="83"/>
        <v>6.8958846225651325</v>
      </c>
      <c r="AT161" s="72">
        <f t="shared" si="83"/>
        <v>6.7036041858027602</v>
      </c>
      <c r="AU161" s="72">
        <f t="shared" si="100"/>
        <v>7.1272441455406979</v>
      </c>
    </row>
    <row r="162" spans="1:48" x14ac:dyDescent="0.2">
      <c r="A162" s="133" t="s">
        <v>45</v>
      </c>
      <c r="B162" s="24" t="s">
        <v>854</v>
      </c>
      <c r="C162" s="134">
        <v>26653.285</v>
      </c>
      <c r="D162" s="133" t="s">
        <v>862</v>
      </c>
      <c r="E162">
        <f t="shared" si="86"/>
        <v>-9730.8111277230619</v>
      </c>
      <c r="F162">
        <f t="shared" si="87"/>
        <v>-9731</v>
      </c>
      <c r="G162">
        <f t="shared" si="72"/>
        <v>0.40403990000049816</v>
      </c>
      <c r="I162" s="25">
        <f t="shared" si="104"/>
        <v>0.40403990000049816</v>
      </c>
      <c r="Q162" s="12">
        <f t="shared" si="88"/>
        <v>0.28927938755915883</v>
      </c>
      <c r="R162" s="2">
        <f t="shared" si="89"/>
        <v>11634.785</v>
      </c>
      <c r="S162" s="6"/>
      <c r="Z162">
        <f t="shared" si="90"/>
        <v>-9731</v>
      </c>
      <c r="AA162" s="72">
        <f t="shared" si="91"/>
        <v>0.33229511688869529</v>
      </c>
      <c r="AB162" s="72">
        <f t="shared" si="101"/>
        <v>0.36102417067096171</v>
      </c>
      <c r="AC162" s="72">
        <f t="shared" si="92"/>
        <v>0.40403990000049816</v>
      </c>
      <c r="AD162" s="72">
        <f t="shared" si="102"/>
        <v>-9999</v>
      </c>
      <c r="AE162" s="72">
        <f t="shared" si="93"/>
        <v>0</v>
      </c>
      <c r="AF162">
        <f t="shared" si="103"/>
        <v>-9999</v>
      </c>
      <c r="AG162" s="127"/>
      <c r="AH162">
        <f t="shared" si="94"/>
        <v>4.3015729329536428E-2</v>
      </c>
      <c r="AI162">
        <f t="shared" si="95"/>
        <v>0.47412314116716348</v>
      </c>
      <c r="AJ162">
        <f t="shared" si="96"/>
        <v>0.90603253395108618</v>
      </c>
      <c r="AK162">
        <f t="shared" si="97"/>
        <v>-0.21161946959946557</v>
      </c>
      <c r="AL162">
        <f t="shared" si="98"/>
        <v>0.38258446560057624</v>
      </c>
      <c r="AM162">
        <f t="shared" si="99"/>
        <v>0.19366019992243413</v>
      </c>
      <c r="AN162" s="72">
        <f t="shared" si="83"/>
        <v>6.9890112261033357</v>
      </c>
      <c r="AO162" s="72">
        <f t="shared" si="83"/>
        <v>6.9918840862390139</v>
      </c>
      <c r="AP162" s="72">
        <f t="shared" si="83"/>
        <v>6.9852276220887175</v>
      </c>
      <c r="AQ162" s="72">
        <f t="shared" si="83"/>
        <v>7.0007092046083903</v>
      </c>
      <c r="AR162" s="72">
        <f t="shared" si="83"/>
        <v>6.9650088830088102</v>
      </c>
      <c r="AS162" s="72">
        <f t="shared" si="83"/>
        <v>7.0490896857632377</v>
      </c>
      <c r="AT162" s="72">
        <f t="shared" si="83"/>
        <v>6.8594093714407967</v>
      </c>
      <c r="AU162" s="72">
        <f t="shared" si="100"/>
        <v>7.357949461725056</v>
      </c>
    </row>
    <row r="163" spans="1:48" x14ac:dyDescent="0.2">
      <c r="A163" s="133" t="s">
        <v>49</v>
      </c>
      <c r="B163" s="24" t="s">
        <v>854</v>
      </c>
      <c r="C163" s="134">
        <v>27224.445</v>
      </c>
      <c r="D163" s="133" t="s">
        <v>862</v>
      </c>
      <c r="E163">
        <f t="shared" si="86"/>
        <v>-9463.8169776510895</v>
      </c>
      <c r="F163">
        <f t="shared" si="87"/>
        <v>-9464</v>
      </c>
      <c r="G163">
        <f t="shared" si="72"/>
        <v>0.39152560000002268</v>
      </c>
      <c r="I163" s="25">
        <f t="shared" si="104"/>
        <v>0.39152560000002268</v>
      </c>
      <c r="Q163" s="12">
        <f t="shared" si="88"/>
        <v>0.2831277849672133</v>
      </c>
      <c r="R163" s="2">
        <f t="shared" si="89"/>
        <v>12205.945</v>
      </c>
      <c r="S163" s="6"/>
      <c r="Z163">
        <f t="shared" si="90"/>
        <v>-9464</v>
      </c>
      <c r="AA163" s="72">
        <f t="shared" si="91"/>
        <v>0.3241657028091513</v>
      </c>
      <c r="AB163" s="72">
        <f t="shared" si="101"/>
        <v>0.35048768215808468</v>
      </c>
      <c r="AC163" s="72">
        <f t="shared" si="92"/>
        <v>0.39152560000002268</v>
      </c>
      <c r="AD163" s="72">
        <f t="shared" si="102"/>
        <v>-9999</v>
      </c>
      <c r="AE163" s="72">
        <f t="shared" si="93"/>
        <v>0</v>
      </c>
      <c r="AF163">
        <f t="shared" si="103"/>
        <v>-9999</v>
      </c>
      <c r="AG163" s="127"/>
      <c r="AH163">
        <f t="shared" si="94"/>
        <v>4.1037917841937992E-2</v>
      </c>
      <c r="AI163">
        <f t="shared" si="95"/>
        <v>0.48021786205574502</v>
      </c>
      <c r="AJ163">
        <f t="shared" si="96"/>
        <v>0.89390042418818993</v>
      </c>
      <c r="AK163">
        <f t="shared" si="97"/>
        <v>-0.22617647897946785</v>
      </c>
      <c r="AL163">
        <f t="shared" si="98"/>
        <v>0.41042541399559196</v>
      </c>
      <c r="AM163">
        <f t="shared" si="99"/>
        <v>0.20814272947881157</v>
      </c>
      <c r="AN163" s="72">
        <f t="shared" si="83"/>
        <v>7.0370815050355366</v>
      </c>
      <c r="AO163" s="72">
        <f t="shared" si="83"/>
        <v>7.0393250415895032</v>
      </c>
      <c r="AP163" s="72">
        <f t="shared" si="83"/>
        <v>7.0338984996237084</v>
      </c>
      <c r="AQ163" s="72">
        <f t="shared" si="83"/>
        <v>7.0470719603844385</v>
      </c>
      <c r="AR163" s="72">
        <f t="shared" si="83"/>
        <v>7.0153673250697617</v>
      </c>
      <c r="AS163" s="72">
        <f t="shared" si="83"/>
        <v>7.0933843365454035</v>
      </c>
      <c r="AT163" s="72">
        <f t="shared" si="83"/>
        <v>6.9102791960842023</v>
      </c>
      <c r="AU163" s="72">
        <f t="shared" si="100"/>
        <v>7.426013903074475</v>
      </c>
    </row>
    <row r="164" spans="1:48" x14ac:dyDescent="0.2">
      <c r="A164" s="133" t="s">
        <v>50</v>
      </c>
      <c r="B164" s="24" t="s">
        <v>854</v>
      </c>
      <c r="C164" s="134">
        <v>27226.58</v>
      </c>
      <c r="D164" s="133" t="s">
        <v>862</v>
      </c>
      <c r="E164">
        <f t="shared" si="86"/>
        <v>-9462.8189516856783</v>
      </c>
      <c r="F164">
        <f t="shared" si="87"/>
        <v>-9463</v>
      </c>
      <c r="G164">
        <f t="shared" si="72"/>
        <v>0.3873027000008733</v>
      </c>
      <c r="I164" s="25">
        <f t="shared" si="104"/>
        <v>0.3873027000008733</v>
      </c>
      <c r="Q164" s="12">
        <f t="shared" si="88"/>
        <v>0.28310467581405846</v>
      </c>
      <c r="R164" s="2">
        <f t="shared" si="89"/>
        <v>12208.080000000002</v>
      </c>
      <c r="S164" s="6"/>
      <c r="Z164">
        <f t="shared" si="90"/>
        <v>-9463</v>
      </c>
      <c r="AA164" s="72">
        <f t="shared" si="91"/>
        <v>0.32413495812333037</v>
      </c>
      <c r="AB164" s="72">
        <f t="shared" si="101"/>
        <v>0.34627241769160144</v>
      </c>
      <c r="AC164" s="72">
        <f t="shared" si="92"/>
        <v>0.3873027000008733</v>
      </c>
      <c r="AD164" s="72">
        <f t="shared" si="102"/>
        <v>-9999</v>
      </c>
      <c r="AE164" s="72">
        <f t="shared" si="93"/>
        <v>0</v>
      </c>
      <c r="AF164">
        <f t="shared" si="103"/>
        <v>-9999</v>
      </c>
      <c r="AG164" s="127"/>
      <c r="AH164">
        <f t="shared" si="94"/>
        <v>4.1030282309271887E-2</v>
      </c>
      <c r="AI164">
        <f t="shared" si="95"/>
        <v>0.48024174889147297</v>
      </c>
      <c r="AJ164">
        <f t="shared" si="96"/>
        <v>0.89385308295043886</v>
      </c>
      <c r="AK164">
        <f t="shared" si="97"/>
        <v>-0.22623136602614488</v>
      </c>
      <c r="AL164">
        <f t="shared" si="98"/>
        <v>0.41053101267593961</v>
      </c>
      <c r="AM164">
        <f t="shared" si="99"/>
        <v>0.2081978168711501</v>
      </c>
      <c r="AN164" s="72">
        <f t="shared" si="83"/>
        <v>7.0372626552863933</v>
      </c>
      <c r="AO164" s="72">
        <f t="shared" si="83"/>
        <v>7.0395039498666332</v>
      </c>
      <c r="AP164" s="72">
        <f t="shared" si="83"/>
        <v>7.0340819092163773</v>
      </c>
      <c r="AQ164" s="72">
        <f t="shared" si="83"/>
        <v>7.0472466710798285</v>
      </c>
      <c r="AR164" s="72">
        <f t="shared" si="83"/>
        <v>7.0155576058816926</v>
      </c>
      <c r="AS164" s="72">
        <f t="shared" si="83"/>
        <v>7.0935497748999881</v>
      </c>
      <c r="AT164" s="72">
        <f t="shared" si="83"/>
        <v>6.9104741628129958</v>
      </c>
      <c r="AU164" s="72">
        <f t="shared" si="100"/>
        <v>7.4262688260757832</v>
      </c>
    </row>
    <row r="165" spans="1:48" x14ac:dyDescent="0.2">
      <c r="A165" s="133" t="s">
        <v>50</v>
      </c>
      <c r="B165" s="24" t="s">
        <v>854</v>
      </c>
      <c r="C165" s="134">
        <v>27271.496999999999</v>
      </c>
      <c r="D165" s="133" t="s">
        <v>862</v>
      </c>
      <c r="E165">
        <f t="shared" si="86"/>
        <v>-9441.8220747356427</v>
      </c>
      <c r="F165">
        <f t="shared" si="87"/>
        <v>-9442</v>
      </c>
      <c r="G165">
        <f t="shared" si="72"/>
        <v>0.3806217999990622</v>
      </c>
      <c r="I165" s="25">
        <f t="shared" si="104"/>
        <v>0.3806217999990622</v>
      </c>
      <c r="Q165" s="12">
        <f t="shared" si="88"/>
        <v>0.28261926388624253</v>
      </c>
      <c r="R165" s="2">
        <f t="shared" si="89"/>
        <v>12252.996999999999</v>
      </c>
      <c r="S165" s="6"/>
      <c r="Z165">
        <f t="shared" si="90"/>
        <v>-9442</v>
      </c>
      <c r="AA165" s="72">
        <f t="shared" si="91"/>
        <v>0.32348880576263245</v>
      </c>
      <c r="AB165" s="72">
        <f t="shared" si="101"/>
        <v>0.33975225812267229</v>
      </c>
      <c r="AC165" s="72">
        <f t="shared" si="92"/>
        <v>0.3806217999990622</v>
      </c>
      <c r="AD165" s="72">
        <f t="shared" si="102"/>
        <v>-9999</v>
      </c>
      <c r="AE165" s="72">
        <f t="shared" si="93"/>
        <v>0</v>
      </c>
      <c r="AF165">
        <f t="shared" si="103"/>
        <v>-9999</v>
      </c>
      <c r="AG165" s="127"/>
      <c r="AH165">
        <f t="shared" si="94"/>
        <v>4.0869541876389893E-2</v>
      </c>
      <c r="AI165">
        <f t="shared" si="95"/>
        <v>0.48074524956146025</v>
      </c>
      <c r="AJ165">
        <f t="shared" si="96"/>
        <v>0.89285554841034309</v>
      </c>
      <c r="AK165">
        <f t="shared" si="97"/>
        <v>-0.22738464045854112</v>
      </c>
      <c r="AL165">
        <f t="shared" si="98"/>
        <v>0.41275095401845258</v>
      </c>
      <c r="AM165">
        <f t="shared" si="99"/>
        <v>0.20935616886175926</v>
      </c>
      <c r="AN165" s="72">
        <f t="shared" si="83"/>
        <v>7.041068786663951</v>
      </c>
      <c r="AO165" s="72">
        <f t="shared" si="83"/>
        <v>7.0432632234952237</v>
      </c>
      <c r="AP165" s="72">
        <f t="shared" si="83"/>
        <v>7.0379354711424211</v>
      </c>
      <c r="AQ165" s="72">
        <f t="shared" si="83"/>
        <v>7.0509175772768415</v>
      </c>
      <c r="AR165" s="72">
        <f t="shared" si="83"/>
        <v>7.0195563432867143</v>
      </c>
      <c r="AS165" s="72">
        <f t="shared" si="83"/>
        <v>7.0970233613987821</v>
      </c>
      <c r="AT165" s="72">
        <f t="shared" si="83"/>
        <v>6.9145762130560415</v>
      </c>
      <c r="AU165" s="72">
        <f t="shared" si="100"/>
        <v>7.4316222091032653</v>
      </c>
    </row>
    <row r="166" spans="1:48" x14ac:dyDescent="0.2">
      <c r="A166" s="133" t="s">
        <v>50</v>
      </c>
      <c r="B166" s="24" t="s">
        <v>854</v>
      </c>
      <c r="C166" s="134">
        <v>27271.506000000001</v>
      </c>
      <c r="D166" s="133" t="s">
        <v>862</v>
      </c>
      <c r="E166">
        <f t="shared" si="86"/>
        <v>-9441.8178676004245</v>
      </c>
      <c r="F166">
        <f t="shared" si="87"/>
        <v>-9442</v>
      </c>
      <c r="G166">
        <f t="shared" si="72"/>
        <v>0.38962180000089575</v>
      </c>
      <c r="I166" s="25">
        <f t="shared" si="104"/>
        <v>0.38962180000089575</v>
      </c>
      <c r="Q166" s="12">
        <f t="shared" si="88"/>
        <v>0.28261926388624253</v>
      </c>
      <c r="R166" s="2">
        <f t="shared" si="89"/>
        <v>12253.006000000001</v>
      </c>
      <c r="S166" s="6"/>
      <c r="Z166">
        <f t="shared" si="90"/>
        <v>-9442</v>
      </c>
      <c r="AA166" s="72">
        <f t="shared" si="91"/>
        <v>0.32348880576263245</v>
      </c>
      <c r="AB166" s="72">
        <f t="shared" si="101"/>
        <v>0.34875225812450583</v>
      </c>
      <c r="AC166" s="72">
        <f t="shared" si="92"/>
        <v>0.38962180000089575</v>
      </c>
      <c r="AD166" s="72">
        <f t="shared" si="102"/>
        <v>-9999</v>
      </c>
      <c r="AE166" s="72">
        <f t="shared" si="93"/>
        <v>0</v>
      </c>
      <c r="AF166">
        <f t="shared" si="103"/>
        <v>-9999</v>
      </c>
      <c r="AG166" s="127"/>
      <c r="AH166">
        <f t="shared" si="94"/>
        <v>4.0869541876389893E-2</v>
      </c>
      <c r="AI166">
        <f t="shared" si="95"/>
        <v>0.48074524956146025</v>
      </c>
      <c r="AJ166">
        <f t="shared" si="96"/>
        <v>0.89285554841034309</v>
      </c>
      <c r="AK166">
        <f t="shared" si="97"/>
        <v>-0.22738464045854112</v>
      </c>
      <c r="AL166">
        <f t="shared" si="98"/>
        <v>0.41275095401845258</v>
      </c>
      <c r="AM166">
        <f t="shared" si="99"/>
        <v>0.20935616886175926</v>
      </c>
      <c r="AN166" s="72">
        <f t="shared" si="83"/>
        <v>7.041068786663951</v>
      </c>
      <c r="AO166" s="72">
        <f t="shared" si="83"/>
        <v>7.0432632234952237</v>
      </c>
      <c r="AP166" s="72">
        <f t="shared" si="83"/>
        <v>7.0379354711424211</v>
      </c>
      <c r="AQ166" s="72">
        <f t="shared" si="83"/>
        <v>7.0509175772768415</v>
      </c>
      <c r="AR166" s="72">
        <f t="shared" si="83"/>
        <v>7.0195563432867143</v>
      </c>
      <c r="AS166" s="72">
        <f t="shared" si="83"/>
        <v>7.0970233613987821</v>
      </c>
      <c r="AT166" s="72">
        <f t="shared" si="83"/>
        <v>6.9145762130560415</v>
      </c>
      <c r="AU166" s="72">
        <f t="shared" si="100"/>
        <v>7.4316222091032653</v>
      </c>
    </row>
    <row r="167" spans="1:48" x14ac:dyDescent="0.2">
      <c r="A167" s="133" t="s">
        <v>50</v>
      </c>
      <c r="B167" s="24" t="s">
        <v>854</v>
      </c>
      <c r="C167" s="134">
        <v>27331.398000000001</v>
      </c>
      <c r="D167" s="133" t="s">
        <v>862</v>
      </c>
      <c r="E167">
        <f t="shared" si="86"/>
        <v>-9413.8207851084608</v>
      </c>
      <c r="F167">
        <f t="shared" si="87"/>
        <v>-9414</v>
      </c>
      <c r="G167">
        <f t="shared" si="72"/>
        <v>0.38338060000023688</v>
      </c>
      <c r="I167" s="25">
        <f t="shared" si="104"/>
        <v>0.38338060000023688</v>
      </c>
      <c r="Q167" s="12">
        <f t="shared" si="88"/>
        <v>0.28197169247541476</v>
      </c>
      <c r="R167" s="2">
        <f t="shared" si="89"/>
        <v>12312.898000000001</v>
      </c>
      <c r="S167" s="6"/>
      <c r="Z167">
        <f t="shared" si="90"/>
        <v>-9414</v>
      </c>
      <c r="AA167" s="72">
        <f t="shared" si="91"/>
        <v>0.32262574232580227</v>
      </c>
      <c r="AB167" s="72">
        <f t="shared" si="101"/>
        <v>0.34272655014984937</v>
      </c>
      <c r="AC167" s="72">
        <f t="shared" si="92"/>
        <v>0.38338060000023688</v>
      </c>
      <c r="AD167" s="72">
        <f t="shared" si="102"/>
        <v>-9999</v>
      </c>
      <c r="AE167" s="72">
        <f t="shared" si="93"/>
        <v>0</v>
      </c>
      <c r="AF167">
        <f t="shared" si="103"/>
        <v>-9999</v>
      </c>
      <c r="AG167" s="127"/>
      <c r="AH167">
        <f t="shared" si="94"/>
        <v>4.0654049850387515E-2</v>
      </c>
      <c r="AI167">
        <f t="shared" si="95"/>
        <v>0.4814221847943948</v>
      </c>
      <c r="AJ167">
        <f t="shared" si="96"/>
        <v>0.8915154513118253</v>
      </c>
      <c r="AK167">
        <f t="shared" si="97"/>
        <v>-0.22892426727202017</v>
      </c>
      <c r="AL167">
        <f t="shared" si="98"/>
        <v>0.41571795608600809</v>
      </c>
      <c r="AM167">
        <f t="shared" si="99"/>
        <v>0.21090517398040973</v>
      </c>
      <c r="AN167" s="72">
        <f t="shared" si="83"/>
        <v>7.0461495289411129</v>
      </c>
      <c r="AO167" s="72">
        <f t="shared" si="83"/>
        <v>7.0482821647005451</v>
      </c>
      <c r="AP167" s="72">
        <f t="shared" si="83"/>
        <v>7.043079391204067</v>
      </c>
      <c r="AQ167" s="72">
        <f t="shared" si="83"/>
        <v>7.0558180768428516</v>
      </c>
      <c r="AR167" s="72">
        <f t="shared" si="83"/>
        <v>7.0248964055272864</v>
      </c>
      <c r="AS167" s="72">
        <f t="shared" si="83"/>
        <v>7.1016530662404405</v>
      </c>
      <c r="AT167" s="72">
        <f t="shared" si="83"/>
        <v>6.920068669484019</v>
      </c>
      <c r="AU167" s="72">
        <f t="shared" si="100"/>
        <v>7.4387600531399087</v>
      </c>
    </row>
    <row r="168" spans="1:48" x14ac:dyDescent="0.2">
      <c r="A168" s="133" t="s">
        <v>50</v>
      </c>
      <c r="B168" s="24" t="s">
        <v>854</v>
      </c>
      <c r="C168" s="134">
        <v>27344.236000000001</v>
      </c>
      <c r="D168" s="133" t="s">
        <v>862</v>
      </c>
      <c r="E168">
        <f t="shared" si="86"/>
        <v>-9407.8195404508806</v>
      </c>
      <c r="F168">
        <f t="shared" si="87"/>
        <v>-9408</v>
      </c>
      <c r="G168">
        <f t="shared" si="72"/>
        <v>0.38604320000013104</v>
      </c>
      <c r="I168" s="25">
        <f t="shared" si="104"/>
        <v>0.38604320000013104</v>
      </c>
      <c r="Q168" s="12">
        <f t="shared" si="88"/>
        <v>0.28183287431344228</v>
      </c>
      <c r="R168" s="2">
        <f t="shared" si="89"/>
        <v>12325.736000000001</v>
      </c>
      <c r="S168" s="6"/>
      <c r="Z168">
        <f t="shared" si="90"/>
        <v>-9408</v>
      </c>
      <c r="AA168" s="72">
        <f t="shared" si="91"/>
        <v>0.32244057301244139</v>
      </c>
      <c r="AB168" s="72">
        <f t="shared" si="101"/>
        <v>0.34543550130113193</v>
      </c>
      <c r="AC168" s="72">
        <f t="shared" si="92"/>
        <v>0.38604320000013104</v>
      </c>
      <c r="AD168" s="72">
        <f t="shared" si="102"/>
        <v>-9999</v>
      </c>
      <c r="AE168" s="72">
        <f t="shared" si="93"/>
        <v>0</v>
      </c>
      <c r="AF168">
        <f t="shared" si="103"/>
        <v>-9999</v>
      </c>
      <c r="AG168" s="127"/>
      <c r="AH168">
        <f t="shared" si="94"/>
        <v>4.060769869899912E-2</v>
      </c>
      <c r="AI168">
        <f t="shared" si="95"/>
        <v>0.48156807951874381</v>
      </c>
      <c r="AJ168">
        <f t="shared" si="96"/>
        <v>0.89122678535381983</v>
      </c>
      <c r="AK168">
        <f t="shared" si="97"/>
        <v>-0.22925447519201567</v>
      </c>
      <c r="AL168">
        <f t="shared" si="98"/>
        <v>0.41635480239028411</v>
      </c>
      <c r="AM168">
        <f t="shared" si="99"/>
        <v>0.21123778325867448</v>
      </c>
      <c r="AN168" s="72">
        <f t="shared" si="83"/>
        <v>7.0472391420275908</v>
      </c>
      <c r="AO168" s="72">
        <f t="shared" si="83"/>
        <v>7.0493586370586323</v>
      </c>
      <c r="AP168" s="72">
        <f t="shared" si="83"/>
        <v>7.0441825303341243</v>
      </c>
      <c r="AQ168" s="72">
        <f t="shared" si="83"/>
        <v>7.0568690817622972</v>
      </c>
      <c r="AR168" s="72">
        <f t="shared" si="83"/>
        <v>7.0260419516809423</v>
      </c>
      <c r="AS168" s="72">
        <f t="shared" si="83"/>
        <v>7.1026449021430071</v>
      </c>
      <c r="AT168" s="72">
        <f t="shared" si="83"/>
        <v>6.9212490597564287</v>
      </c>
      <c r="AU168" s="72">
        <f t="shared" si="100"/>
        <v>7.4402895911477609</v>
      </c>
      <c r="AV168" s="72"/>
    </row>
    <row r="169" spans="1:48" x14ac:dyDescent="0.2">
      <c r="A169" s="133" t="s">
        <v>53</v>
      </c>
      <c r="B169" s="24" t="s">
        <v>854</v>
      </c>
      <c r="C169" s="134">
        <v>27344.237000000001</v>
      </c>
      <c r="D169" s="133" t="s">
        <v>862</v>
      </c>
      <c r="E169">
        <f t="shared" si="86"/>
        <v>-9407.8190729914113</v>
      </c>
      <c r="F169">
        <f t="shared" si="87"/>
        <v>-9408</v>
      </c>
      <c r="G169">
        <f t="shared" si="72"/>
        <v>0.38704320000033476</v>
      </c>
      <c r="I169" s="25">
        <f t="shared" si="104"/>
        <v>0.38704320000033476</v>
      </c>
      <c r="Q169" s="12">
        <f t="shared" si="88"/>
        <v>0.28183287431344228</v>
      </c>
      <c r="R169" s="2">
        <f t="shared" si="89"/>
        <v>12325.737000000001</v>
      </c>
      <c r="S169" s="6"/>
      <c r="Z169">
        <f t="shared" si="90"/>
        <v>-9408</v>
      </c>
      <c r="AA169" s="72">
        <f t="shared" si="91"/>
        <v>0.32244057301244139</v>
      </c>
      <c r="AB169" s="72">
        <f t="shared" si="101"/>
        <v>0.34643550130133566</v>
      </c>
      <c r="AC169" s="72">
        <f t="shared" si="92"/>
        <v>0.38704320000033476</v>
      </c>
      <c r="AD169" s="72">
        <f t="shared" si="102"/>
        <v>-9999</v>
      </c>
      <c r="AE169" s="72">
        <f t="shared" si="93"/>
        <v>0</v>
      </c>
      <c r="AF169">
        <f t="shared" si="103"/>
        <v>-9999</v>
      </c>
      <c r="AG169" s="127"/>
      <c r="AH169">
        <f t="shared" si="94"/>
        <v>4.060769869899912E-2</v>
      </c>
      <c r="AI169">
        <f t="shared" si="95"/>
        <v>0.48156807951874381</v>
      </c>
      <c r="AJ169">
        <f t="shared" si="96"/>
        <v>0.89122678535381983</v>
      </c>
      <c r="AK169">
        <f t="shared" si="97"/>
        <v>-0.22925447519201567</v>
      </c>
      <c r="AL169">
        <f t="shared" si="98"/>
        <v>0.41635480239028411</v>
      </c>
      <c r="AM169">
        <f t="shared" si="99"/>
        <v>0.21123778325867448</v>
      </c>
      <c r="AN169" s="72">
        <f t="shared" si="83"/>
        <v>7.0472391420275908</v>
      </c>
      <c r="AO169" s="72">
        <f t="shared" si="83"/>
        <v>7.0493586370586323</v>
      </c>
      <c r="AP169" s="72">
        <f t="shared" si="83"/>
        <v>7.0441825303341243</v>
      </c>
      <c r="AQ169" s="72">
        <f t="shared" ref="AQ169:AT195" si="105">$AU169+$AB$7*SIN(AR169)</f>
        <v>7.0568690817622972</v>
      </c>
      <c r="AR169" s="72">
        <f t="shared" si="105"/>
        <v>7.0260419516809423</v>
      </c>
      <c r="AS169" s="72">
        <f t="shared" si="105"/>
        <v>7.1026449021430071</v>
      </c>
      <c r="AT169" s="72">
        <f t="shared" si="105"/>
        <v>6.9212490597564287</v>
      </c>
      <c r="AU169" s="72">
        <f t="shared" si="100"/>
        <v>7.4402895911477609</v>
      </c>
    </row>
    <row r="170" spans="1:48" x14ac:dyDescent="0.2">
      <c r="A170" s="133" t="s">
        <v>53</v>
      </c>
      <c r="B170" s="24" t="s">
        <v>854</v>
      </c>
      <c r="C170" s="134">
        <v>27624.458999999999</v>
      </c>
      <c r="D170" s="133" t="s">
        <v>862</v>
      </c>
      <c r="E170">
        <f t="shared" si="86"/>
        <v>-9276.8266457880563</v>
      </c>
      <c r="F170">
        <f t="shared" si="87"/>
        <v>-9277</v>
      </c>
      <c r="G170">
        <f t="shared" si="72"/>
        <v>0.37084329999925103</v>
      </c>
      <c r="I170" s="25">
        <f t="shared" si="104"/>
        <v>0.37084329999925103</v>
      </c>
      <c r="Q170" s="12">
        <f t="shared" si="88"/>
        <v>0.27879736075655587</v>
      </c>
      <c r="R170" s="2">
        <f t="shared" si="89"/>
        <v>12605.958999999999</v>
      </c>
      <c r="S170" s="6"/>
      <c r="Z170">
        <f t="shared" si="90"/>
        <v>-9277</v>
      </c>
      <c r="AA170" s="72">
        <f t="shared" si="91"/>
        <v>0.3183776966314858</v>
      </c>
      <c r="AB170" s="72">
        <f t="shared" si="101"/>
        <v>0.3312629641243211</v>
      </c>
      <c r="AC170" s="72">
        <f t="shared" si="92"/>
        <v>0.37084329999925103</v>
      </c>
      <c r="AD170" s="72">
        <f t="shared" si="102"/>
        <v>-9999</v>
      </c>
      <c r="AE170" s="72">
        <f t="shared" si="93"/>
        <v>0</v>
      </c>
      <c r="AF170">
        <f t="shared" si="103"/>
        <v>-9999</v>
      </c>
      <c r="AG170" s="127"/>
      <c r="AH170">
        <f t="shared" si="94"/>
        <v>3.9580335874929935E-2</v>
      </c>
      <c r="AI170">
        <f t="shared" si="95"/>
        <v>0.48482828160658675</v>
      </c>
      <c r="AJ170">
        <f t="shared" si="96"/>
        <v>0.88478996326110393</v>
      </c>
      <c r="AK170">
        <f t="shared" si="97"/>
        <v>-0.23648968505418561</v>
      </c>
      <c r="AL170">
        <f t="shared" si="98"/>
        <v>0.43035454352690938</v>
      </c>
      <c r="AM170">
        <f t="shared" si="99"/>
        <v>0.21856094576679894</v>
      </c>
      <c r="AN170" s="72">
        <f t="shared" ref="AN170:AT219" si="106">$AU170+$AB$7*SIN(AO170)</f>
        <v>7.0711081026952263</v>
      </c>
      <c r="AO170" s="72">
        <f t="shared" si="106"/>
        <v>7.072950149323276</v>
      </c>
      <c r="AP170" s="72">
        <f t="shared" si="106"/>
        <v>7.0683450484329997</v>
      </c>
      <c r="AQ170" s="72">
        <f t="shared" si="105"/>
        <v>7.0798981868022395</v>
      </c>
      <c r="AR170" s="72">
        <f t="shared" si="105"/>
        <v>7.0511617645349398</v>
      </c>
      <c r="AS170" s="72">
        <f t="shared" si="105"/>
        <v>7.1242828004713195</v>
      </c>
      <c r="AT170" s="72">
        <f t="shared" si="105"/>
        <v>6.9473249767573773</v>
      </c>
      <c r="AU170" s="72">
        <f t="shared" si="100"/>
        <v>7.4736845043191984</v>
      </c>
    </row>
    <row r="171" spans="1:48" x14ac:dyDescent="0.2">
      <c r="A171" s="133" t="s">
        <v>53</v>
      </c>
      <c r="B171" s="24" t="s">
        <v>854</v>
      </c>
      <c r="C171" s="134">
        <v>27639.441999999999</v>
      </c>
      <c r="D171" s="133" t="s">
        <v>862</v>
      </c>
      <c r="E171">
        <f t="shared" si="86"/>
        <v>-9269.8227005703793</v>
      </c>
      <c r="F171">
        <f t="shared" si="87"/>
        <v>-9270</v>
      </c>
      <c r="G171">
        <f t="shared" si="72"/>
        <v>0.3792829999983951</v>
      </c>
      <c r="I171" s="25">
        <f t="shared" si="104"/>
        <v>0.3792829999983951</v>
      </c>
      <c r="Q171" s="12">
        <f t="shared" si="88"/>
        <v>0.27863490743606523</v>
      </c>
      <c r="R171" s="2">
        <f t="shared" si="89"/>
        <v>12620.941999999999</v>
      </c>
      <c r="S171" s="6"/>
      <c r="Z171">
        <f t="shared" si="90"/>
        <v>-9270</v>
      </c>
      <c r="AA171" s="72">
        <f t="shared" si="91"/>
        <v>0.31815951772991707</v>
      </c>
      <c r="AB171" s="72">
        <f t="shared" si="101"/>
        <v>0.33975838970454325</v>
      </c>
      <c r="AC171" s="72">
        <f t="shared" si="92"/>
        <v>0.3792829999983951</v>
      </c>
      <c r="AD171" s="72">
        <f t="shared" si="102"/>
        <v>-9999</v>
      </c>
      <c r="AE171" s="72">
        <f t="shared" si="93"/>
        <v>0</v>
      </c>
      <c r="AF171">
        <f t="shared" si="103"/>
        <v>-9999</v>
      </c>
      <c r="AG171" s="127"/>
      <c r="AH171">
        <f t="shared" si="94"/>
        <v>3.9524610293851827E-2</v>
      </c>
      <c r="AI171">
        <f t="shared" si="95"/>
        <v>0.48500657570522365</v>
      </c>
      <c r="AJ171">
        <f t="shared" si="96"/>
        <v>0.8844386814287637</v>
      </c>
      <c r="AK171">
        <f t="shared" si="97"/>
        <v>-0.23687769735158815</v>
      </c>
      <c r="AL171">
        <f t="shared" si="98"/>
        <v>0.43110784464917701</v>
      </c>
      <c r="AM171">
        <f t="shared" si="99"/>
        <v>0.21895562101479682</v>
      </c>
      <c r="AN171" s="72">
        <f t="shared" si="106"/>
        <v>7.0723878682208889</v>
      </c>
      <c r="AO171" s="72">
        <f t="shared" si="106"/>
        <v>7.0742156180287106</v>
      </c>
      <c r="AP171" s="72">
        <f t="shared" si="106"/>
        <v>7.0696403730084683</v>
      </c>
      <c r="AQ171" s="72">
        <f t="shared" si="105"/>
        <v>7.081133321583204</v>
      </c>
      <c r="AR171" s="72">
        <f t="shared" si="105"/>
        <v>7.0525098495439416</v>
      </c>
      <c r="AS171" s="72">
        <f t="shared" si="105"/>
        <v>7.1254383051341739</v>
      </c>
      <c r="AT171" s="72">
        <f t="shared" si="105"/>
        <v>6.9487347967543913</v>
      </c>
      <c r="AU171" s="72">
        <f t="shared" si="100"/>
        <v>7.4754689653283588</v>
      </c>
      <c r="AV171" s="72"/>
    </row>
    <row r="172" spans="1:48" x14ac:dyDescent="0.2">
      <c r="A172" s="133" t="s">
        <v>53</v>
      </c>
      <c r="B172" s="24" t="s">
        <v>854</v>
      </c>
      <c r="C172" s="134">
        <v>27656.556</v>
      </c>
      <c r="D172" s="133" t="s">
        <v>862</v>
      </c>
      <c r="E172">
        <f t="shared" si="86"/>
        <v>-9261.8225992251664</v>
      </c>
      <c r="F172">
        <f t="shared" si="87"/>
        <v>-9262</v>
      </c>
      <c r="G172">
        <f t="shared" si="72"/>
        <v>0.37949980000121286</v>
      </c>
      <c r="I172" s="25">
        <f t="shared" si="104"/>
        <v>0.37949980000121286</v>
      </c>
      <c r="Q172" s="12">
        <f t="shared" si="88"/>
        <v>0.27844921540444861</v>
      </c>
      <c r="R172" s="2">
        <f t="shared" si="89"/>
        <v>12638.056</v>
      </c>
      <c r="S172" s="6"/>
      <c r="Z172">
        <f t="shared" si="90"/>
        <v>-9262</v>
      </c>
      <c r="AA172" s="72">
        <f t="shared" si="91"/>
        <v>0.31791003623635017</v>
      </c>
      <c r="AB172" s="72">
        <f t="shared" si="101"/>
        <v>0.34003897916931131</v>
      </c>
      <c r="AC172" s="72">
        <f t="shared" si="92"/>
        <v>0.37949980000121286</v>
      </c>
      <c r="AD172" s="72">
        <f t="shared" si="102"/>
        <v>-9999</v>
      </c>
      <c r="AE172" s="72">
        <f t="shared" si="93"/>
        <v>0</v>
      </c>
      <c r="AF172">
        <f t="shared" si="103"/>
        <v>-9999</v>
      </c>
      <c r="AG172" s="127"/>
      <c r="AH172">
        <f t="shared" si="94"/>
        <v>3.9460820831901569E-2</v>
      </c>
      <c r="AI172">
        <f t="shared" si="95"/>
        <v>0.48521085513324091</v>
      </c>
      <c r="AJ172">
        <f t="shared" si="96"/>
        <v>0.88403629290044738</v>
      </c>
      <c r="AK172">
        <f t="shared" si="97"/>
        <v>-0.23732131572364318</v>
      </c>
      <c r="AL172">
        <f t="shared" si="98"/>
        <v>0.43196942137012345</v>
      </c>
      <c r="AM172">
        <f t="shared" si="99"/>
        <v>0.21940710465647364</v>
      </c>
      <c r="AN172" s="72">
        <f t="shared" si="106"/>
        <v>7.0738510034702955</v>
      </c>
      <c r="AO172" s="72">
        <f t="shared" si="106"/>
        <v>7.0756624820150051</v>
      </c>
      <c r="AP172" s="72">
        <f t="shared" si="106"/>
        <v>7.0711212702003756</v>
      </c>
      <c r="AQ172" s="72">
        <f t="shared" si="105"/>
        <v>7.0825454909763499</v>
      </c>
      <c r="AR172" s="72">
        <f t="shared" si="105"/>
        <v>7.0540512332761836</v>
      </c>
      <c r="AS172" s="72">
        <f t="shared" si="105"/>
        <v>7.1267588192427427</v>
      </c>
      <c r="AT172" s="72">
        <f t="shared" si="105"/>
        <v>6.9503480734893692</v>
      </c>
      <c r="AU172" s="72">
        <f t="shared" si="100"/>
        <v>7.4775083493388284</v>
      </c>
    </row>
    <row r="173" spans="1:48" x14ac:dyDescent="0.2">
      <c r="A173" s="133" t="s">
        <v>53</v>
      </c>
      <c r="B173" s="24" t="s">
        <v>854</v>
      </c>
      <c r="C173" s="134">
        <v>27667.248</v>
      </c>
      <c r="D173" s="133" t="s">
        <v>862</v>
      </c>
      <c r="E173">
        <f t="shared" si="86"/>
        <v>-9256.8245225871506</v>
      </c>
      <c r="F173">
        <f t="shared" si="87"/>
        <v>-9257</v>
      </c>
      <c r="G173">
        <f t="shared" si="72"/>
        <v>0.37538530000165338</v>
      </c>
      <c r="I173" s="25">
        <f t="shared" si="104"/>
        <v>0.37538530000165338</v>
      </c>
      <c r="Q173" s="12">
        <f t="shared" si="88"/>
        <v>0.27833314104215195</v>
      </c>
      <c r="R173" s="2">
        <f t="shared" si="89"/>
        <v>12648.748</v>
      </c>
      <c r="S173" s="6"/>
      <c r="Z173">
        <f t="shared" si="90"/>
        <v>-9257</v>
      </c>
      <c r="AA173" s="72">
        <f t="shared" si="91"/>
        <v>0.31775403760927662</v>
      </c>
      <c r="AB173" s="72">
        <f t="shared" si="101"/>
        <v>0.33596440343452871</v>
      </c>
      <c r="AC173" s="72">
        <f t="shared" si="92"/>
        <v>0.37538530000165338</v>
      </c>
      <c r="AD173" s="72">
        <f t="shared" si="102"/>
        <v>-9999</v>
      </c>
      <c r="AE173" s="72">
        <f t="shared" si="93"/>
        <v>0</v>
      </c>
      <c r="AF173">
        <f t="shared" si="103"/>
        <v>-9999</v>
      </c>
      <c r="AG173" s="127"/>
      <c r="AH173">
        <f t="shared" si="94"/>
        <v>3.9420896567124684E-2</v>
      </c>
      <c r="AI173">
        <f t="shared" si="95"/>
        <v>0.48533880914902772</v>
      </c>
      <c r="AJ173">
        <f t="shared" si="96"/>
        <v>0.88378429880907883</v>
      </c>
      <c r="AK173">
        <f t="shared" si="97"/>
        <v>-0.23759867255796957</v>
      </c>
      <c r="AL173">
        <f t="shared" si="98"/>
        <v>0.4325082658738208</v>
      </c>
      <c r="AM173">
        <f t="shared" si="99"/>
        <v>0.21968951345568172</v>
      </c>
      <c r="AN173" s="72">
        <f t="shared" si="106"/>
        <v>7.0747657594610267</v>
      </c>
      <c r="AO173" s="72">
        <f t="shared" si="106"/>
        <v>7.0765671054340924</v>
      </c>
      <c r="AP173" s="72">
        <f t="shared" si="106"/>
        <v>7.0720471163707819</v>
      </c>
      <c r="AQ173" s="72">
        <f t="shared" si="105"/>
        <v>7.0834284160896841</v>
      </c>
      <c r="AR173" s="72">
        <f t="shared" si="105"/>
        <v>7.0550149850379835</v>
      </c>
      <c r="AS173" s="72">
        <f t="shared" si="105"/>
        <v>7.1275841086554079</v>
      </c>
      <c r="AT173" s="72">
        <f t="shared" si="105"/>
        <v>6.9513574847179429</v>
      </c>
      <c r="AU173" s="72">
        <f t="shared" si="100"/>
        <v>7.4787829643453723</v>
      </c>
      <c r="AV173" s="72"/>
    </row>
    <row r="174" spans="1:48" x14ac:dyDescent="0.2">
      <c r="A174" s="133" t="s">
        <v>53</v>
      </c>
      <c r="B174" s="24" t="s">
        <v>854</v>
      </c>
      <c r="C174" s="134">
        <v>27669.383000000002</v>
      </c>
      <c r="D174" s="133" t="s">
        <v>862</v>
      </c>
      <c r="E174">
        <f t="shared" si="86"/>
        <v>-9255.8264966217394</v>
      </c>
      <c r="F174">
        <f t="shared" si="87"/>
        <v>-9256</v>
      </c>
      <c r="G174">
        <f t="shared" si="72"/>
        <v>0.371162400002504</v>
      </c>
      <c r="I174" s="25">
        <f t="shared" si="104"/>
        <v>0.371162400002504</v>
      </c>
      <c r="Q174" s="12">
        <f t="shared" si="88"/>
        <v>0.27830992461499698</v>
      </c>
      <c r="R174" s="2">
        <f t="shared" si="89"/>
        <v>12650.883000000002</v>
      </c>
      <c r="S174" s="6"/>
      <c r="Z174">
        <f t="shared" si="90"/>
        <v>-9256</v>
      </c>
      <c r="AA174" s="72">
        <f t="shared" si="91"/>
        <v>0.31772283117276823</v>
      </c>
      <c r="AB174" s="72">
        <f t="shared" si="101"/>
        <v>0.33174949344473276</v>
      </c>
      <c r="AC174" s="72">
        <f t="shared" si="92"/>
        <v>0.371162400002504</v>
      </c>
      <c r="AD174" s="72">
        <f t="shared" si="102"/>
        <v>-9999</v>
      </c>
      <c r="AE174" s="72">
        <f t="shared" si="93"/>
        <v>0</v>
      </c>
      <c r="AF174">
        <f t="shared" si="103"/>
        <v>-9999</v>
      </c>
      <c r="AG174" s="127"/>
      <c r="AH174">
        <f t="shared" si="94"/>
        <v>3.9412906557771236E-2</v>
      </c>
      <c r="AI174">
        <f t="shared" si="95"/>
        <v>0.48536442577636574</v>
      </c>
      <c r="AJ174">
        <f t="shared" si="96"/>
        <v>0.88373385365637658</v>
      </c>
      <c r="AK174">
        <f t="shared" si="97"/>
        <v>-0.23765415273661936</v>
      </c>
      <c r="AL174">
        <f t="shared" si="98"/>
        <v>0.4326160679780896</v>
      </c>
      <c r="AM174">
        <f t="shared" si="99"/>
        <v>0.21974601662942977</v>
      </c>
      <c r="AN174" s="72">
        <f t="shared" si="106"/>
        <v>7.074948738067981</v>
      </c>
      <c r="AO174" s="72">
        <f t="shared" si="106"/>
        <v>7.0767480609490958</v>
      </c>
      <c r="AP174" s="72">
        <f t="shared" si="106"/>
        <v>7.0722323119761725</v>
      </c>
      <c r="AQ174" s="72">
        <f t="shared" si="105"/>
        <v>7.0836050306713725</v>
      </c>
      <c r="AR174" s="72">
        <f t="shared" si="105"/>
        <v>7.0552077710781775</v>
      </c>
      <c r="AS174" s="72">
        <f t="shared" si="105"/>
        <v>7.1277491637244603</v>
      </c>
      <c r="AT174" s="72">
        <f t="shared" si="105"/>
        <v>6.9515594697752796</v>
      </c>
      <c r="AU174" s="72">
        <f t="shared" si="100"/>
        <v>7.4790378873466805</v>
      </c>
    </row>
    <row r="175" spans="1:48" x14ac:dyDescent="0.2">
      <c r="A175" s="133" t="s">
        <v>53</v>
      </c>
      <c r="B175" s="24" t="s">
        <v>854</v>
      </c>
      <c r="C175" s="134">
        <v>27684.38</v>
      </c>
      <c r="D175" s="133" t="s">
        <v>862</v>
      </c>
      <c r="E175">
        <f t="shared" si="86"/>
        <v>-9248.8160069715032</v>
      </c>
      <c r="F175">
        <f t="shared" si="87"/>
        <v>-9249</v>
      </c>
      <c r="G175">
        <f t="shared" si="72"/>
        <v>0.39360210000086227</v>
      </c>
      <c r="I175" s="25">
        <f t="shared" si="104"/>
        <v>0.39360210000086227</v>
      </c>
      <c r="Q175" s="12">
        <f t="shared" si="88"/>
        <v>0.27814739511441927</v>
      </c>
      <c r="R175" s="2">
        <f t="shared" si="89"/>
        <v>12665.880000000001</v>
      </c>
      <c r="S175" s="6"/>
      <c r="Z175">
        <f t="shared" si="90"/>
        <v>-9249</v>
      </c>
      <c r="AA175" s="72">
        <f t="shared" si="91"/>
        <v>0.31750432347236779</v>
      </c>
      <c r="AB175" s="72">
        <f t="shared" si="101"/>
        <v>0.35424517164291375</v>
      </c>
      <c r="AC175" s="72">
        <f t="shared" si="92"/>
        <v>0.39360210000086227</v>
      </c>
      <c r="AD175" s="72">
        <f t="shared" si="102"/>
        <v>-9999</v>
      </c>
      <c r="AE175" s="72">
        <f t="shared" si="93"/>
        <v>0</v>
      </c>
      <c r="AF175">
        <f t="shared" si="103"/>
        <v>-9999</v>
      </c>
      <c r="AG175" s="127"/>
      <c r="AH175">
        <f t="shared" si="94"/>
        <v>3.935692835794851E-2</v>
      </c>
      <c r="AI175">
        <f t="shared" si="95"/>
        <v>0.48554398350525196</v>
      </c>
      <c r="AJ175">
        <f t="shared" si="96"/>
        <v>0.88338030457511152</v>
      </c>
      <c r="AK175">
        <f t="shared" si="97"/>
        <v>-0.23804259631798194</v>
      </c>
      <c r="AL175">
        <f t="shared" si="98"/>
        <v>0.43337099313036531</v>
      </c>
      <c r="AM175">
        <f t="shared" si="99"/>
        <v>0.22014173907849388</v>
      </c>
      <c r="AN175" s="72">
        <f t="shared" si="106"/>
        <v>7.0762298445083776</v>
      </c>
      <c r="AO175" s="72">
        <f t="shared" si="106"/>
        <v>7.0780150377733486</v>
      </c>
      <c r="AP175" s="72">
        <f t="shared" si="106"/>
        <v>7.0735289275585398</v>
      </c>
      <c r="AQ175" s="72">
        <f t="shared" si="105"/>
        <v>7.0848416094115931</v>
      </c>
      <c r="AR175" s="72">
        <f t="shared" si="105"/>
        <v>7.0565576061971322</v>
      </c>
      <c r="AS175" s="72">
        <f t="shared" si="105"/>
        <v>7.1289045240933921</v>
      </c>
      <c r="AT175" s="72">
        <f t="shared" si="105"/>
        <v>6.9529743251690661</v>
      </c>
      <c r="AU175" s="72">
        <f t="shared" si="100"/>
        <v>7.4808223483558418</v>
      </c>
    </row>
    <row r="176" spans="1:48" x14ac:dyDescent="0.2">
      <c r="A176" s="133" t="s">
        <v>53</v>
      </c>
      <c r="B176" s="24" t="s">
        <v>854</v>
      </c>
      <c r="C176" s="134">
        <v>27744.26</v>
      </c>
      <c r="D176" s="133" t="s">
        <v>862</v>
      </c>
      <c r="E176">
        <f t="shared" si="86"/>
        <v>-9220.8245339931618</v>
      </c>
      <c r="F176">
        <f t="shared" si="87"/>
        <v>-9221</v>
      </c>
      <c r="G176">
        <f t="shared" si="72"/>
        <v>0.37536089999775868</v>
      </c>
      <c r="I176" s="25">
        <f t="shared" si="104"/>
        <v>0.37536089999775868</v>
      </c>
      <c r="Q176" s="12">
        <f t="shared" si="88"/>
        <v>0.2774970231784849</v>
      </c>
      <c r="R176" s="2">
        <f t="shared" si="89"/>
        <v>12725.759999999998</v>
      </c>
      <c r="S176" s="6"/>
      <c r="Z176">
        <f t="shared" si="90"/>
        <v>-9221</v>
      </c>
      <c r="AA176" s="72">
        <f t="shared" si="91"/>
        <v>0.3166291959972099</v>
      </c>
      <c r="AB176" s="72">
        <f t="shared" si="101"/>
        <v>0.33622872717903368</v>
      </c>
      <c r="AC176" s="72">
        <f t="shared" si="92"/>
        <v>0.37536089999775868</v>
      </c>
      <c r="AD176" s="72">
        <f t="shared" si="102"/>
        <v>-9999</v>
      </c>
      <c r="AE176" s="72">
        <f t="shared" si="93"/>
        <v>0</v>
      </c>
      <c r="AF176">
        <f t="shared" si="103"/>
        <v>-9999</v>
      </c>
      <c r="AG176" s="127"/>
      <c r="AH176">
        <f t="shared" si="94"/>
        <v>3.9132172818725004E-2</v>
      </c>
      <c r="AI176">
        <f t="shared" si="95"/>
        <v>0.48626645302353233</v>
      </c>
      <c r="AJ176">
        <f t="shared" si="96"/>
        <v>0.88195850335821169</v>
      </c>
      <c r="AK176">
        <f t="shared" si="97"/>
        <v>-0.23959781568375713</v>
      </c>
      <c r="AL176">
        <f t="shared" si="98"/>
        <v>0.43639615159329409</v>
      </c>
      <c r="AM176">
        <f t="shared" si="99"/>
        <v>0.22172815096361623</v>
      </c>
      <c r="AN176" s="72">
        <f t="shared" si="106"/>
        <v>7.0813587719524813</v>
      </c>
      <c r="AO176" s="72">
        <f t="shared" si="106"/>
        <v>7.0830880112683623</v>
      </c>
      <c r="AP176" s="72">
        <f t="shared" si="106"/>
        <v>7.078719711349919</v>
      </c>
      <c r="AQ176" s="72">
        <f t="shared" si="105"/>
        <v>7.0897928040786766</v>
      </c>
      <c r="AR176" s="72">
        <f t="shared" si="105"/>
        <v>7.0619627592654179</v>
      </c>
      <c r="AS176" s="72">
        <f t="shared" si="105"/>
        <v>7.133525581923946</v>
      </c>
      <c r="AT176" s="72">
        <f t="shared" si="105"/>
        <v>6.9586505666991689</v>
      </c>
      <c r="AU176" s="72">
        <f t="shared" si="100"/>
        <v>7.4879601923924843</v>
      </c>
    </row>
    <row r="177" spans="1:48" x14ac:dyDescent="0.2">
      <c r="A177" s="133" t="s">
        <v>50</v>
      </c>
      <c r="B177" s="24" t="s">
        <v>854</v>
      </c>
      <c r="C177" s="134">
        <v>28407.401000000002</v>
      </c>
      <c r="D177" s="133" t="s">
        <v>862</v>
      </c>
      <c r="E177">
        <f t="shared" si="86"/>
        <v>-8910.8329945420828</v>
      </c>
      <c r="F177">
        <f t="shared" si="87"/>
        <v>-8911</v>
      </c>
      <c r="G177">
        <f t="shared" si="72"/>
        <v>0.35726190000059432</v>
      </c>
      <c r="I177" s="25">
        <f t="shared" si="104"/>
        <v>0.35726190000059432</v>
      </c>
      <c r="Q177" s="12">
        <f t="shared" si="88"/>
        <v>0.27026932657646924</v>
      </c>
      <c r="R177" s="2">
        <f t="shared" si="89"/>
        <v>13388.901000000002</v>
      </c>
      <c r="S177" s="6"/>
      <c r="Z177">
        <f t="shared" si="90"/>
        <v>-8911</v>
      </c>
      <c r="AA177" s="72">
        <f t="shared" si="91"/>
        <v>0.30682260728530825</v>
      </c>
      <c r="AB177" s="72">
        <f t="shared" si="101"/>
        <v>0.32070861929175531</v>
      </c>
      <c r="AC177" s="72">
        <f t="shared" si="92"/>
        <v>0.35726190000059432</v>
      </c>
      <c r="AD177" s="72">
        <f t="shared" si="102"/>
        <v>-9999</v>
      </c>
      <c r="AE177" s="72">
        <f t="shared" si="93"/>
        <v>0</v>
      </c>
      <c r="AF177">
        <f t="shared" si="103"/>
        <v>-9999</v>
      </c>
      <c r="AG177" s="127"/>
      <c r="AH177">
        <f t="shared" si="94"/>
        <v>3.6553280708839002E-2</v>
      </c>
      <c r="AI177">
        <f t="shared" si="95"/>
        <v>0.49473473819599123</v>
      </c>
      <c r="AJ177">
        <f t="shared" si="96"/>
        <v>0.86537483664141368</v>
      </c>
      <c r="AK177">
        <f t="shared" si="97"/>
        <v>-0.2569752629798765</v>
      </c>
      <c r="AL177">
        <f t="shared" si="98"/>
        <v>0.47049974988846488</v>
      </c>
      <c r="AM177">
        <f t="shared" si="99"/>
        <v>0.239687918224888</v>
      </c>
      <c r="AN177" s="72">
        <f t="shared" si="106"/>
        <v>7.1386442767428671</v>
      </c>
      <c r="AO177" s="72">
        <f t="shared" si="106"/>
        <v>7.1398176511250968</v>
      </c>
      <c r="AP177" s="72">
        <f t="shared" si="106"/>
        <v>7.1366630775701632</v>
      </c>
      <c r="AQ177" s="72">
        <f t="shared" si="105"/>
        <v>7.1451702673570416</v>
      </c>
      <c r="AR177" s="72">
        <f t="shared" si="105"/>
        <v>7.1224146902071022</v>
      </c>
      <c r="AS177" s="72">
        <f t="shared" si="105"/>
        <v>7.1847068479712588</v>
      </c>
      <c r="AT177" s="72">
        <f t="shared" si="105"/>
        <v>7.0233124442848123</v>
      </c>
      <c r="AU177" s="72">
        <f t="shared" si="100"/>
        <v>7.5669863227981766</v>
      </c>
    </row>
    <row r="178" spans="1:48" x14ac:dyDescent="0.2">
      <c r="A178" s="133" t="s">
        <v>50</v>
      </c>
      <c r="B178" s="24" t="s">
        <v>854</v>
      </c>
      <c r="C178" s="134">
        <v>28700.456999999999</v>
      </c>
      <c r="D178" s="133" t="s">
        <v>862</v>
      </c>
      <c r="E178">
        <f t="shared" si="86"/>
        <v>-8773.841192519023</v>
      </c>
      <c r="F178">
        <f t="shared" si="87"/>
        <v>-8774</v>
      </c>
      <c r="G178">
        <f t="shared" si="72"/>
        <v>0.33972459999858984</v>
      </c>
      <c r="I178" s="25">
        <f t="shared" si="104"/>
        <v>0.33972459999858984</v>
      </c>
      <c r="Q178" s="12">
        <f t="shared" si="88"/>
        <v>0.26705928298018144</v>
      </c>
      <c r="R178" s="2">
        <f t="shared" si="89"/>
        <v>13681.956999999999</v>
      </c>
      <c r="S178" s="6"/>
      <c r="Z178">
        <f t="shared" si="90"/>
        <v>-8774</v>
      </c>
      <c r="AA178" s="72">
        <f t="shared" si="91"/>
        <v>0.30241958285486492</v>
      </c>
      <c r="AB178" s="72">
        <f t="shared" si="101"/>
        <v>0.30436430012390636</v>
      </c>
      <c r="AC178" s="72">
        <f t="shared" si="92"/>
        <v>0.33972459999858984</v>
      </c>
      <c r="AD178" s="72">
        <f t="shared" si="102"/>
        <v>-9999</v>
      </c>
      <c r="AE178" s="72">
        <f t="shared" si="93"/>
        <v>0</v>
      </c>
      <c r="AF178">
        <f t="shared" si="103"/>
        <v>-9999</v>
      </c>
      <c r="AG178" s="127"/>
      <c r="AH178">
        <f t="shared" si="94"/>
        <v>3.5360299874683469E-2</v>
      </c>
      <c r="AI178">
        <f t="shared" si="95"/>
        <v>0.49876562835713067</v>
      </c>
      <c r="AJ178">
        <f t="shared" si="96"/>
        <v>0.85752855220169988</v>
      </c>
      <c r="AK178">
        <f t="shared" si="97"/>
        <v>-0.26475153494026837</v>
      </c>
      <c r="AL178">
        <f t="shared" si="98"/>
        <v>0.48595155330820888</v>
      </c>
      <c r="AM178">
        <f t="shared" si="99"/>
        <v>0.24787299531572124</v>
      </c>
      <c r="AN178" s="72">
        <f t="shared" si="106"/>
        <v>7.1642703365372906</v>
      </c>
      <c r="AO178" s="72">
        <f t="shared" si="106"/>
        <v>7.1652369138463063</v>
      </c>
      <c r="AP178" s="72">
        <f t="shared" si="106"/>
        <v>7.1625584017051471</v>
      </c>
      <c r="AQ178" s="72">
        <f t="shared" si="105"/>
        <v>7.1700024325671192</v>
      </c>
      <c r="AR178" s="72">
        <f t="shared" si="105"/>
        <v>7.1494769043529605</v>
      </c>
      <c r="AS178" s="72">
        <f t="shared" si="105"/>
        <v>7.2073896105682467</v>
      </c>
      <c r="AT178" s="72">
        <f t="shared" si="105"/>
        <v>7.0529655253632031</v>
      </c>
      <c r="AU178" s="72">
        <f t="shared" si="100"/>
        <v>7.6019107739774663</v>
      </c>
    </row>
    <row r="179" spans="1:48" x14ac:dyDescent="0.2">
      <c r="A179" s="133" t="s">
        <v>50</v>
      </c>
      <c r="B179" s="24" t="s">
        <v>854</v>
      </c>
      <c r="C179" s="134">
        <v>28732.54</v>
      </c>
      <c r="D179" s="133" t="s">
        <v>862</v>
      </c>
      <c r="E179">
        <f t="shared" si="86"/>
        <v>-8758.8436903886904</v>
      </c>
      <c r="F179">
        <f t="shared" si="87"/>
        <v>-8759</v>
      </c>
      <c r="G179">
        <f t="shared" si="72"/>
        <v>0.33438110000133747</v>
      </c>
      <c r="I179" s="25">
        <f t="shared" si="104"/>
        <v>0.33438110000133747</v>
      </c>
      <c r="Q179" s="12">
        <f t="shared" si="88"/>
        <v>0.26670722756850179</v>
      </c>
      <c r="R179" s="2">
        <f t="shared" si="89"/>
        <v>13714.04</v>
      </c>
      <c r="S179" s="6"/>
      <c r="Z179">
        <f t="shared" si="90"/>
        <v>-8759</v>
      </c>
      <c r="AA179" s="72">
        <f t="shared" si="91"/>
        <v>0.30193491119264304</v>
      </c>
      <c r="AB179" s="72">
        <f t="shared" si="101"/>
        <v>0.29915341637719628</v>
      </c>
      <c r="AC179" s="72">
        <f t="shared" si="92"/>
        <v>0.33438110000133747</v>
      </c>
      <c r="AD179" s="72">
        <f t="shared" si="102"/>
        <v>-9999</v>
      </c>
      <c r="AE179" s="72">
        <f t="shared" si="93"/>
        <v>0</v>
      </c>
      <c r="AF179">
        <f t="shared" si="103"/>
        <v>-9999</v>
      </c>
      <c r="AG179" s="127"/>
      <c r="AH179">
        <f t="shared" si="94"/>
        <v>3.5227683624141221E-2</v>
      </c>
      <c r="AI179">
        <f t="shared" si="95"/>
        <v>0.49921825004957188</v>
      </c>
      <c r="AJ179">
        <f t="shared" si="96"/>
        <v>0.85664923656104974</v>
      </c>
      <c r="AK179">
        <f t="shared" si="97"/>
        <v>-0.26560668193032522</v>
      </c>
      <c r="AL179">
        <f t="shared" si="98"/>
        <v>0.48765840565123425</v>
      </c>
      <c r="AM179">
        <f t="shared" si="99"/>
        <v>0.24877904875094167</v>
      </c>
      <c r="AN179" s="72">
        <f t="shared" si="106"/>
        <v>7.1670882789760411</v>
      </c>
      <c r="AO179" s="72">
        <f t="shared" si="106"/>
        <v>7.1680336873241117</v>
      </c>
      <c r="AP179" s="72">
        <f t="shared" si="106"/>
        <v>7.1654048409234363</v>
      </c>
      <c r="AQ179" s="72">
        <f t="shared" si="105"/>
        <v>7.1727357675418908</v>
      </c>
      <c r="AR179" s="72">
        <f t="shared" si="105"/>
        <v>7.1524524815394876</v>
      </c>
      <c r="AS179" s="72">
        <f t="shared" si="105"/>
        <v>7.2098775469951457</v>
      </c>
      <c r="AT179" s="72">
        <f t="shared" si="105"/>
        <v>7.0562527686833292</v>
      </c>
      <c r="AU179" s="72">
        <f t="shared" si="100"/>
        <v>7.6057346189970962</v>
      </c>
    </row>
    <row r="180" spans="1:48" x14ac:dyDescent="0.2">
      <c r="A180" s="133" t="s">
        <v>50</v>
      </c>
      <c r="B180" s="24" t="s">
        <v>854</v>
      </c>
      <c r="C180" s="134">
        <v>28837.362000000001</v>
      </c>
      <c r="D180" s="133" t="s">
        <v>862</v>
      </c>
      <c r="E180">
        <f t="shared" si="86"/>
        <v>-8709.8436539735994</v>
      </c>
      <c r="F180">
        <f t="shared" si="87"/>
        <v>-8710</v>
      </c>
      <c r="G180">
        <f t="shared" si="72"/>
        <v>0.33445900000151596</v>
      </c>
      <c r="I180" s="25">
        <f t="shared" si="104"/>
        <v>0.33445900000151596</v>
      </c>
      <c r="Q180" s="12">
        <f t="shared" si="88"/>
        <v>0.26555636730275234</v>
      </c>
      <c r="R180" s="2">
        <f t="shared" si="89"/>
        <v>13818.862000000001</v>
      </c>
      <c r="S180" s="6"/>
      <c r="Z180">
        <f t="shared" si="90"/>
        <v>-8710</v>
      </c>
      <c r="AA180" s="72">
        <f t="shared" si="91"/>
        <v>0.30034808061945872</v>
      </c>
      <c r="AB180" s="72">
        <f t="shared" si="101"/>
        <v>0.29966728668480958</v>
      </c>
      <c r="AC180" s="72">
        <f t="shared" si="92"/>
        <v>0.33445900000151596</v>
      </c>
      <c r="AD180" s="72">
        <f t="shared" si="102"/>
        <v>-9999</v>
      </c>
      <c r="AE180" s="72">
        <f t="shared" si="93"/>
        <v>0</v>
      </c>
      <c r="AF180">
        <f t="shared" si="103"/>
        <v>-9999</v>
      </c>
      <c r="AG180" s="127"/>
      <c r="AH180">
        <f t="shared" si="94"/>
        <v>3.4791713316706357E-2</v>
      </c>
      <c r="AI180">
        <f t="shared" si="95"/>
        <v>0.50071268268779889</v>
      </c>
      <c r="AJ180">
        <f t="shared" si="96"/>
        <v>0.85374835323865306</v>
      </c>
      <c r="AK180">
        <f t="shared" si="97"/>
        <v>-0.26840537502187911</v>
      </c>
      <c r="AL180">
        <f t="shared" si="98"/>
        <v>0.49325539065381213</v>
      </c>
      <c r="AM180">
        <f t="shared" si="99"/>
        <v>0.25175282091589712</v>
      </c>
      <c r="AN180" s="72">
        <f t="shared" si="106"/>
        <v>7.1763107044006</v>
      </c>
      <c r="AO180" s="72">
        <f t="shared" si="106"/>
        <v>7.1771889820770811</v>
      </c>
      <c r="AP180" s="72">
        <f t="shared" si="106"/>
        <v>7.1747189051920826</v>
      </c>
      <c r="AQ180" s="72">
        <f t="shared" si="105"/>
        <v>7.1816852491190621</v>
      </c>
      <c r="AR180" s="72">
        <f t="shared" si="105"/>
        <v>7.1621897919921587</v>
      </c>
      <c r="AS180" s="72">
        <f t="shared" si="105"/>
        <v>7.218012197763243</v>
      </c>
      <c r="AT180" s="72">
        <f t="shared" si="105"/>
        <v>7.06704712819311</v>
      </c>
      <c r="AU180" s="72">
        <f t="shared" si="100"/>
        <v>7.6182258460612218</v>
      </c>
    </row>
    <row r="181" spans="1:48" x14ac:dyDescent="0.2">
      <c r="A181" s="133" t="s">
        <v>57</v>
      </c>
      <c r="B181" s="24" t="s">
        <v>854</v>
      </c>
      <c r="C181" s="134">
        <v>29113.337</v>
      </c>
      <c r="D181" s="133" t="s">
        <v>862</v>
      </c>
      <c r="E181">
        <f t="shared" si="86"/>
        <v>-8580.8365271332877</v>
      </c>
      <c r="F181">
        <f t="shared" si="87"/>
        <v>-8581</v>
      </c>
      <c r="G181">
        <f t="shared" si="72"/>
        <v>0.34970489999977872</v>
      </c>
      <c r="I181" s="25">
        <f t="shared" si="104"/>
        <v>0.34970489999977872</v>
      </c>
      <c r="Q181" s="12">
        <f t="shared" si="88"/>
        <v>0.26252060168081354</v>
      </c>
      <c r="R181" s="2">
        <f t="shared" si="89"/>
        <v>14094.837</v>
      </c>
      <c r="S181" s="6"/>
      <c r="Z181">
        <f t="shared" si="90"/>
        <v>-8581</v>
      </c>
      <c r="AA181" s="72">
        <f t="shared" si="91"/>
        <v>0.29614430028515165</v>
      </c>
      <c r="AB181" s="72">
        <f t="shared" si="101"/>
        <v>0.3160812013954406</v>
      </c>
      <c r="AC181" s="72">
        <f t="shared" si="92"/>
        <v>0.34970489999977872</v>
      </c>
      <c r="AD181" s="72">
        <f t="shared" si="102"/>
        <v>-9999</v>
      </c>
      <c r="AE181" s="72">
        <f t="shared" si="93"/>
        <v>0</v>
      </c>
      <c r="AF181">
        <f t="shared" si="103"/>
        <v>-9999</v>
      </c>
      <c r="AG181" s="127"/>
      <c r="AH181">
        <f t="shared" si="94"/>
        <v>3.3623698604338136E-2</v>
      </c>
      <c r="AI181">
        <f t="shared" si="95"/>
        <v>0.5047657626073293</v>
      </c>
      <c r="AJ181">
        <f t="shared" si="96"/>
        <v>0.84589842665593984</v>
      </c>
      <c r="AK181">
        <f t="shared" si="97"/>
        <v>-0.2758121111980944</v>
      </c>
      <c r="AL181">
        <f t="shared" si="98"/>
        <v>0.50815018947547463</v>
      </c>
      <c r="AM181">
        <f t="shared" si="99"/>
        <v>0.25968725564351708</v>
      </c>
      <c r="AN181" s="72">
        <f t="shared" si="106"/>
        <v>7.2007186780727839</v>
      </c>
      <c r="AO181" s="72">
        <f t="shared" si="106"/>
        <v>7.2014349029575051</v>
      </c>
      <c r="AP181" s="72">
        <f t="shared" si="106"/>
        <v>7.1993569089173128</v>
      </c>
      <c r="AQ181" s="72">
        <f t="shared" si="105"/>
        <v>7.2054014971866183</v>
      </c>
      <c r="AR181" s="72">
        <f t="shared" si="105"/>
        <v>7.1879486915757322</v>
      </c>
      <c r="AS181" s="72">
        <f t="shared" si="105"/>
        <v>7.2394916359754689</v>
      </c>
      <c r="AT181" s="72">
        <f t="shared" si="105"/>
        <v>7.0958768101120695</v>
      </c>
      <c r="AU181" s="72">
        <f t="shared" si="100"/>
        <v>7.6511109132300419</v>
      </c>
    </row>
    <row r="182" spans="1:48" x14ac:dyDescent="0.2">
      <c r="A182" s="133" t="s">
        <v>50</v>
      </c>
      <c r="B182" s="24" t="s">
        <v>854</v>
      </c>
      <c r="C182" s="134">
        <v>29130.43</v>
      </c>
      <c r="D182" s="133" t="s">
        <v>862</v>
      </c>
      <c r="E182">
        <f t="shared" si="86"/>
        <v>-8572.8462424369136</v>
      </c>
      <c r="F182">
        <f t="shared" si="87"/>
        <v>-8573</v>
      </c>
      <c r="G182">
        <f t="shared" si="72"/>
        <v>0.3289217000019562</v>
      </c>
      <c r="I182" s="25">
        <f t="shared" si="104"/>
        <v>0.3289217000019562</v>
      </c>
      <c r="Q182" s="12">
        <f t="shared" si="88"/>
        <v>0.26233205315504665</v>
      </c>
      <c r="R182" s="2">
        <f t="shared" si="89"/>
        <v>14111.93</v>
      </c>
      <c r="S182" s="6"/>
      <c r="Z182">
        <f t="shared" si="90"/>
        <v>-8573</v>
      </c>
      <c r="AA182" s="72">
        <f t="shared" si="91"/>
        <v>0.29588234670733754</v>
      </c>
      <c r="AB182" s="72">
        <f t="shared" si="101"/>
        <v>0.29537140644966531</v>
      </c>
      <c r="AC182" s="72">
        <f t="shared" si="92"/>
        <v>0.3289217000019562</v>
      </c>
      <c r="AD182" s="72">
        <f t="shared" si="102"/>
        <v>-9999</v>
      </c>
      <c r="AE182" s="72">
        <f t="shared" si="93"/>
        <v>0</v>
      </c>
      <c r="AF182">
        <f t="shared" si="103"/>
        <v>-9999</v>
      </c>
      <c r="AG182" s="127"/>
      <c r="AH182">
        <f t="shared" si="94"/>
        <v>3.3550293552290909E-2</v>
      </c>
      <c r="AI182">
        <f t="shared" si="95"/>
        <v>0.5050229062502426</v>
      </c>
      <c r="AJ182">
        <f t="shared" si="96"/>
        <v>0.84540123074633311</v>
      </c>
      <c r="AK182">
        <f t="shared" si="97"/>
        <v>-0.27627331979851771</v>
      </c>
      <c r="AL182">
        <f t="shared" si="98"/>
        <v>0.50908172510340921</v>
      </c>
      <c r="AM182">
        <f t="shared" si="99"/>
        <v>0.26018449383970055</v>
      </c>
      <c r="AN182" s="72">
        <f t="shared" si="106"/>
        <v>7.2022386255188797</v>
      </c>
      <c r="AO182" s="72">
        <f t="shared" si="106"/>
        <v>7.2029454933819412</v>
      </c>
      <c r="AP182" s="72">
        <f t="shared" si="106"/>
        <v>7.2008905606240186</v>
      </c>
      <c r="AQ182" s="72">
        <f t="shared" si="105"/>
        <v>7.2068798995223338</v>
      </c>
      <c r="AR182" s="72">
        <f t="shared" si="105"/>
        <v>7.1895520061028986</v>
      </c>
      <c r="AS182" s="72">
        <f t="shared" si="105"/>
        <v>7.2408271886063451</v>
      </c>
      <c r="AT182" s="72">
        <f t="shared" si="105"/>
        <v>7.0976844269658468</v>
      </c>
      <c r="AU182" s="72">
        <f t="shared" si="100"/>
        <v>7.6531502972405114</v>
      </c>
      <c r="AV182" s="72"/>
    </row>
    <row r="183" spans="1:48" x14ac:dyDescent="0.2">
      <c r="A183" s="133" t="s">
        <v>50</v>
      </c>
      <c r="B183" s="24" t="s">
        <v>854</v>
      </c>
      <c r="C183" s="134">
        <v>29438.46</v>
      </c>
      <c r="D183" s="133" t="s">
        <v>862</v>
      </c>
      <c r="E183">
        <f t="shared" si="86"/>
        <v>-8428.8547023313931</v>
      </c>
      <c r="F183">
        <f t="shared" si="87"/>
        <v>-8429</v>
      </c>
      <c r="G183">
        <f t="shared" si="72"/>
        <v>0.31082410000090022</v>
      </c>
      <c r="I183" s="25">
        <f t="shared" si="104"/>
        <v>0.31082410000090022</v>
      </c>
      <c r="Q183" s="12">
        <f t="shared" si="88"/>
        <v>0.25893250816149332</v>
      </c>
      <c r="R183" s="2">
        <f t="shared" si="89"/>
        <v>14419.96</v>
      </c>
      <c r="S183" s="6"/>
      <c r="Z183">
        <f t="shared" si="90"/>
        <v>-8429</v>
      </c>
      <c r="AA183" s="72">
        <f t="shared" si="91"/>
        <v>0.29114203881119671</v>
      </c>
      <c r="AB183" s="72">
        <f t="shared" si="101"/>
        <v>0.27861456935119683</v>
      </c>
      <c r="AC183" s="72">
        <f t="shared" si="92"/>
        <v>0.31082410000090022</v>
      </c>
      <c r="AD183" s="72">
        <f t="shared" si="102"/>
        <v>-9999</v>
      </c>
      <c r="AE183" s="72">
        <f t="shared" si="93"/>
        <v>0</v>
      </c>
      <c r="AF183">
        <f t="shared" si="103"/>
        <v>-9999</v>
      </c>
      <c r="AG183" s="127"/>
      <c r="AH183">
        <f t="shared" si="94"/>
        <v>3.2209530649703381E-2</v>
      </c>
      <c r="AI183">
        <f t="shared" si="95"/>
        <v>0.50977095604769307</v>
      </c>
      <c r="AJ183">
        <f t="shared" si="96"/>
        <v>0.8362375978545733</v>
      </c>
      <c r="AK183">
        <f t="shared" si="97"/>
        <v>-0.28461334303763292</v>
      </c>
      <c r="AL183">
        <f t="shared" si="98"/>
        <v>0.52601183487753589</v>
      </c>
      <c r="AM183">
        <f t="shared" si="99"/>
        <v>0.26924276582672074</v>
      </c>
      <c r="AN183" s="72">
        <f t="shared" si="106"/>
        <v>7.229727359466831</v>
      </c>
      <c r="AO183" s="72">
        <f t="shared" si="106"/>
        <v>7.2302792901400181</v>
      </c>
      <c r="AP183" s="72">
        <f t="shared" si="106"/>
        <v>7.228614109150703</v>
      </c>
      <c r="AQ183" s="72">
        <f t="shared" si="105"/>
        <v>7.2336497643938023</v>
      </c>
      <c r="AR183" s="72">
        <f t="shared" si="105"/>
        <v>7.2185273639740242</v>
      </c>
      <c r="AS183" s="72">
        <f t="shared" si="105"/>
        <v>7.2649511311877895</v>
      </c>
      <c r="AT183" s="72">
        <f t="shared" si="105"/>
        <v>7.1306174671353419</v>
      </c>
      <c r="AU183" s="72">
        <f t="shared" si="100"/>
        <v>7.6898592094289615</v>
      </c>
    </row>
    <row r="184" spans="1:48" x14ac:dyDescent="0.2">
      <c r="A184" s="133" t="s">
        <v>57</v>
      </c>
      <c r="B184" s="24" t="s">
        <v>854</v>
      </c>
      <c r="C184" s="134">
        <v>30234.222000000002</v>
      </c>
      <c r="D184" s="133" t="s">
        <v>862</v>
      </c>
      <c r="E184">
        <f t="shared" si="86"/>
        <v>-8056.8682206982721</v>
      </c>
      <c r="F184">
        <f t="shared" si="87"/>
        <v>-8057</v>
      </c>
      <c r="G184">
        <f t="shared" ref="G184:G215" si="107">+C184-(C$7+F184*C$8)</f>
        <v>0.28190530000210856</v>
      </c>
      <c r="I184" s="25">
        <f t="shared" si="104"/>
        <v>0.28190530000210856</v>
      </c>
      <c r="Q184" s="12">
        <f t="shared" si="88"/>
        <v>0.25010061243808351</v>
      </c>
      <c r="R184" s="2">
        <f t="shared" si="89"/>
        <v>15215.722000000002</v>
      </c>
      <c r="S184" s="6"/>
      <c r="Z184">
        <f t="shared" si="90"/>
        <v>-8057</v>
      </c>
      <c r="AA184" s="72">
        <f t="shared" si="91"/>
        <v>0.27867400749646076</v>
      </c>
      <c r="AB184" s="72">
        <f t="shared" si="101"/>
        <v>0.25333190494373131</v>
      </c>
      <c r="AC184" s="72">
        <f t="shared" si="92"/>
        <v>0.28190530000210856</v>
      </c>
      <c r="AD184" s="72">
        <f t="shared" si="102"/>
        <v>-9999</v>
      </c>
      <c r="AE184" s="72">
        <f t="shared" si="93"/>
        <v>0</v>
      </c>
      <c r="AF184">
        <f t="shared" si="103"/>
        <v>-9999</v>
      </c>
      <c r="AG184" s="127"/>
      <c r="AH184">
        <f t="shared" si="94"/>
        <v>2.8573395058377239E-2</v>
      </c>
      <c r="AI184">
        <f t="shared" si="95"/>
        <v>0.52315321621321398</v>
      </c>
      <c r="AJ184">
        <f t="shared" si="96"/>
        <v>0.8105648128756453</v>
      </c>
      <c r="AK184">
        <f t="shared" si="97"/>
        <v>-0.30650679496815114</v>
      </c>
      <c r="AL184">
        <f t="shared" si="98"/>
        <v>0.57128173451570852</v>
      </c>
      <c r="AM184">
        <f t="shared" si="99"/>
        <v>0.29367160961477373</v>
      </c>
      <c r="AN184" s="72">
        <f t="shared" si="106"/>
        <v>7.3019535009053742</v>
      </c>
      <c r="AO184" s="72">
        <f t="shared" si="106"/>
        <v>7.3022148251404388</v>
      </c>
      <c r="AP184" s="72">
        <f t="shared" si="106"/>
        <v>7.301335997423644</v>
      </c>
      <c r="AQ184" s="72">
        <f t="shared" si="105"/>
        <v>7.3042964795169665</v>
      </c>
      <c r="AR184" s="72">
        <f t="shared" si="105"/>
        <v>7.2943796022550949</v>
      </c>
      <c r="AS184" s="72">
        <f t="shared" si="105"/>
        <v>7.3282576985511083</v>
      </c>
      <c r="AT184" s="72">
        <f t="shared" si="105"/>
        <v>7.2191917107033206</v>
      </c>
      <c r="AU184" s="72">
        <f t="shared" si="100"/>
        <v>7.7846905659157919</v>
      </c>
    </row>
    <row r="185" spans="1:48" x14ac:dyDescent="0.2">
      <c r="A185" s="133" t="s">
        <v>57</v>
      </c>
      <c r="B185" s="24" t="s">
        <v>854</v>
      </c>
      <c r="C185" s="134">
        <v>30309.098999999998</v>
      </c>
      <c r="D185" s="133" t="s">
        <v>862</v>
      </c>
      <c r="E185">
        <f t="shared" si="86"/>
        <v>-8021.8662580696946</v>
      </c>
      <c r="F185">
        <f t="shared" si="87"/>
        <v>-8022</v>
      </c>
      <c r="G185">
        <f t="shared" si="107"/>
        <v>0.28610379999736324</v>
      </c>
      <c r="I185" s="25">
        <f t="shared" si="104"/>
        <v>0.28610379999736324</v>
      </c>
      <c r="Q185" s="12">
        <f t="shared" si="88"/>
        <v>0.24926596340051643</v>
      </c>
      <c r="R185" s="2">
        <f t="shared" si="89"/>
        <v>15290.598999999998</v>
      </c>
      <c r="S185" s="6"/>
      <c r="Z185">
        <f t="shared" si="90"/>
        <v>-8022</v>
      </c>
      <c r="AA185" s="72">
        <f t="shared" si="91"/>
        <v>0.2774843063048178</v>
      </c>
      <c r="AB185" s="72">
        <f t="shared" si="101"/>
        <v>0.25788545709306188</v>
      </c>
      <c r="AC185" s="72">
        <f t="shared" si="92"/>
        <v>0.28610379999736324</v>
      </c>
      <c r="AD185" s="72">
        <f t="shared" si="102"/>
        <v>-9999</v>
      </c>
      <c r="AE185" s="72">
        <f t="shared" si="93"/>
        <v>0</v>
      </c>
      <c r="AF185">
        <f t="shared" si="103"/>
        <v>-9999</v>
      </c>
      <c r="AG185" s="127"/>
      <c r="AH185">
        <f t="shared" si="94"/>
        <v>2.8218342904301381E-2</v>
      </c>
      <c r="AI185">
        <f t="shared" si="95"/>
        <v>0.52450096160882942</v>
      </c>
      <c r="AJ185">
        <f t="shared" si="96"/>
        <v>0.80799061308416698</v>
      </c>
      <c r="AK185">
        <f t="shared" si="97"/>
        <v>-0.30859347863900544</v>
      </c>
      <c r="AL185">
        <f t="shared" si="98"/>
        <v>0.5756639248565294</v>
      </c>
      <c r="AM185">
        <f t="shared" si="99"/>
        <v>0.29605320771749533</v>
      </c>
      <c r="AN185" s="72">
        <f t="shared" si="106"/>
        <v>7.3088453175476076</v>
      </c>
      <c r="AO185" s="72">
        <f t="shared" si="106"/>
        <v>7.3090865988336242</v>
      </c>
      <c r="AP185" s="72">
        <f t="shared" si="106"/>
        <v>7.3082659644861963</v>
      </c>
      <c r="AQ185" s="72">
        <f t="shared" si="105"/>
        <v>7.3110616195807019</v>
      </c>
      <c r="AR185" s="72">
        <f t="shared" si="105"/>
        <v>7.3015898092190232</v>
      </c>
      <c r="AS185" s="72">
        <f t="shared" si="105"/>
        <v>7.3343077876451401</v>
      </c>
      <c r="AT185" s="72">
        <f t="shared" si="105"/>
        <v>7.2277863568508485</v>
      </c>
      <c r="AU185" s="72">
        <f t="shared" si="100"/>
        <v>7.7936128709615957</v>
      </c>
    </row>
    <row r="186" spans="1:48" x14ac:dyDescent="0.2">
      <c r="A186" s="133" t="s">
        <v>59</v>
      </c>
      <c r="B186" s="24" t="s">
        <v>854</v>
      </c>
      <c r="C186" s="134">
        <v>33036.553</v>
      </c>
      <c r="D186" s="133" t="s">
        <v>862</v>
      </c>
      <c r="E186">
        <f t="shared" si="86"/>
        <v>-6746.8920606637112</v>
      </c>
      <c r="F186">
        <f t="shared" si="87"/>
        <v>-6747</v>
      </c>
      <c r="G186">
        <f t="shared" si="107"/>
        <v>0.23090629999933299</v>
      </c>
      <c r="I186" s="25">
        <f t="shared" si="104"/>
        <v>0.23090629999933299</v>
      </c>
      <c r="Q186" s="12">
        <f t="shared" si="88"/>
        <v>0.21842810291473716</v>
      </c>
      <c r="R186" s="2">
        <f t="shared" si="89"/>
        <v>18018.053</v>
      </c>
      <c r="S186" s="6"/>
      <c r="Z186">
        <f t="shared" si="90"/>
        <v>-6747</v>
      </c>
      <c r="AA186" s="72">
        <f t="shared" si="91"/>
        <v>0.23214120050799913</v>
      </c>
      <c r="AB186" s="72">
        <f t="shared" si="101"/>
        <v>0.21719320240607101</v>
      </c>
      <c r="AC186" s="72">
        <f t="shared" si="92"/>
        <v>0.23090629999933299</v>
      </c>
      <c r="AD186" s="72">
        <f t="shared" si="102"/>
        <v>-9999</v>
      </c>
      <c r="AE186" s="72">
        <f t="shared" si="93"/>
        <v>0</v>
      </c>
      <c r="AF186">
        <f t="shared" si="103"/>
        <v>-9999</v>
      </c>
      <c r="AG186" s="127"/>
      <c r="AH186">
        <f t="shared" si="94"/>
        <v>1.3713097593261982E-2</v>
      </c>
      <c r="AI186">
        <f t="shared" si="95"/>
        <v>0.58672321833366092</v>
      </c>
      <c r="AJ186">
        <f t="shared" si="96"/>
        <v>0.6907713217529815</v>
      </c>
      <c r="AK186">
        <f t="shared" si="97"/>
        <v>-0.387983984598544</v>
      </c>
      <c r="AL186">
        <f t="shared" si="98"/>
        <v>0.7538423923758224</v>
      </c>
      <c r="AM186">
        <f t="shared" si="99"/>
        <v>0.39584712785380705</v>
      </c>
      <c r="AN186" s="72">
        <f t="shared" si="106"/>
        <v>7.5738735455098203</v>
      </c>
      <c r="AO186" s="72">
        <f t="shared" si="106"/>
        <v>7.5738738040256504</v>
      </c>
      <c r="AP186" s="72">
        <f t="shared" si="106"/>
        <v>7.5738721544220926</v>
      </c>
      <c r="AQ186" s="72">
        <f t="shared" si="105"/>
        <v>7.5738826807944166</v>
      </c>
      <c r="AR186" s="72">
        <f t="shared" si="105"/>
        <v>7.5738155170161621</v>
      </c>
      <c r="AS186" s="72">
        <f t="shared" si="105"/>
        <v>7.5742443266843047</v>
      </c>
      <c r="AT186" s="72">
        <f t="shared" si="105"/>
        <v>7.5715174706832578</v>
      </c>
      <c r="AU186" s="72">
        <f t="shared" si="100"/>
        <v>8.1186396976301669</v>
      </c>
    </row>
    <row r="187" spans="1:48" x14ac:dyDescent="0.2">
      <c r="A187" s="133" t="s">
        <v>59</v>
      </c>
      <c r="B187" s="24" t="s">
        <v>854</v>
      </c>
      <c r="C187" s="134">
        <v>33186.292999999998</v>
      </c>
      <c r="D187" s="133" t="s">
        <v>862</v>
      </c>
      <c r="E187">
        <f t="shared" si="86"/>
        <v>-6676.8946798391144</v>
      </c>
      <c r="F187">
        <f t="shared" si="87"/>
        <v>-6677</v>
      </c>
      <c r="G187">
        <f t="shared" si="107"/>
        <v>0.22530329999426613</v>
      </c>
      <c r="I187" s="25">
        <f t="shared" si="104"/>
        <v>0.22530329999426613</v>
      </c>
      <c r="Q187" s="12">
        <f t="shared" si="88"/>
        <v>0.21671064814168733</v>
      </c>
      <c r="R187" s="2">
        <f t="shared" si="89"/>
        <v>18167.792999999998</v>
      </c>
      <c r="S187" s="6"/>
      <c r="Z187">
        <f t="shared" si="90"/>
        <v>-6677</v>
      </c>
      <c r="AA187" s="72">
        <f t="shared" si="91"/>
        <v>0.22953640095236538</v>
      </c>
      <c r="AB187" s="72">
        <f t="shared" si="101"/>
        <v>0.21247754718358808</v>
      </c>
      <c r="AC187" s="72">
        <f t="shared" si="92"/>
        <v>0.22530329999426613</v>
      </c>
      <c r="AD187" s="72">
        <f t="shared" si="102"/>
        <v>-9999</v>
      </c>
      <c r="AE187" s="72">
        <f t="shared" si="93"/>
        <v>0</v>
      </c>
      <c r="AF187">
        <f t="shared" si="103"/>
        <v>-9999</v>
      </c>
      <c r="AG187" s="127"/>
      <c r="AH187">
        <f t="shared" si="94"/>
        <v>1.2825752810678036E-2</v>
      </c>
      <c r="AI187">
        <f t="shared" si="95"/>
        <v>0.59104261958873483</v>
      </c>
      <c r="AJ187">
        <f t="shared" si="96"/>
        <v>0.68272625795201181</v>
      </c>
      <c r="AK187">
        <f t="shared" si="97"/>
        <v>-0.39253424255293429</v>
      </c>
      <c r="AL187">
        <f t="shared" si="98"/>
        <v>0.76491031369077223</v>
      </c>
      <c r="AM187">
        <f t="shared" si="99"/>
        <v>0.40226235088366774</v>
      </c>
      <c r="AN187" s="72">
        <f t="shared" si="106"/>
        <v>7.5893571370916533</v>
      </c>
      <c r="AO187" s="72">
        <f t="shared" si="106"/>
        <v>7.5893569128764913</v>
      </c>
      <c r="AP187" s="72">
        <f t="shared" si="106"/>
        <v>7.5893584251877471</v>
      </c>
      <c r="AQ187" s="72">
        <f t="shared" si="105"/>
        <v>7.5893482249468214</v>
      </c>
      <c r="AR187" s="72">
        <f t="shared" si="105"/>
        <v>7.5894170309989892</v>
      </c>
      <c r="AS187" s="72">
        <f t="shared" si="105"/>
        <v>7.5889532356116725</v>
      </c>
      <c r="AT187" s="72">
        <f t="shared" si="105"/>
        <v>7.5920950217037726</v>
      </c>
      <c r="AU187" s="72">
        <f t="shared" si="100"/>
        <v>8.1364843077217763</v>
      </c>
    </row>
    <row r="188" spans="1:48" x14ac:dyDescent="0.2">
      <c r="A188" s="133" t="s">
        <v>59</v>
      </c>
      <c r="B188" s="24" t="s">
        <v>854</v>
      </c>
      <c r="C188" s="134">
        <v>33571.358</v>
      </c>
      <c r="D188" s="133" t="s">
        <v>862</v>
      </c>
      <c r="E188">
        <f t="shared" si="86"/>
        <v>-6496.8923995718251</v>
      </c>
      <c r="F188">
        <f t="shared" si="87"/>
        <v>-6497</v>
      </c>
      <c r="G188">
        <f t="shared" si="107"/>
        <v>0.23018130000127712</v>
      </c>
      <c r="I188" s="25">
        <f t="shared" si="104"/>
        <v>0.23018130000127712</v>
      </c>
      <c r="Q188" s="12">
        <f t="shared" si="88"/>
        <v>0.21228267565071757</v>
      </c>
      <c r="R188" s="2">
        <f t="shared" si="89"/>
        <v>18552.858</v>
      </c>
      <c r="S188" s="6"/>
      <c r="Z188">
        <f t="shared" si="90"/>
        <v>-6497</v>
      </c>
      <c r="AA188" s="72">
        <f t="shared" si="91"/>
        <v>0.22278206875939274</v>
      </c>
      <c r="AB188" s="72">
        <f t="shared" si="101"/>
        <v>0.21968190689260195</v>
      </c>
      <c r="AC188" s="72">
        <f t="shared" si="92"/>
        <v>0.23018130000127712</v>
      </c>
      <c r="AD188" s="72">
        <f t="shared" si="102"/>
        <v>-9999</v>
      </c>
      <c r="AE188" s="72">
        <f t="shared" si="93"/>
        <v>0</v>
      </c>
      <c r="AF188">
        <f t="shared" si="103"/>
        <v>-9999</v>
      </c>
      <c r="AG188" s="127"/>
      <c r="AH188">
        <f t="shared" si="94"/>
        <v>1.0499393108675165E-2</v>
      </c>
      <c r="AI188">
        <f t="shared" si="95"/>
        <v>0.60269042578112419</v>
      </c>
      <c r="AJ188">
        <f t="shared" si="96"/>
        <v>0.66107825077479232</v>
      </c>
      <c r="AK188">
        <f t="shared" si="97"/>
        <v>-0.40431964187195474</v>
      </c>
      <c r="AL188">
        <f t="shared" si="98"/>
        <v>0.79414271615497301</v>
      </c>
      <c r="AM188">
        <f t="shared" si="99"/>
        <v>0.41934532940095892</v>
      </c>
      <c r="AN188" s="72">
        <f t="shared" si="106"/>
        <v>7.6297078788922885</v>
      </c>
      <c r="AO188" s="72">
        <f t="shared" si="106"/>
        <v>7.6297073200201995</v>
      </c>
      <c r="AP188" s="72">
        <f t="shared" si="106"/>
        <v>7.6297117531336323</v>
      </c>
      <c r="AQ188" s="72">
        <f t="shared" si="105"/>
        <v>7.6296765909355404</v>
      </c>
      <c r="AR188" s="72">
        <f t="shared" si="105"/>
        <v>7.6299556366789183</v>
      </c>
      <c r="AS188" s="72">
        <f t="shared" si="105"/>
        <v>7.6277504545467769</v>
      </c>
      <c r="AT188" s="72">
        <f t="shared" si="105"/>
        <v>7.64580245307849</v>
      </c>
      <c r="AU188" s="72">
        <f t="shared" si="100"/>
        <v>8.1823704479573394</v>
      </c>
    </row>
    <row r="189" spans="1:48" x14ac:dyDescent="0.2">
      <c r="A189" s="133" t="s">
        <v>59</v>
      </c>
      <c r="B189" s="24" t="s">
        <v>854</v>
      </c>
      <c r="C189" s="134">
        <v>33879.402999999998</v>
      </c>
      <c r="D189" s="133" t="s">
        <v>862</v>
      </c>
      <c r="E189">
        <f t="shared" si="86"/>
        <v>-6352.8938475742762</v>
      </c>
      <c r="F189">
        <f t="shared" si="87"/>
        <v>-6353</v>
      </c>
      <c r="G189">
        <f t="shared" si="107"/>
        <v>0.22708370000327704</v>
      </c>
      <c r="I189" s="25">
        <f t="shared" si="104"/>
        <v>0.22708370000327704</v>
      </c>
      <c r="Q189" s="12">
        <f t="shared" si="88"/>
        <v>0.20872820834452799</v>
      </c>
      <c r="R189" s="2">
        <f t="shared" si="89"/>
        <v>18860.902999999998</v>
      </c>
      <c r="S189" s="6"/>
      <c r="Z189">
        <f t="shared" si="90"/>
        <v>-6353</v>
      </c>
      <c r="AA189" s="72">
        <f t="shared" si="91"/>
        <v>0.21732002528349692</v>
      </c>
      <c r="AB189" s="72">
        <f t="shared" si="101"/>
        <v>0.21849188306430811</v>
      </c>
      <c r="AC189" s="72">
        <f t="shared" si="92"/>
        <v>0.22708370000327704</v>
      </c>
      <c r="AD189" s="72">
        <f t="shared" si="102"/>
        <v>-9999</v>
      </c>
      <c r="AE189" s="72">
        <f t="shared" si="93"/>
        <v>0</v>
      </c>
      <c r="AF189">
        <f t="shared" si="103"/>
        <v>-9999</v>
      </c>
      <c r="AG189" s="127"/>
      <c r="AH189">
        <f t="shared" si="94"/>
        <v>8.5918169389689342E-3</v>
      </c>
      <c r="AI189">
        <f t="shared" si="95"/>
        <v>0.61260686105110418</v>
      </c>
      <c r="AJ189">
        <f t="shared" si="96"/>
        <v>0.64269820089309615</v>
      </c>
      <c r="AK189">
        <f t="shared" si="97"/>
        <v>-0.41383067366348231</v>
      </c>
      <c r="AL189">
        <f t="shared" si="98"/>
        <v>0.81838263765548747</v>
      </c>
      <c r="AM189">
        <f t="shared" si="99"/>
        <v>0.43367009768828835</v>
      </c>
      <c r="AN189" s="72">
        <f t="shared" si="106"/>
        <v>7.6625727252765072</v>
      </c>
      <c r="AO189" s="72">
        <f t="shared" si="106"/>
        <v>7.6625723167596229</v>
      </c>
      <c r="AP189" s="72">
        <f t="shared" si="106"/>
        <v>7.6625761049447636</v>
      </c>
      <c r="AQ189" s="72">
        <f t="shared" si="105"/>
        <v>7.6625409798691706</v>
      </c>
      <c r="AR189" s="72">
        <f t="shared" si="105"/>
        <v>7.6628669136069663</v>
      </c>
      <c r="AS189" s="72">
        <f t="shared" si="105"/>
        <v>7.6598632620948006</v>
      </c>
      <c r="AT189" s="72">
        <f t="shared" si="105"/>
        <v>7.6895825562387783</v>
      </c>
      <c r="AU189" s="72">
        <f t="shared" si="100"/>
        <v>8.2190793601457877</v>
      </c>
      <c r="AV189" s="72"/>
    </row>
    <row r="190" spans="1:48" x14ac:dyDescent="0.2">
      <c r="A190" s="133" t="s">
        <v>59</v>
      </c>
      <c r="B190" s="24" t="s">
        <v>854</v>
      </c>
      <c r="C190" s="134">
        <v>34277.284</v>
      </c>
      <c r="D190" s="133" t="s">
        <v>862</v>
      </c>
      <c r="E190">
        <f t="shared" si="86"/>
        <v>-6166.9006067577157</v>
      </c>
      <c r="F190">
        <f t="shared" si="87"/>
        <v>-6167</v>
      </c>
      <c r="G190">
        <f t="shared" si="107"/>
        <v>0.21262430000206223</v>
      </c>
      <c r="I190" s="25">
        <f t="shared" si="104"/>
        <v>0.21262430000206223</v>
      </c>
      <c r="Q190" s="12">
        <f t="shared" si="88"/>
        <v>0.20412111687081505</v>
      </c>
      <c r="R190" s="2">
        <f t="shared" si="89"/>
        <v>19258.784</v>
      </c>
      <c r="S190" s="6"/>
      <c r="Z190">
        <f t="shared" si="90"/>
        <v>-6167</v>
      </c>
      <c r="AA190" s="72">
        <f t="shared" si="91"/>
        <v>0.21018749912376231</v>
      </c>
      <c r="AB190" s="72">
        <f t="shared" si="101"/>
        <v>0.20655791774911497</v>
      </c>
      <c r="AC190" s="72">
        <f t="shared" si="92"/>
        <v>0.21262430000206223</v>
      </c>
      <c r="AD190" s="72">
        <f t="shared" si="102"/>
        <v>-9999</v>
      </c>
      <c r="AE190" s="72">
        <f t="shared" si="93"/>
        <v>0</v>
      </c>
      <c r="AF190">
        <f t="shared" si="103"/>
        <v>-9999</v>
      </c>
      <c r="AG190" s="127"/>
      <c r="AH190">
        <f t="shared" si="94"/>
        <v>6.0663822529472651E-3</v>
      </c>
      <c r="AI190">
        <f t="shared" si="95"/>
        <v>0.62627286119539338</v>
      </c>
      <c r="AJ190">
        <f t="shared" si="96"/>
        <v>0.61743792016693089</v>
      </c>
      <c r="AK190">
        <f t="shared" si="97"/>
        <v>-0.42621273595514764</v>
      </c>
      <c r="AL190">
        <f t="shared" si="98"/>
        <v>0.85091618196871888</v>
      </c>
      <c r="AM190">
        <f t="shared" si="99"/>
        <v>0.45313518936859254</v>
      </c>
      <c r="AN190" s="72">
        <f t="shared" si="106"/>
        <v>7.7058443243387771</v>
      </c>
      <c r="AO190" s="72">
        <f t="shared" si="106"/>
        <v>7.7058441647052334</v>
      </c>
      <c r="AP190" s="72">
        <f t="shared" si="106"/>
        <v>7.7058460726967537</v>
      </c>
      <c r="AQ190" s="72">
        <f t="shared" si="105"/>
        <v>7.7058232693641493</v>
      </c>
      <c r="AR190" s="72">
        <f t="shared" si="105"/>
        <v>7.7060960314825895</v>
      </c>
      <c r="AS190" s="72">
        <f t="shared" si="105"/>
        <v>7.7028654234749796</v>
      </c>
      <c r="AT190" s="72">
        <f t="shared" si="105"/>
        <v>7.7471862874706607</v>
      </c>
      <c r="AU190" s="72">
        <f t="shared" si="100"/>
        <v>8.2664950383892037</v>
      </c>
    </row>
    <row r="191" spans="1:48" x14ac:dyDescent="0.2">
      <c r="A191" s="133" t="s">
        <v>59</v>
      </c>
      <c r="B191" s="24" t="s">
        <v>854</v>
      </c>
      <c r="C191" s="134">
        <v>34600.296999999999</v>
      </c>
      <c r="D191" s="133" t="s">
        <v>862</v>
      </c>
      <c r="E191">
        <f t="shared" si="86"/>
        <v>-6015.9051214345172</v>
      </c>
      <c r="F191">
        <f t="shared" si="87"/>
        <v>-6016</v>
      </c>
      <c r="G191">
        <f t="shared" si="107"/>
        <v>0.20296640000015032</v>
      </c>
      <c r="I191" s="25">
        <f t="shared" si="104"/>
        <v>0.20296640000015032</v>
      </c>
      <c r="Q191" s="12">
        <f t="shared" si="88"/>
        <v>0.20036776557908154</v>
      </c>
      <c r="R191" s="2">
        <f t="shared" si="89"/>
        <v>19581.796999999999</v>
      </c>
      <c r="S191" s="6"/>
      <c r="Z191">
        <f t="shared" si="90"/>
        <v>-6016</v>
      </c>
      <c r="AA191" s="72">
        <f t="shared" si="91"/>
        <v>0.2043327820868682</v>
      </c>
      <c r="AB191" s="72">
        <f t="shared" si="101"/>
        <v>0.19900138349236365</v>
      </c>
      <c r="AC191" s="72">
        <f t="shared" si="92"/>
        <v>0.20296640000015032</v>
      </c>
      <c r="AD191" s="72">
        <f t="shared" si="102"/>
        <v>-9999</v>
      </c>
      <c r="AE191" s="72">
        <f t="shared" si="93"/>
        <v>0</v>
      </c>
      <c r="AF191">
        <f t="shared" si="103"/>
        <v>-9999</v>
      </c>
      <c r="AG191" s="127"/>
      <c r="AH191">
        <f t="shared" si="94"/>
        <v>3.9650165077866513E-3</v>
      </c>
      <c r="AI191">
        <f t="shared" si="95"/>
        <v>0.63813939257309638</v>
      </c>
      <c r="AJ191">
        <f t="shared" si="96"/>
        <v>0.59556437996000677</v>
      </c>
      <c r="AK191">
        <f t="shared" si="97"/>
        <v>-0.43633263843320558</v>
      </c>
      <c r="AL191">
        <f t="shared" si="98"/>
        <v>0.8784295932101498</v>
      </c>
      <c r="AM191">
        <f t="shared" si="99"/>
        <v>0.46982165013407839</v>
      </c>
      <c r="AN191" s="72">
        <f t="shared" si="106"/>
        <v>7.7416988507309226</v>
      </c>
      <c r="AO191" s="72">
        <f t="shared" si="106"/>
        <v>7.7416988056411551</v>
      </c>
      <c r="AP191" s="72">
        <f t="shared" si="106"/>
        <v>7.7416995155520016</v>
      </c>
      <c r="AQ191" s="72">
        <f t="shared" si="105"/>
        <v>7.741688338958002</v>
      </c>
      <c r="AR191" s="72">
        <f t="shared" si="105"/>
        <v>7.7418644282028337</v>
      </c>
      <c r="AS191" s="72">
        <f t="shared" si="105"/>
        <v>7.7391213530898071</v>
      </c>
      <c r="AT191" s="72">
        <f t="shared" si="105"/>
        <v>7.7948102466187965</v>
      </c>
      <c r="AU191" s="72">
        <f t="shared" si="100"/>
        <v>8.304988411586816</v>
      </c>
    </row>
    <row r="192" spans="1:48" x14ac:dyDescent="0.2">
      <c r="A192" s="133" t="s">
        <v>59</v>
      </c>
      <c r="B192" s="24" t="s">
        <v>854</v>
      </c>
      <c r="C192" s="134">
        <v>35017.434000000001</v>
      </c>
      <c r="D192" s="133" t="s">
        <v>862</v>
      </c>
      <c r="E192">
        <f t="shared" si="86"/>
        <v>-5820.910481091053</v>
      </c>
      <c r="F192">
        <f t="shared" si="87"/>
        <v>-5821</v>
      </c>
      <c r="G192">
        <f t="shared" si="107"/>
        <v>0.19150090000039199</v>
      </c>
      <c r="I192" s="25">
        <f t="shared" si="104"/>
        <v>0.19150090000039199</v>
      </c>
      <c r="Q192" s="12">
        <f t="shared" si="88"/>
        <v>0.19550323996757918</v>
      </c>
      <c r="R192" s="2">
        <f t="shared" si="89"/>
        <v>19998.934000000001</v>
      </c>
      <c r="S192" s="6"/>
      <c r="Z192">
        <f t="shared" si="90"/>
        <v>-5821</v>
      </c>
      <c r="AA192" s="72">
        <f t="shared" si="91"/>
        <v>0.19668664656153589</v>
      </c>
      <c r="AB192" s="72">
        <f t="shared" si="101"/>
        <v>0.19031749340643528</v>
      </c>
      <c r="AC192" s="72">
        <f t="shared" si="92"/>
        <v>0.19150090000039199</v>
      </c>
      <c r="AD192" s="72">
        <f t="shared" si="102"/>
        <v>-9999</v>
      </c>
      <c r="AE192" s="72">
        <f t="shared" si="93"/>
        <v>0</v>
      </c>
      <c r="AF192">
        <f t="shared" si="103"/>
        <v>-9999</v>
      </c>
      <c r="AG192" s="127"/>
      <c r="AH192">
        <f t="shared" si="94"/>
        <v>1.1834065939567272E-3</v>
      </c>
      <c r="AI192">
        <f t="shared" si="95"/>
        <v>0.6545883849323062</v>
      </c>
      <c r="AJ192">
        <f t="shared" si="96"/>
        <v>0.56532976047807737</v>
      </c>
      <c r="AK192">
        <f t="shared" si="97"/>
        <v>-0.44946644674077452</v>
      </c>
      <c r="AL192">
        <f t="shared" si="98"/>
        <v>0.91556465534799425</v>
      </c>
      <c r="AM192">
        <f t="shared" si="99"/>
        <v>0.49268975284148953</v>
      </c>
      <c r="AN192" s="72">
        <f t="shared" si="106"/>
        <v>7.7890343957569375</v>
      </c>
      <c r="AO192" s="72">
        <f t="shared" si="106"/>
        <v>7.7890343934733384</v>
      </c>
      <c r="AP192" s="72">
        <f t="shared" si="106"/>
        <v>7.7890344555444821</v>
      </c>
      <c r="AQ192" s="72">
        <f t="shared" si="105"/>
        <v>7.7890327683931275</v>
      </c>
      <c r="AR192" s="72">
        <f t="shared" si="105"/>
        <v>7.7890786423173601</v>
      </c>
      <c r="AS192" s="72">
        <f t="shared" si="105"/>
        <v>7.7878426349131002</v>
      </c>
      <c r="AT192" s="72">
        <f t="shared" si="105"/>
        <v>7.8574276314709897</v>
      </c>
      <c r="AU192" s="72">
        <f t="shared" si="100"/>
        <v>8.3546983968420072</v>
      </c>
      <c r="AV192" s="72"/>
    </row>
    <row r="193" spans="1:48" x14ac:dyDescent="0.2">
      <c r="A193" s="133" t="s">
        <v>59</v>
      </c>
      <c r="B193" s="24" t="s">
        <v>854</v>
      </c>
      <c r="C193" s="134">
        <v>35370.404999999999</v>
      </c>
      <c r="D193" s="133" t="s">
        <v>862</v>
      </c>
      <c r="E193">
        <f t="shared" si="86"/>
        <v>-5655.9108450082504</v>
      </c>
      <c r="F193">
        <f t="shared" si="87"/>
        <v>-5656</v>
      </c>
      <c r="G193">
        <f t="shared" si="107"/>
        <v>0.19072240000241436</v>
      </c>
      <c r="I193" s="25">
        <f t="shared" si="104"/>
        <v>0.19072240000241436</v>
      </c>
      <c r="Q193" s="12">
        <f t="shared" si="88"/>
        <v>0.19137171142470732</v>
      </c>
      <c r="R193" s="2">
        <f t="shared" si="89"/>
        <v>20351.904999999999</v>
      </c>
      <c r="S193" s="6"/>
      <c r="Z193">
        <f t="shared" si="90"/>
        <v>-5656</v>
      </c>
      <c r="AA193" s="72">
        <f t="shared" si="91"/>
        <v>0.19014171707503194</v>
      </c>
      <c r="AB193" s="72">
        <f t="shared" si="101"/>
        <v>0.19195239435208974</v>
      </c>
      <c r="AC193" s="72">
        <f t="shared" si="92"/>
        <v>0.19072240000241436</v>
      </c>
      <c r="AD193" s="72">
        <f t="shared" si="102"/>
        <v>-9999</v>
      </c>
      <c r="AE193" s="72">
        <f t="shared" si="93"/>
        <v>0</v>
      </c>
      <c r="AF193">
        <f t="shared" si="103"/>
        <v>-9999</v>
      </c>
      <c r="AG193" s="127"/>
      <c r="AH193">
        <f t="shared" si="94"/>
        <v>-1.2299943496753955E-3</v>
      </c>
      <c r="AI193">
        <f t="shared" si="95"/>
        <v>0.66959318327781614</v>
      </c>
      <c r="AJ193">
        <f t="shared" si="96"/>
        <v>0.53783008612407068</v>
      </c>
      <c r="AK193">
        <f t="shared" si="97"/>
        <v>-0.46060895131658414</v>
      </c>
      <c r="AL193">
        <f t="shared" si="98"/>
        <v>0.94853651457816623</v>
      </c>
      <c r="AM193">
        <f t="shared" si="99"/>
        <v>0.51334719011625773</v>
      </c>
      <c r="AN193" s="72">
        <f t="shared" si="106"/>
        <v>7.8300636975983116</v>
      </c>
      <c r="AO193" s="72">
        <f t="shared" si="106"/>
        <v>7.8300636976242926</v>
      </c>
      <c r="AP193" s="72">
        <f t="shared" si="106"/>
        <v>7.8300636957078646</v>
      </c>
      <c r="AQ193" s="72">
        <f t="shared" si="105"/>
        <v>7.830063837071001</v>
      </c>
      <c r="AR193" s="72">
        <f t="shared" si="105"/>
        <v>7.830053411817115</v>
      </c>
      <c r="AS193" s="72">
        <f t="shared" si="105"/>
        <v>7.8308348437627302</v>
      </c>
      <c r="AT193" s="72">
        <f t="shared" si="105"/>
        <v>7.9113725097776779</v>
      </c>
      <c r="AU193" s="72">
        <f t="shared" si="100"/>
        <v>8.3967606920579421</v>
      </c>
    </row>
    <row r="194" spans="1:48" x14ac:dyDescent="0.2">
      <c r="A194" s="133" t="s">
        <v>59</v>
      </c>
      <c r="B194" s="24" t="s">
        <v>854</v>
      </c>
      <c r="C194" s="134">
        <v>35723.370999999999</v>
      </c>
      <c r="D194" s="133" t="s">
        <v>862</v>
      </c>
      <c r="E194">
        <f t="shared" si="86"/>
        <v>-5490.9135462227896</v>
      </c>
      <c r="F194">
        <f t="shared" si="87"/>
        <v>-5491</v>
      </c>
      <c r="G194">
        <f t="shared" si="107"/>
        <v>0.18494389999978011</v>
      </c>
      <c r="I194" s="25">
        <f t="shared" si="104"/>
        <v>0.18494389999978011</v>
      </c>
      <c r="Q194" s="12">
        <f t="shared" si="88"/>
        <v>0.18722607401876579</v>
      </c>
      <c r="R194" s="2">
        <f t="shared" si="89"/>
        <v>20704.870999999999</v>
      </c>
      <c r="S194" s="6"/>
      <c r="Z194">
        <f t="shared" si="90"/>
        <v>-5491</v>
      </c>
      <c r="AA194" s="72">
        <f t="shared" si="91"/>
        <v>0.18352818371137958</v>
      </c>
      <c r="AB194" s="72">
        <f t="shared" si="101"/>
        <v>0.18864179030716632</v>
      </c>
      <c r="AC194" s="72">
        <f t="shared" si="92"/>
        <v>0.18494389999978011</v>
      </c>
      <c r="AD194" s="72">
        <f t="shared" si="102"/>
        <v>-9999</v>
      </c>
      <c r="AE194" s="72">
        <f t="shared" si="93"/>
        <v>0</v>
      </c>
      <c r="AF194">
        <f t="shared" si="103"/>
        <v>-9999</v>
      </c>
      <c r="AG194" s="127"/>
      <c r="AH194">
        <f t="shared" si="94"/>
        <v>-3.6978903073861982E-3</v>
      </c>
      <c r="AI194">
        <f t="shared" si="95"/>
        <v>0.68569590230569799</v>
      </c>
      <c r="AJ194">
        <f t="shared" si="96"/>
        <v>0.50839716274175284</v>
      </c>
      <c r="AK194">
        <f t="shared" si="97"/>
        <v>-0.47174379141862671</v>
      </c>
      <c r="AL194">
        <f t="shared" si="98"/>
        <v>0.98307519824551315</v>
      </c>
      <c r="AM194">
        <f t="shared" si="99"/>
        <v>0.53536481989336537</v>
      </c>
      <c r="AN194" s="72">
        <f t="shared" si="106"/>
        <v>7.8720564533121893</v>
      </c>
      <c r="AO194" s="72">
        <f t="shared" si="106"/>
        <v>7.8720564533537249</v>
      </c>
      <c r="AP194" s="72">
        <f t="shared" si="106"/>
        <v>7.8720564574078082</v>
      </c>
      <c r="AQ194" s="72">
        <f t="shared" si="105"/>
        <v>7.8720568531044375</v>
      </c>
      <c r="AR194" s="72">
        <f t="shared" si="105"/>
        <v>7.8720954332709914</v>
      </c>
      <c r="AS194" s="72">
        <f t="shared" si="105"/>
        <v>7.8755278117287526</v>
      </c>
      <c r="AT194" s="72">
        <f t="shared" si="105"/>
        <v>7.9661760280539458</v>
      </c>
      <c r="AU194" s="72">
        <f t="shared" si="100"/>
        <v>8.4388229872738734</v>
      </c>
    </row>
    <row r="195" spans="1:48" x14ac:dyDescent="0.2">
      <c r="A195" s="133" t="s">
        <v>68</v>
      </c>
      <c r="B195" s="24" t="s">
        <v>854</v>
      </c>
      <c r="C195" s="134">
        <v>38290.389000000003</v>
      </c>
      <c r="D195" s="133" t="s">
        <v>862</v>
      </c>
      <c r="E195">
        <f t="shared" si="86"/>
        <v>-4290.9366761172932</v>
      </c>
      <c r="F195">
        <f t="shared" si="87"/>
        <v>-4291</v>
      </c>
      <c r="G195">
        <f t="shared" si="107"/>
        <v>0.1354639000055613</v>
      </c>
      <c r="I195" s="25">
        <f t="shared" si="104"/>
        <v>0.1354639000055613</v>
      </c>
      <c r="Q195" s="12">
        <f t="shared" si="88"/>
        <v>0.15665155187990257</v>
      </c>
      <c r="R195" s="2">
        <f t="shared" si="89"/>
        <v>23271.889000000003</v>
      </c>
      <c r="S195" s="6"/>
      <c r="Z195">
        <f t="shared" si="90"/>
        <v>-4291</v>
      </c>
      <c r="AA195" s="72">
        <f t="shared" si="91"/>
        <v>0.13346630966692183</v>
      </c>
      <c r="AB195" s="72">
        <f t="shared" si="101"/>
        <v>0.15864914221854204</v>
      </c>
      <c r="AC195" s="72">
        <f t="shared" si="92"/>
        <v>0.1354639000055613</v>
      </c>
      <c r="AD195" s="72">
        <f t="shared" si="102"/>
        <v>-9999</v>
      </c>
      <c r="AE195" s="72">
        <f t="shared" si="93"/>
        <v>0</v>
      </c>
      <c r="AF195">
        <f t="shared" si="103"/>
        <v>-9999</v>
      </c>
      <c r="AG195" s="127"/>
      <c r="AH195">
        <f t="shared" si="94"/>
        <v>-2.3185242212980732E-2</v>
      </c>
      <c r="AI195">
        <f t="shared" si="95"/>
        <v>0.84817754249586264</v>
      </c>
      <c r="AJ195">
        <f t="shared" si="96"/>
        <v>0.2150493863803698</v>
      </c>
      <c r="AK195">
        <f t="shared" si="97"/>
        <v>-0.5461494410569826</v>
      </c>
      <c r="AL195">
        <f t="shared" si="98"/>
        <v>1.2996552301693707</v>
      </c>
      <c r="AM195">
        <f t="shared" si="99"/>
        <v>0.7599324267650549</v>
      </c>
      <c r="AN195" s="72">
        <f t="shared" si="106"/>
        <v>8.2142802318324613</v>
      </c>
      <c r="AO195" s="72">
        <f t="shared" si="106"/>
        <v>8.2143385184845794</v>
      </c>
      <c r="AP195" s="72">
        <f t="shared" si="106"/>
        <v>8.2146300151511991</v>
      </c>
      <c r="AQ195" s="72">
        <f t="shared" si="105"/>
        <v>8.2160844482319018</v>
      </c>
      <c r="AR195" s="72">
        <f t="shared" si="105"/>
        <v>8.2232595684386975</v>
      </c>
      <c r="AS195" s="72">
        <f t="shared" si="105"/>
        <v>8.2568746828675987</v>
      </c>
      <c r="AT195" s="72">
        <f t="shared" si="105"/>
        <v>8.3882726438716873</v>
      </c>
      <c r="AU195" s="72">
        <f t="shared" si="100"/>
        <v>8.7447305888442948</v>
      </c>
    </row>
    <row r="196" spans="1:48" x14ac:dyDescent="0.2">
      <c r="A196" s="133" t="s">
        <v>59</v>
      </c>
      <c r="B196" s="24" t="s">
        <v>854</v>
      </c>
      <c r="C196" s="134">
        <v>39056.19</v>
      </c>
      <c r="D196" s="133" t="s">
        <v>862</v>
      </c>
      <c r="E196">
        <f t="shared" si="86"/>
        <v>-3932.9557476221844</v>
      </c>
      <c r="F196">
        <f t="shared" si="87"/>
        <v>-3933</v>
      </c>
      <c r="G196">
        <f t="shared" si="107"/>
        <v>9.4665700002224185E-2</v>
      </c>
      <c r="I196" s="25">
        <f t="shared" si="104"/>
        <v>9.4665700002224185E-2</v>
      </c>
      <c r="Q196" s="12">
        <f t="shared" si="88"/>
        <v>0.14738562723058279</v>
      </c>
      <c r="R196" s="2">
        <f t="shared" si="89"/>
        <v>24037.690000000002</v>
      </c>
      <c r="S196" s="6"/>
      <c r="Z196">
        <f t="shared" si="90"/>
        <v>-3933</v>
      </c>
      <c r="AA196" s="72">
        <f t="shared" si="91"/>
        <v>0.11796083267707061</v>
      </c>
      <c r="AB196" s="72">
        <f t="shared" si="101"/>
        <v>0.12409049455573637</v>
      </c>
      <c r="AC196" s="72">
        <f t="shared" si="92"/>
        <v>9.4665700002224185E-2</v>
      </c>
      <c r="AD196" s="72">
        <f t="shared" si="102"/>
        <v>-9999</v>
      </c>
      <c r="AE196" s="72">
        <f t="shared" si="93"/>
        <v>0</v>
      </c>
      <c r="AF196">
        <f t="shared" si="103"/>
        <v>-9999</v>
      </c>
      <c r="AG196" s="127"/>
      <c r="AH196">
        <f t="shared" si="94"/>
        <v>-2.9424794553512181E-2</v>
      </c>
      <c r="AI196">
        <f t="shared" si="95"/>
        <v>0.91869178655439787</v>
      </c>
      <c r="AJ196">
        <f t="shared" si="96"/>
        <v>8.9414547008393713E-2</v>
      </c>
      <c r="AK196">
        <f t="shared" si="97"/>
        <v>-0.56099754455410455</v>
      </c>
      <c r="AL196">
        <f t="shared" si="98"/>
        <v>1.4268635072622331</v>
      </c>
      <c r="AM196">
        <f t="shared" si="99"/>
        <v>0.86551343921349044</v>
      </c>
      <c r="AN196" s="72">
        <f t="shared" si="106"/>
        <v>8.3329879047231348</v>
      </c>
      <c r="AO196" s="72">
        <f t="shared" si="106"/>
        <v>8.3332019105456752</v>
      </c>
      <c r="AP196" s="72">
        <f t="shared" si="106"/>
        <v>8.3340200464549739</v>
      </c>
      <c r="AQ196" s="72">
        <f t="shared" si="106"/>
        <v>8.3371359717257203</v>
      </c>
      <c r="AR196" s="72">
        <f t="shared" si="106"/>
        <v>8.3488376866565286</v>
      </c>
      <c r="AS196" s="72">
        <f t="shared" si="106"/>
        <v>8.3906946410117271</v>
      </c>
      <c r="AT196" s="72">
        <f t="shared" si="106"/>
        <v>8.5211872583132209</v>
      </c>
      <c r="AU196" s="72">
        <f t="shared" si="100"/>
        <v>8.8359930233128026</v>
      </c>
    </row>
    <row r="197" spans="1:48" x14ac:dyDescent="0.2">
      <c r="A197" s="133" t="s">
        <v>75</v>
      </c>
      <c r="B197" s="24" t="s">
        <v>854</v>
      </c>
      <c r="C197" s="134">
        <v>44455.508999999998</v>
      </c>
      <c r="D197" s="133" t="s">
        <v>862</v>
      </c>
      <c r="E197">
        <f t="shared" si="86"/>
        <v>-1408.9929572089011</v>
      </c>
      <c r="F197">
        <f t="shared" si="87"/>
        <v>-1409</v>
      </c>
      <c r="G197">
        <f t="shared" si="107"/>
        <v>1.506610000069486E-2</v>
      </c>
      <c r="I197" s="25">
        <f t="shared" si="104"/>
        <v>1.506610000069486E-2</v>
      </c>
      <c r="Q197" s="12">
        <f t="shared" si="88"/>
        <v>8.0173417308463613E-2</v>
      </c>
      <c r="R197" s="2">
        <f t="shared" si="89"/>
        <v>29437.008999999998</v>
      </c>
      <c r="S197" s="6"/>
      <c r="Z197">
        <f t="shared" si="90"/>
        <v>-1409</v>
      </c>
      <c r="AA197" s="72">
        <f t="shared" si="91"/>
        <v>2.2188618609631755E-2</v>
      </c>
      <c r="AB197" s="72">
        <f t="shared" si="101"/>
        <v>7.3050898699526717E-2</v>
      </c>
      <c r="AC197" s="72">
        <f t="shared" si="92"/>
        <v>1.506610000069486E-2</v>
      </c>
      <c r="AD197" s="72">
        <f t="shared" si="102"/>
        <v>-9999</v>
      </c>
      <c r="AE197" s="72">
        <f t="shared" si="93"/>
        <v>0</v>
      </c>
      <c r="AF197">
        <f t="shared" si="103"/>
        <v>-9999</v>
      </c>
      <c r="AG197" s="127"/>
      <c r="AH197">
        <f t="shared" si="94"/>
        <v>-5.7984798698831858E-2</v>
      </c>
      <c r="AI197">
        <f t="shared" si="95"/>
        <v>1.5511612903554957</v>
      </c>
      <c r="AJ197">
        <f t="shared" si="96"/>
        <v>-0.95816203355589091</v>
      </c>
      <c r="AK197">
        <f t="shared" si="97"/>
        <v>0.13247830985906708</v>
      </c>
      <c r="AL197">
        <f t="shared" si="98"/>
        <v>-2.905705279726154</v>
      </c>
      <c r="AM197">
        <f t="shared" si="99"/>
        <v>-8.439271448796525</v>
      </c>
      <c r="AN197" s="72">
        <f t="shared" si="106"/>
        <v>9.5492190198072713</v>
      </c>
      <c r="AO197" s="72">
        <f t="shared" si="106"/>
        <v>9.548226523384777</v>
      </c>
      <c r="AP197" s="72">
        <f t="shared" si="106"/>
        <v>9.5464624194534089</v>
      </c>
      <c r="AQ197" s="72">
        <f t="shared" si="106"/>
        <v>9.5433277641444221</v>
      </c>
      <c r="AR197" s="72">
        <f t="shared" si="106"/>
        <v>9.5377606272451985</v>
      </c>
      <c r="AS197" s="72">
        <f t="shared" si="106"/>
        <v>9.5278819611049563</v>
      </c>
      <c r="AT197" s="72">
        <f t="shared" si="106"/>
        <v>9.5103768580679695</v>
      </c>
      <c r="AU197" s="72">
        <f t="shared" si="100"/>
        <v>9.479418678615918</v>
      </c>
    </row>
    <row r="198" spans="1:48" x14ac:dyDescent="0.2">
      <c r="A198" s="133" t="s">
        <v>74</v>
      </c>
      <c r="B198" s="24" t="s">
        <v>854</v>
      </c>
      <c r="C198" s="134">
        <v>44823.461000000003</v>
      </c>
      <c r="D198" s="133" t="s">
        <v>862</v>
      </c>
      <c r="E198">
        <f t="shared" si="86"/>
        <v>-1236.9903108273554</v>
      </c>
      <c r="F198">
        <f t="shared" si="87"/>
        <v>-1237</v>
      </c>
      <c r="G198">
        <f t="shared" si="107"/>
        <v>2.072730000509182E-2</v>
      </c>
      <c r="I198" s="25">
        <f t="shared" si="104"/>
        <v>2.072730000509182E-2</v>
      </c>
      <c r="Q198" s="12">
        <f t="shared" si="88"/>
        <v>7.5473032300315629E-2</v>
      </c>
      <c r="R198" s="2">
        <f t="shared" si="89"/>
        <v>29804.961000000003</v>
      </c>
      <c r="S198" s="6"/>
      <c r="Z198">
        <f t="shared" si="90"/>
        <v>-1237</v>
      </c>
      <c r="AA198" s="72">
        <f t="shared" si="91"/>
        <v>1.87425708559915E-2</v>
      </c>
      <c r="AB198" s="72">
        <f t="shared" si="101"/>
        <v>7.7457761449415949E-2</v>
      </c>
      <c r="AC198" s="72">
        <f t="shared" si="92"/>
        <v>2.072730000509182E-2</v>
      </c>
      <c r="AD198" s="72">
        <f t="shared" si="102"/>
        <v>-9999</v>
      </c>
      <c r="AE198" s="72">
        <f t="shared" si="93"/>
        <v>0</v>
      </c>
      <c r="AF198">
        <f t="shared" si="103"/>
        <v>-9999</v>
      </c>
      <c r="AG198" s="127"/>
      <c r="AH198">
        <f t="shared" si="94"/>
        <v>-5.6730461444324129E-2</v>
      </c>
      <c r="AI198">
        <f t="shared" si="95"/>
        <v>1.5177372018060735</v>
      </c>
      <c r="AJ198">
        <f t="shared" si="96"/>
        <v>-0.88985296429020799</v>
      </c>
      <c r="AK198">
        <f t="shared" si="97"/>
        <v>0.23081910760478025</v>
      </c>
      <c r="AL198">
        <f t="shared" si="98"/>
        <v>-2.7222178206081447</v>
      </c>
      <c r="AM198">
        <f t="shared" si="99"/>
        <v>-4.698901839990306</v>
      </c>
      <c r="AN198" s="72">
        <f t="shared" si="106"/>
        <v>9.6476371387874291</v>
      </c>
      <c r="AO198" s="72">
        <f t="shared" si="106"/>
        <v>9.6459824879782445</v>
      </c>
      <c r="AP198" s="72">
        <f t="shared" si="106"/>
        <v>9.6429916081909948</v>
      </c>
      <c r="AQ198" s="72">
        <f t="shared" si="106"/>
        <v>9.6375904239880317</v>
      </c>
      <c r="AR198" s="72">
        <f t="shared" si="106"/>
        <v>9.6278523388453703</v>
      </c>
      <c r="AS198" s="72">
        <f t="shared" si="106"/>
        <v>9.6103435689451988</v>
      </c>
      <c r="AT198" s="72">
        <f t="shared" si="106"/>
        <v>9.5790037481473078</v>
      </c>
      <c r="AU198" s="72">
        <f t="shared" si="100"/>
        <v>9.5232654348410115</v>
      </c>
    </row>
    <row r="199" spans="1:48" x14ac:dyDescent="0.2">
      <c r="A199" s="133" t="s">
        <v>79</v>
      </c>
      <c r="B199" s="24" t="s">
        <v>854</v>
      </c>
      <c r="C199" s="134">
        <v>44823.464999999997</v>
      </c>
      <c r="D199" s="133" t="s">
        <v>862</v>
      </c>
      <c r="E199">
        <f t="shared" si="86"/>
        <v>-1236.9884409894842</v>
      </c>
      <c r="F199">
        <f t="shared" si="87"/>
        <v>-1237</v>
      </c>
      <c r="G199">
        <f t="shared" si="107"/>
        <v>2.472729999863077E-2</v>
      </c>
      <c r="I199" s="25">
        <f t="shared" si="104"/>
        <v>2.472729999863077E-2</v>
      </c>
      <c r="Q199" s="12">
        <f t="shared" si="88"/>
        <v>7.5473032300315629E-2</v>
      </c>
      <c r="R199" s="2">
        <f t="shared" si="89"/>
        <v>29804.964999999997</v>
      </c>
      <c r="S199" s="6"/>
      <c r="Z199">
        <f t="shared" si="90"/>
        <v>-1237</v>
      </c>
      <c r="AA199" s="72">
        <f t="shared" si="91"/>
        <v>1.87425708559915E-2</v>
      </c>
      <c r="AB199" s="72">
        <f t="shared" si="101"/>
        <v>8.1457761442954899E-2</v>
      </c>
      <c r="AC199" s="72">
        <f t="shared" si="92"/>
        <v>2.472729999863077E-2</v>
      </c>
      <c r="AD199" s="72">
        <f t="shared" si="102"/>
        <v>-9999</v>
      </c>
      <c r="AE199" s="72">
        <f t="shared" si="93"/>
        <v>0</v>
      </c>
      <c r="AF199">
        <f t="shared" si="103"/>
        <v>-9999</v>
      </c>
      <c r="AG199" s="127"/>
      <c r="AH199">
        <f t="shared" si="94"/>
        <v>-5.6730461444324129E-2</v>
      </c>
      <c r="AI199">
        <f t="shared" si="95"/>
        <v>1.5177372018060735</v>
      </c>
      <c r="AJ199">
        <f t="shared" si="96"/>
        <v>-0.88985296429020799</v>
      </c>
      <c r="AK199">
        <f t="shared" si="97"/>
        <v>0.23081910760478025</v>
      </c>
      <c r="AL199">
        <f t="shared" si="98"/>
        <v>-2.7222178206081447</v>
      </c>
      <c r="AM199">
        <f t="shared" si="99"/>
        <v>-4.698901839990306</v>
      </c>
      <c r="AN199" s="72">
        <f t="shared" si="106"/>
        <v>9.6476371387874291</v>
      </c>
      <c r="AO199" s="72">
        <f t="shared" si="106"/>
        <v>9.6459824879782445</v>
      </c>
      <c r="AP199" s="72">
        <f t="shared" si="106"/>
        <v>9.6429916081909948</v>
      </c>
      <c r="AQ199" s="72">
        <f t="shared" si="106"/>
        <v>9.6375904239880317</v>
      </c>
      <c r="AR199" s="72">
        <f t="shared" si="106"/>
        <v>9.6278523388453703</v>
      </c>
      <c r="AS199" s="72">
        <f t="shared" si="106"/>
        <v>9.6103435689451988</v>
      </c>
      <c r="AT199" s="72">
        <f t="shared" si="106"/>
        <v>9.5790037481473078</v>
      </c>
      <c r="AU199" s="72">
        <f t="shared" si="100"/>
        <v>9.5232654348410115</v>
      </c>
    </row>
    <row r="200" spans="1:48" x14ac:dyDescent="0.2">
      <c r="A200" s="133" t="s">
        <v>80</v>
      </c>
      <c r="B200" s="24" t="s">
        <v>854</v>
      </c>
      <c r="C200" s="134">
        <v>44823.466</v>
      </c>
      <c r="D200" s="133" t="s">
        <v>862</v>
      </c>
      <c r="E200">
        <f t="shared" si="86"/>
        <v>-1236.9879735300137</v>
      </c>
      <c r="F200">
        <f t="shared" si="87"/>
        <v>-1237</v>
      </c>
      <c r="G200">
        <f t="shared" si="107"/>
        <v>2.5727300002472475E-2</v>
      </c>
      <c r="I200" s="25">
        <f t="shared" si="104"/>
        <v>2.5727300002472475E-2</v>
      </c>
      <c r="Q200" s="12">
        <f t="shared" si="88"/>
        <v>7.5473032300315629E-2</v>
      </c>
      <c r="R200" s="2">
        <f t="shared" si="89"/>
        <v>29804.966</v>
      </c>
      <c r="S200" s="6"/>
      <c r="Z200">
        <f t="shared" si="90"/>
        <v>-1237</v>
      </c>
      <c r="AA200" s="72">
        <f t="shared" si="91"/>
        <v>1.87425708559915E-2</v>
      </c>
      <c r="AB200" s="72">
        <f t="shared" si="101"/>
        <v>8.2457761446796604E-2</v>
      </c>
      <c r="AC200" s="72">
        <f t="shared" si="92"/>
        <v>2.5727300002472475E-2</v>
      </c>
      <c r="AD200" s="72">
        <f t="shared" si="102"/>
        <v>-9999</v>
      </c>
      <c r="AE200" s="72">
        <f t="shared" si="93"/>
        <v>0</v>
      </c>
      <c r="AF200">
        <f t="shared" si="103"/>
        <v>-9999</v>
      </c>
      <c r="AG200" s="127"/>
      <c r="AH200">
        <f t="shared" si="94"/>
        <v>-5.6730461444324129E-2</v>
      </c>
      <c r="AI200">
        <f t="shared" si="95"/>
        <v>1.5177372018060735</v>
      </c>
      <c r="AJ200">
        <f t="shared" si="96"/>
        <v>-0.88985296429020799</v>
      </c>
      <c r="AK200">
        <f t="shared" si="97"/>
        <v>0.23081910760478025</v>
      </c>
      <c r="AL200">
        <f t="shared" si="98"/>
        <v>-2.7222178206081447</v>
      </c>
      <c r="AM200">
        <f t="shared" si="99"/>
        <v>-4.698901839990306</v>
      </c>
      <c r="AN200" s="72">
        <f t="shared" si="106"/>
        <v>9.6476371387874291</v>
      </c>
      <c r="AO200" s="72">
        <f t="shared" si="106"/>
        <v>9.6459824879782445</v>
      </c>
      <c r="AP200" s="72">
        <f t="shared" si="106"/>
        <v>9.6429916081909948</v>
      </c>
      <c r="AQ200" s="72">
        <f t="shared" si="106"/>
        <v>9.6375904239880317</v>
      </c>
      <c r="AR200" s="72">
        <f t="shared" si="106"/>
        <v>9.6278523388453703</v>
      </c>
      <c r="AS200" s="72">
        <f t="shared" si="106"/>
        <v>9.6103435689451988</v>
      </c>
      <c r="AT200" s="72">
        <f t="shared" si="106"/>
        <v>9.5790037481473078</v>
      </c>
      <c r="AU200" s="72">
        <f t="shared" si="100"/>
        <v>9.5232654348410115</v>
      </c>
    </row>
    <row r="201" spans="1:48" x14ac:dyDescent="0.2">
      <c r="A201" s="133" t="s">
        <v>77</v>
      </c>
      <c r="B201" s="24" t="s">
        <v>854</v>
      </c>
      <c r="C201" s="134">
        <v>44823.468000000001</v>
      </c>
      <c r="D201" s="133" t="s">
        <v>862</v>
      </c>
      <c r="E201">
        <f t="shared" si="86"/>
        <v>-1236.9870386110765</v>
      </c>
      <c r="F201">
        <f t="shared" si="87"/>
        <v>-1237</v>
      </c>
      <c r="G201">
        <f t="shared" si="107"/>
        <v>2.7727300002879929E-2</v>
      </c>
      <c r="I201" s="25">
        <f t="shared" si="104"/>
        <v>2.7727300002879929E-2</v>
      </c>
      <c r="Q201" s="12">
        <f t="shared" si="88"/>
        <v>7.5473032300315629E-2</v>
      </c>
      <c r="R201" s="2">
        <f t="shared" si="89"/>
        <v>29804.968000000001</v>
      </c>
      <c r="S201" s="6"/>
      <c r="Z201">
        <f t="shared" si="90"/>
        <v>-1237</v>
      </c>
      <c r="AA201" s="72">
        <f t="shared" si="91"/>
        <v>1.87425708559915E-2</v>
      </c>
      <c r="AB201" s="72">
        <f t="shared" si="101"/>
        <v>8.4457761447204058E-2</v>
      </c>
      <c r="AC201" s="72">
        <f t="shared" si="92"/>
        <v>2.7727300002879929E-2</v>
      </c>
      <c r="AD201" s="72">
        <f t="shared" si="102"/>
        <v>-9999</v>
      </c>
      <c r="AE201" s="72">
        <f t="shared" si="93"/>
        <v>0</v>
      </c>
      <c r="AF201">
        <f t="shared" si="103"/>
        <v>-9999</v>
      </c>
      <c r="AG201" s="127"/>
      <c r="AH201">
        <f t="shared" si="94"/>
        <v>-5.6730461444324129E-2</v>
      </c>
      <c r="AI201">
        <f t="shared" si="95"/>
        <v>1.5177372018060735</v>
      </c>
      <c r="AJ201">
        <f t="shared" si="96"/>
        <v>-0.88985296429020799</v>
      </c>
      <c r="AK201">
        <f t="shared" si="97"/>
        <v>0.23081910760478025</v>
      </c>
      <c r="AL201">
        <f t="shared" si="98"/>
        <v>-2.7222178206081447</v>
      </c>
      <c r="AM201">
        <f t="shared" si="99"/>
        <v>-4.698901839990306</v>
      </c>
      <c r="AN201" s="72">
        <f t="shared" si="106"/>
        <v>9.6476371387874291</v>
      </c>
      <c r="AO201" s="72">
        <f t="shared" si="106"/>
        <v>9.6459824879782445</v>
      </c>
      <c r="AP201" s="72">
        <f t="shared" si="106"/>
        <v>9.6429916081909948</v>
      </c>
      <c r="AQ201" s="72">
        <f t="shared" si="106"/>
        <v>9.6375904239880317</v>
      </c>
      <c r="AR201" s="72">
        <f t="shared" si="106"/>
        <v>9.6278523388453703</v>
      </c>
      <c r="AS201" s="72">
        <f t="shared" si="106"/>
        <v>9.6103435689451988</v>
      </c>
      <c r="AT201" s="72">
        <f t="shared" si="106"/>
        <v>9.5790037481473078</v>
      </c>
      <c r="AU201" s="72">
        <f t="shared" si="100"/>
        <v>9.5232654348410115</v>
      </c>
    </row>
    <row r="202" spans="1:48" x14ac:dyDescent="0.2">
      <c r="A202" s="133" t="s">
        <v>75</v>
      </c>
      <c r="B202" s="24" t="s">
        <v>854</v>
      </c>
      <c r="C202" s="134">
        <v>44823.474000000002</v>
      </c>
      <c r="D202" s="133" t="s">
        <v>862</v>
      </c>
      <c r="E202">
        <f t="shared" si="86"/>
        <v>-1236.9842338542644</v>
      </c>
      <c r="F202">
        <f t="shared" si="87"/>
        <v>-1237</v>
      </c>
      <c r="G202">
        <f t="shared" si="107"/>
        <v>3.372730000410229E-2</v>
      </c>
      <c r="I202" s="25">
        <f t="shared" si="104"/>
        <v>3.372730000410229E-2</v>
      </c>
      <c r="Q202" s="12">
        <f t="shared" si="88"/>
        <v>7.5473032300315629E-2</v>
      </c>
      <c r="R202" s="2">
        <f t="shared" si="89"/>
        <v>29804.974000000002</v>
      </c>
      <c r="S202" s="6"/>
      <c r="Z202">
        <f t="shared" si="90"/>
        <v>-1237</v>
      </c>
      <c r="AA202" s="72">
        <f t="shared" si="91"/>
        <v>1.87425708559915E-2</v>
      </c>
      <c r="AB202" s="72">
        <f t="shared" si="101"/>
        <v>9.0457761448426419E-2</v>
      </c>
      <c r="AC202" s="72">
        <f t="shared" si="92"/>
        <v>3.372730000410229E-2</v>
      </c>
      <c r="AD202" s="72">
        <f t="shared" si="102"/>
        <v>-9999</v>
      </c>
      <c r="AE202" s="72">
        <f t="shared" si="93"/>
        <v>0</v>
      </c>
      <c r="AF202">
        <f t="shared" si="103"/>
        <v>-9999</v>
      </c>
      <c r="AG202" s="127"/>
      <c r="AH202">
        <f t="shared" si="94"/>
        <v>-5.6730461444324129E-2</v>
      </c>
      <c r="AI202">
        <f t="shared" si="95"/>
        <v>1.5177372018060735</v>
      </c>
      <c r="AJ202">
        <f t="shared" si="96"/>
        <v>-0.88985296429020799</v>
      </c>
      <c r="AK202">
        <f t="shared" si="97"/>
        <v>0.23081910760478025</v>
      </c>
      <c r="AL202">
        <f t="shared" si="98"/>
        <v>-2.7222178206081447</v>
      </c>
      <c r="AM202">
        <f t="shared" si="99"/>
        <v>-4.698901839990306</v>
      </c>
      <c r="AN202" s="72">
        <f t="shared" si="106"/>
        <v>9.6476371387874291</v>
      </c>
      <c r="AO202" s="72">
        <f t="shared" si="106"/>
        <v>9.6459824879782445</v>
      </c>
      <c r="AP202" s="72">
        <f t="shared" si="106"/>
        <v>9.6429916081909948</v>
      </c>
      <c r="AQ202" s="72">
        <f t="shared" si="106"/>
        <v>9.6375904239880317</v>
      </c>
      <c r="AR202" s="72">
        <f t="shared" si="106"/>
        <v>9.6278523388453703</v>
      </c>
      <c r="AS202" s="72">
        <f t="shared" si="106"/>
        <v>9.6103435689451988</v>
      </c>
      <c r="AT202" s="72">
        <f t="shared" si="106"/>
        <v>9.5790037481473078</v>
      </c>
      <c r="AU202" s="72">
        <f t="shared" si="100"/>
        <v>9.5232654348410115</v>
      </c>
    </row>
    <row r="203" spans="1:48" x14ac:dyDescent="0.2">
      <c r="A203" s="133" t="s">
        <v>72</v>
      </c>
      <c r="B203" s="24" t="s">
        <v>854</v>
      </c>
      <c r="C203" s="134">
        <v>44823.482000000004</v>
      </c>
      <c r="D203" s="133" t="s">
        <v>862</v>
      </c>
      <c r="E203">
        <f t="shared" si="86"/>
        <v>-1236.9804941785151</v>
      </c>
      <c r="F203">
        <f t="shared" si="87"/>
        <v>-1237</v>
      </c>
      <c r="G203">
        <f t="shared" si="107"/>
        <v>4.1727300005732104E-2</v>
      </c>
      <c r="I203" s="25">
        <f t="shared" si="104"/>
        <v>4.1727300005732104E-2</v>
      </c>
      <c r="Q203" s="12">
        <f t="shared" si="88"/>
        <v>7.5473032300315629E-2</v>
      </c>
      <c r="R203" s="2">
        <f t="shared" si="89"/>
        <v>29804.982000000004</v>
      </c>
      <c r="S203" s="6"/>
      <c r="Z203">
        <f t="shared" si="90"/>
        <v>-1237</v>
      </c>
      <c r="AA203" s="72">
        <f t="shared" si="91"/>
        <v>1.87425708559915E-2</v>
      </c>
      <c r="AB203" s="72">
        <f t="shared" si="101"/>
        <v>9.8457761450056233E-2</v>
      </c>
      <c r="AC203" s="72">
        <f t="shared" si="92"/>
        <v>4.1727300005732104E-2</v>
      </c>
      <c r="AD203" s="72">
        <f t="shared" si="102"/>
        <v>-9999</v>
      </c>
      <c r="AE203" s="72">
        <f t="shared" si="93"/>
        <v>0</v>
      </c>
      <c r="AF203">
        <f t="shared" si="103"/>
        <v>-9999</v>
      </c>
      <c r="AG203" s="127"/>
      <c r="AH203">
        <f t="shared" si="94"/>
        <v>-5.6730461444324129E-2</v>
      </c>
      <c r="AI203">
        <f t="shared" si="95"/>
        <v>1.5177372018060735</v>
      </c>
      <c r="AJ203">
        <f t="shared" si="96"/>
        <v>-0.88985296429020799</v>
      </c>
      <c r="AK203">
        <f t="shared" si="97"/>
        <v>0.23081910760478025</v>
      </c>
      <c r="AL203">
        <f t="shared" si="98"/>
        <v>-2.7222178206081447</v>
      </c>
      <c r="AM203">
        <f t="shared" si="99"/>
        <v>-4.698901839990306</v>
      </c>
      <c r="AN203" s="72">
        <f t="shared" si="106"/>
        <v>9.6476371387874291</v>
      </c>
      <c r="AO203" s="72">
        <f t="shared" si="106"/>
        <v>9.6459824879782445</v>
      </c>
      <c r="AP203" s="72">
        <f t="shared" si="106"/>
        <v>9.6429916081909948</v>
      </c>
      <c r="AQ203" s="72">
        <f t="shared" si="106"/>
        <v>9.6375904239880317</v>
      </c>
      <c r="AR203" s="72">
        <f t="shared" si="106"/>
        <v>9.6278523388453703</v>
      </c>
      <c r="AS203" s="72">
        <f t="shared" si="106"/>
        <v>9.6103435689451988</v>
      </c>
      <c r="AT203" s="72">
        <f t="shared" si="106"/>
        <v>9.5790037481473078</v>
      </c>
      <c r="AU203" s="72">
        <f t="shared" si="100"/>
        <v>9.5232654348410115</v>
      </c>
    </row>
    <row r="204" spans="1:48" x14ac:dyDescent="0.2">
      <c r="A204" s="133" t="s">
        <v>95</v>
      </c>
      <c r="B204" s="24" t="s">
        <v>854</v>
      </c>
      <c r="C204" s="134">
        <v>49929.769</v>
      </c>
      <c r="D204" s="133" t="s">
        <v>862</v>
      </c>
      <c r="E204">
        <f t="shared" si="86"/>
        <v>1150.0017132389526</v>
      </c>
      <c r="F204">
        <f t="shared" si="87"/>
        <v>1150</v>
      </c>
      <c r="G204">
        <f t="shared" si="107"/>
        <v>3.6650000038207509E-3</v>
      </c>
      <c r="I204" s="25">
        <f t="shared" si="104"/>
        <v>3.6650000038207509E-3</v>
      </c>
      <c r="Q204" s="12">
        <f t="shared" si="88"/>
        <v>8.658759939886752E-3</v>
      </c>
      <c r="R204" s="2">
        <f t="shared" si="89"/>
        <v>34911.269</v>
      </c>
      <c r="S204" s="6"/>
      <c r="Z204">
        <f t="shared" si="90"/>
        <v>1150</v>
      </c>
      <c r="AA204" s="72">
        <f t="shared" si="91"/>
        <v>-7.7202382089149261E-3</v>
      </c>
      <c r="AB204" s="72">
        <f t="shared" si="101"/>
        <v>2.0043998152622429E-2</v>
      </c>
      <c r="AC204" s="72">
        <f t="shared" si="92"/>
        <v>3.6650000038207509E-3</v>
      </c>
      <c r="AD204" s="72">
        <f t="shared" si="102"/>
        <v>-9999</v>
      </c>
      <c r="AE204" s="72">
        <f t="shared" si="93"/>
        <v>0</v>
      </c>
      <c r="AF204">
        <f t="shared" si="103"/>
        <v>-9999</v>
      </c>
      <c r="AG204" s="127"/>
      <c r="AH204">
        <f t="shared" si="94"/>
        <v>-1.6378998148801678E-2</v>
      </c>
      <c r="AI204">
        <f t="shared" si="95"/>
        <v>0.82974433670683889</v>
      </c>
      <c r="AJ204">
        <f t="shared" si="96"/>
        <v>0.35176635691652436</v>
      </c>
      <c r="AK204">
        <f t="shared" si="97"/>
        <v>0.54068685917641446</v>
      </c>
      <c r="AL204">
        <f t="shared" si="98"/>
        <v>-1.2657376316941773</v>
      </c>
      <c r="AM204">
        <f t="shared" si="99"/>
        <v>-0.73351785344645148</v>
      </c>
      <c r="AN204" s="72">
        <f t="shared" si="106"/>
        <v>10.668582909148302</v>
      </c>
      <c r="AO204" s="72">
        <f t="shared" si="106"/>
        <v>10.668546204161053</v>
      </c>
      <c r="AP204" s="72">
        <f t="shared" si="106"/>
        <v>10.668344690358063</v>
      </c>
      <c r="AQ204" s="72">
        <f t="shared" si="106"/>
        <v>10.667240485014045</v>
      </c>
      <c r="AR204" s="72">
        <f t="shared" si="106"/>
        <v>10.661252335155478</v>
      </c>
      <c r="AS204" s="72">
        <f t="shared" si="106"/>
        <v>10.6304216830636</v>
      </c>
      <c r="AT204" s="72">
        <f t="shared" si="106"/>
        <v>10.499968368283588</v>
      </c>
      <c r="AU204" s="72">
        <f t="shared" si="100"/>
        <v>10.131766638964839</v>
      </c>
    </row>
    <row r="205" spans="1:48" x14ac:dyDescent="0.2">
      <c r="A205" s="133" t="s">
        <v>95</v>
      </c>
      <c r="B205" s="24" t="s">
        <v>854</v>
      </c>
      <c r="C205" s="134">
        <v>49989.661999999997</v>
      </c>
      <c r="D205" s="133" t="s">
        <v>862</v>
      </c>
      <c r="E205">
        <f t="shared" si="86"/>
        <v>1177.9992631903842</v>
      </c>
      <c r="F205">
        <f t="shared" si="87"/>
        <v>1178</v>
      </c>
      <c r="G205">
        <f t="shared" si="107"/>
        <v>-1.5762000039103441E-3</v>
      </c>
      <c r="I205" s="25">
        <f t="shared" si="104"/>
        <v>-1.5762000039103441E-3</v>
      </c>
      <c r="Q205" s="12">
        <f t="shared" si="88"/>
        <v>7.8574933895265188E-3</v>
      </c>
      <c r="R205" s="2">
        <f t="shared" si="89"/>
        <v>34971.161999999997</v>
      </c>
      <c r="S205" s="6"/>
      <c r="Z205">
        <f t="shared" si="90"/>
        <v>1178</v>
      </c>
      <c r="AA205" s="72">
        <f t="shared" si="91"/>
        <v>-8.0291747954132457E-3</v>
      </c>
      <c r="AB205" s="72">
        <f t="shared" si="101"/>
        <v>1.431046818102942E-2</v>
      </c>
      <c r="AC205" s="72">
        <f t="shared" si="92"/>
        <v>-1.5762000039103441E-3</v>
      </c>
      <c r="AD205" s="72">
        <f t="shared" si="102"/>
        <v>-9999</v>
      </c>
      <c r="AE205" s="72">
        <f t="shared" si="93"/>
        <v>0</v>
      </c>
      <c r="AF205">
        <f t="shared" si="103"/>
        <v>-9999</v>
      </c>
      <c r="AG205" s="127"/>
      <c r="AH205">
        <f t="shared" si="94"/>
        <v>-1.5886668184939765E-2</v>
      </c>
      <c r="AI205">
        <f t="shared" si="95"/>
        <v>0.82502490758382485</v>
      </c>
      <c r="AJ205">
        <f t="shared" si="96"/>
        <v>0.35993489798277961</v>
      </c>
      <c r="AK205">
        <f t="shared" si="97"/>
        <v>0.53917806669355639</v>
      </c>
      <c r="AL205">
        <f t="shared" si="98"/>
        <v>-1.2569969105858205</v>
      </c>
      <c r="AM205">
        <f t="shared" si="99"/>
        <v>-0.7268174642376577</v>
      </c>
      <c r="AN205" s="72">
        <f t="shared" si="106"/>
        <v>10.677285952209495</v>
      </c>
      <c r="AO205" s="72">
        <f t="shared" si="106"/>
        <v>10.677253716078521</v>
      </c>
      <c r="AP205" s="72">
        <f t="shared" si="106"/>
        <v>10.677072063036743</v>
      </c>
      <c r="AQ205" s="72">
        <f t="shared" si="106"/>
        <v>10.676050299295957</v>
      </c>
      <c r="AR205" s="72">
        <f t="shared" si="106"/>
        <v>10.670360835225363</v>
      </c>
      <c r="AS205" s="72">
        <f t="shared" si="106"/>
        <v>10.64028451062971</v>
      </c>
      <c r="AT205" s="72">
        <f t="shared" si="106"/>
        <v>10.510173182161784</v>
      </c>
      <c r="AU205" s="72">
        <f t="shared" si="100"/>
        <v>10.138904483001483</v>
      </c>
    </row>
    <row r="206" spans="1:48" x14ac:dyDescent="0.2">
      <c r="A206" s="133" t="s">
        <v>983</v>
      </c>
      <c r="B206" s="24" t="s">
        <v>854</v>
      </c>
      <c r="C206" s="134">
        <v>51020.773000000001</v>
      </c>
      <c r="D206" s="133" t="s">
        <v>862</v>
      </c>
      <c r="E206">
        <f t="shared" si="86"/>
        <v>1660.0018632934423</v>
      </c>
      <c r="F206">
        <f t="shared" si="87"/>
        <v>1660</v>
      </c>
      <c r="G206">
        <f t="shared" si="107"/>
        <v>3.9860000033513643E-3</v>
      </c>
      <c r="I206" s="25">
        <f t="shared" si="104"/>
        <v>3.9860000033513643E-3</v>
      </c>
      <c r="Q206" s="12">
        <f t="shared" si="88"/>
        <v>-5.9994338226627385E-3</v>
      </c>
      <c r="R206" s="2">
        <f t="shared" si="89"/>
        <v>36002.273000000001</v>
      </c>
      <c r="S206" s="6"/>
      <c r="Z206">
        <f t="shared" si="90"/>
        <v>1660</v>
      </c>
      <c r="AA206" s="72">
        <f t="shared" si="91"/>
        <v>-1.3673792729056777E-2</v>
      </c>
      <c r="AB206" s="72">
        <f t="shared" si="101"/>
        <v>1.1660358909745403E-2</v>
      </c>
      <c r="AC206" s="72">
        <f t="shared" si="92"/>
        <v>3.9860000033513643E-3</v>
      </c>
      <c r="AD206" s="72">
        <f t="shared" si="102"/>
        <v>-9999</v>
      </c>
      <c r="AE206" s="72">
        <f t="shared" si="93"/>
        <v>0</v>
      </c>
      <c r="AF206">
        <f t="shared" si="103"/>
        <v>-9999</v>
      </c>
      <c r="AG206" s="127"/>
      <c r="AH206">
        <f t="shared" si="94"/>
        <v>-7.6743589063940397E-3</v>
      </c>
      <c r="AI206">
        <f t="shared" si="95"/>
        <v>0.7532950555799024</v>
      </c>
      <c r="AJ206">
        <f t="shared" si="96"/>
        <v>0.48352253451294946</v>
      </c>
      <c r="AK206">
        <f t="shared" si="97"/>
        <v>0.5103586395547024</v>
      </c>
      <c r="AL206">
        <f t="shared" si="98"/>
        <v>-1.1205205367593714</v>
      </c>
      <c r="AM206">
        <f t="shared" si="99"/>
        <v>-0.62731216519072042</v>
      </c>
      <c r="AN206" s="72">
        <f t="shared" si="106"/>
        <v>10.819913041814431</v>
      </c>
      <c r="AO206" s="72">
        <f t="shared" si="106"/>
        <v>10.819911314963491</v>
      </c>
      <c r="AP206" s="72">
        <f t="shared" si="106"/>
        <v>10.819893884296906</v>
      </c>
      <c r="AQ206" s="72">
        <f t="shared" si="106"/>
        <v>10.819718036569872</v>
      </c>
      <c r="AR206" s="72">
        <f t="shared" si="106"/>
        <v>10.817953649067626</v>
      </c>
      <c r="AS206" s="72">
        <f t="shared" si="106"/>
        <v>10.801125441130701</v>
      </c>
      <c r="AT206" s="72">
        <f t="shared" si="106"/>
        <v>10.682747924634274</v>
      </c>
      <c r="AU206" s="72">
        <f t="shared" si="100"/>
        <v>10.261777369632268</v>
      </c>
      <c r="AV206" s="72"/>
    </row>
    <row r="207" spans="1:48" x14ac:dyDescent="0.2">
      <c r="A207" s="133" t="s">
        <v>14</v>
      </c>
      <c r="B207" s="24" t="s">
        <v>854</v>
      </c>
      <c r="C207" s="134">
        <v>51724.546999999999</v>
      </c>
      <c r="D207" s="133" t="s">
        <v>862</v>
      </c>
      <c r="E207">
        <f t="shared" si="86"/>
        <v>1988.9876833311755</v>
      </c>
      <c r="F207">
        <f t="shared" si="87"/>
        <v>1989</v>
      </c>
      <c r="G207">
        <f t="shared" si="107"/>
        <v>-2.634810000017751E-2</v>
      </c>
      <c r="I207" s="25">
        <f t="shared" si="104"/>
        <v>-2.634810000017751E-2</v>
      </c>
      <c r="Q207" s="12">
        <f t="shared" si="88"/>
        <v>-1.5526929910054374E-2</v>
      </c>
      <c r="R207" s="2">
        <f t="shared" si="89"/>
        <v>36706.046999999999</v>
      </c>
      <c r="S207" s="6"/>
      <c r="Z207">
        <f t="shared" si="90"/>
        <v>1989</v>
      </c>
      <c r="AA207" s="72">
        <f t="shared" si="91"/>
        <v>-1.78964763166614E-2</v>
      </c>
      <c r="AB207" s="72">
        <f t="shared" si="101"/>
        <v>-2.3978553593570484E-2</v>
      </c>
      <c r="AC207" s="72">
        <f t="shared" si="92"/>
        <v>-2.634810000017751E-2</v>
      </c>
      <c r="AD207" s="72">
        <f t="shared" si="102"/>
        <v>-9999</v>
      </c>
      <c r="AE207" s="72">
        <f t="shared" si="93"/>
        <v>0</v>
      </c>
      <c r="AF207">
        <f t="shared" si="103"/>
        <v>-9999</v>
      </c>
      <c r="AG207" s="127"/>
      <c r="AH207">
        <f t="shared" si="94"/>
        <v>-2.3695464066070242E-3</v>
      </c>
      <c r="AI207">
        <f t="shared" si="95"/>
        <v>0.71303402884874045</v>
      </c>
      <c r="AJ207">
        <f t="shared" si="96"/>
        <v>0.55237969613021776</v>
      </c>
      <c r="AK207">
        <f t="shared" si="97"/>
        <v>0.48885560441777143</v>
      </c>
      <c r="AL207">
        <f t="shared" si="98"/>
        <v>-1.0399787305572057</v>
      </c>
      <c r="AM207">
        <f t="shared" si="99"/>
        <v>-0.57254770926691645</v>
      </c>
      <c r="AN207" s="72">
        <f t="shared" si="106"/>
        <v>10.910453814477652</v>
      </c>
      <c r="AO207" s="72">
        <f t="shared" si="106"/>
        <v>10.910453765159058</v>
      </c>
      <c r="AP207" s="72">
        <f t="shared" si="106"/>
        <v>10.910452741811323</v>
      </c>
      <c r="AQ207" s="72">
        <f t="shared" si="106"/>
        <v>10.910431510386235</v>
      </c>
      <c r="AR207" s="72">
        <f t="shared" si="106"/>
        <v>10.909992206747118</v>
      </c>
      <c r="AS207" s="72">
        <f t="shared" si="106"/>
        <v>10.901359935858945</v>
      </c>
      <c r="AT207" s="72">
        <f t="shared" si="106"/>
        <v>10.79693936054001</v>
      </c>
      <c r="AU207" s="72">
        <f t="shared" si="100"/>
        <v>10.345647037062825</v>
      </c>
      <c r="AV207" s="72"/>
    </row>
    <row r="208" spans="1:48" x14ac:dyDescent="0.2">
      <c r="A208" s="133" t="s">
        <v>14</v>
      </c>
      <c r="B208" s="24" t="s">
        <v>854</v>
      </c>
      <c r="C208" s="134">
        <v>52800.580999999998</v>
      </c>
      <c r="D208" s="133" t="s">
        <v>862</v>
      </c>
      <c r="E208">
        <f t="shared" si="86"/>
        <v>2491.9899651410792</v>
      </c>
      <c r="F208">
        <f t="shared" si="87"/>
        <v>2492</v>
      </c>
      <c r="G208">
        <f t="shared" si="107"/>
        <v>-2.1466800004418474E-2</v>
      </c>
      <c r="I208" s="25">
        <f t="shared" si="104"/>
        <v>-2.1466800004418474E-2</v>
      </c>
      <c r="Q208" s="12">
        <f t="shared" si="88"/>
        <v>-3.0201723096011827E-2</v>
      </c>
      <c r="R208" s="2">
        <f t="shared" si="89"/>
        <v>37782.080999999998</v>
      </c>
      <c r="S208" s="6"/>
      <c r="Z208">
        <f t="shared" si="90"/>
        <v>2492</v>
      </c>
      <c r="AA208" s="72">
        <f t="shared" si="91"/>
        <v>-2.4948361394818805E-2</v>
      </c>
      <c r="AB208" s="72">
        <f t="shared" si="101"/>
        <v>-2.6720161705611496E-2</v>
      </c>
      <c r="AC208" s="72">
        <f t="shared" si="92"/>
        <v>-2.1466800004418474E-2</v>
      </c>
      <c r="AD208" s="72">
        <f t="shared" si="102"/>
        <v>-9999</v>
      </c>
      <c r="AE208" s="72">
        <f t="shared" si="93"/>
        <v>0</v>
      </c>
      <c r="AF208">
        <f t="shared" si="103"/>
        <v>-9999</v>
      </c>
      <c r="AG208" s="127"/>
      <c r="AH208">
        <f t="shared" si="94"/>
        <v>5.2533617011930227E-3</v>
      </c>
      <c r="AI208">
        <f t="shared" si="95"/>
        <v>0.6619431140089802</v>
      </c>
      <c r="AJ208">
        <f t="shared" si="96"/>
        <v>0.63913114310220065</v>
      </c>
      <c r="AK208">
        <f t="shared" si="97"/>
        <v>0.45502396904284592</v>
      </c>
      <c r="AL208">
        <f t="shared" si="98"/>
        <v>-0.93182699900428334</v>
      </c>
      <c r="AM208">
        <f t="shared" si="99"/>
        <v>-0.50283558053704247</v>
      </c>
      <c r="AN208" s="72">
        <f t="shared" si="106"/>
        <v>11.040168877755354</v>
      </c>
      <c r="AO208" s="72">
        <f t="shared" si="106"/>
        <v>11.040168877882978</v>
      </c>
      <c r="AP208" s="72">
        <f t="shared" si="106"/>
        <v>11.040168872832657</v>
      </c>
      <c r="AQ208" s="72">
        <f t="shared" si="106"/>
        <v>11.040169072682916</v>
      </c>
      <c r="AR208" s="72">
        <f t="shared" si="106"/>
        <v>11.040161163567012</v>
      </c>
      <c r="AS208" s="72">
        <f t="shared" si="106"/>
        <v>11.040473105741691</v>
      </c>
      <c r="AT208" s="72">
        <f t="shared" si="106"/>
        <v>10.965324718381902</v>
      </c>
      <c r="AU208" s="72">
        <f t="shared" si="100"/>
        <v>10.473873306721092</v>
      </c>
      <c r="AV208" s="72"/>
    </row>
    <row r="209" spans="1:47" x14ac:dyDescent="0.2">
      <c r="A209" s="133" t="s">
        <v>14</v>
      </c>
      <c r="B209" s="24" t="s">
        <v>854</v>
      </c>
      <c r="C209" s="134">
        <v>52875.451999999997</v>
      </c>
      <c r="D209" s="133" t="s">
        <v>862</v>
      </c>
      <c r="E209">
        <f t="shared" si="86"/>
        <v>2526.9891230128464</v>
      </c>
      <c r="F209">
        <f t="shared" si="87"/>
        <v>2527</v>
      </c>
      <c r="G209">
        <f t="shared" si="107"/>
        <v>-2.3268299999472219E-2</v>
      </c>
      <c r="I209" s="25">
        <f t="shared" si="104"/>
        <v>-2.3268299999472219E-2</v>
      </c>
      <c r="Q209" s="12">
        <f t="shared" si="88"/>
        <v>-3.1227711119007549E-2</v>
      </c>
      <c r="R209" s="2">
        <f t="shared" si="89"/>
        <v>37856.951999999997</v>
      </c>
      <c r="S209" s="6"/>
      <c r="Z209">
        <f t="shared" si="90"/>
        <v>2527</v>
      </c>
      <c r="AA209" s="72">
        <f t="shared" si="91"/>
        <v>-2.5465895808262941E-2</v>
      </c>
      <c r="AB209" s="72">
        <f t="shared" si="101"/>
        <v>-2.9030115310216827E-2</v>
      </c>
      <c r="AC209" s="72">
        <f t="shared" si="92"/>
        <v>-2.3268299999472219E-2</v>
      </c>
      <c r="AD209" s="72">
        <f t="shared" si="102"/>
        <v>-9999</v>
      </c>
      <c r="AE209" s="72">
        <f t="shared" si="93"/>
        <v>0</v>
      </c>
      <c r="AF209">
        <f t="shared" si="103"/>
        <v>-9999</v>
      </c>
      <c r="AG209" s="127"/>
      <c r="AH209">
        <f t="shared" si="94"/>
        <v>5.7618153107446071E-3</v>
      </c>
      <c r="AI209">
        <f t="shared" si="95"/>
        <v>0.65878478453688327</v>
      </c>
      <c r="AJ209">
        <f t="shared" si="96"/>
        <v>0.64446782427362959</v>
      </c>
      <c r="AK209">
        <f t="shared" si="97"/>
        <v>0.45266041057939771</v>
      </c>
      <c r="AL209">
        <f t="shared" si="98"/>
        <v>-0.92486793526610023</v>
      </c>
      <c r="AM209">
        <f t="shared" si="99"/>
        <v>-0.49848386756644181</v>
      </c>
      <c r="AN209" s="72">
        <f t="shared" si="106"/>
        <v>11.048850457259359</v>
      </c>
      <c r="AO209" s="72">
        <f t="shared" si="106"/>
        <v>11.048850457865209</v>
      </c>
      <c r="AP209" s="72">
        <f t="shared" si="106"/>
        <v>11.048850437794497</v>
      </c>
      <c r="AQ209" s="72">
        <f t="shared" si="106"/>
        <v>11.048851102696371</v>
      </c>
      <c r="AR209" s="72">
        <f t="shared" si="106"/>
        <v>11.048829071435737</v>
      </c>
      <c r="AS209" s="72">
        <f t="shared" si="106"/>
        <v>11.04955428620613</v>
      </c>
      <c r="AT209" s="72">
        <f t="shared" si="106"/>
        <v>10.976747956469771</v>
      </c>
      <c r="AU209" s="72">
        <f t="shared" si="100"/>
        <v>10.482795611766896</v>
      </c>
    </row>
    <row r="210" spans="1:47" x14ac:dyDescent="0.2">
      <c r="A210" s="133" t="s">
        <v>983</v>
      </c>
      <c r="B210" s="24" t="s">
        <v>854</v>
      </c>
      <c r="C210" s="134">
        <v>53232.707999999999</v>
      </c>
      <c r="D210" s="133" t="s">
        <v>862</v>
      </c>
      <c r="E210">
        <f t="shared" si="86"/>
        <v>2693.9918229184996</v>
      </c>
      <c r="F210">
        <f t="shared" si="87"/>
        <v>2694</v>
      </c>
      <c r="G210">
        <f t="shared" si="107"/>
        <v>-1.749260000360664E-2</v>
      </c>
      <c r="I210" s="25">
        <f t="shared" si="104"/>
        <v>-1.749260000360664E-2</v>
      </c>
      <c r="Q210" s="12">
        <f t="shared" si="88"/>
        <v>-3.6131880703077525E-2</v>
      </c>
      <c r="R210" s="2">
        <f t="shared" si="89"/>
        <v>38214.207999999999</v>
      </c>
      <c r="S210" s="6"/>
      <c r="Z210">
        <f t="shared" si="90"/>
        <v>2694</v>
      </c>
      <c r="AA210" s="72">
        <f t="shared" si="91"/>
        <v>-2.7983119661969827E-2</v>
      </c>
      <c r="AB210" s="72">
        <f t="shared" si="101"/>
        <v>-2.5641361044714338E-2</v>
      </c>
      <c r="AC210" s="72">
        <f t="shared" si="92"/>
        <v>-1.749260000360664E-2</v>
      </c>
      <c r="AD210" s="72">
        <f t="shared" si="102"/>
        <v>-9999</v>
      </c>
      <c r="AE210" s="72">
        <f t="shared" si="93"/>
        <v>0</v>
      </c>
      <c r="AF210">
        <f t="shared" si="103"/>
        <v>-9999</v>
      </c>
      <c r="AG210" s="127"/>
      <c r="AH210">
        <f t="shared" si="94"/>
        <v>8.1487610411076963E-3</v>
      </c>
      <c r="AI210">
        <f t="shared" si="95"/>
        <v>0.64433616652535286</v>
      </c>
      <c r="AJ210">
        <f t="shared" si="96"/>
        <v>0.66883879279057934</v>
      </c>
      <c r="AK210">
        <f t="shared" si="97"/>
        <v>0.44139835537478911</v>
      </c>
      <c r="AL210">
        <f t="shared" si="98"/>
        <v>-0.89254934298034327</v>
      </c>
      <c r="AM210">
        <f t="shared" si="99"/>
        <v>-0.4784686929088724</v>
      </c>
      <c r="AN210" s="72">
        <f t="shared" si="106"/>
        <v>11.08971675368684</v>
      </c>
      <c r="AO210" s="72">
        <f t="shared" si="106"/>
        <v>11.089716772231601</v>
      </c>
      <c r="AP210" s="72">
        <f t="shared" si="106"/>
        <v>11.08971642421262</v>
      </c>
      <c r="AQ210" s="72">
        <f t="shared" si="106"/>
        <v>11.089722955073205</v>
      </c>
      <c r="AR210" s="72">
        <f t="shared" si="106"/>
        <v>11.089600322744372</v>
      </c>
      <c r="AS210" s="72">
        <f t="shared" si="106"/>
        <v>11.091877050635151</v>
      </c>
      <c r="AT210" s="72">
        <f t="shared" si="106"/>
        <v>11.030708342149534</v>
      </c>
      <c r="AU210" s="72">
        <f t="shared" si="100"/>
        <v>10.525367752985447</v>
      </c>
    </row>
    <row r="211" spans="1:47" x14ac:dyDescent="0.2">
      <c r="A211" s="133" t="s">
        <v>652</v>
      </c>
      <c r="B211" s="24" t="s">
        <v>854</v>
      </c>
      <c r="C211" s="134">
        <v>53313.983999999997</v>
      </c>
      <c r="D211" s="133" t="s">
        <v>862</v>
      </c>
      <c r="E211">
        <f t="shared" si="86"/>
        <v>2731.9850586864964</v>
      </c>
      <c r="F211">
        <f t="shared" si="87"/>
        <v>2732</v>
      </c>
      <c r="G211">
        <f t="shared" si="107"/>
        <v>-3.1962799999746494E-2</v>
      </c>
      <c r="I211" s="25">
        <f t="shared" si="104"/>
        <v>-3.1962799999746494E-2</v>
      </c>
      <c r="Q211" s="12">
        <f t="shared" si="88"/>
        <v>-3.724981804378262E-2</v>
      </c>
      <c r="R211" s="2">
        <f t="shared" si="89"/>
        <v>38295.483999999997</v>
      </c>
      <c r="S211" s="6"/>
      <c r="Z211">
        <f t="shared" si="90"/>
        <v>2732</v>
      </c>
      <c r="AA211" s="72">
        <f t="shared" si="91"/>
        <v>-2.8566918529604624E-2</v>
      </c>
      <c r="AB211" s="72">
        <f t="shared" si="101"/>
        <v>-4.0645699513924494E-2</v>
      </c>
      <c r="AC211" s="72">
        <f t="shared" si="92"/>
        <v>-3.1962799999746494E-2</v>
      </c>
      <c r="AD211" s="72">
        <f t="shared" si="102"/>
        <v>-9999</v>
      </c>
      <c r="AE211" s="72">
        <f t="shared" si="93"/>
        <v>0</v>
      </c>
      <c r="AF211">
        <f t="shared" si="103"/>
        <v>-9999</v>
      </c>
      <c r="AG211" s="127"/>
      <c r="AH211">
        <f t="shared" si="94"/>
        <v>8.6828995141779962E-3</v>
      </c>
      <c r="AI211">
        <f t="shared" si="95"/>
        <v>0.64118572853251776</v>
      </c>
      <c r="AJ211">
        <f t="shared" si="96"/>
        <v>0.67414300270128746</v>
      </c>
      <c r="AK211">
        <f t="shared" si="97"/>
        <v>0.43884118899746644</v>
      </c>
      <c r="AL211">
        <f t="shared" si="98"/>
        <v>-0.88539123571059086</v>
      </c>
      <c r="AM211">
        <f t="shared" si="99"/>
        <v>-0.4740777788674419</v>
      </c>
      <c r="AN211" s="72">
        <f t="shared" si="106"/>
        <v>11.098891206674047</v>
      </c>
      <c r="AO211" s="72">
        <f t="shared" si="106"/>
        <v>11.098891236535248</v>
      </c>
      <c r="AP211" s="72">
        <f t="shared" si="106"/>
        <v>11.098890725754456</v>
      </c>
      <c r="AQ211" s="72">
        <f t="shared" si="106"/>
        <v>11.098899462397604</v>
      </c>
      <c r="AR211" s="72">
        <f t="shared" si="106"/>
        <v>11.098749925074383</v>
      </c>
      <c r="AS211" s="72">
        <f t="shared" si="106"/>
        <v>11.101280353145626</v>
      </c>
      <c r="AT211" s="72">
        <f t="shared" si="106"/>
        <v>11.042859570184335</v>
      </c>
      <c r="AU211" s="72">
        <f t="shared" si="100"/>
        <v>10.535054827035177</v>
      </c>
    </row>
    <row r="212" spans="1:47" x14ac:dyDescent="0.2">
      <c r="A212" s="133" t="s">
        <v>14</v>
      </c>
      <c r="B212" s="24" t="s">
        <v>854</v>
      </c>
      <c r="C212" s="134">
        <v>53568.548999999999</v>
      </c>
      <c r="D212" s="133" t="s">
        <v>862</v>
      </c>
      <c r="E212">
        <f t="shared" si="86"/>
        <v>2850.9838783045934</v>
      </c>
      <c r="F212">
        <f t="shared" si="87"/>
        <v>2851</v>
      </c>
      <c r="G212">
        <f t="shared" si="107"/>
        <v>-3.4487900004023686E-2</v>
      </c>
      <c r="I212" s="25">
        <f t="shared" si="104"/>
        <v>-3.4487900004023686E-2</v>
      </c>
      <c r="Q212" s="12">
        <f t="shared" si="88"/>
        <v>-4.0755568147565667E-2</v>
      </c>
      <c r="R212" s="2">
        <f t="shared" si="89"/>
        <v>38550.048999999999</v>
      </c>
      <c r="S212" s="6"/>
      <c r="Z212">
        <f t="shared" si="90"/>
        <v>2851</v>
      </c>
      <c r="AA212" s="72">
        <f t="shared" si="91"/>
        <v>-3.0421439726945342E-2</v>
      </c>
      <c r="AB212" s="72">
        <f t="shared" si="101"/>
        <v>-4.4822028424644014E-2</v>
      </c>
      <c r="AC212" s="72">
        <f t="shared" si="92"/>
        <v>-3.4487900004023686E-2</v>
      </c>
      <c r="AD212" s="72">
        <f t="shared" si="102"/>
        <v>-9999</v>
      </c>
      <c r="AE212" s="72">
        <f t="shared" si="93"/>
        <v>0</v>
      </c>
      <c r="AF212">
        <f t="shared" si="103"/>
        <v>-9999</v>
      </c>
      <c r="AG212" s="127"/>
      <c r="AH212">
        <f t="shared" si="94"/>
        <v>1.0334128420620325E-2</v>
      </c>
      <c r="AI212">
        <f t="shared" si="95"/>
        <v>0.63163036003999506</v>
      </c>
      <c r="AJ212">
        <f t="shared" si="96"/>
        <v>0.69020841120932319</v>
      </c>
      <c r="AK212">
        <f t="shared" si="97"/>
        <v>0.43085157412406705</v>
      </c>
      <c r="AL212">
        <f t="shared" si="98"/>
        <v>-0.86341799543142839</v>
      </c>
      <c r="AM212">
        <f t="shared" si="99"/>
        <v>-0.46069110474176173</v>
      </c>
      <c r="AN212" s="72">
        <f t="shared" si="106"/>
        <v>11.12733622034059</v>
      </c>
      <c r="AO212" s="72">
        <f t="shared" si="106"/>
        <v>11.127336316013729</v>
      </c>
      <c r="AP212" s="72">
        <f t="shared" si="106"/>
        <v>11.127335031365917</v>
      </c>
      <c r="AQ212" s="72">
        <f t="shared" si="106"/>
        <v>11.127352279892008</v>
      </c>
      <c r="AR212" s="72">
        <f t="shared" si="106"/>
        <v>11.127120502257634</v>
      </c>
      <c r="AS212" s="72">
        <f t="shared" si="106"/>
        <v>11.130201873657269</v>
      </c>
      <c r="AT212" s="72">
        <f t="shared" si="106"/>
        <v>11.080602795912373</v>
      </c>
      <c r="AU212" s="72">
        <f t="shared" si="100"/>
        <v>10.565390664190911</v>
      </c>
    </row>
    <row r="213" spans="1:47" x14ac:dyDescent="0.2">
      <c r="A213" s="133" t="s">
        <v>121</v>
      </c>
      <c r="B213" s="24" t="s">
        <v>854</v>
      </c>
      <c r="C213" s="134">
        <v>49925.480600000003</v>
      </c>
      <c r="D213" s="133" t="s">
        <v>862</v>
      </c>
      <c r="E213">
        <f t="shared" ref="E213:E219" si="108">+(C213-C$7)/C$8</f>
        <v>1147.9970600539116</v>
      </c>
      <c r="F213">
        <f t="shared" ref="F213:F219" si="109">ROUND(2*E213,0)/2</f>
        <v>1148</v>
      </c>
      <c r="G213">
        <f t="shared" si="107"/>
        <v>-6.2891999987186864E-3</v>
      </c>
      <c r="J213" s="25">
        <f>G213</f>
        <v>-6.2891999987186864E-3</v>
      </c>
      <c r="Q213" s="12">
        <f t="shared" ref="Q213:Q219" si="110">+D$11+D$12*F213+D$13*F213^2</f>
        <v>8.7159777179559271E-3</v>
      </c>
      <c r="R213" s="2">
        <f t="shared" ref="R213:R219" si="111">+C213-15018.5</f>
        <v>34906.980600000003</v>
      </c>
      <c r="S213" s="6"/>
      <c r="Z213">
        <f t="shared" ref="Z213:Z219" si="112">F213</f>
        <v>1148</v>
      </c>
      <c r="AA213" s="72">
        <f t="shared" ref="AA213:AA219" si="113">AB$3+AB$4*Z213+AB$5*Z213^2+AH213</f>
        <v>-7.6982477647682436E-3</v>
      </c>
      <c r="AB213" s="72">
        <f t="shared" si="101"/>
        <v>1.0125025484005484E-2</v>
      </c>
      <c r="AC213" s="72">
        <f t="shared" ref="AC213:AC219" si="114">+G213-P213</f>
        <v>-6.2891999987186864E-3</v>
      </c>
      <c r="AD213" s="72">
        <f t="shared" si="102"/>
        <v>-9999</v>
      </c>
      <c r="AE213" s="72">
        <f t="shared" ref="AE213:AE219" si="115">+(G213-AA213)^2*S213</f>
        <v>0</v>
      </c>
      <c r="AF213">
        <f t="shared" si="103"/>
        <v>-9999</v>
      </c>
      <c r="AG213" s="127"/>
      <c r="AH213">
        <f t="shared" ref="AH213:AH219" si="116">$AB$6*($AB$11/AI213*AJ213+$AB$12)</f>
        <v>-1.6414225482724171E-2</v>
      </c>
      <c r="AI213">
        <f t="shared" ref="AI213:AI219" si="117">1+$AB$7*COS(AL213)</f>
        <v>0.83008401540330778</v>
      </c>
      <c r="AJ213">
        <f t="shared" ref="AJ213:AJ219" si="118">SIN(AL213+RADIANS($AB$9))</f>
        <v>0.35117826203244334</v>
      </c>
      <c r="AK213">
        <f t="shared" ref="AK213:AK219" si="119">$AB$7*SIN(AL213)</f>
        <v>0.54079370257796711</v>
      </c>
      <c r="AL213">
        <f t="shared" ref="AL213:AL219" si="120">2*ATAN(AM213)</f>
        <v>-1.2663658051395659</v>
      </c>
      <c r="AM213">
        <f t="shared" ref="AM213:AM219" si="121">SQRT((1+$AB$7)/(1-$AB$7))*TAN(AN213/2)</f>
        <v>-0.73400104537834965</v>
      </c>
      <c r="AN213" s="72">
        <f t="shared" si="106"/>
        <v>10.667959352435332</v>
      </c>
      <c r="AO213" s="72">
        <f t="shared" si="106"/>
        <v>10.667922310040808</v>
      </c>
      <c r="AP213" s="72">
        <f t="shared" si="106"/>
        <v>10.667719317477413</v>
      </c>
      <c r="AQ213" s="72">
        <f t="shared" si="106"/>
        <v>10.666609060689458</v>
      </c>
      <c r="AR213" s="72">
        <f t="shared" si="106"/>
        <v>10.660599311781471</v>
      </c>
      <c r="AS213" s="72">
        <f t="shared" si="106"/>
        <v>10.62971501064799</v>
      </c>
      <c r="AT213" s="72">
        <f t="shared" si="106"/>
        <v>10.499238733317203</v>
      </c>
      <c r="AU213" s="72">
        <f t="shared" ref="AU213:AU219" si="122">RADIANS($AB$9)+$AB$18*(F213-AB$15)</f>
        <v>10.131256792962223</v>
      </c>
    </row>
    <row r="214" spans="1:47" x14ac:dyDescent="0.2">
      <c r="A214" s="133" t="s">
        <v>122</v>
      </c>
      <c r="B214" s="24" t="s">
        <v>854</v>
      </c>
      <c r="C214" s="134">
        <v>52137.429799999998</v>
      </c>
      <c r="D214" s="133" t="s">
        <v>862</v>
      </c>
      <c r="E214">
        <f t="shared" si="108"/>
        <v>2181.9936576034215</v>
      </c>
      <c r="F214">
        <f t="shared" si="109"/>
        <v>2182</v>
      </c>
      <c r="G214">
        <f t="shared" si="107"/>
        <v>-1.3567800000600982E-2</v>
      </c>
      <c r="J214" s="25">
        <f>G214</f>
        <v>-1.3567800000600982E-2</v>
      </c>
      <c r="Q214" s="12">
        <f t="shared" si="110"/>
        <v>-2.114211305667274E-2</v>
      </c>
      <c r="R214" s="2">
        <f t="shared" si="111"/>
        <v>37118.929799999998</v>
      </c>
      <c r="S214" s="6"/>
      <c r="Z214">
        <f t="shared" si="112"/>
        <v>2182</v>
      </c>
      <c r="AA214" s="72">
        <f t="shared" si="113"/>
        <v>-2.051685639894724E-2</v>
      </c>
      <c r="AB214" s="72">
        <f t="shared" ref="AB214:AB219" si="123">G214-AH214</f>
        <v>-1.4193056658326484E-2</v>
      </c>
      <c r="AC214" s="72">
        <f t="shared" si="114"/>
        <v>-1.3567800000600982E-2</v>
      </c>
      <c r="AD214" s="72">
        <f t="shared" ref="AD214:AD219" si="124">IF(S214&lt;&gt;0,G214-AA214, -9999)</f>
        <v>-9999</v>
      </c>
      <c r="AE214" s="72">
        <f t="shared" si="115"/>
        <v>0</v>
      </c>
      <c r="AF214">
        <f t="shared" ref="AF214:AF219" si="125">IF(S214&lt;&gt;0,G214-P214, -9999)</f>
        <v>-9999</v>
      </c>
      <c r="AG214" s="127"/>
      <c r="AH214">
        <f t="shared" si="116"/>
        <v>6.2525665772550116E-4</v>
      </c>
      <c r="AI214">
        <f t="shared" si="117"/>
        <v>0.69208506281888349</v>
      </c>
      <c r="AJ214">
        <f t="shared" si="118"/>
        <v>0.58804228148961757</v>
      </c>
      <c r="AK214">
        <f t="shared" si="119"/>
        <v>0.47593871667495091</v>
      </c>
      <c r="AL214">
        <f t="shared" si="120"/>
        <v>-0.9965587513537365</v>
      </c>
      <c r="AM214">
        <f t="shared" si="121"/>
        <v>-0.5440704472434873</v>
      </c>
      <c r="AN214" s="72">
        <f t="shared" si="106"/>
        <v>10.961374836317251</v>
      </c>
      <c r="AO214" s="72">
        <f t="shared" si="106"/>
        <v>10.961374835623754</v>
      </c>
      <c r="AP214" s="72">
        <f t="shared" si="106"/>
        <v>10.961374799844162</v>
      </c>
      <c r="AQ214" s="72">
        <f t="shared" si="106"/>
        <v>10.961372953921183</v>
      </c>
      <c r="AR214" s="72">
        <f t="shared" si="106"/>
        <v>10.961277854707861</v>
      </c>
      <c r="AS214" s="72">
        <f t="shared" si="106"/>
        <v>10.956691761878306</v>
      </c>
      <c r="AT214" s="72">
        <f t="shared" si="106"/>
        <v>10.862463350836403</v>
      </c>
      <c r="AU214" s="72">
        <f t="shared" si="122"/>
        <v>10.394847176315402</v>
      </c>
    </row>
    <row r="215" spans="1:47" x14ac:dyDescent="0.2">
      <c r="A215" s="133" t="s">
        <v>693</v>
      </c>
      <c r="B215" s="24" t="s">
        <v>854</v>
      </c>
      <c r="C215" s="134">
        <v>55425.384599999998</v>
      </c>
      <c r="D215" s="133" t="s">
        <v>111</v>
      </c>
      <c r="E215">
        <f t="shared" si="108"/>
        <v>3718.9792611139296</v>
      </c>
      <c r="F215">
        <f t="shared" si="109"/>
        <v>3719</v>
      </c>
      <c r="G215">
        <f t="shared" si="107"/>
        <v>-4.4365100002323743E-2</v>
      </c>
      <c r="K215" s="25">
        <f>G215</f>
        <v>-4.4365100002323743E-2</v>
      </c>
      <c r="Q215" s="12">
        <f t="shared" si="110"/>
        <v>-6.6548910619552454E-2</v>
      </c>
      <c r="R215" s="2">
        <f t="shared" si="111"/>
        <v>40406.884599999998</v>
      </c>
      <c r="S215" s="6"/>
      <c r="Z215">
        <f t="shared" si="112"/>
        <v>3719</v>
      </c>
      <c r="AA215" s="72">
        <f t="shared" si="113"/>
        <v>-4.5134177793454897E-2</v>
      </c>
      <c r="AB215" s="72">
        <f t="shared" si="123"/>
        <v>-6.57798328284213E-2</v>
      </c>
      <c r="AC215" s="72">
        <f t="shared" si="114"/>
        <v>-4.4365100002323743E-2</v>
      </c>
      <c r="AD215" s="72">
        <f t="shared" si="124"/>
        <v>-9999</v>
      </c>
      <c r="AE215" s="72">
        <f t="shared" si="115"/>
        <v>0</v>
      </c>
      <c r="AF215">
        <f t="shared" si="125"/>
        <v>-9999</v>
      </c>
      <c r="AG215" s="127"/>
      <c r="AH215">
        <f t="shared" si="116"/>
        <v>2.1414732826097561E-2</v>
      </c>
      <c r="AI215">
        <f t="shared" si="117"/>
        <v>0.57393309207213927</v>
      </c>
      <c r="AJ215">
        <f t="shared" si="118"/>
        <v>0.78637868242861109</v>
      </c>
      <c r="AK215">
        <f t="shared" si="119"/>
        <v>0.37389338124422838</v>
      </c>
      <c r="AL215">
        <f t="shared" si="120"/>
        <v>-0.72027025724692262</v>
      </c>
      <c r="AM215">
        <f t="shared" si="121"/>
        <v>-0.37655713301627475</v>
      </c>
      <c r="AN215" s="72">
        <f t="shared" si="106"/>
        <v>11.323345440937148</v>
      </c>
      <c r="AO215" s="72">
        <f t="shared" si="106"/>
        <v>11.323341074400318</v>
      </c>
      <c r="AP215" s="72">
        <f t="shared" si="106"/>
        <v>11.323365001271874</v>
      </c>
      <c r="AQ215" s="72">
        <f t="shared" si="106"/>
        <v>11.323233870936019</v>
      </c>
      <c r="AR215" s="72">
        <f t="shared" si="106"/>
        <v>11.323951906184281</v>
      </c>
      <c r="AS215" s="72">
        <f t="shared" si="106"/>
        <v>11.320001363898383</v>
      </c>
      <c r="AT215" s="72">
        <f t="shared" si="106"/>
        <v>11.341197999656305</v>
      </c>
      <c r="AU215" s="72">
        <f t="shared" si="122"/>
        <v>10.786663829326848</v>
      </c>
    </row>
    <row r="216" spans="1:47" x14ac:dyDescent="0.2">
      <c r="A216" s="143" t="s">
        <v>292</v>
      </c>
      <c r="B216" s="143" t="s">
        <v>854</v>
      </c>
      <c r="C216" s="89">
        <v>40801.752999999997</v>
      </c>
      <c r="D216" s="143" t="s">
        <v>862</v>
      </c>
      <c r="E216">
        <f t="shared" si="108"/>
        <v>-3116.9757952759401</v>
      </c>
      <c r="F216">
        <f t="shared" si="109"/>
        <v>-3117</v>
      </c>
      <c r="G216">
        <f>+C216-(C$7+F216*C$8)</f>
        <v>5.1779299996269401E-2</v>
      </c>
      <c r="I216" s="25">
        <f>G216</f>
        <v>5.1779299996269401E-2</v>
      </c>
      <c r="Q216" s="12">
        <f t="shared" si="110"/>
        <v>0.1260173018961239</v>
      </c>
      <c r="R216" s="2">
        <f t="shared" si="111"/>
        <v>25783.252999999997</v>
      </c>
      <c r="S216" s="6"/>
      <c r="Z216">
        <f t="shared" si="112"/>
        <v>-3117</v>
      </c>
      <c r="AA216" s="72">
        <f t="shared" si="113"/>
        <v>8.2310731923810582E-2</v>
      </c>
      <c r="AB216" s="72">
        <f t="shared" si="123"/>
        <v>9.5485869968582715E-2</v>
      </c>
      <c r="AC216" s="72">
        <f t="shared" si="114"/>
        <v>5.1779299996269401E-2</v>
      </c>
      <c r="AD216" s="72">
        <f t="shared" si="124"/>
        <v>-9999</v>
      </c>
      <c r="AE216" s="72">
        <f t="shared" si="115"/>
        <v>0</v>
      </c>
      <c r="AF216">
        <f t="shared" si="125"/>
        <v>-9999</v>
      </c>
      <c r="AG216" s="127"/>
      <c r="AH216">
        <f t="shared" si="116"/>
        <v>-4.3706569972313314E-2</v>
      </c>
      <c r="AI216">
        <f t="shared" si="117"/>
        <v>1.1382186733050181</v>
      </c>
      <c r="AJ216">
        <f t="shared" si="118"/>
        <v>-0.29620258884902945</v>
      </c>
      <c r="AK216">
        <f t="shared" si="119"/>
        <v>-0.54974982393744409</v>
      </c>
      <c r="AL216">
        <f t="shared" si="120"/>
        <v>1.8171119929150721</v>
      </c>
      <c r="AM216">
        <f t="shared" si="121"/>
        <v>1.2825430227117223</v>
      </c>
      <c r="AN216" s="72">
        <f t="shared" si="106"/>
        <v>8.6466743227000578</v>
      </c>
      <c r="AO216" s="72">
        <f t="shared" si="106"/>
        <v>8.6480593117307318</v>
      </c>
      <c r="AP216" s="72">
        <f t="shared" si="106"/>
        <v>8.651479270391004</v>
      </c>
      <c r="AQ216" s="72">
        <f t="shared" si="106"/>
        <v>8.6598757666296162</v>
      </c>
      <c r="AR216" s="72">
        <f t="shared" si="106"/>
        <v>8.6802100490135743</v>
      </c>
      <c r="AS216" s="72">
        <f t="shared" si="106"/>
        <v>8.7279579032463079</v>
      </c>
      <c r="AT216" s="72">
        <f t="shared" si="106"/>
        <v>8.8333464304921119</v>
      </c>
      <c r="AU216" s="72">
        <f t="shared" si="122"/>
        <v>9.0440101923806875</v>
      </c>
    </row>
    <row r="217" spans="1:47" x14ac:dyDescent="0.2">
      <c r="A217" s="143" t="s">
        <v>292</v>
      </c>
      <c r="B217" s="143" t="s">
        <v>854</v>
      </c>
      <c r="C217" s="89">
        <v>40816.752999999997</v>
      </c>
      <c r="D217" s="143" t="s">
        <v>862</v>
      </c>
      <c r="E217">
        <f t="shared" si="108"/>
        <v>-3109.9639032472974</v>
      </c>
      <c r="F217">
        <f t="shared" si="109"/>
        <v>-3110</v>
      </c>
      <c r="G217">
        <f>+C217-(C$7+F217*C$8)</f>
        <v>7.7218999998876825E-2</v>
      </c>
      <c r="I217" s="25">
        <f>G217</f>
        <v>7.7218999998876825E-2</v>
      </c>
      <c r="Q217" s="12">
        <f t="shared" si="110"/>
        <v>0.12583250241675115</v>
      </c>
      <c r="R217" s="2">
        <f t="shared" si="111"/>
        <v>25798.252999999997</v>
      </c>
      <c r="S217" s="6"/>
      <c r="Z217">
        <f t="shared" si="112"/>
        <v>-3110</v>
      </c>
      <c r="AA217" s="72">
        <f t="shared" si="113"/>
        <v>8.200768054218413E-2</v>
      </c>
      <c r="AB217" s="72">
        <f t="shared" si="123"/>
        <v>0.12104382187344384</v>
      </c>
      <c r="AC217" s="72">
        <f t="shared" si="114"/>
        <v>7.7218999998876825E-2</v>
      </c>
      <c r="AD217" s="72">
        <f t="shared" si="124"/>
        <v>-9999</v>
      </c>
      <c r="AE217" s="72">
        <f t="shared" si="115"/>
        <v>0</v>
      </c>
      <c r="AF217">
        <f t="shared" si="125"/>
        <v>-9999</v>
      </c>
      <c r="AG217" s="127"/>
      <c r="AH217">
        <f t="shared" si="116"/>
        <v>-4.3824821874567009E-2</v>
      </c>
      <c r="AI217">
        <f t="shared" si="117"/>
        <v>1.1405048634458619</v>
      </c>
      <c r="AJ217">
        <f t="shared" si="118"/>
        <v>-0.30017408785607058</v>
      </c>
      <c r="AK217">
        <f t="shared" si="119"/>
        <v>-0.54916996814967034</v>
      </c>
      <c r="AL217">
        <f t="shared" si="120"/>
        <v>1.8212727821902537</v>
      </c>
      <c r="AM217">
        <f t="shared" si="121"/>
        <v>1.2880602219603277</v>
      </c>
      <c r="AN217" s="72">
        <f t="shared" si="106"/>
        <v>8.6496827789993151</v>
      </c>
      <c r="AO217" s="72">
        <f t="shared" si="106"/>
        <v>8.6510823153336354</v>
      </c>
      <c r="AP217" s="72">
        <f t="shared" si="106"/>
        <v>8.6545279662775112</v>
      </c>
      <c r="AQ217" s="72">
        <f t="shared" si="106"/>
        <v>8.6629625357170443</v>
      </c>
      <c r="AR217" s="72">
        <f t="shared" si="106"/>
        <v>8.6833296800089084</v>
      </c>
      <c r="AS217" s="72">
        <f t="shared" si="106"/>
        <v>8.7310253265876252</v>
      </c>
      <c r="AT217" s="72">
        <f t="shared" si="106"/>
        <v>8.8360703176458504</v>
      </c>
      <c r="AU217" s="72">
        <f t="shared" si="122"/>
        <v>9.0457946533898479</v>
      </c>
    </row>
    <row r="218" spans="1:47" x14ac:dyDescent="0.2">
      <c r="A218" s="143" t="s">
        <v>709</v>
      </c>
      <c r="B218" s="143" t="s">
        <v>854</v>
      </c>
      <c r="C218" s="89">
        <v>52137.428999999996</v>
      </c>
      <c r="D218" s="143" t="s">
        <v>862</v>
      </c>
      <c r="E218">
        <f t="shared" si="108"/>
        <v>2181.9932836358457</v>
      </c>
      <c r="F218">
        <f t="shared" si="109"/>
        <v>2182</v>
      </c>
      <c r="G218">
        <f>+C218-(C$7+F218*C$8)</f>
        <v>-1.4367800002219155E-2</v>
      </c>
      <c r="I218" s="25">
        <f>G218</f>
        <v>-1.4367800002219155E-2</v>
      </c>
      <c r="Q218" s="12">
        <f t="shared" si="110"/>
        <v>-2.114211305667274E-2</v>
      </c>
      <c r="R218" s="2">
        <f t="shared" si="111"/>
        <v>37118.928999999996</v>
      </c>
      <c r="S218" s="6"/>
      <c r="Z218">
        <f t="shared" si="112"/>
        <v>2182</v>
      </c>
      <c r="AA218" s="72">
        <f t="shared" si="113"/>
        <v>-2.051685639894724E-2</v>
      </c>
      <c r="AB218" s="72">
        <f t="shared" si="123"/>
        <v>-1.4993056659944657E-2</v>
      </c>
      <c r="AC218" s="72">
        <f t="shared" si="114"/>
        <v>-1.4367800002219155E-2</v>
      </c>
      <c r="AD218" s="72">
        <f t="shared" si="124"/>
        <v>-9999</v>
      </c>
      <c r="AE218" s="72">
        <f t="shared" si="115"/>
        <v>0</v>
      </c>
      <c r="AF218">
        <f t="shared" si="125"/>
        <v>-9999</v>
      </c>
      <c r="AG218" s="127"/>
      <c r="AH218">
        <f t="shared" si="116"/>
        <v>6.2525665772550116E-4</v>
      </c>
      <c r="AI218">
        <f t="shared" si="117"/>
        <v>0.69208506281888349</v>
      </c>
      <c r="AJ218">
        <f t="shared" si="118"/>
        <v>0.58804228148961757</v>
      </c>
      <c r="AK218">
        <f t="shared" si="119"/>
        <v>0.47593871667495091</v>
      </c>
      <c r="AL218">
        <f t="shared" si="120"/>
        <v>-0.9965587513537365</v>
      </c>
      <c r="AM218">
        <f t="shared" si="121"/>
        <v>-0.5440704472434873</v>
      </c>
      <c r="AN218" s="72">
        <f t="shared" si="106"/>
        <v>10.961374836317251</v>
      </c>
      <c r="AO218" s="72">
        <f t="shared" si="106"/>
        <v>10.961374835623754</v>
      </c>
      <c r="AP218" s="72">
        <f t="shared" si="106"/>
        <v>10.961374799844162</v>
      </c>
      <c r="AQ218" s="72">
        <f t="shared" si="106"/>
        <v>10.961372953921183</v>
      </c>
      <c r="AR218" s="72">
        <f t="shared" si="106"/>
        <v>10.961277854707861</v>
      </c>
      <c r="AS218" s="72">
        <f t="shared" si="106"/>
        <v>10.956691761878306</v>
      </c>
      <c r="AT218" s="72">
        <f t="shared" si="106"/>
        <v>10.862463350836403</v>
      </c>
      <c r="AU218" s="72">
        <f t="shared" si="122"/>
        <v>10.394847176315402</v>
      </c>
    </row>
    <row r="219" spans="1:47" x14ac:dyDescent="0.2">
      <c r="A219" s="143" t="s">
        <v>709</v>
      </c>
      <c r="B219" s="143" t="s">
        <v>854</v>
      </c>
      <c r="C219" s="89">
        <v>52137.436000000002</v>
      </c>
      <c r="D219" s="143" t="s">
        <v>862</v>
      </c>
      <c r="E219">
        <f t="shared" si="108"/>
        <v>2181.996555852128</v>
      </c>
      <c r="F219">
        <f t="shared" si="109"/>
        <v>2182</v>
      </c>
      <c r="G219">
        <f>+C219-(C$7+F219*C$8)</f>
        <v>-7.3677999971550889E-3</v>
      </c>
      <c r="I219" s="25">
        <f>G219</f>
        <v>-7.3677999971550889E-3</v>
      </c>
      <c r="Q219" s="12">
        <f t="shared" si="110"/>
        <v>-2.114211305667274E-2</v>
      </c>
      <c r="R219" s="2">
        <f t="shared" si="111"/>
        <v>37118.936000000002</v>
      </c>
      <c r="S219" s="6"/>
      <c r="Z219">
        <f t="shared" si="112"/>
        <v>2182</v>
      </c>
      <c r="AA219" s="72">
        <f t="shared" si="113"/>
        <v>-2.051685639894724E-2</v>
      </c>
      <c r="AB219" s="72">
        <f t="shared" si="123"/>
        <v>-7.9930566548805908E-3</v>
      </c>
      <c r="AC219" s="72">
        <f t="shared" si="114"/>
        <v>-7.3677999971550889E-3</v>
      </c>
      <c r="AD219" s="72">
        <f t="shared" si="124"/>
        <v>-9999</v>
      </c>
      <c r="AE219" s="72">
        <f t="shared" si="115"/>
        <v>0</v>
      </c>
      <c r="AF219">
        <f t="shared" si="125"/>
        <v>-9999</v>
      </c>
      <c r="AG219" s="127"/>
      <c r="AH219">
        <f t="shared" si="116"/>
        <v>6.2525665772550116E-4</v>
      </c>
      <c r="AI219">
        <f t="shared" si="117"/>
        <v>0.69208506281888349</v>
      </c>
      <c r="AJ219">
        <f t="shared" si="118"/>
        <v>0.58804228148961757</v>
      </c>
      <c r="AK219">
        <f t="shared" si="119"/>
        <v>0.47593871667495091</v>
      </c>
      <c r="AL219">
        <f t="shared" si="120"/>
        <v>-0.9965587513537365</v>
      </c>
      <c r="AM219">
        <f t="shared" si="121"/>
        <v>-0.5440704472434873</v>
      </c>
      <c r="AN219" s="72">
        <f t="shared" si="106"/>
        <v>10.961374836317251</v>
      </c>
      <c r="AO219" s="72">
        <f t="shared" si="106"/>
        <v>10.961374835623754</v>
      </c>
      <c r="AP219" s="72">
        <f t="shared" si="106"/>
        <v>10.961374799844162</v>
      </c>
      <c r="AQ219" s="72">
        <f t="shared" si="106"/>
        <v>10.961372953921183</v>
      </c>
      <c r="AR219" s="72">
        <f t="shared" si="106"/>
        <v>10.961277854707861</v>
      </c>
      <c r="AS219" s="72">
        <f t="shared" si="106"/>
        <v>10.956691761878306</v>
      </c>
      <c r="AT219" s="72">
        <f t="shared" si="106"/>
        <v>10.862463350836403</v>
      </c>
      <c r="AU219" s="72">
        <f t="shared" si="122"/>
        <v>10.394847176315402</v>
      </c>
    </row>
    <row r="220" spans="1:47" x14ac:dyDescent="0.2">
      <c r="C220" s="20"/>
      <c r="K220" s="25"/>
      <c r="S220" s="6"/>
      <c r="AA220" s="72"/>
      <c r="AB220" s="72"/>
      <c r="AC220" s="72"/>
      <c r="AD220" s="72"/>
      <c r="AE220" s="72"/>
      <c r="AG220" s="127"/>
      <c r="AN220" s="72"/>
      <c r="AO220" s="72"/>
      <c r="AP220" s="72"/>
      <c r="AQ220" s="72"/>
      <c r="AR220" s="72"/>
      <c r="AS220" s="72"/>
      <c r="AT220" s="72"/>
      <c r="AU220" s="72"/>
    </row>
    <row r="221" spans="1:47" x14ac:dyDescent="0.2">
      <c r="C221" s="20"/>
      <c r="K221" s="25"/>
      <c r="S221" s="6"/>
      <c r="AA221" s="72"/>
      <c r="AB221" s="72"/>
      <c r="AC221" s="72"/>
      <c r="AD221" s="72"/>
      <c r="AE221" s="72"/>
      <c r="AG221" s="127"/>
      <c r="AN221" s="72"/>
      <c r="AO221" s="72"/>
      <c r="AP221" s="72"/>
      <c r="AQ221" s="72"/>
      <c r="AR221" s="72"/>
      <c r="AS221" s="72"/>
      <c r="AT221" s="72"/>
      <c r="AU221" s="72"/>
    </row>
    <row r="222" spans="1:47" x14ac:dyDescent="0.2">
      <c r="C222" s="20"/>
      <c r="K222" s="25"/>
      <c r="S222" s="6"/>
      <c r="AA222" s="72"/>
      <c r="AB222" s="72"/>
      <c r="AC222" s="72"/>
      <c r="AD222" s="72"/>
      <c r="AE222" s="72"/>
      <c r="AG222" s="127"/>
      <c r="AN222" s="72"/>
      <c r="AO222" s="72"/>
      <c r="AP222" s="72"/>
      <c r="AQ222" s="72"/>
      <c r="AR222" s="72"/>
      <c r="AS222" s="72"/>
      <c r="AT222" s="72"/>
      <c r="AU222" s="72"/>
    </row>
    <row r="223" spans="1:47" x14ac:dyDescent="0.2">
      <c r="C223" s="20"/>
      <c r="K223" s="25"/>
      <c r="S223" s="6"/>
      <c r="AA223" s="72"/>
      <c r="AB223" s="72"/>
      <c r="AC223" s="72"/>
      <c r="AD223" s="72"/>
      <c r="AE223" s="72"/>
      <c r="AG223" s="127"/>
      <c r="AN223" s="72"/>
      <c r="AO223" s="72"/>
      <c r="AP223" s="72"/>
      <c r="AQ223" s="72"/>
      <c r="AR223" s="72"/>
      <c r="AS223" s="72"/>
      <c r="AT223" s="72"/>
      <c r="AU223" s="72"/>
    </row>
    <row r="224" spans="1:47" x14ac:dyDescent="0.2">
      <c r="C224" s="20"/>
      <c r="K224" s="25"/>
      <c r="S224" s="6"/>
      <c r="AA224" s="72"/>
      <c r="AB224" s="72"/>
      <c r="AC224" s="72"/>
      <c r="AD224" s="72"/>
      <c r="AE224" s="72"/>
      <c r="AG224" s="127"/>
      <c r="AN224" s="72"/>
      <c r="AO224" s="72"/>
      <c r="AP224" s="72"/>
      <c r="AQ224" s="72"/>
      <c r="AR224" s="72"/>
      <c r="AS224" s="72"/>
      <c r="AT224" s="72"/>
      <c r="AU224" s="72"/>
    </row>
    <row r="225" spans="3:48" x14ac:dyDescent="0.2">
      <c r="C225" s="20"/>
      <c r="K225" s="25"/>
      <c r="S225" s="6"/>
      <c r="AA225" s="72"/>
      <c r="AB225" s="72"/>
      <c r="AC225" s="72"/>
      <c r="AD225" s="72"/>
      <c r="AE225" s="72"/>
      <c r="AG225" s="127"/>
      <c r="AN225" s="72"/>
      <c r="AO225" s="72"/>
      <c r="AP225" s="72"/>
      <c r="AQ225" s="72"/>
      <c r="AR225" s="72"/>
      <c r="AS225" s="72"/>
      <c r="AT225" s="72"/>
      <c r="AU225" s="72"/>
    </row>
    <row r="226" spans="3:48" x14ac:dyDescent="0.2">
      <c r="C226" s="20"/>
      <c r="K226" s="25"/>
      <c r="S226" s="6"/>
      <c r="AA226" s="72"/>
      <c r="AB226" s="72"/>
      <c r="AC226" s="72"/>
      <c r="AD226" s="72"/>
      <c r="AE226" s="72"/>
      <c r="AG226" s="127"/>
      <c r="AN226" s="72"/>
      <c r="AO226" s="72"/>
      <c r="AP226" s="72"/>
      <c r="AQ226" s="72"/>
      <c r="AR226" s="72"/>
      <c r="AS226" s="72"/>
      <c r="AT226" s="72"/>
      <c r="AU226" s="72"/>
    </row>
    <row r="227" spans="3:48" x14ac:dyDescent="0.2">
      <c r="C227" s="20"/>
      <c r="K227" s="25"/>
      <c r="S227" s="6"/>
      <c r="AA227" s="72"/>
      <c r="AB227" s="72"/>
      <c r="AC227" s="72"/>
      <c r="AD227" s="72"/>
      <c r="AE227" s="72"/>
      <c r="AG227" s="127"/>
      <c r="AN227" s="72"/>
      <c r="AO227" s="72"/>
      <c r="AP227" s="72"/>
      <c r="AQ227" s="72"/>
      <c r="AR227" s="72"/>
      <c r="AS227" s="72"/>
      <c r="AT227" s="72"/>
      <c r="AU227" s="72"/>
    </row>
    <row r="228" spans="3:48" x14ac:dyDescent="0.2">
      <c r="C228" s="20"/>
      <c r="K228" s="25"/>
      <c r="S228" s="6"/>
      <c r="AA228" s="72"/>
      <c r="AB228" s="72"/>
      <c r="AC228" s="72"/>
      <c r="AD228" s="72"/>
      <c r="AE228" s="72"/>
      <c r="AG228" s="127"/>
      <c r="AN228" s="72"/>
      <c r="AO228" s="72"/>
      <c r="AP228" s="72"/>
      <c r="AQ228" s="72"/>
      <c r="AR228" s="72"/>
      <c r="AS228" s="72"/>
      <c r="AT228" s="72"/>
      <c r="AU228" s="72"/>
    </row>
    <row r="229" spans="3:48" x14ac:dyDescent="0.2">
      <c r="C229" s="20"/>
      <c r="K229" s="25"/>
      <c r="S229" s="6"/>
      <c r="AA229" s="72"/>
      <c r="AB229" s="72"/>
      <c r="AC229" s="72"/>
      <c r="AD229" s="72"/>
      <c r="AE229" s="72"/>
      <c r="AG229" s="127"/>
      <c r="AN229" s="72"/>
      <c r="AO229" s="72"/>
      <c r="AP229" s="72"/>
      <c r="AQ229" s="72"/>
      <c r="AR229" s="72"/>
      <c r="AS229" s="72"/>
      <c r="AT229" s="72"/>
      <c r="AU229" s="72"/>
    </row>
    <row r="230" spans="3:48" x14ac:dyDescent="0.2">
      <c r="C230" s="20"/>
      <c r="K230" s="25"/>
      <c r="S230" s="6"/>
      <c r="AA230" s="72"/>
      <c r="AB230" s="72"/>
      <c r="AC230" s="72"/>
      <c r="AD230" s="72"/>
      <c r="AE230" s="72"/>
      <c r="AG230" s="127"/>
      <c r="AN230" s="72"/>
      <c r="AO230" s="72"/>
      <c r="AP230" s="72"/>
      <c r="AQ230" s="72"/>
      <c r="AR230" s="72"/>
      <c r="AS230" s="72"/>
      <c r="AT230" s="72"/>
      <c r="AU230" s="72"/>
      <c r="AV230" s="72"/>
    </row>
    <row r="231" spans="3:48" x14ac:dyDescent="0.2">
      <c r="C231" s="20"/>
      <c r="K231" s="25"/>
      <c r="S231" s="6"/>
      <c r="AA231" s="72"/>
      <c r="AB231" s="72"/>
      <c r="AC231" s="72"/>
      <c r="AD231" s="72"/>
      <c r="AE231" s="72"/>
      <c r="AG231" s="127"/>
      <c r="AN231" s="72"/>
      <c r="AO231" s="72"/>
      <c r="AP231" s="72"/>
      <c r="AQ231" s="72"/>
      <c r="AR231" s="72"/>
      <c r="AS231" s="72"/>
      <c r="AT231" s="72"/>
      <c r="AU231" s="72"/>
    </row>
    <row r="232" spans="3:48" x14ac:dyDescent="0.2">
      <c r="C232" s="20"/>
      <c r="K232" s="25"/>
      <c r="S232" s="6"/>
      <c r="AA232" s="72"/>
      <c r="AB232" s="72"/>
      <c r="AC232" s="72"/>
      <c r="AD232" s="72"/>
      <c r="AE232" s="72"/>
      <c r="AG232" s="127"/>
      <c r="AN232" s="72"/>
      <c r="AO232" s="72"/>
      <c r="AP232" s="72"/>
      <c r="AQ232" s="72"/>
      <c r="AR232" s="72"/>
      <c r="AS232" s="72"/>
      <c r="AT232" s="72"/>
      <c r="AU232" s="72"/>
    </row>
    <row r="233" spans="3:48" x14ac:dyDescent="0.2">
      <c r="C233" s="20"/>
      <c r="K233" s="25"/>
      <c r="S233" s="6"/>
      <c r="AA233" s="72"/>
      <c r="AB233" s="72"/>
      <c r="AC233" s="72"/>
      <c r="AD233" s="72"/>
      <c r="AE233" s="72"/>
      <c r="AG233" s="127"/>
      <c r="AN233" s="72"/>
      <c r="AO233" s="72"/>
      <c r="AP233" s="72"/>
      <c r="AQ233" s="72"/>
      <c r="AR233" s="72"/>
      <c r="AS233" s="72"/>
      <c r="AT233" s="72"/>
      <c r="AU233" s="72"/>
    </row>
    <row r="234" spans="3:48" x14ac:dyDescent="0.2">
      <c r="C234" s="20"/>
      <c r="K234" s="25"/>
      <c r="S234" s="6"/>
      <c r="AA234" s="72"/>
      <c r="AB234" s="72"/>
      <c r="AC234" s="72"/>
      <c r="AD234" s="72"/>
      <c r="AE234" s="72"/>
      <c r="AG234" s="127"/>
      <c r="AN234" s="72"/>
      <c r="AO234" s="72"/>
      <c r="AP234" s="72"/>
      <c r="AQ234" s="72"/>
      <c r="AR234" s="72"/>
      <c r="AS234" s="72"/>
      <c r="AT234" s="72"/>
      <c r="AU234" s="72"/>
    </row>
    <row r="235" spans="3:48" x14ac:dyDescent="0.2">
      <c r="C235" s="20"/>
      <c r="K235" s="25"/>
      <c r="S235" s="6"/>
      <c r="AA235" s="72"/>
      <c r="AB235" s="72"/>
      <c r="AC235" s="72"/>
      <c r="AD235" s="72"/>
      <c r="AE235" s="72"/>
      <c r="AG235" s="127"/>
      <c r="AN235" s="72"/>
      <c r="AO235" s="72"/>
      <c r="AP235" s="72"/>
      <c r="AQ235" s="72"/>
      <c r="AR235" s="72"/>
      <c r="AS235" s="72"/>
      <c r="AT235" s="72"/>
      <c r="AU235" s="72"/>
    </row>
    <row r="236" spans="3:48" x14ac:dyDescent="0.2">
      <c r="C236" s="20"/>
      <c r="K236" s="25"/>
      <c r="S236" s="6"/>
      <c r="AA236" s="72"/>
      <c r="AB236" s="72"/>
      <c r="AC236" s="72"/>
      <c r="AD236" s="72"/>
      <c r="AE236" s="72"/>
      <c r="AG236" s="127"/>
      <c r="AN236" s="72"/>
      <c r="AO236" s="72"/>
      <c r="AP236" s="72"/>
      <c r="AQ236" s="72"/>
      <c r="AR236" s="72"/>
      <c r="AS236" s="72"/>
      <c r="AT236" s="72"/>
      <c r="AU236" s="72"/>
    </row>
    <row r="237" spans="3:48" x14ac:dyDescent="0.2">
      <c r="C237" s="20"/>
      <c r="K237" s="25"/>
      <c r="S237" s="6"/>
      <c r="AA237" s="72"/>
      <c r="AB237" s="72"/>
      <c r="AC237" s="72"/>
      <c r="AD237" s="72"/>
      <c r="AE237" s="72"/>
      <c r="AG237" s="127"/>
      <c r="AN237" s="72"/>
      <c r="AO237" s="72"/>
      <c r="AP237" s="72"/>
      <c r="AQ237" s="72"/>
      <c r="AR237" s="72"/>
      <c r="AS237" s="72"/>
      <c r="AT237" s="72"/>
      <c r="AU237" s="72"/>
    </row>
    <row r="238" spans="3:48" x14ac:dyDescent="0.2">
      <c r="C238" s="20"/>
      <c r="K238" s="25"/>
      <c r="S238" s="6"/>
      <c r="AA238" s="72"/>
      <c r="AB238" s="72"/>
      <c r="AC238" s="72"/>
      <c r="AD238" s="72"/>
      <c r="AE238" s="72"/>
      <c r="AG238" s="127"/>
      <c r="AN238" s="72"/>
      <c r="AO238" s="72"/>
      <c r="AP238" s="72"/>
      <c r="AQ238" s="72"/>
      <c r="AR238" s="72"/>
      <c r="AS238" s="72"/>
      <c r="AT238" s="72"/>
      <c r="AU238" s="72"/>
    </row>
    <row r="239" spans="3:48" x14ac:dyDescent="0.2">
      <c r="C239" s="20"/>
      <c r="K239" s="25"/>
      <c r="S239" s="6"/>
      <c r="AA239" s="72"/>
      <c r="AB239" s="72"/>
      <c r="AC239" s="72"/>
      <c r="AD239" s="72"/>
      <c r="AE239" s="72"/>
      <c r="AG239" s="127"/>
      <c r="AN239" s="72"/>
      <c r="AO239" s="72"/>
      <c r="AP239" s="72"/>
      <c r="AQ239" s="72"/>
      <c r="AR239" s="72"/>
      <c r="AS239" s="72"/>
      <c r="AT239" s="72"/>
      <c r="AU239" s="72"/>
    </row>
    <row r="240" spans="3:48" x14ac:dyDescent="0.2">
      <c r="C240" s="20"/>
      <c r="K240" s="25"/>
      <c r="S240" s="6"/>
      <c r="AA240" s="72"/>
      <c r="AB240" s="72"/>
      <c r="AC240" s="72"/>
      <c r="AD240" s="72"/>
      <c r="AE240" s="72"/>
      <c r="AG240" s="127"/>
      <c r="AN240" s="72"/>
      <c r="AO240" s="72"/>
      <c r="AP240" s="72"/>
      <c r="AQ240" s="72"/>
      <c r="AR240" s="72"/>
      <c r="AS240" s="72"/>
      <c r="AT240" s="72"/>
      <c r="AU240" s="72"/>
    </row>
    <row r="241" spans="3:48" x14ac:dyDescent="0.2">
      <c r="C241" s="20"/>
      <c r="K241" s="25"/>
      <c r="S241" s="6"/>
      <c r="AA241" s="72"/>
      <c r="AB241" s="72"/>
      <c r="AC241" s="72"/>
      <c r="AD241" s="72"/>
      <c r="AE241" s="72"/>
      <c r="AG241" s="127"/>
      <c r="AN241" s="72"/>
      <c r="AO241" s="72"/>
      <c r="AP241" s="72"/>
      <c r="AQ241" s="72"/>
      <c r="AR241" s="72"/>
      <c r="AS241" s="72"/>
      <c r="AT241" s="72"/>
      <c r="AU241" s="72"/>
    </row>
    <row r="242" spans="3:48" x14ac:dyDescent="0.2">
      <c r="C242" s="20"/>
      <c r="K242" s="25"/>
      <c r="S242" s="6"/>
      <c r="AA242" s="72"/>
      <c r="AB242" s="72"/>
      <c r="AC242" s="72"/>
      <c r="AD242" s="72"/>
      <c r="AE242" s="72"/>
      <c r="AG242" s="127"/>
      <c r="AN242" s="72"/>
      <c r="AO242" s="72"/>
      <c r="AP242" s="72"/>
      <c r="AQ242" s="72"/>
      <c r="AR242" s="72"/>
      <c r="AS242" s="72"/>
      <c r="AT242" s="72"/>
      <c r="AU242" s="72"/>
    </row>
    <row r="243" spans="3:48" x14ac:dyDescent="0.2">
      <c r="C243" s="20"/>
      <c r="K243" s="25"/>
      <c r="S243" s="6"/>
      <c r="AA243" s="72"/>
      <c r="AB243" s="72"/>
      <c r="AC243" s="72"/>
      <c r="AD243" s="72"/>
      <c r="AE243" s="72"/>
      <c r="AG243" s="127"/>
      <c r="AN243" s="72"/>
      <c r="AO243" s="72"/>
      <c r="AP243" s="72"/>
      <c r="AQ243" s="72"/>
      <c r="AR243" s="72"/>
      <c r="AS243" s="72"/>
      <c r="AT243" s="72"/>
      <c r="AU243" s="72"/>
    </row>
    <row r="244" spans="3:48" x14ac:dyDescent="0.2">
      <c r="C244" s="20"/>
      <c r="K244" s="25"/>
      <c r="S244" s="6"/>
      <c r="AA244" s="72"/>
      <c r="AB244" s="72"/>
      <c r="AC244" s="72"/>
      <c r="AD244" s="72"/>
      <c r="AE244" s="72"/>
      <c r="AG244" s="127"/>
      <c r="AN244" s="72"/>
      <c r="AO244" s="72"/>
      <c r="AP244" s="72"/>
      <c r="AQ244" s="72"/>
      <c r="AR244" s="72"/>
      <c r="AS244" s="72"/>
      <c r="AT244" s="72"/>
      <c r="AU244" s="72"/>
    </row>
    <row r="245" spans="3:48" x14ac:dyDescent="0.2">
      <c r="C245" s="20"/>
      <c r="K245" s="25"/>
      <c r="S245" s="6"/>
      <c r="AA245" s="72"/>
      <c r="AB245" s="72"/>
      <c r="AC245" s="72"/>
      <c r="AD245" s="72"/>
      <c r="AE245" s="72"/>
      <c r="AG245" s="127"/>
      <c r="AN245" s="72"/>
      <c r="AO245" s="72"/>
      <c r="AP245" s="72"/>
      <c r="AQ245" s="72"/>
      <c r="AR245" s="72"/>
      <c r="AS245" s="72"/>
      <c r="AT245" s="72"/>
      <c r="AU245" s="72"/>
    </row>
    <row r="246" spans="3:48" x14ac:dyDescent="0.2">
      <c r="C246" s="20"/>
      <c r="K246" s="25"/>
      <c r="S246" s="6"/>
      <c r="AA246" s="72"/>
      <c r="AB246" s="72"/>
      <c r="AC246" s="72"/>
      <c r="AD246" s="72"/>
      <c r="AE246" s="72"/>
      <c r="AG246" s="127"/>
      <c r="AN246" s="72"/>
      <c r="AO246" s="72"/>
      <c r="AP246" s="72"/>
      <c r="AQ246" s="72"/>
      <c r="AR246" s="72"/>
      <c r="AS246" s="72"/>
      <c r="AT246" s="72"/>
      <c r="AU246" s="72"/>
    </row>
    <row r="247" spans="3:48" x14ac:dyDescent="0.2">
      <c r="C247" s="20"/>
      <c r="K247" s="25"/>
      <c r="S247" s="6"/>
      <c r="AA247" s="72"/>
      <c r="AB247" s="72"/>
      <c r="AC247" s="72"/>
      <c r="AD247" s="72"/>
      <c r="AE247" s="72"/>
      <c r="AG247" s="127"/>
      <c r="AN247" s="72"/>
      <c r="AO247" s="72"/>
      <c r="AP247" s="72"/>
      <c r="AQ247" s="72"/>
      <c r="AR247" s="72"/>
      <c r="AS247" s="72"/>
      <c r="AT247" s="72"/>
      <c r="AU247" s="72"/>
    </row>
    <row r="248" spans="3:48" x14ac:dyDescent="0.2">
      <c r="C248" s="20"/>
      <c r="K248" s="25"/>
      <c r="S248" s="6"/>
      <c r="AA248" s="72"/>
      <c r="AB248" s="72"/>
      <c r="AC248" s="72"/>
      <c r="AD248" s="72"/>
      <c r="AE248" s="72"/>
      <c r="AG248" s="127"/>
      <c r="AN248" s="72"/>
      <c r="AO248" s="72"/>
      <c r="AP248" s="72"/>
      <c r="AQ248" s="72"/>
      <c r="AR248" s="72"/>
      <c r="AS248" s="72"/>
      <c r="AT248" s="72"/>
      <c r="AU248" s="72"/>
    </row>
    <row r="249" spans="3:48" x14ac:dyDescent="0.2">
      <c r="C249" s="20"/>
      <c r="K249" s="25"/>
      <c r="S249" s="6"/>
      <c r="AA249" s="72"/>
      <c r="AB249" s="72"/>
      <c r="AC249" s="72"/>
      <c r="AD249" s="72"/>
      <c r="AE249" s="72"/>
      <c r="AG249" s="127"/>
      <c r="AN249" s="72"/>
      <c r="AO249" s="72"/>
      <c r="AP249" s="72"/>
      <c r="AQ249" s="72"/>
      <c r="AR249" s="72"/>
      <c r="AS249" s="72"/>
      <c r="AT249" s="72"/>
      <c r="AU249" s="72"/>
    </row>
    <row r="250" spans="3:48" x14ac:dyDescent="0.2">
      <c r="C250" s="20"/>
      <c r="K250" s="25"/>
      <c r="S250" s="6"/>
      <c r="AA250" s="72"/>
      <c r="AB250" s="72"/>
      <c r="AC250" s="72"/>
      <c r="AD250" s="72"/>
      <c r="AE250" s="72"/>
      <c r="AG250" s="127"/>
      <c r="AN250" s="72"/>
      <c r="AO250" s="72"/>
      <c r="AP250" s="72"/>
      <c r="AQ250" s="72"/>
      <c r="AR250" s="72"/>
      <c r="AS250" s="72"/>
      <c r="AT250" s="72"/>
      <c r="AU250" s="72"/>
    </row>
    <row r="251" spans="3:48" x14ac:dyDescent="0.2">
      <c r="C251" s="20"/>
      <c r="K251" s="25"/>
      <c r="S251" s="6"/>
      <c r="AA251" s="72"/>
      <c r="AB251" s="72"/>
      <c r="AC251" s="72"/>
      <c r="AD251" s="72"/>
      <c r="AE251" s="72"/>
      <c r="AG251" s="127"/>
      <c r="AN251" s="72"/>
      <c r="AO251" s="72"/>
      <c r="AP251" s="72"/>
      <c r="AQ251" s="72"/>
      <c r="AR251" s="72"/>
      <c r="AS251" s="72"/>
      <c r="AT251" s="72"/>
      <c r="AU251" s="72"/>
      <c r="AV251" s="72"/>
    </row>
    <row r="252" spans="3:48" x14ac:dyDescent="0.2">
      <c r="C252" s="20"/>
      <c r="K252" s="25"/>
      <c r="S252" s="6"/>
      <c r="AA252" s="72"/>
      <c r="AB252" s="72"/>
      <c r="AC252" s="72"/>
      <c r="AD252" s="72"/>
      <c r="AE252" s="72"/>
      <c r="AG252" s="127"/>
      <c r="AN252" s="72"/>
      <c r="AO252" s="72"/>
      <c r="AP252" s="72"/>
      <c r="AQ252" s="72"/>
      <c r="AR252" s="72"/>
      <c r="AS252" s="72"/>
      <c r="AT252" s="72"/>
      <c r="AU252" s="72"/>
    </row>
    <row r="253" spans="3:48" x14ac:dyDescent="0.2">
      <c r="C253" s="20"/>
      <c r="K253" s="25"/>
      <c r="S253" s="6"/>
      <c r="AA253" s="72"/>
      <c r="AB253" s="72"/>
      <c r="AC253" s="72"/>
      <c r="AD253" s="72"/>
      <c r="AE253" s="72"/>
      <c r="AG253" s="127"/>
      <c r="AN253" s="72"/>
      <c r="AO253" s="72"/>
      <c r="AP253" s="72"/>
      <c r="AQ253" s="72"/>
      <c r="AR253" s="72"/>
      <c r="AS253" s="72"/>
      <c r="AT253" s="72"/>
      <c r="AU253" s="72"/>
      <c r="AV253" s="72"/>
    </row>
    <row r="254" spans="3:48" x14ac:dyDescent="0.2">
      <c r="C254" s="20"/>
      <c r="K254" s="25"/>
      <c r="S254" s="6"/>
      <c r="AA254" s="72"/>
      <c r="AB254" s="72"/>
      <c r="AC254" s="72"/>
      <c r="AD254" s="72"/>
      <c r="AE254" s="72"/>
      <c r="AG254" s="127"/>
      <c r="AN254" s="72"/>
      <c r="AO254" s="72"/>
      <c r="AP254" s="72"/>
      <c r="AQ254" s="72"/>
      <c r="AR254" s="72"/>
      <c r="AS254" s="72"/>
      <c r="AT254" s="72"/>
      <c r="AU254" s="72"/>
    </row>
    <row r="255" spans="3:48" x14ac:dyDescent="0.2">
      <c r="C255" s="20"/>
      <c r="K255" s="25"/>
      <c r="S255" s="6"/>
      <c r="AA255" s="72"/>
      <c r="AB255" s="72"/>
      <c r="AC255" s="72"/>
      <c r="AD255" s="72"/>
      <c r="AE255" s="72"/>
      <c r="AG255" s="127"/>
      <c r="AN255" s="72"/>
      <c r="AO255" s="72"/>
      <c r="AP255" s="72"/>
      <c r="AQ255" s="72"/>
      <c r="AR255" s="72"/>
      <c r="AS255" s="72"/>
      <c r="AT255" s="72"/>
      <c r="AU255" s="72"/>
      <c r="AV255" s="72"/>
    </row>
    <row r="256" spans="3:48" x14ac:dyDescent="0.2">
      <c r="C256" s="20"/>
      <c r="K256" s="25"/>
      <c r="S256" s="6"/>
      <c r="AA256" s="72"/>
      <c r="AB256" s="72"/>
      <c r="AC256" s="72"/>
      <c r="AD256" s="72"/>
      <c r="AE256" s="72"/>
      <c r="AG256" s="127"/>
      <c r="AN256" s="72"/>
      <c r="AO256" s="72"/>
      <c r="AP256" s="72"/>
      <c r="AQ256" s="72"/>
      <c r="AR256" s="72"/>
      <c r="AS256" s="72"/>
      <c r="AT256" s="72"/>
      <c r="AU256" s="72"/>
      <c r="AV256" s="72"/>
    </row>
    <row r="257" spans="3:48" x14ac:dyDescent="0.2">
      <c r="C257" s="20"/>
      <c r="K257" s="25"/>
      <c r="S257" s="6"/>
      <c r="AA257" s="72"/>
      <c r="AB257" s="72"/>
      <c r="AC257" s="72"/>
      <c r="AD257" s="72"/>
      <c r="AE257" s="72"/>
      <c r="AG257" s="127"/>
      <c r="AN257" s="72"/>
      <c r="AO257" s="72"/>
      <c r="AP257" s="72"/>
      <c r="AQ257" s="72"/>
      <c r="AR257" s="72"/>
      <c r="AS257" s="72"/>
      <c r="AT257" s="72"/>
      <c r="AU257" s="72"/>
    </row>
    <row r="258" spans="3:48" x14ac:dyDescent="0.2">
      <c r="C258" s="20"/>
      <c r="K258" s="25"/>
      <c r="S258" s="6"/>
      <c r="AA258" s="72"/>
      <c r="AB258" s="72"/>
      <c r="AC258" s="72"/>
      <c r="AD258" s="72"/>
      <c r="AE258" s="72"/>
      <c r="AG258" s="127"/>
      <c r="AN258" s="72"/>
      <c r="AO258" s="72"/>
      <c r="AP258" s="72"/>
      <c r="AQ258" s="72"/>
      <c r="AR258" s="72"/>
      <c r="AS258" s="72"/>
      <c r="AT258" s="72"/>
      <c r="AU258" s="72"/>
      <c r="AV258" s="72"/>
    </row>
    <row r="259" spans="3:48" x14ac:dyDescent="0.2">
      <c r="C259" s="20"/>
      <c r="K259" s="25"/>
      <c r="S259" s="6"/>
      <c r="AA259" s="72"/>
      <c r="AB259" s="72"/>
      <c r="AC259" s="72"/>
      <c r="AD259" s="72"/>
      <c r="AE259" s="72"/>
      <c r="AG259" s="127"/>
      <c r="AN259" s="72"/>
      <c r="AO259" s="72"/>
      <c r="AP259" s="72"/>
      <c r="AQ259" s="72"/>
      <c r="AR259" s="72"/>
      <c r="AS259" s="72"/>
      <c r="AT259" s="72"/>
      <c r="AU259" s="72"/>
      <c r="AV259" s="72"/>
    </row>
    <row r="260" spans="3:48" x14ac:dyDescent="0.2">
      <c r="C260" s="20"/>
      <c r="K260" s="25"/>
      <c r="S260" s="6"/>
      <c r="AA260" s="72"/>
      <c r="AB260" s="72"/>
      <c r="AC260" s="72"/>
      <c r="AD260" s="72"/>
      <c r="AE260" s="72"/>
      <c r="AG260" s="127"/>
      <c r="AN260" s="72"/>
      <c r="AO260" s="72"/>
      <c r="AP260" s="72"/>
      <c r="AQ260" s="72"/>
      <c r="AR260" s="72"/>
      <c r="AS260" s="72"/>
      <c r="AT260" s="72"/>
      <c r="AU260" s="72"/>
    </row>
    <row r="261" spans="3:48" x14ac:dyDescent="0.2">
      <c r="C261" s="20"/>
      <c r="K261" s="25"/>
      <c r="S261" s="6"/>
      <c r="AA261" s="72"/>
      <c r="AB261" s="72"/>
      <c r="AC261" s="72"/>
      <c r="AD261" s="72"/>
      <c r="AE261" s="72"/>
      <c r="AG261" s="127"/>
      <c r="AN261" s="72"/>
      <c r="AO261" s="72"/>
      <c r="AP261" s="72"/>
      <c r="AQ261" s="72"/>
      <c r="AR261" s="72"/>
      <c r="AS261" s="72"/>
      <c r="AT261" s="72"/>
      <c r="AU261" s="72"/>
      <c r="AV261" s="72"/>
    </row>
    <row r="262" spans="3:48" x14ac:dyDescent="0.2">
      <c r="C262" s="20"/>
      <c r="K262" s="25"/>
      <c r="S262" s="6"/>
      <c r="AA262" s="72"/>
      <c r="AB262" s="72"/>
      <c r="AC262" s="72"/>
      <c r="AD262" s="72"/>
      <c r="AE262" s="72"/>
      <c r="AG262" s="127"/>
      <c r="AN262" s="72"/>
      <c r="AO262" s="72"/>
      <c r="AP262" s="72"/>
      <c r="AQ262" s="72"/>
      <c r="AR262" s="72"/>
      <c r="AS262" s="72"/>
      <c r="AT262" s="72"/>
      <c r="AU262" s="72"/>
      <c r="AV262" s="72"/>
    </row>
    <row r="263" spans="3:48" x14ac:dyDescent="0.2">
      <c r="C263" s="20"/>
      <c r="K263" s="25"/>
      <c r="S263" s="6"/>
      <c r="AA263" s="72"/>
      <c r="AB263" s="72"/>
      <c r="AC263" s="72"/>
      <c r="AD263" s="72"/>
      <c r="AE263" s="72"/>
      <c r="AG263" s="127"/>
      <c r="AN263" s="72"/>
      <c r="AO263" s="72"/>
      <c r="AP263" s="72"/>
      <c r="AQ263" s="72"/>
      <c r="AR263" s="72"/>
      <c r="AS263" s="72"/>
      <c r="AT263" s="72"/>
      <c r="AU263" s="72"/>
      <c r="AV263" s="72"/>
    </row>
    <row r="264" spans="3:48" x14ac:dyDescent="0.2">
      <c r="C264" s="20"/>
      <c r="K264" s="25"/>
      <c r="S264" s="6"/>
      <c r="AA264" s="72"/>
      <c r="AB264" s="72"/>
      <c r="AC264" s="72"/>
      <c r="AD264" s="72"/>
      <c r="AE264" s="72"/>
      <c r="AG264" s="127"/>
      <c r="AN264" s="72"/>
      <c r="AO264" s="72"/>
      <c r="AP264" s="72"/>
      <c r="AQ264" s="72"/>
      <c r="AR264" s="72"/>
      <c r="AS264" s="72"/>
      <c r="AT264" s="72"/>
      <c r="AU264" s="72"/>
      <c r="AV264" s="72"/>
    </row>
    <row r="265" spans="3:48" x14ac:dyDescent="0.2">
      <c r="C265" s="20"/>
      <c r="K265" s="25"/>
      <c r="S265" s="6"/>
      <c r="AA265" s="72"/>
      <c r="AB265" s="72"/>
      <c r="AC265" s="72"/>
      <c r="AD265" s="72"/>
      <c r="AE265" s="72"/>
      <c r="AG265" s="127"/>
      <c r="AN265" s="72"/>
      <c r="AO265" s="72"/>
      <c r="AP265" s="72"/>
      <c r="AQ265" s="72"/>
      <c r="AR265" s="72"/>
      <c r="AS265" s="72"/>
      <c r="AT265" s="72"/>
      <c r="AU265" s="72"/>
    </row>
    <row r="266" spans="3:48" x14ac:dyDescent="0.2">
      <c r="C266" s="20"/>
      <c r="K266" s="25"/>
      <c r="S266" s="6"/>
      <c r="AA266" s="72"/>
      <c r="AB266" s="72"/>
      <c r="AC266" s="72"/>
      <c r="AD266" s="72"/>
      <c r="AE266" s="72"/>
      <c r="AG266" s="127"/>
      <c r="AN266" s="72"/>
      <c r="AO266" s="72"/>
      <c r="AP266" s="72"/>
      <c r="AQ266" s="72"/>
      <c r="AR266" s="72"/>
      <c r="AS266" s="72"/>
      <c r="AT266" s="72"/>
      <c r="AU266" s="72"/>
      <c r="AV266" s="72"/>
    </row>
    <row r="267" spans="3:48" x14ac:dyDescent="0.2">
      <c r="C267" s="20"/>
      <c r="K267" s="25"/>
      <c r="S267" s="6"/>
      <c r="AA267" s="72"/>
      <c r="AB267" s="72"/>
      <c r="AC267" s="72"/>
      <c r="AD267" s="72"/>
      <c r="AE267" s="72"/>
      <c r="AG267" s="127"/>
      <c r="AN267" s="72"/>
      <c r="AO267" s="72"/>
      <c r="AP267" s="72"/>
      <c r="AQ267" s="72"/>
      <c r="AR267" s="72"/>
      <c r="AS267" s="72"/>
      <c r="AT267" s="72"/>
      <c r="AU267" s="72"/>
    </row>
    <row r="268" spans="3:48" x14ac:dyDescent="0.2">
      <c r="C268" s="20"/>
      <c r="K268" s="25"/>
      <c r="S268" s="6"/>
      <c r="AA268" s="72"/>
      <c r="AB268" s="72"/>
      <c r="AC268" s="72"/>
      <c r="AD268" s="72"/>
      <c r="AE268" s="72"/>
      <c r="AG268" s="127"/>
      <c r="AN268" s="72"/>
      <c r="AO268" s="72"/>
      <c r="AP268" s="72"/>
      <c r="AQ268" s="72"/>
      <c r="AR268" s="72"/>
      <c r="AS268" s="72"/>
      <c r="AT268" s="72"/>
      <c r="AU268" s="72"/>
    </row>
    <row r="269" spans="3:48" x14ac:dyDescent="0.2">
      <c r="C269" s="20"/>
      <c r="K269" s="25"/>
      <c r="S269" s="6"/>
      <c r="AA269" s="72"/>
      <c r="AB269" s="72"/>
      <c r="AC269" s="72"/>
      <c r="AD269" s="72"/>
      <c r="AE269" s="72"/>
      <c r="AG269" s="127"/>
      <c r="AN269" s="72"/>
      <c r="AO269" s="72"/>
      <c r="AP269" s="72"/>
      <c r="AQ269" s="72"/>
      <c r="AR269" s="72"/>
      <c r="AS269" s="72"/>
      <c r="AT269" s="72"/>
      <c r="AU269" s="72"/>
    </row>
    <row r="270" spans="3:48" x14ac:dyDescent="0.2">
      <c r="C270" s="20"/>
      <c r="K270" s="25"/>
      <c r="S270" s="6"/>
      <c r="AA270" s="72"/>
      <c r="AB270" s="72"/>
      <c r="AC270" s="72"/>
      <c r="AD270" s="72"/>
      <c r="AE270" s="72"/>
      <c r="AG270" s="127"/>
      <c r="AN270" s="72"/>
      <c r="AO270" s="72"/>
      <c r="AP270" s="72"/>
      <c r="AQ270" s="72"/>
      <c r="AR270" s="72"/>
      <c r="AS270" s="72"/>
      <c r="AT270" s="72"/>
      <c r="AU270" s="72"/>
    </row>
    <row r="271" spans="3:48" x14ac:dyDescent="0.2">
      <c r="C271" s="20"/>
      <c r="S271" s="6"/>
      <c r="AA271" s="72"/>
      <c r="AB271" s="72"/>
      <c r="AC271" s="72"/>
      <c r="AD271" s="72"/>
      <c r="AE271" s="72"/>
      <c r="AG271" s="127"/>
      <c r="AN271" s="72"/>
      <c r="AO271" s="72"/>
      <c r="AP271" s="72"/>
      <c r="AQ271" s="72"/>
      <c r="AR271" s="72"/>
      <c r="AS271" s="72"/>
      <c r="AT271" s="72"/>
      <c r="AU271" s="72"/>
    </row>
    <row r="272" spans="3:48" x14ac:dyDescent="0.2">
      <c r="C272" s="20"/>
      <c r="S272" s="6"/>
      <c r="AA272" s="72"/>
      <c r="AB272" s="72"/>
      <c r="AC272" s="72"/>
      <c r="AD272" s="72"/>
      <c r="AE272" s="72"/>
      <c r="AG272" s="127"/>
      <c r="AN272" s="72"/>
      <c r="AO272" s="72"/>
      <c r="AP272" s="72"/>
      <c r="AQ272" s="72"/>
      <c r="AR272" s="72"/>
      <c r="AS272" s="72"/>
      <c r="AT272" s="72"/>
      <c r="AU272" s="72"/>
    </row>
    <row r="273" spans="3:48" x14ac:dyDescent="0.2">
      <c r="C273" s="20"/>
      <c r="S273" s="6"/>
      <c r="AA273" s="72"/>
      <c r="AB273" s="72"/>
      <c r="AC273" s="72"/>
      <c r="AD273" s="72"/>
      <c r="AE273" s="72"/>
      <c r="AG273" s="127"/>
      <c r="AN273" s="72"/>
      <c r="AO273" s="72"/>
      <c r="AP273" s="72"/>
      <c r="AQ273" s="72"/>
      <c r="AR273" s="72"/>
      <c r="AS273" s="72"/>
      <c r="AT273" s="72"/>
      <c r="AU273" s="72"/>
    </row>
    <row r="274" spans="3:48" x14ac:dyDescent="0.2">
      <c r="C274" s="20"/>
      <c r="S274" s="6"/>
      <c r="AA274" s="72"/>
      <c r="AB274" s="72"/>
      <c r="AC274" s="72"/>
      <c r="AD274" s="72"/>
      <c r="AE274" s="72"/>
      <c r="AG274" s="127"/>
      <c r="AN274" s="72"/>
      <c r="AO274" s="72"/>
      <c r="AP274" s="72"/>
      <c r="AQ274" s="72"/>
      <c r="AR274" s="72"/>
      <c r="AS274" s="72"/>
      <c r="AT274" s="72"/>
      <c r="AU274" s="72"/>
      <c r="AV274" s="72"/>
    </row>
    <row r="275" spans="3:48" x14ac:dyDescent="0.2">
      <c r="C275" s="20"/>
      <c r="S275" s="6"/>
      <c r="AA275" s="72"/>
      <c r="AB275" s="72"/>
      <c r="AC275" s="72"/>
      <c r="AD275" s="72"/>
      <c r="AE275" s="72"/>
      <c r="AG275" s="127"/>
      <c r="AN275" s="72"/>
      <c r="AO275" s="72"/>
      <c r="AP275" s="72"/>
      <c r="AQ275" s="72"/>
      <c r="AR275" s="72"/>
      <c r="AS275" s="72"/>
      <c r="AT275" s="72"/>
      <c r="AU275" s="72"/>
    </row>
    <row r="276" spans="3:48" x14ac:dyDescent="0.2">
      <c r="C276" s="20"/>
      <c r="S276" s="6"/>
      <c r="AA276" s="72"/>
      <c r="AB276" s="72"/>
      <c r="AC276" s="72"/>
      <c r="AD276" s="72"/>
      <c r="AE276" s="72"/>
      <c r="AG276" s="127"/>
      <c r="AN276" s="72"/>
      <c r="AO276" s="72"/>
      <c r="AP276" s="72"/>
      <c r="AQ276" s="72"/>
      <c r="AR276" s="72"/>
      <c r="AS276" s="72"/>
      <c r="AT276" s="72"/>
      <c r="AU276" s="72"/>
    </row>
    <row r="277" spans="3:48" x14ac:dyDescent="0.2">
      <c r="C277" s="20"/>
      <c r="S277" s="6"/>
      <c r="AA277" s="72"/>
      <c r="AB277" s="72"/>
      <c r="AC277" s="72"/>
      <c r="AD277" s="72"/>
      <c r="AE277" s="72"/>
      <c r="AG277" s="127"/>
      <c r="AN277" s="72"/>
      <c r="AO277" s="72"/>
      <c r="AP277" s="72"/>
      <c r="AQ277" s="72"/>
      <c r="AR277" s="72"/>
      <c r="AS277" s="72"/>
      <c r="AT277" s="72"/>
      <c r="AU277" s="72"/>
    </row>
    <row r="278" spans="3:48" x14ac:dyDescent="0.2">
      <c r="C278" s="20"/>
      <c r="S278" s="6"/>
      <c r="AA278" s="72"/>
      <c r="AB278" s="72"/>
      <c r="AC278" s="72"/>
      <c r="AD278" s="72"/>
      <c r="AE278" s="72"/>
      <c r="AG278" s="127"/>
      <c r="AN278" s="72"/>
      <c r="AO278" s="72"/>
      <c r="AP278" s="72"/>
      <c r="AQ278" s="72"/>
      <c r="AR278" s="72"/>
      <c r="AS278" s="72"/>
      <c r="AT278" s="72"/>
      <c r="AU278" s="72"/>
    </row>
    <row r="279" spans="3:48" x14ac:dyDescent="0.2">
      <c r="C279" s="20"/>
      <c r="S279" s="6"/>
      <c r="AA279" s="72"/>
      <c r="AB279" s="72"/>
      <c r="AC279" s="72"/>
      <c r="AD279" s="72"/>
      <c r="AE279" s="72"/>
      <c r="AG279" s="127"/>
      <c r="AN279" s="72"/>
      <c r="AO279" s="72"/>
      <c r="AP279" s="72"/>
      <c r="AQ279" s="72"/>
      <c r="AR279" s="72"/>
      <c r="AS279" s="72"/>
      <c r="AT279" s="72"/>
      <c r="AU279" s="72"/>
      <c r="AV279" s="72"/>
    </row>
    <row r="280" spans="3:48" x14ac:dyDescent="0.2">
      <c r="C280" s="20"/>
      <c r="S280" s="6"/>
      <c r="AA280" s="72"/>
      <c r="AB280" s="72"/>
      <c r="AC280" s="72"/>
      <c r="AD280" s="72"/>
      <c r="AE280" s="72"/>
      <c r="AG280" s="127"/>
      <c r="AN280" s="72"/>
      <c r="AO280" s="72"/>
      <c r="AP280" s="72"/>
      <c r="AQ280" s="72"/>
      <c r="AR280" s="72"/>
      <c r="AS280" s="72"/>
      <c r="AT280" s="72"/>
      <c r="AU280" s="72"/>
      <c r="AV280" s="72"/>
    </row>
    <row r="281" spans="3:48" x14ac:dyDescent="0.2">
      <c r="C281" s="20"/>
      <c r="S281" s="6"/>
      <c r="AA281" s="72"/>
      <c r="AB281" s="72"/>
      <c r="AC281" s="72"/>
      <c r="AD281" s="72"/>
      <c r="AE281" s="72"/>
      <c r="AG281" s="127"/>
      <c r="AN281" s="72"/>
      <c r="AO281" s="72"/>
      <c r="AP281" s="72"/>
      <c r="AQ281" s="72"/>
      <c r="AR281" s="72"/>
      <c r="AS281" s="72"/>
      <c r="AT281" s="72"/>
      <c r="AU281" s="72"/>
    </row>
    <row r="282" spans="3:48" x14ac:dyDescent="0.2">
      <c r="C282" s="20"/>
      <c r="S282" s="6"/>
      <c r="AA282" s="72"/>
      <c r="AB282" s="72"/>
      <c r="AC282" s="72"/>
      <c r="AD282" s="72"/>
      <c r="AE282" s="72"/>
      <c r="AG282" s="127"/>
      <c r="AN282" s="72"/>
      <c r="AO282" s="72"/>
      <c r="AP282" s="72"/>
      <c r="AQ282" s="72"/>
      <c r="AR282" s="72"/>
      <c r="AS282" s="72"/>
      <c r="AT282" s="72"/>
      <c r="AU282" s="72"/>
    </row>
    <row r="283" spans="3:48" x14ac:dyDescent="0.2">
      <c r="C283" s="20"/>
      <c r="S283" s="6"/>
      <c r="AA283" s="72"/>
      <c r="AB283" s="72"/>
      <c r="AC283" s="72"/>
      <c r="AD283" s="72"/>
      <c r="AE283" s="72"/>
      <c r="AG283" s="127"/>
      <c r="AN283" s="72"/>
      <c r="AO283" s="72"/>
      <c r="AP283" s="72"/>
      <c r="AQ283" s="72"/>
      <c r="AR283" s="72"/>
      <c r="AS283" s="72"/>
      <c r="AT283" s="72"/>
      <c r="AU283" s="72"/>
    </row>
    <row r="284" spans="3:48" x14ac:dyDescent="0.2">
      <c r="C284" s="20"/>
      <c r="S284" s="6"/>
      <c r="AA284" s="72"/>
      <c r="AB284" s="72"/>
      <c r="AC284" s="72"/>
      <c r="AD284" s="72"/>
      <c r="AE284" s="72"/>
      <c r="AG284" s="127"/>
      <c r="AN284" s="72"/>
      <c r="AO284" s="72"/>
      <c r="AP284" s="72"/>
      <c r="AQ284" s="72"/>
      <c r="AR284" s="72"/>
      <c r="AS284" s="72"/>
      <c r="AT284" s="72"/>
      <c r="AU284" s="72"/>
    </row>
    <row r="285" spans="3:48" x14ac:dyDescent="0.2">
      <c r="C285" s="20"/>
      <c r="S285" s="6"/>
      <c r="AA285" s="72"/>
      <c r="AB285" s="72"/>
      <c r="AC285" s="72"/>
      <c r="AD285" s="72"/>
      <c r="AE285" s="72"/>
      <c r="AG285" s="127"/>
      <c r="AN285" s="72"/>
      <c r="AO285" s="72"/>
      <c r="AP285" s="72"/>
      <c r="AQ285" s="72"/>
      <c r="AR285" s="72"/>
      <c r="AS285" s="72"/>
      <c r="AT285" s="72"/>
      <c r="AU285" s="72"/>
      <c r="AV285" s="72"/>
    </row>
    <row r="286" spans="3:48" x14ac:dyDescent="0.2">
      <c r="C286" s="20"/>
      <c r="S286" s="6"/>
      <c r="AA286" s="72"/>
      <c r="AB286" s="72"/>
      <c r="AC286" s="72"/>
      <c r="AD286" s="72"/>
      <c r="AE286" s="72"/>
      <c r="AG286" s="127"/>
      <c r="AN286" s="72"/>
      <c r="AO286" s="72"/>
      <c r="AP286" s="72"/>
      <c r="AQ286" s="72"/>
      <c r="AR286" s="72"/>
      <c r="AS286" s="72"/>
      <c r="AT286" s="72"/>
      <c r="AU286" s="72"/>
      <c r="AV286" s="72"/>
    </row>
    <row r="287" spans="3:48" x14ac:dyDescent="0.2">
      <c r="C287" s="20"/>
      <c r="S287" s="6"/>
      <c r="AA287" s="72"/>
      <c r="AB287" s="72"/>
      <c r="AC287" s="72"/>
      <c r="AD287" s="72"/>
      <c r="AE287" s="72"/>
      <c r="AG287" s="127"/>
      <c r="AN287" s="72"/>
      <c r="AO287" s="72"/>
      <c r="AP287" s="72"/>
      <c r="AQ287" s="72"/>
      <c r="AR287" s="72"/>
      <c r="AS287" s="72"/>
      <c r="AT287" s="72"/>
      <c r="AU287" s="72"/>
    </row>
    <row r="288" spans="3:48" x14ac:dyDescent="0.2">
      <c r="C288" s="20"/>
      <c r="S288" s="6"/>
      <c r="AA288" s="72"/>
      <c r="AB288" s="72"/>
      <c r="AC288" s="72"/>
      <c r="AD288" s="72"/>
      <c r="AE288" s="72"/>
      <c r="AG288" s="127"/>
      <c r="AN288" s="72"/>
      <c r="AO288" s="72"/>
      <c r="AP288" s="72"/>
      <c r="AQ288" s="72"/>
      <c r="AR288" s="72"/>
      <c r="AS288" s="72"/>
      <c r="AT288" s="72"/>
      <c r="AU288" s="72"/>
    </row>
    <row r="289" spans="3:48" x14ac:dyDescent="0.2">
      <c r="C289" s="20"/>
      <c r="S289" s="6"/>
      <c r="AA289" s="72"/>
      <c r="AB289" s="72"/>
      <c r="AC289" s="72"/>
      <c r="AD289" s="72"/>
      <c r="AE289" s="72"/>
      <c r="AG289" s="127"/>
      <c r="AN289" s="72"/>
      <c r="AO289" s="72"/>
      <c r="AP289" s="72"/>
      <c r="AQ289" s="72"/>
      <c r="AR289" s="72"/>
      <c r="AS289" s="72"/>
      <c r="AT289" s="72"/>
      <c r="AU289" s="72"/>
    </row>
    <row r="290" spans="3:48" x14ac:dyDescent="0.2">
      <c r="C290" s="20"/>
      <c r="S290" s="6"/>
      <c r="AA290" s="72"/>
      <c r="AB290" s="72"/>
      <c r="AC290" s="72"/>
      <c r="AD290" s="72"/>
      <c r="AE290" s="72"/>
      <c r="AG290" s="127"/>
      <c r="AN290" s="72"/>
      <c r="AO290" s="72"/>
      <c r="AP290" s="72"/>
      <c r="AQ290" s="72"/>
      <c r="AR290" s="72"/>
      <c r="AS290" s="72"/>
      <c r="AT290" s="72"/>
      <c r="AU290" s="72"/>
    </row>
    <row r="291" spans="3:48" x14ac:dyDescent="0.2">
      <c r="C291" s="20"/>
      <c r="S291" s="6"/>
      <c r="AA291" s="72"/>
      <c r="AB291" s="72"/>
      <c r="AC291" s="72"/>
      <c r="AD291" s="72"/>
      <c r="AE291" s="72"/>
      <c r="AG291" s="127"/>
      <c r="AN291" s="72"/>
      <c r="AO291" s="72"/>
      <c r="AP291" s="72"/>
      <c r="AQ291" s="72"/>
      <c r="AR291" s="72"/>
      <c r="AS291" s="72"/>
      <c r="AT291" s="72"/>
      <c r="AU291" s="72"/>
    </row>
    <row r="292" spans="3:48" x14ac:dyDescent="0.2">
      <c r="C292" s="20"/>
      <c r="S292" s="6"/>
      <c r="AA292" s="72"/>
      <c r="AB292" s="72"/>
      <c r="AC292" s="72"/>
      <c r="AD292" s="72"/>
      <c r="AE292" s="72"/>
      <c r="AG292" s="127"/>
      <c r="AN292" s="72"/>
      <c r="AO292" s="72"/>
      <c r="AP292" s="72"/>
      <c r="AQ292" s="72"/>
      <c r="AR292" s="72"/>
      <c r="AS292" s="72"/>
      <c r="AT292" s="72"/>
      <c r="AU292" s="72"/>
    </row>
    <row r="293" spans="3:48" x14ac:dyDescent="0.2">
      <c r="C293" s="20"/>
      <c r="S293" s="6"/>
      <c r="AA293" s="72"/>
      <c r="AB293" s="72"/>
      <c r="AC293" s="72"/>
      <c r="AD293" s="72"/>
      <c r="AE293" s="72"/>
      <c r="AG293" s="127"/>
      <c r="AN293" s="72"/>
      <c r="AO293" s="72"/>
      <c r="AP293" s="72"/>
      <c r="AQ293" s="72"/>
      <c r="AR293" s="72"/>
      <c r="AS293" s="72"/>
      <c r="AT293" s="72"/>
      <c r="AU293" s="72"/>
      <c r="AV293" s="72"/>
    </row>
    <row r="294" spans="3:48" x14ac:dyDescent="0.2">
      <c r="C294" s="20"/>
      <c r="S294" s="6"/>
      <c r="AA294" s="72"/>
      <c r="AB294" s="72"/>
      <c r="AC294" s="72"/>
      <c r="AD294" s="72"/>
      <c r="AE294" s="72"/>
      <c r="AG294" s="127"/>
      <c r="AN294" s="72"/>
      <c r="AO294" s="72"/>
      <c r="AP294" s="72"/>
      <c r="AQ294" s="72"/>
      <c r="AR294" s="72"/>
      <c r="AS294" s="72"/>
      <c r="AT294" s="72"/>
      <c r="AU294" s="72"/>
      <c r="AV294" s="72"/>
    </row>
    <row r="295" spans="3:48" x14ac:dyDescent="0.2">
      <c r="C295" s="20"/>
      <c r="S295" s="6"/>
      <c r="AA295" s="72"/>
      <c r="AB295" s="72"/>
      <c r="AC295" s="72"/>
      <c r="AD295" s="72"/>
      <c r="AE295" s="72"/>
      <c r="AG295" s="127"/>
      <c r="AN295" s="72"/>
      <c r="AO295" s="72"/>
      <c r="AP295" s="72"/>
      <c r="AQ295" s="72"/>
      <c r="AR295" s="72"/>
      <c r="AS295" s="72"/>
      <c r="AT295" s="72"/>
      <c r="AU295" s="72"/>
      <c r="AV295" s="72"/>
    </row>
    <row r="296" spans="3:48" x14ac:dyDescent="0.2">
      <c r="C296" s="20"/>
      <c r="S296" s="6"/>
      <c r="AA296" s="72"/>
      <c r="AB296" s="72"/>
      <c r="AC296" s="72"/>
      <c r="AD296" s="72"/>
      <c r="AE296" s="72"/>
      <c r="AG296" s="127"/>
      <c r="AN296" s="72"/>
      <c r="AO296" s="72"/>
      <c r="AP296" s="72"/>
      <c r="AQ296" s="72"/>
      <c r="AR296" s="72"/>
      <c r="AS296" s="72"/>
      <c r="AT296" s="72"/>
      <c r="AU296" s="72"/>
    </row>
    <row r="297" spans="3:48" x14ac:dyDescent="0.2">
      <c r="C297" s="20"/>
      <c r="S297" s="6"/>
      <c r="AA297" s="72"/>
      <c r="AB297" s="72"/>
      <c r="AC297" s="72"/>
      <c r="AD297" s="72"/>
      <c r="AE297" s="72"/>
      <c r="AG297" s="127"/>
      <c r="AN297" s="72"/>
      <c r="AO297" s="72"/>
      <c r="AP297" s="72"/>
      <c r="AQ297" s="72"/>
      <c r="AR297" s="72"/>
      <c r="AS297" s="72"/>
      <c r="AT297" s="72"/>
      <c r="AU297" s="72"/>
    </row>
    <row r="298" spans="3:48" x14ac:dyDescent="0.2">
      <c r="C298" s="20"/>
      <c r="S298" s="6"/>
      <c r="AA298" s="72"/>
      <c r="AB298" s="72"/>
      <c r="AC298" s="72"/>
      <c r="AD298" s="72"/>
      <c r="AE298" s="72"/>
      <c r="AG298" s="127"/>
      <c r="AN298" s="72"/>
      <c r="AO298" s="72"/>
      <c r="AP298" s="72"/>
      <c r="AQ298" s="72"/>
      <c r="AR298" s="72"/>
      <c r="AS298" s="72"/>
      <c r="AT298" s="72"/>
      <c r="AU298" s="72"/>
    </row>
    <row r="299" spans="3:48" x14ac:dyDescent="0.2">
      <c r="C299" s="20"/>
      <c r="S299" s="6"/>
      <c r="AA299" s="72"/>
      <c r="AB299" s="72"/>
      <c r="AC299" s="72"/>
      <c r="AD299" s="72"/>
      <c r="AE299" s="72"/>
      <c r="AG299" s="127"/>
      <c r="AN299" s="72"/>
      <c r="AO299" s="72"/>
      <c r="AP299" s="72"/>
      <c r="AQ299" s="72"/>
      <c r="AR299" s="72"/>
      <c r="AS299" s="72"/>
      <c r="AT299" s="72"/>
      <c r="AU299" s="72"/>
    </row>
    <row r="300" spans="3:48" x14ac:dyDescent="0.2">
      <c r="C300" s="20"/>
      <c r="S300" s="6"/>
      <c r="AA300" s="72"/>
      <c r="AB300" s="72"/>
      <c r="AC300" s="72"/>
      <c r="AD300" s="72"/>
      <c r="AE300" s="72"/>
      <c r="AG300" s="127"/>
      <c r="AN300" s="72"/>
      <c r="AO300" s="72"/>
      <c r="AP300" s="72"/>
      <c r="AQ300" s="72"/>
      <c r="AR300" s="72"/>
      <c r="AS300" s="72"/>
      <c r="AT300" s="72"/>
      <c r="AU300" s="72"/>
    </row>
    <row r="301" spans="3:48" x14ac:dyDescent="0.2">
      <c r="C301" s="20"/>
      <c r="S301" s="6"/>
      <c r="AA301" s="72"/>
      <c r="AB301" s="72"/>
      <c r="AC301" s="72"/>
      <c r="AD301" s="72"/>
      <c r="AE301" s="72"/>
      <c r="AG301" s="127"/>
      <c r="AN301" s="72"/>
      <c r="AO301" s="72"/>
      <c r="AP301" s="72"/>
      <c r="AQ301" s="72"/>
      <c r="AR301" s="72"/>
      <c r="AS301" s="72"/>
      <c r="AT301" s="72"/>
      <c r="AU301" s="72"/>
    </row>
    <row r="302" spans="3:48" x14ac:dyDescent="0.2">
      <c r="C302" s="20"/>
      <c r="S302" s="6"/>
      <c r="AA302" s="72"/>
      <c r="AB302" s="72"/>
      <c r="AC302" s="72"/>
      <c r="AD302" s="72"/>
      <c r="AE302" s="72"/>
      <c r="AG302" s="127"/>
      <c r="AN302" s="72"/>
      <c r="AO302" s="72"/>
      <c r="AP302" s="72"/>
      <c r="AQ302" s="72"/>
      <c r="AR302" s="72"/>
      <c r="AS302" s="72"/>
      <c r="AT302" s="72"/>
      <c r="AU302" s="72"/>
    </row>
    <row r="303" spans="3:48" x14ac:dyDescent="0.2">
      <c r="C303" s="20"/>
      <c r="S303" s="6"/>
      <c r="AA303" s="72"/>
      <c r="AB303" s="72"/>
      <c r="AC303" s="72"/>
      <c r="AD303" s="72"/>
      <c r="AE303" s="72"/>
      <c r="AG303" s="127"/>
      <c r="AN303" s="72"/>
      <c r="AO303" s="72"/>
      <c r="AP303" s="72"/>
      <c r="AQ303" s="72"/>
      <c r="AR303" s="72"/>
      <c r="AS303" s="72"/>
      <c r="AT303" s="72"/>
      <c r="AU303" s="72"/>
      <c r="AV303" s="72"/>
    </row>
    <row r="304" spans="3:48" x14ac:dyDescent="0.2">
      <c r="C304" s="20"/>
      <c r="S304" s="6"/>
      <c r="AA304" s="72"/>
      <c r="AB304" s="72"/>
      <c r="AC304" s="72"/>
      <c r="AD304" s="72"/>
      <c r="AE304" s="72"/>
      <c r="AG304" s="127"/>
      <c r="AN304" s="72"/>
      <c r="AO304" s="72"/>
      <c r="AP304" s="72"/>
      <c r="AQ304" s="72"/>
      <c r="AR304" s="72"/>
      <c r="AS304" s="72"/>
      <c r="AT304" s="72"/>
      <c r="AU304" s="72"/>
      <c r="AV304" s="72"/>
    </row>
    <row r="305" spans="3:48" x14ac:dyDescent="0.2">
      <c r="C305" s="20"/>
      <c r="S305" s="6"/>
      <c r="AA305" s="72"/>
      <c r="AB305" s="72"/>
      <c r="AC305" s="72"/>
      <c r="AD305" s="72"/>
      <c r="AE305" s="72"/>
      <c r="AG305" s="127"/>
      <c r="AN305" s="72"/>
      <c r="AO305" s="72"/>
      <c r="AP305" s="72"/>
      <c r="AQ305" s="72"/>
      <c r="AR305" s="72"/>
      <c r="AS305" s="72"/>
      <c r="AT305" s="72"/>
      <c r="AU305" s="72"/>
      <c r="AV305" s="72"/>
    </row>
    <row r="306" spans="3:48" x14ac:dyDescent="0.2">
      <c r="C306" s="20"/>
      <c r="S306" s="6"/>
      <c r="AA306" s="72"/>
      <c r="AB306" s="72"/>
      <c r="AC306" s="72"/>
      <c r="AD306" s="72"/>
      <c r="AE306" s="72"/>
      <c r="AG306" s="127"/>
      <c r="AN306" s="72"/>
      <c r="AO306" s="72"/>
      <c r="AP306" s="72"/>
      <c r="AQ306" s="72"/>
      <c r="AR306" s="72"/>
      <c r="AS306" s="72"/>
      <c r="AT306" s="72"/>
      <c r="AU306" s="72"/>
    </row>
    <row r="307" spans="3:48" x14ac:dyDescent="0.2">
      <c r="C307" s="20"/>
      <c r="S307" s="6"/>
      <c r="AA307" s="72"/>
      <c r="AB307" s="72"/>
      <c r="AC307" s="72"/>
      <c r="AD307" s="72"/>
      <c r="AE307" s="72"/>
      <c r="AG307" s="127"/>
      <c r="AN307" s="72"/>
      <c r="AO307" s="72"/>
      <c r="AP307" s="72"/>
      <c r="AQ307" s="72"/>
      <c r="AR307" s="72"/>
      <c r="AS307" s="72"/>
      <c r="AT307" s="72"/>
      <c r="AU307" s="72"/>
    </row>
    <row r="308" spans="3:48" x14ac:dyDescent="0.2">
      <c r="C308" s="20"/>
      <c r="S308" s="6"/>
      <c r="AA308" s="72"/>
      <c r="AB308" s="72"/>
      <c r="AC308" s="72"/>
      <c r="AD308" s="72"/>
      <c r="AE308" s="72"/>
      <c r="AG308" s="127"/>
      <c r="AN308" s="72"/>
      <c r="AO308" s="72"/>
      <c r="AP308" s="72"/>
      <c r="AQ308" s="72"/>
      <c r="AR308" s="72"/>
      <c r="AS308" s="72"/>
      <c r="AT308" s="72"/>
      <c r="AU308" s="72"/>
    </row>
    <row r="309" spans="3:48" x14ac:dyDescent="0.2">
      <c r="C309" s="20"/>
      <c r="S309" s="6"/>
      <c r="AA309" s="72"/>
      <c r="AB309" s="72"/>
      <c r="AC309" s="72"/>
      <c r="AD309" s="72"/>
      <c r="AE309" s="72"/>
      <c r="AG309" s="127"/>
      <c r="AN309" s="72"/>
      <c r="AO309" s="72"/>
      <c r="AP309" s="72"/>
      <c r="AQ309" s="72"/>
      <c r="AR309" s="72"/>
      <c r="AS309" s="72"/>
      <c r="AT309" s="72"/>
      <c r="AU309" s="72"/>
    </row>
    <row r="310" spans="3:48" x14ac:dyDescent="0.2">
      <c r="C310" s="20"/>
      <c r="S310" s="6"/>
      <c r="AA310" s="72"/>
      <c r="AB310" s="72"/>
      <c r="AC310" s="72"/>
      <c r="AD310" s="72"/>
      <c r="AE310" s="72"/>
      <c r="AG310" s="127"/>
      <c r="AN310" s="72"/>
      <c r="AO310" s="72"/>
      <c r="AP310" s="72"/>
      <c r="AQ310" s="72"/>
      <c r="AR310" s="72"/>
      <c r="AS310" s="72"/>
      <c r="AT310" s="72"/>
      <c r="AU310" s="72"/>
    </row>
    <row r="311" spans="3:48" x14ac:dyDescent="0.2">
      <c r="C311" s="20"/>
      <c r="S311" s="6"/>
      <c r="AA311" s="72"/>
      <c r="AB311" s="72"/>
      <c r="AC311" s="72"/>
      <c r="AD311" s="72"/>
      <c r="AE311" s="72"/>
      <c r="AG311" s="127"/>
      <c r="AN311" s="72"/>
      <c r="AO311" s="72"/>
      <c r="AP311" s="72"/>
      <c r="AQ311" s="72"/>
      <c r="AR311" s="72"/>
      <c r="AS311" s="72"/>
      <c r="AT311" s="72"/>
      <c r="AU311" s="72"/>
    </row>
    <row r="312" spans="3:48" x14ac:dyDescent="0.2">
      <c r="C312" s="20"/>
      <c r="S312" s="6"/>
      <c r="AA312" s="72"/>
      <c r="AB312" s="72"/>
      <c r="AC312" s="72"/>
      <c r="AD312" s="72"/>
      <c r="AE312" s="72"/>
      <c r="AG312" s="127"/>
      <c r="AN312" s="72"/>
      <c r="AO312" s="72"/>
      <c r="AP312" s="72"/>
      <c r="AQ312" s="72"/>
      <c r="AR312" s="72"/>
      <c r="AS312" s="72"/>
      <c r="AT312" s="72"/>
      <c r="AU312" s="72"/>
    </row>
    <row r="313" spans="3:48" x14ac:dyDescent="0.2">
      <c r="C313" s="20"/>
      <c r="S313" s="6"/>
      <c r="AA313" s="72"/>
      <c r="AB313" s="72"/>
      <c r="AC313" s="72"/>
      <c r="AD313" s="72"/>
      <c r="AE313" s="72"/>
      <c r="AG313" s="127"/>
      <c r="AN313" s="72"/>
      <c r="AO313" s="72"/>
      <c r="AP313" s="72"/>
      <c r="AQ313" s="72"/>
      <c r="AR313" s="72"/>
      <c r="AS313" s="72"/>
      <c r="AT313" s="72"/>
      <c r="AU313" s="72"/>
    </row>
    <row r="314" spans="3:48" x14ac:dyDescent="0.2">
      <c r="C314" s="20"/>
      <c r="S314" s="6"/>
      <c r="AA314" s="72"/>
      <c r="AB314" s="72"/>
      <c r="AC314" s="72"/>
      <c r="AD314" s="72"/>
      <c r="AE314" s="72"/>
      <c r="AG314" s="127"/>
      <c r="AN314" s="72"/>
      <c r="AO314" s="72"/>
      <c r="AP314" s="72"/>
      <c r="AQ314" s="72"/>
      <c r="AR314" s="72"/>
      <c r="AS314" s="72"/>
      <c r="AT314" s="72"/>
      <c r="AU314" s="72"/>
    </row>
    <row r="315" spans="3:48" x14ac:dyDescent="0.2">
      <c r="C315" s="20"/>
      <c r="S315" s="6"/>
      <c r="AA315" s="72"/>
      <c r="AB315" s="72"/>
      <c r="AC315" s="72"/>
      <c r="AD315" s="72"/>
      <c r="AE315" s="72"/>
      <c r="AG315" s="127"/>
      <c r="AN315" s="72"/>
      <c r="AO315" s="72"/>
      <c r="AP315" s="72"/>
      <c r="AQ315" s="72"/>
      <c r="AR315" s="72"/>
      <c r="AS315" s="72"/>
      <c r="AT315" s="72"/>
      <c r="AU315" s="72"/>
    </row>
    <row r="316" spans="3:48" x14ac:dyDescent="0.2">
      <c r="C316" s="20"/>
      <c r="S316" s="6"/>
      <c r="AA316" s="72"/>
      <c r="AB316" s="72"/>
      <c r="AC316" s="72"/>
      <c r="AD316" s="72"/>
      <c r="AE316" s="72"/>
      <c r="AG316" s="127"/>
      <c r="AN316" s="72"/>
      <c r="AO316" s="72"/>
      <c r="AP316" s="72"/>
      <c r="AQ316" s="72"/>
      <c r="AR316" s="72"/>
      <c r="AS316" s="72"/>
      <c r="AT316" s="72"/>
      <c r="AU316" s="72"/>
    </row>
    <row r="317" spans="3:48" x14ac:dyDescent="0.2">
      <c r="C317" s="20"/>
      <c r="S317" s="6"/>
      <c r="AA317" s="72"/>
      <c r="AB317" s="72"/>
      <c r="AC317" s="72"/>
      <c r="AD317" s="72"/>
      <c r="AE317" s="72"/>
      <c r="AG317" s="127"/>
      <c r="AN317" s="72"/>
      <c r="AO317" s="72"/>
      <c r="AP317" s="72"/>
      <c r="AQ317" s="72"/>
      <c r="AR317" s="72"/>
      <c r="AS317" s="72"/>
      <c r="AT317" s="72"/>
      <c r="AU317" s="72"/>
    </row>
    <row r="318" spans="3:48" x14ac:dyDescent="0.2">
      <c r="C318" s="20"/>
      <c r="S318" s="6"/>
      <c r="AA318" s="72"/>
      <c r="AB318" s="72"/>
      <c r="AC318" s="72"/>
      <c r="AD318" s="72"/>
      <c r="AE318" s="72"/>
      <c r="AG318" s="127"/>
      <c r="AN318" s="72"/>
      <c r="AO318" s="72"/>
      <c r="AP318" s="72"/>
      <c r="AQ318" s="72"/>
      <c r="AR318" s="72"/>
      <c r="AS318" s="72"/>
      <c r="AT318" s="72"/>
      <c r="AU318" s="72"/>
    </row>
    <row r="319" spans="3:48" x14ac:dyDescent="0.2">
      <c r="C319" s="20"/>
      <c r="S319" s="6"/>
      <c r="AA319" s="72"/>
      <c r="AB319" s="72"/>
      <c r="AC319" s="72"/>
      <c r="AD319" s="72"/>
      <c r="AE319" s="72"/>
      <c r="AG319" s="127"/>
      <c r="AN319" s="72"/>
      <c r="AO319" s="72"/>
      <c r="AP319" s="72"/>
      <c r="AQ319" s="72"/>
      <c r="AR319" s="72"/>
      <c r="AS319" s="72"/>
      <c r="AT319" s="72"/>
      <c r="AU319" s="72"/>
    </row>
    <row r="320" spans="3:48" x14ac:dyDescent="0.2">
      <c r="C320" s="20"/>
      <c r="S320" s="6"/>
      <c r="AA320" s="72"/>
      <c r="AB320" s="72"/>
      <c r="AC320" s="72"/>
      <c r="AD320" s="72"/>
      <c r="AE320" s="72"/>
      <c r="AG320" s="127"/>
      <c r="AN320" s="72"/>
      <c r="AO320" s="72"/>
      <c r="AP320" s="72"/>
      <c r="AQ320" s="72"/>
      <c r="AR320" s="72"/>
      <c r="AS320" s="72"/>
      <c r="AT320" s="72"/>
      <c r="AU320" s="72"/>
    </row>
    <row r="321" spans="3:48" x14ac:dyDescent="0.2">
      <c r="C321" s="20"/>
      <c r="S321" s="6"/>
      <c r="AA321" s="72"/>
      <c r="AB321" s="72"/>
      <c r="AC321" s="72"/>
      <c r="AD321" s="72"/>
      <c r="AE321" s="72"/>
      <c r="AG321" s="127"/>
      <c r="AN321" s="72"/>
      <c r="AO321" s="72"/>
      <c r="AP321" s="72"/>
      <c r="AQ321" s="72"/>
      <c r="AR321" s="72"/>
      <c r="AS321" s="72"/>
      <c r="AT321" s="72"/>
      <c r="AU321" s="72"/>
      <c r="AV321" s="72"/>
    </row>
    <row r="322" spans="3:48" x14ac:dyDescent="0.2">
      <c r="C322" s="20"/>
      <c r="S322" s="6"/>
      <c r="AA322" s="72"/>
      <c r="AB322" s="72"/>
      <c r="AC322" s="72"/>
      <c r="AD322" s="72"/>
      <c r="AE322" s="72"/>
      <c r="AG322" s="127"/>
      <c r="AN322" s="72"/>
      <c r="AO322" s="72"/>
      <c r="AP322" s="72"/>
      <c r="AQ322" s="72"/>
      <c r="AR322" s="72"/>
      <c r="AS322" s="72"/>
      <c r="AT322" s="72"/>
      <c r="AU322" s="72"/>
    </row>
    <row r="323" spans="3:48" x14ac:dyDescent="0.2">
      <c r="C323" s="20"/>
      <c r="AA323" s="72"/>
      <c r="AB323" s="72"/>
      <c r="AC323" s="72"/>
      <c r="AD323" s="72"/>
      <c r="AE323" s="72"/>
      <c r="AG323" s="127"/>
      <c r="AN323" s="72"/>
      <c r="AO323" s="72"/>
      <c r="AP323" s="72"/>
      <c r="AQ323" s="72"/>
      <c r="AR323" s="72"/>
      <c r="AS323" s="72"/>
      <c r="AT323" s="72"/>
      <c r="AU323" s="72"/>
    </row>
    <row r="324" spans="3:48" x14ac:dyDescent="0.2">
      <c r="C324" s="20"/>
      <c r="AA324" s="72"/>
      <c r="AB324" s="72"/>
      <c r="AC324" s="72"/>
      <c r="AD324" s="72"/>
      <c r="AE324" s="72"/>
      <c r="AG324" s="127"/>
      <c r="AN324" s="72"/>
      <c r="AO324" s="72"/>
      <c r="AP324" s="72"/>
      <c r="AQ324" s="72"/>
      <c r="AR324" s="72"/>
      <c r="AS324" s="72"/>
      <c r="AT324" s="72"/>
      <c r="AU324" s="72"/>
    </row>
    <row r="325" spans="3:48" x14ac:dyDescent="0.2">
      <c r="C325" s="20"/>
      <c r="AA325" s="72"/>
      <c r="AB325" s="72"/>
      <c r="AC325" s="72"/>
      <c r="AD325" s="72"/>
      <c r="AE325" s="72"/>
      <c r="AG325" s="127"/>
      <c r="AN325" s="72"/>
      <c r="AO325" s="72"/>
      <c r="AP325" s="72"/>
      <c r="AQ325" s="72"/>
      <c r="AR325" s="72"/>
      <c r="AS325" s="72"/>
      <c r="AT325" s="72"/>
      <c r="AU325" s="72"/>
    </row>
    <row r="326" spans="3:48" x14ac:dyDescent="0.2">
      <c r="C326" s="20"/>
      <c r="AA326" s="72"/>
      <c r="AB326" s="72"/>
      <c r="AC326" s="72"/>
      <c r="AD326" s="72"/>
      <c r="AE326" s="72"/>
      <c r="AG326" s="127"/>
      <c r="AN326" s="72"/>
      <c r="AO326" s="72"/>
      <c r="AP326" s="72"/>
      <c r="AQ326" s="72"/>
      <c r="AR326" s="72"/>
      <c r="AS326" s="72"/>
      <c r="AT326" s="72"/>
      <c r="AU326" s="72"/>
    </row>
    <row r="327" spans="3:48" x14ac:dyDescent="0.2">
      <c r="C327" s="20"/>
      <c r="AA327" s="72"/>
      <c r="AB327" s="72"/>
      <c r="AC327" s="72"/>
      <c r="AD327" s="72"/>
      <c r="AE327" s="72"/>
      <c r="AG327" s="127"/>
      <c r="AN327" s="72"/>
      <c r="AO327" s="72"/>
      <c r="AP327" s="72"/>
      <c r="AQ327" s="72"/>
      <c r="AR327" s="72"/>
      <c r="AS327" s="72"/>
      <c r="AT327" s="72"/>
      <c r="AU327" s="72"/>
    </row>
    <row r="328" spans="3:48" x14ac:dyDescent="0.2">
      <c r="C328" s="20"/>
      <c r="AA328" s="72"/>
      <c r="AB328" s="72"/>
      <c r="AC328" s="72"/>
      <c r="AD328" s="72"/>
      <c r="AE328" s="72"/>
      <c r="AG328" s="127"/>
      <c r="AN328" s="72"/>
      <c r="AO328" s="72"/>
      <c r="AP328" s="72"/>
      <c r="AQ328" s="72"/>
      <c r="AR328" s="72"/>
      <c r="AS328" s="72"/>
      <c r="AT328" s="72"/>
      <c r="AU328" s="72"/>
    </row>
    <row r="329" spans="3:48" x14ac:dyDescent="0.2">
      <c r="C329" s="20"/>
      <c r="AA329" s="72"/>
      <c r="AB329" s="72"/>
      <c r="AC329" s="72"/>
      <c r="AD329" s="72"/>
      <c r="AE329" s="72"/>
      <c r="AG329" s="127"/>
      <c r="AN329" s="72"/>
      <c r="AO329" s="72"/>
      <c r="AP329" s="72"/>
      <c r="AQ329" s="72"/>
      <c r="AR329" s="72"/>
      <c r="AS329" s="72"/>
      <c r="AT329" s="72"/>
      <c r="AU329" s="72"/>
    </row>
    <row r="330" spans="3:48" x14ac:dyDescent="0.2">
      <c r="C330" s="20"/>
      <c r="AA330" s="72"/>
      <c r="AB330" s="72"/>
      <c r="AC330" s="72"/>
      <c r="AD330" s="72"/>
      <c r="AE330" s="72"/>
      <c r="AG330" s="127"/>
      <c r="AN330" s="72"/>
      <c r="AO330" s="72"/>
      <c r="AP330" s="72"/>
      <c r="AQ330" s="72"/>
      <c r="AR330" s="72"/>
      <c r="AS330" s="72"/>
      <c r="AT330" s="72"/>
      <c r="AU330" s="72"/>
    </row>
    <row r="331" spans="3:48" x14ac:dyDescent="0.2">
      <c r="C331" s="20"/>
      <c r="AA331" s="72"/>
      <c r="AB331" s="72"/>
      <c r="AC331" s="72"/>
      <c r="AD331" s="72"/>
      <c r="AE331" s="72"/>
      <c r="AG331" s="127"/>
      <c r="AN331" s="72"/>
      <c r="AO331" s="72"/>
      <c r="AP331" s="72"/>
      <c r="AQ331" s="72"/>
      <c r="AR331" s="72"/>
      <c r="AS331" s="72"/>
      <c r="AT331" s="72"/>
      <c r="AU331" s="72"/>
    </row>
    <row r="332" spans="3:48" x14ac:dyDescent="0.2">
      <c r="C332" s="20"/>
      <c r="AA332" s="72"/>
      <c r="AB332" s="72"/>
      <c r="AC332" s="72"/>
      <c r="AD332" s="72"/>
      <c r="AE332" s="72"/>
      <c r="AG332" s="127"/>
      <c r="AN332" s="72"/>
      <c r="AO332" s="72"/>
      <c r="AP332" s="72"/>
      <c r="AQ332" s="72"/>
      <c r="AR332" s="72"/>
      <c r="AS332" s="72"/>
      <c r="AT332" s="72"/>
      <c r="AU332" s="72"/>
    </row>
    <row r="333" spans="3:48" x14ac:dyDescent="0.2">
      <c r="C333" s="20"/>
      <c r="AA333" s="72"/>
      <c r="AB333" s="72"/>
      <c r="AC333" s="72"/>
      <c r="AD333" s="72"/>
      <c r="AE333" s="72"/>
      <c r="AG333" s="127"/>
      <c r="AN333" s="72"/>
      <c r="AO333" s="72"/>
      <c r="AP333" s="72"/>
      <c r="AQ333" s="72"/>
      <c r="AR333" s="72"/>
      <c r="AS333" s="72"/>
      <c r="AT333" s="72"/>
      <c r="AU333" s="72"/>
    </row>
    <row r="334" spans="3:48" x14ac:dyDescent="0.2">
      <c r="C334" s="20"/>
      <c r="AA334" s="72"/>
      <c r="AB334" s="72"/>
      <c r="AC334" s="72"/>
      <c r="AD334" s="72"/>
      <c r="AE334" s="72"/>
      <c r="AG334" s="127"/>
      <c r="AN334" s="72"/>
      <c r="AO334" s="72"/>
      <c r="AP334" s="72"/>
      <c r="AQ334" s="72"/>
      <c r="AR334" s="72"/>
      <c r="AS334" s="72"/>
      <c r="AT334" s="72"/>
      <c r="AU334" s="72"/>
    </row>
    <row r="335" spans="3:48" x14ac:dyDescent="0.2">
      <c r="C335" s="20"/>
      <c r="AA335" s="72"/>
      <c r="AB335" s="72"/>
      <c r="AC335" s="72"/>
      <c r="AD335" s="72"/>
      <c r="AE335" s="72"/>
      <c r="AG335" s="127"/>
      <c r="AN335" s="72"/>
      <c r="AO335" s="72"/>
      <c r="AP335" s="72"/>
      <c r="AQ335" s="72"/>
      <c r="AR335" s="72"/>
      <c r="AS335" s="72"/>
      <c r="AT335" s="72"/>
      <c r="AU335" s="72"/>
      <c r="AV335" s="72"/>
    </row>
    <row r="336" spans="3:48" x14ac:dyDescent="0.2">
      <c r="C336" s="20"/>
      <c r="AA336" s="72"/>
      <c r="AB336" s="72"/>
      <c r="AC336" s="72"/>
      <c r="AD336" s="72"/>
      <c r="AE336" s="72"/>
      <c r="AG336" s="127"/>
      <c r="AN336" s="72"/>
      <c r="AO336" s="72"/>
      <c r="AP336" s="72"/>
      <c r="AQ336" s="72"/>
      <c r="AR336" s="72"/>
      <c r="AS336" s="72"/>
      <c r="AT336" s="72"/>
      <c r="AU336" s="72"/>
    </row>
    <row r="337" spans="3:47" x14ac:dyDescent="0.2">
      <c r="C337" s="20"/>
      <c r="AA337" s="72"/>
      <c r="AB337" s="72"/>
      <c r="AC337" s="72"/>
      <c r="AD337" s="72"/>
      <c r="AE337" s="72"/>
      <c r="AG337" s="127"/>
      <c r="AN337" s="72"/>
      <c r="AO337" s="72"/>
      <c r="AP337" s="72"/>
      <c r="AQ337" s="72"/>
      <c r="AR337" s="72"/>
      <c r="AS337" s="72"/>
      <c r="AT337" s="72"/>
      <c r="AU337" s="72"/>
    </row>
    <row r="338" spans="3:47" x14ac:dyDescent="0.2">
      <c r="C338" s="20"/>
      <c r="AA338" s="72"/>
      <c r="AB338" s="72"/>
      <c r="AC338" s="72"/>
      <c r="AD338" s="72"/>
      <c r="AE338" s="72"/>
      <c r="AG338" s="127"/>
      <c r="AN338" s="72"/>
      <c r="AO338" s="72"/>
      <c r="AP338" s="72"/>
      <c r="AQ338" s="72"/>
      <c r="AR338" s="72"/>
      <c r="AS338" s="72"/>
      <c r="AT338" s="72"/>
      <c r="AU338" s="72"/>
    </row>
    <row r="339" spans="3:47" x14ac:dyDescent="0.2">
      <c r="C339" s="20"/>
      <c r="AA339" s="72"/>
      <c r="AB339" s="72"/>
      <c r="AC339" s="72"/>
      <c r="AD339" s="72"/>
      <c r="AE339" s="72"/>
      <c r="AG339" s="127"/>
      <c r="AN339" s="72"/>
      <c r="AO339" s="72"/>
      <c r="AP339" s="72"/>
      <c r="AQ339" s="72"/>
      <c r="AR339" s="72"/>
      <c r="AS339" s="72"/>
      <c r="AT339" s="72"/>
      <c r="AU339" s="72"/>
    </row>
    <row r="340" spans="3:47" x14ac:dyDescent="0.2">
      <c r="C340" s="20"/>
      <c r="AA340" s="72"/>
      <c r="AB340" s="72"/>
      <c r="AC340" s="72"/>
      <c r="AD340" s="72"/>
      <c r="AE340" s="72"/>
      <c r="AG340" s="127"/>
      <c r="AN340" s="72"/>
      <c r="AO340" s="72"/>
      <c r="AP340" s="72"/>
      <c r="AQ340" s="72"/>
      <c r="AR340" s="72"/>
      <c r="AS340" s="72"/>
      <c r="AT340" s="72"/>
      <c r="AU340" s="72"/>
    </row>
    <row r="341" spans="3:47" x14ac:dyDescent="0.2">
      <c r="C341" s="20"/>
      <c r="AA341" s="72"/>
      <c r="AB341" s="72"/>
      <c r="AC341" s="72"/>
      <c r="AD341" s="72"/>
      <c r="AE341" s="72"/>
      <c r="AG341" s="127"/>
      <c r="AN341" s="72"/>
      <c r="AO341" s="72"/>
      <c r="AP341" s="72"/>
      <c r="AQ341" s="72"/>
      <c r="AR341" s="72"/>
      <c r="AS341" s="72"/>
      <c r="AT341" s="72"/>
      <c r="AU341" s="72"/>
    </row>
    <row r="342" spans="3:47" x14ac:dyDescent="0.2">
      <c r="C342" s="20"/>
      <c r="AA342" s="72"/>
      <c r="AB342" s="72"/>
      <c r="AC342" s="72"/>
      <c r="AD342" s="72"/>
      <c r="AE342" s="72"/>
      <c r="AG342" s="127"/>
      <c r="AN342" s="72"/>
      <c r="AO342" s="72"/>
      <c r="AP342" s="72"/>
      <c r="AQ342" s="72"/>
      <c r="AR342" s="72"/>
      <c r="AS342" s="72"/>
      <c r="AT342" s="72"/>
      <c r="AU342" s="72"/>
    </row>
    <row r="343" spans="3:47" x14ac:dyDescent="0.2">
      <c r="C343" s="20"/>
      <c r="AA343" s="72"/>
      <c r="AB343" s="72"/>
      <c r="AC343" s="72"/>
      <c r="AD343" s="72"/>
      <c r="AE343" s="72"/>
      <c r="AG343" s="127"/>
      <c r="AN343" s="72"/>
      <c r="AO343" s="72"/>
      <c r="AP343" s="72"/>
      <c r="AQ343" s="72"/>
      <c r="AR343" s="72"/>
      <c r="AS343" s="72"/>
      <c r="AT343" s="72"/>
      <c r="AU343" s="72"/>
    </row>
    <row r="344" spans="3:47" x14ac:dyDescent="0.2">
      <c r="C344" s="20"/>
      <c r="AA344" s="72"/>
      <c r="AB344" s="72"/>
      <c r="AC344" s="72"/>
      <c r="AD344" s="72"/>
      <c r="AE344" s="72"/>
      <c r="AG344" s="127"/>
      <c r="AN344" s="72"/>
      <c r="AO344" s="72"/>
      <c r="AP344" s="72"/>
      <c r="AQ344" s="72"/>
      <c r="AR344" s="72"/>
      <c r="AS344" s="72"/>
      <c r="AT344" s="72"/>
      <c r="AU344" s="72"/>
    </row>
    <row r="345" spans="3:47" x14ac:dyDescent="0.2">
      <c r="C345" s="20"/>
      <c r="AA345" s="72"/>
      <c r="AB345" s="72"/>
      <c r="AC345" s="72"/>
      <c r="AD345" s="72"/>
      <c r="AE345" s="72"/>
      <c r="AG345" s="127"/>
      <c r="AN345" s="72"/>
      <c r="AO345" s="72"/>
      <c r="AP345" s="72"/>
      <c r="AQ345" s="72"/>
      <c r="AR345" s="72"/>
      <c r="AS345" s="72"/>
      <c r="AT345" s="72"/>
      <c r="AU345" s="72"/>
    </row>
    <row r="346" spans="3:47" x14ac:dyDescent="0.2">
      <c r="C346" s="20"/>
      <c r="AA346" s="72"/>
      <c r="AB346" s="72"/>
      <c r="AC346" s="72"/>
      <c r="AD346" s="72"/>
      <c r="AE346" s="72"/>
      <c r="AG346" s="127"/>
      <c r="AN346" s="72"/>
      <c r="AO346" s="72"/>
      <c r="AP346" s="72"/>
      <c r="AQ346" s="72"/>
      <c r="AR346" s="72"/>
      <c r="AS346" s="72"/>
      <c r="AT346" s="72"/>
      <c r="AU346" s="72"/>
    </row>
    <row r="347" spans="3:47" x14ac:dyDescent="0.2">
      <c r="C347" s="20"/>
      <c r="AA347" s="72"/>
      <c r="AB347" s="72"/>
      <c r="AC347" s="72"/>
      <c r="AD347" s="72"/>
      <c r="AE347" s="72"/>
      <c r="AG347" s="127"/>
      <c r="AN347" s="72"/>
      <c r="AO347" s="72"/>
      <c r="AP347" s="72"/>
      <c r="AQ347" s="72"/>
      <c r="AR347" s="72"/>
      <c r="AS347" s="72"/>
      <c r="AT347" s="72"/>
      <c r="AU347" s="72"/>
    </row>
    <row r="348" spans="3:47" x14ac:dyDescent="0.2">
      <c r="C348" s="20"/>
      <c r="AA348" s="72"/>
      <c r="AB348" s="72"/>
      <c r="AC348" s="72"/>
      <c r="AD348" s="72"/>
      <c r="AE348" s="72"/>
      <c r="AG348" s="127"/>
      <c r="AN348" s="72"/>
      <c r="AO348" s="72"/>
      <c r="AP348" s="72"/>
      <c r="AQ348" s="72"/>
      <c r="AR348" s="72"/>
      <c r="AS348" s="72"/>
      <c r="AT348" s="72"/>
      <c r="AU348" s="72"/>
    </row>
    <row r="349" spans="3:47" x14ac:dyDescent="0.2">
      <c r="C349" s="20"/>
      <c r="AA349" s="72"/>
      <c r="AB349" s="72"/>
      <c r="AC349" s="72"/>
      <c r="AD349" s="72"/>
      <c r="AE349" s="72"/>
      <c r="AG349" s="127"/>
      <c r="AN349" s="72"/>
      <c r="AO349" s="72"/>
      <c r="AP349" s="72"/>
      <c r="AQ349" s="72"/>
      <c r="AR349" s="72"/>
      <c r="AS349" s="72"/>
      <c r="AT349" s="72"/>
      <c r="AU349" s="72"/>
    </row>
    <row r="350" spans="3:47" x14ac:dyDescent="0.2">
      <c r="C350" s="20"/>
      <c r="AA350" s="72"/>
      <c r="AB350" s="72"/>
      <c r="AC350" s="72"/>
      <c r="AD350" s="72"/>
      <c r="AE350" s="72"/>
      <c r="AG350" s="127"/>
      <c r="AN350" s="72"/>
      <c r="AO350" s="72"/>
      <c r="AP350" s="72"/>
      <c r="AQ350" s="72"/>
      <c r="AR350" s="72"/>
      <c r="AS350" s="72"/>
      <c r="AT350" s="72"/>
      <c r="AU350" s="72"/>
    </row>
    <row r="351" spans="3:47" x14ac:dyDescent="0.2">
      <c r="C351" s="20"/>
      <c r="AA351" s="72"/>
      <c r="AB351" s="72"/>
      <c r="AC351" s="72"/>
      <c r="AD351" s="72"/>
      <c r="AE351" s="72"/>
      <c r="AG351" s="127"/>
      <c r="AN351" s="72"/>
      <c r="AO351" s="72"/>
      <c r="AP351" s="72"/>
      <c r="AQ351" s="72"/>
      <c r="AR351" s="72"/>
      <c r="AS351" s="72"/>
      <c r="AT351" s="72"/>
      <c r="AU351" s="72"/>
    </row>
    <row r="352" spans="3:47" x14ac:dyDescent="0.2">
      <c r="C352" s="20"/>
      <c r="AA352" s="72"/>
      <c r="AB352" s="72"/>
      <c r="AC352" s="72"/>
      <c r="AD352" s="72"/>
      <c r="AE352" s="72"/>
      <c r="AG352" s="127"/>
      <c r="AN352" s="72"/>
      <c r="AO352" s="72"/>
      <c r="AP352" s="72"/>
      <c r="AQ352" s="72"/>
      <c r="AR352" s="72"/>
      <c r="AS352" s="72"/>
      <c r="AT352" s="72"/>
      <c r="AU352" s="72"/>
    </row>
    <row r="353" spans="3:64" x14ac:dyDescent="0.2">
      <c r="C353" s="20"/>
      <c r="AA353" s="72"/>
      <c r="AB353" s="72"/>
      <c r="AC353" s="72"/>
      <c r="AD353" s="72"/>
      <c r="AE353" s="72"/>
      <c r="AG353" s="127"/>
      <c r="AN353" s="72"/>
      <c r="AO353" s="72"/>
      <c r="AP353" s="72"/>
      <c r="AQ353" s="72"/>
      <c r="AR353" s="72"/>
      <c r="AS353" s="72"/>
      <c r="AT353" s="72"/>
      <c r="AU353" s="72"/>
      <c r="AV353" s="72"/>
    </row>
    <row r="354" spans="3:64" x14ac:dyDescent="0.2">
      <c r="C354" s="20"/>
      <c r="AA354" s="72"/>
      <c r="AB354" s="72"/>
      <c r="AC354" s="72"/>
      <c r="AD354" s="72"/>
      <c r="AE354" s="72"/>
      <c r="AG354" s="127"/>
      <c r="AN354" s="72"/>
      <c r="AO354" s="72"/>
      <c r="AP354" s="72"/>
      <c r="AQ354" s="72"/>
      <c r="AR354" s="72"/>
      <c r="AS354" s="72"/>
      <c r="AT354" s="72"/>
      <c r="AU354" s="72"/>
    </row>
    <row r="355" spans="3:64" x14ac:dyDescent="0.2">
      <c r="C355" s="20"/>
      <c r="AA355" s="72"/>
      <c r="AB355" s="72"/>
      <c r="AC355" s="72"/>
      <c r="AD355" s="72"/>
      <c r="AE355" s="72"/>
      <c r="AG355" s="127"/>
      <c r="AN355" s="72"/>
      <c r="AO355" s="72"/>
      <c r="AP355" s="72"/>
      <c r="AQ355" s="72"/>
      <c r="AR355" s="72"/>
      <c r="AS355" s="72"/>
      <c r="AT355" s="72"/>
      <c r="AU355" s="72"/>
    </row>
    <row r="356" spans="3:64" x14ac:dyDescent="0.2">
      <c r="C356" s="20"/>
      <c r="AA356" s="72"/>
      <c r="AB356" s="72"/>
      <c r="AC356" s="72"/>
      <c r="AD356" s="72"/>
      <c r="AE356" s="72"/>
      <c r="AG356" s="127"/>
      <c r="AN356" s="72"/>
      <c r="AO356" s="72"/>
      <c r="AP356" s="72"/>
      <c r="AQ356" s="72"/>
      <c r="AR356" s="72"/>
      <c r="AS356" s="72"/>
      <c r="AT356" s="72"/>
      <c r="AU356" s="72"/>
    </row>
    <row r="357" spans="3:64" x14ac:dyDescent="0.2">
      <c r="C357" s="20"/>
      <c r="AA357" s="72"/>
      <c r="AB357" s="72"/>
      <c r="AC357" s="72"/>
      <c r="AD357" s="72"/>
      <c r="AE357" s="72"/>
      <c r="AG357" s="127"/>
      <c r="AN357" s="72"/>
      <c r="AO357" s="72"/>
      <c r="AP357" s="72"/>
      <c r="AQ357" s="72"/>
      <c r="AR357" s="72"/>
      <c r="AS357" s="72"/>
      <c r="AT357" s="72"/>
      <c r="AU357" s="72"/>
    </row>
    <row r="358" spans="3:64" x14ac:dyDescent="0.2">
      <c r="C358" s="20"/>
      <c r="AA358" s="72"/>
      <c r="AB358" s="72"/>
      <c r="AC358" s="72"/>
      <c r="AD358" s="72"/>
      <c r="AE358" s="72"/>
      <c r="AG358" s="127"/>
      <c r="AN358" s="72"/>
      <c r="AO358" s="72"/>
      <c r="AP358" s="72"/>
      <c r="AQ358" s="72"/>
      <c r="AR358" s="72"/>
      <c r="AS358" s="72"/>
      <c r="AT358" s="72"/>
      <c r="AU358" s="72"/>
    </row>
    <row r="359" spans="3:64" x14ac:dyDescent="0.2">
      <c r="C359" s="20"/>
      <c r="AA359" s="72"/>
      <c r="AB359" s="72"/>
      <c r="AC359" s="72"/>
      <c r="AD359" s="72"/>
      <c r="AE359" s="72"/>
      <c r="AG359" s="127"/>
      <c r="AN359" s="72"/>
      <c r="AO359" s="72"/>
      <c r="AP359" s="72"/>
      <c r="AQ359" s="72"/>
      <c r="AR359" s="72"/>
      <c r="AS359" s="72"/>
      <c r="AT359" s="72"/>
      <c r="AU359" s="72"/>
    </row>
    <row r="360" spans="3:64" x14ac:dyDescent="0.2">
      <c r="C360" s="20"/>
      <c r="AA360" s="72"/>
      <c r="AB360" s="72"/>
      <c r="AC360" s="72"/>
      <c r="AD360" s="72"/>
      <c r="AE360" s="72"/>
      <c r="AG360" s="127"/>
      <c r="AN360" s="72"/>
      <c r="AO360" s="72"/>
      <c r="AP360" s="72"/>
      <c r="AQ360" s="72"/>
      <c r="AR360" s="72"/>
      <c r="AS360" s="72"/>
      <c r="AT360" s="72"/>
      <c r="AU360" s="72"/>
    </row>
    <row r="361" spans="3:64" x14ac:dyDescent="0.2">
      <c r="C361" s="20"/>
      <c r="AA361" s="72"/>
      <c r="AB361" s="72"/>
      <c r="AC361" s="72"/>
      <c r="AD361" s="72"/>
      <c r="AE361" s="72"/>
      <c r="AG361" s="127"/>
      <c r="AN361" s="72"/>
      <c r="AO361" s="72"/>
      <c r="AP361" s="72"/>
      <c r="AQ361" s="72"/>
      <c r="AR361" s="72"/>
      <c r="AS361" s="72"/>
      <c r="AT361" s="72"/>
      <c r="AU361" s="72"/>
    </row>
    <row r="362" spans="3:64" x14ac:dyDescent="0.2">
      <c r="C362" s="20"/>
      <c r="AA362" s="72"/>
      <c r="AB362" s="72"/>
      <c r="AC362" s="72"/>
      <c r="AD362" s="72"/>
      <c r="AE362" s="72"/>
      <c r="AG362" s="127"/>
      <c r="AN362" s="72"/>
      <c r="AO362" s="72"/>
      <c r="AP362" s="72"/>
      <c r="AQ362" s="72"/>
      <c r="AR362" s="72"/>
      <c r="AS362" s="72"/>
      <c r="AT362" s="72"/>
      <c r="AU362" s="72"/>
    </row>
    <row r="363" spans="3:64" x14ac:dyDescent="0.2">
      <c r="C363" s="20"/>
      <c r="AA363" s="72"/>
      <c r="AB363" s="72"/>
      <c r="AC363" s="72"/>
      <c r="AD363" s="72"/>
      <c r="AE363" s="72"/>
      <c r="AG363" s="127"/>
      <c r="AN363" s="72"/>
      <c r="AO363" s="72"/>
      <c r="AP363" s="72"/>
      <c r="AQ363" s="72"/>
      <c r="AR363" s="72"/>
      <c r="AS363" s="72"/>
      <c r="AT363" s="72"/>
      <c r="AU363" s="72"/>
    </row>
    <row r="364" spans="3:64" x14ac:dyDescent="0.2">
      <c r="C364" s="20"/>
      <c r="AA364" s="72"/>
      <c r="AB364" s="72"/>
      <c r="AC364" s="72"/>
      <c r="AD364" s="72"/>
      <c r="AE364" s="72"/>
      <c r="AG364" s="127"/>
      <c r="AN364" s="72"/>
      <c r="AO364" s="72"/>
      <c r="AP364" s="72"/>
      <c r="AQ364" s="72"/>
      <c r="AR364" s="72"/>
      <c r="AS364" s="72"/>
      <c r="AT364" s="72"/>
      <c r="AU364" s="72"/>
    </row>
    <row r="365" spans="3:64" x14ac:dyDescent="0.2">
      <c r="C365" s="20"/>
      <c r="AA365" s="72"/>
      <c r="AB365" s="72"/>
      <c r="AC365" s="72"/>
      <c r="AD365" s="72"/>
      <c r="AE365" s="72"/>
      <c r="AG365" s="127"/>
      <c r="AN365" s="72"/>
      <c r="AO365" s="72"/>
      <c r="AP365" s="72"/>
      <c r="AQ365" s="72"/>
      <c r="AR365" s="72"/>
      <c r="AS365" s="72"/>
      <c r="AT365" s="72"/>
      <c r="AU365" s="72"/>
    </row>
    <row r="366" spans="3:64" x14ac:dyDescent="0.2">
      <c r="C366" s="20"/>
      <c r="AA366" s="72"/>
      <c r="AB366" s="72"/>
      <c r="AC366" s="72"/>
      <c r="AD366" s="72"/>
      <c r="AE366" s="72"/>
      <c r="AG366" s="127"/>
      <c r="AN366" s="72"/>
      <c r="AO366" s="72"/>
      <c r="AP366" s="72"/>
      <c r="AQ366" s="72"/>
      <c r="AR366" s="72"/>
      <c r="AS366" s="72"/>
      <c r="AT366" s="72"/>
      <c r="AU366" s="72"/>
    </row>
    <row r="367" spans="3:64" x14ac:dyDescent="0.2">
      <c r="C367" s="20"/>
      <c r="AA367" s="72"/>
      <c r="AB367" s="72"/>
      <c r="AC367" s="72"/>
      <c r="AD367" s="72"/>
      <c r="AE367" s="72"/>
      <c r="AG367" s="127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3:64" x14ac:dyDescent="0.2">
      <c r="C368" s="20"/>
      <c r="AA368" s="72"/>
      <c r="AB368" s="72"/>
      <c r="AC368" s="72"/>
      <c r="AD368" s="72"/>
      <c r="AE368" s="72"/>
      <c r="AG368" s="127"/>
      <c r="AN368" s="72"/>
      <c r="AO368" s="72"/>
      <c r="AP368" s="72"/>
      <c r="AQ368" s="72"/>
      <c r="AR368" s="72"/>
      <c r="AS368" s="72"/>
      <c r="AT368" s="72"/>
      <c r="AU368" s="72"/>
    </row>
    <row r="369" spans="3:47" x14ac:dyDescent="0.2">
      <c r="C369" s="20"/>
      <c r="AA369" s="72"/>
      <c r="AB369" s="72"/>
      <c r="AC369" s="72"/>
      <c r="AD369" s="72"/>
      <c r="AE369" s="72"/>
      <c r="AG369" s="127"/>
      <c r="AN369" s="72"/>
      <c r="AO369" s="72"/>
      <c r="AP369" s="72"/>
      <c r="AQ369" s="72"/>
      <c r="AR369" s="72"/>
      <c r="AS369" s="72"/>
      <c r="AT369" s="72"/>
      <c r="AU369" s="72"/>
    </row>
    <row r="370" spans="3:47" x14ac:dyDescent="0.2">
      <c r="C370" s="20"/>
      <c r="AA370" s="72"/>
      <c r="AB370" s="72"/>
      <c r="AC370" s="72"/>
      <c r="AD370" s="72"/>
      <c r="AE370" s="72"/>
      <c r="AG370" s="127"/>
      <c r="AN370" s="72"/>
      <c r="AO370" s="72"/>
      <c r="AP370" s="72"/>
      <c r="AQ370" s="72"/>
      <c r="AR370" s="72"/>
      <c r="AS370" s="72"/>
      <c r="AT370" s="72"/>
      <c r="AU370" s="72"/>
    </row>
    <row r="371" spans="3:47" x14ac:dyDescent="0.2">
      <c r="C371" s="20"/>
      <c r="AA371" s="72"/>
      <c r="AB371" s="72"/>
      <c r="AC371" s="72"/>
      <c r="AD371" s="72"/>
      <c r="AE371" s="72"/>
      <c r="AG371" s="127"/>
      <c r="AN371" s="72"/>
      <c r="AO371" s="72"/>
      <c r="AP371" s="72"/>
      <c r="AQ371" s="72"/>
      <c r="AR371" s="72"/>
      <c r="AS371" s="72"/>
      <c r="AT371" s="72"/>
      <c r="AU371" s="72"/>
    </row>
    <row r="372" spans="3:47" x14ac:dyDescent="0.2">
      <c r="C372" s="20"/>
      <c r="AA372" s="72"/>
      <c r="AB372" s="72"/>
      <c r="AC372" s="72"/>
      <c r="AD372" s="72"/>
      <c r="AE372" s="72"/>
      <c r="AG372" s="127"/>
      <c r="AN372" s="72"/>
      <c r="AO372" s="72"/>
      <c r="AP372" s="72"/>
      <c r="AQ372" s="72"/>
      <c r="AR372" s="72"/>
      <c r="AS372" s="72"/>
      <c r="AT372" s="72"/>
      <c r="AU372" s="72"/>
    </row>
    <row r="373" spans="3:47" x14ac:dyDescent="0.2">
      <c r="C373" s="20"/>
      <c r="AA373" s="72"/>
      <c r="AB373" s="72"/>
      <c r="AC373" s="72"/>
      <c r="AD373" s="72"/>
      <c r="AE373" s="72"/>
      <c r="AG373" s="127"/>
      <c r="AN373" s="72"/>
      <c r="AO373" s="72"/>
      <c r="AP373" s="72"/>
      <c r="AQ373" s="72"/>
      <c r="AR373" s="72"/>
      <c r="AS373" s="72"/>
      <c r="AT373" s="72"/>
      <c r="AU373" s="72"/>
    </row>
    <row r="374" spans="3:47" x14ac:dyDescent="0.2">
      <c r="C374" s="20"/>
      <c r="AA374" s="72"/>
      <c r="AB374" s="72"/>
      <c r="AC374" s="72"/>
      <c r="AD374" s="72"/>
      <c r="AE374" s="72"/>
      <c r="AG374" s="127"/>
      <c r="AN374" s="72"/>
      <c r="AO374" s="72"/>
      <c r="AP374" s="72"/>
      <c r="AQ374" s="72"/>
      <c r="AR374" s="72"/>
      <c r="AS374" s="72"/>
      <c r="AT374" s="72"/>
      <c r="AU374" s="72"/>
    </row>
    <row r="375" spans="3:47" x14ac:dyDescent="0.2">
      <c r="C375" s="20"/>
      <c r="AA375" s="72"/>
      <c r="AB375" s="72"/>
      <c r="AC375" s="72"/>
      <c r="AD375" s="72"/>
      <c r="AE375" s="72"/>
      <c r="AG375" s="127"/>
      <c r="AN375" s="72"/>
      <c r="AO375" s="72"/>
      <c r="AP375" s="72"/>
      <c r="AQ375" s="72"/>
      <c r="AR375" s="72"/>
      <c r="AS375" s="72"/>
      <c r="AT375" s="72"/>
      <c r="AU375" s="72"/>
    </row>
    <row r="376" spans="3:47" x14ac:dyDescent="0.2">
      <c r="C376" s="20"/>
      <c r="AA376" s="72"/>
      <c r="AB376" s="72"/>
      <c r="AC376" s="72"/>
      <c r="AD376" s="72"/>
      <c r="AE376" s="72"/>
      <c r="AG376" s="127"/>
      <c r="AN376" s="72"/>
      <c r="AO376" s="72"/>
      <c r="AP376" s="72"/>
      <c r="AQ376" s="72"/>
      <c r="AR376" s="72"/>
      <c r="AS376" s="72"/>
      <c r="AT376" s="72"/>
      <c r="AU376" s="72"/>
    </row>
    <row r="377" spans="3:47" x14ac:dyDescent="0.2">
      <c r="C377" s="20"/>
      <c r="AA377" s="72"/>
      <c r="AB377" s="72"/>
      <c r="AC377" s="72"/>
      <c r="AD377" s="72"/>
      <c r="AE377" s="72"/>
      <c r="AG377" s="127"/>
      <c r="AN377" s="72"/>
      <c r="AO377" s="72"/>
      <c r="AP377" s="72"/>
      <c r="AQ377" s="72"/>
      <c r="AR377" s="72"/>
      <c r="AS377" s="72"/>
      <c r="AT377" s="72"/>
      <c r="AU377" s="72"/>
    </row>
    <row r="378" spans="3:47" x14ac:dyDescent="0.2">
      <c r="C378" s="20"/>
      <c r="AA378" s="72"/>
      <c r="AB378" s="72"/>
      <c r="AC378" s="72"/>
      <c r="AD378" s="72"/>
      <c r="AE378" s="72"/>
      <c r="AG378" s="127"/>
      <c r="AN378" s="72"/>
      <c r="AO378" s="72"/>
      <c r="AP378" s="72"/>
      <c r="AQ378" s="72"/>
      <c r="AR378" s="72"/>
      <c r="AS378" s="72"/>
      <c r="AT378" s="72"/>
      <c r="AU378" s="72"/>
    </row>
    <row r="379" spans="3:47" x14ac:dyDescent="0.2">
      <c r="C379" s="20"/>
      <c r="AA379" s="72"/>
      <c r="AB379" s="72"/>
      <c r="AC379" s="72"/>
      <c r="AD379" s="72"/>
      <c r="AE379" s="72"/>
      <c r="AG379" s="127"/>
      <c r="AN379" s="72"/>
      <c r="AO379" s="72"/>
      <c r="AP379" s="72"/>
      <c r="AQ379" s="72"/>
      <c r="AR379" s="72"/>
      <c r="AS379" s="72"/>
      <c r="AT379" s="72"/>
      <c r="AU379" s="72"/>
    </row>
    <row r="380" spans="3:47" x14ac:dyDescent="0.2">
      <c r="C380" s="20"/>
      <c r="AA380" s="72"/>
      <c r="AB380" s="72"/>
      <c r="AC380" s="72"/>
      <c r="AD380" s="72"/>
      <c r="AE380" s="72"/>
      <c r="AG380" s="127"/>
      <c r="AN380" s="72"/>
      <c r="AO380" s="72"/>
      <c r="AP380" s="72"/>
      <c r="AQ380" s="72"/>
      <c r="AR380" s="72"/>
      <c r="AS380" s="72"/>
      <c r="AT380" s="72"/>
      <c r="AU380" s="72"/>
    </row>
    <row r="381" spans="3:47" x14ac:dyDescent="0.2">
      <c r="C381" s="20"/>
      <c r="AA381" s="72"/>
      <c r="AB381" s="72"/>
      <c r="AC381" s="72"/>
      <c r="AD381" s="72"/>
      <c r="AE381" s="72"/>
      <c r="AG381" s="127"/>
      <c r="AN381" s="72"/>
      <c r="AO381" s="72"/>
      <c r="AP381" s="72"/>
      <c r="AQ381" s="72"/>
      <c r="AR381" s="72"/>
      <c r="AS381" s="72"/>
      <c r="AT381" s="72"/>
      <c r="AU381" s="72"/>
    </row>
    <row r="382" spans="3:47" x14ac:dyDescent="0.2">
      <c r="C382" s="20"/>
      <c r="AA382" s="72"/>
      <c r="AB382" s="72"/>
      <c r="AC382" s="72"/>
      <c r="AD382" s="72"/>
      <c r="AE382" s="72"/>
      <c r="AG382" s="127"/>
      <c r="AN382" s="72"/>
      <c r="AO382" s="72"/>
      <c r="AP382" s="72"/>
      <c r="AQ382" s="72"/>
      <c r="AR382" s="72"/>
      <c r="AS382" s="72"/>
      <c r="AT382" s="72"/>
      <c r="AU382" s="72"/>
    </row>
    <row r="383" spans="3:47" x14ac:dyDescent="0.2">
      <c r="C383" s="20"/>
      <c r="AA383" s="72"/>
      <c r="AB383" s="72"/>
      <c r="AC383" s="72"/>
      <c r="AD383" s="72"/>
      <c r="AE383" s="72"/>
      <c r="AG383" s="127"/>
      <c r="AN383" s="72"/>
      <c r="AO383" s="72"/>
      <c r="AP383" s="72"/>
      <c r="AQ383" s="72"/>
      <c r="AR383" s="72"/>
      <c r="AS383" s="72"/>
      <c r="AT383" s="72"/>
      <c r="AU383" s="72"/>
    </row>
    <row r="384" spans="3:47" x14ac:dyDescent="0.2">
      <c r="C384" s="20"/>
      <c r="AA384" s="72"/>
      <c r="AB384" s="72"/>
      <c r="AC384" s="72"/>
      <c r="AD384" s="72"/>
      <c r="AE384" s="72"/>
      <c r="AG384" s="127"/>
      <c r="AN384" s="72"/>
      <c r="AO384" s="72"/>
      <c r="AP384" s="72"/>
      <c r="AQ384" s="72"/>
      <c r="AR384" s="72"/>
      <c r="AS384" s="72"/>
      <c r="AT384" s="72"/>
      <c r="AU384" s="72"/>
    </row>
    <row r="385" spans="3:64" x14ac:dyDescent="0.2">
      <c r="C385" s="20"/>
      <c r="AA385" s="72"/>
      <c r="AB385" s="72"/>
      <c r="AC385" s="72"/>
      <c r="AD385" s="72"/>
      <c r="AE385" s="72"/>
      <c r="AG385" s="127"/>
      <c r="AN385" s="72"/>
      <c r="AO385" s="72"/>
      <c r="AP385" s="72"/>
      <c r="AQ385" s="72"/>
      <c r="AR385" s="72"/>
      <c r="AS385" s="72"/>
      <c r="AT385" s="72"/>
      <c r="AU385" s="72"/>
    </row>
    <row r="386" spans="3:64" x14ac:dyDescent="0.2">
      <c r="C386" s="20"/>
      <c r="AA386" s="72"/>
      <c r="AB386" s="72"/>
      <c r="AC386" s="72"/>
      <c r="AD386" s="72"/>
      <c r="AE386" s="72"/>
      <c r="AG386" s="127"/>
      <c r="AN386" s="72"/>
      <c r="AO386" s="72"/>
      <c r="AP386" s="72"/>
      <c r="AQ386" s="72"/>
      <c r="AR386" s="72"/>
      <c r="AS386" s="72"/>
      <c r="AT386" s="72"/>
      <c r="AU386" s="72"/>
    </row>
    <row r="387" spans="3:64" x14ac:dyDescent="0.2">
      <c r="C387" s="20"/>
      <c r="AA387" s="72"/>
      <c r="AB387" s="72"/>
      <c r="AC387" s="72"/>
      <c r="AD387" s="72"/>
      <c r="AE387" s="72"/>
      <c r="AG387" s="127"/>
      <c r="AN387" s="72"/>
      <c r="AO387" s="72"/>
      <c r="AP387" s="72"/>
      <c r="AQ387" s="72"/>
      <c r="AR387" s="72"/>
      <c r="AS387" s="72"/>
      <c r="AT387" s="72"/>
      <c r="AU387" s="72"/>
    </row>
    <row r="388" spans="3:64" x14ac:dyDescent="0.2">
      <c r="C388" s="20"/>
      <c r="AA388" s="72"/>
      <c r="AB388" s="72"/>
      <c r="AC388" s="72"/>
      <c r="AD388" s="72"/>
      <c r="AE388" s="72"/>
      <c r="AG388" s="127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3:64" x14ac:dyDescent="0.2">
      <c r="C389" s="20"/>
      <c r="AA389" s="72"/>
      <c r="AB389" s="72"/>
      <c r="AC389" s="72"/>
      <c r="AD389" s="72"/>
      <c r="AE389" s="72"/>
      <c r="AG389" s="127"/>
      <c r="AN389" s="72"/>
      <c r="AO389" s="72"/>
      <c r="AP389" s="72"/>
      <c r="AQ389" s="72"/>
      <c r="AR389" s="72"/>
      <c r="AS389" s="72"/>
      <c r="AT389" s="72"/>
      <c r="AU389" s="72"/>
    </row>
    <row r="390" spans="3:64" x14ac:dyDescent="0.2">
      <c r="C390" s="20"/>
      <c r="AA390" s="72"/>
      <c r="AB390" s="72"/>
      <c r="AC390" s="72"/>
      <c r="AD390" s="72"/>
      <c r="AE390" s="72"/>
      <c r="AG390" s="127"/>
      <c r="AN390" s="72"/>
      <c r="AO390" s="72"/>
      <c r="AP390" s="72"/>
      <c r="AQ390" s="72"/>
      <c r="AR390" s="72"/>
      <c r="AS390" s="72"/>
      <c r="AT390" s="72"/>
      <c r="AU390" s="72"/>
      <c r="AV390" s="72"/>
    </row>
    <row r="391" spans="3:64" x14ac:dyDescent="0.2">
      <c r="C391" s="20"/>
      <c r="AA391" s="72"/>
      <c r="AB391" s="72"/>
      <c r="AC391" s="72"/>
      <c r="AD391" s="72"/>
      <c r="AE391" s="72"/>
      <c r="AG391" s="127"/>
      <c r="AN391" s="72"/>
      <c r="AO391" s="72"/>
      <c r="AP391" s="72"/>
      <c r="AQ391" s="72"/>
      <c r="AR391" s="72"/>
      <c r="AS391" s="72"/>
      <c r="AT391" s="72"/>
      <c r="AU391" s="72"/>
    </row>
    <row r="392" spans="3:64" x14ac:dyDescent="0.2">
      <c r="C392" s="20"/>
      <c r="AA392" s="72"/>
      <c r="AB392" s="72"/>
      <c r="AC392" s="72"/>
      <c r="AD392" s="72"/>
      <c r="AE392" s="72"/>
      <c r="AG392" s="127"/>
      <c r="AN392" s="72"/>
      <c r="AO392" s="72"/>
      <c r="AP392" s="72"/>
      <c r="AQ392" s="72"/>
      <c r="AR392" s="72"/>
      <c r="AS392" s="72"/>
      <c r="AT392" s="72"/>
      <c r="AU392" s="72"/>
    </row>
    <row r="393" spans="3:64" x14ac:dyDescent="0.2">
      <c r="C393" s="20"/>
      <c r="AA393" s="72"/>
      <c r="AB393" s="72"/>
      <c r="AC393" s="72"/>
      <c r="AD393" s="72"/>
      <c r="AE393" s="72"/>
      <c r="AG393" s="127"/>
      <c r="AN393" s="72"/>
      <c r="AO393" s="72"/>
      <c r="AP393" s="72"/>
      <c r="AQ393" s="72"/>
      <c r="AR393" s="72"/>
      <c r="AS393" s="72"/>
      <c r="AT393" s="72"/>
      <c r="AU393" s="72"/>
    </row>
    <row r="394" spans="3:64" x14ac:dyDescent="0.2">
      <c r="C394" s="20"/>
      <c r="AA394" s="72"/>
      <c r="AB394" s="72"/>
      <c r="AC394" s="72"/>
      <c r="AD394" s="72"/>
      <c r="AE394" s="72"/>
      <c r="AG394" s="127"/>
      <c r="AN394" s="72"/>
      <c r="AO394" s="72"/>
      <c r="AP394" s="72"/>
      <c r="AQ394" s="72"/>
      <c r="AR394" s="72"/>
      <c r="AS394" s="72"/>
      <c r="AT394" s="72"/>
      <c r="AU394" s="72"/>
    </row>
    <row r="395" spans="3:64" x14ac:dyDescent="0.2">
      <c r="C395" s="20"/>
      <c r="AA395" s="72"/>
      <c r="AB395" s="72"/>
      <c r="AC395" s="72"/>
      <c r="AD395" s="72"/>
      <c r="AE395" s="72"/>
      <c r="AG395" s="127"/>
      <c r="AN395" s="72"/>
      <c r="AO395" s="72"/>
      <c r="AP395" s="72"/>
      <c r="AQ395" s="72"/>
      <c r="AR395" s="72"/>
      <c r="AS395" s="72"/>
      <c r="AT395" s="72"/>
      <c r="AU395" s="72"/>
    </row>
    <row r="396" spans="3:64" x14ac:dyDescent="0.2">
      <c r="C396" s="20"/>
      <c r="AA396" s="72"/>
      <c r="AB396" s="72"/>
      <c r="AC396" s="72"/>
      <c r="AD396" s="72"/>
      <c r="AE396" s="72"/>
      <c r="AG396" s="127"/>
      <c r="AN396" s="72"/>
      <c r="AO396" s="72"/>
      <c r="AP396" s="72"/>
      <c r="AQ396" s="72"/>
      <c r="AR396" s="72"/>
      <c r="AS396" s="72"/>
      <c r="AT396" s="72"/>
      <c r="AU396" s="72"/>
    </row>
    <row r="397" spans="3:64" x14ac:dyDescent="0.2">
      <c r="C397" s="20"/>
      <c r="AA397" s="72"/>
      <c r="AB397" s="72"/>
      <c r="AC397" s="72"/>
      <c r="AD397" s="72"/>
      <c r="AE397" s="72"/>
      <c r="AG397" s="127"/>
      <c r="AN397" s="72"/>
      <c r="AO397" s="72"/>
      <c r="AP397" s="72"/>
      <c r="AQ397" s="72"/>
      <c r="AR397" s="72"/>
      <c r="AS397" s="72"/>
      <c r="AT397" s="72"/>
      <c r="AU397" s="72"/>
    </row>
    <row r="398" spans="3:64" x14ac:dyDescent="0.2">
      <c r="C398" s="20"/>
      <c r="AA398" s="72"/>
      <c r="AB398" s="72"/>
      <c r="AC398" s="72"/>
      <c r="AD398" s="72"/>
      <c r="AE398" s="72"/>
      <c r="AG398" s="127"/>
      <c r="AN398" s="72"/>
      <c r="AO398" s="72"/>
      <c r="AP398" s="72"/>
      <c r="AQ398" s="72"/>
      <c r="AR398" s="72"/>
      <c r="AS398" s="72"/>
      <c r="AT398" s="72"/>
      <c r="AU398" s="72"/>
    </row>
    <row r="399" spans="3:64" x14ac:dyDescent="0.2">
      <c r="C399" s="20"/>
      <c r="AA399" s="72"/>
      <c r="AB399" s="72"/>
      <c r="AC399" s="72"/>
      <c r="AD399" s="72"/>
      <c r="AE399" s="72"/>
      <c r="AG399" s="127"/>
      <c r="AN399" s="72"/>
      <c r="AO399" s="72"/>
      <c r="AP399" s="72"/>
      <c r="AQ399" s="72"/>
      <c r="AR399" s="72"/>
      <c r="AS399" s="72"/>
      <c r="AT399" s="72"/>
      <c r="AU399" s="72"/>
    </row>
    <row r="400" spans="3:64" x14ac:dyDescent="0.2">
      <c r="AA400" s="72"/>
      <c r="AB400" s="72"/>
      <c r="AC400" s="72"/>
      <c r="AD400" s="72"/>
      <c r="AE400" s="72"/>
      <c r="AG400" s="127"/>
      <c r="AN400" s="72"/>
      <c r="AO400" s="72"/>
      <c r="AP400" s="72"/>
      <c r="AQ400" s="72"/>
      <c r="AR400" s="72"/>
      <c r="AS400" s="72"/>
      <c r="AT400" s="72"/>
      <c r="AU400" s="72"/>
    </row>
    <row r="401" spans="27:64" x14ac:dyDescent="0.2">
      <c r="AA401" s="72"/>
      <c r="AB401" s="72"/>
      <c r="AC401" s="72"/>
      <c r="AD401" s="72"/>
      <c r="AE401" s="72"/>
      <c r="AG401" s="127"/>
      <c r="AN401" s="72"/>
      <c r="AO401" s="72"/>
      <c r="AP401" s="72"/>
      <c r="AQ401" s="72"/>
      <c r="AR401" s="72"/>
      <c r="AS401" s="72"/>
      <c r="AT401" s="72"/>
      <c r="AU401" s="72"/>
    </row>
    <row r="402" spans="27:64" x14ac:dyDescent="0.2">
      <c r="AA402" s="72"/>
      <c r="AB402" s="72"/>
      <c r="AC402" s="72"/>
      <c r="AD402" s="72"/>
      <c r="AE402" s="72"/>
      <c r="AG402" s="127"/>
      <c r="AN402" s="72"/>
      <c r="AO402" s="72"/>
      <c r="AP402" s="72"/>
      <c r="AQ402" s="72"/>
      <c r="AR402" s="72"/>
      <c r="AS402" s="72"/>
      <c r="AT402" s="72"/>
      <c r="AU402" s="72"/>
    </row>
    <row r="403" spans="27:64" x14ac:dyDescent="0.2">
      <c r="AA403" s="72"/>
      <c r="AB403" s="72"/>
      <c r="AC403" s="72"/>
      <c r="AD403" s="72"/>
      <c r="AE403" s="72"/>
      <c r="AG403" s="127"/>
      <c r="AN403" s="72"/>
      <c r="AO403" s="72"/>
      <c r="AP403" s="72"/>
      <c r="AQ403" s="72"/>
      <c r="AR403" s="72"/>
      <c r="AS403" s="72"/>
      <c r="AT403" s="72"/>
      <c r="AU403" s="72"/>
    </row>
    <row r="404" spans="27:64" x14ac:dyDescent="0.2">
      <c r="AA404" s="72"/>
      <c r="AB404" s="72"/>
      <c r="AC404" s="72"/>
      <c r="AD404" s="72"/>
      <c r="AE404" s="72"/>
      <c r="AG404" s="127"/>
      <c r="AN404" s="72"/>
      <c r="AO404" s="72"/>
      <c r="AP404" s="72"/>
      <c r="AQ404" s="72"/>
      <c r="AR404" s="72"/>
      <c r="AS404" s="72"/>
      <c r="AT404" s="72"/>
      <c r="AU404" s="72"/>
    </row>
    <row r="405" spans="27:64" x14ac:dyDescent="0.2">
      <c r="AA405" s="72"/>
      <c r="AB405" s="72"/>
      <c r="AC405" s="72"/>
      <c r="AD405" s="72"/>
      <c r="AE405" s="72"/>
      <c r="AG405" s="127"/>
      <c r="AN405" s="72"/>
      <c r="AO405" s="72"/>
      <c r="AP405" s="72"/>
      <c r="AQ405" s="72"/>
      <c r="AR405" s="72"/>
      <c r="AS405" s="72"/>
      <c r="AT405" s="72"/>
      <c r="AU405" s="72"/>
    </row>
    <row r="406" spans="27:64" x14ac:dyDescent="0.2">
      <c r="AA406" s="72"/>
      <c r="AB406" s="72"/>
      <c r="AC406" s="72"/>
      <c r="AD406" s="72"/>
      <c r="AE406" s="72"/>
      <c r="AG406" s="127"/>
      <c r="AN406" s="72"/>
      <c r="AO406" s="72"/>
      <c r="AP406" s="72"/>
      <c r="AQ406" s="72"/>
      <c r="AR406" s="72"/>
      <c r="AS406" s="72"/>
      <c r="AT406" s="72"/>
      <c r="AU406" s="72"/>
    </row>
    <row r="407" spans="27:64" x14ac:dyDescent="0.2">
      <c r="AA407" s="72"/>
      <c r="AB407" s="72"/>
      <c r="AC407" s="72"/>
      <c r="AD407" s="72"/>
      <c r="AE407" s="72"/>
      <c r="AG407" s="127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27:64" x14ac:dyDescent="0.2">
      <c r="AA408" s="72"/>
      <c r="AB408" s="72"/>
      <c r="AC408" s="72"/>
      <c r="AD408" s="72"/>
      <c r="AE408" s="72"/>
      <c r="AG408" s="127"/>
      <c r="AN408" s="72"/>
      <c r="AO408" s="72"/>
      <c r="AP408" s="72"/>
      <c r="AQ408" s="72"/>
      <c r="AR408" s="72"/>
      <c r="AS408" s="72"/>
      <c r="AT408" s="72"/>
      <c r="AU408" s="72"/>
      <c r="AV408" s="72"/>
    </row>
    <row r="409" spans="27:64" x14ac:dyDescent="0.2">
      <c r="AA409" s="72"/>
      <c r="AB409" s="72"/>
      <c r="AC409" s="72"/>
      <c r="AD409" s="72"/>
      <c r="AE409" s="72"/>
      <c r="AG409" s="127"/>
      <c r="AN409" s="72"/>
      <c r="AO409" s="72"/>
      <c r="AP409" s="72"/>
      <c r="AQ409" s="72"/>
      <c r="AR409" s="72"/>
      <c r="AS409" s="72"/>
      <c r="AT409" s="72"/>
      <c r="AU409" s="72"/>
      <c r="AV409" s="72"/>
      <c r="AX409" s="72"/>
    </row>
    <row r="410" spans="27:64" x14ac:dyDescent="0.2">
      <c r="AA410" s="72"/>
      <c r="AB410" s="72"/>
      <c r="AC410" s="72"/>
      <c r="AD410" s="72"/>
      <c r="AE410" s="72"/>
      <c r="AG410" s="127"/>
      <c r="AN410" s="72"/>
      <c r="AO410" s="72"/>
      <c r="AP410" s="72"/>
      <c r="AQ410" s="72"/>
      <c r="AR410" s="72"/>
      <c r="AS410" s="72"/>
      <c r="AT410" s="72"/>
      <c r="AU410" s="72"/>
    </row>
    <row r="411" spans="27:64" x14ac:dyDescent="0.2">
      <c r="AA411" s="72"/>
      <c r="AB411" s="72"/>
      <c r="AC411" s="72"/>
      <c r="AD411" s="72"/>
      <c r="AE411" s="72"/>
      <c r="AG411" s="127"/>
      <c r="AN411" s="72"/>
      <c r="AO411" s="72"/>
      <c r="AP411" s="72"/>
      <c r="AQ411" s="72"/>
      <c r="AR411" s="72"/>
      <c r="AS411" s="72"/>
      <c r="AT411" s="72"/>
      <c r="AU411" s="72"/>
    </row>
    <row r="412" spans="27:64" x14ac:dyDescent="0.2">
      <c r="AA412" s="72"/>
      <c r="AB412" s="72"/>
      <c r="AC412" s="72"/>
      <c r="AD412" s="72"/>
      <c r="AE412" s="72"/>
      <c r="AG412" s="127"/>
      <c r="AN412" s="72"/>
      <c r="AO412" s="72"/>
      <c r="AP412" s="72"/>
      <c r="AQ412" s="72"/>
      <c r="AR412" s="72"/>
      <c r="AS412" s="72"/>
      <c r="AT412" s="72"/>
      <c r="AU412" s="72"/>
    </row>
    <row r="413" spans="27:64" x14ac:dyDescent="0.2">
      <c r="AA413" s="72"/>
      <c r="AB413" s="72"/>
      <c r="AC413" s="72"/>
      <c r="AD413" s="72"/>
      <c r="AE413" s="72"/>
      <c r="AG413" s="127"/>
      <c r="AN413" s="72"/>
      <c r="AO413" s="72"/>
      <c r="AP413" s="72"/>
      <c r="AQ413" s="72"/>
      <c r="AR413" s="72"/>
      <c r="AS413" s="72"/>
      <c r="AT413" s="72"/>
      <c r="AU413" s="72"/>
      <c r="AV413" s="72"/>
    </row>
    <row r="414" spans="27:64" x14ac:dyDescent="0.2">
      <c r="AA414" s="72"/>
      <c r="AB414" s="72"/>
      <c r="AC414" s="72"/>
      <c r="AD414" s="72"/>
      <c r="AE414" s="72"/>
      <c r="AG414" s="127"/>
      <c r="AN414" s="72"/>
      <c r="AO414" s="72"/>
      <c r="AP414" s="72"/>
      <c r="AQ414" s="72"/>
      <c r="AR414" s="72"/>
      <c r="AS414" s="72"/>
      <c r="AT414" s="72"/>
      <c r="AU414" s="72"/>
    </row>
    <row r="415" spans="27:64" x14ac:dyDescent="0.2">
      <c r="AA415" s="72"/>
      <c r="AB415" s="72"/>
      <c r="AC415" s="72"/>
      <c r="AD415" s="72"/>
      <c r="AE415" s="72"/>
      <c r="AG415" s="127"/>
      <c r="AN415" s="72"/>
      <c r="AO415" s="72"/>
      <c r="AP415" s="72"/>
      <c r="AQ415" s="72"/>
      <c r="AR415" s="72"/>
      <c r="AS415" s="72"/>
      <c r="AT415" s="72"/>
      <c r="AU415" s="72"/>
    </row>
    <row r="416" spans="27:64" x14ac:dyDescent="0.2">
      <c r="AA416" s="72"/>
      <c r="AB416" s="72"/>
      <c r="AC416" s="72"/>
      <c r="AD416" s="72"/>
      <c r="AE416" s="72"/>
      <c r="AG416" s="127"/>
      <c r="AN416" s="72"/>
      <c r="AO416" s="72"/>
      <c r="AP416" s="72"/>
      <c r="AQ416" s="72"/>
      <c r="AR416" s="72"/>
      <c r="AS416" s="72"/>
      <c r="AT416" s="72"/>
      <c r="AU416" s="72"/>
    </row>
    <row r="417" spans="27:47" x14ac:dyDescent="0.2">
      <c r="AA417" s="72"/>
      <c r="AB417" s="72"/>
      <c r="AC417" s="72"/>
      <c r="AD417" s="72"/>
      <c r="AE417" s="72"/>
      <c r="AG417" s="127"/>
      <c r="AN417" s="72"/>
      <c r="AO417" s="72"/>
      <c r="AP417" s="72"/>
      <c r="AQ417" s="72"/>
      <c r="AR417" s="72"/>
      <c r="AS417" s="72"/>
      <c r="AT417" s="72"/>
      <c r="AU417" s="72"/>
    </row>
    <row r="418" spans="27:47" x14ac:dyDescent="0.2">
      <c r="AA418" s="72"/>
      <c r="AB418" s="72"/>
      <c r="AC418" s="72"/>
      <c r="AD418" s="72"/>
      <c r="AE418" s="72"/>
      <c r="AG418" s="127"/>
      <c r="AN418" s="72"/>
      <c r="AO418" s="72"/>
      <c r="AP418" s="72"/>
      <c r="AQ418" s="72"/>
      <c r="AR418" s="72"/>
      <c r="AS418" s="72"/>
      <c r="AT418" s="72"/>
      <c r="AU418" s="72"/>
    </row>
    <row r="419" spans="27:47" x14ac:dyDescent="0.2">
      <c r="AA419" s="72"/>
      <c r="AB419" s="72"/>
      <c r="AC419" s="72"/>
      <c r="AD419" s="72"/>
      <c r="AE419" s="72"/>
      <c r="AG419" s="127"/>
      <c r="AN419" s="72"/>
      <c r="AO419" s="72"/>
      <c r="AP419" s="72"/>
      <c r="AQ419" s="72"/>
      <c r="AR419" s="72"/>
      <c r="AS419" s="72"/>
      <c r="AT419" s="72"/>
      <c r="AU419" s="72"/>
    </row>
    <row r="420" spans="27:47" x14ac:dyDescent="0.2">
      <c r="AA420" s="72"/>
      <c r="AB420" s="72"/>
      <c r="AC420" s="72"/>
      <c r="AD420" s="72"/>
      <c r="AE420" s="72"/>
      <c r="AG420" s="127"/>
      <c r="AN420" s="72"/>
      <c r="AO420" s="72"/>
      <c r="AP420" s="72"/>
      <c r="AQ420" s="72"/>
      <c r="AR420" s="72"/>
      <c r="AS420" s="72"/>
      <c r="AT420" s="72"/>
      <c r="AU420" s="72"/>
    </row>
    <row r="421" spans="27:47" x14ac:dyDescent="0.2">
      <c r="AA421" s="72"/>
      <c r="AB421" s="72"/>
      <c r="AC421" s="72"/>
      <c r="AD421" s="72"/>
      <c r="AE421" s="72"/>
      <c r="AG421" s="127"/>
      <c r="AN421" s="72"/>
      <c r="AO421" s="72"/>
      <c r="AP421" s="72"/>
      <c r="AQ421" s="72"/>
      <c r="AR421" s="72"/>
      <c r="AS421" s="72"/>
      <c r="AT421" s="72"/>
      <c r="AU421" s="72"/>
    </row>
    <row r="422" spans="27:47" x14ac:dyDescent="0.2">
      <c r="AA422" s="72"/>
      <c r="AB422" s="72"/>
      <c r="AC422" s="72"/>
      <c r="AD422" s="72"/>
      <c r="AE422" s="72"/>
      <c r="AG422" s="127"/>
      <c r="AN422" s="72"/>
      <c r="AO422" s="72"/>
      <c r="AP422" s="72"/>
      <c r="AQ422" s="72"/>
      <c r="AR422" s="72"/>
      <c r="AS422" s="72"/>
      <c r="AT422" s="72"/>
      <c r="AU422" s="72"/>
    </row>
    <row r="423" spans="27:47" x14ac:dyDescent="0.2">
      <c r="AA423" s="72"/>
      <c r="AB423" s="72"/>
      <c r="AC423" s="72"/>
      <c r="AD423" s="72"/>
      <c r="AE423" s="72"/>
      <c r="AG423" s="127"/>
      <c r="AN423" s="72"/>
      <c r="AO423" s="72"/>
      <c r="AP423" s="72"/>
      <c r="AQ423" s="72"/>
      <c r="AR423" s="72"/>
      <c r="AS423" s="72"/>
      <c r="AT423" s="72"/>
      <c r="AU423" s="72"/>
    </row>
    <row r="424" spans="27:47" x14ac:dyDescent="0.2">
      <c r="AA424" s="72"/>
      <c r="AB424" s="72"/>
      <c r="AC424" s="72"/>
      <c r="AD424" s="72"/>
      <c r="AE424" s="72"/>
      <c r="AG424" s="127"/>
      <c r="AN424" s="72"/>
      <c r="AO424" s="72"/>
      <c r="AP424" s="72"/>
      <c r="AQ424" s="72"/>
      <c r="AR424" s="72"/>
      <c r="AS424" s="72"/>
      <c r="AT424" s="72"/>
      <c r="AU424" s="72"/>
    </row>
    <row r="425" spans="27:47" x14ac:dyDescent="0.2">
      <c r="AA425" s="72"/>
      <c r="AB425" s="72"/>
      <c r="AC425" s="72"/>
      <c r="AD425" s="72"/>
      <c r="AE425" s="72"/>
      <c r="AG425" s="127"/>
      <c r="AN425" s="72"/>
      <c r="AO425" s="72"/>
      <c r="AP425" s="72"/>
      <c r="AQ425" s="72"/>
      <c r="AR425" s="72"/>
      <c r="AS425" s="72"/>
      <c r="AT425" s="72"/>
      <c r="AU425" s="72"/>
    </row>
    <row r="426" spans="27:47" x14ac:dyDescent="0.2">
      <c r="AA426" s="72"/>
      <c r="AB426" s="72"/>
      <c r="AC426" s="72"/>
      <c r="AD426" s="72"/>
      <c r="AE426" s="72"/>
      <c r="AG426" s="127"/>
      <c r="AN426" s="72"/>
      <c r="AO426" s="72"/>
      <c r="AP426" s="72"/>
      <c r="AQ426" s="72"/>
      <c r="AR426" s="72"/>
      <c r="AS426" s="72"/>
      <c r="AT426" s="72"/>
      <c r="AU426" s="72"/>
    </row>
    <row r="427" spans="27:47" x14ac:dyDescent="0.2">
      <c r="AA427" s="72"/>
      <c r="AB427" s="72"/>
      <c r="AC427" s="72"/>
      <c r="AD427" s="72"/>
      <c r="AE427" s="72"/>
      <c r="AG427" s="127"/>
      <c r="AN427" s="72"/>
      <c r="AO427" s="72"/>
      <c r="AP427" s="72"/>
      <c r="AQ427" s="72"/>
      <c r="AR427" s="72"/>
      <c r="AS427" s="72"/>
      <c r="AT427" s="72"/>
      <c r="AU427" s="72"/>
    </row>
    <row r="428" spans="27:47" x14ac:dyDescent="0.2">
      <c r="AA428" s="72"/>
      <c r="AB428" s="72"/>
      <c r="AC428" s="72"/>
      <c r="AD428" s="72"/>
      <c r="AE428" s="72"/>
      <c r="AG428" s="127"/>
      <c r="AN428" s="72"/>
      <c r="AO428" s="72"/>
      <c r="AP428" s="72"/>
      <c r="AQ428" s="72"/>
      <c r="AR428" s="72"/>
      <c r="AS428" s="72"/>
      <c r="AT428" s="72"/>
      <c r="AU428" s="72"/>
    </row>
    <row r="429" spans="27:47" x14ac:dyDescent="0.2">
      <c r="AA429" s="72"/>
      <c r="AB429" s="72"/>
      <c r="AC429" s="72"/>
      <c r="AD429" s="72"/>
      <c r="AE429" s="72"/>
      <c r="AG429" s="127"/>
      <c r="AN429" s="72"/>
      <c r="AO429" s="72"/>
      <c r="AP429" s="72"/>
      <c r="AQ429" s="72"/>
      <c r="AR429" s="72"/>
      <c r="AS429" s="72"/>
      <c r="AT429" s="72"/>
      <c r="AU429" s="72"/>
    </row>
    <row r="430" spans="27:47" x14ac:dyDescent="0.2">
      <c r="AA430" s="72"/>
      <c r="AB430" s="72"/>
      <c r="AC430" s="72"/>
      <c r="AD430" s="72"/>
      <c r="AE430" s="72"/>
      <c r="AG430" s="127"/>
      <c r="AN430" s="72"/>
      <c r="AO430" s="72"/>
      <c r="AP430" s="72"/>
      <c r="AQ430" s="72"/>
      <c r="AR430" s="72"/>
      <c r="AS430" s="72"/>
      <c r="AT430" s="72"/>
      <c r="AU430" s="72"/>
    </row>
    <row r="431" spans="27:47" x14ac:dyDescent="0.2">
      <c r="AA431" s="72"/>
      <c r="AB431" s="72"/>
      <c r="AC431" s="72"/>
      <c r="AD431" s="72"/>
      <c r="AE431" s="72"/>
      <c r="AG431" s="127"/>
      <c r="AN431" s="72"/>
      <c r="AO431" s="72"/>
      <c r="AP431" s="72"/>
      <c r="AQ431" s="72"/>
      <c r="AR431" s="72"/>
      <c r="AS431" s="72"/>
      <c r="AT431" s="72"/>
      <c r="AU431" s="72"/>
    </row>
    <row r="432" spans="27:47" x14ac:dyDescent="0.2">
      <c r="AA432" s="72"/>
      <c r="AB432" s="72"/>
      <c r="AC432" s="72"/>
      <c r="AD432" s="72"/>
      <c r="AE432" s="72"/>
      <c r="AG432" s="127"/>
      <c r="AN432" s="72"/>
      <c r="AO432" s="72"/>
      <c r="AP432" s="72"/>
      <c r="AQ432" s="72"/>
      <c r="AR432" s="72"/>
      <c r="AS432" s="72"/>
      <c r="AT432" s="72"/>
      <c r="AU432" s="72"/>
    </row>
    <row r="433" spans="27:47" x14ac:dyDescent="0.2">
      <c r="AA433" s="72"/>
      <c r="AB433" s="72"/>
      <c r="AC433" s="72"/>
      <c r="AD433" s="72"/>
      <c r="AE433" s="72"/>
      <c r="AG433" s="127"/>
      <c r="AN433" s="72"/>
      <c r="AO433" s="72"/>
      <c r="AP433" s="72"/>
      <c r="AQ433" s="72"/>
      <c r="AR433" s="72"/>
      <c r="AS433" s="72"/>
      <c r="AT433" s="72"/>
      <c r="AU433" s="72"/>
    </row>
    <row r="434" spans="27:47" x14ac:dyDescent="0.2">
      <c r="AA434" s="72"/>
      <c r="AB434" s="72"/>
      <c r="AC434" s="72"/>
      <c r="AD434" s="72"/>
      <c r="AE434" s="72"/>
      <c r="AG434" s="127"/>
      <c r="AN434" s="72"/>
      <c r="AO434" s="72"/>
      <c r="AP434" s="72"/>
      <c r="AQ434" s="72"/>
      <c r="AR434" s="72"/>
      <c r="AS434" s="72"/>
      <c r="AT434" s="72"/>
      <c r="AU434" s="72"/>
    </row>
    <row r="435" spans="27:47" x14ac:dyDescent="0.2">
      <c r="AA435" s="72"/>
      <c r="AB435" s="72"/>
      <c r="AC435" s="72"/>
      <c r="AD435" s="72"/>
      <c r="AE435" s="72"/>
      <c r="AG435" s="127"/>
      <c r="AN435" s="72"/>
      <c r="AO435" s="72"/>
      <c r="AP435" s="72"/>
      <c r="AQ435" s="72"/>
      <c r="AR435" s="72"/>
      <c r="AS435" s="72"/>
      <c r="AT435" s="72"/>
      <c r="AU435" s="72"/>
    </row>
    <row r="436" spans="27:47" x14ac:dyDescent="0.2">
      <c r="AA436" s="72"/>
      <c r="AB436" s="72"/>
      <c r="AC436" s="72"/>
      <c r="AD436" s="72"/>
      <c r="AE436" s="72"/>
      <c r="AG436" s="127"/>
      <c r="AN436" s="72"/>
      <c r="AO436" s="72"/>
      <c r="AP436" s="72"/>
      <c r="AQ436" s="72"/>
      <c r="AR436" s="72"/>
      <c r="AS436" s="72"/>
      <c r="AT436" s="72"/>
      <c r="AU436" s="72"/>
    </row>
    <row r="437" spans="27:47" x14ac:dyDescent="0.2">
      <c r="AA437" s="72"/>
      <c r="AB437" s="72"/>
      <c r="AC437" s="72"/>
      <c r="AD437" s="72"/>
      <c r="AE437" s="72"/>
      <c r="AG437" s="127"/>
      <c r="AN437" s="72"/>
      <c r="AO437" s="72"/>
      <c r="AP437" s="72"/>
      <c r="AQ437" s="72"/>
      <c r="AR437" s="72"/>
      <c r="AS437" s="72"/>
      <c r="AT437" s="72"/>
      <c r="AU437" s="72"/>
    </row>
    <row r="438" spans="27:47" x14ac:dyDescent="0.2">
      <c r="AA438" s="72"/>
      <c r="AB438" s="72"/>
      <c r="AC438" s="72"/>
      <c r="AD438" s="72"/>
      <c r="AE438" s="72"/>
      <c r="AG438" s="127"/>
      <c r="AN438" s="72"/>
      <c r="AO438" s="72"/>
      <c r="AP438" s="72"/>
      <c r="AQ438" s="72"/>
      <c r="AR438" s="72"/>
      <c r="AS438" s="72"/>
      <c r="AT438" s="72"/>
      <c r="AU438" s="72"/>
    </row>
    <row r="439" spans="27:47" x14ac:dyDescent="0.2">
      <c r="AA439" s="72"/>
      <c r="AB439" s="72"/>
      <c r="AC439" s="72"/>
      <c r="AD439" s="72"/>
      <c r="AE439" s="72"/>
      <c r="AG439" s="127"/>
      <c r="AN439" s="72"/>
      <c r="AO439" s="72"/>
      <c r="AP439" s="72"/>
      <c r="AQ439" s="72"/>
      <c r="AR439" s="72"/>
      <c r="AS439" s="72"/>
      <c r="AT439" s="72"/>
      <c r="AU439" s="72"/>
    </row>
    <row r="440" spans="27:47" x14ac:dyDescent="0.2">
      <c r="AA440" s="72"/>
      <c r="AB440" s="72"/>
      <c r="AC440" s="72"/>
      <c r="AD440" s="72"/>
      <c r="AE440" s="72"/>
      <c r="AG440" s="127"/>
      <c r="AN440" s="72"/>
      <c r="AO440" s="72"/>
      <c r="AP440" s="72"/>
      <c r="AQ440" s="72"/>
      <c r="AR440" s="72"/>
      <c r="AS440" s="72"/>
      <c r="AT440" s="72"/>
      <c r="AU440" s="72"/>
    </row>
    <row r="441" spans="27:47" x14ac:dyDescent="0.2">
      <c r="AA441" s="72"/>
      <c r="AB441" s="72"/>
      <c r="AC441" s="72"/>
      <c r="AD441" s="72"/>
      <c r="AE441" s="72"/>
      <c r="AG441" s="127"/>
      <c r="AN441" s="72"/>
      <c r="AO441" s="72"/>
      <c r="AP441" s="72"/>
      <c r="AQ441" s="72"/>
      <c r="AR441" s="72"/>
      <c r="AS441" s="72"/>
      <c r="AT441" s="72"/>
      <c r="AU441" s="72"/>
    </row>
    <row r="442" spans="27:47" x14ac:dyDescent="0.2">
      <c r="AA442" s="72"/>
      <c r="AB442" s="72"/>
      <c r="AC442" s="72"/>
      <c r="AD442" s="72"/>
      <c r="AE442" s="72"/>
      <c r="AG442" s="127"/>
      <c r="AN442" s="72"/>
      <c r="AO442" s="72"/>
      <c r="AP442" s="72"/>
      <c r="AQ442" s="72"/>
      <c r="AR442" s="72"/>
      <c r="AS442" s="72"/>
      <c r="AT442" s="72"/>
      <c r="AU442" s="72"/>
    </row>
    <row r="443" spans="27:47" x14ac:dyDescent="0.2">
      <c r="AA443" s="72"/>
      <c r="AB443" s="72"/>
      <c r="AC443" s="72"/>
      <c r="AD443" s="72"/>
      <c r="AE443" s="72"/>
      <c r="AG443" s="127"/>
      <c r="AN443" s="72"/>
      <c r="AO443" s="72"/>
      <c r="AP443" s="72"/>
      <c r="AQ443" s="72"/>
      <c r="AR443" s="72"/>
      <c r="AS443" s="72"/>
      <c r="AT443" s="72"/>
      <c r="AU443" s="72"/>
    </row>
    <row r="444" spans="27:47" x14ac:dyDescent="0.2">
      <c r="AA444" s="72"/>
      <c r="AB444" s="72"/>
      <c r="AC444" s="72"/>
      <c r="AD444" s="72"/>
      <c r="AE444" s="72"/>
      <c r="AG444" s="127"/>
      <c r="AN444" s="72"/>
      <c r="AO444" s="72"/>
      <c r="AP444" s="72"/>
      <c r="AQ444" s="72"/>
      <c r="AR444" s="72"/>
      <c r="AS444" s="72"/>
      <c r="AT444" s="72"/>
      <c r="AU444" s="72"/>
    </row>
    <row r="445" spans="27:47" x14ac:dyDescent="0.2">
      <c r="AA445" s="72"/>
      <c r="AB445" s="72"/>
      <c r="AC445" s="72"/>
      <c r="AD445" s="72"/>
      <c r="AE445" s="72"/>
      <c r="AG445" s="127"/>
      <c r="AN445" s="72"/>
      <c r="AO445" s="72"/>
      <c r="AP445" s="72"/>
      <c r="AQ445" s="72"/>
      <c r="AR445" s="72"/>
      <c r="AS445" s="72"/>
      <c r="AT445" s="72"/>
      <c r="AU445" s="72"/>
    </row>
    <row r="446" spans="27:47" x14ac:dyDescent="0.2">
      <c r="AA446" s="72"/>
      <c r="AB446" s="72"/>
      <c r="AC446" s="72"/>
      <c r="AD446" s="72"/>
      <c r="AE446" s="72"/>
      <c r="AG446" s="127"/>
      <c r="AN446" s="72"/>
      <c r="AO446" s="72"/>
      <c r="AP446" s="72"/>
      <c r="AQ446" s="72"/>
      <c r="AR446" s="72"/>
      <c r="AS446" s="72"/>
      <c r="AT446" s="72"/>
      <c r="AU446" s="72"/>
    </row>
    <row r="447" spans="27:47" x14ac:dyDescent="0.2">
      <c r="AA447" s="72"/>
      <c r="AB447" s="72"/>
      <c r="AC447" s="72"/>
      <c r="AD447" s="72"/>
      <c r="AE447" s="72"/>
      <c r="AG447" s="127"/>
      <c r="AN447" s="72"/>
      <c r="AO447" s="72"/>
      <c r="AP447" s="72"/>
      <c r="AQ447" s="72"/>
      <c r="AR447" s="72"/>
      <c r="AS447" s="72"/>
      <c r="AT447" s="72"/>
      <c r="AU447" s="72"/>
    </row>
    <row r="448" spans="27:47" x14ac:dyDescent="0.2">
      <c r="AA448" s="72"/>
      <c r="AB448" s="72"/>
      <c r="AC448" s="72"/>
      <c r="AD448" s="72"/>
      <c r="AE448" s="72"/>
      <c r="AG448" s="127"/>
      <c r="AN448" s="72"/>
      <c r="AO448" s="72"/>
      <c r="AP448" s="72"/>
      <c r="AQ448" s="72"/>
      <c r="AR448" s="72"/>
      <c r="AS448" s="72"/>
      <c r="AT448" s="72"/>
      <c r="AU448" s="72"/>
    </row>
    <row r="449" spans="27:47" x14ac:dyDescent="0.2">
      <c r="AA449" s="72"/>
      <c r="AB449" s="72"/>
      <c r="AC449" s="72"/>
      <c r="AD449" s="72"/>
      <c r="AE449" s="72"/>
      <c r="AG449" s="127"/>
      <c r="AN449" s="72"/>
      <c r="AO449" s="72"/>
      <c r="AP449" s="72"/>
      <c r="AQ449" s="72"/>
      <c r="AR449" s="72"/>
      <c r="AS449" s="72"/>
      <c r="AT449" s="72"/>
      <c r="AU449" s="72"/>
    </row>
    <row r="450" spans="27:47" x14ac:dyDescent="0.2">
      <c r="AA450" s="72"/>
      <c r="AB450" s="72"/>
      <c r="AC450" s="72"/>
      <c r="AD450" s="72"/>
      <c r="AE450" s="72"/>
      <c r="AG450" s="127"/>
      <c r="AN450" s="72"/>
      <c r="AO450" s="72"/>
      <c r="AP450" s="72"/>
      <c r="AQ450" s="72"/>
      <c r="AR450" s="72"/>
      <c r="AS450" s="72"/>
      <c r="AT450" s="72"/>
      <c r="AU450" s="72"/>
    </row>
    <row r="451" spans="27:47" x14ac:dyDescent="0.2">
      <c r="AA451" s="72"/>
      <c r="AB451" s="72"/>
      <c r="AC451" s="72"/>
      <c r="AD451" s="72"/>
      <c r="AE451" s="72"/>
      <c r="AG451" s="127"/>
      <c r="AN451" s="72"/>
      <c r="AO451" s="72"/>
      <c r="AP451" s="72"/>
      <c r="AQ451" s="72"/>
      <c r="AR451" s="72"/>
      <c r="AS451" s="72"/>
      <c r="AT451" s="72"/>
      <c r="AU451" s="72"/>
    </row>
    <row r="452" spans="27:47" x14ac:dyDescent="0.2">
      <c r="AA452" s="72"/>
      <c r="AB452" s="72"/>
      <c r="AC452" s="72"/>
      <c r="AD452" s="72"/>
      <c r="AE452" s="72"/>
      <c r="AG452" s="127"/>
      <c r="AN452" s="72"/>
      <c r="AO452" s="72"/>
      <c r="AP452" s="72"/>
      <c r="AQ452" s="72"/>
      <c r="AR452" s="72"/>
      <c r="AS452" s="72"/>
      <c r="AT452" s="72"/>
      <c r="AU452" s="72"/>
    </row>
    <row r="453" spans="27:47" x14ac:dyDescent="0.2">
      <c r="AA453" s="72"/>
      <c r="AB453" s="72"/>
      <c r="AC453" s="72"/>
      <c r="AD453" s="72"/>
      <c r="AE453" s="72"/>
      <c r="AG453" s="127"/>
      <c r="AN453" s="72"/>
      <c r="AO453" s="72"/>
      <c r="AP453" s="72"/>
      <c r="AQ453" s="72"/>
      <c r="AR453" s="72"/>
      <c r="AS453" s="72"/>
      <c r="AT453" s="72"/>
      <c r="AU453" s="72"/>
    </row>
    <row r="454" spans="27:47" x14ac:dyDescent="0.2">
      <c r="AA454" s="72"/>
      <c r="AB454" s="72"/>
      <c r="AC454" s="72"/>
      <c r="AD454" s="72"/>
      <c r="AE454" s="72"/>
      <c r="AG454" s="127"/>
      <c r="AN454" s="72"/>
      <c r="AO454" s="72"/>
      <c r="AP454" s="72"/>
      <c r="AQ454" s="72"/>
      <c r="AR454" s="72"/>
      <c r="AS454" s="72"/>
      <c r="AT454" s="72"/>
      <c r="AU454" s="72"/>
    </row>
    <row r="455" spans="27:47" x14ac:dyDescent="0.2">
      <c r="AA455" s="72"/>
      <c r="AB455" s="72"/>
      <c r="AC455" s="72"/>
      <c r="AD455" s="72"/>
      <c r="AE455" s="72"/>
      <c r="AG455" s="127"/>
      <c r="AN455" s="72"/>
      <c r="AO455" s="72"/>
      <c r="AP455" s="72"/>
      <c r="AQ455" s="72"/>
      <c r="AR455" s="72"/>
      <c r="AS455" s="72"/>
      <c r="AT455" s="72"/>
      <c r="AU455" s="72"/>
    </row>
    <row r="456" spans="27:47" x14ac:dyDescent="0.2">
      <c r="AA456" s="72"/>
      <c r="AB456" s="72"/>
      <c r="AC456" s="72"/>
      <c r="AD456" s="72"/>
      <c r="AE456" s="72"/>
      <c r="AG456" s="127"/>
      <c r="AN456" s="72"/>
      <c r="AO456" s="72"/>
      <c r="AP456" s="72"/>
      <c r="AQ456" s="72"/>
      <c r="AR456" s="72"/>
      <c r="AS456" s="72"/>
      <c r="AT456" s="72"/>
      <c r="AU456" s="72"/>
    </row>
    <row r="457" spans="27:47" x14ac:dyDescent="0.2">
      <c r="AA457" s="72"/>
      <c r="AB457" s="72"/>
      <c r="AC457" s="72"/>
      <c r="AD457" s="72"/>
      <c r="AE457" s="72"/>
      <c r="AG457" s="127"/>
      <c r="AN457" s="72"/>
      <c r="AO457" s="72"/>
      <c r="AP457" s="72"/>
      <c r="AQ457" s="72"/>
      <c r="AR457" s="72"/>
      <c r="AS457" s="72"/>
      <c r="AT457" s="72"/>
      <c r="AU457" s="72"/>
    </row>
    <row r="458" spans="27:47" x14ac:dyDescent="0.2">
      <c r="AA458" s="72"/>
      <c r="AB458" s="72"/>
      <c r="AC458" s="72"/>
      <c r="AD458" s="72"/>
      <c r="AE458" s="72"/>
      <c r="AG458" s="127"/>
      <c r="AN458" s="72"/>
      <c r="AO458" s="72"/>
      <c r="AP458" s="72"/>
      <c r="AQ458" s="72"/>
      <c r="AR458" s="72"/>
      <c r="AS458" s="72"/>
      <c r="AT458" s="72"/>
      <c r="AU458" s="72"/>
    </row>
    <row r="459" spans="27:47" x14ac:dyDescent="0.2">
      <c r="AA459" s="72"/>
      <c r="AB459" s="72"/>
      <c r="AC459" s="72"/>
      <c r="AD459" s="72"/>
      <c r="AE459" s="72"/>
      <c r="AG459" s="127"/>
      <c r="AN459" s="72"/>
      <c r="AO459" s="72"/>
      <c r="AP459" s="72"/>
      <c r="AQ459" s="72"/>
      <c r="AR459" s="72"/>
      <c r="AS459" s="72"/>
      <c r="AT459" s="72"/>
      <c r="AU459" s="72"/>
    </row>
    <row r="460" spans="27:47" x14ac:dyDescent="0.2">
      <c r="AA460" s="72"/>
      <c r="AB460" s="72"/>
      <c r="AC460" s="72"/>
      <c r="AD460" s="72"/>
      <c r="AE460" s="72"/>
      <c r="AG460" s="127"/>
      <c r="AN460" s="72"/>
      <c r="AO460" s="72"/>
      <c r="AP460" s="72"/>
      <c r="AQ460" s="72"/>
      <c r="AR460" s="72"/>
      <c r="AS460" s="72"/>
      <c r="AT460" s="72"/>
      <c r="AU460" s="72"/>
    </row>
    <row r="461" spans="27:47" x14ac:dyDescent="0.2">
      <c r="AA461" s="72"/>
      <c r="AB461" s="72"/>
      <c r="AC461" s="72"/>
      <c r="AD461" s="72"/>
      <c r="AE461" s="72"/>
      <c r="AG461" s="127"/>
      <c r="AN461" s="72"/>
      <c r="AO461" s="72"/>
      <c r="AP461" s="72"/>
      <c r="AQ461" s="72"/>
      <c r="AR461" s="72"/>
      <c r="AS461" s="72"/>
      <c r="AT461" s="72"/>
      <c r="AU461" s="72"/>
    </row>
    <row r="462" spans="27:47" x14ac:dyDescent="0.2">
      <c r="AA462" s="72"/>
      <c r="AB462" s="72"/>
      <c r="AC462" s="72"/>
      <c r="AD462" s="72"/>
      <c r="AE462" s="72"/>
      <c r="AG462" s="127"/>
      <c r="AN462" s="72"/>
      <c r="AO462" s="72"/>
      <c r="AP462" s="72"/>
      <c r="AQ462" s="72"/>
      <c r="AR462" s="72"/>
      <c r="AS462" s="72"/>
      <c r="AT462" s="72"/>
      <c r="AU462" s="72"/>
    </row>
    <row r="463" spans="27:47" x14ac:dyDescent="0.2">
      <c r="AA463" s="72"/>
      <c r="AB463" s="72"/>
      <c r="AC463" s="72"/>
      <c r="AD463" s="72"/>
      <c r="AE463" s="72"/>
      <c r="AG463" s="127"/>
      <c r="AN463" s="72"/>
      <c r="AO463" s="72"/>
      <c r="AP463" s="72"/>
      <c r="AQ463" s="72"/>
      <c r="AR463" s="72"/>
      <c r="AS463" s="72"/>
      <c r="AT463" s="72"/>
      <c r="AU463" s="72"/>
    </row>
    <row r="464" spans="27:47" x14ac:dyDescent="0.2">
      <c r="AA464" s="72"/>
      <c r="AB464" s="72"/>
      <c r="AC464" s="72"/>
      <c r="AD464" s="72"/>
      <c r="AE464" s="72"/>
      <c r="AG464" s="127"/>
      <c r="AN464" s="72"/>
      <c r="AO464" s="72"/>
      <c r="AP464" s="72"/>
      <c r="AQ464" s="72"/>
      <c r="AR464" s="72"/>
      <c r="AS464" s="72"/>
      <c r="AT464" s="72"/>
      <c r="AU464" s="72"/>
    </row>
    <row r="465" spans="27:50" x14ac:dyDescent="0.2">
      <c r="AA465" s="72"/>
      <c r="AB465" s="72"/>
      <c r="AC465" s="72"/>
      <c r="AD465" s="72"/>
      <c r="AE465" s="72"/>
      <c r="AG465" s="127"/>
      <c r="AN465" s="72"/>
      <c r="AO465" s="72"/>
      <c r="AP465" s="72"/>
      <c r="AQ465" s="72"/>
      <c r="AR465" s="72"/>
      <c r="AS465" s="72"/>
      <c r="AT465" s="72"/>
      <c r="AU465" s="72"/>
    </row>
    <row r="466" spans="27:50" x14ac:dyDescent="0.2">
      <c r="AA466" s="72"/>
      <c r="AB466" s="72"/>
      <c r="AC466" s="72"/>
      <c r="AD466" s="72"/>
      <c r="AE466" s="72"/>
      <c r="AG466" s="127"/>
      <c r="AN466" s="72"/>
      <c r="AO466" s="72"/>
      <c r="AP466" s="72"/>
      <c r="AQ466" s="72"/>
      <c r="AR466" s="72"/>
      <c r="AS466" s="72"/>
      <c r="AT466" s="72"/>
      <c r="AU466" s="72"/>
    </row>
    <row r="467" spans="27:50" x14ac:dyDescent="0.2">
      <c r="AA467" s="72"/>
      <c r="AB467" s="72"/>
      <c r="AC467" s="72"/>
      <c r="AD467" s="72"/>
      <c r="AE467" s="72"/>
      <c r="AG467" s="127"/>
      <c r="AN467" s="72"/>
      <c r="AO467" s="72"/>
      <c r="AP467" s="72"/>
      <c r="AQ467" s="72"/>
      <c r="AR467" s="72"/>
      <c r="AS467" s="72"/>
      <c r="AT467" s="72"/>
      <c r="AU467" s="72"/>
    </row>
    <row r="468" spans="27:50" x14ac:dyDescent="0.2">
      <c r="AA468" s="72"/>
      <c r="AB468" s="72"/>
      <c r="AC468" s="72"/>
      <c r="AD468" s="72"/>
      <c r="AE468" s="72"/>
      <c r="AG468" s="127"/>
      <c r="AN468" s="72"/>
      <c r="AO468" s="72"/>
      <c r="AP468" s="72"/>
      <c r="AQ468" s="72"/>
      <c r="AR468" s="72"/>
      <c r="AS468" s="72"/>
      <c r="AT468" s="72"/>
      <c r="AU468" s="72"/>
    </row>
    <row r="469" spans="27:50" x14ac:dyDescent="0.2">
      <c r="AA469" s="72"/>
      <c r="AB469" s="72"/>
      <c r="AC469" s="72"/>
      <c r="AD469" s="72"/>
      <c r="AE469" s="72"/>
      <c r="AG469" s="127"/>
      <c r="AN469" s="72"/>
      <c r="AO469" s="72"/>
      <c r="AP469" s="72"/>
      <c r="AQ469" s="72"/>
      <c r="AR469" s="72"/>
      <c r="AS469" s="72"/>
      <c r="AT469" s="72"/>
      <c r="AU469" s="72"/>
    </row>
    <row r="470" spans="27:50" x14ac:dyDescent="0.2">
      <c r="AA470" s="72"/>
      <c r="AB470" s="72"/>
      <c r="AC470" s="72"/>
      <c r="AD470" s="72"/>
      <c r="AE470" s="72"/>
      <c r="AG470" s="127"/>
      <c r="AN470" s="72"/>
      <c r="AO470" s="72"/>
      <c r="AP470" s="72"/>
      <c r="AQ470" s="72"/>
      <c r="AR470" s="72"/>
      <c r="AS470" s="72"/>
      <c r="AT470" s="72"/>
      <c r="AU470" s="72"/>
    </row>
    <row r="471" spans="27:50" x14ac:dyDescent="0.2">
      <c r="AA471" s="72"/>
      <c r="AB471" s="72"/>
      <c r="AC471" s="72"/>
      <c r="AD471" s="72"/>
      <c r="AE471" s="72"/>
      <c r="AG471" s="127"/>
      <c r="AN471" s="72"/>
      <c r="AO471" s="72"/>
      <c r="AP471" s="72"/>
      <c r="AQ471" s="72"/>
      <c r="AR471" s="72"/>
      <c r="AS471" s="72"/>
      <c r="AT471" s="72"/>
      <c r="AU471" s="72"/>
      <c r="AV471" s="72"/>
      <c r="AX471" s="72"/>
    </row>
    <row r="472" spans="27:50" x14ac:dyDescent="0.2">
      <c r="AA472" s="72"/>
      <c r="AB472" s="72"/>
      <c r="AC472" s="72"/>
      <c r="AD472" s="72"/>
      <c r="AE472" s="72"/>
      <c r="AG472" s="127"/>
      <c r="AN472" s="72"/>
      <c r="AO472" s="72"/>
      <c r="AP472" s="72"/>
      <c r="AQ472" s="72"/>
      <c r="AR472" s="72"/>
      <c r="AS472" s="72"/>
      <c r="AT472" s="72"/>
      <c r="AU472" s="72"/>
    </row>
    <row r="473" spans="27:50" x14ac:dyDescent="0.2">
      <c r="AA473" s="72"/>
      <c r="AB473" s="72"/>
      <c r="AC473" s="72"/>
      <c r="AD473" s="72"/>
      <c r="AE473" s="72"/>
      <c r="AG473" s="127"/>
      <c r="AN473" s="72"/>
      <c r="AO473" s="72"/>
      <c r="AP473" s="72"/>
      <c r="AQ473" s="72"/>
      <c r="AR473" s="72"/>
      <c r="AS473" s="72"/>
      <c r="AT473" s="72"/>
      <c r="AU473" s="72"/>
    </row>
    <row r="474" spans="27:50" x14ac:dyDescent="0.2">
      <c r="AA474" s="72"/>
      <c r="AB474" s="72"/>
      <c r="AC474" s="72"/>
      <c r="AD474" s="72"/>
      <c r="AE474" s="72"/>
      <c r="AG474" s="127"/>
      <c r="AN474" s="72"/>
      <c r="AO474" s="72"/>
      <c r="AP474" s="72"/>
      <c r="AQ474" s="72"/>
      <c r="AR474" s="72"/>
      <c r="AS474" s="72"/>
      <c r="AT474" s="72"/>
      <c r="AU474" s="72"/>
    </row>
    <row r="475" spans="27:50" x14ac:dyDescent="0.2">
      <c r="AA475" s="72"/>
      <c r="AB475" s="72"/>
      <c r="AC475" s="72"/>
      <c r="AD475" s="72"/>
      <c r="AE475" s="72"/>
      <c r="AG475" s="127"/>
      <c r="AN475" s="72"/>
      <c r="AO475" s="72"/>
      <c r="AP475" s="72"/>
      <c r="AQ475" s="72"/>
      <c r="AR475" s="72"/>
      <c r="AS475" s="72"/>
      <c r="AT475" s="72"/>
      <c r="AU475" s="72"/>
    </row>
    <row r="476" spans="27:50" x14ac:dyDescent="0.2">
      <c r="AA476" s="72"/>
      <c r="AB476" s="72"/>
      <c r="AC476" s="72"/>
      <c r="AD476" s="72"/>
      <c r="AE476" s="72"/>
      <c r="AG476" s="127"/>
      <c r="AN476" s="72"/>
      <c r="AO476" s="72"/>
      <c r="AP476" s="72"/>
      <c r="AQ476" s="72"/>
      <c r="AR476" s="72"/>
      <c r="AS476" s="72"/>
      <c r="AT476" s="72"/>
      <c r="AU476" s="72"/>
    </row>
    <row r="477" spans="27:50" x14ac:dyDescent="0.2">
      <c r="AA477" s="72"/>
      <c r="AB477" s="72"/>
      <c r="AC477" s="72"/>
      <c r="AD477" s="72"/>
      <c r="AE477" s="72"/>
      <c r="AG477" s="127"/>
      <c r="AN477" s="72"/>
      <c r="AO477" s="72"/>
      <c r="AP477" s="72"/>
      <c r="AQ477" s="72"/>
      <c r="AR477" s="72"/>
      <c r="AS477" s="72"/>
      <c r="AT477" s="72"/>
      <c r="AU477" s="72"/>
    </row>
    <row r="478" spans="27:50" x14ac:dyDescent="0.2">
      <c r="AA478" s="72"/>
      <c r="AB478" s="72"/>
      <c r="AC478" s="72"/>
      <c r="AD478" s="72"/>
      <c r="AE478" s="72"/>
      <c r="AG478" s="127"/>
      <c r="AN478" s="72"/>
      <c r="AO478" s="72"/>
      <c r="AP478" s="72"/>
      <c r="AQ478" s="72"/>
      <c r="AR478" s="72"/>
      <c r="AS478" s="72"/>
      <c r="AT478" s="72"/>
      <c r="AU478" s="72"/>
    </row>
    <row r="479" spans="27:50" x14ac:dyDescent="0.2">
      <c r="AA479" s="72"/>
      <c r="AB479" s="72"/>
      <c r="AC479" s="72"/>
      <c r="AD479" s="72"/>
      <c r="AE479" s="72"/>
      <c r="AG479" s="127"/>
      <c r="AN479" s="72"/>
      <c r="AO479" s="72"/>
      <c r="AP479" s="72"/>
      <c r="AQ479" s="72"/>
      <c r="AR479" s="72"/>
      <c r="AS479" s="72"/>
      <c r="AT479" s="72"/>
      <c r="AU479" s="72"/>
    </row>
    <row r="480" spans="27:50" x14ac:dyDescent="0.2">
      <c r="AA480" s="72"/>
      <c r="AB480" s="72"/>
      <c r="AC480" s="72"/>
      <c r="AD480" s="72"/>
      <c r="AE480" s="72"/>
      <c r="AG480" s="127"/>
      <c r="AN480" s="72"/>
      <c r="AO480" s="72"/>
      <c r="AP480" s="72"/>
      <c r="AQ480" s="72"/>
      <c r="AR480" s="72"/>
      <c r="AS480" s="72"/>
      <c r="AT480" s="72"/>
      <c r="AU480" s="72"/>
    </row>
    <row r="481" spans="27:64" x14ac:dyDescent="0.2">
      <c r="AA481" s="72"/>
      <c r="AB481" s="72"/>
      <c r="AC481" s="72"/>
      <c r="AD481" s="72"/>
      <c r="AE481" s="72"/>
      <c r="AG481" s="127"/>
      <c r="AN481" s="72"/>
      <c r="AO481" s="72"/>
      <c r="AP481" s="72"/>
      <c r="AQ481" s="72"/>
      <c r="AR481" s="72"/>
      <c r="AS481" s="72"/>
      <c r="AT481" s="72"/>
      <c r="AU481" s="72"/>
    </row>
    <row r="482" spans="27:64" x14ac:dyDescent="0.2">
      <c r="AA482" s="72"/>
      <c r="AB482" s="72"/>
      <c r="AC482" s="72"/>
      <c r="AD482" s="72"/>
      <c r="AE482" s="72"/>
      <c r="AG482" s="127"/>
      <c r="AN482" s="72"/>
      <c r="AO482" s="72"/>
      <c r="AP482" s="72"/>
      <c r="AQ482" s="72"/>
      <c r="AR482" s="72"/>
      <c r="AS482" s="72"/>
      <c r="AT482" s="72"/>
      <c r="AU482" s="72"/>
    </row>
    <row r="483" spans="27:64" x14ac:dyDescent="0.2">
      <c r="AA483" s="72"/>
      <c r="AB483" s="72"/>
      <c r="AC483" s="72"/>
      <c r="AD483" s="72"/>
      <c r="AE483" s="72"/>
      <c r="AG483" s="127"/>
      <c r="AN483" s="72"/>
      <c r="AO483" s="72"/>
      <c r="AP483" s="72"/>
      <c r="AQ483" s="72"/>
      <c r="AR483" s="72"/>
      <c r="AS483" s="72"/>
      <c r="AT483" s="72"/>
      <c r="AU483" s="72"/>
    </row>
    <row r="484" spans="27:64" x14ac:dyDescent="0.2">
      <c r="AA484" s="72"/>
      <c r="AB484" s="72"/>
      <c r="AC484" s="72"/>
      <c r="AD484" s="72"/>
      <c r="AE484" s="72"/>
      <c r="AG484" s="127"/>
      <c r="AN484" s="72"/>
      <c r="AO484" s="72"/>
      <c r="AP484" s="72"/>
      <c r="AQ484" s="72"/>
      <c r="AR484" s="72"/>
      <c r="AS484" s="72"/>
      <c r="AT484" s="72"/>
      <c r="AU484" s="72"/>
      <c r="AV484" s="72"/>
      <c r="AW484" s="72"/>
      <c r="AX484" s="72"/>
      <c r="AY484" s="72"/>
      <c r="AZ484" s="72"/>
      <c r="BA484" s="72"/>
      <c r="BB484" s="72"/>
      <c r="BC484" s="72"/>
      <c r="BD484" s="72"/>
      <c r="BE484" s="72"/>
      <c r="BF484" s="72"/>
      <c r="BG484" s="72"/>
      <c r="BH484" s="72"/>
      <c r="BI484" s="72"/>
      <c r="BJ484" s="72"/>
      <c r="BK484" s="72"/>
      <c r="BL484" s="72"/>
    </row>
    <row r="485" spans="27:64" x14ac:dyDescent="0.2">
      <c r="AA485" s="72"/>
      <c r="AB485" s="72"/>
      <c r="AC485" s="72"/>
      <c r="AD485" s="72"/>
      <c r="AE485" s="72"/>
      <c r="AG485" s="127"/>
      <c r="AN485" s="72"/>
      <c r="AO485" s="72"/>
      <c r="AP485" s="72"/>
      <c r="AQ485" s="72"/>
      <c r="AR485" s="72"/>
      <c r="AS485" s="72"/>
      <c r="AT485" s="72"/>
      <c r="AU485" s="72"/>
    </row>
    <row r="486" spans="27:64" x14ac:dyDescent="0.2">
      <c r="AA486" s="72"/>
      <c r="AB486" s="72"/>
      <c r="AC486" s="72"/>
      <c r="AD486" s="72"/>
      <c r="AE486" s="72"/>
      <c r="AG486" s="127"/>
      <c r="AN486" s="72"/>
      <c r="AO486" s="72"/>
      <c r="AP486" s="72"/>
      <c r="AQ486" s="72"/>
      <c r="AR486" s="72"/>
      <c r="AS486" s="72"/>
      <c r="AT486" s="72"/>
      <c r="AU486" s="72"/>
    </row>
    <row r="487" spans="27:64" x14ac:dyDescent="0.2">
      <c r="AA487" s="72"/>
      <c r="AB487" s="72"/>
      <c r="AC487" s="72"/>
      <c r="AD487" s="72"/>
      <c r="AE487" s="72"/>
      <c r="AG487" s="127"/>
      <c r="AN487" s="72"/>
      <c r="AO487" s="72"/>
      <c r="AP487" s="72"/>
      <c r="AQ487" s="72"/>
      <c r="AR487" s="72"/>
      <c r="AS487" s="72"/>
      <c r="AT487" s="72"/>
      <c r="AU487" s="72"/>
    </row>
    <row r="488" spans="27:64" x14ac:dyDescent="0.2">
      <c r="AA488" s="72"/>
      <c r="AB488" s="72"/>
      <c r="AC488" s="72"/>
      <c r="AD488" s="72"/>
      <c r="AE488" s="72"/>
      <c r="AG488" s="127"/>
      <c r="AN488" s="72"/>
      <c r="AO488" s="72"/>
      <c r="AP488" s="72"/>
      <c r="AQ488" s="72"/>
      <c r="AR488" s="72"/>
      <c r="AS488" s="72"/>
      <c r="AT488" s="72"/>
      <c r="AU488" s="72"/>
    </row>
    <row r="489" spans="27:64" x14ac:dyDescent="0.2">
      <c r="AA489" s="72"/>
      <c r="AB489" s="72"/>
      <c r="AC489" s="72"/>
      <c r="AD489" s="72"/>
      <c r="AE489" s="72"/>
      <c r="AG489" s="127"/>
      <c r="AN489" s="72"/>
      <c r="AO489" s="72"/>
      <c r="AP489" s="72"/>
      <c r="AQ489" s="72"/>
      <c r="AR489" s="72"/>
      <c r="AS489" s="72"/>
      <c r="AT489" s="72"/>
      <c r="AU489" s="72"/>
    </row>
    <row r="490" spans="27:64" x14ac:dyDescent="0.2">
      <c r="AA490" s="72"/>
      <c r="AB490" s="72"/>
      <c r="AC490" s="72"/>
      <c r="AD490" s="72"/>
      <c r="AE490" s="72"/>
      <c r="AG490" s="127"/>
      <c r="AN490" s="72"/>
      <c r="AO490" s="72"/>
      <c r="AP490" s="72"/>
      <c r="AQ490" s="72"/>
      <c r="AR490" s="72"/>
      <c r="AS490" s="72"/>
      <c r="AT490" s="72"/>
      <c r="AU490" s="72"/>
    </row>
    <row r="491" spans="27:64" x14ac:dyDescent="0.2">
      <c r="AA491" s="72"/>
      <c r="AB491" s="72"/>
      <c r="AC491" s="72"/>
      <c r="AD491" s="72"/>
      <c r="AE491" s="72"/>
      <c r="AG491" s="127"/>
      <c r="AN491" s="72"/>
      <c r="AO491" s="72"/>
      <c r="AP491" s="72"/>
      <c r="AQ491" s="72"/>
      <c r="AR491" s="72"/>
      <c r="AS491" s="72"/>
      <c r="AT491" s="72"/>
      <c r="AU491" s="72"/>
    </row>
    <row r="492" spans="27:64" x14ac:dyDescent="0.2">
      <c r="AA492" s="72"/>
      <c r="AB492" s="72"/>
      <c r="AC492" s="72"/>
      <c r="AD492" s="72"/>
      <c r="AE492" s="72"/>
      <c r="AG492" s="127"/>
      <c r="AN492" s="72"/>
      <c r="AO492" s="72"/>
      <c r="AP492" s="72"/>
      <c r="AQ492" s="72"/>
      <c r="AR492" s="72"/>
      <c r="AS492" s="72"/>
      <c r="AT492" s="72"/>
      <c r="AU492" s="72"/>
    </row>
    <row r="493" spans="27:64" x14ac:dyDescent="0.2">
      <c r="AA493" s="72"/>
      <c r="AB493" s="72"/>
      <c r="AC493" s="72"/>
      <c r="AD493" s="72"/>
      <c r="AE493" s="72"/>
      <c r="AG493" s="127"/>
      <c r="AN493" s="72"/>
      <c r="AO493" s="72"/>
      <c r="AP493" s="72"/>
      <c r="AQ493" s="72"/>
      <c r="AR493" s="72"/>
      <c r="AS493" s="72"/>
      <c r="AT493" s="72"/>
      <c r="AU493" s="72"/>
    </row>
    <row r="494" spans="27:64" x14ac:dyDescent="0.2">
      <c r="AA494" s="72"/>
      <c r="AB494" s="72"/>
      <c r="AC494" s="72"/>
      <c r="AD494" s="72"/>
      <c r="AE494" s="72"/>
      <c r="AG494" s="127"/>
      <c r="AN494" s="72"/>
      <c r="AO494" s="72"/>
      <c r="AP494" s="72"/>
      <c r="AQ494" s="72"/>
      <c r="AR494" s="72"/>
      <c r="AS494" s="72"/>
      <c r="AT494" s="72"/>
      <c r="AU494" s="72"/>
    </row>
    <row r="495" spans="27:64" x14ac:dyDescent="0.2">
      <c r="AA495" s="72"/>
      <c r="AB495" s="72"/>
      <c r="AC495" s="72"/>
      <c r="AD495" s="72"/>
      <c r="AE495" s="72"/>
      <c r="AG495" s="127"/>
      <c r="AN495" s="72"/>
      <c r="AO495" s="72"/>
      <c r="AP495" s="72"/>
      <c r="AQ495" s="72"/>
      <c r="AR495" s="72"/>
      <c r="AS495" s="72"/>
      <c r="AT495" s="72"/>
      <c r="AU495" s="72"/>
    </row>
    <row r="496" spans="27:64" x14ac:dyDescent="0.2">
      <c r="AA496" s="72"/>
      <c r="AB496" s="72"/>
      <c r="AC496" s="72"/>
      <c r="AD496" s="72"/>
      <c r="AE496" s="72"/>
      <c r="AG496" s="127"/>
      <c r="AN496" s="72"/>
      <c r="AO496" s="72"/>
      <c r="AP496" s="72"/>
      <c r="AQ496" s="72"/>
      <c r="AR496" s="72"/>
      <c r="AS496" s="72"/>
      <c r="AT496" s="72"/>
      <c r="AU496" s="72"/>
    </row>
    <row r="497" spans="27:47" x14ac:dyDescent="0.2">
      <c r="AA497" s="72"/>
      <c r="AB497" s="72"/>
      <c r="AC497" s="72"/>
      <c r="AD497" s="72"/>
      <c r="AE497" s="72"/>
      <c r="AG497" s="127"/>
      <c r="AN497" s="72"/>
      <c r="AO497" s="72"/>
      <c r="AP497" s="72"/>
      <c r="AQ497" s="72"/>
      <c r="AR497" s="72"/>
      <c r="AS497" s="72"/>
      <c r="AT497" s="72"/>
      <c r="AU497" s="72"/>
    </row>
    <row r="498" spans="27:47" x14ac:dyDescent="0.2">
      <c r="AA498" s="72"/>
      <c r="AB498" s="72"/>
      <c r="AC498" s="72"/>
      <c r="AD498" s="72"/>
      <c r="AE498" s="72"/>
      <c r="AG498" s="127"/>
      <c r="AN498" s="72"/>
      <c r="AO498" s="72"/>
      <c r="AP498" s="72"/>
      <c r="AQ498" s="72"/>
      <c r="AR498" s="72"/>
      <c r="AS498" s="72"/>
      <c r="AT498" s="72"/>
      <c r="AU498" s="72"/>
    </row>
    <row r="499" spans="27:47" x14ac:dyDescent="0.2">
      <c r="AA499" s="72"/>
      <c r="AB499" s="72"/>
      <c r="AC499" s="72"/>
      <c r="AD499" s="72"/>
      <c r="AE499" s="72"/>
      <c r="AG499" s="127"/>
      <c r="AN499" s="72"/>
      <c r="AO499" s="72"/>
      <c r="AP499" s="72"/>
      <c r="AQ499" s="72"/>
      <c r="AR499" s="72"/>
      <c r="AS499" s="72"/>
      <c r="AT499" s="72"/>
      <c r="AU499" s="72"/>
    </row>
    <row r="500" spans="27:47" x14ac:dyDescent="0.2">
      <c r="AA500" s="72"/>
      <c r="AB500" s="72"/>
      <c r="AC500" s="72"/>
      <c r="AD500" s="72"/>
      <c r="AE500" s="72"/>
      <c r="AG500" s="127"/>
      <c r="AN500" s="72"/>
      <c r="AO500" s="72"/>
      <c r="AP500" s="72"/>
      <c r="AQ500" s="72"/>
      <c r="AR500" s="72"/>
      <c r="AS500" s="72"/>
      <c r="AT500" s="72"/>
      <c r="AU500" s="72"/>
    </row>
    <row r="501" spans="27:47" x14ac:dyDescent="0.2">
      <c r="AA501" s="72"/>
      <c r="AB501" s="72"/>
      <c r="AC501" s="72"/>
      <c r="AD501" s="72"/>
      <c r="AE501" s="72"/>
      <c r="AG501" s="127"/>
      <c r="AN501" s="72"/>
      <c r="AO501" s="72"/>
      <c r="AP501" s="72"/>
      <c r="AQ501" s="72"/>
      <c r="AR501" s="72"/>
      <c r="AS501" s="72"/>
      <c r="AT501" s="72"/>
      <c r="AU501" s="72"/>
    </row>
    <row r="502" spans="27:47" x14ac:dyDescent="0.2">
      <c r="AA502" s="72"/>
      <c r="AB502" s="72"/>
      <c r="AC502" s="72"/>
      <c r="AD502" s="72"/>
      <c r="AE502" s="72"/>
      <c r="AG502" s="127"/>
      <c r="AN502" s="72"/>
      <c r="AO502" s="72"/>
      <c r="AP502" s="72"/>
      <c r="AQ502" s="72"/>
      <c r="AR502" s="72"/>
      <c r="AS502" s="72"/>
      <c r="AT502" s="72"/>
      <c r="AU502" s="72"/>
    </row>
    <row r="503" spans="27:47" x14ac:dyDescent="0.2">
      <c r="AA503" s="72"/>
      <c r="AB503" s="72"/>
      <c r="AC503" s="72"/>
      <c r="AD503" s="72"/>
      <c r="AE503" s="72"/>
      <c r="AG503" s="127"/>
      <c r="AN503" s="72"/>
      <c r="AO503" s="72"/>
      <c r="AP503" s="72"/>
      <c r="AQ503" s="72"/>
      <c r="AR503" s="72"/>
      <c r="AS503" s="72"/>
      <c r="AT503" s="72"/>
      <c r="AU503" s="72"/>
    </row>
    <row r="504" spans="27:47" x14ac:dyDescent="0.2">
      <c r="AA504" s="72"/>
      <c r="AB504" s="72"/>
      <c r="AC504" s="72"/>
      <c r="AD504" s="72"/>
      <c r="AE504" s="72"/>
      <c r="AG504" s="127"/>
      <c r="AN504" s="72"/>
      <c r="AO504" s="72"/>
      <c r="AP504" s="72"/>
      <c r="AQ504" s="72"/>
      <c r="AR504" s="72"/>
      <c r="AS504" s="72"/>
      <c r="AT504" s="72"/>
      <c r="AU504" s="72"/>
    </row>
    <row r="505" spans="27:47" x14ac:dyDescent="0.2">
      <c r="AA505" s="72"/>
      <c r="AB505" s="72"/>
      <c r="AC505" s="72"/>
      <c r="AD505" s="72"/>
      <c r="AE505" s="72"/>
      <c r="AG505" s="127"/>
      <c r="AN505" s="72"/>
      <c r="AO505" s="72"/>
      <c r="AP505" s="72"/>
      <c r="AQ505" s="72"/>
      <c r="AR505" s="72"/>
      <c r="AS505" s="72"/>
      <c r="AT505" s="72"/>
      <c r="AU505" s="72"/>
    </row>
    <row r="506" spans="27:47" x14ac:dyDescent="0.2">
      <c r="AA506" s="72"/>
      <c r="AB506" s="72"/>
      <c r="AC506" s="72"/>
      <c r="AD506" s="72"/>
      <c r="AE506" s="72"/>
      <c r="AG506" s="127"/>
      <c r="AN506" s="72"/>
      <c r="AO506" s="72"/>
      <c r="AP506" s="72"/>
      <c r="AQ506" s="72"/>
      <c r="AR506" s="72"/>
      <c r="AS506" s="72"/>
      <c r="AT506" s="72"/>
      <c r="AU506" s="72"/>
    </row>
    <row r="507" spans="27:47" x14ac:dyDescent="0.2">
      <c r="AA507" s="72"/>
      <c r="AB507" s="72"/>
      <c r="AC507" s="72"/>
      <c r="AD507" s="72"/>
      <c r="AE507" s="72"/>
      <c r="AG507" s="127"/>
      <c r="AN507" s="72"/>
      <c r="AO507" s="72"/>
      <c r="AP507" s="72"/>
      <c r="AQ507" s="72"/>
      <c r="AR507" s="72"/>
      <c r="AS507" s="72"/>
      <c r="AT507" s="72"/>
      <c r="AU507" s="72"/>
    </row>
    <row r="508" spans="27:47" x14ac:dyDescent="0.2">
      <c r="AA508" s="72"/>
      <c r="AB508" s="72"/>
      <c r="AC508" s="72"/>
      <c r="AD508" s="72"/>
      <c r="AE508" s="72"/>
      <c r="AG508" s="127"/>
      <c r="AN508" s="72"/>
      <c r="AO508" s="72"/>
      <c r="AP508" s="72"/>
      <c r="AQ508" s="72"/>
      <c r="AR508" s="72"/>
      <c r="AS508" s="72"/>
      <c r="AT508" s="72"/>
      <c r="AU508" s="72"/>
    </row>
    <row r="509" spans="27:47" x14ac:dyDescent="0.2">
      <c r="AA509" s="72"/>
      <c r="AB509" s="72"/>
      <c r="AC509" s="72"/>
      <c r="AD509" s="72"/>
      <c r="AE509" s="72"/>
      <c r="AG509" s="127"/>
      <c r="AN509" s="72"/>
      <c r="AO509" s="72"/>
      <c r="AP509" s="72"/>
      <c r="AQ509" s="72"/>
      <c r="AR509" s="72"/>
      <c r="AS509" s="72"/>
      <c r="AT509" s="72"/>
      <c r="AU509" s="72"/>
    </row>
    <row r="510" spans="27:47" x14ac:dyDescent="0.2">
      <c r="AA510" s="72"/>
      <c r="AB510" s="72"/>
      <c r="AC510" s="72"/>
      <c r="AD510" s="72"/>
      <c r="AE510" s="72"/>
      <c r="AG510" s="127"/>
      <c r="AN510" s="72"/>
      <c r="AO510" s="72"/>
      <c r="AP510" s="72"/>
      <c r="AQ510" s="72"/>
      <c r="AR510" s="72"/>
      <c r="AS510" s="72"/>
      <c r="AT510" s="72"/>
      <c r="AU510" s="72"/>
    </row>
    <row r="511" spans="27:47" x14ac:dyDescent="0.2">
      <c r="AA511" s="72"/>
      <c r="AB511" s="72"/>
      <c r="AC511" s="72"/>
      <c r="AD511" s="72"/>
      <c r="AE511" s="72"/>
      <c r="AG511" s="127"/>
      <c r="AN511" s="72"/>
      <c r="AO511" s="72"/>
      <c r="AP511" s="72"/>
      <c r="AQ511" s="72"/>
      <c r="AR511" s="72"/>
      <c r="AS511" s="72"/>
      <c r="AT511" s="72"/>
      <c r="AU511" s="72"/>
    </row>
    <row r="512" spans="27:47" x14ac:dyDescent="0.2">
      <c r="AA512" s="72"/>
      <c r="AB512" s="72"/>
      <c r="AC512" s="72"/>
      <c r="AD512" s="72"/>
      <c r="AE512" s="72"/>
      <c r="AG512" s="127"/>
      <c r="AN512" s="72"/>
      <c r="AO512" s="72"/>
      <c r="AP512" s="72"/>
      <c r="AQ512" s="72"/>
      <c r="AR512" s="72"/>
      <c r="AS512" s="72"/>
      <c r="AT512" s="72"/>
      <c r="AU512" s="72"/>
    </row>
    <row r="513" spans="27:64" x14ac:dyDescent="0.2">
      <c r="AA513" s="72"/>
      <c r="AB513" s="72"/>
      <c r="AC513" s="72"/>
      <c r="AD513" s="72"/>
      <c r="AE513" s="72"/>
      <c r="AG513" s="127"/>
      <c r="AN513" s="72"/>
      <c r="AO513" s="72"/>
      <c r="AP513" s="72"/>
      <c r="AQ513" s="72"/>
      <c r="AR513" s="72"/>
      <c r="AS513" s="72"/>
      <c r="AT513" s="72"/>
      <c r="AU513" s="72"/>
    </row>
    <row r="514" spans="27:64" x14ac:dyDescent="0.2">
      <c r="AA514" s="72"/>
      <c r="AB514" s="72"/>
      <c r="AC514" s="72"/>
      <c r="AD514" s="72"/>
      <c r="AE514" s="72"/>
      <c r="AG514" s="127"/>
      <c r="AN514" s="72"/>
      <c r="AO514" s="72"/>
      <c r="AP514" s="72"/>
      <c r="AQ514" s="72"/>
      <c r="AR514" s="72"/>
      <c r="AS514" s="72"/>
      <c r="AT514" s="72"/>
      <c r="AU514" s="72"/>
      <c r="AV514" s="72"/>
    </row>
    <row r="515" spans="27:64" x14ac:dyDescent="0.2">
      <c r="AA515" s="72"/>
      <c r="AB515" s="72"/>
      <c r="AC515" s="72"/>
      <c r="AD515" s="72"/>
      <c r="AE515" s="72"/>
      <c r="AG515" s="127"/>
      <c r="AN515" s="72"/>
      <c r="AO515" s="72"/>
      <c r="AP515" s="72"/>
      <c r="AQ515" s="72"/>
      <c r="AR515" s="72"/>
      <c r="AS515" s="72"/>
      <c r="AT515" s="72"/>
      <c r="AU515" s="72"/>
    </row>
    <row r="516" spans="27:64" x14ac:dyDescent="0.2">
      <c r="AA516" s="72"/>
      <c r="AB516" s="72"/>
      <c r="AC516" s="72"/>
      <c r="AD516" s="72"/>
      <c r="AE516" s="72"/>
      <c r="AG516" s="127"/>
      <c r="AN516" s="72"/>
      <c r="AO516" s="72"/>
      <c r="AP516" s="72"/>
      <c r="AQ516" s="72"/>
      <c r="AR516" s="72"/>
      <c r="AS516" s="72"/>
      <c r="AT516" s="72"/>
      <c r="AU516" s="72"/>
    </row>
    <row r="517" spans="27:64" x14ac:dyDescent="0.2">
      <c r="AA517" s="72"/>
      <c r="AB517" s="72"/>
      <c r="AC517" s="72"/>
      <c r="AD517" s="72"/>
      <c r="AE517" s="72"/>
      <c r="AG517" s="127"/>
      <c r="AN517" s="72"/>
      <c r="AO517" s="72"/>
      <c r="AP517" s="72"/>
      <c r="AQ517" s="72"/>
      <c r="AR517" s="72"/>
      <c r="AS517" s="72"/>
      <c r="AT517" s="72"/>
      <c r="AU517" s="72"/>
      <c r="AV517" s="72"/>
    </row>
    <row r="518" spans="27:64" x14ac:dyDescent="0.2">
      <c r="AA518" s="72"/>
      <c r="AB518" s="72"/>
      <c r="AC518" s="72"/>
      <c r="AD518" s="72"/>
      <c r="AE518" s="72"/>
      <c r="AG518" s="127"/>
      <c r="AN518" s="72"/>
      <c r="AO518" s="72"/>
      <c r="AP518" s="72"/>
      <c r="AQ518" s="72"/>
      <c r="AR518" s="72"/>
      <c r="AS518" s="72"/>
      <c r="AT518" s="72"/>
      <c r="AU518" s="72"/>
      <c r="AV518" s="72"/>
      <c r="AW518" s="72"/>
      <c r="AX518" s="72"/>
      <c r="AY518" s="72"/>
      <c r="AZ518" s="72"/>
      <c r="BA518" s="72"/>
      <c r="BB518" s="72"/>
      <c r="BC518" s="72"/>
      <c r="BD518" s="72"/>
      <c r="BE518" s="72"/>
      <c r="BF518" s="72"/>
      <c r="BG518" s="72"/>
      <c r="BH518" s="72"/>
      <c r="BI518" s="72"/>
      <c r="BJ518" s="72"/>
      <c r="BK518" s="72"/>
      <c r="BL518" s="72"/>
    </row>
    <row r="519" spans="27:64" x14ac:dyDescent="0.2">
      <c r="AA519" s="72"/>
      <c r="AB519" s="72"/>
      <c r="AC519" s="72"/>
      <c r="AD519" s="72"/>
      <c r="AE519" s="72"/>
      <c r="AG519" s="127"/>
      <c r="AN519" s="72"/>
      <c r="AO519" s="72"/>
      <c r="AP519" s="72"/>
      <c r="AQ519" s="72"/>
      <c r="AR519" s="72"/>
      <c r="AS519" s="72"/>
      <c r="AT519" s="72"/>
      <c r="AU519" s="72"/>
    </row>
    <row r="520" spans="27:64" x14ac:dyDescent="0.2">
      <c r="AA520" s="72"/>
      <c r="AB520" s="72"/>
      <c r="AC520" s="72"/>
      <c r="AD520" s="72"/>
      <c r="AE520" s="72"/>
      <c r="AG520" s="127"/>
      <c r="AN520" s="72"/>
      <c r="AO520" s="72"/>
      <c r="AP520" s="72"/>
      <c r="AQ520" s="72"/>
      <c r="AR520" s="72"/>
      <c r="AS520" s="72"/>
      <c r="AT520" s="72"/>
      <c r="AU520" s="72"/>
    </row>
    <row r="521" spans="27:64" x14ac:dyDescent="0.2">
      <c r="AA521" s="72"/>
      <c r="AB521" s="72"/>
      <c r="AC521" s="72"/>
      <c r="AD521" s="72"/>
      <c r="AE521" s="72"/>
      <c r="AG521" s="127"/>
      <c r="AN521" s="72"/>
      <c r="AO521" s="72"/>
      <c r="AP521" s="72"/>
      <c r="AQ521" s="72"/>
      <c r="AR521" s="72"/>
      <c r="AS521" s="72"/>
      <c r="AT521" s="72"/>
      <c r="AU521" s="72"/>
    </row>
    <row r="522" spans="27:64" x14ac:dyDescent="0.2">
      <c r="AA522" s="72"/>
      <c r="AB522" s="72"/>
      <c r="AC522" s="72"/>
      <c r="AD522" s="72"/>
      <c r="AE522" s="72"/>
      <c r="AG522" s="127"/>
      <c r="AN522" s="72"/>
      <c r="AO522" s="72"/>
      <c r="AP522" s="72"/>
      <c r="AQ522" s="72"/>
      <c r="AR522" s="72"/>
      <c r="AS522" s="72"/>
      <c r="AT522" s="72"/>
      <c r="AU522" s="72"/>
    </row>
    <row r="523" spans="27:64" x14ac:dyDescent="0.2">
      <c r="AA523" s="72"/>
      <c r="AB523" s="72"/>
      <c r="AC523" s="72"/>
      <c r="AD523" s="72"/>
      <c r="AE523" s="72"/>
      <c r="AG523" s="127"/>
      <c r="AN523" s="72"/>
      <c r="AO523" s="72"/>
      <c r="AP523" s="72"/>
      <c r="AQ523" s="72"/>
      <c r="AR523" s="72"/>
      <c r="AS523" s="72"/>
      <c r="AT523" s="72"/>
      <c r="AU523" s="72"/>
    </row>
    <row r="524" spans="27:64" x14ac:dyDescent="0.2">
      <c r="AA524" s="72"/>
      <c r="AB524" s="72"/>
      <c r="AC524" s="72"/>
      <c r="AD524" s="72"/>
      <c r="AE524" s="72"/>
      <c r="AG524" s="127"/>
      <c r="AN524" s="72"/>
      <c r="AO524" s="72"/>
      <c r="AP524" s="72"/>
      <c r="AQ524" s="72"/>
      <c r="AR524" s="72"/>
      <c r="AS524" s="72"/>
      <c r="AT524" s="72"/>
      <c r="AU524" s="72"/>
    </row>
    <row r="525" spans="27:64" x14ac:dyDescent="0.2">
      <c r="AA525" s="72"/>
      <c r="AB525" s="72"/>
      <c r="AC525" s="72"/>
      <c r="AD525" s="72"/>
      <c r="AE525" s="72"/>
      <c r="AG525" s="127"/>
      <c r="AN525" s="72"/>
      <c r="AO525" s="72"/>
      <c r="AP525" s="72"/>
      <c r="AQ525" s="72"/>
      <c r="AR525" s="72"/>
      <c r="AS525" s="72"/>
      <c r="AT525" s="72"/>
      <c r="AU525" s="72"/>
    </row>
    <row r="526" spans="27:64" x14ac:dyDescent="0.2">
      <c r="AA526" s="72"/>
      <c r="AB526" s="72"/>
      <c r="AC526" s="72"/>
      <c r="AD526" s="72"/>
      <c r="AE526" s="72"/>
      <c r="AG526" s="127"/>
      <c r="AN526" s="72"/>
      <c r="AO526" s="72"/>
      <c r="AP526" s="72"/>
      <c r="AQ526" s="72"/>
      <c r="AR526" s="72"/>
      <c r="AS526" s="72"/>
      <c r="AT526" s="72"/>
      <c r="AU526" s="72"/>
    </row>
    <row r="527" spans="27:64" x14ac:dyDescent="0.2">
      <c r="AA527" s="72"/>
      <c r="AB527" s="72"/>
      <c r="AC527" s="72"/>
      <c r="AD527" s="72"/>
      <c r="AE527" s="72"/>
      <c r="AG527" s="127"/>
      <c r="AN527" s="72"/>
      <c r="AO527" s="72"/>
      <c r="AP527" s="72"/>
      <c r="AQ527" s="72"/>
      <c r="AR527" s="72"/>
      <c r="AS527" s="72"/>
      <c r="AT527" s="72"/>
      <c r="AU527" s="72"/>
      <c r="AV527" s="72"/>
      <c r="AX527" s="72"/>
    </row>
    <row r="528" spans="27:64" x14ac:dyDescent="0.2">
      <c r="AA528" s="72"/>
      <c r="AB528" s="72"/>
      <c r="AC528" s="72"/>
      <c r="AD528" s="72"/>
      <c r="AE528" s="72"/>
      <c r="AG528" s="127"/>
      <c r="AN528" s="72"/>
      <c r="AO528" s="72"/>
      <c r="AP528" s="72"/>
      <c r="AQ528" s="72"/>
      <c r="AR528" s="72"/>
      <c r="AS528" s="72"/>
      <c r="AT528" s="72"/>
      <c r="AU528" s="72"/>
    </row>
    <row r="529" spans="27:64" x14ac:dyDescent="0.2">
      <c r="AA529" s="72"/>
      <c r="AB529" s="72"/>
      <c r="AC529" s="72"/>
      <c r="AD529" s="72"/>
      <c r="AE529" s="72"/>
      <c r="AG529" s="127"/>
      <c r="AN529" s="72"/>
      <c r="AO529" s="72"/>
      <c r="AP529" s="72"/>
      <c r="AQ529" s="72"/>
      <c r="AR529" s="72"/>
      <c r="AS529" s="72"/>
      <c r="AT529" s="72"/>
      <c r="AU529" s="72"/>
    </row>
    <row r="530" spans="27:64" x14ac:dyDescent="0.2">
      <c r="AA530" s="72"/>
      <c r="AB530" s="72"/>
      <c r="AC530" s="72"/>
      <c r="AD530" s="72"/>
      <c r="AE530" s="72"/>
      <c r="AG530" s="127"/>
      <c r="AN530" s="72"/>
      <c r="AO530" s="72"/>
      <c r="AP530" s="72"/>
      <c r="AQ530" s="72"/>
      <c r="AR530" s="72"/>
      <c r="AS530" s="72"/>
      <c r="AT530" s="72"/>
      <c r="AU530" s="72"/>
    </row>
    <row r="531" spans="27:64" x14ac:dyDescent="0.2">
      <c r="AA531" s="72"/>
      <c r="AB531" s="72"/>
      <c r="AC531" s="72"/>
      <c r="AD531" s="72"/>
      <c r="AE531" s="72"/>
      <c r="AG531" s="127"/>
      <c r="AN531" s="72"/>
      <c r="AO531" s="72"/>
      <c r="AP531" s="72"/>
      <c r="AQ531" s="72"/>
      <c r="AR531" s="72"/>
      <c r="AS531" s="72"/>
      <c r="AT531" s="72"/>
      <c r="AU531" s="72"/>
    </row>
    <row r="532" spans="27:64" x14ac:dyDescent="0.2">
      <c r="AA532" s="72"/>
      <c r="AB532" s="72"/>
      <c r="AC532" s="72"/>
      <c r="AD532" s="72"/>
      <c r="AE532" s="72"/>
      <c r="AG532" s="127"/>
      <c r="AN532" s="72"/>
      <c r="AO532" s="72"/>
      <c r="AP532" s="72"/>
      <c r="AQ532" s="72"/>
      <c r="AR532" s="72"/>
      <c r="AS532" s="72"/>
      <c r="AT532" s="72"/>
      <c r="AU532" s="72"/>
    </row>
    <row r="533" spans="27:64" x14ac:dyDescent="0.2">
      <c r="AA533" s="72"/>
      <c r="AB533" s="72"/>
      <c r="AC533" s="72"/>
      <c r="AD533" s="72"/>
      <c r="AE533" s="72"/>
      <c r="AG533" s="127"/>
      <c r="AN533" s="72"/>
      <c r="AO533" s="72"/>
      <c r="AP533" s="72"/>
      <c r="AQ533" s="72"/>
      <c r="AR533" s="72"/>
      <c r="AS533" s="72"/>
      <c r="AT533" s="72"/>
      <c r="AU533" s="72"/>
      <c r="AV533" s="72"/>
      <c r="AW533" s="72"/>
      <c r="AX533" s="72"/>
      <c r="AY533" s="72"/>
      <c r="AZ533" s="72"/>
      <c r="BA533" s="72"/>
      <c r="BB533" s="72"/>
      <c r="BC533" s="72"/>
      <c r="BD533" s="72"/>
      <c r="BE533" s="72"/>
      <c r="BF533" s="72"/>
      <c r="BG533" s="72"/>
      <c r="BH533" s="72"/>
      <c r="BI533" s="72"/>
      <c r="BJ533" s="72"/>
      <c r="BK533" s="72"/>
      <c r="BL533" s="72"/>
    </row>
    <row r="534" spans="27:64" x14ac:dyDescent="0.2">
      <c r="AA534" s="72"/>
      <c r="AB534" s="72"/>
      <c r="AC534" s="72"/>
      <c r="AD534" s="72"/>
      <c r="AE534" s="72"/>
      <c r="AG534" s="127"/>
      <c r="AN534" s="72"/>
      <c r="AO534" s="72"/>
      <c r="AP534" s="72"/>
      <c r="AQ534" s="72"/>
      <c r="AR534" s="72"/>
      <c r="AS534" s="72"/>
      <c r="AT534" s="72"/>
      <c r="AU534" s="72"/>
    </row>
    <row r="535" spans="27:64" x14ac:dyDescent="0.2">
      <c r="AA535" s="72"/>
      <c r="AB535" s="72"/>
      <c r="AC535" s="72"/>
      <c r="AD535" s="72"/>
      <c r="AE535" s="72"/>
      <c r="AG535" s="127"/>
      <c r="AN535" s="72"/>
      <c r="AO535" s="72"/>
      <c r="AP535" s="72"/>
      <c r="AQ535" s="72"/>
      <c r="AR535" s="72"/>
      <c r="AS535" s="72"/>
      <c r="AT535" s="72"/>
      <c r="AU535" s="72"/>
    </row>
    <row r="536" spans="27:64" x14ac:dyDescent="0.2">
      <c r="AA536" s="72"/>
      <c r="AB536" s="72"/>
      <c r="AC536" s="72"/>
      <c r="AD536" s="72"/>
      <c r="AE536" s="72"/>
      <c r="AG536" s="127"/>
      <c r="AN536" s="72"/>
      <c r="AO536" s="72"/>
      <c r="AP536" s="72"/>
      <c r="AQ536" s="72"/>
      <c r="AR536" s="72"/>
      <c r="AS536" s="72"/>
      <c r="AT536" s="72"/>
      <c r="AU536" s="72"/>
    </row>
    <row r="537" spans="27:64" x14ac:dyDescent="0.2">
      <c r="AA537" s="72"/>
      <c r="AB537" s="72"/>
      <c r="AC537" s="72"/>
      <c r="AD537" s="72"/>
      <c r="AE537" s="72"/>
      <c r="AG537" s="127"/>
      <c r="AN537" s="72"/>
      <c r="AO537" s="72"/>
      <c r="AP537" s="72"/>
      <c r="AQ537" s="72"/>
      <c r="AR537" s="72"/>
      <c r="AS537" s="72"/>
      <c r="AT537" s="72"/>
      <c r="AU537" s="72"/>
    </row>
    <row r="538" spans="27:64" x14ac:dyDescent="0.2">
      <c r="AA538" s="72"/>
      <c r="AB538" s="72"/>
      <c r="AC538" s="72"/>
      <c r="AD538" s="72"/>
      <c r="AE538" s="72"/>
      <c r="AG538" s="127"/>
      <c r="AN538" s="72"/>
      <c r="AO538" s="72"/>
      <c r="AP538" s="72"/>
      <c r="AQ538" s="72"/>
      <c r="AR538" s="72"/>
      <c r="AS538" s="72"/>
      <c r="AT538" s="72"/>
      <c r="AU538" s="72"/>
    </row>
    <row r="539" spans="27:64" x14ac:dyDescent="0.2">
      <c r="AA539" s="72"/>
      <c r="AB539" s="72"/>
      <c r="AC539" s="72"/>
      <c r="AD539" s="72"/>
      <c r="AE539" s="72"/>
      <c r="AG539" s="127"/>
      <c r="AN539" s="72"/>
      <c r="AO539" s="72"/>
      <c r="AP539" s="72"/>
      <c r="AQ539" s="72"/>
      <c r="AR539" s="72"/>
      <c r="AS539" s="72"/>
      <c r="AT539" s="72"/>
      <c r="AU539" s="72"/>
    </row>
    <row r="540" spans="27:64" x14ac:dyDescent="0.2">
      <c r="AA540" s="72"/>
      <c r="AB540" s="72"/>
      <c r="AC540" s="72"/>
      <c r="AD540" s="72"/>
      <c r="AE540" s="72"/>
      <c r="AG540" s="127"/>
      <c r="AN540" s="72"/>
      <c r="AO540" s="72"/>
      <c r="AP540" s="72"/>
      <c r="AQ540" s="72"/>
      <c r="AR540" s="72"/>
      <c r="AS540" s="72"/>
      <c r="AT540" s="72"/>
      <c r="AU540" s="72"/>
    </row>
    <row r="541" spans="27:64" x14ac:dyDescent="0.2">
      <c r="AA541" s="72"/>
      <c r="AB541" s="72"/>
      <c r="AC541" s="72"/>
      <c r="AD541" s="72"/>
      <c r="AE541" s="72"/>
      <c r="AG541" s="127"/>
      <c r="AN541" s="72"/>
      <c r="AO541" s="72"/>
      <c r="AP541" s="72"/>
      <c r="AQ541" s="72"/>
      <c r="AR541" s="72"/>
      <c r="AS541" s="72"/>
      <c r="AT541" s="72"/>
      <c r="AU541" s="72"/>
    </row>
    <row r="542" spans="27:64" x14ac:dyDescent="0.2">
      <c r="AA542" s="72"/>
      <c r="AB542" s="72"/>
      <c r="AC542" s="72"/>
      <c r="AD542" s="72"/>
      <c r="AE542" s="72"/>
      <c r="AG542" s="127"/>
      <c r="AN542" s="72"/>
      <c r="AO542" s="72"/>
      <c r="AP542" s="72"/>
      <c r="AQ542" s="72"/>
      <c r="AR542" s="72"/>
      <c r="AS542" s="72"/>
      <c r="AT542" s="72"/>
      <c r="AU542" s="72"/>
    </row>
    <row r="543" spans="27:64" x14ac:dyDescent="0.2">
      <c r="AA543" s="72"/>
      <c r="AB543" s="72"/>
      <c r="AC543" s="72"/>
      <c r="AD543" s="72"/>
      <c r="AE543" s="72"/>
      <c r="AG543" s="127"/>
      <c r="AN543" s="72"/>
      <c r="AO543" s="72"/>
      <c r="AP543" s="72"/>
      <c r="AQ543" s="72"/>
      <c r="AR543" s="72"/>
      <c r="AS543" s="72"/>
      <c r="AT543" s="72"/>
      <c r="AU543" s="72"/>
    </row>
    <row r="544" spans="27:64" x14ac:dyDescent="0.2">
      <c r="AA544" s="72"/>
      <c r="AB544" s="72"/>
      <c r="AC544" s="72"/>
      <c r="AD544" s="72"/>
      <c r="AE544" s="72"/>
      <c r="AG544" s="127"/>
      <c r="AN544" s="72"/>
      <c r="AO544" s="72"/>
      <c r="AP544" s="72"/>
      <c r="AQ544" s="72"/>
      <c r="AR544" s="72"/>
      <c r="AS544" s="72"/>
      <c r="AT544" s="72"/>
      <c r="AU544" s="72"/>
    </row>
    <row r="545" spans="27:48" x14ac:dyDescent="0.2">
      <c r="AA545" s="72"/>
      <c r="AB545" s="72"/>
      <c r="AC545" s="72"/>
      <c r="AD545" s="72"/>
      <c r="AE545" s="72"/>
      <c r="AG545" s="127"/>
      <c r="AN545" s="72"/>
      <c r="AO545" s="72"/>
      <c r="AP545" s="72"/>
      <c r="AQ545" s="72"/>
      <c r="AR545" s="72"/>
      <c r="AS545" s="72"/>
      <c r="AT545" s="72"/>
      <c r="AU545" s="72"/>
    </row>
    <row r="546" spans="27:48" x14ac:dyDescent="0.2">
      <c r="AA546" s="72"/>
      <c r="AB546" s="72"/>
      <c r="AC546" s="72"/>
      <c r="AD546" s="72"/>
      <c r="AE546" s="72"/>
      <c r="AG546" s="127"/>
      <c r="AN546" s="72"/>
      <c r="AO546" s="72"/>
      <c r="AP546" s="72"/>
      <c r="AQ546" s="72"/>
      <c r="AR546" s="72"/>
      <c r="AS546" s="72"/>
      <c r="AT546" s="72"/>
      <c r="AU546" s="72"/>
    </row>
    <row r="547" spans="27:48" x14ac:dyDescent="0.2">
      <c r="AA547" s="72"/>
      <c r="AB547" s="72"/>
      <c r="AC547" s="72"/>
      <c r="AD547" s="72"/>
      <c r="AE547" s="72"/>
      <c r="AG547" s="127"/>
      <c r="AN547" s="72"/>
      <c r="AO547" s="72"/>
      <c r="AP547" s="72"/>
      <c r="AQ547" s="72"/>
      <c r="AR547" s="72"/>
      <c r="AS547" s="72"/>
      <c r="AT547" s="72"/>
      <c r="AU547" s="72"/>
    </row>
    <row r="548" spans="27:48" x14ac:dyDescent="0.2">
      <c r="AA548" s="72"/>
      <c r="AB548" s="72"/>
      <c r="AC548" s="72"/>
      <c r="AD548" s="72"/>
      <c r="AE548" s="72"/>
      <c r="AG548" s="127"/>
      <c r="AN548" s="72"/>
      <c r="AO548" s="72"/>
      <c r="AP548" s="72"/>
      <c r="AQ548" s="72"/>
      <c r="AR548" s="72"/>
      <c r="AS548" s="72"/>
      <c r="AT548" s="72"/>
      <c r="AU548" s="72"/>
    </row>
    <row r="549" spans="27:48" x14ac:dyDescent="0.2">
      <c r="AA549" s="72"/>
      <c r="AB549" s="72"/>
      <c r="AC549" s="72"/>
      <c r="AD549" s="72"/>
      <c r="AE549" s="72"/>
      <c r="AG549" s="127"/>
      <c r="AN549" s="72"/>
      <c r="AO549" s="72"/>
      <c r="AP549" s="72"/>
      <c r="AQ549" s="72"/>
      <c r="AR549" s="72"/>
      <c r="AS549" s="72"/>
      <c r="AT549" s="72"/>
      <c r="AU549" s="72"/>
    </row>
    <row r="550" spans="27:48" x14ac:dyDescent="0.2">
      <c r="AA550" s="72"/>
      <c r="AB550" s="72"/>
      <c r="AC550" s="72"/>
      <c r="AD550" s="72"/>
      <c r="AE550" s="72"/>
      <c r="AG550" s="127"/>
      <c r="AN550" s="72"/>
      <c r="AO550" s="72"/>
      <c r="AP550" s="72"/>
      <c r="AQ550" s="72"/>
      <c r="AR550" s="72"/>
      <c r="AS550" s="72"/>
      <c r="AT550" s="72"/>
      <c r="AU550" s="72"/>
    </row>
    <row r="551" spans="27:48" x14ac:dyDescent="0.2">
      <c r="AA551" s="72"/>
      <c r="AB551" s="72"/>
      <c r="AC551" s="72"/>
      <c r="AD551" s="72"/>
      <c r="AE551" s="72"/>
      <c r="AG551" s="127"/>
      <c r="AN551" s="72"/>
      <c r="AO551" s="72"/>
      <c r="AP551" s="72"/>
      <c r="AQ551" s="72"/>
      <c r="AR551" s="72"/>
      <c r="AS551" s="72"/>
      <c r="AT551" s="72"/>
      <c r="AU551" s="72"/>
    </row>
    <row r="552" spans="27:48" x14ac:dyDescent="0.2">
      <c r="AA552" s="72"/>
      <c r="AB552" s="72"/>
      <c r="AC552" s="72"/>
      <c r="AD552" s="72"/>
      <c r="AE552" s="72"/>
      <c r="AG552" s="127"/>
      <c r="AN552" s="72"/>
      <c r="AO552" s="72"/>
      <c r="AP552" s="72"/>
      <c r="AQ552" s="72"/>
      <c r="AR552" s="72"/>
      <c r="AS552" s="72"/>
      <c r="AT552" s="72"/>
      <c r="AU552" s="72"/>
    </row>
    <row r="553" spans="27:48" x14ac:dyDescent="0.2">
      <c r="AA553" s="72"/>
      <c r="AB553" s="72"/>
      <c r="AC553" s="72"/>
      <c r="AD553" s="72"/>
      <c r="AE553" s="72"/>
      <c r="AG553" s="127"/>
      <c r="AN553" s="72"/>
      <c r="AO553" s="72"/>
      <c r="AP553" s="72"/>
      <c r="AQ553" s="72"/>
      <c r="AR553" s="72"/>
      <c r="AS553" s="72"/>
      <c r="AT553" s="72"/>
      <c r="AU553" s="72"/>
    </row>
    <row r="554" spans="27:48" x14ac:dyDescent="0.2">
      <c r="AA554" s="72"/>
      <c r="AB554" s="72"/>
      <c r="AC554" s="72"/>
      <c r="AD554" s="72"/>
      <c r="AE554" s="72"/>
      <c r="AG554" s="127"/>
      <c r="AN554" s="72"/>
      <c r="AO554" s="72"/>
      <c r="AP554" s="72"/>
      <c r="AQ554" s="72"/>
      <c r="AR554" s="72"/>
      <c r="AS554" s="72"/>
      <c r="AT554" s="72"/>
      <c r="AU554" s="72"/>
    </row>
    <row r="555" spans="27:48" x14ac:dyDescent="0.2">
      <c r="AA555" s="72"/>
      <c r="AB555" s="72"/>
      <c r="AC555" s="72"/>
      <c r="AD555" s="72"/>
      <c r="AE555" s="72"/>
      <c r="AG555" s="127"/>
      <c r="AN555" s="72"/>
      <c r="AO555" s="72"/>
      <c r="AP555" s="72"/>
      <c r="AQ555" s="72"/>
      <c r="AR555" s="72"/>
      <c r="AS555" s="72"/>
      <c r="AT555" s="72"/>
      <c r="AU555" s="72"/>
    </row>
    <row r="556" spans="27:48" x14ac:dyDescent="0.2">
      <c r="AA556" s="72"/>
      <c r="AB556" s="72"/>
      <c r="AC556" s="72"/>
      <c r="AD556" s="72"/>
      <c r="AE556" s="72"/>
      <c r="AG556" s="127"/>
      <c r="AN556" s="72"/>
      <c r="AO556" s="72"/>
      <c r="AP556" s="72"/>
      <c r="AQ556" s="72"/>
      <c r="AR556" s="72"/>
      <c r="AS556" s="72"/>
      <c r="AT556" s="72"/>
      <c r="AU556" s="72"/>
    </row>
    <row r="557" spans="27:48" x14ac:dyDescent="0.2">
      <c r="AA557" s="72"/>
      <c r="AB557" s="72"/>
      <c r="AC557" s="72"/>
      <c r="AD557" s="72"/>
      <c r="AE557" s="72"/>
      <c r="AG557" s="127"/>
      <c r="AN557" s="72"/>
      <c r="AO557" s="72"/>
      <c r="AP557" s="72"/>
      <c r="AQ557" s="72"/>
      <c r="AR557" s="72"/>
      <c r="AS557" s="72"/>
      <c r="AT557" s="72"/>
      <c r="AU557" s="72"/>
    </row>
    <row r="558" spans="27:48" x14ac:dyDescent="0.2">
      <c r="AA558" s="72"/>
      <c r="AB558" s="72"/>
      <c r="AC558" s="72"/>
      <c r="AD558" s="72"/>
      <c r="AE558" s="72"/>
      <c r="AG558" s="127"/>
      <c r="AN558" s="72"/>
      <c r="AO558" s="72"/>
      <c r="AP558" s="72"/>
      <c r="AQ558" s="72"/>
      <c r="AR558" s="72"/>
      <c r="AS558" s="72"/>
      <c r="AT558" s="72"/>
      <c r="AU558" s="72"/>
      <c r="AV558" s="72"/>
    </row>
    <row r="559" spans="27:48" x14ac:dyDescent="0.2">
      <c r="AA559" s="72"/>
      <c r="AB559" s="72"/>
      <c r="AC559" s="72"/>
      <c r="AD559" s="72"/>
      <c r="AE559" s="72"/>
      <c r="AG559" s="127"/>
      <c r="AN559" s="72"/>
      <c r="AO559" s="72"/>
      <c r="AP559" s="72"/>
      <c r="AQ559" s="72"/>
      <c r="AR559" s="72"/>
      <c r="AS559" s="72"/>
      <c r="AT559" s="72"/>
      <c r="AU559" s="72"/>
    </row>
    <row r="560" spans="27:48" x14ac:dyDescent="0.2">
      <c r="AA560" s="72"/>
      <c r="AB560" s="72"/>
      <c r="AC560" s="72"/>
      <c r="AD560" s="72"/>
      <c r="AE560" s="72"/>
      <c r="AG560" s="127"/>
      <c r="AN560" s="72"/>
      <c r="AO560" s="72"/>
      <c r="AP560" s="72"/>
      <c r="AQ560" s="72"/>
      <c r="AR560" s="72"/>
      <c r="AS560" s="72"/>
      <c r="AT560" s="72"/>
      <c r="AU560" s="72"/>
    </row>
    <row r="561" spans="27:47" x14ac:dyDescent="0.2">
      <c r="AA561" s="72"/>
      <c r="AB561" s="72"/>
      <c r="AC561" s="72"/>
      <c r="AD561" s="72"/>
      <c r="AE561" s="72"/>
      <c r="AG561" s="127"/>
      <c r="AN561" s="72"/>
      <c r="AO561" s="72"/>
      <c r="AP561" s="72"/>
      <c r="AQ561" s="72"/>
      <c r="AR561" s="72"/>
      <c r="AS561" s="72"/>
      <c r="AT561" s="72"/>
      <c r="AU561" s="72"/>
    </row>
    <row r="562" spans="27:47" x14ac:dyDescent="0.2">
      <c r="AA562" s="72"/>
      <c r="AB562" s="72"/>
      <c r="AC562" s="72"/>
      <c r="AD562" s="72"/>
      <c r="AE562" s="72"/>
      <c r="AG562" s="127"/>
      <c r="AN562" s="72"/>
      <c r="AO562" s="72"/>
      <c r="AP562" s="72"/>
      <c r="AQ562" s="72"/>
      <c r="AR562" s="72"/>
      <c r="AS562" s="72"/>
      <c r="AT562" s="72"/>
      <c r="AU562" s="72"/>
    </row>
    <row r="563" spans="27:47" x14ac:dyDescent="0.2">
      <c r="AA563" s="72"/>
      <c r="AB563" s="72"/>
      <c r="AC563" s="72"/>
      <c r="AD563" s="72"/>
      <c r="AE563" s="72"/>
      <c r="AG563" s="127"/>
      <c r="AN563" s="72"/>
      <c r="AO563" s="72"/>
      <c r="AP563" s="72"/>
      <c r="AQ563" s="72"/>
      <c r="AR563" s="72"/>
      <c r="AS563" s="72"/>
      <c r="AT563" s="72"/>
      <c r="AU563" s="72"/>
    </row>
    <row r="564" spans="27:47" x14ac:dyDescent="0.2">
      <c r="AA564" s="72"/>
      <c r="AB564" s="72"/>
      <c r="AC564" s="72"/>
      <c r="AD564" s="72"/>
      <c r="AE564" s="72"/>
      <c r="AG564" s="127"/>
      <c r="AN564" s="72"/>
      <c r="AO564" s="72"/>
      <c r="AP564" s="72"/>
      <c r="AQ564" s="72"/>
      <c r="AR564" s="72"/>
      <c r="AS564" s="72"/>
      <c r="AT564" s="72"/>
      <c r="AU564" s="72"/>
    </row>
    <row r="565" spans="27:47" x14ac:dyDescent="0.2">
      <c r="AA565" s="72"/>
      <c r="AB565" s="72"/>
      <c r="AC565" s="72"/>
      <c r="AD565" s="72"/>
      <c r="AE565" s="72"/>
      <c r="AG565" s="127"/>
      <c r="AN565" s="72"/>
      <c r="AO565" s="72"/>
      <c r="AP565" s="72"/>
      <c r="AQ565" s="72"/>
      <c r="AR565" s="72"/>
      <c r="AS565" s="72"/>
      <c r="AT565" s="72"/>
      <c r="AU565" s="72"/>
    </row>
    <row r="566" spans="27:47" x14ac:dyDescent="0.2">
      <c r="AA566" s="72"/>
      <c r="AB566" s="72"/>
      <c r="AC566" s="72"/>
      <c r="AD566" s="72"/>
      <c r="AE566" s="72"/>
      <c r="AG566" s="127"/>
      <c r="AN566" s="72"/>
      <c r="AO566" s="72"/>
      <c r="AP566" s="72"/>
      <c r="AQ566" s="72"/>
      <c r="AR566" s="72"/>
      <c r="AS566" s="72"/>
      <c r="AT566" s="72"/>
      <c r="AU566" s="72"/>
    </row>
    <row r="567" spans="27:47" x14ac:dyDescent="0.2">
      <c r="AA567" s="72"/>
      <c r="AB567" s="72"/>
      <c r="AC567" s="72"/>
      <c r="AD567" s="72"/>
      <c r="AE567" s="72"/>
      <c r="AG567" s="127"/>
      <c r="AN567" s="72"/>
      <c r="AO567" s="72"/>
      <c r="AP567" s="72"/>
      <c r="AQ567" s="72"/>
      <c r="AR567" s="72"/>
      <c r="AS567" s="72"/>
      <c r="AT567" s="72"/>
      <c r="AU567" s="72"/>
    </row>
    <row r="568" spans="27:47" x14ac:dyDescent="0.2">
      <c r="AA568" s="72"/>
      <c r="AB568" s="72"/>
      <c r="AC568" s="72"/>
      <c r="AD568" s="72"/>
      <c r="AE568" s="72"/>
      <c r="AG568" s="127"/>
      <c r="AN568" s="72"/>
      <c r="AO568" s="72"/>
      <c r="AP568" s="72"/>
      <c r="AQ568" s="72"/>
      <c r="AR568" s="72"/>
      <c r="AS568" s="72"/>
      <c r="AT568" s="72"/>
      <c r="AU568" s="72"/>
    </row>
    <row r="569" spans="27:47" x14ac:dyDescent="0.2">
      <c r="AA569" s="72"/>
      <c r="AB569" s="72"/>
      <c r="AC569" s="72"/>
      <c r="AD569" s="72"/>
      <c r="AE569" s="72"/>
      <c r="AG569" s="127"/>
      <c r="AN569" s="72"/>
      <c r="AO569" s="72"/>
      <c r="AP569" s="72"/>
      <c r="AQ569" s="72"/>
      <c r="AR569" s="72"/>
      <c r="AS569" s="72"/>
      <c r="AT569" s="72"/>
      <c r="AU569" s="72"/>
    </row>
    <row r="570" spans="27:47" x14ac:dyDescent="0.2">
      <c r="AA570" s="72"/>
      <c r="AB570" s="72"/>
      <c r="AC570" s="72"/>
      <c r="AD570" s="72"/>
      <c r="AE570" s="72"/>
      <c r="AG570" s="127"/>
      <c r="AN570" s="72"/>
      <c r="AO570" s="72"/>
      <c r="AP570" s="72"/>
      <c r="AQ570" s="72"/>
      <c r="AR570" s="72"/>
      <c r="AS570" s="72"/>
      <c r="AT570" s="72"/>
      <c r="AU570" s="72"/>
    </row>
    <row r="571" spans="27:47" x14ac:dyDescent="0.2">
      <c r="AA571" s="72"/>
      <c r="AB571" s="72"/>
      <c r="AC571" s="72"/>
      <c r="AD571" s="72"/>
      <c r="AE571" s="72"/>
      <c r="AG571" s="127"/>
      <c r="AN571" s="72"/>
      <c r="AO571" s="72"/>
      <c r="AP571" s="72"/>
      <c r="AQ571" s="72"/>
      <c r="AR571" s="72"/>
      <c r="AS571" s="72"/>
      <c r="AT571" s="72"/>
      <c r="AU571" s="72"/>
    </row>
    <row r="572" spans="27:47" x14ac:dyDescent="0.2">
      <c r="AA572" s="72"/>
      <c r="AB572" s="72"/>
      <c r="AC572" s="72"/>
      <c r="AD572" s="72"/>
      <c r="AE572" s="72"/>
      <c r="AG572" s="127"/>
      <c r="AN572" s="72"/>
      <c r="AO572" s="72"/>
      <c r="AP572" s="72"/>
      <c r="AQ572" s="72"/>
      <c r="AR572" s="72"/>
      <c r="AS572" s="72"/>
      <c r="AT572" s="72"/>
      <c r="AU572" s="72"/>
    </row>
    <row r="573" spans="27:47" x14ac:dyDescent="0.2">
      <c r="AA573" s="72"/>
      <c r="AB573" s="72"/>
      <c r="AC573" s="72"/>
      <c r="AD573" s="72"/>
      <c r="AE573" s="72"/>
      <c r="AG573" s="127"/>
      <c r="AN573" s="72"/>
      <c r="AO573" s="72"/>
      <c r="AP573" s="72"/>
      <c r="AQ573" s="72"/>
      <c r="AR573" s="72"/>
      <c r="AS573" s="72"/>
      <c r="AT573" s="72"/>
      <c r="AU573" s="72"/>
    </row>
    <row r="574" spans="27:47" x14ac:dyDescent="0.2">
      <c r="AA574" s="72"/>
      <c r="AB574" s="72"/>
      <c r="AC574" s="72"/>
      <c r="AD574" s="72"/>
      <c r="AE574" s="72"/>
      <c r="AG574" s="127"/>
      <c r="AN574" s="72"/>
      <c r="AO574" s="72"/>
      <c r="AP574" s="72"/>
      <c r="AQ574" s="72"/>
      <c r="AR574" s="72"/>
      <c r="AS574" s="72"/>
      <c r="AT574" s="72"/>
      <c r="AU574" s="72"/>
    </row>
    <row r="575" spans="27:47" x14ac:dyDescent="0.2">
      <c r="AA575" s="72"/>
      <c r="AB575" s="72"/>
      <c r="AC575" s="72"/>
      <c r="AD575" s="72"/>
      <c r="AE575" s="72"/>
      <c r="AG575" s="127"/>
      <c r="AN575" s="72"/>
      <c r="AO575" s="72"/>
      <c r="AP575" s="72"/>
      <c r="AQ575" s="72"/>
      <c r="AR575" s="72"/>
      <c r="AS575" s="72"/>
      <c r="AT575" s="72"/>
      <c r="AU575" s="72"/>
    </row>
    <row r="576" spans="27:47" x14ac:dyDescent="0.2">
      <c r="AA576" s="72"/>
      <c r="AB576" s="72"/>
      <c r="AC576" s="72"/>
      <c r="AD576" s="72"/>
      <c r="AE576" s="72"/>
      <c r="AG576" s="127"/>
      <c r="AN576" s="72"/>
      <c r="AO576" s="72"/>
      <c r="AP576" s="72"/>
      <c r="AQ576" s="72"/>
      <c r="AR576" s="72"/>
      <c r="AS576" s="72"/>
      <c r="AT576" s="72"/>
      <c r="AU576" s="72"/>
    </row>
    <row r="577" spans="27:50" x14ac:dyDescent="0.2">
      <c r="AA577" s="72"/>
      <c r="AB577" s="72"/>
      <c r="AC577" s="72"/>
      <c r="AD577" s="72"/>
      <c r="AE577" s="72"/>
      <c r="AG577" s="127"/>
      <c r="AN577" s="72"/>
      <c r="AO577" s="72"/>
      <c r="AP577" s="72"/>
      <c r="AQ577" s="72"/>
      <c r="AR577" s="72"/>
      <c r="AS577" s="72"/>
      <c r="AT577" s="72"/>
      <c r="AU577" s="72"/>
    </row>
    <row r="578" spans="27:50" x14ac:dyDescent="0.2">
      <c r="AA578" s="72"/>
      <c r="AB578" s="72"/>
      <c r="AC578" s="72"/>
      <c r="AD578" s="72"/>
      <c r="AE578" s="72"/>
      <c r="AG578" s="127"/>
      <c r="AN578" s="72"/>
      <c r="AO578" s="72"/>
      <c r="AP578" s="72"/>
      <c r="AQ578" s="72"/>
      <c r="AR578" s="72"/>
      <c r="AS578" s="72"/>
      <c r="AT578" s="72"/>
      <c r="AU578" s="72"/>
      <c r="AV578" s="72"/>
    </row>
    <row r="579" spans="27:50" x14ac:dyDescent="0.2">
      <c r="AA579" s="72"/>
      <c r="AB579" s="72"/>
      <c r="AC579" s="72"/>
      <c r="AD579" s="72"/>
      <c r="AE579" s="72"/>
      <c r="AG579" s="127"/>
      <c r="AN579" s="72"/>
      <c r="AO579" s="72"/>
      <c r="AP579" s="72"/>
      <c r="AQ579" s="72"/>
      <c r="AR579" s="72"/>
      <c r="AS579" s="72"/>
      <c r="AT579" s="72"/>
      <c r="AU579" s="72"/>
    </row>
    <row r="580" spans="27:50" x14ac:dyDescent="0.2">
      <c r="AA580" s="72"/>
      <c r="AB580" s="72"/>
      <c r="AC580" s="72"/>
      <c r="AD580" s="72"/>
      <c r="AE580" s="72"/>
      <c r="AG580" s="127"/>
      <c r="AN580" s="72"/>
      <c r="AO580" s="72"/>
      <c r="AP580" s="72"/>
      <c r="AQ580" s="72"/>
      <c r="AR580" s="72"/>
      <c r="AS580" s="72"/>
      <c r="AT580" s="72"/>
      <c r="AU580" s="72"/>
    </row>
    <row r="581" spans="27:50" x14ac:dyDescent="0.2">
      <c r="AA581" s="72"/>
      <c r="AB581" s="72"/>
      <c r="AC581" s="72"/>
      <c r="AD581" s="72"/>
      <c r="AE581" s="72"/>
      <c r="AG581" s="127"/>
      <c r="AN581" s="72"/>
      <c r="AO581" s="72"/>
      <c r="AP581" s="72"/>
      <c r="AQ581" s="72"/>
      <c r="AR581" s="72"/>
      <c r="AS581" s="72"/>
      <c r="AT581" s="72"/>
      <c r="AU581" s="72"/>
    </row>
    <row r="582" spans="27:50" x14ac:dyDescent="0.2">
      <c r="AA582" s="72"/>
      <c r="AB582" s="72"/>
      <c r="AC582" s="72"/>
      <c r="AD582" s="72"/>
      <c r="AE582" s="72"/>
      <c r="AG582" s="127"/>
      <c r="AN582" s="72"/>
      <c r="AO582" s="72"/>
      <c r="AP582" s="72"/>
      <c r="AQ582" s="72"/>
      <c r="AR582" s="72"/>
      <c r="AS582" s="72"/>
      <c r="AT582" s="72"/>
      <c r="AU582" s="72"/>
    </row>
    <row r="583" spans="27:50" x14ac:dyDescent="0.2">
      <c r="AA583" s="72"/>
      <c r="AB583" s="72"/>
      <c r="AC583" s="72"/>
      <c r="AD583" s="72"/>
      <c r="AE583" s="72"/>
      <c r="AG583" s="127"/>
      <c r="AN583" s="72"/>
      <c r="AO583" s="72"/>
      <c r="AP583" s="72"/>
      <c r="AQ583" s="72"/>
      <c r="AR583" s="72"/>
      <c r="AS583" s="72"/>
      <c r="AT583" s="72"/>
      <c r="AU583" s="72"/>
    </row>
    <row r="584" spans="27:50" x14ac:dyDescent="0.2">
      <c r="AA584" s="72"/>
      <c r="AB584" s="72"/>
      <c r="AC584" s="72"/>
      <c r="AD584" s="72"/>
      <c r="AE584" s="72"/>
      <c r="AG584" s="127"/>
      <c r="AN584" s="72"/>
      <c r="AO584" s="72"/>
      <c r="AP584" s="72"/>
      <c r="AQ584" s="72"/>
      <c r="AR584" s="72"/>
      <c r="AS584" s="72"/>
      <c r="AT584" s="72"/>
      <c r="AU584" s="72"/>
    </row>
    <row r="585" spans="27:50" x14ac:dyDescent="0.2">
      <c r="AA585" s="72"/>
      <c r="AB585" s="72"/>
      <c r="AC585" s="72"/>
      <c r="AD585" s="72"/>
      <c r="AE585" s="72"/>
      <c r="AG585" s="127"/>
      <c r="AN585" s="72"/>
      <c r="AO585" s="72"/>
      <c r="AP585" s="72"/>
      <c r="AQ585" s="72"/>
      <c r="AR585" s="72"/>
      <c r="AS585" s="72"/>
      <c r="AT585" s="72"/>
      <c r="AU585" s="72"/>
    </row>
    <row r="586" spans="27:50" x14ac:dyDescent="0.2">
      <c r="AA586" s="72"/>
      <c r="AB586" s="72"/>
      <c r="AC586" s="72"/>
      <c r="AD586" s="72"/>
      <c r="AE586" s="72"/>
      <c r="AG586" s="127"/>
      <c r="AN586" s="72"/>
      <c r="AO586" s="72"/>
      <c r="AP586" s="72"/>
      <c r="AQ586" s="72"/>
      <c r="AR586" s="72"/>
      <c r="AS586" s="72"/>
      <c r="AT586" s="72"/>
      <c r="AU586" s="72"/>
    </row>
    <row r="587" spans="27:50" x14ac:dyDescent="0.2">
      <c r="AA587" s="72"/>
      <c r="AB587" s="72"/>
      <c r="AC587" s="72"/>
      <c r="AD587" s="72"/>
      <c r="AE587" s="72"/>
      <c r="AG587" s="127"/>
      <c r="AN587" s="72"/>
      <c r="AO587" s="72"/>
      <c r="AP587" s="72"/>
      <c r="AQ587" s="72"/>
      <c r="AR587" s="72"/>
      <c r="AS587" s="72"/>
      <c r="AT587" s="72"/>
      <c r="AU587" s="72"/>
    </row>
    <row r="588" spans="27:50" x14ac:dyDescent="0.2">
      <c r="AA588" s="72"/>
      <c r="AB588" s="72"/>
      <c r="AC588" s="72"/>
      <c r="AD588" s="72"/>
      <c r="AE588" s="72"/>
      <c r="AG588" s="127"/>
      <c r="AN588" s="72"/>
      <c r="AO588" s="72"/>
      <c r="AP588" s="72"/>
      <c r="AQ588" s="72"/>
      <c r="AR588" s="72"/>
      <c r="AS588" s="72"/>
      <c r="AT588" s="72"/>
      <c r="AU588" s="72"/>
    </row>
    <row r="589" spans="27:50" x14ac:dyDescent="0.2">
      <c r="AA589" s="72"/>
      <c r="AB589" s="72"/>
      <c r="AC589" s="72"/>
      <c r="AD589" s="72"/>
      <c r="AE589" s="72"/>
      <c r="AG589" s="127"/>
      <c r="AN589" s="72"/>
      <c r="AO589" s="72"/>
      <c r="AP589" s="72"/>
      <c r="AQ589" s="72"/>
      <c r="AR589" s="72"/>
      <c r="AS589" s="72"/>
      <c r="AT589" s="72"/>
      <c r="AU589" s="72"/>
    </row>
    <row r="590" spans="27:50" x14ac:dyDescent="0.2">
      <c r="AA590" s="72"/>
      <c r="AB590" s="72"/>
      <c r="AC590" s="72"/>
      <c r="AD590" s="72"/>
      <c r="AE590" s="72"/>
      <c r="AG590" s="127"/>
      <c r="AN590" s="72"/>
      <c r="AO590" s="72"/>
      <c r="AP590" s="72"/>
      <c r="AQ590" s="72"/>
      <c r="AR590" s="72"/>
      <c r="AS590" s="72"/>
      <c r="AT590" s="72"/>
      <c r="AU590" s="72"/>
      <c r="AV590" s="72"/>
    </row>
    <row r="591" spans="27:50" x14ac:dyDescent="0.2">
      <c r="AA591" s="72"/>
      <c r="AB591" s="72"/>
      <c r="AC591" s="72"/>
      <c r="AD591" s="72"/>
      <c r="AE591" s="72"/>
      <c r="AG591" s="127"/>
      <c r="AN591" s="72"/>
      <c r="AO591" s="72"/>
      <c r="AP591" s="72"/>
      <c r="AQ591" s="72"/>
      <c r="AR591" s="72"/>
      <c r="AS591" s="72"/>
      <c r="AT591" s="72"/>
      <c r="AU591" s="72"/>
      <c r="AV591" s="72"/>
    </row>
    <row r="592" spans="27:50" x14ac:dyDescent="0.2">
      <c r="AA592" s="72"/>
      <c r="AB592" s="72"/>
      <c r="AC592" s="72"/>
      <c r="AD592" s="72"/>
      <c r="AE592" s="72"/>
      <c r="AG592" s="127"/>
      <c r="AN592" s="72"/>
      <c r="AO592" s="72"/>
      <c r="AP592" s="72"/>
      <c r="AQ592" s="72"/>
      <c r="AR592" s="72"/>
      <c r="AS592" s="72"/>
      <c r="AT592" s="72"/>
      <c r="AU592" s="72"/>
      <c r="AV592" s="72"/>
      <c r="AX592" s="72"/>
    </row>
    <row r="593" spans="27:64" x14ac:dyDescent="0.2">
      <c r="AA593" s="72"/>
      <c r="AB593" s="72"/>
      <c r="AC593" s="72"/>
      <c r="AD593" s="72"/>
      <c r="AE593" s="72"/>
      <c r="AG593" s="127"/>
      <c r="AN593" s="72"/>
      <c r="AO593" s="72"/>
      <c r="AP593" s="72"/>
      <c r="AQ593" s="72"/>
      <c r="AR593" s="72"/>
      <c r="AS593" s="72"/>
      <c r="AT593" s="72"/>
      <c r="AU593" s="72"/>
      <c r="AV593" s="72"/>
    </row>
    <row r="594" spans="27:64" x14ac:dyDescent="0.2">
      <c r="AA594" s="72"/>
      <c r="AB594" s="72"/>
      <c r="AC594" s="72"/>
      <c r="AD594" s="72"/>
      <c r="AE594" s="72"/>
      <c r="AG594" s="127"/>
      <c r="AN594" s="72"/>
      <c r="AO594" s="72"/>
      <c r="AP594" s="72"/>
      <c r="AQ594" s="72"/>
      <c r="AR594" s="72"/>
      <c r="AS594" s="72"/>
      <c r="AT594" s="72"/>
      <c r="AU594" s="72"/>
    </row>
    <row r="595" spans="27:64" x14ac:dyDescent="0.2">
      <c r="AA595" s="72"/>
      <c r="AB595" s="72"/>
      <c r="AC595" s="72"/>
      <c r="AD595" s="72"/>
      <c r="AE595" s="72"/>
      <c r="AG595" s="127"/>
      <c r="AN595" s="72"/>
      <c r="AO595" s="72"/>
      <c r="AP595" s="72"/>
      <c r="AQ595" s="72"/>
      <c r="AR595" s="72"/>
      <c r="AS595" s="72"/>
      <c r="AT595" s="72"/>
      <c r="AU595" s="72"/>
    </row>
    <row r="596" spans="27:64" x14ac:dyDescent="0.2">
      <c r="AA596" s="72"/>
      <c r="AB596" s="72"/>
      <c r="AC596" s="72"/>
      <c r="AD596" s="72"/>
      <c r="AE596" s="72"/>
      <c r="AG596" s="127"/>
      <c r="AN596" s="72"/>
      <c r="AO596" s="72"/>
      <c r="AP596" s="72"/>
      <c r="AQ596" s="72"/>
      <c r="AR596" s="72"/>
      <c r="AS596" s="72"/>
      <c r="AT596" s="72"/>
      <c r="AU596" s="72"/>
    </row>
    <row r="597" spans="27:64" x14ac:dyDescent="0.2">
      <c r="AA597" s="72"/>
      <c r="AB597" s="72"/>
      <c r="AC597" s="72"/>
      <c r="AD597" s="72"/>
      <c r="AE597" s="72"/>
      <c r="AG597" s="127"/>
      <c r="AN597" s="72"/>
      <c r="AO597" s="72"/>
      <c r="AP597" s="72"/>
      <c r="AQ597" s="72"/>
      <c r="AR597" s="72"/>
      <c r="AS597" s="72"/>
      <c r="AT597" s="72"/>
      <c r="AU597" s="72"/>
    </row>
    <row r="598" spans="27:64" x14ac:dyDescent="0.2">
      <c r="AA598" s="72"/>
      <c r="AB598" s="72"/>
      <c r="AC598" s="72"/>
      <c r="AD598" s="72"/>
      <c r="AE598" s="72"/>
      <c r="AG598" s="127"/>
      <c r="AN598" s="72"/>
      <c r="AO598" s="72"/>
      <c r="AP598" s="72"/>
      <c r="AQ598" s="72"/>
      <c r="AR598" s="72"/>
      <c r="AS598" s="72"/>
      <c r="AT598" s="72"/>
      <c r="AU598" s="72"/>
    </row>
    <row r="599" spans="27:64" x14ac:dyDescent="0.2">
      <c r="AA599" s="72"/>
      <c r="AB599" s="72"/>
      <c r="AC599" s="72"/>
      <c r="AD599" s="72"/>
      <c r="AE599" s="72"/>
      <c r="AG599" s="127"/>
      <c r="AN599" s="72"/>
      <c r="AO599" s="72"/>
      <c r="AP599" s="72"/>
      <c r="AQ599" s="72"/>
      <c r="AR599" s="72"/>
      <c r="AS599" s="72"/>
      <c r="AT599" s="72"/>
      <c r="AU599" s="72"/>
    </row>
    <row r="600" spans="27:64" x14ac:dyDescent="0.2">
      <c r="AA600" s="72"/>
      <c r="AB600" s="72"/>
      <c r="AC600" s="72"/>
      <c r="AD600" s="72"/>
      <c r="AE600" s="72"/>
      <c r="AG600" s="127"/>
      <c r="AN600" s="72"/>
      <c r="AO600" s="72"/>
      <c r="AP600" s="72"/>
      <c r="AQ600" s="72"/>
      <c r="AR600" s="72"/>
      <c r="AS600" s="72"/>
      <c r="AT600" s="72"/>
      <c r="AU600" s="72"/>
    </row>
    <row r="601" spans="27:64" x14ac:dyDescent="0.2">
      <c r="AA601" s="72"/>
      <c r="AB601" s="72"/>
      <c r="AC601" s="72"/>
      <c r="AD601" s="72"/>
      <c r="AE601" s="72"/>
      <c r="AG601" s="127"/>
      <c r="AN601" s="72"/>
      <c r="AO601" s="72"/>
      <c r="AP601" s="72"/>
      <c r="AQ601" s="72"/>
      <c r="AR601" s="72"/>
      <c r="AS601" s="72"/>
      <c r="AT601" s="72"/>
      <c r="AU601" s="72"/>
    </row>
    <row r="602" spans="27:64" x14ac:dyDescent="0.2">
      <c r="AA602" s="72"/>
      <c r="AB602" s="72"/>
      <c r="AC602" s="72"/>
      <c r="AD602" s="72"/>
      <c r="AE602" s="72"/>
      <c r="AG602" s="127"/>
      <c r="AN602" s="72"/>
      <c r="AO602" s="72"/>
      <c r="AP602" s="72"/>
      <c r="AQ602" s="72"/>
      <c r="AR602" s="72"/>
      <c r="AS602" s="72"/>
      <c r="AT602" s="72"/>
      <c r="AU602" s="72"/>
    </row>
    <row r="603" spans="27:64" x14ac:dyDescent="0.2">
      <c r="AA603" s="72"/>
      <c r="AB603" s="72"/>
      <c r="AC603" s="72"/>
      <c r="AD603" s="72"/>
      <c r="AE603" s="72"/>
      <c r="AG603" s="127"/>
      <c r="AN603" s="72"/>
      <c r="AO603" s="72"/>
      <c r="AP603" s="72"/>
      <c r="AQ603" s="72"/>
      <c r="AR603" s="72"/>
      <c r="AS603" s="72"/>
      <c r="AT603" s="72"/>
      <c r="AU603" s="72"/>
    </row>
    <row r="604" spans="27:64" x14ac:dyDescent="0.2">
      <c r="AA604" s="72"/>
      <c r="AB604" s="72"/>
      <c r="AC604" s="72"/>
      <c r="AD604" s="72"/>
      <c r="AE604" s="72"/>
      <c r="AG604" s="127"/>
      <c r="AN604" s="72"/>
      <c r="AO604" s="72"/>
      <c r="AP604" s="72"/>
      <c r="AQ604" s="72"/>
      <c r="AR604" s="72"/>
      <c r="AS604" s="72"/>
      <c r="AT604" s="72"/>
      <c r="AU604" s="72"/>
      <c r="AV604" s="72"/>
      <c r="AW604" s="72"/>
      <c r="AX604" s="72"/>
      <c r="AY604" s="72"/>
      <c r="AZ604" s="72"/>
      <c r="BA604" s="72"/>
      <c r="BB604" s="72"/>
      <c r="BC604" s="72"/>
      <c r="BD604" s="72"/>
      <c r="BE604" s="72"/>
      <c r="BF604" s="72"/>
      <c r="BG604" s="72"/>
      <c r="BH604" s="72"/>
      <c r="BI604" s="72"/>
      <c r="BJ604" s="72"/>
      <c r="BK604" s="72"/>
      <c r="BL604" s="72"/>
    </row>
    <row r="605" spans="27:64" x14ac:dyDescent="0.2">
      <c r="AA605" s="72"/>
      <c r="AB605" s="72"/>
      <c r="AC605" s="72"/>
      <c r="AD605" s="72"/>
      <c r="AE605" s="72"/>
      <c r="AG605" s="127"/>
      <c r="AN605" s="72"/>
      <c r="AO605" s="72"/>
      <c r="AP605" s="72"/>
      <c r="AQ605" s="72"/>
      <c r="AR605" s="72"/>
      <c r="AS605" s="72"/>
      <c r="AT605" s="72"/>
      <c r="AU605" s="72"/>
    </row>
    <row r="606" spans="27:64" x14ac:dyDescent="0.2">
      <c r="AA606" s="72"/>
      <c r="AB606" s="72"/>
      <c r="AC606" s="72"/>
      <c r="AD606" s="72"/>
      <c r="AE606" s="72"/>
      <c r="AG606" s="127"/>
      <c r="AN606" s="72"/>
      <c r="AO606" s="72"/>
      <c r="AP606" s="72"/>
      <c r="AQ606" s="72"/>
      <c r="AR606" s="72"/>
      <c r="AS606" s="72"/>
      <c r="AT606" s="72"/>
      <c r="AU606" s="72"/>
    </row>
    <row r="607" spans="27:64" x14ac:dyDescent="0.2">
      <c r="AA607" s="72"/>
      <c r="AB607" s="72"/>
      <c r="AC607" s="72"/>
      <c r="AD607" s="72"/>
      <c r="AE607" s="72"/>
      <c r="AG607" s="127"/>
      <c r="AN607" s="72"/>
      <c r="AO607" s="72"/>
      <c r="AP607" s="72"/>
      <c r="AQ607" s="72"/>
      <c r="AR607" s="72"/>
      <c r="AS607" s="72"/>
      <c r="AT607" s="72"/>
      <c r="AU607" s="72"/>
    </row>
    <row r="608" spans="27:64" x14ac:dyDescent="0.2">
      <c r="AA608" s="72"/>
      <c r="AB608" s="72"/>
      <c r="AC608" s="72"/>
      <c r="AD608" s="72"/>
      <c r="AE608" s="72"/>
      <c r="AG608" s="127"/>
      <c r="AN608" s="72"/>
      <c r="AO608" s="72"/>
      <c r="AP608" s="72"/>
      <c r="AQ608" s="72"/>
      <c r="AR608" s="72"/>
      <c r="AS608" s="72"/>
      <c r="AT608" s="72"/>
      <c r="AU608" s="72"/>
    </row>
    <row r="609" spans="27:64" x14ac:dyDescent="0.2">
      <c r="AA609" s="72"/>
      <c r="AB609" s="72"/>
      <c r="AC609" s="72"/>
      <c r="AD609" s="72"/>
      <c r="AE609" s="72"/>
      <c r="AG609" s="127"/>
      <c r="AN609" s="72"/>
      <c r="AO609" s="72"/>
      <c r="AP609" s="72"/>
      <c r="AQ609" s="72"/>
      <c r="AR609" s="72"/>
      <c r="AS609" s="72"/>
      <c r="AT609" s="72"/>
      <c r="AU609" s="72"/>
    </row>
    <row r="610" spans="27:64" x14ac:dyDescent="0.2">
      <c r="AA610" s="72"/>
      <c r="AB610" s="72"/>
      <c r="AC610" s="72"/>
      <c r="AD610" s="72"/>
      <c r="AE610" s="72"/>
      <c r="AG610" s="127"/>
      <c r="AN610" s="72"/>
      <c r="AO610" s="72"/>
      <c r="AP610" s="72"/>
      <c r="AQ610" s="72"/>
      <c r="AR610" s="72"/>
      <c r="AS610" s="72"/>
      <c r="AT610" s="72"/>
      <c r="AU610" s="72"/>
    </row>
    <row r="611" spans="27:64" x14ac:dyDescent="0.2">
      <c r="AA611" s="72"/>
      <c r="AB611" s="72"/>
      <c r="AC611" s="72"/>
      <c r="AD611" s="72"/>
      <c r="AE611" s="72"/>
      <c r="AG611" s="127"/>
      <c r="AN611" s="72"/>
      <c r="AO611" s="72"/>
      <c r="AP611" s="72"/>
      <c r="AQ611" s="72"/>
      <c r="AR611" s="72"/>
      <c r="AS611" s="72"/>
      <c r="AT611" s="72"/>
      <c r="AU611" s="72"/>
    </row>
    <row r="612" spans="27:64" x14ac:dyDescent="0.2">
      <c r="AA612" s="72"/>
      <c r="AB612" s="72"/>
      <c r="AC612" s="72"/>
      <c r="AD612" s="72"/>
      <c r="AE612" s="72"/>
      <c r="AG612" s="127"/>
      <c r="AN612" s="72"/>
      <c r="AO612" s="72"/>
      <c r="AP612" s="72"/>
      <c r="AQ612" s="72"/>
      <c r="AR612" s="72"/>
      <c r="AS612" s="72"/>
      <c r="AT612" s="72"/>
      <c r="AU612" s="72"/>
    </row>
    <row r="613" spans="27:64" x14ac:dyDescent="0.2">
      <c r="AA613" s="72"/>
      <c r="AB613" s="72"/>
      <c r="AC613" s="72"/>
      <c r="AD613" s="72"/>
      <c r="AE613" s="72"/>
      <c r="AG613" s="127"/>
      <c r="AN613" s="72"/>
      <c r="AO613" s="72"/>
      <c r="AP613" s="72"/>
      <c r="AQ613" s="72"/>
      <c r="AR613" s="72"/>
      <c r="AS613" s="72"/>
      <c r="AT613" s="72"/>
      <c r="AU613" s="72"/>
      <c r="AV613" s="72"/>
    </row>
    <row r="614" spans="27:64" x14ac:dyDescent="0.2">
      <c r="AA614" s="72"/>
      <c r="AB614" s="72"/>
      <c r="AC614" s="72"/>
      <c r="AD614" s="72"/>
      <c r="AE614" s="72"/>
      <c r="AG614" s="127"/>
      <c r="AN614" s="72"/>
      <c r="AO614" s="72"/>
      <c r="AP614" s="72"/>
      <c r="AQ614" s="72"/>
      <c r="AR614" s="72"/>
      <c r="AS614" s="72"/>
      <c r="AT614" s="72"/>
      <c r="AU614" s="72"/>
    </row>
    <row r="615" spans="27:64" x14ac:dyDescent="0.2">
      <c r="AA615" s="72"/>
      <c r="AB615" s="72"/>
      <c r="AC615" s="72"/>
      <c r="AD615" s="72"/>
      <c r="AE615" s="72"/>
      <c r="AG615" s="127"/>
      <c r="AN615" s="72"/>
      <c r="AO615" s="72"/>
      <c r="AP615" s="72"/>
      <c r="AQ615" s="72"/>
      <c r="AR615" s="72"/>
      <c r="AS615" s="72"/>
      <c r="AT615" s="72"/>
      <c r="AU615" s="72"/>
    </row>
    <row r="616" spans="27:64" x14ac:dyDescent="0.2">
      <c r="AA616" s="72"/>
      <c r="AB616" s="72"/>
      <c r="AC616" s="72"/>
      <c r="AD616" s="72"/>
      <c r="AE616" s="72"/>
      <c r="AG616" s="127"/>
      <c r="AN616" s="72"/>
      <c r="AO616" s="72"/>
      <c r="AP616" s="72"/>
      <c r="AQ616" s="72"/>
      <c r="AR616" s="72"/>
      <c r="AS616" s="72"/>
      <c r="AT616" s="72"/>
      <c r="AU616" s="72"/>
    </row>
    <row r="617" spans="27:64" x14ac:dyDescent="0.2">
      <c r="AA617" s="72"/>
      <c r="AB617" s="72"/>
      <c r="AC617" s="72"/>
      <c r="AD617" s="72"/>
      <c r="AE617" s="72"/>
      <c r="AG617" s="127"/>
      <c r="AN617" s="72"/>
      <c r="AO617" s="72"/>
      <c r="AP617" s="72"/>
      <c r="AQ617" s="72"/>
      <c r="AR617" s="72"/>
      <c r="AS617" s="72"/>
      <c r="AT617" s="72"/>
      <c r="AU617" s="72"/>
      <c r="AV617" s="72"/>
      <c r="AW617" s="72"/>
      <c r="AX617" s="72"/>
      <c r="AY617" s="72"/>
      <c r="AZ617" s="72"/>
      <c r="BA617" s="72"/>
      <c r="BB617" s="72"/>
      <c r="BC617" s="72"/>
      <c r="BD617" s="72"/>
      <c r="BE617" s="72"/>
      <c r="BF617" s="72"/>
      <c r="BG617" s="72"/>
      <c r="BH617" s="72"/>
      <c r="BI617" s="72"/>
      <c r="BJ617" s="72"/>
      <c r="BK617" s="72"/>
      <c r="BL617" s="72"/>
    </row>
    <row r="618" spans="27:64" x14ac:dyDescent="0.2">
      <c r="AA618" s="72"/>
      <c r="AB618" s="72"/>
      <c r="AC618" s="72"/>
      <c r="AD618" s="72"/>
      <c r="AE618" s="72"/>
      <c r="AG618" s="127"/>
      <c r="AN618" s="72"/>
      <c r="AO618" s="72"/>
      <c r="AP618" s="72"/>
      <c r="AQ618" s="72"/>
      <c r="AR618" s="72"/>
      <c r="AS618" s="72"/>
      <c r="AT618" s="72"/>
      <c r="AU618" s="72"/>
    </row>
    <row r="619" spans="27:64" x14ac:dyDescent="0.2">
      <c r="AA619" s="72"/>
      <c r="AB619" s="72"/>
      <c r="AC619" s="72"/>
      <c r="AD619" s="72"/>
      <c r="AE619" s="72"/>
      <c r="AG619" s="127"/>
      <c r="AN619" s="72"/>
      <c r="AO619" s="72"/>
      <c r="AP619" s="72"/>
      <c r="AQ619" s="72"/>
      <c r="AR619" s="72"/>
      <c r="AS619" s="72"/>
      <c r="AT619" s="72"/>
      <c r="AU619" s="72"/>
    </row>
    <row r="620" spans="27:64" x14ac:dyDescent="0.2">
      <c r="AA620" s="72"/>
      <c r="AB620" s="72"/>
      <c r="AC620" s="72"/>
      <c r="AD620" s="72"/>
      <c r="AE620" s="72"/>
      <c r="AG620" s="127"/>
      <c r="AN620" s="72"/>
      <c r="AO620" s="72"/>
      <c r="AP620" s="72"/>
      <c r="AQ620" s="72"/>
      <c r="AR620" s="72"/>
      <c r="AS620" s="72"/>
      <c r="AT620" s="72"/>
      <c r="AU620" s="72"/>
    </row>
    <row r="621" spans="27:64" x14ac:dyDescent="0.2">
      <c r="AA621" s="72"/>
      <c r="AB621" s="72"/>
      <c r="AC621" s="72"/>
      <c r="AD621" s="72"/>
      <c r="AE621" s="72"/>
      <c r="AG621" s="127"/>
      <c r="AN621" s="72"/>
      <c r="AO621" s="72"/>
      <c r="AP621" s="72"/>
      <c r="AQ621" s="72"/>
      <c r="AR621" s="72"/>
      <c r="AS621" s="72"/>
      <c r="AT621" s="72"/>
      <c r="AU621" s="72"/>
    </row>
    <row r="622" spans="27:64" x14ac:dyDescent="0.2">
      <c r="AA622" s="72"/>
      <c r="AB622" s="72"/>
      <c r="AC622" s="72"/>
      <c r="AD622" s="72"/>
      <c r="AE622" s="72"/>
      <c r="AG622" s="127"/>
      <c r="AN622" s="72"/>
      <c r="AO622" s="72"/>
      <c r="AP622" s="72"/>
      <c r="AQ622" s="72"/>
      <c r="AR622" s="72"/>
      <c r="AS622" s="72"/>
      <c r="AT622" s="72"/>
      <c r="AU622" s="72"/>
    </row>
    <row r="623" spans="27:64" x14ac:dyDescent="0.2">
      <c r="AA623" s="72"/>
      <c r="AB623" s="72"/>
      <c r="AC623" s="72"/>
      <c r="AD623" s="72"/>
      <c r="AE623" s="72"/>
      <c r="AG623" s="127"/>
      <c r="AN623" s="72"/>
      <c r="AO623" s="72"/>
      <c r="AP623" s="72"/>
      <c r="AQ623" s="72"/>
      <c r="AR623" s="72"/>
      <c r="AS623" s="72"/>
      <c r="AT623" s="72"/>
      <c r="AU623" s="72"/>
    </row>
    <row r="624" spans="27:64" x14ac:dyDescent="0.2">
      <c r="AA624" s="72"/>
      <c r="AB624" s="72"/>
      <c r="AC624" s="72"/>
      <c r="AD624" s="72"/>
      <c r="AE624" s="72"/>
      <c r="AG624" s="127"/>
      <c r="AN624" s="72"/>
      <c r="AO624" s="72"/>
      <c r="AP624" s="72"/>
      <c r="AQ624" s="72"/>
      <c r="AR624" s="72"/>
      <c r="AS624" s="72"/>
      <c r="AT624" s="72"/>
      <c r="AU624" s="72"/>
    </row>
    <row r="625" spans="27:64" x14ac:dyDescent="0.2">
      <c r="AA625" s="72"/>
      <c r="AB625" s="72"/>
      <c r="AC625" s="72"/>
      <c r="AD625" s="72"/>
      <c r="AE625" s="72"/>
      <c r="AG625" s="127"/>
      <c r="AN625" s="72"/>
      <c r="AO625" s="72"/>
      <c r="AP625" s="72"/>
      <c r="AQ625" s="72"/>
      <c r="AR625" s="72"/>
      <c r="AS625" s="72"/>
      <c r="AT625" s="72"/>
      <c r="AU625" s="72"/>
      <c r="AV625" s="72"/>
      <c r="AW625" s="72"/>
      <c r="AX625" s="72"/>
      <c r="AY625" s="72"/>
      <c r="AZ625" s="72"/>
      <c r="BA625" s="72"/>
      <c r="BB625" s="72"/>
      <c r="BC625" s="72"/>
      <c r="BD625" s="72"/>
      <c r="BE625" s="72"/>
      <c r="BF625" s="72"/>
      <c r="BG625" s="72"/>
      <c r="BH625" s="72"/>
      <c r="BI625" s="72"/>
      <c r="BJ625" s="72"/>
      <c r="BK625" s="72"/>
      <c r="BL625" s="72"/>
    </row>
    <row r="626" spans="27:64" x14ac:dyDescent="0.2">
      <c r="AA626" s="72"/>
      <c r="AB626" s="72"/>
      <c r="AC626" s="72"/>
      <c r="AD626" s="72"/>
      <c r="AE626" s="72"/>
      <c r="AG626" s="127"/>
      <c r="AN626" s="72"/>
      <c r="AO626" s="72"/>
      <c r="AP626" s="72"/>
      <c r="AQ626" s="72"/>
      <c r="AR626" s="72"/>
      <c r="AS626" s="72"/>
      <c r="AT626" s="72"/>
      <c r="AU626" s="72"/>
    </row>
    <row r="627" spans="27:64" x14ac:dyDescent="0.2">
      <c r="AA627" s="72"/>
      <c r="AB627" s="72"/>
      <c r="AC627" s="72"/>
      <c r="AD627" s="72"/>
      <c r="AE627" s="72"/>
      <c r="AG627" s="127"/>
      <c r="AN627" s="72"/>
      <c r="AO627" s="72"/>
      <c r="AP627" s="72"/>
      <c r="AQ627" s="72"/>
      <c r="AR627" s="72"/>
      <c r="AS627" s="72"/>
      <c r="AT627" s="72"/>
      <c r="AU627" s="72"/>
    </row>
    <row r="628" spans="27:64" x14ac:dyDescent="0.2">
      <c r="AA628" s="72"/>
      <c r="AB628" s="72"/>
      <c r="AC628" s="72"/>
      <c r="AD628" s="72"/>
      <c r="AE628" s="72"/>
      <c r="AG628" s="127"/>
      <c r="AN628" s="72"/>
      <c r="AO628" s="72"/>
      <c r="AP628" s="72"/>
      <c r="AQ628" s="72"/>
      <c r="AR628" s="72"/>
      <c r="AS628" s="72"/>
      <c r="AT628" s="72"/>
      <c r="AU628" s="72"/>
    </row>
    <row r="629" spans="27:64" x14ac:dyDescent="0.2">
      <c r="AA629" s="72"/>
      <c r="AB629" s="72"/>
      <c r="AC629" s="72"/>
      <c r="AD629" s="72"/>
      <c r="AE629" s="72"/>
      <c r="AG629" s="127"/>
      <c r="AN629" s="72"/>
      <c r="AO629" s="72"/>
      <c r="AP629" s="72"/>
      <c r="AQ629" s="72"/>
      <c r="AR629" s="72"/>
      <c r="AS629" s="72"/>
      <c r="AT629" s="72"/>
      <c r="AU629" s="72"/>
    </row>
    <row r="630" spans="27:64" x14ac:dyDescent="0.2">
      <c r="AA630" s="72"/>
      <c r="AB630" s="72"/>
      <c r="AC630" s="72"/>
      <c r="AD630" s="72"/>
      <c r="AE630" s="72"/>
      <c r="AG630" s="127"/>
      <c r="AN630" s="72"/>
      <c r="AO630" s="72"/>
      <c r="AP630" s="72"/>
      <c r="AQ630" s="72"/>
      <c r="AR630" s="72"/>
      <c r="AS630" s="72"/>
      <c r="AT630" s="72"/>
      <c r="AU630" s="72"/>
    </row>
    <row r="631" spans="27:64" x14ac:dyDescent="0.2">
      <c r="AA631" s="72"/>
      <c r="AB631" s="72"/>
      <c r="AC631" s="72"/>
      <c r="AD631" s="72"/>
      <c r="AE631" s="72"/>
      <c r="AG631" s="127"/>
      <c r="AN631" s="72"/>
      <c r="AO631" s="72"/>
      <c r="AP631" s="72"/>
      <c r="AQ631" s="72"/>
      <c r="AR631" s="72"/>
      <c r="AS631" s="72"/>
      <c r="AT631" s="72"/>
      <c r="AU631" s="72"/>
    </row>
    <row r="632" spans="27:64" x14ac:dyDescent="0.2">
      <c r="AA632" s="72"/>
      <c r="AB632" s="72"/>
      <c r="AC632" s="72"/>
      <c r="AD632" s="72"/>
      <c r="AE632" s="72"/>
      <c r="AG632" s="127"/>
      <c r="AN632" s="72"/>
      <c r="AO632" s="72"/>
      <c r="AP632" s="72"/>
      <c r="AQ632" s="72"/>
      <c r="AR632" s="72"/>
      <c r="AS632" s="72"/>
      <c r="AT632" s="72"/>
      <c r="AU632" s="72"/>
    </row>
    <row r="633" spans="27:64" x14ac:dyDescent="0.2">
      <c r="AA633" s="72"/>
      <c r="AB633" s="72"/>
      <c r="AC633" s="72"/>
      <c r="AD633" s="72"/>
      <c r="AE633" s="72"/>
      <c r="AG633" s="127"/>
      <c r="AN633" s="72"/>
      <c r="AO633" s="72"/>
      <c r="AP633" s="72"/>
      <c r="AQ633" s="72"/>
      <c r="AR633" s="72"/>
      <c r="AS633" s="72"/>
      <c r="AT633" s="72"/>
      <c r="AU633" s="72"/>
    </row>
    <row r="634" spans="27:64" x14ac:dyDescent="0.2">
      <c r="AA634" s="72"/>
      <c r="AB634" s="72"/>
      <c r="AC634" s="72"/>
      <c r="AD634" s="72"/>
      <c r="AE634" s="72"/>
      <c r="AG634" s="127"/>
      <c r="AN634" s="72"/>
      <c r="AO634" s="72"/>
      <c r="AP634" s="72"/>
      <c r="AQ634" s="72"/>
      <c r="AR634" s="72"/>
      <c r="AS634" s="72"/>
      <c r="AT634" s="72"/>
      <c r="AU634" s="72"/>
    </row>
    <row r="635" spans="27:64" x14ac:dyDescent="0.2">
      <c r="AA635" s="72"/>
      <c r="AB635" s="72"/>
      <c r="AC635" s="72"/>
      <c r="AD635" s="72"/>
      <c r="AE635" s="72"/>
      <c r="AG635" s="127"/>
      <c r="AN635" s="72"/>
      <c r="AO635" s="72"/>
      <c r="AP635" s="72"/>
      <c r="AQ635" s="72"/>
      <c r="AR635" s="72"/>
      <c r="AS635" s="72"/>
      <c r="AT635" s="72"/>
      <c r="AU635" s="72"/>
    </row>
    <row r="636" spans="27:64" x14ac:dyDescent="0.2">
      <c r="AA636" s="72"/>
      <c r="AB636" s="72"/>
      <c r="AC636" s="72"/>
      <c r="AD636" s="72"/>
      <c r="AE636" s="72"/>
      <c r="AG636" s="127"/>
      <c r="AN636" s="72"/>
      <c r="AO636" s="72"/>
      <c r="AP636" s="72"/>
      <c r="AQ636" s="72"/>
      <c r="AR636" s="72"/>
      <c r="AS636" s="72"/>
      <c r="AT636" s="72"/>
      <c r="AU636" s="72"/>
    </row>
    <row r="637" spans="27:64" x14ac:dyDescent="0.2">
      <c r="AA637" s="72"/>
      <c r="AB637" s="72"/>
      <c r="AC637" s="72"/>
      <c r="AD637" s="72"/>
      <c r="AE637" s="72"/>
      <c r="AG637" s="127"/>
      <c r="AN637" s="72"/>
      <c r="AO637" s="72"/>
      <c r="AP637" s="72"/>
      <c r="AQ637" s="72"/>
      <c r="AR637" s="72"/>
      <c r="AS637" s="72"/>
      <c r="AT637" s="72"/>
      <c r="AU637" s="72"/>
    </row>
    <row r="638" spans="27:64" x14ac:dyDescent="0.2">
      <c r="AA638" s="72"/>
      <c r="AB638" s="72"/>
      <c r="AC638" s="72"/>
      <c r="AD638" s="72"/>
      <c r="AE638" s="72"/>
      <c r="AG638" s="127"/>
      <c r="AN638" s="72"/>
      <c r="AO638" s="72"/>
      <c r="AP638" s="72"/>
      <c r="AQ638" s="72"/>
      <c r="AR638" s="72"/>
      <c r="AS638" s="72"/>
      <c r="AT638" s="72"/>
      <c r="AU638" s="72"/>
    </row>
    <row r="639" spans="27:64" x14ac:dyDescent="0.2">
      <c r="AA639" s="72"/>
      <c r="AB639" s="72"/>
      <c r="AC639" s="72"/>
      <c r="AD639" s="72"/>
      <c r="AE639" s="72"/>
      <c r="AG639" s="127"/>
      <c r="AN639" s="72"/>
      <c r="AO639" s="72"/>
      <c r="AP639" s="72"/>
      <c r="AQ639" s="72"/>
      <c r="AR639" s="72"/>
      <c r="AS639" s="72"/>
      <c r="AT639" s="72"/>
      <c r="AU639" s="72"/>
      <c r="AV639" s="72"/>
    </row>
    <row r="640" spans="27:64" x14ac:dyDescent="0.2">
      <c r="AA640" s="72"/>
      <c r="AB640" s="72"/>
      <c r="AC640" s="72"/>
      <c r="AD640" s="72"/>
      <c r="AE640" s="72"/>
      <c r="AG640" s="127"/>
      <c r="AN640" s="72"/>
      <c r="AO640" s="72"/>
      <c r="AP640" s="72"/>
      <c r="AQ640" s="72"/>
      <c r="AR640" s="72"/>
      <c r="AS640" s="72"/>
      <c r="AT640" s="72"/>
      <c r="AU640" s="72"/>
    </row>
    <row r="641" spans="27:47" x14ac:dyDescent="0.2">
      <c r="AA641" s="72"/>
      <c r="AB641" s="72"/>
      <c r="AC641" s="72"/>
      <c r="AD641" s="72"/>
      <c r="AE641" s="72"/>
      <c r="AG641" s="127"/>
      <c r="AN641" s="72"/>
      <c r="AO641" s="72"/>
      <c r="AP641" s="72"/>
      <c r="AQ641" s="72"/>
      <c r="AR641" s="72"/>
      <c r="AS641" s="72"/>
      <c r="AT641" s="72"/>
      <c r="AU641" s="72"/>
    </row>
    <row r="642" spans="27:47" x14ac:dyDescent="0.2">
      <c r="AA642" s="72"/>
      <c r="AB642" s="72"/>
      <c r="AC642" s="72"/>
      <c r="AD642" s="72"/>
      <c r="AE642" s="72"/>
      <c r="AG642" s="127"/>
      <c r="AN642" s="72"/>
      <c r="AO642" s="72"/>
      <c r="AP642" s="72"/>
      <c r="AQ642" s="72"/>
      <c r="AR642" s="72"/>
      <c r="AS642" s="72"/>
      <c r="AT642" s="72"/>
      <c r="AU642" s="72"/>
    </row>
    <row r="643" spans="27:47" x14ac:dyDescent="0.2">
      <c r="AA643" s="72"/>
      <c r="AB643" s="72"/>
      <c r="AC643" s="72"/>
      <c r="AD643" s="72"/>
      <c r="AE643" s="72"/>
      <c r="AG643" s="127"/>
      <c r="AN643" s="72"/>
      <c r="AO643" s="72"/>
      <c r="AP643" s="72"/>
      <c r="AQ643" s="72"/>
      <c r="AR643" s="72"/>
      <c r="AS643" s="72"/>
      <c r="AT643" s="72"/>
      <c r="AU643" s="72"/>
    </row>
    <row r="644" spans="27:47" x14ac:dyDescent="0.2">
      <c r="AA644" s="72"/>
      <c r="AB644" s="72"/>
      <c r="AC644" s="72"/>
      <c r="AD644" s="72"/>
      <c r="AE644" s="72"/>
      <c r="AG644" s="127"/>
      <c r="AN644" s="72"/>
      <c r="AO644" s="72"/>
      <c r="AP644" s="72"/>
      <c r="AQ644" s="72"/>
      <c r="AR644" s="72"/>
      <c r="AS644" s="72"/>
      <c r="AT644" s="72"/>
      <c r="AU644" s="72"/>
    </row>
    <row r="645" spans="27:47" x14ac:dyDescent="0.2">
      <c r="AA645" s="72"/>
      <c r="AB645" s="72"/>
      <c r="AC645" s="72"/>
      <c r="AD645" s="72"/>
      <c r="AE645" s="72"/>
      <c r="AG645" s="127"/>
      <c r="AN645" s="72"/>
      <c r="AO645" s="72"/>
      <c r="AP645" s="72"/>
      <c r="AQ645" s="72"/>
      <c r="AR645" s="72"/>
      <c r="AS645" s="72"/>
      <c r="AT645" s="72"/>
      <c r="AU645" s="72"/>
    </row>
    <row r="646" spans="27:47" x14ac:dyDescent="0.2">
      <c r="AA646" s="72"/>
      <c r="AB646" s="72"/>
      <c r="AC646" s="72"/>
      <c r="AD646" s="72"/>
      <c r="AE646" s="72"/>
      <c r="AG646" s="127"/>
      <c r="AN646" s="72"/>
      <c r="AO646" s="72"/>
      <c r="AP646" s="72"/>
      <c r="AQ646" s="72"/>
      <c r="AR646" s="72"/>
      <c r="AS646" s="72"/>
      <c r="AT646" s="72"/>
      <c r="AU646" s="72"/>
    </row>
    <row r="647" spans="27:47" x14ac:dyDescent="0.2">
      <c r="AA647" s="72"/>
      <c r="AB647" s="72"/>
      <c r="AC647" s="72"/>
      <c r="AD647" s="72"/>
      <c r="AE647" s="72"/>
      <c r="AG647" s="127"/>
      <c r="AN647" s="72"/>
      <c r="AO647" s="72"/>
      <c r="AP647" s="72"/>
      <c r="AQ647" s="72"/>
      <c r="AR647" s="72"/>
      <c r="AS647" s="72"/>
      <c r="AT647" s="72"/>
      <c r="AU647" s="72"/>
    </row>
    <row r="648" spans="27:47" x14ac:dyDescent="0.2">
      <c r="AA648" s="72"/>
      <c r="AB648" s="72"/>
      <c r="AC648" s="72"/>
      <c r="AD648" s="72"/>
      <c r="AE648" s="72"/>
      <c r="AG648" s="127"/>
      <c r="AN648" s="72"/>
      <c r="AO648" s="72"/>
      <c r="AP648" s="72"/>
      <c r="AQ648" s="72"/>
      <c r="AR648" s="72"/>
      <c r="AS648" s="72"/>
      <c r="AT648" s="72"/>
      <c r="AU648" s="72"/>
    </row>
    <row r="649" spans="27:47" x14ac:dyDescent="0.2">
      <c r="AA649" s="72"/>
      <c r="AB649" s="72"/>
      <c r="AC649" s="72"/>
      <c r="AD649" s="72"/>
      <c r="AE649" s="72"/>
      <c r="AG649" s="127"/>
      <c r="AN649" s="72"/>
      <c r="AO649" s="72"/>
      <c r="AP649" s="72"/>
      <c r="AQ649" s="72"/>
      <c r="AR649" s="72"/>
      <c r="AS649" s="72"/>
      <c r="AT649" s="72"/>
      <c r="AU649" s="72"/>
    </row>
    <row r="650" spans="27:47" x14ac:dyDescent="0.2">
      <c r="AA650" s="72"/>
      <c r="AB650" s="72"/>
      <c r="AC650" s="72"/>
      <c r="AD650" s="72"/>
      <c r="AE650" s="72"/>
      <c r="AG650" s="127"/>
      <c r="AN650" s="72"/>
      <c r="AO650" s="72"/>
      <c r="AP650" s="72"/>
      <c r="AQ650" s="72"/>
      <c r="AR650" s="72"/>
      <c r="AS650" s="72"/>
      <c r="AT650" s="72"/>
      <c r="AU650" s="72"/>
    </row>
    <row r="651" spans="27:47" x14ac:dyDescent="0.2">
      <c r="AA651" s="72"/>
      <c r="AB651" s="72"/>
      <c r="AC651" s="72"/>
      <c r="AD651" s="72"/>
      <c r="AE651" s="72"/>
      <c r="AG651" s="127"/>
      <c r="AN651" s="72"/>
      <c r="AO651" s="72"/>
      <c r="AP651" s="72"/>
      <c r="AQ651" s="72"/>
      <c r="AR651" s="72"/>
      <c r="AS651" s="72"/>
      <c r="AT651" s="72"/>
      <c r="AU651" s="72"/>
    </row>
    <row r="652" spans="27:47" x14ac:dyDescent="0.2">
      <c r="AA652" s="72"/>
      <c r="AB652" s="72"/>
      <c r="AC652" s="72"/>
      <c r="AD652" s="72"/>
      <c r="AE652" s="72"/>
      <c r="AG652" s="127"/>
      <c r="AN652" s="72"/>
      <c r="AO652" s="72"/>
      <c r="AP652" s="72"/>
      <c r="AQ652" s="72"/>
      <c r="AR652" s="72"/>
      <c r="AS652" s="72"/>
      <c r="AT652" s="72"/>
      <c r="AU652" s="72"/>
    </row>
    <row r="653" spans="27:47" x14ac:dyDescent="0.2">
      <c r="AA653" s="72"/>
      <c r="AB653" s="72"/>
      <c r="AC653" s="72"/>
      <c r="AD653" s="72"/>
      <c r="AE653" s="72"/>
      <c r="AG653" s="127"/>
      <c r="AN653" s="72"/>
      <c r="AO653" s="72"/>
      <c r="AP653" s="72"/>
      <c r="AQ653" s="72"/>
      <c r="AR653" s="72"/>
      <c r="AS653" s="72"/>
      <c r="AT653" s="72"/>
      <c r="AU653" s="72"/>
    </row>
    <row r="654" spans="27:47" x14ac:dyDescent="0.2">
      <c r="AA654" s="72"/>
      <c r="AB654" s="72"/>
      <c r="AC654" s="72"/>
      <c r="AD654" s="72"/>
      <c r="AE654" s="72"/>
      <c r="AG654" s="127"/>
      <c r="AN654" s="72"/>
      <c r="AO654" s="72"/>
      <c r="AP654" s="72"/>
      <c r="AQ654" s="72"/>
      <c r="AR654" s="72"/>
      <c r="AS654" s="72"/>
      <c r="AT654" s="72"/>
      <c r="AU654" s="72"/>
    </row>
    <row r="655" spans="27:47" x14ac:dyDescent="0.2">
      <c r="AA655" s="72"/>
      <c r="AB655" s="72"/>
      <c r="AC655" s="72"/>
      <c r="AD655" s="72"/>
      <c r="AE655" s="72"/>
      <c r="AG655" s="127"/>
      <c r="AN655" s="72"/>
      <c r="AO655" s="72"/>
      <c r="AP655" s="72"/>
      <c r="AQ655" s="72"/>
      <c r="AR655" s="72"/>
      <c r="AS655" s="72"/>
      <c r="AT655" s="72"/>
      <c r="AU655" s="72"/>
    </row>
    <row r="656" spans="27:47" x14ac:dyDescent="0.2">
      <c r="AA656" s="72"/>
      <c r="AB656" s="72"/>
      <c r="AC656" s="72"/>
      <c r="AD656" s="72"/>
      <c r="AE656" s="72"/>
      <c r="AG656" s="127"/>
      <c r="AN656" s="72"/>
      <c r="AO656" s="72"/>
      <c r="AP656" s="72"/>
      <c r="AQ656" s="72"/>
      <c r="AR656" s="72"/>
      <c r="AS656" s="72"/>
      <c r="AT656" s="72"/>
      <c r="AU656" s="72"/>
    </row>
    <row r="657" spans="27:64" x14ac:dyDescent="0.2">
      <c r="AA657" s="72"/>
      <c r="AB657" s="72"/>
      <c r="AC657" s="72"/>
      <c r="AD657" s="72"/>
      <c r="AE657" s="72"/>
      <c r="AG657" s="127"/>
      <c r="AN657" s="72"/>
      <c r="AO657" s="72"/>
      <c r="AP657" s="72"/>
      <c r="AQ657" s="72"/>
      <c r="AR657" s="72"/>
      <c r="AS657" s="72"/>
      <c r="AT657" s="72"/>
      <c r="AU657" s="72"/>
    </row>
    <row r="658" spans="27:64" x14ac:dyDescent="0.2">
      <c r="AA658" s="72"/>
      <c r="AB658" s="72"/>
      <c r="AC658" s="72"/>
      <c r="AD658" s="72"/>
      <c r="AE658" s="72"/>
      <c r="AG658" s="127"/>
      <c r="AN658" s="72"/>
      <c r="AO658" s="72"/>
      <c r="AP658" s="72"/>
      <c r="AQ658" s="72"/>
      <c r="AR658" s="72"/>
      <c r="AS658" s="72"/>
      <c r="AT658" s="72"/>
      <c r="AU658" s="72"/>
      <c r="AV658" s="72"/>
      <c r="AW658" s="72"/>
      <c r="AX658" s="72"/>
      <c r="AY658" s="72"/>
      <c r="AZ658" s="72"/>
      <c r="BA658" s="72"/>
      <c r="BB658" s="72"/>
      <c r="BC658" s="72"/>
      <c r="BD658" s="72"/>
      <c r="BE658" s="72"/>
      <c r="BF658" s="72"/>
      <c r="BG658" s="72"/>
      <c r="BH658" s="72"/>
      <c r="BI658" s="72"/>
      <c r="BJ658" s="72"/>
      <c r="BK658" s="72"/>
      <c r="BL658" s="72"/>
    </row>
    <row r="659" spans="27:64" x14ac:dyDescent="0.2">
      <c r="AA659" s="72"/>
      <c r="AB659" s="72"/>
      <c r="AC659" s="72"/>
      <c r="AD659" s="72"/>
      <c r="AE659" s="72"/>
      <c r="AG659" s="127"/>
      <c r="AN659" s="72"/>
      <c r="AO659" s="72"/>
      <c r="AP659" s="72"/>
      <c r="AQ659" s="72"/>
      <c r="AR659" s="72"/>
      <c r="AS659" s="72"/>
      <c r="AT659" s="72"/>
      <c r="AU659" s="72"/>
    </row>
    <row r="660" spans="27:64" x14ac:dyDescent="0.2">
      <c r="AA660" s="72"/>
      <c r="AB660" s="72"/>
      <c r="AC660" s="72"/>
      <c r="AD660" s="72"/>
      <c r="AE660" s="72"/>
      <c r="AG660" s="127"/>
      <c r="AN660" s="72"/>
      <c r="AO660" s="72"/>
      <c r="AP660" s="72"/>
      <c r="AQ660" s="72"/>
      <c r="AR660" s="72"/>
      <c r="AS660" s="72"/>
      <c r="AT660" s="72"/>
      <c r="AU660" s="72"/>
    </row>
    <row r="661" spans="27:64" x14ac:dyDescent="0.2">
      <c r="AA661" s="72"/>
      <c r="AB661" s="72"/>
      <c r="AC661" s="72"/>
      <c r="AD661" s="72"/>
      <c r="AE661" s="72"/>
      <c r="AG661" s="127"/>
      <c r="AN661" s="72"/>
      <c r="AO661" s="72"/>
      <c r="AP661" s="72"/>
      <c r="AQ661" s="72"/>
      <c r="AR661" s="72"/>
      <c r="AS661" s="72"/>
      <c r="AT661" s="72"/>
      <c r="AU661" s="72"/>
    </row>
    <row r="662" spans="27:64" x14ac:dyDescent="0.2">
      <c r="AA662" s="72"/>
      <c r="AB662" s="72"/>
      <c r="AC662" s="72"/>
      <c r="AD662" s="72"/>
      <c r="AE662" s="72"/>
      <c r="AG662" s="127"/>
      <c r="AN662" s="72"/>
      <c r="AO662" s="72"/>
      <c r="AP662" s="72"/>
      <c r="AQ662" s="72"/>
      <c r="AR662" s="72"/>
      <c r="AS662" s="72"/>
      <c r="AT662" s="72"/>
      <c r="AU662" s="72"/>
    </row>
    <row r="663" spans="27:64" x14ac:dyDescent="0.2">
      <c r="AA663" s="72"/>
      <c r="AB663" s="72"/>
      <c r="AC663" s="72"/>
      <c r="AD663" s="72"/>
      <c r="AE663" s="72"/>
      <c r="AG663" s="127"/>
      <c r="AN663" s="72"/>
      <c r="AO663" s="72"/>
      <c r="AP663" s="72"/>
      <c r="AQ663" s="72"/>
      <c r="AR663" s="72"/>
      <c r="AS663" s="72"/>
      <c r="AT663" s="72"/>
      <c r="AU663" s="72"/>
      <c r="AV663" s="72"/>
      <c r="AW663" s="72"/>
      <c r="AX663" s="72"/>
      <c r="AY663" s="72"/>
      <c r="AZ663" s="72"/>
      <c r="BA663" s="72"/>
      <c r="BB663" s="72"/>
      <c r="BC663" s="72"/>
      <c r="BD663" s="72"/>
      <c r="BE663" s="72"/>
      <c r="BF663" s="72"/>
      <c r="BG663" s="72"/>
      <c r="BH663" s="72"/>
      <c r="BI663" s="72"/>
      <c r="BJ663" s="72"/>
      <c r="BK663" s="72"/>
      <c r="BL663" s="72"/>
    </row>
    <row r="664" spans="27:64" x14ac:dyDescent="0.2">
      <c r="AA664" s="72"/>
      <c r="AB664" s="72"/>
      <c r="AC664" s="72"/>
      <c r="AD664" s="72"/>
      <c r="AE664" s="72"/>
      <c r="AG664" s="127"/>
      <c r="AN664" s="72"/>
      <c r="AO664" s="72"/>
      <c r="AP664" s="72"/>
      <c r="AQ664" s="72"/>
      <c r="AR664" s="72"/>
      <c r="AS664" s="72"/>
      <c r="AT664" s="72"/>
      <c r="AU664" s="72"/>
    </row>
    <row r="665" spans="27:64" x14ac:dyDescent="0.2">
      <c r="AA665" s="72"/>
      <c r="AB665" s="72"/>
      <c r="AC665" s="72"/>
      <c r="AD665" s="72"/>
      <c r="AE665" s="72"/>
      <c r="AG665" s="127"/>
      <c r="AN665" s="72"/>
      <c r="AO665" s="72"/>
      <c r="AP665" s="72"/>
      <c r="AQ665" s="72"/>
      <c r="AR665" s="72"/>
      <c r="AS665" s="72"/>
      <c r="AT665" s="72"/>
      <c r="AU665" s="72"/>
    </row>
    <row r="666" spans="27:64" x14ac:dyDescent="0.2">
      <c r="AA666" s="72"/>
      <c r="AB666" s="72"/>
      <c r="AC666" s="72"/>
      <c r="AD666" s="72"/>
      <c r="AE666" s="72"/>
      <c r="AG666" s="127"/>
      <c r="AN666" s="72"/>
      <c r="AO666" s="72"/>
      <c r="AP666" s="72"/>
      <c r="AQ666" s="72"/>
      <c r="AR666" s="72"/>
      <c r="AS666" s="72"/>
      <c r="AT666" s="72"/>
      <c r="AU666" s="72"/>
    </row>
    <row r="667" spans="27:64" x14ac:dyDescent="0.2">
      <c r="AA667" s="72"/>
      <c r="AB667" s="72"/>
      <c r="AC667" s="72"/>
      <c r="AD667" s="72"/>
      <c r="AE667" s="72"/>
      <c r="AG667" s="127"/>
      <c r="AN667" s="72"/>
      <c r="AO667" s="72"/>
      <c r="AP667" s="72"/>
      <c r="AQ667" s="72"/>
      <c r="AR667" s="72"/>
      <c r="AS667" s="72"/>
      <c r="AT667" s="72"/>
      <c r="AU667" s="72"/>
    </row>
    <row r="668" spans="27:64" x14ac:dyDescent="0.2">
      <c r="AA668" s="72"/>
      <c r="AB668" s="72"/>
      <c r="AC668" s="72"/>
      <c r="AD668" s="72"/>
      <c r="AE668" s="72"/>
      <c r="AG668" s="127"/>
      <c r="AN668" s="72"/>
      <c r="AO668" s="72"/>
      <c r="AP668" s="72"/>
      <c r="AQ668" s="72"/>
      <c r="AR668" s="72"/>
      <c r="AS668" s="72"/>
      <c r="AT668" s="72"/>
      <c r="AU668" s="72"/>
      <c r="AV668" s="72"/>
      <c r="AX668" s="72"/>
    </row>
    <row r="669" spans="27:64" x14ac:dyDescent="0.2">
      <c r="AA669" s="72"/>
      <c r="AB669" s="72"/>
      <c r="AC669" s="72"/>
      <c r="AD669" s="72"/>
      <c r="AE669" s="72"/>
      <c r="AG669" s="127"/>
      <c r="AN669" s="72"/>
      <c r="AO669" s="72"/>
      <c r="AP669" s="72"/>
      <c r="AQ669" s="72"/>
      <c r="AR669" s="72"/>
      <c r="AS669" s="72"/>
      <c r="AT669" s="72"/>
      <c r="AU669" s="72"/>
    </row>
    <row r="670" spans="27:64" x14ac:dyDescent="0.2">
      <c r="AA670" s="72"/>
      <c r="AB670" s="72"/>
      <c r="AC670" s="72"/>
      <c r="AD670" s="72"/>
      <c r="AE670" s="72"/>
      <c r="AG670" s="127"/>
      <c r="AN670" s="72"/>
      <c r="AO670" s="72"/>
      <c r="AP670" s="72"/>
      <c r="AQ670" s="72"/>
      <c r="AR670" s="72"/>
      <c r="AS670" s="72"/>
      <c r="AT670" s="72"/>
      <c r="AU670" s="72"/>
    </row>
    <row r="671" spans="27:64" x14ac:dyDescent="0.2">
      <c r="AA671" s="72"/>
      <c r="AB671" s="72"/>
      <c r="AC671" s="72"/>
      <c r="AD671" s="72"/>
      <c r="AE671" s="72"/>
      <c r="AG671" s="127"/>
      <c r="AN671" s="72"/>
      <c r="AO671" s="72"/>
      <c r="AP671" s="72"/>
      <c r="AQ671" s="72"/>
      <c r="AR671" s="72"/>
      <c r="AS671" s="72"/>
      <c r="AT671" s="72"/>
      <c r="AU671" s="72"/>
    </row>
    <row r="672" spans="27:64" x14ac:dyDescent="0.2">
      <c r="AA672" s="72"/>
      <c r="AB672" s="72"/>
      <c r="AC672" s="72"/>
      <c r="AD672" s="72"/>
      <c r="AE672" s="72"/>
      <c r="AG672" s="127"/>
      <c r="AN672" s="72"/>
      <c r="AO672" s="72"/>
      <c r="AP672" s="72"/>
      <c r="AQ672" s="72"/>
      <c r="AR672" s="72"/>
      <c r="AS672" s="72"/>
      <c r="AT672" s="72"/>
      <c r="AU672" s="72"/>
    </row>
    <row r="673" spans="27:47" x14ac:dyDescent="0.2">
      <c r="AA673" s="72"/>
      <c r="AB673" s="72"/>
      <c r="AC673" s="72"/>
      <c r="AD673" s="72"/>
      <c r="AE673" s="72"/>
      <c r="AG673" s="127"/>
      <c r="AN673" s="72"/>
      <c r="AO673" s="72"/>
      <c r="AP673" s="72"/>
      <c r="AQ673" s="72"/>
      <c r="AR673" s="72"/>
      <c r="AS673" s="72"/>
      <c r="AT673" s="72"/>
      <c r="AU673" s="72"/>
    </row>
    <row r="674" spans="27:47" x14ac:dyDescent="0.2">
      <c r="AA674" s="72"/>
      <c r="AB674" s="72"/>
      <c r="AC674" s="72"/>
      <c r="AD674" s="72"/>
      <c r="AE674" s="72"/>
      <c r="AG674" s="127"/>
      <c r="AN674" s="72"/>
      <c r="AO674" s="72"/>
      <c r="AP674" s="72"/>
      <c r="AQ674" s="72"/>
      <c r="AR674" s="72"/>
      <c r="AS674" s="72"/>
      <c r="AT674" s="72"/>
      <c r="AU674" s="72"/>
    </row>
    <row r="675" spans="27:47" x14ac:dyDescent="0.2">
      <c r="AA675" s="72"/>
      <c r="AB675" s="72"/>
      <c r="AC675" s="72"/>
      <c r="AD675" s="72"/>
      <c r="AE675" s="72"/>
      <c r="AG675" s="127"/>
      <c r="AN675" s="72"/>
      <c r="AO675" s="72"/>
      <c r="AP675" s="72"/>
      <c r="AQ675" s="72"/>
      <c r="AR675" s="72"/>
      <c r="AS675" s="72"/>
      <c r="AT675" s="72"/>
      <c r="AU675" s="72"/>
    </row>
    <row r="676" spans="27:47" x14ac:dyDescent="0.2">
      <c r="AA676" s="72"/>
      <c r="AB676" s="72"/>
      <c r="AC676" s="72"/>
      <c r="AD676" s="72"/>
      <c r="AE676" s="72"/>
      <c r="AG676" s="127"/>
      <c r="AN676" s="72"/>
      <c r="AO676" s="72"/>
      <c r="AP676" s="72"/>
      <c r="AQ676" s="72"/>
      <c r="AR676" s="72"/>
      <c r="AS676" s="72"/>
      <c r="AT676" s="72"/>
      <c r="AU676" s="72"/>
    </row>
    <row r="677" spans="27:47" x14ac:dyDescent="0.2">
      <c r="AA677" s="72"/>
      <c r="AB677" s="72"/>
      <c r="AC677" s="72"/>
      <c r="AD677" s="72"/>
      <c r="AE677" s="72"/>
      <c r="AG677" s="127"/>
      <c r="AN677" s="72"/>
      <c r="AO677" s="72"/>
      <c r="AP677" s="72"/>
      <c r="AQ677" s="72"/>
      <c r="AR677" s="72"/>
      <c r="AS677" s="72"/>
      <c r="AT677" s="72"/>
      <c r="AU677" s="72"/>
    </row>
    <row r="678" spans="27:47" x14ac:dyDescent="0.2">
      <c r="AA678" s="72"/>
      <c r="AB678" s="72"/>
      <c r="AC678" s="72"/>
      <c r="AD678" s="72"/>
      <c r="AE678" s="72"/>
      <c r="AG678" s="127"/>
      <c r="AN678" s="72"/>
      <c r="AO678" s="72"/>
      <c r="AP678" s="72"/>
      <c r="AQ678" s="72"/>
      <c r="AR678" s="72"/>
      <c r="AS678" s="72"/>
      <c r="AT678" s="72"/>
      <c r="AU678" s="72"/>
    </row>
    <row r="679" spans="27:47" x14ac:dyDescent="0.2">
      <c r="AA679" s="72"/>
      <c r="AB679" s="72"/>
      <c r="AC679" s="72"/>
      <c r="AD679" s="72"/>
      <c r="AE679" s="72"/>
      <c r="AG679" s="127"/>
      <c r="AN679" s="72"/>
      <c r="AO679" s="72"/>
      <c r="AP679" s="72"/>
      <c r="AQ679" s="72"/>
      <c r="AR679" s="72"/>
      <c r="AS679" s="72"/>
      <c r="AT679" s="72"/>
      <c r="AU679" s="72"/>
    </row>
    <row r="680" spans="27:47" x14ac:dyDescent="0.2">
      <c r="AA680" s="72"/>
      <c r="AB680" s="72"/>
      <c r="AC680" s="72"/>
      <c r="AD680" s="72"/>
      <c r="AE680" s="72"/>
      <c r="AG680" s="127"/>
      <c r="AN680" s="72"/>
      <c r="AO680" s="72"/>
      <c r="AP680" s="72"/>
      <c r="AQ680" s="72"/>
      <c r="AR680" s="72"/>
      <c r="AS680" s="72"/>
      <c r="AT680" s="72"/>
      <c r="AU680" s="72"/>
    </row>
    <row r="681" spans="27:47" x14ac:dyDescent="0.2">
      <c r="AA681" s="72"/>
      <c r="AB681" s="72"/>
      <c r="AC681" s="72"/>
      <c r="AD681" s="72"/>
      <c r="AE681" s="72"/>
      <c r="AG681" s="127"/>
      <c r="AN681" s="72"/>
      <c r="AO681" s="72"/>
      <c r="AP681" s="72"/>
      <c r="AQ681" s="72"/>
      <c r="AR681" s="72"/>
      <c r="AS681" s="72"/>
      <c r="AT681" s="72"/>
      <c r="AU681" s="72"/>
    </row>
    <row r="682" spans="27:47" x14ac:dyDescent="0.2">
      <c r="AA682" s="72"/>
      <c r="AB682" s="72"/>
      <c r="AC682" s="72"/>
      <c r="AD682" s="72"/>
      <c r="AE682" s="72"/>
      <c r="AG682" s="127"/>
      <c r="AN682" s="72"/>
      <c r="AO682" s="72"/>
      <c r="AP682" s="72"/>
      <c r="AQ682" s="72"/>
      <c r="AR682" s="72"/>
      <c r="AS682" s="72"/>
      <c r="AT682" s="72"/>
      <c r="AU682" s="72"/>
    </row>
    <row r="683" spans="27:47" x14ac:dyDescent="0.2">
      <c r="AA683" s="72"/>
      <c r="AB683" s="72"/>
      <c r="AC683" s="72"/>
      <c r="AD683" s="72"/>
      <c r="AE683" s="72"/>
      <c r="AG683" s="127"/>
      <c r="AN683" s="72"/>
      <c r="AO683" s="72"/>
      <c r="AP683" s="72"/>
      <c r="AQ683" s="72"/>
      <c r="AR683" s="72"/>
      <c r="AS683" s="72"/>
      <c r="AT683" s="72"/>
      <c r="AU683" s="72"/>
    </row>
    <row r="684" spans="27:47" x14ac:dyDescent="0.2">
      <c r="AA684" s="72"/>
      <c r="AB684" s="72"/>
      <c r="AC684" s="72"/>
      <c r="AD684" s="72"/>
      <c r="AE684" s="72"/>
      <c r="AG684" s="127"/>
      <c r="AN684" s="72"/>
      <c r="AO684" s="72"/>
      <c r="AP684" s="72"/>
      <c r="AQ684" s="72"/>
      <c r="AR684" s="72"/>
      <c r="AS684" s="72"/>
      <c r="AT684" s="72"/>
      <c r="AU684" s="72"/>
    </row>
    <row r="685" spans="27:47" x14ac:dyDescent="0.2">
      <c r="AA685" s="72"/>
      <c r="AB685" s="72"/>
      <c r="AC685" s="72"/>
      <c r="AD685" s="72"/>
      <c r="AE685" s="72"/>
      <c r="AG685" s="127"/>
      <c r="AN685" s="72"/>
      <c r="AO685" s="72"/>
      <c r="AP685" s="72"/>
      <c r="AQ685" s="72"/>
      <c r="AR685" s="72"/>
      <c r="AS685" s="72"/>
      <c r="AT685" s="72"/>
      <c r="AU685" s="72"/>
    </row>
    <row r="686" spans="27:47" x14ac:dyDescent="0.2">
      <c r="AA686" s="72"/>
      <c r="AB686" s="72"/>
      <c r="AC686" s="72"/>
      <c r="AD686" s="72"/>
      <c r="AE686" s="72"/>
      <c r="AG686" s="127"/>
      <c r="AN686" s="72"/>
      <c r="AO686" s="72"/>
      <c r="AP686" s="72"/>
      <c r="AQ686" s="72"/>
      <c r="AR686" s="72"/>
      <c r="AS686" s="72"/>
      <c r="AT686" s="72"/>
      <c r="AU686" s="72"/>
    </row>
    <row r="687" spans="27:47" x14ac:dyDescent="0.2">
      <c r="AA687" s="72"/>
      <c r="AB687" s="72"/>
      <c r="AC687" s="72"/>
      <c r="AD687" s="72"/>
      <c r="AE687" s="72"/>
      <c r="AG687" s="127"/>
      <c r="AN687" s="72"/>
      <c r="AO687" s="72"/>
      <c r="AP687" s="72"/>
      <c r="AQ687" s="72"/>
      <c r="AR687" s="72"/>
      <c r="AS687" s="72"/>
      <c r="AT687" s="72"/>
      <c r="AU687" s="72"/>
    </row>
    <row r="688" spans="27:47" x14ac:dyDescent="0.2">
      <c r="AA688" s="72"/>
      <c r="AB688" s="72"/>
      <c r="AC688" s="72"/>
      <c r="AD688" s="72"/>
      <c r="AE688" s="72"/>
      <c r="AG688" s="127"/>
      <c r="AN688" s="72"/>
      <c r="AO688" s="72"/>
      <c r="AP688" s="72"/>
      <c r="AQ688" s="72"/>
      <c r="AR688" s="72"/>
      <c r="AS688" s="72"/>
      <c r="AT688" s="72"/>
      <c r="AU688" s="72"/>
    </row>
    <row r="689" spans="27:64" x14ac:dyDescent="0.2">
      <c r="AA689" s="72"/>
      <c r="AB689" s="72"/>
      <c r="AC689" s="72"/>
      <c r="AD689" s="72"/>
      <c r="AE689" s="72"/>
      <c r="AG689" s="127"/>
      <c r="AN689" s="72"/>
      <c r="AO689" s="72"/>
      <c r="AP689" s="72"/>
      <c r="AQ689" s="72"/>
      <c r="AR689" s="72"/>
      <c r="AS689" s="72"/>
      <c r="AT689" s="72"/>
      <c r="AU689" s="72"/>
    </row>
    <row r="690" spans="27:64" x14ac:dyDescent="0.2">
      <c r="AA690" s="72"/>
      <c r="AB690" s="72"/>
      <c r="AC690" s="72"/>
      <c r="AD690" s="72"/>
      <c r="AE690" s="72"/>
      <c r="AG690" s="127"/>
      <c r="AN690" s="72"/>
      <c r="AO690" s="72"/>
      <c r="AP690" s="72"/>
      <c r="AQ690" s="72"/>
      <c r="AR690" s="72"/>
      <c r="AS690" s="72"/>
      <c r="AT690" s="72"/>
      <c r="AU690" s="72"/>
      <c r="AV690" s="72"/>
      <c r="AW690" s="72"/>
      <c r="AX690" s="72"/>
      <c r="AY690" s="72"/>
      <c r="AZ690" s="72"/>
      <c r="BA690" s="72"/>
      <c r="BB690" s="72"/>
      <c r="BC690" s="72"/>
      <c r="BD690" s="72"/>
      <c r="BE690" s="72"/>
      <c r="BF690" s="72"/>
      <c r="BG690" s="72"/>
      <c r="BH690" s="72"/>
      <c r="BI690" s="72"/>
      <c r="BJ690" s="72"/>
      <c r="BK690" s="72"/>
      <c r="BL690" s="72"/>
    </row>
    <row r="691" spans="27:64" x14ac:dyDescent="0.2">
      <c r="AA691" s="72"/>
      <c r="AB691" s="72"/>
      <c r="AC691" s="72"/>
      <c r="AD691" s="72"/>
      <c r="AE691" s="72"/>
      <c r="AG691" s="127"/>
      <c r="AN691" s="72"/>
      <c r="AO691" s="72"/>
      <c r="AP691" s="72"/>
      <c r="AQ691" s="72"/>
      <c r="AR691" s="72"/>
      <c r="AS691" s="72"/>
      <c r="AT691" s="72"/>
      <c r="AU691" s="72"/>
    </row>
    <row r="692" spans="27:64" x14ac:dyDescent="0.2">
      <c r="AA692" s="72"/>
      <c r="AB692" s="72"/>
      <c r="AC692" s="72"/>
      <c r="AD692" s="72"/>
      <c r="AE692" s="72"/>
      <c r="AG692" s="127"/>
      <c r="AN692" s="72"/>
      <c r="AO692" s="72"/>
      <c r="AP692" s="72"/>
      <c r="AQ692" s="72"/>
      <c r="AR692" s="72"/>
      <c r="AS692" s="72"/>
      <c r="AT692" s="72"/>
      <c r="AU692" s="72"/>
    </row>
    <row r="693" spans="27:64" x14ac:dyDescent="0.2">
      <c r="AA693" s="72"/>
      <c r="AB693" s="72"/>
      <c r="AC693" s="72"/>
      <c r="AD693" s="72"/>
      <c r="AE693" s="72"/>
      <c r="AG693" s="127"/>
      <c r="AN693" s="72"/>
      <c r="AO693" s="72"/>
      <c r="AP693" s="72"/>
      <c r="AQ693" s="72"/>
      <c r="AR693" s="72"/>
      <c r="AS693" s="72"/>
      <c r="AT693" s="72"/>
      <c r="AU693" s="72"/>
    </row>
    <row r="694" spans="27:64" x14ac:dyDescent="0.2">
      <c r="AA694" s="72"/>
      <c r="AB694" s="72"/>
      <c r="AC694" s="72"/>
      <c r="AD694" s="72"/>
      <c r="AE694" s="72"/>
      <c r="AG694" s="127"/>
      <c r="AN694" s="72"/>
      <c r="AO694" s="72"/>
      <c r="AP694" s="72"/>
      <c r="AQ694" s="72"/>
      <c r="AR694" s="72"/>
      <c r="AS694" s="72"/>
      <c r="AT694" s="72"/>
      <c r="AU694" s="72"/>
    </row>
    <row r="695" spans="27:64" x14ac:dyDescent="0.2">
      <c r="AA695" s="72"/>
      <c r="AB695" s="72"/>
      <c r="AC695" s="72"/>
      <c r="AD695" s="72"/>
      <c r="AE695" s="72"/>
      <c r="AG695" s="127"/>
      <c r="AN695" s="72"/>
      <c r="AO695" s="72"/>
      <c r="AP695" s="72"/>
      <c r="AQ695" s="72"/>
      <c r="AR695" s="72"/>
      <c r="AS695" s="72"/>
      <c r="AT695" s="72"/>
      <c r="AU695" s="72"/>
    </row>
    <row r="696" spans="27:64" x14ac:dyDescent="0.2">
      <c r="AA696" s="72"/>
      <c r="AB696" s="72"/>
      <c r="AC696" s="72"/>
      <c r="AD696" s="72"/>
      <c r="AE696" s="72"/>
      <c r="AG696" s="127"/>
      <c r="AN696" s="72"/>
      <c r="AO696" s="72"/>
      <c r="AP696" s="72"/>
      <c r="AQ696" s="72"/>
      <c r="AR696" s="72"/>
      <c r="AS696" s="72"/>
      <c r="AT696" s="72"/>
      <c r="AU696" s="72"/>
    </row>
    <row r="697" spans="27:64" x14ac:dyDescent="0.2">
      <c r="AA697" s="72"/>
      <c r="AB697" s="72"/>
      <c r="AC697" s="72"/>
      <c r="AD697" s="72"/>
      <c r="AE697" s="72"/>
      <c r="AG697" s="127"/>
      <c r="AN697" s="72"/>
      <c r="AO697" s="72"/>
      <c r="AP697" s="72"/>
      <c r="AQ697" s="72"/>
      <c r="AR697" s="72"/>
      <c r="AS697" s="72"/>
      <c r="AT697" s="72"/>
      <c r="AU697" s="72"/>
    </row>
    <row r="698" spans="27:64" x14ac:dyDescent="0.2">
      <c r="AA698" s="72"/>
      <c r="AB698" s="72"/>
      <c r="AC698" s="72"/>
      <c r="AD698" s="72"/>
      <c r="AE698" s="72"/>
      <c r="AG698" s="127"/>
      <c r="AN698" s="72"/>
      <c r="AO698" s="72"/>
      <c r="AP698" s="72"/>
      <c r="AQ698" s="72"/>
      <c r="AR698" s="72"/>
      <c r="AS698" s="72"/>
      <c r="AT698" s="72"/>
      <c r="AU698" s="72"/>
    </row>
    <row r="699" spans="27:64" x14ac:dyDescent="0.2">
      <c r="AA699" s="72"/>
      <c r="AB699" s="72"/>
      <c r="AC699" s="72"/>
      <c r="AD699" s="72"/>
      <c r="AE699" s="72"/>
      <c r="AG699" s="127"/>
      <c r="AN699" s="72"/>
      <c r="AO699" s="72"/>
      <c r="AP699" s="72"/>
      <c r="AQ699" s="72"/>
      <c r="AR699" s="72"/>
      <c r="AS699" s="72"/>
      <c r="AT699" s="72"/>
      <c r="AU699" s="72"/>
    </row>
    <row r="700" spans="27:64" x14ac:dyDescent="0.2">
      <c r="AA700" s="72"/>
      <c r="AB700" s="72"/>
      <c r="AC700" s="72"/>
      <c r="AD700" s="72"/>
      <c r="AE700" s="72"/>
      <c r="AG700" s="127"/>
      <c r="AN700" s="72"/>
      <c r="AO700" s="72"/>
      <c r="AP700" s="72"/>
      <c r="AQ700" s="72"/>
      <c r="AR700" s="72"/>
      <c r="AS700" s="72"/>
      <c r="AT700" s="72"/>
      <c r="AU700" s="72"/>
    </row>
    <row r="701" spans="27:64" x14ac:dyDescent="0.2">
      <c r="AA701" s="72"/>
      <c r="AB701" s="72"/>
      <c r="AC701" s="72"/>
      <c r="AD701" s="72"/>
      <c r="AE701" s="72"/>
      <c r="AG701" s="127"/>
      <c r="AN701" s="72"/>
      <c r="AO701" s="72"/>
      <c r="AP701" s="72"/>
      <c r="AQ701" s="72"/>
      <c r="AR701" s="72"/>
      <c r="AS701" s="72"/>
      <c r="AT701" s="72"/>
      <c r="AU701" s="72"/>
    </row>
    <row r="702" spans="27:64" x14ac:dyDescent="0.2">
      <c r="AA702" s="72"/>
      <c r="AB702" s="72"/>
      <c r="AC702" s="72"/>
      <c r="AD702" s="72"/>
      <c r="AE702" s="72"/>
      <c r="AG702" s="127"/>
      <c r="AN702" s="72"/>
      <c r="AO702" s="72"/>
      <c r="AP702" s="72"/>
      <c r="AQ702" s="72"/>
      <c r="AR702" s="72"/>
      <c r="AS702" s="72"/>
      <c r="AT702" s="72"/>
      <c r="AU702" s="72"/>
    </row>
    <row r="703" spans="27:64" x14ac:dyDescent="0.2">
      <c r="AA703" s="72"/>
      <c r="AB703" s="72"/>
      <c r="AC703" s="72"/>
      <c r="AD703" s="72"/>
      <c r="AE703" s="72"/>
      <c r="AG703" s="127"/>
      <c r="AN703" s="72"/>
      <c r="AO703" s="72"/>
      <c r="AP703" s="72"/>
      <c r="AQ703" s="72"/>
      <c r="AR703" s="72"/>
      <c r="AS703" s="72"/>
      <c r="AT703" s="72"/>
      <c r="AU703" s="72"/>
    </row>
    <row r="704" spans="27:64" x14ac:dyDescent="0.2">
      <c r="AA704" s="72"/>
      <c r="AB704" s="72"/>
      <c r="AC704" s="72"/>
      <c r="AD704" s="72"/>
      <c r="AE704" s="72"/>
      <c r="AG704" s="127"/>
      <c r="AN704" s="72"/>
      <c r="AO704" s="72"/>
      <c r="AP704" s="72"/>
      <c r="AQ704" s="72"/>
      <c r="AR704" s="72"/>
      <c r="AS704" s="72"/>
      <c r="AT704" s="72"/>
      <c r="AU704" s="72"/>
    </row>
    <row r="705" spans="27:47" x14ac:dyDescent="0.2">
      <c r="AA705" s="72"/>
      <c r="AB705" s="72"/>
      <c r="AC705" s="72"/>
      <c r="AD705" s="72"/>
      <c r="AE705" s="72"/>
      <c r="AG705" s="127"/>
      <c r="AN705" s="72"/>
      <c r="AO705" s="72"/>
      <c r="AP705" s="72"/>
      <c r="AQ705" s="72"/>
      <c r="AR705" s="72"/>
      <c r="AS705" s="72"/>
      <c r="AT705" s="72"/>
      <c r="AU705" s="72"/>
    </row>
    <row r="706" spans="27:47" x14ac:dyDescent="0.2">
      <c r="AA706" s="72"/>
      <c r="AB706" s="72"/>
      <c r="AC706" s="72"/>
      <c r="AD706" s="72"/>
      <c r="AE706" s="72"/>
      <c r="AG706" s="127"/>
      <c r="AN706" s="72"/>
      <c r="AO706" s="72"/>
      <c r="AP706" s="72"/>
      <c r="AQ706" s="72"/>
      <c r="AR706" s="72"/>
      <c r="AS706" s="72"/>
      <c r="AT706" s="72"/>
      <c r="AU706" s="72"/>
    </row>
    <row r="707" spans="27:47" x14ac:dyDescent="0.2">
      <c r="AA707" s="72"/>
      <c r="AB707" s="72"/>
      <c r="AC707" s="72"/>
      <c r="AD707" s="72"/>
      <c r="AE707" s="72"/>
      <c r="AG707" s="127"/>
      <c r="AN707" s="72"/>
      <c r="AO707" s="72"/>
      <c r="AP707" s="72"/>
      <c r="AQ707" s="72"/>
      <c r="AR707" s="72"/>
      <c r="AS707" s="72"/>
      <c r="AT707" s="72"/>
      <c r="AU707" s="72"/>
    </row>
    <row r="708" spans="27:47" x14ac:dyDescent="0.2">
      <c r="AA708" s="72"/>
      <c r="AB708" s="72"/>
      <c r="AC708" s="72"/>
      <c r="AD708" s="72"/>
      <c r="AE708" s="72"/>
      <c r="AG708" s="127"/>
      <c r="AN708" s="72"/>
      <c r="AO708" s="72"/>
      <c r="AP708" s="72"/>
      <c r="AQ708" s="72"/>
      <c r="AR708" s="72"/>
      <c r="AS708" s="72"/>
      <c r="AT708" s="72"/>
      <c r="AU708" s="72"/>
    </row>
    <row r="709" spans="27:47" x14ac:dyDescent="0.2">
      <c r="AA709" s="72"/>
      <c r="AB709" s="72"/>
      <c r="AC709" s="72"/>
      <c r="AD709" s="72"/>
      <c r="AE709" s="72"/>
      <c r="AG709" s="127"/>
      <c r="AN709" s="72"/>
      <c r="AO709" s="72"/>
      <c r="AP709" s="72"/>
      <c r="AQ709" s="72"/>
      <c r="AR709" s="72"/>
      <c r="AS709" s="72"/>
      <c r="AT709" s="72"/>
      <c r="AU709" s="72"/>
    </row>
    <row r="710" spans="27:47" x14ac:dyDescent="0.2">
      <c r="AA710" s="72"/>
      <c r="AB710" s="72"/>
      <c r="AC710" s="72"/>
      <c r="AD710" s="72"/>
      <c r="AE710" s="72"/>
      <c r="AG710" s="127"/>
      <c r="AN710" s="72"/>
      <c r="AO710" s="72"/>
      <c r="AP710" s="72"/>
      <c r="AQ710" s="72"/>
      <c r="AR710" s="72"/>
      <c r="AS710" s="72"/>
      <c r="AT710" s="72"/>
      <c r="AU710" s="72"/>
    </row>
    <row r="711" spans="27:47" x14ac:dyDescent="0.2">
      <c r="AA711" s="72"/>
      <c r="AB711" s="72"/>
      <c r="AC711" s="72"/>
      <c r="AD711" s="72"/>
      <c r="AE711" s="72"/>
      <c r="AG711" s="127"/>
      <c r="AN711" s="72"/>
      <c r="AO711" s="72"/>
      <c r="AP711" s="72"/>
      <c r="AQ711" s="72"/>
      <c r="AR711" s="72"/>
      <c r="AS711" s="72"/>
      <c r="AT711" s="72"/>
      <c r="AU711" s="72"/>
    </row>
    <row r="712" spans="27:47" x14ac:dyDescent="0.2">
      <c r="AA712" s="72"/>
      <c r="AB712" s="72"/>
      <c r="AC712" s="72"/>
      <c r="AD712" s="72"/>
      <c r="AE712" s="72"/>
      <c r="AG712" s="127"/>
      <c r="AN712" s="72"/>
      <c r="AO712" s="72"/>
      <c r="AP712" s="72"/>
      <c r="AQ712" s="72"/>
      <c r="AR712" s="72"/>
      <c r="AS712" s="72"/>
      <c r="AT712" s="72"/>
      <c r="AU712" s="72"/>
    </row>
    <row r="713" spans="27:47" x14ac:dyDescent="0.2">
      <c r="AA713" s="72"/>
      <c r="AB713" s="72"/>
      <c r="AC713" s="72"/>
      <c r="AD713" s="72"/>
      <c r="AE713" s="72"/>
      <c r="AG713" s="127"/>
      <c r="AN713" s="72"/>
      <c r="AO713" s="72"/>
      <c r="AP713" s="72"/>
      <c r="AQ713" s="72"/>
      <c r="AR713" s="72"/>
      <c r="AS713" s="72"/>
      <c r="AT713" s="72"/>
      <c r="AU713" s="72"/>
    </row>
    <row r="714" spans="27:47" x14ac:dyDescent="0.2">
      <c r="AA714" s="72"/>
      <c r="AB714" s="72"/>
      <c r="AC714" s="72"/>
      <c r="AD714" s="72"/>
      <c r="AE714" s="72"/>
      <c r="AG714" s="127"/>
      <c r="AN714" s="72"/>
      <c r="AO714" s="72"/>
      <c r="AP714" s="72"/>
      <c r="AQ714" s="72"/>
      <c r="AR714" s="72"/>
      <c r="AS714" s="72"/>
      <c r="AT714" s="72"/>
      <c r="AU714" s="72"/>
    </row>
    <row r="715" spans="27:47" x14ac:dyDescent="0.2">
      <c r="AA715" s="72"/>
      <c r="AB715" s="72"/>
      <c r="AC715" s="72"/>
      <c r="AD715" s="72"/>
      <c r="AE715" s="72"/>
      <c r="AG715" s="127"/>
      <c r="AN715" s="72"/>
      <c r="AO715" s="72"/>
      <c r="AP715" s="72"/>
      <c r="AQ715" s="72"/>
      <c r="AR715" s="72"/>
      <c r="AS715" s="72"/>
      <c r="AT715" s="72"/>
      <c r="AU715" s="72"/>
    </row>
    <row r="716" spans="27:47" x14ac:dyDescent="0.2">
      <c r="AA716" s="72"/>
      <c r="AB716" s="72"/>
      <c r="AC716" s="72"/>
      <c r="AD716" s="72"/>
      <c r="AE716" s="72"/>
      <c r="AG716" s="127"/>
      <c r="AN716" s="72"/>
      <c r="AO716" s="72"/>
      <c r="AP716" s="72"/>
      <c r="AQ716" s="72"/>
      <c r="AR716" s="72"/>
      <c r="AS716" s="72"/>
      <c r="AT716" s="72"/>
      <c r="AU716" s="72"/>
    </row>
    <row r="717" spans="27:47" x14ac:dyDescent="0.2">
      <c r="AA717" s="72"/>
      <c r="AB717" s="72"/>
      <c r="AC717" s="72"/>
      <c r="AD717" s="72"/>
      <c r="AE717" s="72"/>
      <c r="AG717" s="127"/>
      <c r="AN717" s="72"/>
      <c r="AO717" s="72"/>
      <c r="AP717" s="72"/>
      <c r="AQ717" s="72"/>
      <c r="AR717" s="72"/>
      <c r="AS717" s="72"/>
      <c r="AT717" s="72"/>
      <c r="AU717" s="72"/>
    </row>
    <row r="718" spans="27:47" x14ac:dyDescent="0.2">
      <c r="AA718" s="72"/>
      <c r="AB718" s="72"/>
      <c r="AC718" s="72"/>
      <c r="AD718" s="72"/>
      <c r="AE718" s="72"/>
      <c r="AG718" s="127"/>
      <c r="AN718" s="72"/>
      <c r="AO718" s="72"/>
      <c r="AP718" s="72"/>
      <c r="AQ718" s="72"/>
      <c r="AR718" s="72"/>
      <c r="AS718" s="72"/>
      <c r="AT718" s="72"/>
      <c r="AU718" s="72"/>
    </row>
    <row r="719" spans="27:47" x14ac:dyDescent="0.2">
      <c r="AA719" s="72"/>
      <c r="AB719" s="72"/>
      <c r="AC719" s="72"/>
      <c r="AD719" s="72"/>
      <c r="AE719" s="72"/>
      <c r="AG719" s="127"/>
      <c r="AN719" s="72"/>
      <c r="AO719" s="72"/>
      <c r="AP719" s="72"/>
      <c r="AQ719" s="72"/>
      <c r="AR719" s="72"/>
      <c r="AS719" s="72"/>
      <c r="AT719" s="72"/>
      <c r="AU719" s="72"/>
    </row>
    <row r="720" spans="27:47" x14ac:dyDescent="0.2">
      <c r="AA720" s="72"/>
      <c r="AB720" s="72"/>
      <c r="AC720" s="72"/>
      <c r="AD720" s="72"/>
      <c r="AE720" s="72"/>
      <c r="AG720" s="127"/>
      <c r="AN720" s="72"/>
      <c r="AO720" s="72"/>
      <c r="AP720" s="72"/>
      <c r="AQ720" s="72"/>
      <c r="AR720" s="72"/>
      <c r="AS720" s="72"/>
      <c r="AT720" s="72"/>
      <c r="AU720" s="72"/>
    </row>
    <row r="721" spans="27:64" x14ac:dyDescent="0.2">
      <c r="AA721" s="72"/>
      <c r="AB721" s="72"/>
      <c r="AC721" s="72"/>
      <c r="AD721" s="72"/>
      <c r="AE721" s="72"/>
      <c r="AG721" s="127"/>
      <c r="AN721" s="72"/>
      <c r="AO721" s="72"/>
      <c r="AP721" s="72"/>
      <c r="AQ721" s="72"/>
      <c r="AR721" s="72"/>
      <c r="AS721" s="72"/>
      <c r="AT721" s="72"/>
      <c r="AU721" s="72"/>
    </row>
    <row r="722" spans="27:64" x14ac:dyDescent="0.2">
      <c r="AA722" s="72"/>
      <c r="AB722" s="72"/>
      <c r="AC722" s="72"/>
      <c r="AD722" s="72"/>
      <c r="AE722" s="72"/>
      <c r="AG722" s="127"/>
      <c r="AN722" s="72"/>
      <c r="AO722" s="72"/>
      <c r="AP722" s="72"/>
      <c r="AQ722" s="72"/>
      <c r="AR722" s="72"/>
      <c r="AS722" s="72"/>
      <c r="AT722" s="72"/>
      <c r="AU722" s="72"/>
    </row>
    <row r="723" spans="27:64" x14ac:dyDescent="0.2">
      <c r="AA723" s="72"/>
      <c r="AB723" s="72"/>
      <c r="AC723" s="72"/>
      <c r="AD723" s="72"/>
      <c r="AE723" s="72"/>
      <c r="AG723" s="127"/>
      <c r="AN723" s="72"/>
      <c r="AO723" s="72"/>
      <c r="AP723" s="72"/>
      <c r="AQ723" s="72"/>
      <c r="AR723" s="72"/>
      <c r="AS723" s="72"/>
      <c r="AT723" s="72"/>
      <c r="AU723" s="72"/>
    </row>
    <row r="724" spans="27:64" x14ac:dyDescent="0.2">
      <c r="AA724" s="72"/>
      <c r="AB724" s="72"/>
      <c r="AC724" s="72"/>
      <c r="AD724" s="72"/>
      <c r="AE724" s="72"/>
      <c r="AG724" s="127"/>
      <c r="AN724" s="72"/>
      <c r="AO724" s="72"/>
      <c r="AP724" s="72"/>
      <c r="AQ724" s="72"/>
      <c r="AR724" s="72"/>
      <c r="AS724" s="72"/>
      <c r="AT724" s="72"/>
      <c r="AU724" s="72"/>
    </row>
    <row r="725" spans="27:64" x14ac:dyDescent="0.2">
      <c r="AA725" s="72"/>
      <c r="AB725" s="72"/>
      <c r="AC725" s="72"/>
      <c r="AD725" s="72"/>
      <c r="AE725" s="72"/>
      <c r="AG725" s="127"/>
      <c r="AN725" s="72"/>
      <c r="AO725" s="72"/>
      <c r="AP725" s="72"/>
      <c r="AQ725" s="72"/>
      <c r="AR725" s="72"/>
      <c r="AS725" s="72"/>
      <c r="AT725" s="72"/>
      <c r="AU725" s="72"/>
    </row>
    <row r="726" spans="27:64" x14ac:dyDescent="0.2">
      <c r="AA726" s="72"/>
      <c r="AB726" s="72"/>
      <c r="AC726" s="72"/>
      <c r="AD726" s="72"/>
      <c r="AE726" s="72"/>
      <c r="AG726" s="127"/>
      <c r="AN726" s="72"/>
      <c r="AO726" s="72"/>
      <c r="AP726" s="72"/>
      <c r="AQ726" s="72"/>
      <c r="AR726" s="72"/>
      <c r="AS726" s="72"/>
      <c r="AT726" s="72"/>
      <c r="AU726" s="72"/>
      <c r="AV726" s="72"/>
    </row>
    <row r="727" spans="27:64" x14ac:dyDescent="0.2">
      <c r="AA727" s="72"/>
      <c r="AB727" s="72"/>
      <c r="AC727" s="72"/>
      <c r="AD727" s="72"/>
      <c r="AE727" s="72"/>
      <c r="AG727" s="127"/>
      <c r="AN727" s="72"/>
      <c r="AO727" s="72"/>
      <c r="AP727" s="72"/>
      <c r="AQ727" s="72"/>
      <c r="AR727" s="72"/>
      <c r="AS727" s="72"/>
      <c r="AT727" s="72"/>
      <c r="AU727" s="72"/>
      <c r="AV727" s="72"/>
      <c r="AW727" s="72"/>
      <c r="AX727" s="72"/>
      <c r="AY727" s="72"/>
      <c r="AZ727" s="72"/>
      <c r="BA727" s="72"/>
      <c r="BB727" s="72"/>
      <c r="BC727" s="72"/>
      <c r="BD727" s="72"/>
      <c r="BE727" s="72"/>
      <c r="BF727" s="72"/>
      <c r="BG727" s="72"/>
      <c r="BH727" s="72"/>
      <c r="BI727" s="72"/>
      <c r="BJ727" s="72"/>
      <c r="BK727" s="72"/>
      <c r="BL727" s="72"/>
    </row>
    <row r="728" spans="27:64" x14ac:dyDescent="0.2">
      <c r="AA728" s="72"/>
      <c r="AB728" s="72"/>
      <c r="AC728" s="72"/>
      <c r="AD728" s="72"/>
      <c r="AE728" s="72"/>
      <c r="AG728" s="127"/>
      <c r="AN728" s="72"/>
      <c r="AO728" s="72"/>
      <c r="AP728" s="72"/>
      <c r="AQ728" s="72"/>
      <c r="AR728" s="72"/>
      <c r="AS728" s="72"/>
      <c r="AT728" s="72"/>
      <c r="AU728" s="72"/>
    </row>
    <row r="729" spans="27:64" x14ac:dyDescent="0.2">
      <c r="AA729" s="72"/>
      <c r="AB729" s="72"/>
      <c r="AC729" s="72"/>
      <c r="AD729" s="72"/>
      <c r="AE729" s="72"/>
      <c r="AG729" s="127"/>
      <c r="AN729" s="72"/>
      <c r="AO729" s="72"/>
      <c r="AP729" s="72"/>
      <c r="AQ729" s="72"/>
      <c r="AR729" s="72"/>
      <c r="AS729" s="72"/>
      <c r="AT729" s="72"/>
      <c r="AU729" s="72"/>
    </row>
    <row r="730" spans="27:64" x14ac:dyDescent="0.2">
      <c r="AA730" s="72"/>
      <c r="AB730" s="72"/>
      <c r="AC730" s="72"/>
      <c r="AD730" s="72"/>
      <c r="AE730" s="72"/>
      <c r="AG730" s="127"/>
      <c r="AN730" s="72"/>
      <c r="AO730" s="72"/>
      <c r="AP730" s="72"/>
      <c r="AQ730" s="72"/>
      <c r="AR730" s="72"/>
      <c r="AS730" s="72"/>
      <c r="AT730" s="72"/>
      <c r="AU730" s="72"/>
    </row>
    <row r="731" spans="27:64" x14ac:dyDescent="0.2">
      <c r="AA731" s="72"/>
      <c r="AB731" s="72"/>
      <c r="AC731" s="72"/>
      <c r="AD731" s="72"/>
      <c r="AE731" s="72"/>
      <c r="AG731" s="127"/>
      <c r="AN731" s="72"/>
      <c r="AO731" s="72"/>
      <c r="AP731" s="72"/>
      <c r="AQ731" s="72"/>
      <c r="AR731" s="72"/>
      <c r="AS731" s="72"/>
      <c r="AT731" s="72"/>
      <c r="AU731" s="72"/>
    </row>
    <row r="732" spans="27:64" x14ac:dyDescent="0.2">
      <c r="AA732" s="72"/>
      <c r="AB732" s="72"/>
      <c r="AC732" s="72"/>
      <c r="AD732" s="72"/>
      <c r="AE732" s="72"/>
      <c r="AG732" s="127"/>
      <c r="AN732" s="72"/>
      <c r="AO732" s="72"/>
      <c r="AP732" s="72"/>
      <c r="AQ732" s="72"/>
      <c r="AR732" s="72"/>
      <c r="AS732" s="72"/>
      <c r="AT732" s="72"/>
      <c r="AU732" s="72"/>
    </row>
    <row r="733" spans="27:64" x14ac:dyDescent="0.2">
      <c r="AA733" s="72"/>
      <c r="AB733" s="72"/>
      <c r="AC733" s="72"/>
      <c r="AD733" s="72"/>
      <c r="AE733" s="72"/>
      <c r="AG733" s="127"/>
      <c r="AN733" s="72"/>
      <c r="AO733" s="72"/>
      <c r="AP733" s="72"/>
      <c r="AQ733" s="72"/>
      <c r="AR733" s="72"/>
      <c r="AS733" s="72"/>
      <c r="AT733" s="72"/>
      <c r="AU733" s="72"/>
    </row>
    <row r="734" spans="27:64" x14ac:dyDescent="0.2">
      <c r="AA734" s="72"/>
      <c r="AB734" s="72"/>
      <c r="AC734" s="72"/>
      <c r="AD734" s="72"/>
      <c r="AE734" s="72"/>
      <c r="AG734" s="127"/>
      <c r="AN734" s="72"/>
      <c r="AO734" s="72"/>
      <c r="AP734" s="72"/>
      <c r="AQ734" s="72"/>
      <c r="AR734" s="72"/>
      <c r="AS734" s="72"/>
      <c r="AT734" s="72"/>
      <c r="AU734" s="72"/>
    </row>
    <row r="735" spans="27:64" x14ac:dyDescent="0.2">
      <c r="AA735" s="72"/>
      <c r="AB735" s="72"/>
      <c r="AC735" s="72"/>
      <c r="AD735" s="72"/>
      <c r="AE735" s="72"/>
      <c r="AG735" s="127"/>
      <c r="AN735" s="72"/>
      <c r="AO735" s="72"/>
      <c r="AP735" s="72"/>
      <c r="AQ735" s="72"/>
      <c r="AR735" s="72"/>
      <c r="AS735" s="72"/>
      <c r="AT735" s="72"/>
      <c r="AU735" s="72"/>
    </row>
    <row r="736" spans="27:64" x14ac:dyDescent="0.2">
      <c r="AA736" s="72"/>
      <c r="AB736" s="72"/>
      <c r="AC736" s="72"/>
      <c r="AD736" s="72"/>
      <c r="AE736" s="72"/>
      <c r="AG736" s="127"/>
      <c r="AN736" s="72"/>
      <c r="AO736" s="72"/>
      <c r="AP736" s="72"/>
      <c r="AQ736" s="72"/>
      <c r="AR736" s="72"/>
      <c r="AS736" s="72"/>
      <c r="AT736" s="72"/>
      <c r="AU736" s="72"/>
    </row>
    <row r="737" spans="27:64" x14ac:dyDescent="0.2">
      <c r="AA737" s="72"/>
      <c r="AB737" s="72"/>
      <c r="AC737" s="72"/>
      <c r="AD737" s="72"/>
      <c r="AE737" s="72"/>
      <c r="AG737" s="127"/>
      <c r="AN737" s="72"/>
      <c r="AO737" s="72"/>
      <c r="AP737" s="72"/>
      <c r="AQ737" s="72"/>
      <c r="AR737" s="72"/>
      <c r="AS737" s="72"/>
      <c r="AT737" s="72"/>
      <c r="AU737" s="72"/>
    </row>
    <row r="738" spans="27:64" x14ac:dyDescent="0.2">
      <c r="AA738" s="72"/>
      <c r="AB738" s="72"/>
      <c r="AC738" s="72"/>
      <c r="AD738" s="72"/>
      <c r="AE738" s="72"/>
      <c r="AG738" s="127"/>
      <c r="AN738" s="72"/>
      <c r="AO738" s="72"/>
      <c r="AP738" s="72"/>
      <c r="AQ738" s="72"/>
      <c r="AR738" s="72"/>
      <c r="AS738" s="72"/>
      <c r="AT738" s="72"/>
      <c r="AU738" s="72"/>
    </row>
    <row r="739" spans="27:64" x14ac:dyDescent="0.2">
      <c r="AA739" s="72"/>
      <c r="AB739" s="72"/>
      <c r="AC739" s="72"/>
      <c r="AD739" s="72"/>
      <c r="AE739" s="72"/>
      <c r="AG739" s="127"/>
      <c r="AN739" s="72"/>
      <c r="AO739" s="72"/>
      <c r="AP739" s="72"/>
      <c r="AQ739" s="72"/>
      <c r="AR739" s="72"/>
      <c r="AS739" s="72"/>
      <c r="AT739" s="72"/>
      <c r="AU739" s="72"/>
    </row>
    <row r="740" spans="27:64" x14ac:dyDescent="0.2">
      <c r="AA740" s="72"/>
      <c r="AB740" s="72"/>
      <c r="AC740" s="72"/>
      <c r="AD740" s="72"/>
      <c r="AE740" s="72"/>
      <c r="AG740" s="127"/>
      <c r="AN740" s="72"/>
      <c r="AO740" s="72"/>
      <c r="AP740" s="72"/>
      <c r="AQ740" s="72"/>
      <c r="AR740" s="72"/>
      <c r="AS740" s="72"/>
      <c r="AT740" s="72"/>
      <c r="AU740" s="72"/>
    </row>
    <row r="741" spans="27:64" x14ac:dyDescent="0.2">
      <c r="AA741" s="72"/>
      <c r="AB741" s="72"/>
      <c r="AC741" s="72"/>
      <c r="AD741" s="72"/>
      <c r="AE741" s="72"/>
      <c r="AG741" s="127"/>
      <c r="AN741" s="72"/>
      <c r="AO741" s="72"/>
      <c r="AP741" s="72"/>
      <c r="AQ741" s="72"/>
      <c r="AR741" s="72"/>
      <c r="AS741" s="72"/>
      <c r="AT741" s="72"/>
      <c r="AU741" s="72"/>
    </row>
    <row r="742" spans="27:64" x14ac:dyDescent="0.2">
      <c r="AA742" s="72"/>
      <c r="AB742" s="72"/>
      <c r="AC742" s="72"/>
      <c r="AD742" s="72"/>
      <c r="AE742" s="72"/>
      <c r="AG742" s="127"/>
      <c r="AN742" s="72"/>
      <c r="AO742" s="72"/>
      <c r="AP742" s="72"/>
      <c r="AQ742" s="72"/>
      <c r="AR742" s="72"/>
      <c r="AS742" s="72"/>
      <c r="AT742" s="72"/>
      <c r="AU742" s="72"/>
    </row>
    <row r="743" spans="27:64" x14ac:dyDescent="0.2">
      <c r="AA743" s="72"/>
      <c r="AB743" s="72"/>
      <c r="AC743" s="72"/>
      <c r="AD743" s="72"/>
      <c r="AE743" s="72"/>
      <c r="AG743" s="127"/>
      <c r="AN743" s="72"/>
      <c r="AO743" s="72"/>
      <c r="AP743" s="72"/>
      <c r="AQ743" s="72"/>
      <c r="AR743" s="72"/>
      <c r="AS743" s="72"/>
      <c r="AT743" s="72"/>
      <c r="AU743" s="72"/>
    </row>
    <row r="744" spans="27:64" x14ac:dyDescent="0.2">
      <c r="AA744" s="72"/>
      <c r="AB744" s="72"/>
      <c r="AC744" s="72"/>
      <c r="AD744" s="72"/>
      <c r="AE744" s="72"/>
      <c r="AG744" s="127"/>
      <c r="AN744" s="72"/>
      <c r="AO744" s="72"/>
      <c r="AP744" s="72"/>
      <c r="AQ744" s="72"/>
      <c r="AR744" s="72"/>
      <c r="AS744" s="72"/>
      <c r="AT744" s="72"/>
      <c r="AU744" s="72"/>
    </row>
    <row r="745" spans="27:64" x14ac:dyDescent="0.2">
      <c r="AA745" s="72"/>
      <c r="AB745" s="72"/>
      <c r="AC745" s="72"/>
      <c r="AD745" s="72"/>
      <c r="AE745" s="72"/>
      <c r="AG745" s="127"/>
      <c r="AN745" s="72"/>
      <c r="AO745" s="72"/>
      <c r="AP745" s="72"/>
      <c r="AQ745" s="72"/>
      <c r="AR745" s="72"/>
      <c r="AS745" s="72"/>
      <c r="AT745" s="72"/>
      <c r="AU745" s="72"/>
    </row>
    <row r="746" spans="27:64" x14ac:dyDescent="0.2">
      <c r="AA746" s="72"/>
      <c r="AB746" s="72"/>
      <c r="AC746" s="72"/>
      <c r="AD746" s="72"/>
      <c r="AE746" s="72"/>
      <c r="AG746" s="127"/>
      <c r="AN746" s="72"/>
      <c r="AO746" s="72"/>
      <c r="AP746" s="72"/>
      <c r="AQ746" s="72"/>
      <c r="AR746" s="72"/>
      <c r="AS746" s="72"/>
      <c r="AT746" s="72"/>
      <c r="AU746" s="72"/>
    </row>
    <row r="747" spans="27:64" x14ac:dyDescent="0.2">
      <c r="AA747" s="72"/>
      <c r="AB747" s="72"/>
      <c r="AC747" s="72"/>
      <c r="AD747" s="72"/>
      <c r="AE747" s="72"/>
      <c r="AG747" s="127"/>
      <c r="AN747" s="72"/>
      <c r="AO747" s="72"/>
      <c r="AP747" s="72"/>
      <c r="AQ747" s="72"/>
      <c r="AR747" s="72"/>
      <c r="AS747" s="72"/>
      <c r="AT747" s="72"/>
      <c r="AU747" s="72"/>
      <c r="AV747" s="72"/>
      <c r="AW747" s="72"/>
      <c r="AX747" s="72"/>
      <c r="AY747" s="72"/>
      <c r="AZ747" s="72"/>
      <c r="BA747" s="72"/>
      <c r="BB747" s="72"/>
      <c r="BC747" s="72"/>
      <c r="BD747" s="72"/>
      <c r="BE747" s="72"/>
      <c r="BF747" s="72"/>
      <c r="BG747" s="72"/>
      <c r="BH747" s="72"/>
      <c r="BI747" s="72"/>
      <c r="BJ747" s="72"/>
      <c r="BK747" s="72"/>
      <c r="BL747" s="72"/>
    </row>
    <row r="748" spans="27:64" x14ac:dyDescent="0.2">
      <c r="AA748" s="72"/>
      <c r="AB748" s="72"/>
      <c r="AC748" s="72"/>
      <c r="AD748" s="72"/>
      <c r="AE748" s="72"/>
      <c r="AG748" s="127"/>
      <c r="AN748" s="72"/>
      <c r="AO748" s="72"/>
      <c r="AP748" s="72"/>
      <c r="AQ748" s="72"/>
      <c r="AR748" s="72"/>
      <c r="AS748" s="72"/>
      <c r="AT748" s="72"/>
      <c r="AU748" s="72"/>
    </row>
    <row r="749" spans="27:64" x14ac:dyDescent="0.2">
      <c r="AA749" s="72"/>
      <c r="AB749" s="72"/>
      <c r="AC749" s="72"/>
      <c r="AD749" s="72"/>
      <c r="AE749" s="72"/>
      <c r="AG749" s="127"/>
      <c r="AN749" s="72"/>
      <c r="AO749" s="72"/>
      <c r="AP749" s="72"/>
      <c r="AQ749" s="72"/>
      <c r="AR749" s="72"/>
      <c r="AS749" s="72"/>
      <c r="AT749" s="72"/>
      <c r="AU749" s="72"/>
    </row>
    <row r="750" spans="27:64" x14ac:dyDescent="0.2">
      <c r="AA750" s="72"/>
      <c r="AB750" s="72"/>
      <c r="AC750" s="72"/>
      <c r="AD750" s="72"/>
      <c r="AE750" s="72"/>
      <c r="AG750" s="127"/>
      <c r="AN750" s="72"/>
      <c r="AO750" s="72"/>
      <c r="AP750" s="72"/>
      <c r="AQ750" s="72"/>
      <c r="AR750" s="72"/>
      <c r="AS750" s="72"/>
      <c r="AT750" s="72"/>
      <c r="AU750" s="72"/>
    </row>
    <row r="751" spans="27:64" x14ac:dyDescent="0.2">
      <c r="AA751" s="72"/>
      <c r="AB751" s="72"/>
      <c r="AC751" s="72"/>
      <c r="AD751" s="72"/>
      <c r="AE751" s="72"/>
      <c r="AG751" s="127"/>
      <c r="AN751" s="72"/>
      <c r="AO751" s="72"/>
      <c r="AP751" s="72"/>
      <c r="AQ751" s="72"/>
      <c r="AR751" s="72"/>
      <c r="AS751" s="72"/>
      <c r="AT751" s="72"/>
      <c r="AU751" s="72"/>
    </row>
    <row r="752" spans="27:64" x14ac:dyDescent="0.2">
      <c r="AA752" s="72"/>
      <c r="AB752" s="72"/>
      <c r="AC752" s="72"/>
      <c r="AD752" s="72"/>
      <c r="AE752" s="72"/>
      <c r="AG752" s="127"/>
      <c r="AN752" s="72"/>
      <c r="AO752" s="72"/>
      <c r="AP752" s="72"/>
      <c r="AQ752" s="72"/>
      <c r="AR752" s="72"/>
      <c r="AS752" s="72"/>
      <c r="AT752" s="72"/>
      <c r="AU752" s="72"/>
    </row>
    <row r="753" spans="27:64" x14ac:dyDescent="0.2">
      <c r="AA753" s="72"/>
      <c r="AB753" s="72"/>
      <c r="AC753" s="72"/>
      <c r="AD753" s="72"/>
      <c r="AE753" s="72"/>
      <c r="AG753" s="127"/>
      <c r="AN753" s="72"/>
      <c r="AO753" s="72"/>
      <c r="AP753" s="72"/>
      <c r="AQ753" s="72"/>
      <c r="AR753" s="72"/>
      <c r="AS753" s="72"/>
      <c r="AT753" s="72"/>
      <c r="AU753" s="72"/>
    </row>
    <row r="754" spans="27:64" x14ac:dyDescent="0.2">
      <c r="AA754" s="72"/>
      <c r="AB754" s="72"/>
      <c r="AC754" s="72"/>
      <c r="AD754" s="72"/>
      <c r="AE754" s="72"/>
      <c r="AG754" s="127"/>
      <c r="AN754" s="72"/>
      <c r="AO754" s="72"/>
      <c r="AP754" s="72"/>
      <c r="AQ754" s="72"/>
      <c r="AR754" s="72"/>
      <c r="AS754" s="72"/>
      <c r="AT754" s="72"/>
      <c r="AU754" s="72"/>
    </row>
    <row r="755" spans="27:64" x14ac:dyDescent="0.2">
      <c r="AA755" s="72"/>
      <c r="AB755" s="72"/>
      <c r="AC755" s="72"/>
      <c r="AD755" s="72"/>
      <c r="AE755" s="72"/>
      <c r="AG755" s="127"/>
      <c r="AN755" s="72"/>
      <c r="AO755" s="72"/>
      <c r="AP755" s="72"/>
      <c r="AQ755" s="72"/>
      <c r="AR755" s="72"/>
      <c r="AS755" s="72"/>
      <c r="AT755" s="72"/>
      <c r="AU755" s="72"/>
    </row>
    <row r="756" spans="27:64" x14ac:dyDescent="0.2">
      <c r="AA756" s="72"/>
      <c r="AB756" s="72"/>
      <c r="AC756" s="72"/>
      <c r="AD756" s="72"/>
      <c r="AE756" s="72"/>
      <c r="AG756" s="127"/>
      <c r="AN756" s="72"/>
      <c r="AO756" s="72"/>
      <c r="AP756" s="72"/>
      <c r="AQ756" s="72"/>
      <c r="AR756" s="72"/>
      <c r="AS756" s="72"/>
      <c r="AT756" s="72"/>
      <c r="AU756" s="72"/>
    </row>
    <row r="757" spans="27:64" x14ac:dyDescent="0.2">
      <c r="AA757" s="72"/>
      <c r="AB757" s="72"/>
      <c r="AC757" s="72"/>
      <c r="AD757" s="72"/>
      <c r="AE757" s="72"/>
      <c r="AG757" s="127"/>
      <c r="AN757" s="72"/>
      <c r="AO757" s="72"/>
      <c r="AP757" s="72"/>
      <c r="AQ757" s="72"/>
      <c r="AR757" s="72"/>
      <c r="AS757" s="72"/>
      <c r="AT757" s="72"/>
      <c r="AU757" s="72"/>
    </row>
    <row r="758" spans="27:64" x14ac:dyDescent="0.2">
      <c r="AA758" s="72"/>
      <c r="AB758" s="72"/>
      <c r="AC758" s="72"/>
      <c r="AD758" s="72"/>
      <c r="AE758" s="72"/>
      <c r="AG758" s="127"/>
      <c r="AN758" s="72"/>
      <c r="AO758" s="72"/>
      <c r="AP758" s="72"/>
      <c r="AQ758" s="72"/>
      <c r="AR758" s="72"/>
      <c r="AS758" s="72"/>
      <c r="AT758" s="72"/>
      <c r="AU758" s="72"/>
      <c r="AV758" s="72"/>
    </row>
    <row r="759" spans="27:64" x14ac:dyDescent="0.2">
      <c r="AA759" s="72"/>
      <c r="AB759" s="72"/>
      <c r="AC759" s="72"/>
      <c r="AD759" s="72"/>
      <c r="AE759" s="72"/>
      <c r="AG759" s="127"/>
      <c r="AN759" s="72"/>
      <c r="AO759" s="72"/>
      <c r="AP759" s="72"/>
      <c r="AQ759" s="72"/>
      <c r="AR759" s="72"/>
      <c r="AS759" s="72"/>
      <c r="AT759" s="72"/>
      <c r="AU759" s="72"/>
    </row>
    <row r="760" spans="27:64" x14ac:dyDescent="0.2">
      <c r="AA760" s="72"/>
      <c r="AB760" s="72"/>
      <c r="AC760" s="72"/>
      <c r="AD760" s="72"/>
      <c r="AE760" s="72"/>
      <c r="AG760" s="127"/>
      <c r="AN760" s="72"/>
      <c r="AO760" s="72"/>
      <c r="AP760" s="72"/>
      <c r="AQ760" s="72"/>
      <c r="AR760" s="72"/>
      <c r="AS760" s="72"/>
      <c r="AT760" s="72"/>
      <c r="AU760" s="72"/>
    </row>
    <row r="761" spans="27:64" x14ac:dyDescent="0.2">
      <c r="AA761" s="72"/>
      <c r="AB761" s="72"/>
      <c r="AC761" s="72"/>
      <c r="AD761" s="72"/>
      <c r="AE761" s="72"/>
      <c r="AG761" s="127"/>
      <c r="AN761" s="72"/>
      <c r="AO761" s="72"/>
      <c r="AP761" s="72"/>
      <c r="AQ761" s="72"/>
      <c r="AR761" s="72"/>
      <c r="AS761" s="72"/>
      <c r="AT761" s="72"/>
      <c r="AU761" s="72"/>
    </row>
    <row r="762" spans="27:64" x14ac:dyDescent="0.2">
      <c r="AA762" s="72"/>
      <c r="AB762" s="72"/>
      <c r="AC762" s="72"/>
      <c r="AD762" s="72"/>
      <c r="AE762" s="72"/>
      <c r="AG762" s="127"/>
      <c r="AN762" s="72"/>
      <c r="AO762" s="72"/>
      <c r="AP762" s="72"/>
      <c r="AQ762" s="72"/>
      <c r="AR762" s="72"/>
      <c r="AS762" s="72"/>
      <c r="AT762" s="72"/>
      <c r="AU762" s="72"/>
    </row>
    <row r="763" spans="27:64" x14ac:dyDescent="0.2">
      <c r="AA763" s="72"/>
      <c r="AB763" s="72"/>
      <c r="AC763" s="72"/>
      <c r="AD763" s="72"/>
      <c r="AE763" s="72"/>
      <c r="AG763" s="127"/>
      <c r="AN763" s="72"/>
      <c r="AO763" s="72"/>
      <c r="AP763" s="72"/>
      <c r="AQ763" s="72"/>
      <c r="AR763" s="72"/>
      <c r="AS763" s="72"/>
      <c r="AT763" s="72"/>
      <c r="AU763" s="72"/>
    </row>
    <row r="764" spans="27:64" x14ac:dyDescent="0.2">
      <c r="AA764" s="72"/>
      <c r="AB764" s="72"/>
      <c r="AC764" s="72"/>
      <c r="AD764" s="72"/>
      <c r="AE764" s="72"/>
      <c r="AG764" s="127"/>
      <c r="AN764" s="72"/>
      <c r="AO764" s="72"/>
      <c r="AP764" s="72"/>
      <c r="AQ764" s="72"/>
      <c r="AR764" s="72"/>
      <c r="AS764" s="72"/>
      <c r="AT764" s="72"/>
      <c r="AU764" s="72"/>
    </row>
    <row r="765" spans="27:64" x14ac:dyDescent="0.2">
      <c r="AA765" s="72"/>
      <c r="AB765" s="72"/>
      <c r="AC765" s="72"/>
      <c r="AD765" s="72"/>
      <c r="AE765" s="72"/>
      <c r="AG765" s="127"/>
      <c r="AN765" s="72"/>
      <c r="AO765" s="72"/>
      <c r="AP765" s="72"/>
      <c r="AQ765" s="72"/>
      <c r="AR765" s="72"/>
      <c r="AS765" s="72"/>
      <c r="AT765" s="72"/>
      <c r="AU765" s="72"/>
    </row>
    <row r="766" spans="27:64" x14ac:dyDescent="0.2">
      <c r="AA766" s="72"/>
      <c r="AB766" s="72"/>
      <c r="AC766" s="72"/>
      <c r="AD766" s="72"/>
      <c r="AE766" s="72"/>
      <c r="AG766" s="127"/>
      <c r="AN766" s="72"/>
      <c r="AO766" s="72"/>
      <c r="AP766" s="72"/>
      <c r="AQ766" s="72"/>
      <c r="AR766" s="72"/>
      <c r="AS766" s="72"/>
      <c r="AT766" s="72"/>
      <c r="AU766" s="72"/>
    </row>
    <row r="767" spans="27:64" x14ac:dyDescent="0.2">
      <c r="AA767" s="72"/>
      <c r="AB767" s="72"/>
      <c r="AC767" s="72"/>
      <c r="AD767" s="72"/>
      <c r="AE767" s="72"/>
      <c r="AG767" s="127"/>
      <c r="AN767" s="72"/>
      <c r="AO767" s="72"/>
      <c r="AP767" s="72"/>
      <c r="AQ767" s="72"/>
      <c r="AR767" s="72"/>
      <c r="AS767" s="72"/>
      <c r="AT767" s="72"/>
      <c r="AU767" s="72"/>
    </row>
    <row r="768" spans="27:64" x14ac:dyDescent="0.2">
      <c r="AA768" s="72"/>
      <c r="AB768" s="72"/>
      <c r="AC768" s="72"/>
      <c r="AD768" s="72"/>
      <c r="AE768" s="72"/>
      <c r="AG768" s="127"/>
      <c r="AN768" s="72"/>
      <c r="AO768" s="72"/>
      <c r="AP768" s="72"/>
      <c r="AQ768" s="72"/>
      <c r="AR768" s="72"/>
      <c r="AS768" s="72"/>
      <c r="AT768" s="72"/>
      <c r="AU768" s="72"/>
      <c r="AV768" s="72"/>
      <c r="AX768" s="72"/>
      <c r="AY768" s="72"/>
      <c r="AZ768" s="72"/>
      <c r="BA768" s="72"/>
      <c r="BB768" s="72"/>
      <c r="BC768" s="72"/>
      <c r="BD768" s="72"/>
      <c r="BE768" s="72"/>
      <c r="BF768" s="72"/>
      <c r="BG768" s="72"/>
      <c r="BH768" s="72"/>
      <c r="BI768" s="72"/>
      <c r="BJ768" s="72"/>
      <c r="BK768" s="72"/>
      <c r="BL768" s="72"/>
    </row>
    <row r="769" spans="27:64" x14ac:dyDescent="0.2">
      <c r="AA769" s="72"/>
      <c r="AB769" s="72"/>
      <c r="AC769" s="72"/>
      <c r="AD769" s="72"/>
      <c r="AE769" s="72"/>
      <c r="AG769" s="127"/>
      <c r="AN769" s="72"/>
      <c r="AO769" s="72"/>
      <c r="AP769" s="72"/>
      <c r="AQ769" s="72"/>
      <c r="AR769" s="72"/>
      <c r="AS769" s="72"/>
      <c r="AT769" s="72"/>
      <c r="AU769" s="72"/>
    </row>
    <row r="770" spans="27:64" x14ac:dyDescent="0.2">
      <c r="AA770" s="72"/>
      <c r="AB770" s="72"/>
      <c r="AC770" s="72"/>
      <c r="AD770" s="72"/>
      <c r="AE770" s="72"/>
      <c r="AG770" s="127"/>
      <c r="AN770" s="72"/>
      <c r="AO770" s="72"/>
      <c r="AP770" s="72"/>
      <c r="AQ770" s="72"/>
      <c r="AR770" s="72"/>
      <c r="AS770" s="72"/>
      <c r="AT770" s="72"/>
      <c r="AU770" s="72"/>
    </row>
    <row r="771" spans="27:64" x14ac:dyDescent="0.2">
      <c r="AA771" s="72"/>
      <c r="AB771" s="72"/>
      <c r="AC771" s="72"/>
      <c r="AD771" s="72"/>
      <c r="AE771" s="72"/>
      <c r="AG771" s="127"/>
      <c r="AN771" s="72"/>
      <c r="AO771" s="72"/>
      <c r="AP771" s="72"/>
      <c r="AQ771" s="72"/>
      <c r="AR771" s="72"/>
      <c r="AS771" s="72"/>
      <c r="AT771" s="72"/>
      <c r="AU771" s="72"/>
    </row>
    <row r="772" spans="27:64" x14ac:dyDescent="0.2">
      <c r="AA772" s="72"/>
      <c r="AB772" s="72"/>
      <c r="AC772" s="72"/>
      <c r="AD772" s="72"/>
      <c r="AE772" s="72"/>
      <c r="AG772" s="127"/>
      <c r="AN772" s="72"/>
      <c r="AO772" s="72"/>
      <c r="AP772" s="72"/>
      <c r="AQ772" s="72"/>
      <c r="AR772" s="72"/>
      <c r="AS772" s="72"/>
      <c r="AT772" s="72"/>
      <c r="AU772" s="72"/>
    </row>
    <row r="773" spans="27:64" x14ac:dyDescent="0.2">
      <c r="AA773" s="72"/>
      <c r="AB773" s="72"/>
      <c r="AC773" s="72"/>
      <c r="AD773" s="72"/>
      <c r="AE773" s="72"/>
      <c r="AG773" s="127"/>
      <c r="AN773" s="72"/>
      <c r="AO773" s="72"/>
      <c r="AP773" s="72"/>
      <c r="AQ773" s="72"/>
      <c r="AR773" s="72"/>
      <c r="AS773" s="72"/>
      <c r="AT773" s="72"/>
      <c r="AU773" s="72"/>
      <c r="AV773" s="72"/>
      <c r="AW773" s="72"/>
      <c r="AX773" s="72"/>
      <c r="AY773" s="72"/>
      <c r="AZ773" s="72"/>
      <c r="BA773" s="72"/>
      <c r="BB773" s="72"/>
      <c r="BC773" s="72"/>
      <c r="BD773" s="72"/>
      <c r="BE773" s="72"/>
      <c r="BF773" s="72"/>
      <c r="BG773" s="72"/>
      <c r="BH773" s="72"/>
      <c r="BI773" s="72"/>
      <c r="BJ773" s="72"/>
      <c r="BK773" s="72"/>
      <c r="BL773" s="72"/>
    </row>
    <row r="774" spans="27:64" x14ac:dyDescent="0.2">
      <c r="AA774" s="72"/>
      <c r="AB774" s="72"/>
      <c r="AC774" s="72"/>
      <c r="AD774" s="72"/>
      <c r="AE774" s="72"/>
      <c r="AG774" s="127"/>
      <c r="AN774" s="72"/>
      <c r="AO774" s="72"/>
      <c r="AP774" s="72"/>
      <c r="AQ774" s="72"/>
      <c r="AR774" s="72"/>
      <c r="AS774" s="72"/>
      <c r="AT774" s="72"/>
      <c r="AU774" s="72"/>
    </row>
    <row r="775" spans="27:64" x14ac:dyDescent="0.2">
      <c r="AA775" s="72"/>
      <c r="AB775" s="72"/>
      <c r="AC775" s="72"/>
      <c r="AD775" s="72"/>
      <c r="AE775" s="72"/>
      <c r="AG775" s="127"/>
      <c r="AN775" s="72"/>
      <c r="AO775" s="72"/>
      <c r="AP775" s="72"/>
      <c r="AQ775" s="72"/>
      <c r="AR775" s="72"/>
      <c r="AS775" s="72"/>
      <c r="AT775" s="72"/>
      <c r="AU775" s="72"/>
    </row>
    <row r="776" spans="27:64" x14ac:dyDescent="0.2">
      <c r="AA776" s="72"/>
      <c r="AB776" s="72"/>
      <c r="AC776" s="72"/>
      <c r="AD776" s="72"/>
      <c r="AE776" s="72"/>
      <c r="AG776" s="127"/>
      <c r="AN776" s="72"/>
      <c r="AO776" s="72"/>
      <c r="AP776" s="72"/>
      <c r="AQ776" s="72"/>
      <c r="AR776" s="72"/>
      <c r="AS776" s="72"/>
      <c r="AT776" s="72"/>
      <c r="AU776" s="72"/>
    </row>
    <row r="777" spans="27:64" x14ac:dyDescent="0.2">
      <c r="AA777" s="72"/>
      <c r="AB777" s="72"/>
      <c r="AC777" s="72"/>
      <c r="AD777" s="72"/>
      <c r="AE777" s="72"/>
      <c r="AG777" s="127"/>
      <c r="AN777" s="72"/>
      <c r="AO777" s="72"/>
      <c r="AP777" s="72"/>
      <c r="AQ777" s="72"/>
      <c r="AR777" s="72"/>
      <c r="AS777" s="72"/>
      <c r="AT777" s="72"/>
      <c r="AU777" s="72"/>
    </row>
    <row r="778" spans="27:64" x14ac:dyDescent="0.2">
      <c r="AA778" s="72"/>
      <c r="AB778" s="72"/>
      <c r="AC778" s="72"/>
      <c r="AD778" s="72"/>
      <c r="AE778" s="72"/>
      <c r="AG778" s="127"/>
      <c r="AN778" s="72"/>
      <c r="AO778" s="72"/>
      <c r="AP778" s="72"/>
      <c r="AQ778" s="72"/>
      <c r="AR778" s="72"/>
      <c r="AS778" s="72"/>
      <c r="AT778" s="72"/>
      <c r="AU778" s="72"/>
    </row>
    <row r="779" spans="27:64" x14ac:dyDescent="0.2">
      <c r="AA779" s="72"/>
      <c r="AB779" s="72"/>
      <c r="AC779" s="72"/>
      <c r="AD779" s="72"/>
      <c r="AE779" s="72"/>
      <c r="AG779" s="127"/>
      <c r="AN779" s="72"/>
      <c r="AO779" s="72"/>
      <c r="AP779" s="72"/>
      <c r="AQ779" s="72"/>
      <c r="AR779" s="72"/>
      <c r="AS779" s="72"/>
      <c r="AT779" s="72"/>
      <c r="AU779" s="72"/>
    </row>
    <row r="780" spans="27:64" x14ac:dyDescent="0.2">
      <c r="AA780" s="72"/>
      <c r="AB780" s="72"/>
      <c r="AC780" s="72"/>
      <c r="AD780" s="72"/>
      <c r="AE780" s="72"/>
      <c r="AG780" s="127"/>
      <c r="AN780" s="72"/>
      <c r="AO780" s="72"/>
      <c r="AP780" s="72"/>
      <c r="AQ780" s="72"/>
      <c r="AR780" s="72"/>
      <c r="AS780" s="72"/>
      <c r="AT780" s="72"/>
      <c r="AU780" s="72"/>
    </row>
    <row r="781" spans="27:64" x14ac:dyDescent="0.2">
      <c r="AA781" s="72"/>
      <c r="AB781" s="72"/>
      <c r="AC781" s="72"/>
      <c r="AD781" s="72"/>
      <c r="AE781" s="72"/>
      <c r="AG781" s="127"/>
      <c r="AN781" s="72"/>
      <c r="AO781" s="72"/>
      <c r="AP781" s="72"/>
      <c r="AQ781" s="72"/>
      <c r="AR781" s="72"/>
      <c r="AS781" s="72"/>
      <c r="AT781" s="72"/>
      <c r="AU781" s="72"/>
    </row>
    <row r="782" spans="27:64" x14ac:dyDescent="0.2">
      <c r="AA782" s="72"/>
      <c r="AB782" s="72"/>
      <c r="AC782" s="72"/>
      <c r="AD782" s="72"/>
      <c r="AE782" s="72"/>
      <c r="AG782" s="127"/>
      <c r="AN782" s="72"/>
      <c r="AO782" s="72"/>
      <c r="AP782" s="72"/>
      <c r="AQ782" s="72"/>
      <c r="AR782" s="72"/>
      <c r="AS782" s="72"/>
      <c r="AT782" s="72"/>
      <c r="AU782" s="72"/>
      <c r="AV782" s="72"/>
    </row>
    <row r="783" spans="27:64" x14ac:dyDescent="0.2">
      <c r="AA783" s="72"/>
      <c r="AB783" s="72"/>
      <c r="AC783" s="72"/>
      <c r="AD783" s="72"/>
      <c r="AE783" s="72"/>
      <c r="AG783" s="127"/>
      <c r="AN783" s="72"/>
      <c r="AO783" s="72"/>
      <c r="AP783" s="72"/>
      <c r="AQ783" s="72"/>
      <c r="AR783" s="72"/>
      <c r="AS783" s="72"/>
      <c r="AT783" s="72"/>
      <c r="AU783" s="72"/>
    </row>
    <row r="784" spans="27:64" x14ac:dyDescent="0.2">
      <c r="AA784" s="72"/>
      <c r="AB784" s="72"/>
      <c r="AC784" s="72"/>
      <c r="AD784" s="72"/>
      <c r="AE784" s="72"/>
      <c r="AG784" s="127"/>
      <c r="AN784" s="72"/>
      <c r="AO784" s="72"/>
      <c r="AP784" s="72"/>
      <c r="AQ784" s="72"/>
      <c r="AR784" s="72"/>
      <c r="AS784" s="72"/>
      <c r="AT784" s="72"/>
      <c r="AU784" s="72"/>
    </row>
    <row r="785" spans="27:47" x14ac:dyDescent="0.2">
      <c r="AA785" s="72"/>
      <c r="AB785" s="72"/>
      <c r="AC785" s="72"/>
      <c r="AD785" s="72"/>
      <c r="AE785" s="72"/>
      <c r="AG785" s="127"/>
      <c r="AN785" s="72"/>
      <c r="AO785" s="72"/>
      <c r="AP785" s="72"/>
      <c r="AQ785" s="72"/>
      <c r="AR785" s="72"/>
      <c r="AS785" s="72"/>
      <c r="AT785" s="72"/>
      <c r="AU785" s="72"/>
    </row>
    <row r="786" spans="27:47" x14ac:dyDescent="0.2">
      <c r="AA786" s="72"/>
      <c r="AB786" s="72"/>
      <c r="AC786" s="72"/>
      <c r="AD786" s="72"/>
      <c r="AE786" s="72"/>
      <c r="AG786" s="127"/>
      <c r="AN786" s="72"/>
      <c r="AO786" s="72"/>
      <c r="AP786" s="72"/>
      <c r="AQ786" s="72"/>
      <c r="AR786" s="72"/>
      <c r="AS786" s="72"/>
      <c r="AT786" s="72"/>
      <c r="AU786" s="72"/>
    </row>
    <row r="787" spans="27:47" x14ac:dyDescent="0.2">
      <c r="AA787" s="72"/>
      <c r="AB787" s="72"/>
      <c r="AC787" s="72"/>
      <c r="AD787" s="72"/>
      <c r="AE787" s="72"/>
      <c r="AG787" s="127"/>
      <c r="AN787" s="72"/>
      <c r="AO787" s="72"/>
      <c r="AP787" s="72"/>
      <c r="AQ787" s="72"/>
      <c r="AR787" s="72"/>
      <c r="AS787" s="72"/>
      <c r="AT787" s="72"/>
      <c r="AU787" s="72"/>
    </row>
    <row r="788" spans="27:47" x14ac:dyDescent="0.2">
      <c r="AA788" s="72"/>
      <c r="AB788" s="72"/>
      <c r="AC788" s="72"/>
      <c r="AD788" s="72"/>
      <c r="AE788" s="72"/>
      <c r="AG788" s="127"/>
      <c r="AN788" s="72"/>
      <c r="AO788" s="72"/>
      <c r="AP788" s="72"/>
      <c r="AQ788" s="72"/>
      <c r="AR788" s="72"/>
      <c r="AS788" s="72"/>
      <c r="AT788" s="72"/>
      <c r="AU788" s="72"/>
    </row>
    <row r="789" spans="27:47" x14ac:dyDescent="0.2">
      <c r="AA789" s="72"/>
      <c r="AB789" s="72"/>
      <c r="AC789" s="72"/>
      <c r="AD789" s="72"/>
      <c r="AE789" s="72"/>
      <c r="AG789" s="127"/>
      <c r="AN789" s="72"/>
      <c r="AO789" s="72"/>
      <c r="AP789" s="72"/>
      <c r="AQ789" s="72"/>
      <c r="AR789" s="72"/>
      <c r="AS789" s="72"/>
      <c r="AT789" s="72"/>
      <c r="AU789" s="72"/>
    </row>
    <row r="790" spans="27:47" x14ac:dyDescent="0.2">
      <c r="AA790" s="72"/>
      <c r="AB790" s="72"/>
      <c r="AC790" s="72"/>
      <c r="AD790" s="72"/>
      <c r="AE790" s="72"/>
      <c r="AG790" s="127"/>
      <c r="AN790" s="72"/>
      <c r="AO790" s="72"/>
      <c r="AP790" s="72"/>
      <c r="AQ790" s="72"/>
      <c r="AR790" s="72"/>
      <c r="AS790" s="72"/>
      <c r="AT790" s="72"/>
      <c r="AU790" s="72"/>
    </row>
    <row r="791" spans="27:47" x14ac:dyDescent="0.2">
      <c r="AA791" s="72"/>
      <c r="AB791" s="72"/>
      <c r="AC791" s="72"/>
      <c r="AD791" s="72"/>
      <c r="AE791" s="72"/>
      <c r="AG791" s="127"/>
      <c r="AN791" s="72"/>
      <c r="AO791" s="72"/>
      <c r="AP791" s="72"/>
      <c r="AQ791" s="72"/>
      <c r="AR791" s="72"/>
      <c r="AS791" s="72"/>
      <c r="AT791" s="72"/>
      <c r="AU791" s="72"/>
    </row>
    <row r="792" spans="27:47" x14ac:dyDescent="0.2">
      <c r="AA792" s="72"/>
      <c r="AB792" s="72"/>
      <c r="AC792" s="72"/>
      <c r="AD792" s="72"/>
      <c r="AE792" s="72"/>
      <c r="AG792" s="127"/>
      <c r="AN792" s="72"/>
      <c r="AO792" s="72"/>
      <c r="AP792" s="72"/>
      <c r="AQ792" s="72"/>
      <c r="AR792" s="72"/>
      <c r="AS792" s="72"/>
      <c r="AT792" s="72"/>
      <c r="AU792" s="72"/>
    </row>
    <row r="793" spans="27:47" x14ac:dyDescent="0.2">
      <c r="AA793" s="72"/>
      <c r="AB793" s="72"/>
      <c r="AC793" s="72"/>
      <c r="AD793" s="72"/>
      <c r="AE793" s="72"/>
      <c r="AG793" s="127"/>
      <c r="AN793" s="72"/>
      <c r="AO793" s="72"/>
      <c r="AP793" s="72"/>
      <c r="AQ793" s="72"/>
      <c r="AR793" s="72"/>
      <c r="AS793" s="72"/>
      <c r="AT793" s="72"/>
      <c r="AU793" s="72"/>
    </row>
    <row r="794" spans="27:47" x14ac:dyDescent="0.2">
      <c r="AA794" s="72"/>
      <c r="AB794" s="72"/>
      <c r="AC794" s="72"/>
      <c r="AD794" s="72"/>
      <c r="AE794" s="72"/>
      <c r="AG794" s="127"/>
      <c r="AN794" s="72"/>
      <c r="AO794" s="72"/>
      <c r="AP794" s="72"/>
      <c r="AQ794" s="72"/>
      <c r="AR794" s="72"/>
      <c r="AS794" s="72"/>
      <c r="AT794" s="72"/>
      <c r="AU794" s="72"/>
    </row>
    <row r="795" spans="27:47" x14ac:dyDescent="0.2">
      <c r="AA795" s="72"/>
      <c r="AB795" s="72"/>
      <c r="AC795" s="72"/>
      <c r="AD795" s="72"/>
      <c r="AE795" s="72"/>
      <c r="AG795" s="127"/>
      <c r="AN795" s="72"/>
      <c r="AO795" s="72"/>
      <c r="AP795" s="72"/>
      <c r="AQ795" s="72"/>
      <c r="AR795" s="72"/>
      <c r="AS795" s="72"/>
      <c r="AT795" s="72"/>
      <c r="AU795" s="72"/>
    </row>
    <row r="796" spans="27:47" x14ac:dyDescent="0.2">
      <c r="AA796" s="72"/>
      <c r="AB796" s="72"/>
      <c r="AC796" s="72"/>
      <c r="AD796" s="72"/>
      <c r="AE796" s="72"/>
      <c r="AG796" s="127"/>
      <c r="AN796" s="72"/>
      <c r="AO796" s="72"/>
      <c r="AP796" s="72"/>
      <c r="AQ796" s="72"/>
      <c r="AR796" s="72"/>
      <c r="AS796" s="72"/>
      <c r="AT796" s="72"/>
      <c r="AU796" s="72"/>
    </row>
    <row r="797" spans="27:47" x14ac:dyDescent="0.2">
      <c r="AA797" s="72"/>
      <c r="AB797" s="72"/>
      <c r="AC797" s="72"/>
      <c r="AD797" s="72"/>
      <c r="AE797" s="72"/>
      <c r="AG797" s="127"/>
      <c r="AN797" s="72"/>
      <c r="AO797" s="72"/>
      <c r="AP797" s="72"/>
      <c r="AQ797" s="72"/>
      <c r="AR797" s="72"/>
      <c r="AS797" s="72"/>
      <c r="AT797" s="72"/>
      <c r="AU797" s="72"/>
    </row>
    <row r="798" spans="27:47" x14ac:dyDescent="0.2">
      <c r="AA798" s="72"/>
      <c r="AB798" s="72"/>
      <c r="AC798" s="72"/>
      <c r="AD798" s="72"/>
      <c r="AE798" s="72"/>
      <c r="AG798" s="127"/>
      <c r="AN798" s="72"/>
      <c r="AO798" s="72"/>
      <c r="AP798" s="72"/>
      <c r="AQ798" s="72"/>
      <c r="AR798" s="72"/>
      <c r="AS798" s="72"/>
      <c r="AT798" s="72"/>
      <c r="AU798" s="72"/>
    </row>
    <row r="799" spans="27:47" x14ac:dyDescent="0.2">
      <c r="AA799" s="72"/>
      <c r="AB799" s="72"/>
      <c r="AC799" s="72"/>
      <c r="AD799" s="72"/>
      <c r="AE799" s="72"/>
      <c r="AG799" s="127"/>
      <c r="AN799" s="72"/>
      <c r="AO799" s="72"/>
      <c r="AP799" s="72"/>
      <c r="AQ799" s="72"/>
      <c r="AR799" s="72"/>
      <c r="AS799" s="72"/>
      <c r="AT799" s="72"/>
      <c r="AU799" s="72"/>
    </row>
    <row r="800" spans="27:47" x14ac:dyDescent="0.2">
      <c r="AA800" s="72"/>
      <c r="AB800" s="72"/>
      <c r="AC800" s="72"/>
      <c r="AD800" s="72"/>
      <c r="AE800" s="72"/>
      <c r="AG800" s="127"/>
      <c r="AN800" s="72"/>
      <c r="AO800" s="72"/>
      <c r="AP800" s="72"/>
      <c r="AQ800" s="72"/>
      <c r="AR800" s="72"/>
      <c r="AS800" s="72"/>
      <c r="AT800" s="72"/>
      <c r="AU800" s="72"/>
    </row>
    <row r="801" spans="27:47" x14ac:dyDescent="0.2">
      <c r="AA801" s="72"/>
      <c r="AB801" s="72"/>
      <c r="AC801" s="72"/>
      <c r="AD801" s="72"/>
      <c r="AE801" s="72"/>
      <c r="AG801" s="127"/>
      <c r="AN801" s="72"/>
      <c r="AO801" s="72"/>
      <c r="AP801" s="72"/>
      <c r="AQ801" s="72"/>
      <c r="AR801" s="72"/>
      <c r="AS801" s="72"/>
      <c r="AT801" s="72"/>
      <c r="AU801" s="72"/>
    </row>
    <row r="802" spans="27:47" x14ac:dyDescent="0.2">
      <c r="AA802" s="72"/>
      <c r="AB802" s="72"/>
      <c r="AC802" s="72"/>
      <c r="AD802" s="72"/>
      <c r="AE802" s="72"/>
      <c r="AG802" s="127"/>
      <c r="AN802" s="72"/>
      <c r="AO802" s="72"/>
      <c r="AP802" s="72"/>
      <c r="AQ802" s="72"/>
      <c r="AR802" s="72"/>
      <c r="AS802" s="72"/>
      <c r="AT802" s="72"/>
      <c r="AU802" s="72"/>
    </row>
    <row r="803" spans="27:47" x14ac:dyDescent="0.2">
      <c r="AA803" s="72"/>
      <c r="AB803" s="72"/>
      <c r="AC803" s="72"/>
      <c r="AD803" s="72"/>
      <c r="AE803" s="72"/>
      <c r="AG803" s="127"/>
      <c r="AN803" s="72"/>
      <c r="AO803" s="72"/>
      <c r="AP803" s="72"/>
      <c r="AQ803" s="72"/>
      <c r="AR803" s="72"/>
      <c r="AS803" s="72"/>
      <c r="AT803" s="72"/>
      <c r="AU803" s="72"/>
    </row>
    <row r="804" spans="27:47" x14ac:dyDescent="0.2">
      <c r="AA804" s="72"/>
      <c r="AB804" s="72"/>
      <c r="AC804" s="72"/>
      <c r="AD804" s="72"/>
      <c r="AE804" s="72"/>
      <c r="AG804" s="127"/>
      <c r="AN804" s="72"/>
      <c r="AO804" s="72"/>
      <c r="AP804" s="72"/>
      <c r="AQ804" s="72"/>
      <c r="AR804" s="72"/>
      <c r="AS804" s="72"/>
      <c r="AT804" s="72"/>
      <c r="AU804" s="72"/>
    </row>
    <row r="805" spans="27:47" x14ac:dyDescent="0.2">
      <c r="AA805" s="72"/>
      <c r="AB805" s="72"/>
      <c r="AC805" s="72"/>
      <c r="AD805" s="72"/>
      <c r="AE805" s="72"/>
      <c r="AG805" s="127"/>
      <c r="AN805" s="72"/>
      <c r="AO805" s="72"/>
      <c r="AP805" s="72"/>
      <c r="AQ805" s="72"/>
      <c r="AR805" s="72"/>
      <c r="AS805" s="72"/>
      <c r="AT805" s="72"/>
      <c r="AU805" s="72"/>
    </row>
    <row r="806" spans="27:47" x14ac:dyDescent="0.2">
      <c r="AA806" s="72"/>
      <c r="AB806" s="72"/>
      <c r="AC806" s="72"/>
      <c r="AD806" s="72"/>
      <c r="AE806" s="72"/>
      <c r="AG806" s="127"/>
      <c r="AN806" s="72"/>
      <c r="AO806" s="72"/>
      <c r="AP806" s="72"/>
      <c r="AQ806" s="72"/>
      <c r="AR806" s="72"/>
      <c r="AS806" s="72"/>
      <c r="AT806" s="72"/>
      <c r="AU806" s="72"/>
    </row>
    <row r="807" spans="27:47" x14ac:dyDescent="0.2">
      <c r="AA807" s="72"/>
      <c r="AB807" s="72"/>
      <c r="AC807" s="72"/>
      <c r="AD807" s="72"/>
      <c r="AE807" s="72"/>
      <c r="AG807" s="127"/>
      <c r="AN807" s="72"/>
      <c r="AO807" s="72"/>
      <c r="AP807" s="72"/>
      <c r="AQ807" s="72"/>
      <c r="AR807" s="72"/>
      <c r="AS807" s="72"/>
      <c r="AT807" s="72"/>
      <c r="AU807" s="72"/>
    </row>
    <row r="808" spans="27:47" x14ac:dyDescent="0.2">
      <c r="AA808" s="72"/>
      <c r="AB808" s="72"/>
      <c r="AC808" s="72"/>
      <c r="AD808" s="72"/>
      <c r="AE808" s="72"/>
      <c r="AG808" s="127"/>
      <c r="AN808" s="72"/>
      <c r="AO808" s="72"/>
      <c r="AP808" s="72"/>
      <c r="AQ808" s="72"/>
      <c r="AR808" s="72"/>
      <c r="AS808" s="72"/>
      <c r="AT808" s="72"/>
      <c r="AU808" s="72"/>
    </row>
    <row r="809" spans="27:47" x14ac:dyDescent="0.2">
      <c r="AA809" s="72"/>
      <c r="AB809" s="72"/>
      <c r="AC809" s="72"/>
      <c r="AD809" s="72"/>
      <c r="AE809" s="72"/>
      <c r="AG809" s="127"/>
      <c r="AN809" s="72"/>
      <c r="AO809" s="72"/>
      <c r="AP809" s="72"/>
      <c r="AQ809" s="72"/>
      <c r="AR809" s="72"/>
      <c r="AS809" s="72"/>
      <c r="AT809" s="72"/>
      <c r="AU809" s="72"/>
    </row>
    <row r="810" spans="27:47" x14ac:dyDescent="0.2">
      <c r="AA810" s="72"/>
      <c r="AB810" s="72"/>
      <c r="AC810" s="72"/>
      <c r="AD810" s="72"/>
      <c r="AE810" s="72"/>
      <c r="AG810" s="127"/>
      <c r="AN810" s="72"/>
      <c r="AO810" s="72"/>
      <c r="AP810" s="72"/>
      <c r="AQ810" s="72"/>
      <c r="AR810" s="72"/>
      <c r="AS810" s="72"/>
      <c r="AT810" s="72"/>
      <c r="AU810" s="72"/>
    </row>
    <row r="811" spans="27:47" x14ac:dyDescent="0.2">
      <c r="AA811" s="72"/>
      <c r="AB811" s="72"/>
      <c r="AC811" s="72"/>
      <c r="AD811" s="72"/>
      <c r="AE811" s="72"/>
      <c r="AG811" s="127"/>
      <c r="AN811" s="72"/>
      <c r="AO811" s="72"/>
      <c r="AP811" s="72"/>
      <c r="AQ811" s="72"/>
      <c r="AR811" s="72"/>
      <c r="AS811" s="72"/>
      <c r="AT811" s="72"/>
      <c r="AU811" s="72"/>
    </row>
    <row r="812" spans="27:47" x14ac:dyDescent="0.2">
      <c r="AA812" s="72"/>
      <c r="AB812" s="72"/>
      <c r="AC812" s="72"/>
      <c r="AD812" s="72"/>
      <c r="AE812" s="72"/>
      <c r="AG812" s="127"/>
      <c r="AN812" s="72"/>
      <c r="AO812" s="72"/>
      <c r="AP812" s="72"/>
      <c r="AQ812" s="72"/>
      <c r="AR812" s="72"/>
      <c r="AS812" s="72"/>
      <c r="AT812" s="72"/>
      <c r="AU812" s="72"/>
    </row>
    <row r="813" spans="27:47" x14ac:dyDescent="0.2">
      <c r="AA813" s="72"/>
      <c r="AB813" s="72"/>
      <c r="AC813" s="72"/>
      <c r="AD813" s="72"/>
      <c r="AE813" s="72"/>
      <c r="AG813" s="127"/>
      <c r="AN813" s="72"/>
      <c r="AO813" s="72"/>
      <c r="AP813" s="72"/>
      <c r="AQ813" s="72"/>
      <c r="AR813" s="72"/>
      <c r="AS813" s="72"/>
      <c r="AT813" s="72"/>
      <c r="AU813" s="72"/>
    </row>
    <row r="814" spans="27:47" x14ac:dyDescent="0.2">
      <c r="AA814" s="72"/>
      <c r="AB814" s="72"/>
      <c r="AC814" s="72"/>
      <c r="AD814" s="72"/>
      <c r="AE814" s="72"/>
      <c r="AG814" s="127"/>
      <c r="AN814" s="72"/>
      <c r="AO814" s="72"/>
      <c r="AP814" s="72"/>
      <c r="AQ814" s="72"/>
      <c r="AR814" s="72"/>
      <c r="AS814" s="72"/>
      <c r="AT814" s="72"/>
      <c r="AU814" s="72"/>
    </row>
    <row r="815" spans="27:47" x14ac:dyDescent="0.2">
      <c r="AA815" s="72"/>
      <c r="AB815" s="72"/>
      <c r="AC815" s="72"/>
      <c r="AD815" s="72"/>
      <c r="AE815" s="72"/>
      <c r="AG815" s="127"/>
      <c r="AN815" s="72"/>
      <c r="AO815" s="72"/>
      <c r="AP815" s="72"/>
      <c r="AQ815" s="72"/>
      <c r="AR815" s="72"/>
      <c r="AS815" s="72"/>
      <c r="AT815" s="72"/>
      <c r="AU815" s="72"/>
    </row>
    <row r="816" spans="27:47" x14ac:dyDescent="0.2">
      <c r="AA816" s="72"/>
      <c r="AB816" s="72"/>
      <c r="AC816" s="72"/>
      <c r="AD816" s="72"/>
      <c r="AE816" s="72"/>
      <c r="AG816" s="127"/>
      <c r="AN816" s="72"/>
      <c r="AO816" s="72"/>
      <c r="AP816" s="72"/>
      <c r="AQ816" s="72"/>
      <c r="AR816" s="72"/>
      <c r="AS816" s="72"/>
      <c r="AT816" s="72"/>
      <c r="AU816" s="72"/>
    </row>
    <row r="817" spans="27:64" x14ac:dyDescent="0.2">
      <c r="AA817" s="72"/>
      <c r="AB817" s="72"/>
      <c r="AC817" s="72"/>
      <c r="AD817" s="72"/>
      <c r="AE817" s="72"/>
      <c r="AG817" s="127"/>
      <c r="AN817" s="72"/>
      <c r="AO817" s="72"/>
      <c r="AP817" s="72"/>
      <c r="AQ817" s="72"/>
      <c r="AR817" s="72"/>
      <c r="AS817" s="72"/>
      <c r="AT817" s="72"/>
      <c r="AU817" s="72"/>
    </row>
    <row r="818" spans="27:64" x14ac:dyDescent="0.2">
      <c r="AA818" s="72"/>
      <c r="AB818" s="72"/>
      <c r="AC818" s="72"/>
      <c r="AD818" s="72"/>
      <c r="AE818" s="72"/>
      <c r="AG818" s="127"/>
      <c r="AN818" s="72"/>
      <c r="AO818" s="72"/>
      <c r="AP818" s="72"/>
      <c r="AQ818" s="72"/>
      <c r="AR818" s="72"/>
      <c r="AS818" s="72"/>
      <c r="AT818" s="72"/>
      <c r="AU818" s="72"/>
    </row>
    <row r="819" spans="27:64" x14ac:dyDescent="0.2">
      <c r="AA819" s="72"/>
      <c r="AB819" s="72"/>
      <c r="AC819" s="72"/>
      <c r="AD819" s="72"/>
      <c r="AE819" s="72"/>
      <c r="AG819" s="127"/>
      <c r="AN819" s="72"/>
      <c r="AO819" s="72"/>
      <c r="AP819" s="72"/>
      <c r="AQ819" s="72"/>
      <c r="AR819" s="72"/>
      <c r="AS819" s="72"/>
      <c r="AT819" s="72"/>
      <c r="AU819" s="72"/>
    </row>
    <row r="820" spans="27:64" x14ac:dyDescent="0.2">
      <c r="AA820" s="72"/>
      <c r="AB820" s="72"/>
      <c r="AC820" s="72"/>
      <c r="AD820" s="72"/>
      <c r="AE820" s="72"/>
      <c r="AG820" s="127"/>
      <c r="AN820" s="72"/>
      <c r="AO820" s="72"/>
      <c r="AP820" s="72"/>
      <c r="AQ820" s="72"/>
      <c r="AR820" s="72"/>
      <c r="AS820" s="72"/>
      <c r="AT820" s="72"/>
      <c r="AU820" s="72"/>
      <c r="AV820" s="72"/>
      <c r="AW820" s="72"/>
      <c r="AX820" s="72"/>
      <c r="AY820" s="72"/>
      <c r="AZ820" s="72"/>
      <c r="BA820" s="72"/>
      <c r="BB820" s="72"/>
      <c r="BC820" s="72"/>
      <c r="BD820" s="72"/>
      <c r="BE820" s="72"/>
      <c r="BF820" s="72"/>
      <c r="BG820" s="72"/>
      <c r="BH820" s="72"/>
      <c r="BI820" s="72"/>
      <c r="BJ820" s="72"/>
      <c r="BK820" s="72"/>
      <c r="BL820" s="72"/>
    </row>
    <row r="821" spans="27:64" x14ac:dyDescent="0.2">
      <c r="AA821" s="72"/>
      <c r="AB821" s="72"/>
      <c r="AC821" s="72"/>
      <c r="AD821" s="72"/>
      <c r="AE821" s="72"/>
      <c r="AG821" s="127"/>
      <c r="AN821" s="72"/>
      <c r="AO821" s="72"/>
      <c r="AP821" s="72"/>
      <c r="AQ821" s="72"/>
      <c r="AR821" s="72"/>
      <c r="AS821" s="72"/>
      <c r="AT821" s="72"/>
      <c r="AU821" s="72"/>
      <c r="AV821" s="72"/>
      <c r="AX821" s="72"/>
      <c r="AY821" s="72"/>
      <c r="AZ821" s="72"/>
      <c r="BA821" s="72"/>
      <c r="BB821" s="72"/>
      <c r="BC821" s="72"/>
      <c r="BD821" s="72"/>
      <c r="BE821" s="72"/>
      <c r="BF821" s="72"/>
      <c r="BG821" s="72"/>
      <c r="BH821" s="72"/>
      <c r="BI821" s="72"/>
      <c r="BJ821" s="72"/>
      <c r="BK821" s="72"/>
      <c r="BL821" s="72"/>
    </row>
    <row r="822" spans="27:64" x14ac:dyDescent="0.2">
      <c r="AA822" s="72"/>
      <c r="AB822" s="72"/>
      <c r="AC822" s="72"/>
      <c r="AD822" s="72"/>
      <c r="AE822" s="72"/>
      <c r="AG822" s="127"/>
      <c r="AN822" s="72"/>
      <c r="AO822" s="72"/>
      <c r="AP822" s="72"/>
      <c r="AQ822" s="72"/>
      <c r="AR822" s="72"/>
      <c r="AS822" s="72"/>
      <c r="AT822" s="72"/>
      <c r="AU822" s="72"/>
    </row>
    <row r="823" spans="27:64" x14ac:dyDescent="0.2">
      <c r="AA823" s="72"/>
      <c r="AB823" s="72"/>
      <c r="AC823" s="72"/>
      <c r="AD823" s="72"/>
      <c r="AE823" s="72"/>
      <c r="AG823" s="127"/>
      <c r="AN823" s="72"/>
      <c r="AO823" s="72"/>
      <c r="AP823" s="72"/>
      <c r="AQ823" s="72"/>
      <c r="AR823" s="72"/>
      <c r="AS823" s="72"/>
      <c r="AT823" s="72"/>
      <c r="AU823" s="72"/>
    </row>
    <row r="824" spans="27:64" x14ac:dyDescent="0.2">
      <c r="AA824" s="72"/>
      <c r="AB824" s="72"/>
      <c r="AC824" s="72"/>
      <c r="AD824" s="72"/>
      <c r="AE824" s="72"/>
      <c r="AG824" s="127"/>
      <c r="AN824" s="72"/>
      <c r="AO824" s="72"/>
      <c r="AP824" s="72"/>
      <c r="AQ824" s="72"/>
      <c r="AR824" s="72"/>
      <c r="AS824" s="72"/>
      <c r="AT824" s="72"/>
      <c r="AU824" s="72"/>
    </row>
    <row r="825" spans="27:64" x14ac:dyDescent="0.2">
      <c r="AA825" s="72"/>
      <c r="AB825" s="72"/>
      <c r="AC825" s="72"/>
      <c r="AD825" s="72"/>
      <c r="AE825" s="72"/>
      <c r="AG825" s="127"/>
      <c r="AN825" s="72"/>
      <c r="AO825" s="72"/>
      <c r="AP825" s="72"/>
      <c r="AQ825" s="72"/>
      <c r="AR825" s="72"/>
      <c r="AS825" s="72"/>
      <c r="AT825" s="72"/>
      <c r="AU825" s="72"/>
    </row>
    <row r="826" spans="27:64" x14ac:dyDescent="0.2">
      <c r="AA826" s="72"/>
      <c r="AB826" s="72"/>
      <c r="AC826" s="72"/>
      <c r="AD826" s="72"/>
      <c r="AE826" s="72"/>
      <c r="AG826" s="127"/>
      <c r="AN826" s="72"/>
      <c r="AO826" s="72"/>
      <c r="AP826" s="72"/>
      <c r="AQ826" s="72"/>
      <c r="AR826" s="72"/>
      <c r="AS826" s="72"/>
      <c r="AT826" s="72"/>
      <c r="AU826" s="72"/>
    </row>
    <row r="827" spans="27:64" x14ac:dyDescent="0.2">
      <c r="AA827" s="72"/>
      <c r="AB827" s="72"/>
      <c r="AC827" s="72"/>
      <c r="AD827" s="72"/>
      <c r="AE827" s="72"/>
      <c r="AG827" s="127"/>
      <c r="AN827" s="72"/>
      <c r="AO827" s="72"/>
      <c r="AP827" s="72"/>
      <c r="AQ827" s="72"/>
      <c r="AR827" s="72"/>
      <c r="AS827" s="72"/>
      <c r="AT827" s="72"/>
      <c r="AU827" s="72"/>
    </row>
    <row r="828" spans="27:64" x14ac:dyDescent="0.2">
      <c r="AA828" s="72"/>
      <c r="AB828" s="72"/>
      <c r="AC828" s="72"/>
      <c r="AD828" s="72"/>
      <c r="AE828" s="72"/>
      <c r="AG828" s="127"/>
      <c r="AN828" s="72"/>
      <c r="AO828" s="72"/>
      <c r="AP828" s="72"/>
      <c r="AQ828" s="72"/>
      <c r="AR828" s="72"/>
      <c r="AS828" s="72"/>
      <c r="AT828" s="72"/>
      <c r="AU828" s="72"/>
    </row>
    <row r="829" spans="27:64" x14ac:dyDescent="0.2">
      <c r="AA829" s="72"/>
      <c r="AB829" s="72"/>
      <c r="AC829" s="72"/>
      <c r="AD829" s="72"/>
      <c r="AE829" s="72"/>
      <c r="AG829" s="127"/>
      <c r="AN829" s="72"/>
      <c r="AO829" s="72"/>
      <c r="AP829" s="72"/>
      <c r="AQ829" s="72"/>
      <c r="AR829" s="72"/>
      <c r="AS829" s="72"/>
      <c r="AT829" s="72"/>
      <c r="AU829" s="72"/>
    </row>
    <row r="830" spans="27:64" x14ac:dyDescent="0.2">
      <c r="AA830" s="72"/>
      <c r="AB830" s="72"/>
      <c r="AC830" s="72"/>
      <c r="AD830" s="72"/>
      <c r="AE830" s="72"/>
      <c r="AG830" s="127"/>
      <c r="AN830" s="72"/>
      <c r="AO830" s="72"/>
      <c r="AP830" s="72"/>
      <c r="AQ830" s="72"/>
      <c r="AR830" s="72"/>
      <c r="AS830" s="72"/>
      <c r="AT830" s="72"/>
      <c r="AU830" s="72"/>
    </row>
    <row r="831" spans="27:64" x14ac:dyDescent="0.2">
      <c r="AA831" s="72"/>
      <c r="AB831" s="72"/>
      <c r="AC831" s="72"/>
      <c r="AD831" s="72"/>
      <c r="AE831" s="72"/>
      <c r="AG831" s="127"/>
      <c r="AN831" s="72"/>
      <c r="AO831" s="72"/>
      <c r="AP831" s="72"/>
      <c r="AQ831" s="72"/>
      <c r="AR831" s="72"/>
      <c r="AS831" s="72"/>
      <c r="AT831" s="72"/>
      <c r="AU831" s="72"/>
    </row>
    <row r="832" spans="27:64" x14ac:dyDescent="0.2">
      <c r="AA832" s="72"/>
      <c r="AB832" s="72"/>
      <c r="AC832" s="72"/>
      <c r="AD832" s="72"/>
      <c r="AE832" s="72"/>
      <c r="AG832" s="127"/>
      <c r="AN832" s="72"/>
      <c r="AO832" s="72"/>
      <c r="AP832" s="72"/>
      <c r="AQ832" s="72"/>
      <c r="AR832" s="72"/>
      <c r="AS832" s="72"/>
      <c r="AT832" s="72"/>
      <c r="AU832" s="72"/>
      <c r="AV832" s="72"/>
      <c r="AX832" s="72"/>
    </row>
    <row r="833" spans="27:47" x14ac:dyDescent="0.2">
      <c r="AA833" s="72"/>
      <c r="AB833" s="72"/>
      <c r="AC833" s="72"/>
      <c r="AD833" s="72"/>
      <c r="AE833" s="72"/>
      <c r="AG833" s="127"/>
      <c r="AN833" s="72"/>
      <c r="AO833" s="72"/>
      <c r="AP833" s="72"/>
      <c r="AQ833" s="72"/>
      <c r="AR833" s="72"/>
      <c r="AS833" s="72"/>
      <c r="AT833" s="72"/>
      <c r="AU833" s="72"/>
    </row>
    <row r="834" spans="27:47" x14ac:dyDescent="0.2">
      <c r="AA834" s="72"/>
      <c r="AB834" s="72"/>
      <c r="AC834" s="72"/>
      <c r="AD834" s="72"/>
      <c r="AE834" s="72"/>
      <c r="AG834" s="127"/>
      <c r="AN834" s="72"/>
      <c r="AO834" s="72"/>
      <c r="AP834" s="72"/>
      <c r="AQ834" s="72"/>
      <c r="AR834" s="72"/>
      <c r="AS834" s="72"/>
      <c r="AT834" s="72"/>
      <c r="AU834" s="72"/>
    </row>
    <row r="835" spans="27:47" x14ac:dyDescent="0.2">
      <c r="AA835" s="72"/>
      <c r="AB835" s="72"/>
      <c r="AC835" s="72"/>
      <c r="AD835" s="72"/>
      <c r="AE835" s="72"/>
      <c r="AG835" s="127"/>
      <c r="AN835" s="72"/>
      <c r="AO835" s="72"/>
      <c r="AP835" s="72"/>
      <c r="AQ835" s="72"/>
      <c r="AR835" s="72"/>
      <c r="AS835" s="72"/>
      <c r="AT835" s="72"/>
      <c r="AU835" s="72"/>
    </row>
    <row r="836" spans="27:47" x14ac:dyDescent="0.2">
      <c r="AA836" s="72"/>
      <c r="AB836" s="72"/>
      <c r="AC836" s="72"/>
      <c r="AD836" s="72"/>
      <c r="AE836" s="72"/>
      <c r="AG836" s="127"/>
      <c r="AN836" s="72"/>
      <c r="AO836" s="72"/>
      <c r="AP836" s="72"/>
      <c r="AQ836" s="72"/>
      <c r="AR836" s="72"/>
      <c r="AS836" s="72"/>
      <c r="AT836" s="72"/>
      <c r="AU836" s="72"/>
    </row>
    <row r="837" spans="27:47" x14ac:dyDescent="0.2">
      <c r="AA837" s="72"/>
      <c r="AB837" s="72"/>
      <c r="AC837" s="72"/>
      <c r="AD837" s="72"/>
      <c r="AE837" s="72"/>
      <c r="AG837" s="127"/>
      <c r="AN837" s="72"/>
      <c r="AO837" s="72"/>
      <c r="AP837" s="72"/>
      <c r="AQ837" s="72"/>
      <c r="AR837" s="72"/>
      <c r="AS837" s="72"/>
      <c r="AT837" s="72"/>
      <c r="AU837" s="72"/>
    </row>
    <row r="838" spans="27:47" x14ac:dyDescent="0.2">
      <c r="AA838" s="72"/>
      <c r="AB838" s="72"/>
      <c r="AC838" s="72"/>
      <c r="AD838" s="72"/>
      <c r="AE838" s="72"/>
      <c r="AG838" s="127"/>
      <c r="AN838" s="72"/>
      <c r="AO838" s="72"/>
      <c r="AP838" s="72"/>
      <c r="AQ838" s="72"/>
      <c r="AR838" s="72"/>
      <c r="AS838" s="72"/>
      <c r="AT838" s="72"/>
      <c r="AU838" s="72"/>
    </row>
    <row r="839" spans="27:47" x14ac:dyDescent="0.2">
      <c r="AA839" s="72"/>
      <c r="AB839" s="72"/>
      <c r="AC839" s="72"/>
      <c r="AD839" s="72"/>
      <c r="AE839" s="72"/>
      <c r="AG839" s="127"/>
      <c r="AN839" s="72"/>
      <c r="AO839" s="72"/>
      <c r="AP839" s="72"/>
      <c r="AQ839" s="72"/>
      <c r="AR839" s="72"/>
      <c r="AS839" s="72"/>
      <c r="AT839" s="72"/>
      <c r="AU839" s="72"/>
    </row>
    <row r="840" spans="27:47" x14ac:dyDescent="0.2">
      <c r="AA840" s="72"/>
      <c r="AB840" s="72"/>
      <c r="AC840" s="72"/>
      <c r="AD840" s="72"/>
      <c r="AE840" s="72"/>
      <c r="AG840" s="127"/>
      <c r="AN840" s="72"/>
      <c r="AO840" s="72"/>
      <c r="AP840" s="72"/>
      <c r="AQ840" s="72"/>
      <c r="AR840" s="72"/>
      <c r="AS840" s="72"/>
      <c r="AT840" s="72"/>
      <c r="AU840" s="72"/>
    </row>
    <row r="841" spans="27:47" x14ac:dyDescent="0.2">
      <c r="AA841" s="72"/>
      <c r="AB841" s="72"/>
      <c r="AC841" s="72"/>
      <c r="AD841" s="72"/>
      <c r="AE841" s="72"/>
      <c r="AG841" s="127"/>
      <c r="AN841" s="72"/>
      <c r="AO841" s="72"/>
      <c r="AP841" s="72"/>
      <c r="AQ841" s="72"/>
      <c r="AR841" s="72"/>
      <c r="AS841" s="72"/>
      <c r="AT841" s="72"/>
      <c r="AU841" s="72"/>
    </row>
    <row r="842" spans="27:47" x14ac:dyDescent="0.2">
      <c r="AA842" s="72"/>
      <c r="AB842" s="72"/>
      <c r="AC842" s="72"/>
      <c r="AD842" s="72"/>
      <c r="AE842" s="72"/>
      <c r="AG842" s="127"/>
      <c r="AN842" s="72"/>
      <c r="AO842" s="72"/>
      <c r="AP842" s="72"/>
      <c r="AQ842" s="72"/>
      <c r="AR842" s="72"/>
      <c r="AS842" s="72"/>
      <c r="AT842" s="72"/>
      <c r="AU842" s="72"/>
    </row>
    <row r="843" spans="27:47" x14ac:dyDescent="0.2">
      <c r="AA843" s="72"/>
      <c r="AB843" s="72"/>
      <c r="AC843" s="72"/>
      <c r="AD843" s="72"/>
      <c r="AE843" s="72"/>
      <c r="AG843" s="127"/>
      <c r="AN843" s="72"/>
      <c r="AO843" s="72"/>
      <c r="AP843" s="72"/>
      <c r="AQ843" s="72"/>
      <c r="AR843" s="72"/>
      <c r="AS843" s="72"/>
      <c r="AT843" s="72"/>
      <c r="AU843" s="72"/>
    </row>
    <row r="844" spans="27:47" x14ac:dyDescent="0.2">
      <c r="AA844" s="72"/>
      <c r="AB844" s="72"/>
      <c r="AC844" s="72"/>
      <c r="AD844" s="72"/>
      <c r="AE844" s="72"/>
      <c r="AG844" s="127"/>
      <c r="AN844" s="72"/>
      <c r="AO844" s="72"/>
      <c r="AP844" s="72"/>
      <c r="AQ844" s="72"/>
      <c r="AR844" s="72"/>
      <c r="AS844" s="72"/>
      <c r="AT844" s="72"/>
      <c r="AU844" s="72"/>
    </row>
    <row r="845" spans="27:47" x14ac:dyDescent="0.2">
      <c r="AA845" s="72"/>
      <c r="AB845" s="72"/>
      <c r="AC845" s="72"/>
      <c r="AD845" s="72"/>
      <c r="AE845" s="72"/>
      <c r="AG845" s="127"/>
      <c r="AN845" s="72"/>
      <c r="AO845" s="72"/>
      <c r="AP845" s="72"/>
      <c r="AQ845" s="72"/>
      <c r="AR845" s="72"/>
      <c r="AS845" s="72"/>
      <c r="AT845" s="72"/>
      <c r="AU845" s="72"/>
    </row>
    <row r="846" spans="27:47" x14ac:dyDescent="0.2">
      <c r="AA846" s="72"/>
      <c r="AB846" s="72"/>
      <c r="AC846" s="72"/>
      <c r="AD846" s="72"/>
      <c r="AE846" s="72"/>
      <c r="AG846" s="127"/>
      <c r="AN846" s="72"/>
      <c r="AO846" s="72"/>
      <c r="AP846" s="72"/>
      <c r="AQ846" s="72"/>
      <c r="AR846" s="72"/>
      <c r="AS846" s="72"/>
      <c r="AT846" s="72"/>
      <c r="AU846" s="72"/>
    </row>
    <row r="847" spans="27:47" x14ac:dyDescent="0.2">
      <c r="AA847" s="72"/>
      <c r="AB847" s="72"/>
      <c r="AC847" s="72"/>
      <c r="AD847" s="72"/>
      <c r="AE847" s="72"/>
      <c r="AG847" s="127"/>
      <c r="AN847" s="72"/>
      <c r="AO847" s="72"/>
      <c r="AP847" s="72"/>
      <c r="AQ847" s="72"/>
      <c r="AR847" s="72"/>
      <c r="AS847" s="72"/>
      <c r="AT847" s="72"/>
      <c r="AU847" s="72"/>
    </row>
    <row r="848" spans="27:47" x14ac:dyDescent="0.2">
      <c r="AA848" s="72"/>
      <c r="AB848" s="72"/>
      <c r="AC848" s="72"/>
      <c r="AD848" s="72"/>
      <c r="AE848" s="72"/>
      <c r="AG848" s="127"/>
      <c r="AN848" s="72"/>
      <c r="AO848" s="72"/>
      <c r="AP848" s="72"/>
      <c r="AQ848" s="72"/>
      <c r="AR848" s="72"/>
      <c r="AS848" s="72"/>
      <c r="AT848" s="72"/>
      <c r="AU848" s="72"/>
    </row>
    <row r="849" spans="27:47" x14ac:dyDescent="0.2">
      <c r="AA849" s="72"/>
      <c r="AB849" s="72"/>
      <c r="AC849" s="72"/>
      <c r="AD849" s="72"/>
      <c r="AE849" s="72"/>
      <c r="AG849" s="127"/>
      <c r="AN849" s="72"/>
      <c r="AO849" s="72"/>
      <c r="AP849" s="72"/>
      <c r="AQ849" s="72"/>
      <c r="AR849" s="72"/>
      <c r="AS849" s="72"/>
      <c r="AT849" s="72"/>
      <c r="AU849" s="72"/>
    </row>
    <row r="850" spans="27:47" x14ac:dyDescent="0.2">
      <c r="AA850" s="72"/>
      <c r="AB850" s="72"/>
      <c r="AC850" s="72"/>
      <c r="AD850" s="72"/>
      <c r="AE850" s="72"/>
      <c r="AG850" s="127"/>
      <c r="AN850" s="72"/>
      <c r="AO850" s="72"/>
      <c r="AP850" s="72"/>
      <c r="AQ850" s="72"/>
      <c r="AR850" s="72"/>
      <c r="AS850" s="72"/>
      <c r="AT850" s="72"/>
      <c r="AU850" s="72"/>
    </row>
    <row r="851" spans="27:47" x14ac:dyDescent="0.2">
      <c r="AA851" s="72"/>
      <c r="AB851" s="72"/>
      <c r="AC851" s="72"/>
      <c r="AD851" s="72"/>
      <c r="AE851" s="72"/>
      <c r="AG851" s="127"/>
      <c r="AN851" s="72"/>
      <c r="AO851" s="72"/>
      <c r="AP851" s="72"/>
      <c r="AQ851" s="72"/>
      <c r="AR851" s="72"/>
      <c r="AS851" s="72"/>
      <c r="AT851" s="72"/>
      <c r="AU851" s="72"/>
    </row>
    <row r="852" spans="27:47" x14ac:dyDescent="0.2">
      <c r="AA852" s="72"/>
      <c r="AB852" s="72"/>
      <c r="AC852" s="72"/>
      <c r="AD852" s="72"/>
      <c r="AE852" s="72"/>
      <c r="AG852" s="127"/>
      <c r="AN852" s="72"/>
      <c r="AO852" s="72"/>
      <c r="AP852" s="72"/>
      <c r="AQ852" s="72"/>
      <c r="AR852" s="72"/>
      <c r="AS852" s="72"/>
      <c r="AT852" s="72"/>
      <c r="AU852" s="72"/>
    </row>
    <row r="853" spans="27:47" x14ac:dyDescent="0.2">
      <c r="AA853" s="72"/>
      <c r="AB853" s="72"/>
      <c r="AC853" s="72"/>
      <c r="AD853" s="72"/>
      <c r="AE853" s="72"/>
      <c r="AG853" s="127"/>
      <c r="AN853" s="72"/>
      <c r="AO853" s="72"/>
      <c r="AP853" s="72"/>
      <c r="AQ853" s="72"/>
      <c r="AR853" s="72"/>
      <c r="AS853" s="72"/>
      <c r="AT853" s="72"/>
      <c r="AU853" s="72"/>
    </row>
    <row r="854" spans="27:47" x14ac:dyDescent="0.2">
      <c r="AA854" s="72"/>
      <c r="AB854" s="72"/>
      <c r="AC854" s="72"/>
      <c r="AD854" s="72"/>
      <c r="AE854" s="72"/>
      <c r="AG854" s="127"/>
      <c r="AN854" s="72"/>
      <c r="AO854" s="72"/>
      <c r="AP854" s="72"/>
      <c r="AQ854" s="72"/>
      <c r="AR854" s="72"/>
      <c r="AS854" s="72"/>
      <c r="AT854" s="72"/>
      <c r="AU854" s="72"/>
    </row>
    <row r="855" spans="27:47" x14ac:dyDescent="0.2">
      <c r="AA855" s="72"/>
      <c r="AB855" s="72"/>
      <c r="AC855" s="72"/>
      <c r="AD855" s="72"/>
      <c r="AE855" s="72"/>
      <c r="AG855" s="127"/>
      <c r="AN855" s="72"/>
      <c r="AO855" s="72"/>
      <c r="AP855" s="72"/>
      <c r="AQ855" s="72"/>
      <c r="AR855" s="72"/>
      <c r="AS855" s="72"/>
      <c r="AT855" s="72"/>
      <c r="AU855" s="72"/>
    </row>
    <row r="856" spans="27:47" x14ac:dyDescent="0.2">
      <c r="AA856" s="72"/>
      <c r="AB856" s="72"/>
      <c r="AC856" s="72"/>
      <c r="AD856" s="72"/>
      <c r="AE856" s="72"/>
      <c r="AG856" s="127"/>
      <c r="AN856" s="72"/>
      <c r="AO856" s="72"/>
      <c r="AP856" s="72"/>
      <c r="AQ856" s="72"/>
      <c r="AR856" s="72"/>
      <c r="AS856" s="72"/>
      <c r="AT856" s="72"/>
      <c r="AU856" s="72"/>
    </row>
    <row r="857" spans="27:47" x14ac:dyDescent="0.2">
      <c r="AA857" s="72"/>
      <c r="AB857" s="72"/>
      <c r="AC857" s="72"/>
      <c r="AD857" s="72"/>
      <c r="AE857" s="72"/>
      <c r="AG857" s="127"/>
      <c r="AN857" s="72"/>
      <c r="AO857" s="72"/>
      <c r="AP857" s="72"/>
      <c r="AQ857" s="72"/>
      <c r="AR857" s="72"/>
      <c r="AS857" s="72"/>
      <c r="AT857" s="72"/>
      <c r="AU857" s="72"/>
    </row>
    <row r="858" spans="27:47" x14ac:dyDescent="0.2">
      <c r="AA858" s="72"/>
      <c r="AB858" s="72"/>
      <c r="AC858" s="72"/>
      <c r="AD858" s="72"/>
      <c r="AE858" s="72"/>
      <c r="AG858" s="127"/>
      <c r="AN858" s="72"/>
      <c r="AO858" s="72"/>
      <c r="AP858" s="72"/>
      <c r="AQ858" s="72"/>
      <c r="AR858" s="72"/>
      <c r="AS858" s="72"/>
      <c r="AT858" s="72"/>
      <c r="AU858" s="72"/>
    </row>
    <row r="859" spans="27:47" x14ac:dyDescent="0.2">
      <c r="AA859" s="72"/>
      <c r="AB859" s="72"/>
      <c r="AC859" s="72"/>
      <c r="AD859" s="72"/>
      <c r="AE859" s="72"/>
      <c r="AG859" s="127"/>
      <c r="AN859" s="72"/>
      <c r="AO859" s="72"/>
      <c r="AP859" s="72"/>
      <c r="AQ859" s="72"/>
      <c r="AR859" s="72"/>
      <c r="AS859" s="72"/>
      <c r="AT859" s="72"/>
      <c r="AU859" s="72"/>
    </row>
    <row r="860" spans="27:47" x14ac:dyDescent="0.2">
      <c r="AA860" s="72"/>
      <c r="AB860" s="72"/>
      <c r="AC860" s="72"/>
      <c r="AD860" s="72"/>
      <c r="AE860" s="72"/>
      <c r="AG860" s="127"/>
      <c r="AN860" s="72"/>
      <c r="AO860" s="72"/>
      <c r="AP860" s="72"/>
      <c r="AQ860" s="72"/>
      <c r="AR860" s="72"/>
      <c r="AS860" s="72"/>
      <c r="AT860" s="72"/>
      <c r="AU860" s="72"/>
    </row>
    <row r="861" spans="27:47" x14ac:dyDescent="0.2">
      <c r="AA861" s="72"/>
      <c r="AB861" s="72"/>
      <c r="AC861" s="72"/>
      <c r="AD861" s="72"/>
      <c r="AE861" s="72"/>
      <c r="AG861" s="127"/>
      <c r="AN861" s="72"/>
      <c r="AO861" s="72"/>
      <c r="AP861" s="72"/>
      <c r="AQ861" s="72"/>
      <c r="AR861" s="72"/>
      <c r="AS861" s="72"/>
      <c r="AT861" s="72"/>
      <c r="AU861" s="72"/>
    </row>
    <row r="862" spans="27:47" x14ac:dyDescent="0.2">
      <c r="AA862" s="72"/>
      <c r="AB862" s="72"/>
      <c r="AC862" s="72"/>
      <c r="AD862" s="72"/>
      <c r="AE862" s="72"/>
      <c r="AG862" s="127"/>
      <c r="AN862" s="72"/>
      <c r="AO862" s="72"/>
      <c r="AP862" s="72"/>
      <c r="AQ862" s="72"/>
      <c r="AR862" s="72"/>
      <c r="AS862" s="72"/>
      <c r="AT862" s="72"/>
      <c r="AU862" s="72"/>
    </row>
    <row r="863" spans="27:47" x14ac:dyDescent="0.2">
      <c r="AA863" s="72"/>
      <c r="AB863" s="72"/>
      <c r="AC863" s="72"/>
      <c r="AD863" s="72"/>
      <c r="AE863" s="72"/>
      <c r="AG863" s="127"/>
      <c r="AN863" s="72"/>
      <c r="AO863" s="72"/>
      <c r="AP863" s="72"/>
      <c r="AQ863" s="72"/>
      <c r="AR863" s="72"/>
      <c r="AS863" s="72"/>
      <c r="AT863" s="72"/>
      <c r="AU863" s="72"/>
    </row>
    <row r="864" spans="27:47" x14ac:dyDescent="0.2">
      <c r="AA864" s="72"/>
      <c r="AB864" s="72"/>
      <c r="AC864" s="72"/>
      <c r="AD864" s="72"/>
      <c r="AE864" s="72"/>
      <c r="AG864" s="127"/>
      <c r="AN864" s="72"/>
      <c r="AO864" s="72"/>
      <c r="AP864" s="72"/>
      <c r="AQ864" s="72"/>
      <c r="AR864" s="72"/>
      <c r="AS864" s="72"/>
      <c r="AT864" s="72"/>
      <c r="AU864" s="72"/>
    </row>
    <row r="865" spans="27:47" x14ac:dyDescent="0.2">
      <c r="AA865" s="72"/>
      <c r="AB865" s="72"/>
      <c r="AC865" s="72"/>
      <c r="AD865" s="72"/>
      <c r="AE865" s="72"/>
      <c r="AG865" s="127"/>
      <c r="AN865" s="72"/>
      <c r="AO865" s="72"/>
      <c r="AP865" s="72"/>
      <c r="AQ865" s="72"/>
      <c r="AR865" s="72"/>
      <c r="AS865" s="72"/>
      <c r="AT865" s="72"/>
      <c r="AU865" s="72"/>
    </row>
    <row r="866" spans="27:47" x14ac:dyDescent="0.2">
      <c r="AA866" s="72"/>
      <c r="AB866" s="72"/>
      <c r="AC866" s="72"/>
      <c r="AD866" s="72"/>
      <c r="AE866" s="72"/>
      <c r="AG866" s="127"/>
      <c r="AN866" s="72"/>
      <c r="AO866" s="72"/>
      <c r="AP866" s="72"/>
      <c r="AQ866" s="72"/>
      <c r="AR866" s="72"/>
      <c r="AS866" s="72"/>
      <c r="AT866" s="72"/>
      <c r="AU866" s="72"/>
    </row>
    <row r="867" spans="27:47" x14ac:dyDescent="0.2">
      <c r="AA867" s="72"/>
      <c r="AB867" s="72"/>
      <c r="AC867" s="72"/>
      <c r="AD867" s="72"/>
      <c r="AE867" s="72"/>
      <c r="AG867" s="127"/>
      <c r="AN867" s="72"/>
      <c r="AO867" s="72"/>
      <c r="AP867" s="72"/>
      <c r="AQ867" s="72"/>
      <c r="AR867" s="72"/>
      <c r="AS867" s="72"/>
      <c r="AT867" s="72"/>
      <c r="AU867" s="72"/>
    </row>
    <row r="868" spans="27:47" x14ac:dyDescent="0.2">
      <c r="AA868" s="72"/>
      <c r="AB868" s="72"/>
      <c r="AC868" s="72"/>
      <c r="AD868" s="72"/>
      <c r="AE868" s="72"/>
      <c r="AG868" s="127"/>
      <c r="AN868" s="72"/>
      <c r="AO868" s="72"/>
      <c r="AP868" s="72"/>
      <c r="AQ868" s="72"/>
      <c r="AR868" s="72"/>
      <c r="AS868" s="72"/>
      <c r="AT868" s="72"/>
      <c r="AU868" s="72"/>
    </row>
    <row r="869" spans="27:47" x14ac:dyDescent="0.2">
      <c r="AA869" s="72"/>
      <c r="AB869" s="72"/>
      <c r="AC869" s="72"/>
      <c r="AD869" s="72"/>
      <c r="AE869" s="72"/>
      <c r="AG869" s="127"/>
      <c r="AN869" s="72"/>
      <c r="AO869" s="72"/>
      <c r="AP869" s="72"/>
      <c r="AQ869" s="72"/>
      <c r="AR869" s="72"/>
      <c r="AS869" s="72"/>
      <c r="AT869" s="72"/>
      <c r="AU869" s="72"/>
    </row>
    <row r="870" spans="27:47" x14ac:dyDescent="0.2">
      <c r="AA870" s="72"/>
      <c r="AB870" s="72"/>
      <c r="AC870" s="72"/>
      <c r="AD870" s="72"/>
      <c r="AE870" s="72"/>
      <c r="AG870" s="127"/>
      <c r="AN870" s="72"/>
      <c r="AO870" s="72"/>
      <c r="AP870" s="72"/>
      <c r="AQ870" s="72"/>
      <c r="AR870" s="72"/>
      <c r="AS870" s="72"/>
      <c r="AT870" s="72"/>
      <c r="AU870" s="72"/>
    </row>
    <row r="871" spans="27:47" x14ac:dyDescent="0.2">
      <c r="AA871" s="72"/>
      <c r="AB871" s="72"/>
      <c r="AC871" s="72"/>
      <c r="AD871" s="72"/>
      <c r="AE871" s="72"/>
      <c r="AG871" s="127"/>
      <c r="AN871" s="72"/>
      <c r="AO871" s="72"/>
      <c r="AP871" s="72"/>
      <c r="AQ871" s="72"/>
      <c r="AR871" s="72"/>
      <c r="AS871" s="72"/>
      <c r="AT871" s="72"/>
      <c r="AU871" s="72"/>
    </row>
    <row r="872" spans="27:47" x14ac:dyDescent="0.2">
      <c r="AA872" s="72"/>
      <c r="AB872" s="72"/>
      <c r="AC872" s="72"/>
      <c r="AD872" s="72"/>
      <c r="AE872" s="72"/>
      <c r="AG872" s="127"/>
      <c r="AN872" s="72"/>
      <c r="AO872" s="72"/>
      <c r="AP872" s="72"/>
      <c r="AQ872" s="72"/>
      <c r="AR872" s="72"/>
      <c r="AS872" s="72"/>
      <c r="AT872" s="72"/>
      <c r="AU872" s="72"/>
    </row>
    <row r="873" spans="27:47" x14ac:dyDescent="0.2">
      <c r="AA873" s="72"/>
      <c r="AB873" s="72"/>
      <c r="AC873" s="72"/>
      <c r="AD873" s="72"/>
      <c r="AE873" s="72"/>
      <c r="AG873" s="127"/>
      <c r="AN873" s="72"/>
      <c r="AO873" s="72"/>
      <c r="AP873" s="72"/>
      <c r="AQ873" s="72"/>
      <c r="AR873" s="72"/>
      <c r="AS873" s="72"/>
      <c r="AT873" s="72"/>
      <c r="AU873" s="72"/>
    </row>
    <row r="874" spans="27:47" x14ac:dyDescent="0.2">
      <c r="AA874" s="72"/>
      <c r="AB874" s="72"/>
      <c r="AC874" s="72"/>
      <c r="AD874" s="72"/>
      <c r="AE874" s="72"/>
      <c r="AG874" s="127"/>
      <c r="AN874" s="72"/>
      <c r="AO874" s="72"/>
      <c r="AP874" s="72"/>
      <c r="AQ874" s="72"/>
      <c r="AR874" s="72"/>
      <c r="AS874" s="72"/>
      <c r="AT874" s="72"/>
      <c r="AU874" s="72"/>
    </row>
    <row r="875" spans="27:47" x14ac:dyDescent="0.2">
      <c r="AA875" s="72"/>
      <c r="AB875" s="72"/>
      <c r="AC875" s="72"/>
      <c r="AD875" s="72"/>
      <c r="AE875" s="72"/>
      <c r="AG875" s="127"/>
      <c r="AN875" s="72"/>
      <c r="AO875" s="72"/>
      <c r="AP875" s="72"/>
      <c r="AQ875" s="72"/>
      <c r="AR875" s="72"/>
      <c r="AS875" s="72"/>
      <c r="AT875" s="72"/>
      <c r="AU875" s="72"/>
    </row>
    <row r="876" spans="27:47" x14ac:dyDescent="0.2">
      <c r="AA876" s="72"/>
      <c r="AB876" s="72"/>
      <c r="AC876" s="72"/>
      <c r="AD876" s="72"/>
      <c r="AE876" s="72"/>
      <c r="AG876" s="127"/>
      <c r="AN876" s="72"/>
      <c r="AO876" s="72"/>
      <c r="AP876" s="72"/>
      <c r="AQ876" s="72"/>
      <c r="AR876" s="72"/>
      <c r="AS876" s="72"/>
      <c r="AT876" s="72"/>
      <c r="AU876" s="72"/>
    </row>
    <row r="877" spans="27:47" x14ac:dyDescent="0.2">
      <c r="AA877" s="72"/>
      <c r="AB877" s="72"/>
      <c r="AC877" s="72"/>
      <c r="AD877" s="72"/>
      <c r="AE877" s="72"/>
      <c r="AG877" s="127"/>
      <c r="AN877" s="72"/>
      <c r="AO877" s="72"/>
      <c r="AP877" s="72"/>
      <c r="AQ877" s="72"/>
      <c r="AR877" s="72"/>
      <c r="AS877" s="72"/>
      <c r="AT877" s="72"/>
      <c r="AU877" s="72"/>
    </row>
    <row r="878" spans="27:47" x14ac:dyDescent="0.2">
      <c r="AA878" s="72"/>
      <c r="AB878" s="72"/>
      <c r="AC878" s="72"/>
      <c r="AD878" s="72"/>
      <c r="AE878" s="72"/>
      <c r="AG878" s="127"/>
      <c r="AN878" s="72"/>
      <c r="AO878" s="72"/>
      <c r="AP878" s="72"/>
      <c r="AQ878" s="72"/>
      <c r="AR878" s="72"/>
      <c r="AS878" s="72"/>
      <c r="AT878" s="72"/>
      <c r="AU878" s="72"/>
    </row>
    <row r="879" spans="27:47" x14ac:dyDescent="0.2">
      <c r="AA879" s="72"/>
      <c r="AB879" s="72"/>
      <c r="AC879" s="72"/>
      <c r="AD879" s="72"/>
      <c r="AE879" s="72"/>
      <c r="AG879" s="127"/>
      <c r="AN879" s="72"/>
      <c r="AO879" s="72"/>
      <c r="AP879" s="72"/>
      <c r="AQ879" s="72"/>
      <c r="AR879" s="72"/>
      <c r="AS879" s="72"/>
      <c r="AT879" s="72"/>
      <c r="AU879" s="72"/>
    </row>
    <row r="880" spans="27:47" x14ac:dyDescent="0.2">
      <c r="AA880" s="72"/>
      <c r="AB880" s="72"/>
      <c r="AC880" s="72"/>
      <c r="AD880" s="72"/>
      <c r="AE880" s="72"/>
      <c r="AG880" s="127"/>
      <c r="AN880" s="72"/>
      <c r="AO880" s="72"/>
      <c r="AP880" s="72"/>
      <c r="AQ880" s="72"/>
      <c r="AR880" s="72"/>
      <c r="AS880" s="72"/>
      <c r="AT880" s="72"/>
      <c r="AU880" s="72"/>
    </row>
    <row r="881" spans="27:48" x14ac:dyDescent="0.2">
      <c r="AA881" s="72"/>
      <c r="AB881" s="72"/>
      <c r="AC881" s="72"/>
      <c r="AD881" s="72"/>
      <c r="AE881" s="72"/>
      <c r="AG881" s="127"/>
      <c r="AN881" s="72"/>
      <c r="AO881" s="72"/>
      <c r="AP881" s="72"/>
      <c r="AQ881" s="72"/>
      <c r="AR881" s="72"/>
      <c r="AS881" s="72"/>
      <c r="AT881" s="72"/>
      <c r="AU881" s="72"/>
    </row>
    <row r="882" spans="27:48" x14ac:dyDescent="0.2">
      <c r="AA882" s="72"/>
      <c r="AB882" s="72"/>
      <c r="AC882" s="72"/>
      <c r="AD882" s="72"/>
      <c r="AE882" s="72"/>
      <c r="AG882" s="127"/>
      <c r="AN882" s="72"/>
      <c r="AO882" s="72"/>
      <c r="AP882" s="72"/>
      <c r="AQ882" s="72"/>
      <c r="AR882" s="72"/>
      <c r="AS882" s="72"/>
      <c r="AT882" s="72"/>
      <c r="AU882" s="72"/>
    </row>
    <row r="883" spans="27:48" x14ac:dyDescent="0.2">
      <c r="AA883" s="72"/>
      <c r="AB883" s="72"/>
      <c r="AC883" s="72"/>
      <c r="AD883" s="72"/>
      <c r="AE883" s="72"/>
      <c r="AG883" s="127"/>
      <c r="AN883" s="72"/>
      <c r="AO883" s="72"/>
      <c r="AP883" s="72"/>
      <c r="AQ883" s="72"/>
      <c r="AR883" s="72"/>
      <c r="AS883" s="72"/>
      <c r="AT883" s="72"/>
      <c r="AU883" s="72"/>
    </row>
    <row r="884" spans="27:48" x14ac:dyDescent="0.2">
      <c r="AA884" s="72"/>
      <c r="AB884" s="72"/>
      <c r="AC884" s="72"/>
      <c r="AD884" s="72"/>
      <c r="AE884" s="72"/>
      <c r="AG884" s="127"/>
      <c r="AN884" s="72"/>
      <c r="AO884" s="72"/>
      <c r="AP884" s="72"/>
      <c r="AQ884" s="72"/>
      <c r="AR884" s="72"/>
      <c r="AS884" s="72"/>
      <c r="AT884" s="72"/>
      <c r="AU884" s="72"/>
    </row>
    <row r="885" spans="27:48" x14ac:dyDescent="0.2">
      <c r="AA885" s="72"/>
      <c r="AB885" s="72"/>
      <c r="AC885" s="72"/>
      <c r="AD885" s="72"/>
      <c r="AE885" s="72"/>
      <c r="AG885" s="127"/>
      <c r="AN885" s="72"/>
      <c r="AO885" s="72"/>
      <c r="AP885" s="72"/>
      <c r="AQ885" s="72"/>
      <c r="AR885" s="72"/>
      <c r="AS885" s="72"/>
      <c r="AT885" s="72"/>
      <c r="AU885" s="72"/>
    </row>
    <row r="886" spans="27:48" x14ac:dyDescent="0.2">
      <c r="AA886" s="72"/>
      <c r="AB886" s="72"/>
      <c r="AC886" s="72"/>
      <c r="AD886" s="72"/>
      <c r="AE886" s="72"/>
      <c r="AG886" s="127"/>
      <c r="AN886" s="72"/>
      <c r="AO886" s="72"/>
      <c r="AP886" s="72"/>
      <c r="AQ886" s="72"/>
      <c r="AR886" s="72"/>
      <c r="AS886" s="72"/>
      <c r="AT886" s="72"/>
      <c r="AU886" s="72"/>
    </row>
    <row r="887" spans="27:48" x14ac:dyDescent="0.2">
      <c r="AA887" s="72"/>
      <c r="AB887" s="72"/>
      <c r="AC887" s="72"/>
      <c r="AD887" s="72"/>
      <c r="AE887" s="72"/>
      <c r="AG887" s="127"/>
      <c r="AN887" s="72"/>
      <c r="AO887" s="72"/>
      <c r="AP887" s="72"/>
      <c r="AQ887" s="72"/>
      <c r="AR887" s="72"/>
      <c r="AS887" s="72"/>
      <c r="AT887" s="72"/>
      <c r="AU887" s="72"/>
      <c r="AV887" s="72"/>
    </row>
    <row r="888" spans="27:48" x14ac:dyDescent="0.2">
      <c r="AA888" s="72"/>
      <c r="AB888" s="72"/>
      <c r="AC888" s="72"/>
      <c r="AD888" s="72"/>
      <c r="AE888" s="72"/>
      <c r="AG888" s="127"/>
      <c r="AN888" s="72"/>
      <c r="AO888" s="72"/>
      <c r="AP888" s="72"/>
      <c r="AQ888" s="72"/>
      <c r="AR888" s="72"/>
      <c r="AS888" s="72"/>
      <c r="AT888" s="72"/>
      <c r="AU888" s="72"/>
    </row>
    <row r="889" spans="27:48" x14ac:dyDescent="0.2">
      <c r="AA889" s="72"/>
      <c r="AB889" s="72"/>
      <c r="AC889" s="72"/>
      <c r="AD889" s="72"/>
      <c r="AE889" s="72"/>
      <c r="AG889" s="127"/>
      <c r="AN889" s="72"/>
      <c r="AO889" s="72"/>
      <c r="AP889" s="72"/>
      <c r="AQ889" s="72"/>
      <c r="AR889" s="72"/>
      <c r="AS889" s="72"/>
      <c r="AT889" s="72"/>
      <c r="AU889" s="72"/>
    </row>
    <row r="890" spans="27:48" x14ac:dyDescent="0.2">
      <c r="AA890" s="72"/>
      <c r="AB890" s="72"/>
      <c r="AC890" s="72"/>
      <c r="AD890" s="72"/>
      <c r="AE890" s="72"/>
      <c r="AG890" s="127"/>
      <c r="AN890" s="72"/>
      <c r="AO890" s="72"/>
      <c r="AP890" s="72"/>
      <c r="AQ890" s="72"/>
      <c r="AR890" s="72"/>
      <c r="AS890" s="72"/>
      <c r="AT890" s="72"/>
      <c r="AU890" s="72"/>
    </row>
    <row r="891" spans="27:48" x14ac:dyDescent="0.2">
      <c r="AA891" s="72"/>
      <c r="AB891" s="72"/>
      <c r="AC891" s="72"/>
      <c r="AD891" s="72"/>
      <c r="AE891" s="72"/>
      <c r="AG891" s="127"/>
      <c r="AN891" s="72"/>
      <c r="AO891" s="72"/>
      <c r="AP891" s="72"/>
      <c r="AQ891" s="72"/>
      <c r="AR891" s="72"/>
      <c r="AS891" s="72"/>
      <c r="AT891" s="72"/>
      <c r="AU891" s="72"/>
    </row>
    <row r="892" spans="27:48" x14ac:dyDescent="0.2">
      <c r="AA892" s="72"/>
      <c r="AB892" s="72"/>
      <c r="AC892" s="72"/>
      <c r="AD892" s="72"/>
      <c r="AE892" s="72"/>
      <c r="AG892" s="127"/>
      <c r="AN892" s="72"/>
      <c r="AO892" s="72"/>
      <c r="AP892" s="72"/>
      <c r="AQ892" s="72"/>
      <c r="AR892" s="72"/>
      <c r="AS892" s="72"/>
      <c r="AT892" s="72"/>
      <c r="AU892" s="72"/>
    </row>
    <row r="893" spans="27:48" x14ac:dyDescent="0.2">
      <c r="AA893" s="72"/>
      <c r="AB893" s="72"/>
      <c r="AC893" s="72"/>
      <c r="AD893" s="72"/>
      <c r="AE893" s="72"/>
      <c r="AG893" s="127"/>
      <c r="AN893" s="72"/>
      <c r="AO893" s="72"/>
      <c r="AP893" s="72"/>
      <c r="AQ893" s="72"/>
      <c r="AR893" s="72"/>
      <c r="AS893" s="72"/>
      <c r="AT893" s="72"/>
      <c r="AU893" s="72"/>
    </row>
    <row r="894" spans="27:48" x14ac:dyDescent="0.2">
      <c r="AA894" s="72"/>
      <c r="AB894" s="72"/>
      <c r="AC894" s="72"/>
      <c r="AD894" s="72"/>
      <c r="AE894" s="72"/>
      <c r="AG894" s="127"/>
      <c r="AN894" s="72"/>
      <c r="AO894" s="72"/>
      <c r="AP894" s="72"/>
      <c r="AQ894" s="72"/>
      <c r="AR894" s="72"/>
      <c r="AS894" s="72"/>
      <c r="AT894" s="72"/>
      <c r="AU894" s="72"/>
    </row>
    <row r="895" spans="27:48" x14ac:dyDescent="0.2">
      <c r="AA895" s="72"/>
      <c r="AB895" s="72"/>
      <c r="AC895" s="72"/>
      <c r="AD895" s="72"/>
      <c r="AE895" s="72"/>
      <c r="AG895" s="127"/>
      <c r="AN895" s="72"/>
      <c r="AO895" s="72"/>
      <c r="AP895" s="72"/>
      <c r="AQ895" s="72"/>
      <c r="AR895" s="72"/>
      <c r="AS895" s="72"/>
      <c r="AT895" s="72"/>
      <c r="AU895" s="72"/>
    </row>
    <row r="896" spans="27:48" x14ac:dyDescent="0.2">
      <c r="AA896" s="72"/>
      <c r="AB896" s="72"/>
      <c r="AC896" s="72"/>
      <c r="AD896" s="72"/>
      <c r="AE896" s="72"/>
      <c r="AG896" s="127"/>
      <c r="AN896" s="72"/>
      <c r="AO896" s="72"/>
      <c r="AP896" s="72"/>
      <c r="AQ896" s="72"/>
      <c r="AR896" s="72"/>
      <c r="AS896" s="72"/>
      <c r="AT896" s="72"/>
      <c r="AU896" s="72"/>
    </row>
    <row r="897" spans="27:64" x14ac:dyDescent="0.2">
      <c r="AA897" s="72"/>
      <c r="AB897" s="72"/>
      <c r="AC897" s="72"/>
      <c r="AD897" s="72"/>
      <c r="AE897" s="72"/>
      <c r="AG897" s="127"/>
      <c r="AN897" s="72"/>
      <c r="AO897" s="72"/>
      <c r="AP897" s="72"/>
      <c r="AQ897" s="72"/>
      <c r="AR897" s="72"/>
      <c r="AS897" s="72"/>
      <c r="AT897" s="72"/>
      <c r="AU897" s="72"/>
    </row>
    <row r="898" spans="27:64" x14ac:dyDescent="0.2">
      <c r="AA898" s="72"/>
      <c r="AB898" s="72"/>
      <c r="AC898" s="72"/>
      <c r="AD898" s="72"/>
      <c r="AE898" s="72"/>
      <c r="AG898" s="127"/>
      <c r="AN898" s="72"/>
      <c r="AO898" s="72"/>
      <c r="AP898" s="72"/>
      <c r="AQ898" s="72"/>
      <c r="AR898" s="72"/>
      <c r="AS898" s="72"/>
      <c r="AT898" s="72"/>
      <c r="AU898" s="72"/>
    </row>
    <row r="899" spans="27:64" x14ac:dyDescent="0.2">
      <c r="AA899" s="72"/>
      <c r="AB899" s="72"/>
      <c r="AC899" s="72"/>
      <c r="AD899" s="72"/>
      <c r="AE899" s="72"/>
      <c r="AG899" s="127"/>
      <c r="AN899" s="72"/>
      <c r="AO899" s="72"/>
      <c r="AP899" s="72"/>
      <c r="AQ899" s="72"/>
      <c r="AR899" s="72"/>
      <c r="AS899" s="72"/>
      <c r="AT899" s="72"/>
      <c r="AU899" s="72"/>
    </row>
    <row r="900" spans="27:64" x14ac:dyDescent="0.2">
      <c r="AA900" s="72"/>
      <c r="AB900" s="72"/>
      <c r="AC900" s="72"/>
      <c r="AD900" s="72"/>
      <c r="AE900" s="72"/>
      <c r="AG900" s="127"/>
      <c r="AN900" s="72"/>
      <c r="AO900" s="72"/>
      <c r="AP900" s="72"/>
      <c r="AQ900" s="72"/>
      <c r="AR900" s="72"/>
      <c r="AS900" s="72"/>
      <c r="AT900" s="72"/>
      <c r="AU900" s="72"/>
    </row>
    <row r="901" spans="27:64" x14ac:dyDescent="0.2">
      <c r="AA901" s="72"/>
      <c r="AB901" s="72"/>
      <c r="AC901" s="72"/>
      <c r="AD901" s="72"/>
      <c r="AE901" s="72"/>
      <c r="AG901" s="127"/>
      <c r="AN901" s="72"/>
      <c r="AO901" s="72"/>
      <c r="AP901" s="72"/>
      <c r="AQ901" s="72"/>
      <c r="AR901" s="72"/>
      <c r="AS901" s="72"/>
      <c r="AT901" s="72"/>
      <c r="AU901" s="72"/>
    </row>
    <row r="902" spans="27:64" x14ac:dyDescent="0.2">
      <c r="AA902" s="72"/>
      <c r="AB902" s="72"/>
      <c r="AC902" s="72"/>
      <c r="AD902" s="72"/>
      <c r="AE902" s="72"/>
      <c r="AG902" s="127"/>
      <c r="AN902" s="72"/>
      <c r="AO902" s="72"/>
      <c r="AP902" s="72"/>
      <c r="AQ902" s="72"/>
      <c r="AR902" s="72"/>
      <c r="AS902" s="72"/>
      <c r="AT902" s="72"/>
      <c r="AU902" s="72"/>
      <c r="AV902" s="72"/>
      <c r="AW902" s="72"/>
      <c r="AX902" s="72"/>
      <c r="AY902" s="72"/>
      <c r="AZ902" s="72"/>
      <c r="BA902" s="72"/>
      <c r="BB902" s="72"/>
      <c r="BC902" s="72"/>
      <c r="BD902" s="72"/>
      <c r="BE902" s="72"/>
      <c r="BF902" s="72"/>
      <c r="BG902" s="72"/>
      <c r="BH902" s="72"/>
      <c r="BI902" s="72"/>
      <c r="BJ902" s="72"/>
      <c r="BK902" s="72"/>
      <c r="BL902" s="72"/>
    </row>
    <row r="903" spans="27:64" x14ac:dyDescent="0.2">
      <c r="AA903" s="72"/>
      <c r="AB903" s="72"/>
      <c r="AC903" s="72"/>
      <c r="AD903" s="72"/>
      <c r="AE903" s="72"/>
      <c r="AG903" s="127"/>
      <c r="AN903" s="72"/>
      <c r="AO903" s="72"/>
      <c r="AP903" s="72"/>
      <c r="AQ903" s="72"/>
      <c r="AR903" s="72"/>
      <c r="AS903" s="72"/>
      <c r="AT903" s="72"/>
      <c r="AU903" s="72"/>
    </row>
    <row r="904" spans="27:64" x14ac:dyDescent="0.2">
      <c r="AA904" s="72"/>
      <c r="AB904" s="72"/>
      <c r="AC904" s="72"/>
      <c r="AD904" s="72"/>
      <c r="AE904" s="72"/>
      <c r="AG904" s="127"/>
      <c r="AN904" s="72"/>
      <c r="AO904" s="72"/>
      <c r="AP904" s="72"/>
      <c r="AQ904" s="72"/>
      <c r="AR904" s="72"/>
      <c r="AS904" s="72"/>
      <c r="AT904" s="72"/>
      <c r="AU904" s="72"/>
    </row>
    <row r="905" spans="27:64" x14ac:dyDescent="0.2">
      <c r="AA905" s="72"/>
      <c r="AB905" s="72"/>
      <c r="AC905" s="72"/>
      <c r="AD905" s="72"/>
      <c r="AE905" s="72"/>
      <c r="AG905" s="127"/>
      <c r="AN905" s="72"/>
      <c r="AO905" s="72"/>
      <c r="AP905" s="72"/>
      <c r="AQ905" s="72"/>
      <c r="AR905" s="72"/>
      <c r="AS905" s="72"/>
      <c r="AT905" s="72"/>
      <c r="AU905" s="72"/>
    </row>
    <row r="906" spans="27:64" x14ac:dyDescent="0.2">
      <c r="AA906" s="72"/>
      <c r="AB906" s="72"/>
      <c r="AC906" s="72"/>
      <c r="AD906" s="72"/>
      <c r="AE906" s="72"/>
      <c r="AG906" s="127"/>
      <c r="AN906" s="72"/>
      <c r="AO906" s="72"/>
      <c r="AP906" s="72"/>
      <c r="AQ906" s="72"/>
      <c r="AR906" s="72"/>
      <c r="AS906" s="72"/>
      <c r="AT906" s="72"/>
      <c r="AU906" s="72"/>
      <c r="AV906" s="72"/>
      <c r="AW906" s="72"/>
      <c r="AX906" s="72"/>
      <c r="AY906" s="72"/>
      <c r="AZ906" s="72"/>
      <c r="BA906" s="72"/>
      <c r="BB906" s="72"/>
      <c r="BC906" s="72"/>
      <c r="BD906" s="72"/>
      <c r="BE906" s="72"/>
      <c r="BF906" s="72"/>
      <c r="BG906" s="72"/>
      <c r="BH906" s="72"/>
      <c r="BI906" s="72"/>
      <c r="BJ906" s="72"/>
      <c r="BK906" s="72"/>
      <c r="BL906" s="72"/>
    </row>
    <row r="907" spans="27:64" x14ac:dyDescent="0.2">
      <c r="AA907" s="72"/>
      <c r="AB907" s="72"/>
      <c r="AC907" s="72"/>
      <c r="AD907" s="72"/>
      <c r="AE907" s="72"/>
      <c r="AG907" s="127"/>
      <c r="AN907" s="72"/>
      <c r="AO907" s="72"/>
      <c r="AP907" s="72"/>
      <c r="AQ907" s="72"/>
      <c r="AR907" s="72"/>
      <c r="AS907" s="72"/>
      <c r="AT907" s="72"/>
      <c r="AU907" s="72"/>
    </row>
    <row r="908" spans="27:64" x14ac:dyDescent="0.2">
      <c r="AA908" s="72"/>
      <c r="AB908" s="72"/>
      <c r="AC908" s="72"/>
      <c r="AD908" s="72"/>
      <c r="AE908" s="72"/>
      <c r="AG908" s="127"/>
      <c r="AN908" s="72"/>
      <c r="AO908" s="72"/>
      <c r="AP908" s="72"/>
      <c r="AQ908" s="72"/>
      <c r="AR908" s="72"/>
      <c r="AS908" s="72"/>
      <c r="AT908" s="72"/>
      <c r="AU908" s="72"/>
    </row>
    <row r="909" spans="27:64" x14ac:dyDescent="0.2">
      <c r="AA909" s="72"/>
      <c r="AB909" s="72"/>
      <c r="AC909" s="72"/>
      <c r="AD909" s="72"/>
      <c r="AE909" s="72"/>
      <c r="AG909" s="127"/>
      <c r="AN909" s="72"/>
      <c r="AO909" s="72"/>
      <c r="AP909" s="72"/>
      <c r="AQ909" s="72"/>
      <c r="AR909" s="72"/>
      <c r="AS909" s="72"/>
      <c r="AT909" s="72"/>
      <c r="AU909" s="72"/>
    </row>
    <row r="910" spans="27:64" x14ac:dyDescent="0.2">
      <c r="AA910" s="72"/>
      <c r="AB910" s="72"/>
      <c r="AC910" s="72"/>
      <c r="AD910" s="72"/>
      <c r="AE910" s="72"/>
      <c r="AG910" s="127"/>
      <c r="AN910" s="72"/>
      <c r="AO910" s="72"/>
      <c r="AP910" s="72"/>
      <c r="AQ910" s="72"/>
      <c r="AR910" s="72"/>
      <c r="AS910" s="72"/>
      <c r="AT910" s="72"/>
      <c r="AU910" s="72"/>
      <c r="AV910" s="72"/>
      <c r="AW910" s="72"/>
      <c r="AX910" s="72"/>
      <c r="AY910" s="72"/>
      <c r="AZ910" s="72"/>
      <c r="BA910" s="72"/>
      <c r="BB910" s="72"/>
      <c r="BC910" s="72"/>
      <c r="BD910" s="72"/>
      <c r="BE910" s="72"/>
      <c r="BF910" s="72"/>
      <c r="BG910" s="72"/>
      <c r="BH910" s="72"/>
      <c r="BI910" s="72"/>
      <c r="BJ910" s="72"/>
      <c r="BK910" s="72"/>
      <c r="BL910" s="72"/>
    </row>
    <row r="911" spans="27:64" x14ac:dyDescent="0.2">
      <c r="AA911" s="72"/>
      <c r="AB911" s="72"/>
      <c r="AC911" s="72"/>
      <c r="AD911" s="72"/>
      <c r="AE911" s="72"/>
      <c r="AG911" s="127"/>
      <c r="AN911" s="72"/>
      <c r="AO911" s="72"/>
      <c r="AP911" s="72"/>
      <c r="AQ911" s="72"/>
      <c r="AR911" s="72"/>
      <c r="AS911" s="72"/>
      <c r="AT911" s="72"/>
      <c r="AU911" s="72"/>
    </row>
    <row r="912" spans="27:64" x14ac:dyDescent="0.2">
      <c r="AA912" s="72"/>
      <c r="AB912" s="72"/>
      <c r="AC912" s="72"/>
      <c r="AD912" s="72"/>
      <c r="AE912" s="72"/>
      <c r="AG912" s="127"/>
      <c r="AN912" s="72"/>
      <c r="AO912" s="72"/>
      <c r="AP912" s="72"/>
      <c r="AQ912" s="72"/>
      <c r="AR912" s="72"/>
      <c r="AS912" s="72"/>
      <c r="AT912" s="72"/>
      <c r="AU912" s="72"/>
    </row>
    <row r="913" spans="27:64" x14ac:dyDescent="0.2">
      <c r="AA913" s="72"/>
      <c r="AB913" s="72"/>
      <c r="AC913" s="72"/>
      <c r="AD913" s="72"/>
      <c r="AE913" s="72"/>
      <c r="AG913" s="127"/>
      <c r="AN913" s="72"/>
      <c r="AO913" s="72"/>
      <c r="AP913" s="72"/>
      <c r="AQ913" s="72"/>
      <c r="AR913" s="72"/>
      <c r="AS913" s="72"/>
      <c r="AT913" s="72"/>
      <c r="AU913" s="72"/>
    </row>
    <row r="914" spans="27:64" x14ac:dyDescent="0.2">
      <c r="AA914" s="72"/>
      <c r="AB914" s="72"/>
      <c r="AC914" s="72"/>
      <c r="AD914" s="72"/>
      <c r="AE914" s="72"/>
      <c r="AG914" s="127"/>
      <c r="AN914" s="72"/>
      <c r="AO914" s="72"/>
      <c r="AP914" s="72"/>
      <c r="AQ914" s="72"/>
      <c r="AR914" s="72"/>
      <c r="AS914" s="72"/>
      <c r="AT914" s="72"/>
      <c r="AU914" s="72"/>
    </row>
    <row r="915" spans="27:64" x14ac:dyDescent="0.2">
      <c r="AA915" s="72"/>
      <c r="AB915" s="72"/>
      <c r="AC915" s="72"/>
      <c r="AD915" s="72"/>
      <c r="AE915" s="72"/>
      <c r="AG915" s="127"/>
      <c r="AN915" s="72"/>
      <c r="AO915" s="72"/>
      <c r="AP915" s="72"/>
      <c r="AQ915" s="72"/>
      <c r="AR915" s="72"/>
      <c r="AS915" s="72"/>
      <c r="AT915" s="72"/>
      <c r="AU915" s="72"/>
    </row>
    <row r="916" spans="27:64" x14ac:dyDescent="0.2">
      <c r="AA916" s="72"/>
      <c r="AB916" s="72"/>
      <c r="AC916" s="72"/>
      <c r="AD916" s="72"/>
      <c r="AE916" s="72"/>
      <c r="AG916" s="127"/>
      <c r="AN916" s="72"/>
      <c r="AO916" s="72"/>
      <c r="AP916" s="72"/>
      <c r="AQ916" s="72"/>
      <c r="AR916" s="72"/>
      <c r="AS916" s="72"/>
      <c r="AT916" s="72"/>
      <c r="AU916" s="72"/>
    </row>
    <row r="917" spans="27:64" x14ac:dyDescent="0.2">
      <c r="AA917" s="72"/>
      <c r="AB917" s="72"/>
      <c r="AC917" s="72"/>
      <c r="AD917" s="72"/>
      <c r="AE917" s="72"/>
      <c r="AG917" s="127"/>
      <c r="AN917" s="72"/>
      <c r="AO917" s="72"/>
      <c r="AP917" s="72"/>
      <c r="AQ917" s="72"/>
      <c r="AR917" s="72"/>
      <c r="AS917" s="72"/>
      <c r="AT917" s="72"/>
      <c r="AU917" s="72"/>
    </row>
    <row r="918" spans="27:64" x14ac:dyDescent="0.2">
      <c r="AA918" s="72"/>
      <c r="AB918" s="72"/>
      <c r="AC918" s="72"/>
      <c r="AD918" s="72"/>
      <c r="AE918" s="72"/>
      <c r="AG918" s="127"/>
      <c r="AN918" s="72"/>
      <c r="AO918" s="72"/>
      <c r="AP918" s="72"/>
      <c r="AQ918" s="72"/>
      <c r="AR918" s="72"/>
      <c r="AS918" s="72"/>
      <c r="AT918" s="72"/>
      <c r="AU918" s="72"/>
    </row>
    <row r="919" spans="27:64" x14ac:dyDescent="0.2">
      <c r="AA919" s="72"/>
      <c r="AB919" s="72"/>
      <c r="AC919" s="72"/>
      <c r="AD919" s="72"/>
      <c r="AE919" s="72"/>
      <c r="AG919" s="127"/>
      <c r="AN919" s="72"/>
      <c r="AO919" s="72"/>
      <c r="AP919" s="72"/>
      <c r="AQ919" s="72"/>
      <c r="AR919" s="72"/>
      <c r="AS919" s="72"/>
      <c r="AT919" s="72"/>
      <c r="AU919" s="72"/>
      <c r="AV919" s="72"/>
      <c r="AW919" s="72"/>
      <c r="AX919" s="72"/>
      <c r="AY919" s="72"/>
      <c r="AZ919" s="72"/>
      <c r="BA919" s="72"/>
      <c r="BB919" s="72"/>
      <c r="BC919" s="72"/>
      <c r="BD919" s="72"/>
      <c r="BE919" s="72"/>
      <c r="BF919" s="72"/>
      <c r="BG919" s="72"/>
      <c r="BH919" s="72"/>
      <c r="BI919" s="72"/>
      <c r="BJ919" s="72"/>
      <c r="BK919" s="72"/>
      <c r="BL919" s="72"/>
    </row>
    <row r="920" spans="27:64" x14ac:dyDescent="0.2">
      <c r="AA920" s="72"/>
      <c r="AB920" s="72"/>
      <c r="AC920" s="72"/>
      <c r="AD920" s="72"/>
      <c r="AE920" s="72"/>
      <c r="AG920" s="127"/>
      <c r="AN920" s="72"/>
      <c r="AO920" s="72"/>
      <c r="AP920" s="72"/>
      <c r="AQ920" s="72"/>
      <c r="AR920" s="72"/>
      <c r="AS920" s="72"/>
      <c r="AT920" s="72"/>
      <c r="AU920" s="72"/>
    </row>
    <row r="921" spans="27:64" x14ac:dyDescent="0.2">
      <c r="AA921" s="72"/>
      <c r="AB921" s="72"/>
      <c r="AC921" s="72"/>
      <c r="AD921" s="72"/>
      <c r="AE921" s="72"/>
      <c r="AG921" s="127"/>
      <c r="AN921" s="72"/>
      <c r="AO921" s="72"/>
      <c r="AP921" s="72"/>
      <c r="AQ921" s="72"/>
      <c r="AR921" s="72"/>
      <c r="AS921" s="72"/>
      <c r="AT921" s="72"/>
      <c r="AU921" s="72"/>
    </row>
    <row r="922" spans="27:64" x14ac:dyDescent="0.2">
      <c r="AA922" s="72"/>
      <c r="AB922" s="72"/>
      <c r="AC922" s="72"/>
      <c r="AD922" s="72"/>
      <c r="AE922" s="72"/>
      <c r="AG922" s="127"/>
      <c r="AN922" s="72"/>
      <c r="AO922" s="72"/>
      <c r="AP922" s="72"/>
      <c r="AQ922" s="72"/>
      <c r="AR922" s="72"/>
      <c r="AS922" s="72"/>
      <c r="AT922" s="72"/>
      <c r="AU922" s="72"/>
    </row>
    <row r="923" spans="27:64" x14ac:dyDescent="0.2">
      <c r="AA923" s="72"/>
      <c r="AB923" s="72"/>
      <c r="AC923" s="72"/>
      <c r="AD923" s="72"/>
      <c r="AE923" s="72"/>
      <c r="AG923" s="127"/>
      <c r="AN923" s="72"/>
      <c r="AO923" s="72"/>
      <c r="AP923" s="72"/>
      <c r="AQ923" s="72"/>
      <c r="AR923" s="72"/>
      <c r="AS923" s="72"/>
      <c r="AT923" s="72"/>
      <c r="AU923" s="72"/>
    </row>
    <row r="924" spans="27:64" x14ac:dyDescent="0.2">
      <c r="AA924" s="72"/>
      <c r="AB924" s="72"/>
      <c r="AC924" s="72"/>
      <c r="AD924" s="72"/>
      <c r="AE924" s="72"/>
      <c r="AG924" s="127"/>
      <c r="AN924" s="72"/>
      <c r="AO924" s="72"/>
      <c r="AP924" s="72"/>
      <c r="AQ924" s="72"/>
      <c r="AR924" s="72"/>
      <c r="AS924" s="72"/>
      <c r="AT924" s="72"/>
      <c r="AU924" s="72"/>
    </row>
    <row r="925" spans="27:64" x14ac:dyDescent="0.2">
      <c r="AA925" s="72"/>
      <c r="AB925" s="72"/>
      <c r="AC925" s="72"/>
      <c r="AD925" s="72"/>
      <c r="AE925" s="72"/>
      <c r="AG925" s="127"/>
      <c r="AN925" s="72"/>
      <c r="AO925" s="72"/>
      <c r="AP925" s="72"/>
      <c r="AQ925" s="72"/>
      <c r="AR925" s="72"/>
      <c r="AS925" s="72"/>
      <c r="AT925" s="72"/>
      <c r="AU925" s="72"/>
    </row>
    <row r="926" spans="27:64" x14ac:dyDescent="0.2">
      <c r="AA926" s="72"/>
      <c r="AB926" s="72"/>
      <c r="AC926" s="72"/>
      <c r="AD926" s="72"/>
      <c r="AE926" s="72"/>
      <c r="AG926" s="127"/>
      <c r="AN926" s="72"/>
      <c r="AO926" s="72"/>
      <c r="AP926" s="72"/>
      <c r="AQ926" s="72"/>
      <c r="AR926" s="72"/>
      <c r="AS926" s="72"/>
      <c r="AT926" s="72"/>
      <c r="AU926" s="72"/>
    </row>
    <row r="927" spans="27:64" x14ac:dyDescent="0.2">
      <c r="AA927" s="72"/>
      <c r="AB927" s="72"/>
      <c r="AC927" s="72"/>
      <c r="AD927" s="72"/>
      <c r="AE927" s="72"/>
      <c r="AG927" s="127"/>
      <c r="AN927" s="72"/>
      <c r="AO927" s="72"/>
      <c r="AP927" s="72"/>
      <c r="AQ927" s="72"/>
      <c r="AR927" s="72"/>
      <c r="AS927" s="72"/>
      <c r="AT927" s="72"/>
      <c r="AU927" s="72"/>
    </row>
    <row r="928" spans="27:64" x14ac:dyDescent="0.2">
      <c r="AA928" s="72"/>
      <c r="AB928" s="72"/>
      <c r="AC928" s="72"/>
      <c r="AD928" s="72"/>
      <c r="AE928" s="72"/>
      <c r="AG928" s="127"/>
      <c r="AN928" s="72"/>
      <c r="AO928" s="72"/>
      <c r="AP928" s="72"/>
      <c r="AQ928" s="72"/>
      <c r="AR928" s="72"/>
      <c r="AS928" s="72"/>
      <c r="AT928" s="72"/>
      <c r="AU928" s="72"/>
    </row>
    <row r="929" spans="27:64" x14ac:dyDescent="0.2">
      <c r="AA929" s="72"/>
      <c r="AB929" s="72"/>
      <c r="AC929" s="72"/>
      <c r="AD929" s="72"/>
      <c r="AE929" s="72"/>
      <c r="AG929" s="127"/>
      <c r="AN929" s="72"/>
      <c r="AO929" s="72"/>
      <c r="AP929" s="72"/>
      <c r="AQ929" s="72"/>
      <c r="AR929" s="72"/>
      <c r="AS929" s="72"/>
      <c r="AT929" s="72"/>
      <c r="AU929" s="72"/>
    </row>
    <row r="930" spans="27:64" x14ac:dyDescent="0.2">
      <c r="AA930" s="72"/>
      <c r="AB930" s="72"/>
      <c r="AC930" s="72"/>
      <c r="AD930" s="72"/>
      <c r="AE930" s="72"/>
      <c r="AG930" s="127"/>
      <c r="AN930" s="72"/>
      <c r="AO930" s="72"/>
      <c r="AP930" s="72"/>
      <c r="AQ930" s="72"/>
      <c r="AR930" s="72"/>
      <c r="AS930" s="72"/>
      <c r="AT930" s="72"/>
      <c r="AU930" s="72"/>
    </row>
    <row r="931" spans="27:64" x14ac:dyDescent="0.2">
      <c r="AA931" s="72"/>
      <c r="AB931" s="72"/>
      <c r="AC931" s="72"/>
      <c r="AD931" s="72"/>
      <c r="AE931" s="72"/>
      <c r="AG931" s="127"/>
      <c r="AN931" s="72"/>
      <c r="AO931" s="72"/>
      <c r="AP931" s="72"/>
      <c r="AQ931" s="72"/>
      <c r="AR931" s="72"/>
      <c r="AS931" s="72"/>
      <c r="AT931" s="72"/>
      <c r="AU931" s="72"/>
    </row>
    <row r="932" spans="27:64" x14ac:dyDescent="0.2">
      <c r="AA932" s="72"/>
      <c r="AB932" s="72"/>
      <c r="AC932" s="72"/>
      <c r="AD932" s="72"/>
      <c r="AE932" s="72"/>
      <c r="AG932" s="127"/>
      <c r="AN932" s="72"/>
      <c r="AO932" s="72"/>
      <c r="AP932" s="72"/>
      <c r="AQ932" s="72"/>
      <c r="AR932" s="72"/>
      <c r="AS932" s="72"/>
      <c r="AT932" s="72"/>
      <c r="AU932" s="72"/>
    </row>
    <row r="933" spans="27:64" x14ac:dyDescent="0.2">
      <c r="AA933" s="72"/>
      <c r="AB933" s="72"/>
      <c r="AC933" s="72"/>
      <c r="AD933" s="72"/>
      <c r="AE933" s="72"/>
      <c r="AG933" s="127"/>
      <c r="AN933" s="72"/>
      <c r="AO933" s="72"/>
      <c r="AP933" s="72"/>
      <c r="AQ933" s="72"/>
      <c r="AR933" s="72"/>
      <c r="AS933" s="72"/>
      <c r="AT933" s="72"/>
      <c r="AU933" s="72"/>
    </row>
    <row r="934" spans="27:64" x14ac:dyDescent="0.2">
      <c r="AA934" s="72"/>
      <c r="AB934" s="72"/>
      <c r="AC934" s="72"/>
      <c r="AD934" s="72"/>
      <c r="AE934" s="72"/>
      <c r="AG934" s="127"/>
      <c r="AN934" s="72"/>
      <c r="AO934" s="72"/>
      <c r="AP934" s="72"/>
      <c r="AQ934" s="72"/>
      <c r="AR934" s="72"/>
      <c r="AS934" s="72"/>
      <c r="AT934" s="72"/>
      <c r="AU934" s="72"/>
    </row>
    <row r="935" spans="27:64" x14ac:dyDescent="0.2">
      <c r="AA935" s="72"/>
      <c r="AB935" s="72"/>
      <c r="AC935" s="72"/>
      <c r="AD935" s="72"/>
      <c r="AE935" s="72"/>
      <c r="AG935" s="127"/>
      <c r="AN935" s="72"/>
      <c r="AO935" s="72"/>
      <c r="AP935" s="72"/>
      <c r="AQ935" s="72"/>
      <c r="AR935" s="72"/>
      <c r="AS935" s="72"/>
      <c r="AT935" s="72"/>
      <c r="AU935" s="72"/>
      <c r="AV935" s="72"/>
      <c r="AW935" s="72"/>
      <c r="AX935" s="72"/>
      <c r="AY935" s="72"/>
      <c r="AZ935" s="72"/>
      <c r="BA935" s="72"/>
      <c r="BB935" s="72"/>
      <c r="BC935" s="72"/>
      <c r="BD935" s="72"/>
      <c r="BE935" s="72"/>
      <c r="BF935" s="72"/>
      <c r="BG935" s="72"/>
      <c r="BH935" s="72"/>
      <c r="BI935" s="72"/>
      <c r="BJ935" s="72"/>
      <c r="BK935" s="72"/>
      <c r="BL935" s="72"/>
    </row>
    <row r="936" spans="27:64" x14ac:dyDescent="0.2">
      <c r="AA936" s="72"/>
      <c r="AB936" s="72"/>
      <c r="AC936" s="72"/>
      <c r="AD936" s="72"/>
      <c r="AE936" s="72"/>
      <c r="AG936" s="127"/>
      <c r="AN936" s="72"/>
      <c r="AO936" s="72"/>
      <c r="AP936" s="72"/>
      <c r="AQ936" s="72"/>
      <c r="AR936" s="72"/>
      <c r="AS936" s="72"/>
      <c r="AT936" s="72"/>
      <c r="AU936" s="72"/>
    </row>
    <row r="937" spans="27:64" x14ac:dyDescent="0.2">
      <c r="AA937" s="72"/>
      <c r="AB937" s="72"/>
      <c r="AC937" s="72"/>
      <c r="AD937" s="72"/>
      <c r="AE937" s="72"/>
      <c r="AG937" s="127"/>
      <c r="AN937" s="72"/>
      <c r="AO937" s="72"/>
      <c r="AP937" s="72"/>
      <c r="AQ937" s="72"/>
      <c r="AR937" s="72"/>
      <c r="AS937" s="72"/>
      <c r="AT937" s="72"/>
      <c r="AU937" s="72"/>
    </row>
    <row r="938" spans="27:64" x14ac:dyDescent="0.2">
      <c r="AA938" s="72"/>
      <c r="AB938" s="72"/>
      <c r="AC938" s="72"/>
      <c r="AD938" s="72"/>
      <c r="AE938" s="72"/>
      <c r="AG938" s="127"/>
      <c r="AN938" s="72"/>
      <c r="AO938" s="72"/>
      <c r="AP938" s="72"/>
      <c r="AQ938" s="72"/>
      <c r="AR938" s="72"/>
      <c r="AS938" s="72"/>
      <c r="AT938" s="72"/>
      <c r="AU938" s="72"/>
    </row>
    <row r="939" spans="27:64" x14ac:dyDescent="0.2">
      <c r="AA939" s="72"/>
      <c r="AB939" s="72"/>
      <c r="AC939" s="72"/>
      <c r="AD939" s="72"/>
      <c r="AE939" s="72"/>
      <c r="AG939" s="127"/>
      <c r="AN939" s="72"/>
      <c r="AO939" s="72"/>
      <c r="AP939" s="72"/>
      <c r="AQ939" s="72"/>
      <c r="AR939" s="72"/>
      <c r="AS939" s="72"/>
      <c r="AT939" s="72"/>
      <c r="AU939" s="72"/>
    </row>
    <row r="940" spans="27:64" x14ac:dyDescent="0.2">
      <c r="AA940" s="72"/>
      <c r="AB940" s="72"/>
      <c r="AC940" s="72"/>
      <c r="AD940" s="72"/>
      <c r="AE940" s="72"/>
      <c r="AG940" s="127"/>
      <c r="AN940" s="72"/>
      <c r="AO940" s="72"/>
      <c r="AP940" s="72"/>
      <c r="AQ940" s="72"/>
      <c r="AR940" s="72"/>
      <c r="AS940" s="72"/>
      <c r="AT940" s="72"/>
      <c r="AU940" s="72"/>
    </row>
    <row r="941" spans="27:64" x14ac:dyDescent="0.2">
      <c r="AA941" s="72"/>
      <c r="AB941" s="72"/>
      <c r="AC941" s="72"/>
      <c r="AD941" s="72"/>
      <c r="AE941" s="72"/>
      <c r="AG941" s="127"/>
      <c r="AN941" s="72"/>
      <c r="AO941" s="72"/>
      <c r="AP941" s="72"/>
      <c r="AQ941" s="72"/>
      <c r="AR941" s="72"/>
      <c r="AS941" s="72"/>
      <c r="AT941" s="72"/>
      <c r="AU941" s="72"/>
    </row>
    <row r="942" spans="27:64" x14ac:dyDescent="0.2">
      <c r="AA942" s="72"/>
      <c r="AB942" s="72"/>
      <c r="AC942" s="72"/>
      <c r="AD942" s="72"/>
      <c r="AE942" s="72"/>
      <c r="AG942" s="127"/>
      <c r="AN942" s="72"/>
      <c r="AO942" s="72"/>
      <c r="AP942" s="72"/>
      <c r="AQ942" s="72"/>
      <c r="AR942" s="72"/>
      <c r="AS942" s="72"/>
      <c r="AT942" s="72"/>
      <c r="AU942" s="72"/>
      <c r="AV942" s="72"/>
      <c r="AW942" s="72"/>
      <c r="AX942" s="72"/>
      <c r="AY942" s="72"/>
      <c r="AZ942" s="72"/>
      <c r="BA942" s="72"/>
      <c r="BB942" s="72"/>
      <c r="BC942" s="72"/>
      <c r="BD942" s="72"/>
      <c r="BE942" s="72"/>
      <c r="BF942" s="72"/>
      <c r="BG942" s="72"/>
      <c r="BH942" s="72"/>
      <c r="BI942" s="72"/>
      <c r="BJ942" s="72"/>
      <c r="BK942" s="72"/>
      <c r="BL942" s="72"/>
    </row>
    <row r="943" spans="27:64" x14ac:dyDescent="0.2">
      <c r="AA943" s="72"/>
      <c r="AB943" s="72"/>
      <c r="AC943" s="72"/>
      <c r="AD943" s="72"/>
      <c r="AE943" s="72"/>
      <c r="AG943" s="127"/>
      <c r="AN943" s="72"/>
      <c r="AO943" s="72"/>
      <c r="AP943" s="72"/>
      <c r="AQ943" s="72"/>
      <c r="AR943" s="72"/>
      <c r="AS943" s="72"/>
      <c r="AT943" s="72"/>
      <c r="AU943" s="72"/>
    </row>
    <row r="944" spans="27:64" x14ac:dyDescent="0.2">
      <c r="AA944" s="72"/>
      <c r="AB944" s="72"/>
      <c r="AC944" s="72"/>
      <c r="AD944" s="72"/>
      <c r="AE944" s="72"/>
      <c r="AG944" s="127"/>
      <c r="AN944" s="72"/>
      <c r="AO944" s="72"/>
      <c r="AP944" s="72"/>
      <c r="AQ944" s="72"/>
      <c r="AR944" s="72"/>
      <c r="AS944" s="72"/>
      <c r="AT944" s="72"/>
      <c r="AU944" s="72"/>
    </row>
    <row r="945" spans="27:64" x14ac:dyDescent="0.2">
      <c r="AA945" s="72"/>
      <c r="AB945" s="72"/>
      <c r="AC945" s="72"/>
      <c r="AD945" s="72"/>
      <c r="AE945" s="72"/>
      <c r="AG945" s="127"/>
      <c r="AN945" s="72"/>
      <c r="AO945" s="72"/>
      <c r="AP945" s="72"/>
      <c r="AQ945" s="72"/>
      <c r="AR945" s="72"/>
      <c r="AS945" s="72"/>
      <c r="AT945" s="72"/>
      <c r="AU945" s="72"/>
    </row>
    <row r="946" spans="27:64" x14ac:dyDescent="0.2">
      <c r="AA946" s="72"/>
      <c r="AB946" s="72"/>
      <c r="AC946" s="72"/>
      <c r="AD946" s="72"/>
      <c r="AE946" s="72"/>
      <c r="AG946" s="127"/>
      <c r="AN946" s="72"/>
      <c r="AO946" s="72"/>
      <c r="AP946" s="72"/>
      <c r="AQ946" s="72"/>
      <c r="AR946" s="72"/>
      <c r="AS946" s="72"/>
      <c r="AT946" s="72"/>
      <c r="AU946" s="72"/>
    </row>
    <row r="947" spans="27:64" x14ac:dyDescent="0.2">
      <c r="AA947" s="72"/>
      <c r="AB947" s="72"/>
      <c r="AC947" s="72"/>
      <c r="AD947" s="72"/>
      <c r="AE947" s="72"/>
      <c r="AG947" s="127"/>
      <c r="AN947" s="72"/>
      <c r="AO947" s="72"/>
      <c r="AP947" s="72"/>
      <c r="AQ947" s="72"/>
      <c r="AR947" s="72"/>
      <c r="AS947" s="72"/>
      <c r="AT947" s="72"/>
      <c r="AU947" s="72"/>
    </row>
    <row r="948" spans="27:64" x14ac:dyDescent="0.2">
      <c r="AA948" s="72"/>
      <c r="AB948" s="72"/>
      <c r="AC948" s="72"/>
      <c r="AD948" s="72"/>
      <c r="AE948" s="72"/>
      <c r="AG948" s="127"/>
      <c r="AN948" s="72"/>
      <c r="AO948" s="72"/>
      <c r="AP948" s="72"/>
      <c r="AQ948" s="72"/>
      <c r="AR948" s="72"/>
      <c r="AS948" s="72"/>
      <c r="AT948" s="72"/>
      <c r="AU948" s="72"/>
      <c r="AV948" s="72"/>
      <c r="AW948" s="72"/>
      <c r="AX948" s="72"/>
      <c r="AY948" s="72"/>
      <c r="AZ948" s="72"/>
      <c r="BA948" s="72"/>
      <c r="BB948" s="72"/>
      <c r="BC948" s="72"/>
      <c r="BD948" s="72"/>
      <c r="BE948" s="72"/>
      <c r="BF948" s="72"/>
      <c r="BG948" s="72"/>
      <c r="BH948" s="72"/>
      <c r="BI948" s="72"/>
      <c r="BJ948" s="72"/>
      <c r="BK948" s="72"/>
      <c r="BL948" s="72"/>
    </row>
    <row r="949" spans="27:64" x14ac:dyDescent="0.2">
      <c r="AA949" s="72"/>
      <c r="AB949" s="72"/>
      <c r="AC949" s="72"/>
      <c r="AD949" s="72"/>
      <c r="AE949" s="72"/>
      <c r="AG949" s="127"/>
      <c r="AN949" s="72"/>
      <c r="AO949" s="72"/>
      <c r="AP949" s="72"/>
      <c r="AQ949" s="72"/>
      <c r="AR949" s="72"/>
      <c r="AS949" s="72"/>
      <c r="AT949" s="72"/>
      <c r="AU949" s="72"/>
    </row>
    <row r="950" spans="27:64" x14ac:dyDescent="0.2">
      <c r="AA950" s="72"/>
      <c r="AB950" s="72"/>
      <c r="AC950" s="72"/>
      <c r="AD950" s="72"/>
      <c r="AE950" s="72"/>
      <c r="AG950" s="127"/>
      <c r="AN950" s="72"/>
      <c r="AO950" s="72"/>
      <c r="AP950" s="72"/>
      <c r="AQ950" s="72"/>
      <c r="AR950" s="72"/>
      <c r="AS950" s="72"/>
      <c r="AT950" s="72"/>
      <c r="AU950" s="72"/>
      <c r="AV950" s="72"/>
      <c r="AW950" s="72"/>
      <c r="AX950" s="72"/>
      <c r="AY950" s="72"/>
      <c r="AZ950" s="72"/>
      <c r="BA950" s="72"/>
      <c r="BB950" s="72"/>
      <c r="BC950" s="72"/>
      <c r="BD950" s="72"/>
      <c r="BE950" s="72"/>
      <c r="BF950" s="72"/>
      <c r="BG950" s="72"/>
      <c r="BH950" s="72"/>
      <c r="BI950" s="72"/>
      <c r="BJ950" s="72"/>
      <c r="BK950" s="72"/>
      <c r="BL950" s="72"/>
    </row>
    <row r="951" spans="27:64" x14ac:dyDescent="0.2">
      <c r="AA951" s="72"/>
      <c r="AB951" s="72"/>
      <c r="AC951" s="72"/>
      <c r="AD951" s="72"/>
      <c r="AE951" s="72"/>
      <c r="AG951" s="127"/>
      <c r="AN951" s="72"/>
      <c r="AO951" s="72"/>
      <c r="AP951" s="72"/>
      <c r="AQ951" s="72"/>
      <c r="AR951" s="72"/>
      <c r="AS951" s="72"/>
      <c r="AT951" s="72"/>
      <c r="AU951" s="72"/>
    </row>
    <row r="952" spans="27:64" x14ac:dyDescent="0.2">
      <c r="AA952" s="72"/>
      <c r="AB952" s="72"/>
      <c r="AC952" s="72"/>
      <c r="AD952" s="72"/>
      <c r="AE952" s="72"/>
      <c r="AG952" s="127"/>
      <c r="AN952" s="72"/>
      <c r="AO952" s="72"/>
      <c r="AP952" s="72"/>
      <c r="AQ952" s="72"/>
      <c r="AR952" s="72"/>
      <c r="AS952" s="72"/>
      <c r="AT952" s="72"/>
      <c r="AU952" s="72"/>
      <c r="AV952" s="72"/>
    </row>
    <row r="953" spans="27:64" x14ac:dyDescent="0.2">
      <c r="AA953" s="72"/>
      <c r="AB953" s="72"/>
      <c r="AC953" s="72"/>
      <c r="AD953" s="72"/>
      <c r="AE953" s="72"/>
      <c r="AG953" s="127"/>
      <c r="AN953" s="72"/>
      <c r="AO953" s="72"/>
      <c r="AP953" s="72"/>
      <c r="AQ953" s="72"/>
      <c r="AR953" s="72"/>
      <c r="AS953" s="72"/>
      <c r="AT953" s="72"/>
      <c r="AU953" s="72"/>
    </row>
    <row r="954" spans="27:64" x14ac:dyDescent="0.2">
      <c r="AA954" s="72"/>
      <c r="AB954" s="72"/>
      <c r="AC954" s="72"/>
      <c r="AD954" s="72"/>
      <c r="AE954" s="72"/>
      <c r="AG954" s="127"/>
      <c r="AN954" s="72"/>
      <c r="AO954" s="72"/>
      <c r="AP954" s="72"/>
      <c r="AQ954" s="72"/>
      <c r="AR954" s="72"/>
      <c r="AS954" s="72"/>
      <c r="AT954" s="72"/>
      <c r="AU954" s="72"/>
    </row>
    <row r="955" spans="27:64" x14ac:dyDescent="0.2">
      <c r="AA955" s="72"/>
      <c r="AB955" s="72"/>
      <c r="AC955" s="72"/>
      <c r="AD955" s="72"/>
      <c r="AE955" s="72"/>
      <c r="AG955" s="127"/>
      <c r="AN955" s="72"/>
      <c r="AO955" s="72"/>
      <c r="AP955" s="72"/>
      <c r="AQ955" s="72"/>
      <c r="AR955" s="72"/>
      <c r="AS955" s="72"/>
      <c r="AT955" s="72"/>
      <c r="AU955" s="72"/>
    </row>
    <row r="956" spans="27:64" x14ac:dyDescent="0.2">
      <c r="AA956" s="72"/>
      <c r="AB956" s="72"/>
      <c r="AC956" s="72"/>
      <c r="AD956" s="72"/>
      <c r="AE956" s="72"/>
      <c r="AG956" s="127"/>
      <c r="AN956" s="72"/>
      <c r="AO956" s="72"/>
      <c r="AP956" s="72"/>
      <c r="AQ956" s="72"/>
      <c r="AR956" s="72"/>
      <c r="AS956" s="72"/>
      <c r="AT956" s="72"/>
      <c r="AU956" s="72"/>
    </row>
    <row r="957" spans="27:64" x14ac:dyDescent="0.2">
      <c r="AA957" s="72"/>
      <c r="AB957" s="72"/>
      <c r="AC957" s="72"/>
      <c r="AD957" s="72"/>
      <c r="AE957" s="72"/>
      <c r="AG957" s="127"/>
      <c r="AN957" s="72"/>
      <c r="AO957" s="72"/>
      <c r="AP957" s="72"/>
      <c r="AQ957" s="72"/>
      <c r="AR957" s="72"/>
      <c r="AS957" s="72"/>
      <c r="AT957" s="72"/>
      <c r="AU957" s="72"/>
    </row>
    <row r="958" spans="27:64" x14ac:dyDescent="0.2">
      <c r="AA958" s="72"/>
      <c r="AB958" s="72"/>
      <c r="AC958" s="72"/>
      <c r="AD958" s="72"/>
      <c r="AE958" s="72"/>
      <c r="AG958" s="127"/>
      <c r="AN958" s="72"/>
      <c r="AO958" s="72"/>
      <c r="AP958" s="72"/>
      <c r="AQ958" s="72"/>
      <c r="AR958" s="72"/>
      <c r="AS958" s="72"/>
      <c r="AT958" s="72"/>
      <c r="AU958" s="72"/>
      <c r="AV958" s="72"/>
    </row>
    <row r="959" spans="27:64" x14ac:dyDescent="0.2">
      <c r="AA959" s="72"/>
      <c r="AB959" s="72"/>
      <c r="AC959" s="72"/>
      <c r="AD959" s="72"/>
      <c r="AE959" s="72"/>
      <c r="AG959" s="127"/>
      <c r="AN959" s="72"/>
      <c r="AO959" s="72"/>
      <c r="AP959" s="72"/>
      <c r="AQ959" s="72"/>
      <c r="AR959" s="72"/>
      <c r="AS959" s="72"/>
      <c r="AT959" s="72"/>
      <c r="AU959" s="72"/>
    </row>
    <row r="960" spans="27:64" x14ac:dyDescent="0.2">
      <c r="AA960" s="72"/>
      <c r="AB960" s="72"/>
      <c r="AC960" s="72"/>
      <c r="AD960" s="72"/>
      <c r="AE960" s="72"/>
      <c r="AG960" s="127"/>
      <c r="AN960" s="72"/>
      <c r="AO960" s="72"/>
      <c r="AP960" s="72"/>
      <c r="AQ960" s="72"/>
      <c r="AR960" s="72"/>
      <c r="AS960" s="72"/>
      <c r="AT960" s="72"/>
      <c r="AU960" s="72"/>
    </row>
    <row r="961" spans="27:48" x14ac:dyDescent="0.2">
      <c r="AA961" s="72"/>
      <c r="AB961" s="72"/>
      <c r="AC961" s="72"/>
      <c r="AD961" s="72"/>
      <c r="AE961" s="72"/>
      <c r="AG961" s="127"/>
      <c r="AN961" s="72"/>
      <c r="AO961" s="72"/>
      <c r="AP961" s="72"/>
      <c r="AQ961" s="72"/>
      <c r="AR961" s="72"/>
      <c r="AS961" s="72"/>
      <c r="AT961" s="72"/>
      <c r="AU961" s="72"/>
    </row>
    <row r="962" spans="27:48" x14ac:dyDescent="0.2">
      <c r="AA962" s="72"/>
      <c r="AB962" s="72"/>
      <c r="AC962" s="72"/>
      <c r="AD962" s="72"/>
      <c r="AE962" s="72"/>
      <c r="AG962" s="127"/>
      <c r="AN962" s="72"/>
      <c r="AO962" s="72"/>
      <c r="AP962" s="72"/>
      <c r="AQ962" s="72"/>
      <c r="AR962" s="72"/>
      <c r="AS962" s="72"/>
      <c r="AT962" s="72"/>
      <c r="AU962" s="72"/>
    </row>
    <row r="963" spans="27:48" x14ac:dyDescent="0.2">
      <c r="AA963" s="72"/>
      <c r="AB963" s="72"/>
      <c r="AC963" s="72"/>
      <c r="AD963" s="72"/>
      <c r="AE963" s="72"/>
      <c r="AG963" s="127"/>
      <c r="AN963" s="72"/>
      <c r="AO963" s="72"/>
      <c r="AP963" s="72"/>
      <c r="AQ963" s="72"/>
      <c r="AR963" s="72"/>
      <c r="AS963" s="72"/>
      <c r="AT963" s="72"/>
      <c r="AU963" s="72"/>
    </row>
    <row r="964" spans="27:48" x14ac:dyDescent="0.2">
      <c r="AA964" s="72"/>
      <c r="AB964" s="72"/>
      <c r="AC964" s="72"/>
      <c r="AD964" s="72"/>
      <c r="AE964" s="72"/>
      <c r="AG964" s="127"/>
      <c r="AN964" s="72"/>
      <c r="AO964" s="72"/>
      <c r="AP964" s="72"/>
      <c r="AQ964" s="72"/>
      <c r="AR964" s="72"/>
      <c r="AS964" s="72"/>
      <c r="AT964" s="72"/>
      <c r="AU964" s="72"/>
    </row>
    <row r="965" spans="27:48" x14ac:dyDescent="0.2">
      <c r="AA965" s="72"/>
      <c r="AB965" s="72"/>
      <c r="AC965" s="72"/>
      <c r="AD965" s="72"/>
      <c r="AE965" s="72"/>
      <c r="AG965" s="127"/>
      <c r="AN965" s="72"/>
      <c r="AO965" s="72"/>
      <c r="AP965" s="72"/>
      <c r="AQ965" s="72"/>
      <c r="AR965" s="72"/>
      <c r="AS965" s="72"/>
      <c r="AT965" s="72"/>
      <c r="AU965" s="72"/>
    </row>
    <row r="966" spans="27:48" x14ac:dyDescent="0.2">
      <c r="AA966" s="72"/>
      <c r="AB966" s="72"/>
      <c r="AC966" s="72"/>
      <c r="AD966" s="72"/>
      <c r="AE966" s="72"/>
      <c r="AG966" s="127"/>
      <c r="AN966" s="72"/>
      <c r="AO966" s="72"/>
      <c r="AP966" s="72"/>
      <c r="AQ966" s="72"/>
      <c r="AR966" s="72"/>
      <c r="AS966" s="72"/>
      <c r="AT966" s="72"/>
      <c r="AU966" s="72"/>
    </row>
    <row r="967" spans="27:48" x14ac:dyDescent="0.2">
      <c r="AA967" s="72"/>
      <c r="AB967" s="72"/>
      <c r="AC967" s="72"/>
      <c r="AD967" s="72"/>
      <c r="AE967" s="72"/>
      <c r="AG967" s="127"/>
      <c r="AN967" s="72"/>
      <c r="AO967" s="72"/>
      <c r="AP967" s="72"/>
      <c r="AQ967" s="72"/>
      <c r="AR967" s="72"/>
      <c r="AS967" s="72"/>
      <c r="AT967" s="72"/>
      <c r="AU967" s="72"/>
    </row>
    <row r="968" spans="27:48" x14ac:dyDescent="0.2">
      <c r="AA968" s="72"/>
      <c r="AB968" s="72"/>
      <c r="AC968" s="72"/>
      <c r="AD968" s="72"/>
      <c r="AE968" s="72"/>
      <c r="AG968" s="127"/>
      <c r="AN968" s="72"/>
      <c r="AO968" s="72"/>
      <c r="AP968" s="72"/>
      <c r="AQ968" s="72"/>
      <c r="AR968" s="72"/>
      <c r="AS968" s="72"/>
      <c r="AT968" s="72"/>
      <c r="AU968" s="72"/>
    </row>
    <row r="969" spans="27:48" x14ac:dyDescent="0.2">
      <c r="AA969" s="72"/>
      <c r="AB969" s="72"/>
      <c r="AC969" s="72"/>
      <c r="AD969" s="72"/>
      <c r="AE969" s="72"/>
      <c r="AG969" s="127"/>
      <c r="AN969" s="72"/>
      <c r="AO969" s="72"/>
      <c r="AP969" s="72"/>
      <c r="AQ969" s="72"/>
      <c r="AR969" s="72"/>
      <c r="AS969" s="72"/>
      <c r="AT969" s="72"/>
      <c r="AU969" s="72"/>
      <c r="AV969" s="72"/>
    </row>
    <row r="970" spans="27:48" x14ac:dyDescent="0.2">
      <c r="AA970" s="72"/>
      <c r="AB970" s="72"/>
      <c r="AC970" s="72"/>
      <c r="AD970" s="72"/>
      <c r="AE970" s="72"/>
      <c r="AG970" s="127"/>
      <c r="AN970" s="72"/>
      <c r="AO970" s="72"/>
      <c r="AP970" s="72"/>
      <c r="AQ970" s="72"/>
      <c r="AR970" s="72"/>
      <c r="AS970" s="72"/>
      <c r="AT970" s="72"/>
      <c r="AU970" s="72"/>
    </row>
    <row r="971" spans="27:48" x14ac:dyDescent="0.2">
      <c r="AA971" s="72"/>
      <c r="AB971" s="72"/>
      <c r="AC971" s="72"/>
      <c r="AD971" s="72"/>
      <c r="AE971" s="72"/>
      <c r="AG971" s="127"/>
      <c r="AN971" s="72"/>
      <c r="AO971" s="72"/>
      <c r="AP971" s="72"/>
      <c r="AQ971" s="72"/>
      <c r="AR971" s="72"/>
      <c r="AS971" s="72"/>
      <c r="AT971" s="72"/>
      <c r="AU971" s="72"/>
    </row>
    <row r="972" spans="27:48" x14ac:dyDescent="0.2">
      <c r="AA972" s="72"/>
      <c r="AB972" s="72"/>
      <c r="AC972" s="72"/>
      <c r="AD972" s="72"/>
      <c r="AE972" s="72"/>
      <c r="AG972" s="127"/>
      <c r="AN972" s="72"/>
      <c r="AO972" s="72"/>
      <c r="AP972" s="72"/>
      <c r="AQ972" s="72"/>
      <c r="AR972" s="72"/>
      <c r="AS972" s="72"/>
      <c r="AT972" s="72"/>
      <c r="AU972" s="72"/>
    </row>
    <row r="973" spans="27:48" x14ac:dyDescent="0.2">
      <c r="AA973" s="72"/>
      <c r="AB973" s="72"/>
      <c r="AC973" s="72"/>
      <c r="AD973" s="72"/>
      <c r="AE973" s="72"/>
      <c r="AG973" s="127"/>
      <c r="AN973" s="72"/>
      <c r="AO973" s="72"/>
      <c r="AP973" s="72"/>
      <c r="AQ973" s="72"/>
      <c r="AR973" s="72"/>
      <c r="AS973" s="72"/>
      <c r="AT973" s="72"/>
      <c r="AU973" s="72"/>
    </row>
    <row r="974" spans="27:48" x14ac:dyDescent="0.2">
      <c r="AA974" s="72"/>
      <c r="AB974" s="72"/>
      <c r="AC974" s="72"/>
      <c r="AD974" s="72"/>
      <c r="AE974" s="72"/>
      <c r="AG974" s="127"/>
      <c r="AN974" s="72"/>
      <c r="AO974" s="72"/>
      <c r="AP974" s="72"/>
      <c r="AQ974" s="72"/>
      <c r="AR974" s="72"/>
      <c r="AS974" s="72"/>
      <c r="AT974" s="72"/>
      <c r="AU974" s="72"/>
    </row>
    <row r="975" spans="27:48" x14ac:dyDescent="0.2">
      <c r="AA975" s="72"/>
      <c r="AB975" s="72"/>
      <c r="AC975" s="72"/>
      <c r="AD975" s="72"/>
      <c r="AE975" s="72"/>
      <c r="AG975" s="127"/>
      <c r="AN975" s="72"/>
      <c r="AO975" s="72"/>
      <c r="AP975" s="72"/>
      <c r="AQ975" s="72"/>
      <c r="AR975" s="72"/>
      <c r="AS975" s="72"/>
      <c r="AT975" s="72"/>
      <c r="AU975" s="72"/>
      <c r="AV975" s="72"/>
    </row>
    <row r="976" spans="27:48" x14ac:dyDescent="0.2">
      <c r="AA976" s="72"/>
      <c r="AB976" s="72"/>
      <c r="AC976" s="72"/>
      <c r="AD976" s="72"/>
      <c r="AE976" s="72"/>
      <c r="AG976" s="127"/>
      <c r="AN976" s="72"/>
      <c r="AO976" s="72"/>
      <c r="AP976" s="72"/>
      <c r="AQ976" s="72"/>
      <c r="AR976" s="72"/>
      <c r="AS976" s="72"/>
      <c r="AT976" s="72"/>
      <c r="AU976" s="72"/>
    </row>
    <row r="977" spans="27:64" x14ac:dyDescent="0.2">
      <c r="AA977" s="72"/>
      <c r="AB977" s="72"/>
      <c r="AC977" s="72"/>
      <c r="AD977" s="72"/>
      <c r="AE977" s="72"/>
      <c r="AG977" s="127"/>
      <c r="AN977" s="72"/>
      <c r="AO977" s="72"/>
      <c r="AP977" s="72"/>
      <c r="AQ977" s="72"/>
      <c r="AR977" s="72"/>
      <c r="AS977" s="72"/>
      <c r="AT977" s="72"/>
      <c r="AU977" s="72"/>
    </row>
    <row r="978" spans="27:64" x14ac:dyDescent="0.2">
      <c r="AA978" s="72"/>
      <c r="AB978" s="72"/>
      <c r="AC978" s="72"/>
      <c r="AD978" s="72"/>
      <c r="AE978" s="72"/>
      <c r="AG978" s="127"/>
      <c r="AN978" s="72"/>
      <c r="AO978" s="72"/>
      <c r="AP978" s="72"/>
      <c r="AQ978" s="72"/>
      <c r="AR978" s="72"/>
      <c r="AS978" s="72"/>
      <c r="AT978" s="72"/>
      <c r="AU978" s="72"/>
    </row>
    <row r="979" spans="27:64" x14ac:dyDescent="0.2">
      <c r="AA979" s="72"/>
      <c r="AB979" s="72"/>
      <c r="AC979" s="72"/>
      <c r="AD979" s="72"/>
      <c r="AE979" s="72"/>
      <c r="AG979" s="127"/>
      <c r="AN979" s="72"/>
      <c r="AO979" s="72"/>
      <c r="AP979" s="72"/>
      <c r="AQ979" s="72"/>
      <c r="AR979" s="72"/>
      <c r="AS979" s="72"/>
      <c r="AT979" s="72"/>
      <c r="AU979" s="72"/>
    </row>
    <row r="980" spans="27:64" x14ac:dyDescent="0.2">
      <c r="AA980" s="72"/>
      <c r="AB980" s="72"/>
      <c r="AC980" s="72"/>
      <c r="AD980" s="72"/>
      <c r="AE980" s="72"/>
      <c r="AG980" s="127"/>
      <c r="AN980" s="72"/>
      <c r="AO980" s="72"/>
      <c r="AP980" s="72"/>
      <c r="AQ980" s="72"/>
      <c r="AR980" s="72"/>
      <c r="AS980" s="72"/>
      <c r="AT980" s="72"/>
      <c r="AU980" s="72"/>
    </row>
    <row r="981" spans="27:64" x14ac:dyDescent="0.2">
      <c r="AA981" s="72"/>
      <c r="AB981" s="72"/>
      <c r="AC981" s="72"/>
      <c r="AD981" s="72"/>
      <c r="AE981" s="72"/>
      <c r="AG981" s="127"/>
      <c r="AN981" s="72"/>
      <c r="AO981" s="72"/>
      <c r="AP981" s="72"/>
      <c r="AQ981" s="72"/>
      <c r="AR981" s="72"/>
      <c r="AS981" s="72"/>
      <c r="AT981" s="72"/>
      <c r="AU981" s="72"/>
    </row>
    <row r="982" spans="27:64" x14ac:dyDescent="0.2">
      <c r="AA982" s="72"/>
      <c r="AB982" s="72"/>
      <c r="AC982" s="72"/>
      <c r="AD982" s="72"/>
      <c r="AE982" s="72"/>
      <c r="AG982" s="127"/>
      <c r="AN982" s="72"/>
      <c r="AO982" s="72"/>
      <c r="AP982" s="72"/>
      <c r="AQ982" s="72"/>
      <c r="AR982" s="72"/>
      <c r="AS982" s="72"/>
      <c r="AT982" s="72"/>
      <c r="AU982" s="72"/>
    </row>
    <row r="983" spans="27:64" x14ac:dyDescent="0.2">
      <c r="AA983" s="72"/>
      <c r="AB983" s="72"/>
      <c r="AC983" s="72"/>
      <c r="AD983" s="72"/>
      <c r="AE983" s="72"/>
      <c r="AG983" s="127"/>
      <c r="AN983" s="72"/>
      <c r="AO983" s="72"/>
      <c r="AP983" s="72"/>
      <c r="AQ983" s="72"/>
      <c r="AR983" s="72"/>
      <c r="AS983" s="72"/>
      <c r="AT983" s="72"/>
      <c r="AU983" s="72"/>
    </row>
    <row r="984" spans="27:64" x14ac:dyDescent="0.2">
      <c r="AA984" s="72"/>
      <c r="AB984" s="72"/>
      <c r="AC984" s="72"/>
      <c r="AD984" s="72"/>
      <c r="AE984" s="72"/>
      <c r="AG984" s="127"/>
      <c r="AN984" s="72"/>
      <c r="AO984" s="72"/>
      <c r="AP984" s="72"/>
      <c r="AQ984" s="72"/>
      <c r="AR984" s="72"/>
      <c r="AS984" s="72"/>
      <c r="AT984" s="72"/>
      <c r="AU984" s="72"/>
    </row>
    <row r="985" spans="27:64" x14ac:dyDescent="0.2">
      <c r="AA985" s="72"/>
      <c r="AB985" s="72"/>
      <c r="AC985" s="72"/>
      <c r="AD985" s="72"/>
      <c r="AE985" s="72"/>
      <c r="AG985" s="127"/>
      <c r="AN985" s="72"/>
      <c r="AO985" s="72"/>
      <c r="AP985" s="72"/>
      <c r="AQ985" s="72"/>
      <c r="AR985" s="72"/>
      <c r="AS985" s="72"/>
      <c r="AT985" s="72"/>
      <c r="AU985" s="72"/>
    </row>
    <row r="986" spans="27:64" x14ac:dyDescent="0.2">
      <c r="AA986" s="72"/>
      <c r="AB986" s="72"/>
      <c r="AC986" s="72"/>
      <c r="AD986" s="72"/>
      <c r="AE986" s="72"/>
      <c r="AG986" s="127"/>
      <c r="AN986" s="72"/>
      <c r="AO986" s="72"/>
      <c r="AP986" s="72"/>
      <c r="AQ986" s="72"/>
      <c r="AR986" s="72"/>
      <c r="AS986" s="72"/>
      <c r="AT986" s="72"/>
      <c r="AU986" s="72"/>
    </row>
    <row r="987" spans="27:64" x14ac:dyDescent="0.2">
      <c r="AA987" s="72"/>
      <c r="AB987" s="72"/>
      <c r="AC987" s="72"/>
      <c r="AD987" s="72"/>
      <c r="AE987" s="72"/>
      <c r="AG987" s="127"/>
      <c r="AN987" s="72"/>
      <c r="AO987" s="72"/>
      <c r="AP987" s="72"/>
      <c r="AQ987" s="72"/>
      <c r="AR987" s="72"/>
      <c r="AS987" s="72"/>
      <c r="AT987" s="72"/>
      <c r="AU987" s="72"/>
    </row>
    <row r="988" spans="27:64" x14ac:dyDescent="0.2">
      <c r="AA988" s="72"/>
      <c r="AB988" s="72"/>
      <c r="AC988" s="72"/>
      <c r="AD988" s="72"/>
      <c r="AE988" s="72"/>
      <c r="AG988" s="127"/>
      <c r="AN988" s="72"/>
      <c r="AO988" s="72"/>
      <c r="AP988" s="72"/>
      <c r="AQ988" s="72"/>
      <c r="AR988" s="72"/>
      <c r="AS988" s="72"/>
      <c r="AT988" s="72"/>
      <c r="AU988" s="72"/>
      <c r="AV988" s="72"/>
      <c r="AW988" s="72"/>
      <c r="AX988" s="72"/>
      <c r="AY988" s="72"/>
      <c r="AZ988" s="72"/>
      <c r="BA988" s="72"/>
      <c r="BB988" s="72"/>
      <c r="BC988" s="72"/>
      <c r="BD988" s="72"/>
      <c r="BE988" s="72"/>
      <c r="BF988" s="72"/>
      <c r="BG988" s="72"/>
      <c r="BH988" s="72"/>
      <c r="BI988" s="72"/>
      <c r="BJ988" s="72"/>
      <c r="BK988" s="72"/>
      <c r="BL988" s="72"/>
    </row>
    <row r="989" spans="27:64" x14ac:dyDescent="0.2">
      <c r="AA989" s="72"/>
      <c r="AB989" s="72"/>
      <c r="AC989" s="72"/>
      <c r="AD989" s="72"/>
      <c r="AE989" s="72"/>
      <c r="AG989" s="127"/>
      <c r="AN989" s="72"/>
      <c r="AO989" s="72"/>
      <c r="AP989" s="72"/>
      <c r="AQ989" s="72"/>
      <c r="AR989" s="72"/>
      <c r="AS989" s="72"/>
      <c r="AT989" s="72"/>
      <c r="AU989" s="72"/>
    </row>
    <row r="990" spans="27:64" x14ac:dyDescent="0.2">
      <c r="AA990" s="72"/>
      <c r="AB990" s="72"/>
      <c r="AC990" s="72"/>
      <c r="AD990" s="72"/>
      <c r="AE990" s="72"/>
      <c r="AG990" s="127"/>
      <c r="AN990" s="72"/>
      <c r="AO990" s="72"/>
      <c r="AP990" s="72"/>
      <c r="AQ990" s="72"/>
      <c r="AR990" s="72"/>
      <c r="AS990" s="72"/>
      <c r="AT990" s="72"/>
      <c r="AU990" s="72"/>
    </row>
    <row r="991" spans="27:64" x14ac:dyDescent="0.2">
      <c r="AA991" s="72"/>
      <c r="AB991" s="72"/>
      <c r="AC991" s="72"/>
      <c r="AD991" s="72"/>
      <c r="AE991" s="72"/>
      <c r="AG991" s="127"/>
      <c r="AN991" s="72"/>
      <c r="AO991" s="72"/>
      <c r="AP991" s="72"/>
      <c r="AQ991" s="72"/>
      <c r="AR991" s="72"/>
      <c r="AS991" s="72"/>
      <c r="AT991" s="72"/>
      <c r="AU991" s="72"/>
    </row>
    <row r="992" spans="27:64" x14ac:dyDescent="0.2">
      <c r="AA992" s="72"/>
      <c r="AB992" s="72"/>
      <c r="AC992" s="72"/>
      <c r="AD992" s="72"/>
      <c r="AE992" s="72"/>
      <c r="AG992" s="127"/>
      <c r="AN992" s="72"/>
      <c r="AO992" s="72"/>
      <c r="AP992" s="72"/>
      <c r="AQ992" s="72"/>
      <c r="AR992" s="72"/>
      <c r="AS992" s="72"/>
      <c r="AT992" s="72"/>
      <c r="AU992" s="72"/>
    </row>
    <row r="993" spans="27:64" x14ac:dyDescent="0.2">
      <c r="AA993" s="72"/>
      <c r="AB993" s="72"/>
      <c r="AC993" s="72"/>
      <c r="AD993" s="72"/>
      <c r="AE993" s="72"/>
      <c r="AG993" s="127"/>
      <c r="AN993" s="72"/>
      <c r="AO993" s="72"/>
      <c r="AP993" s="72"/>
      <c r="AQ993" s="72"/>
      <c r="AR993" s="72"/>
      <c r="AS993" s="72"/>
      <c r="AT993" s="72"/>
      <c r="AU993" s="72"/>
    </row>
    <row r="994" spans="27:64" x14ac:dyDescent="0.2">
      <c r="AA994" s="72"/>
      <c r="AB994" s="72"/>
      <c r="AC994" s="72"/>
      <c r="AD994" s="72"/>
      <c r="AE994" s="72"/>
      <c r="AG994" s="127"/>
      <c r="AN994" s="72"/>
      <c r="AO994" s="72"/>
      <c r="AP994" s="72"/>
      <c r="AQ994" s="72"/>
      <c r="AR994" s="72"/>
      <c r="AS994" s="72"/>
      <c r="AT994" s="72"/>
      <c r="AU994" s="72"/>
    </row>
    <row r="995" spans="27:64" x14ac:dyDescent="0.2">
      <c r="AA995" s="72"/>
      <c r="AB995" s="72"/>
      <c r="AC995" s="72"/>
      <c r="AD995" s="72"/>
      <c r="AE995" s="72"/>
      <c r="AG995" s="127"/>
      <c r="AN995" s="72"/>
      <c r="AO995" s="72"/>
      <c r="AP995" s="72"/>
      <c r="AQ995" s="72"/>
      <c r="AR995" s="72"/>
      <c r="AS995" s="72"/>
      <c r="AT995" s="72"/>
      <c r="AU995" s="72"/>
    </row>
    <row r="996" spans="27:64" x14ac:dyDescent="0.2">
      <c r="AA996" s="72"/>
      <c r="AB996" s="72"/>
      <c r="AC996" s="72"/>
      <c r="AD996" s="72"/>
      <c r="AE996" s="72"/>
      <c r="AG996" s="127"/>
      <c r="AN996" s="72"/>
      <c r="AO996" s="72"/>
      <c r="AP996" s="72"/>
      <c r="AQ996" s="72"/>
      <c r="AR996" s="72"/>
      <c r="AS996" s="72"/>
      <c r="AT996" s="72"/>
      <c r="AU996" s="72"/>
    </row>
    <row r="997" spans="27:64" x14ac:dyDescent="0.2">
      <c r="AA997" s="72"/>
      <c r="AB997" s="72"/>
      <c r="AC997" s="72"/>
      <c r="AD997" s="72"/>
      <c r="AE997" s="72"/>
      <c r="AG997" s="127"/>
      <c r="AN997" s="72"/>
      <c r="AO997" s="72"/>
      <c r="AP997" s="72"/>
      <c r="AQ997" s="72"/>
      <c r="AR997" s="72"/>
      <c r="AS997" s="72"/>
      <c r="AT997" s="72"/>
      <c r="AU997" s="72"/>
    </row>
    <row r="998" spans="27:64" x14ac:dyDescent="0.2">
      <c r="AA998" s="72"/>
      <c r="AB998" s="72"/>
      <c r="AC998" s="72"/>
      <c r="AD998" s="72"/>
      <c r="AE998" s="72"/>
      <c r="AG998" s="127"/>
      <c r="AN998" s="72"/>
      <c r="AO998" s="72"/>
      <c r="AP998" s="72"/>
      <c r="AQ998" s="72"/>
      <c r="AR998" s="72"/>
      <c r="AS998" s="72"/>
      <c r="AT998" s="72"/>
      <c r="AU998" s="72"/>
    </row>
    <row r="999" spans="27:64" x14ac:dyDescent="0.2">
      <c r="AA999" s="72"/>
      <c r="AB999" s="72"/>
      <c r="AC999" s="72"/>
      <c r="AD999" s="72"/>
      <c r="AE999" s="72"/>
      <c r="AG999" s="127"/>
      <c r="AN999" s="72"/>
      <c r="AO999" s="72"/>
      <c r="AP999" s="72"/>
      <c r="AQ999" s="72"/>
      <c r="AR999" s="72"/>
      <c r="AS999" s="72"/>
      <c r="AT999" s="72"/>
      <c r="AU999" s="72"/>
    </row>
    <row r="1000" spans="27:64" x14ac:dyDescent="0.2">
      <c r="AA1000" s="72"/>
      <c r="AB1000" s="72"/>
      <c r="AC1000" s="72"/>
      <c r="AD1000" s="72"/>
      <c r="AE1000" s="72"/>
      <c r="AG1000" s="127"/>
      <c r="AN1000" s="72"/>
      <c r="AO1000" s="72"/>
      <c r="AP1000" s="72"/>
      <c r="AQ1000" s="72"/>
      <c r="AR1000" s="72"/>
      <c r="AS1000" s="72"/>
      <c r="AT1000" s="72"/>
      <c r="AU1000" s="72"/>
    </row>
    <row r="1001" spans="27:64" x14ac:dyDescent="0.2">
      <c r="AA1001" s="72"/>
      <c r="AB1001" s="72"/>
      <c r="AC1001" s="72"/>
      <c r="AD1001" s="72"/>
      <c r="AE1001" s="72"/>
      <c r="AG1001" s="127"/>
      <c r="AN1001" s="72"/>
      <c r="AO1001" s="72"/>
      <c r="AP1001" s="72"/>
      <c r="AQ1001" s="72"/>
      <c r="AR1001" s="72"/>
      <c r="AS1001" s="72"/>
      <c r="AT1001" s="72"/>
      <c r="AU1001" s="72"/>
    </row>
    <row r="1002" spans="27:64" x14ac:dyDescent="0.2">
      <c r="AA1002" s="72"/>
      <c r="AB1002" s="72"/>
      <c r="AC1002" s="72"/>
      <c r="AD1002" s="72"/>
      <c r="AE1002" s="72"/>
      <c r="AG1002" s="127"/>
      <c r="AN1002" s="72"/>
      <c r="AO1002" s="72"/>
      <c r="AP1002" s="72"/>
      <c r="AQ1002" s="72"/>
      <c r="AR1002" s="72"/>
      <c r="AS1002" s="72"/>
      <c r="AT1002" s="72"/>
      <c r="AU1002" s="72"/>
    </row>
    <row r="1003" spans="27:64" x14ac:dyDescent="0.2">
      <c r="AA1003" s="72"/>
      <c r="AB1003" s="72"/>
      <c r="AC1003" s="72"/>
      <c r="AD1003" s="72"/>
      <c r="AE1003" s="72"/>
      <c r="AG1003" s="127"/>
      <c r="AN1003" s="72"/>
      <c r="AO1003" s="72"/>
      <c r="AP1003" s="72"/>
      <c r="AQ1003" s="72"/>
      <c r="AR1003" s="72"/>
      <c r="AS1003" s="72"/>
      <c r="AT1003" s="72"/>
      <c r="AU1003" s="72"/>
    </row>
    <row r="1004" spans="27:64" x14ac:dyDescent="0.2">
      <c r="AA1004" s="72"/>
      <c r="AB1004" s="72"/>
      <c r="AC1004" s="72"/>
      <c r="AD1004" s="72"/>
      <c r="AE1004" s="72"/>
      <c r="AG1004" s="127"/>
      <c r="AN1004" s="72"/>
      <c r="AO1004" s="72"/>
      <c r="AP1004" s="72"/>
      <c r="AQ1004" s="72"/>
      <c r="AR1004" s="72"/>
      <c r="AS1004" s="72"/>
      <c r="AT1004" s="72"/>
      <c r="AU1004" s="72"/>
    </row>
    <row r="1005" spans="27:64" x14ac:dyDescent="0.2">
      <c r="AA1005" s="72"/>
      <c r="AB1005" s="72"/>
      <c r="AC1005" s="72"/>
      <c r="AD1005" s="72"/>
      <c r="AE1005" s="72"/>
      <c r="AG1005" s="127"/>
      <c r="AN1005" s="72"/>
      <c r="AO1005" s="72"/>
      <c r="AP1005" s="72"/>
      <c r="AQ1005" s="72"/>
      <c r="AR1005" s="72"/>
      <c r="AS1005" s="72"/>
      <c r="AT1005" s="72"/>
      <c r="AU1005" s="72"/>
    </row>
    <row r="1006" spans="27:64" x14ac:dyDescent="0.2">
      <c r="AA1006" s="72"/>
      <c r="AB1006" s="72"/>
      <c r="AC1006" s="72"/>
      <c r="AD1006" s="72"/>
      <c r="AE1006" s="72"/>
      <c r="AG1006" s="127"/>
      <c r="AN1006" s="72"/>
      <c r="AO1006" s="72"/>
      <c r="AP1006" s="72"/>
      <c r="AQ1006" s="72"/>
      <c r="AR1006" s="72"/>
      <c r="AS1006" s="72"/>
      <c r="AT1006" s="72"/>
      <c r="AU1006" s="72"/>
      <c r="AV1006" s="72"/>
      <c r="AW1006" s="72"/>
      <c r="AX1006" s="72"/>
      <c r="AY1006" s="72"/>
      <c r="AZ1006" s="72"/>
      <c r="BA1006" s="72"/>
      <c r="BB1006" s="72"/>
      <c r="BC1006" s="72"/>
      <c r="BD1006" s="72"/>
      <c r="BE1006" s="72"/>
      <c r="BF1006" s="72"/>
      <c r="BG1006" s="72"/>
      <c r="BH1006" s="72"/>
      <c r="BI1006" s="72"/>
      <c r="BJ1006" s="72"/>
      <c r="BK1006" s="72"/>
      <c r="BL1006" s="72"/>
    </row>
    <row r="1007" spans="27:64" x14ac:dyDescent="0.2">
      <c r="AA1007" s="72"/>
      <c r="AB1007" s="72"/>
      <c r="AC1007" s="72"/>
      <c r="AD1007" s="72"/>
      <c r="AE1007" s="72"/>
      <c r="AG1007" s="127"/>
      <c r="AN1007" s="72"/>
      <c r="AO1007" s="72"/>
      <c r="AP1007" s="72"/>
      <c r="AQ1007" s="72"/>
      <c r="AR1007" s="72"/>
      <c r="AS1007" s="72"/>
      <c r="AT1007" s="72"/>
      <c r="AU1007" s="72"/>
    </row>
    <row r="1008" spans="27:64" x14ac:dyDescent="0.2">
      <c r="AA1008" s="72"/>
      <c r="AB1008" s="72"/>
      <c r="AC1008" s="72"/>
      <c r="AD1008" s="72"/>
      <c r="AE1008" s="72"/>
      <c r="AG1008" s="127"/>
      <c r="AN1008" s="72"/>
      <c r="AO1008" s="72"/>
      <c r="AP1008" s="72"/>
      <c r="AQ1008" s="72"/>
      <c r="AR1008" s="72"/>
      <c r="AS1008" s="72"/>
      <c r="AT1008" s="72"/>
      <c r="AU1008" s="72"/>
    </row>
    <row r="1009" spans="27:47" x14ac:dyDescent="0.2">
      <c r="AA1009" s="72"/>
      <c r="AB1009" s="72"/>
      <c r="AC1009" s="72"/>
      <c r="AD1009" s="72"/>
      <c r="AE1009" s="72"/>
      <c r="AG1009" s="127"/>
      <c r="AN1009" s="72"/>
      <c r="AO1009" s="72"/>
      <c r="AP1009" s="72"/>
      <c r="AQ1009" s="72"/>
      <c r="AR1009" s="72"/>
      <c r="AS1009" s="72"/>
      <c r="AT1009" s="72"/>
      <c r="AU1009" s="72"/>
    </row>
    <row r="1010" spans="27:47" x14ac:dyDescent="0.2">
      <c r="AA1010" s="72"/>
      <c r="AB1010" s="72"/>
      <c r="AC1010" s="72"/>
      <c r="AD1010" s="72"/>
      <c r="AE1010" s="72"/>
      <c r="AG1010" s="127"/>
      <c r="AN1010" s="72"/>
      <c r="AO1010" s="72"/>
      <c r="AP1010" s="72"/>
      <c r="AQ1010" s="72"/>
      <c r="AR1010" s="72"/>
      <c r="AS1010" s="72"/>
      <c r="AT1010" s="72"/>
      <c r="AU1010" s="72"/>
    </row>
    <row r="1011" spans="27:47" x14ac:dyDescent="0.2">
      <c r="AA1011" s="72"/>
      <c r="AB1011" s="72"/>
      <c r="AC1011" s="72"/>
      <c r="AD1011" s="72"/>
      <c r="AE1011" s="72"/>
      <c r="AG1011" s="127"/>
      <c r="AN1011" s="72"/>
      <c r="AO1011" s="72"/>
      <c r="AP1011" s="72"/>
      <c r="AQ1011" s="72"/>
      <c r="AR1011" s="72"/>
      <c r="AS1011" s="72"/>
      <c r="AT1011" s="72"/>
      <c r="AU1011" s="72"/>
    </row>
    <row r="1012" spans="27:47" x14ac:dyDescent="0.2">
      <c r="AA1012" s="72"/>
      <c r="AB1012" s="72"/>
      <c r="AC1012" s="72"/>
      <c r="AD1012" s="72"/>
      <c r="AE1012" s="72"/>
      <c r="AG1012" s="127"/>
      <c r="AN1012" s="72"/>
      <c r="AO1012" s="72"/>
      <c r="AP1012" s="72"/>
      <c r="AQ1012" s="72"/>
      <c r="AR1012" s="72"/>
      <c r="AS1012" s="72"/>
      <c r="AT1012" s="72"/>
      <c r="AU1012" s="72"/>
    </row>
    <row r="1013" spans="27:47" x14ac:dyDescent="0.2">
      <c r="AA1013" s="72"/>
      <c r="AB1013" s="72"/>
      <c r="AC1013" s="72"/>
      <c r="AD1013" s="72"/>
      <c r="AE1013" s="72"/>
      <c r="AG1013" s="127"/>
      <c r="AN1013" s="72"/>
      <c r="AO1013" s="72"/>
      <c r="AP1013" s="72"/>
      <c r="AQ1013" s="72"/>
      <c r="AR1013" s="72"/>
      <c r="AS1013" s="72"/>
      <c r="AT1013" s="72"/>
      <c r="AU1013" s="72"/>
    </row>
    <row r="1014" spans="27:47" x14ac:dyDescent="0.2">
      <c r="AA1014" s="72"/>
      <c r="AB1014" s="72"/>
      <c r="AC1014" s="72"/>
      <c r="AD1014" s="72"/>
      <c r="AE1014" s="72"/>
      <c r="AG1014" s="127"/>
      <c r="AN1014" s="72"/>
      <c r="AO1014" s="72"/>
      <c r="AP1014" s="72"/>
      <c r="AQ1014" s="72"/>
      <c r="AR1014" s="72"/>
      <c r="AS1014" s="72"/>
      <c r="AT1014" s="72"/>
      <c r="AU1014" s="72"/>
    </row>
    <row r="1015" spans="27:47" x14ac:dyDescent="0.2">
      <c r="AA1015" s="72"/>
      <c r="AB1015" s="72"/>
      <c r="AC1015" s="72"/>
      <c r="AD1015" s="72"/>
      <c r="AE1015" s="72"/>
      <c r="AG1015" s="127"/>
      <c r="AN1015" s="72"/>
      <c r="AO1015" s="72"/>
      <c r="AP1015" s="72"/>
      <c r="AQ1015" s="72"/>
      <c r="AR1015" s="72"/>
      <c r="AS1015" s="72"/>
      <c r="AT1015" s="72"/>
      <c r="AU1015" s="72"/>
    </row>
    <row r="1016" spans="27:47" x14ac:dyDescent="0.2">
      <c r="AA1016" s="72"/>
      <c r="AB1016" s="72"/>
      <c r="AC1016" s="72"/>
      <c r="AD1016" s="72"/>
      <c r="AE1016" s="72"/>
      <c r="AG1016" s="127"/>
      <c r="AN1016" s="72"/>
      <c r="AO1016" s="72"/>
      <c r="AP1016" s="72"/>
      <c r="AQ1016" s="72"/>
      <c r="AR1016" s="72"/>
      <c r="AS1016" s="72"/>
      <c r="AT1016" s="72"/>
      <c r="AU1016" s="72"/>
    </row>
    <row r="1017" spans="27:47" x14ac:dyDescent="0.2">
      <c r="AA1017" s="72"/>
      <c r="AB1017" s="72"/>
      <c r="AC1017" s="72"/>
      <c r="AD1017" s="72"/>
      <c r="AE1017" s="72"/>
      <c r="AG1017" s="127"/>
      <c r="AN1017" s="72"/>
      <c r="AO1017" s="72"/>
      <c r="AP1017" s="72"/>
      <c r="AQ1017" s="72"/>
      <c r="AR1017" s="72"/>
      <c r="AS1017" s="72"/>
      <c r="AT1017" s="72"/>
      <c r="AU1017" s="72"/>
    </row>
    <row r="1018" spans="27:47" x14ac:dyDescent="0.2">
      <c r="AA1018" s="72"/>
      <c r="AB1018" s="72"/>
      <c r="AC1018" s="72"/>
      <c r="AD1018" s="72"/>
      <c r="AE1018" s="72"/>
      <c r="AG1018" s="127"/>
      <c r="AN1018" s="72"/>
      <c r="AO1018" s="72"/>
      <c r="AP1018" s="72"/>
      <c r="AQ1018" s="72"/>
      <c r="AR1018" s="72"/>
      <c r="AS1018" s="72"/>
      <c r="AT1018" s="72"/>
      <c r="AU1018" s="72"/>
    </row>
    <row r="1019" spans="27:47" x14ac:dyDescent="0.2">
      <c r="AA1019" s="72"/>
      <c r="AB1019" s="72"/>
      <c r="AC1019" s="72"/>
      <c r="AD1019" s="72"/>
      <c r="AE1019" s="72"/>
      <c r="AG1019" s="127"/>
      <c r="AN1019" s="72"/>
      <c r="AO1019" s="72"/>
      <c r="AP1019" s="72"/>
      <c r="AQ1019" s="72"/>
      <c r="AR1019" s="72"/>
      <c r="AS1019" s="72"/>
      <c r="AT1019" s="72"/>
      <c r="AU1019" s="72"/>
    </row>
    <row r="1020" spans="27:47" x14ac:dyDescent="0.2">
      <c r="AA1020" s="72"/>
      <c r="AB1020" s="72"/>
      <c r="AC1020" s="72"/>
      <c r="AD1020" s="72"/>
      <c r="AE1020" s="72"/>
      <c r="AG1020" s="127"/>
      <c r="AN1020" s="72"/>
      <c r="AO1020" s="72"/>
      <c r="AP1020" s="72"/>
      <c r="AQ1020" s="72"/>
      <c r="AR1020" s="72"/>
      <c r="AS1020" s="72"/>
      <c r="AT1020" s="72"/>
      <c r="AU1020" s="72"/>
    </row>
    <row r="1021" spans="27:47" x14ac:dyDescent="0.2">
      <c r="AA1021" s="72"/>
      <c r="AB1021" s="72"/>
      <c r="AC1021" s="72"/>
      <c r="AD1021" s="72"/>
      <c r="AE1021" s="72"/>
      <c r="AG1021" s="127"/>
      <c r="AN1021" s="72"/>
      <c r="AO1021" s="72"/>
      <c r="AP1021" s="72"/>
      <c r="AQ1021" s="72"/>
      <c r="AR1021" s="72"/>
      <c r="AS1021" s="72"/>
      <c r="AT1021" s="72"/>
      <c r="AU1021" s="72"/>
    </row>
    <row r="1022" spans="27:47" x14ac:dyDescent="0.2">
      <c r="AA1022" s="72"/>
      <c r="AB1022" s="72"/>
      <c r="AC1022" s="72"/>
      <c r="AD1022" s="72"/>
      <c r="AE1022" s="72"/>
      <c r="AG1022" s="127"/>
      <c r="AN1022" s="72"/>
      <c r="AO1022" s="72"/>
      <c r="AP1022" s="72"/>
      <c r="AQ1022" s="72"/>
      <c r="AR1022" s="72"/>
      <c r="AS1022" s="72"/>
      <c r="AT1022" s="72"/>
      <c r="AU1022" s="72"/>
    </row>
    <row r="1023" spans="27:47" x14ac:dyDescent="0.2">
      <c r="AA1023" s="72"/>
      <c r="AB1023" s="72"/>
      <c r="AC1023" s="72"/>
      <c r="AD1023" s="72"/>
      <c r="AE1023" s="72"/>
      <c r="AG1023" s="127"/>
      <c r="AN1023" s="72"/>
      <c r="AO1023" s="72"/>
      <c r="AP1023" s="72"/>
      <c r="AQ1023" s="72"/>
      <c r="AR1023" s="72"/>
      <c r="AS1023" s="72"/>
      <c r="AT1023" s="72"/>
      <c r="AU1023" s="72"/>
    </row>
    <row r="1024" spans="27:47" x14ac:dyDescent="0.2">
      <c r="AA1024" s="72"/>
      <c r="AB1024" s="72"/>
      <c r="AC1024" s="72"/>
      <c r="AD1024" s="72"/>
      <c r="AE1024" s="72"/>
      <c r="AG1024" s="127"/>
      <c r="AN1024" s="72"/>
      <c r="AO1024" s="72"/>
      <c r="AP1024" s="72"/>
      <c r="AQ1024" s="72"/>
      <c r="AR1024" s="72"/>
      <c r="AS1024" s="72"/>
      <c r="AT1024" s="72"/>
      <c r="AU1024" s="72"/>
    </row>
    <row r="1025" spans="27:47" x14ac:dyDescent="0.2">
      <c r="AA1025" s="72"/>
      <c r="AB1025" s="72"/>
      <c r="AC1025" s="72"/>
      <c r="AD1025" s="72"/>
      <c r="AE1025" s="72"/>
      <c r="AG1025" s="127"/>
      <c r="AN1025" s="72"/>
      <c r="AO1025" s="72"/>
      <c r="AP1025" s="72"/>
      <c r="AQ1025" s="72"/>
      <c r="AR1025" s="72"/>
      <c r="AS1025" s="72"/>
      <c r="AT1025" s="72"/>
      <c r="AU1025" s="72"/>
    </row>
    <row r="1026" spans="27:47" x14ac:dyDescent="0.2">
      <c r="AA1026" s="72"/>
      <c r="AB1026" s="72"/>
      <c r="AC1026" s="72"/>
      <c r="AD1026" s="72"/>
      <c r="AE1026" s="72"/>
      <c r="AG1026" s="127"/>
      <c r="AN1026" s="72"/>
      <c r="AO1026" s="72"/>
      <c r="AP1026" s="72"/>
      <c r="AQ1026" s="72"/>
      <c r="AR1026" s="72"/>
      <c r="AS1026" s="72"/>
      <c r="AT1026" s="72"/>
      <c r="AU1026" s="72"/>
    </row>
    <row r="1027" spans="27:47" x14ac:dyDescent="0.2">
      <c r="AA1027" s="72"/>
      <c r="AB1027" s="72"/>
      <c r="AC1027" s="72"/>
      <c r="AD1027" s="72"/>
      <c r="AE1027" s="72"/>
      <c r="AG1027" s="127"/>
      <c r="AN1027" s="72"/>
      <c r="AO1027" s="72"/>
      <c r="AP1027" s="72"/>
      <c r="AQ1027" s="72"/>
      <c r="AR1027" s="72"/>
      <c r="AS1027" s="72"/>
      <c r="AT1027" s="72"/>
      <c r="AU1027" s="72"/>
    </row>
    <row r="1028" spans="27:47" x14ac:dyDescent="0.2">
      <c r="AA1028" s="72"/>
      <c r="AB1028" s="72"/>
      <c r="AC1028" s="72"/>
      <c r="AD1028" s="72"/>
      <c r="AE1028" s="72"/>
      <c r="AG1028" s="127"/>
      <c r="AN1028" s="72"/>
      <c r="AO1028" s="72"/>
      <c r="AP1028" s="72"/>
      <c r="AQ1028" s="72"/>
      <c r="AR1028" s="72"/>
      <c r="AS1028" s="72"/>
      <c r="AT1028" s="72"/>
      <c r="AU1028" s="72"/>
    </row>
    <row r="1029" spans="27:47" x14ac:dyDescent="0.2">
      <c r="AA1029" s="72"/>
      <c r="AB1029" s="72"/>
      <c r="AC1029" s="72"/>
      <c r="AD1029" s="72"/>
      <c r="AE1029" s="72"/>
      <c r="AG1029" s="127"/>
      <c r="AN1029" s="72"/>
      <c r="AO1029" s="72"/>
      <c r="AP1029" s="72"/>
      <c r="AQ1029" s="72"/>
      <c r="AR1029" s="72"/>
      <c r="AS1029" s="72"/>
      <c r="AT1029" s="72"/>
      <c r="AU1029" s="72"/>
    </row>
    <row r="1030" spans="27:47" x14ac:dyDescent="0.2">
      <c r="AA1030" s="72"/>
      <c r="AB1030" s="72"/>
      <c r="AC1030" s="72"/>
      <c r="AD1030" s="72"/>
      <c r="AE1030" s="72"/>
      <c r="AG1030" s="127"/>
      <c r="AN1030" s="72"/>
      <c r="AO1030" s="72"/>
      <c r="AP1030" s="72"/>
      <c r="AQ1030" s="72"/>
      <c r="AR1030" s="72"/>
      <c r="AS1030" s="72"/>
      <c r="AT1030" s="72"/>
      <c r="AU1030" s="72"/>
    </row>
    <row r="1031" spans="27:47" x14ac:dyDescent="0.2">
      <c r="AA1031" s="72"/>
      <c r="AB1031" s="72"/>
      <c r="AC1031" s="72"/>
      <c r="AD1031" s="72"/>
      <c r="AE1031" s="72"/>
      <c r="AG1031" s="127"/>
      <c r="AN1031" s="72"/>
      <c r="AO1031" s="72"/>
      <c r="AP1031" s="72"/>
      <c r="AQ1031" s="72"/>
      <c r="AR1031" s="72"/>
      <c r="AS1031" s="72"/>
      <c r="AT1031" s="72"/>
      <c r="AU1031" s="72"/>
    </row>
    <row r="1032" spans="27:47" x14ac:dyDescent="0.2">
      <c r="AA1032" s="72"/>
      <c r="AB1032" s="72"/>
      <c r="AC1032" s="72"/>
      <c r="AD1032" s="72"/>
      <c r="AE1032" s="72"/>
      <c r="AG1032" s="127"/>
      <c r="AN1032" s="72"/>
      <c r="AO1032" s="72"/>
      <c r="AP1032" s="72"/>
      <c r="AQ1032" s="72"/>
      <c r="AR1032" s="72"/>
      <c r="AS1032" s="72"/>
      <c r="AT1032" s="72"/>
      <c r="AU1032" s="72"/>
    </row>
    <row r="1033" spans="27:47" x14ac:dyDescent="0.2">
      <c r="AA1033" s="72"/>
      <c r="AB1033" s="72"/>
      <c r="AC1033" s="72"/>
      <c r="AD1033" s="72"/>
      <c r="AE1033" s="72"/>
      <c r="AG1033" s="127"/>
      <c r="AN1033" s="72"/>
      <c r="AO1033" s="72"/>
      <c r="AP1033" s="72"/>
      <c r="AQ1033" s="72"/>
      <c r="AR1033" s="72"/>
      <c r="AS1033" s="72"/>
      <c r="AT1033" s="72"/>
      <c r="AU1033" s="72"/>
    </row>
    <row r="1034" spans="27:47" x14ac:dyDescent="0.2">
      <c r="AA1034" s="72"/>
      <c r="AB1034" s="72"/>
      <c r="AC1034" s="72"/>
      <c r="AD1034" s="72"/>
      <c r="AE1034" s="72"/>
      <c r="AG1034" s="127"/>
      <c r="AN1034" s="72"/>
      <c r="AO1034" s="72"/>
      <c r="AP1034" s="72"/>
      <c r="AQ1034" s="72"/>
      <c r="AR1034" s="72"/>
      <c r="AS1034" s="72"/>
      <c r="AT1034" s="72"/>
      <c r="AU1034" s="72"/>
    </row>
    <row r="1035" spans="27:47" x14ac:dyDescent="0.2">
      <c r="AA1035" s="72"/>
      <c r="AB1035" s="72"/>
      <c r="AC1035" s="72"/>
      <c r="AD1035" s="72"/>
      <c r="AE1035" s="72"/>
      <c r="AG1035" s="127"/>
      <c r="AN1035" s="72"/>
      <c r="AO1035" s="72"/>
      <c r="AP1035" s="72"/>
      <c r="AQ1035" s="72"/>
      <c r="AR1035" s="72"/>
      <c r="AS1035" s="72"/>
      <c r="AT1035" s="72"/>
      <c r="AU1035" s="72"/>
    </row>
    <row r="1036" spans="27:47" x14ac:dyDescent="0.2">
      <c r="AA1036" s="72"/>
      <c r="AB1036" s="72"/>
      <c r="AC1036" s="72"/>
      <c r="AD1036" s="72"/>
      <c r="AE1036" s="72"/>
      <c r="AG1036" s="127"/>
      <c r="AN1036" s="72"/>
      <c r="AO1036" s="72"/>
      <c r="AP1036" s="72"/>
      <c r="AQ1036" s="72"/>
      <c r="AR1036" s="72"/>
      <c r="AS1036" s="72"/>
      <c r="AT1036" s="72"/>
      <c r="AU1036" s="72"/>
    </row>
    <row r="1037" spans="27:47" x14ac:dyDescent="0.2">
      <c r="AA1037" s="72"/>
      <c r="AB1037" s="72"/>
      <c r="AC1037" s="72"/>
      <c r="AD1037" s="72"/>
      <c r="AE1037" s="72"/>
      <c r="AG1037" s="127"/>
      <c r="AN1037" s="72"/>
      <c r="AO1037" s="72"/>
      <c r="AP1037" s="72"/>
      <c r="AQ1037" s="72"/>
      <c r="AR1037" s="72"/>
      <c r="AS1037" s="72"/>
      <c r="AT1037" s="72"/>
      <c r="AU1037" s="72"/>
    </row>
    <row r="1038" spans="27:47" x14ac:dyDescent="0.2">
      <c r="AA1038" s="72"/>
      <c r="AB1038" s="72"/>
      <c r="AC1038" s="72"/>
      <c r="AD1038" s="72"/>
      <c r="AE1038" s="72"/>
      <c r="AG1038" s="127"/>
      <c r="AN1038" s="72"/>
      <c r="AO1038" s="72"/>
      <c r="AP1038" s="72"/>
      <c r="AQ1038" s="72"/>
      <c r="AR1038" s="72"/>
      <c r="AS1038" s="72"/>
      <c r="AT1038" s="72"/>
      <c r="AU1038" s="72"/>
    </row>
    <row r="1039" spans="27:47" x14ac:dyDescent="0.2">
      <c r="AA1039" s="72"/>
      <c r="AB1039" s="72"/>
      <c r="AC1039" s="72"/>
      <c r="AD1039" s="72"/>
      <c r="AE1039" s="72"/>
      <c r="AG1039" s="127"/>
      <c r="AN1039" s="72"/>
      <c r="AO1039" s="72"/>
      <c r="AP1039" s="72"/>
      <c r="AQ1039" s="72"/>
      <c r="AR1039" s="72"/>
      <c r="AS1039" s="72"/>
      <c r="AT1039" s="72"/>
      <c r="AU1039" s="72"/>
    </row>
    <row r="1040" spans="27:47" x14ac:dyDescent="0.2">
      <c r="AA1040" s="72"/>
      <c r="AB1040" s="72"/>
      <c r="AC1040" s="72"/>
      <c r="AD1040" s="72"/>
      <c r="AE1040" s="72"/>
      <c r="AG1040" s="127"/>
      <c r="AN1040" s="72"/>
      <c r="AO1040" s="72"/>
      <c r="AP1040" s="72"/>
      <c r="AQ1040" s="72"/>
      <c r="AR1040" s="72"/>
      <c r="AS1040" s="72"/>
      <c r="AT1040" s="72"/>
      <c r="AU1040" s="72"/>
    </row>
    <row r="1041" spans="27:48" x14ac:dyDescent="0.2">
      <c r="AA1041" s="72"/>
      <c r="AB1041" s="72"/>
      <c r="AC1041" s="72"/>
      <c r="AD1041" s="72"/>
      <c r="AE1041" s="72"/>
      <c r="AG1041" s="127"/>
      <c r="AN1041" s="72"/>
      <c r="AO1041" s="72"/>
      <c r="AP1041" s="72"/>
      <c r="AQ1041" s="72"/>
      <c r="AR1041" s="72"/>
      <c r="AS1041" s="72"/>
      <c r="AT1041" s="72"/>
      <c r="AU1041" s="72"/>
    </row>
    <row r="1042" spans="27:48" x14ac:dyDescent="0.2">
      <c r="AA1042" s="72"/>
      <c r="AB1042" s="72"/>
      <c r="AC1042" s="72"/>
      <c r="AD1042" s="72"/>
      <c r="AE1042" s="72"/>
      <c r="AG1042" s="127"/>
      <c r="AN1042" s="72"/>
      <c r="AO1042" s="72"/>
      <c r="AP1042" s="72"/>
      <c r="AQ1042" s="72"/>
      <c r="AR1042" s="72"/>
      <c r="AS1042" s="72"/>
      <c r="AT1042" s="72"/>
      <c r="AU1042" s="72"/>
    </row>
    <row r="1043" spans="27:48" x14ac:dyDescent="0.2">
      <c r="AA1043" s="72"/>
      <c r="AB1043" s="72"/>
      <c r="AC1043" s="72"/>
      <c r="AD1043" s="72"/>
      <c r="AE1043" s="72"/>
      <c r="AG1043" s="127"/>
      <c r="AN1043" s="72"/>
      <c r="AO1043" s="72"/>
      <c r="AP1043" s="72"/>
      <c r="AQ1043" s="72"/>
      <c r="AR1043" s="72"/>
      <c r="AS1043" s="72"/>
      <c r="AT1043" s="72"/>
      <c r="AU1043" s="72"/>
      <c r="AV1043" s="72"/>
    </row>
    <row r="1044" spans="27:48" x14ac:dyDescent="0.2">
      <c r="AA1044" s="72"/>
      <c r="AB1044" s="72"/>
      <c r="AC1044" s="72"/>
      <c r="AD1044" s="72"/>
      <c r="AE1044" s="72"/>
      <c r="AG1044" s="127"/>
      <c r="AN1044" s="72"/>
      <c r="AO1044" s="72"/>
      <c r="AP1044" s="72"/>
      <c r="AQ1044" s="72"/>
      <c r="AR1044" s="72"/>
      <c r="AS1044" s="72"/>
      <c r="AT1044" s="72"/>
      <c r="AU1044" s="72"/>
      <c r="AV1044" s="72"/>
    </row>
    <row r="1045" spans="27:48" x14ac:dyDescent="0.2">
      <c r="AA1045" s="72"/>
      <c r="AB1045" s="72"/>
      <c r="AC1045" s="72"/>
      <c r="AD1045" s="72"/>
      <c r="AE1045" s="72"/>
      <c r="AG1045" s="127"/>
      <c r="AN1045" s="72"/>
      <c r="AO1045" s="72"/>
      <c r="AP1045" s="72"/>
      <c r="AQ1045" s="72"/>
      <c r="AR1045" s="72"/>
      <c r="AS1045" s="72"/>
      <c r="AT1045" s="72"/>
      <c r="AU1045" s="72"/>
    </row>
    <row r="1046" spans="27:48" x14ac:dyDescent="0.2">
      <c r="AA1046" s="72"/>
      <c r="AB1046" s="72"/>
      <c r="AC1046" s="72"/>
      <c r="AD1046" s="72"/>
      <c r="AE1046" s="72"/>
      <c r="AG1046" s="127"/>
      <c r="AN1046" s="72"/>
      <c r="AO1046" s="72"/>
      <c r="AP1046" s="72"/>
      <c r="AQ1046" s="72"/>
      <c r="AR1046" s="72"/>
      <c r="AS1046" s="72"/>
      <c r="AT1046" s="72"/>
      <c r="AU1046" s="72"/>
    </row>
    <row r="1047" spans="27:48" x14ac:dyDescent="0.2">
      <c r="AA1047" s="72"/>
      <c r="AB1047" s="72"/>
      <c r="AC1047" s="72"/>
      <c r="AD1047" s="72"/>
      <c r="AE1047" s="72"/>
      <c r="AG1047" s="127"/>
      <c r="AN1047" s="72"/>
      <c r="AO1047" s="72"/>
      <c r="AP1047" s="72"/>
      <c r="AQ1047" s="72"/>
      <c r="AR1047" s="72"/>
      <c r="AS1047" s="72"/>
      <c r="AT1047" s="72"/>
      <c r="AU1047" s="72"/>
    </row>
    <row r="1048" spans="27:48" x14ac:dyDescent="0.2">
      <c r="AA1048" s="72"/>
      <c r="AB1048" s="72"/>
      <c r="AC1048" s="72"/>
      <c r="AD1048" s="72"/>
      <c r="AE1048" s="72"/>
      <c r="AG1048" s="127"/>
      <c r="AN1048" s="72"/>
      <c r="AO1048" s="72"/>
      <c r="AP1048" s="72"/>
      <c r="AQ1048" s="72"/>
      <c r="AR1048" s="72"/>
      <c r="AS1048" s="72"/>
      <c r="AT1048" s="72"/>
      <c r="AU1048" s="72"/>
    </row>
    <row r="1049" spans="27:48" x14ac:dyDescent="0.2">
      <c r="AA1049" s="72"/>
      <c r="AB1049" s="72"/>
      <c r="AC1049" s="72"/>
      <c r="AD1049" s="72"/>
      <c r="AE1049" s="72"/>
      <c r="AG1049" s="127"/>
      <c r="AN1049" s="72"/>
      <c r="AO1049" s="72"/>
      <c r="AP1049" s="72"/>
      <c r="AQ1049" s="72"/>
      <c r="AR1049" s="72"/>
      <c r="AS1049" s="72"/>
      <c r="AT1049" s="72"/>
      <c r="AU1049" s="72"/>
    </row>
    <row r="1050" spans="27:48" x14ac:dyDescent="0.2">
      <c r="AA1050" s="72"/>
      <c r="AB1050" s="72"/>
      <c r="AC1050" s="72"/>
      <c r="AD1050" s="72"/>
      <c r="AE1050" s="72"/>
      <c r="AG1050" s="127"/>
      <c r="AN1050" s="72"/>
      <c r="AO1050" s="72"/>
      <c r="AP1050" s="72"/>
      <c r="AQ1050" s="72"/>
      <c r="AR1050" s="72"/>
      <c r="AS1050" s="72"/>
      <c r="AT1050" s="72"/>
      <c r="AU1050" s="72"/>
    </row>
    <row r="1051" spans="27:48" x14ac:dyDescent="0.2">
      <c r="AA1051" s="72"/>
      <c r="AB1051" s="72"/>
      <c r="AC1051" s="72"/>
      <c r="AD1051" s="72"/>
      <c r="AE1051" s="72"/>
      <c r="AG1051" s="127"/>
      <c r="AN1051" s="72"/>
      <c r="AO1051" s="72"/>
      <c r="AP1051" s="72"/>
      <c r="AQ1051" s="72"/>
      <c r="AR1051" s="72"/>
      <c r="AS1051" s="72"/>
      <c r="AT1051" s="72"/>
      <c r="AU1051" s="72"/>
    </row>
    <row r="1052" spans="27:48" x14ac:dyDescent="0.2">
      <c r="AA1052" s="72"/>
      <c r="AB1052" s="72"/>
      <c r="AC1052" s="72"/>
      <c r="AD1052" s="72"/>
      <c r="AE1052" s="72"/>
      <c r="AG1052" s="127"/>
      <c r="AN1052" s="72"/>
      <c r="AO1052" s="72"/>
      <c r="AP1052" s="72"/>
      <c r="AQ1052" s="72"/>
      <c r="AR1052" s="72"/>
      <c r="AS1052" s="72"/>
      <c r="AT1052" s="72"/>
      <c r="AU1052" s="72"/>
    </row>
    <row r="1053" spans="27:48" x14ac:dyDescent="0.2">
      <c r="AA1053" s="72"/>
      <c r="AB1053" s="72"/>
      <c r="AC1053" s="72"/>
      <c r="AD1053" s="72"/>
      <c r="AE1053" s="72"/>
      <c r="AG1053" s="127"/>
      <c r="AN1053" s="72"/>
      <c r="AO1053" s="72"/>
      <c r="AP1053" s="72"/>
      <c r="AQ1053" s="72"/>
      <c r="AR1053" s="72"/>
      <c r="AS1053" s="72"/>
      <c r="AT1053" s="72"/>
      <c r="AU1053" s="72"/>
    </row>
    <row r="1054" spans="27:48" x14ac:dyDescent="0.2">
      <c r="AA1054" s="72"/>
      <c r="AB1054" s="72"/>
      <c r="AC1054" s="72"/>
      <c r="AD1054" s="72"/>
      <c r="AE1054" s="72"/>
      <c r="AG1054" s="127"/>
      <c r="AN1054" s="72"/>
      <c r="AO1054" s="72"/>
      <c r="AP1054" s="72"/>
      <c r="AQ1054" s="72"/>
      <c r="AR1054" s="72"/>
      <c r="AS1054" s="72"/>
      <c r="AT1054" s="72"/>
      <c r="AU1054" s="72"/>
    </row>
    <row r="1055" spans="27:48" x14ac:dyDescent="0.2">
      <c r="AA1055" s="72"/>
      <c r="AB1055" s="72"/>
      <c r="AC1055" s="72"/>
      <c r="AD1055" s="72"/>
      <c r="AE1055" s="72"/>
      <c r="AG1055" s="127"/>
      <c r="AN1055" s="72"/>
      <c r="AO1055" s="72"/>
      <c r="AP1055" s="72"/>
      <c r="AQ1055" s="72"/>
      <c r="AR1055" s="72"/>
      <c r="AS1055" s="72"/>
      <c r="AT1055" s="72"/>
      <c r="AU1055" s="72"/>
    </row>
    <row r="1056" spans="27:48" x14ac:dyDescent="0.2">
      <c r="AA1056" s="72"/>
      <c r="AB1056" s="72"/>
      <c r="AC1056" s="72"/>
      <c r="AD1056" s="72"/>
      <c r="AE1056" s="72"/>
      <c r="AG1056" s="127"/>
      <c r="AN1056" s="72"/>
      <c r="AO1056" s="72"/>
      <c r="AP1056" s="72"/>
      <c r="AQ1056" s="72"/>
      <c r="AR1056" s="72"/>
      <c r="AS1056" s="72"/>
      <c r="AT1056" s="72"/>
      <c r="AU1056" s="72"/>
    </row>
    <row r="1057" spans="27:64" x14ac:dyDescent="0.2">
      <c r="AA1057" s="72"/>
      <c r="AB1057" s="72"/>
      <c r="AC1057" s="72"/>
      <c r="AD1057" s="72"/>
      <c r="AE1057" s="72"/>
      <c r="AG1057" s="127"/>
      <c r="AN1057" s="72"/>
      <c r="AO1057" s="72"/>
      <c r="AP1057" s="72"/>
      <c r="AQ1057" s="72"/>
      <c r="AR1057" s="72"/>
      <c r="AS1057" s="72"/>
      <c r="AT1057" s="72"/>
      <c r="AU1057" s="72"/>
    </row>
    <row r="1058" spans="27:64" x14ac:dyDescent="0.2">
      <c r="AA1058" s="72"/>
      <c r="AB1058" s="72"/>
      <c r="AC1058" s="72"/>
      <c r="AD1058" s="72"/>
      <c r="AE1058" s="72"/>
      <c r="AG1058" s="127"/>
      <c r="AN1058" s="72"/>
      <c r="AO1058" s="72"/>
      <c r="AP1058" s="72"/>
      <c r="AQ1058" s="72"/>
      <c r="AR1058" s="72"/>
      <c r="AS1058" s="72"/>
      <c r="AT1058" s="72"/>
      <c r="AU1058" s="72"/>
    </row>
    <row r="1059" spans="27:64" x14ac:dyDescent="0.2">
      <c r="AA1059" s="72"/>
      <c r="AB1059" s="72"/>
      <c r="AC1059" s="72"/>
      <c r="AD1059" s="72"/>
      <c r="AE1059" s="72"/>
      <c r="AG1059" s="127"/>
      <c r="AN1059" s="72"/>
      <c r="AO1059" s="72"/>
      <c r="AP1059" s="72"/>
      <c r="AQ1059" s="72"/>
      <c r="AR1059" s="72"/>
      <c r="AS1059" s="72"/>
      <c r="AT1059" s="72"/>
      <c r="AU1059" s="72"/>
    </row>
    <row r="1060" spans="27:64" x14ac:dyDescent="0.2">
      <c r="AA1060" s="72"/>
      <c r="AB1060" s="72"/>
      <c r="AC1060" s="72"/>
      <c r="AD1060" s="72"/>
      <c r="AE1060" s="72"/>
      <c r="AG1060" s="127"/>
      <c r="AN1060" s="72"/>
      <c r="AO1060" s="72"/>
      <c r="AP1060" s="72"/>
      <c r="AQ1060" s="72"/>
      <c r="AR1060" s="72"/>
      <c r="AS1060" s="72"/>
      <c r="AT1060" s="72"/>
      <c r="AU1060" s="72"/>
    </row>
    <row r="1061" spans="27:64" x14ac:dyDescent="0.2">
      <c r="AA1061" s="72"/>
      <c r="AB1061" s="72"/>
      <c r="AC1061" s="72"/>
      <c r="AD1061" s="72"/>
      <c r="AE1061" s="72"/>
      <c r="AG1061" s="127"/>
      <c r="AN1061" s="72"/>
      <c r="AO1061" s="72"/>
      <c r="AP1061" s="72"/>
      <c r="AQ1061" s="72"/>
      <c r="AR1061" s="72"/>
      <c r="AS1061" s="72"/>
      <c r="AT1061" s="72"/>
      <c r="AU1061" s="72"/>
    </row>
    <row r="1062" spans="27:64" x14ac:dyDescent="0.2">
      <c r="AA1062" s="72"/>
      <c r="AB1062" s="72"/>
      <c r="AC1062" s="72"/>
      <c r="AD1062" s="72"/>
      <c r="AE1062" s="72"/>
      <c r="AG1062" s="127"/>
      <c r="AN1062" s="72"/>
      <c r="AO1062" s="72"/>
      <c r="AP1062" s="72"/>
      <c r="AQ1062" s="72"/>
      <c r="AR1062" s="72"/>
      <c r="AS1062" s="72"/>
      <c r="AT1062" s="72"/>
      <c r="AU1062" s="72"/>
    </row>
    <row r="1063" spans="27:64" x14ac:dyDescent="0.2">
      <c r="AA1063" s="72"/>
      <c r="AB1063" s="72"/>
      <c r="AC1063" s="72"/>
      <c r="AD1063" s="72"/>
      <c r="AE1063" s="72"/>
      <c r="AG1063" s="127"/>
      <c r="AN1063" s="72"/>
      <c r="AO1063" s="72"/>
      <c r="AP1063" s="72"/>
      <c r="AQ1063" s="72"/>
      <c r="AR1063" s="72"/>
      <c r="AS1063" s="72"/>
      <c r="AT1063" s="72"/>
      <c r="AU1063" s="72"/>
    </row>
    <row r="1064" spans="27:64" x14ac:dyDescent="0.2">
      <c r="AA1064" s="72"/>
      <c r="AB1064" s="72"/>
      <c r="AC1064" s="72"/>
      <c r="AD1064" s="72"/>
      <c r="AE1064" s="72"/>
      <c r="AG1064" s="127"/>
      <c r="AN1064" s="72"/>
      <c r="AO1064" s="72"/>
      <c r="AP1064" s="72"/>
      <c r="AQ1064" s="72"/>
      <c r="AR1064" s="72"/>
      <c r="AS1064" s="72"/>
      <c r="AT1064" s="72"/>
      <c r="AU1064" s="72"/>
    </row>
    <row r="1065" spans="27:64" x14ac:dyDescent="0.2">
      <c r="AA1065" s="72"/>
      <c r="AB1065" s="72"/>
      <c r="AC1065" s="72"/>
      <c r="AD1065" s="72"/>
      <c r="AE1065" s="72"/>
      <c r="AG1065" s="127"/>
      <c r="AN1065" s="72"/>
      <c r="AO1065" s="72"/>
      <c r="AP1065" s="72"/>
      <c r="AQ1065" s="72"/>
      <c r="AR1065" s="72"/>
      <c r="AS1065" s="72"/>
      <c r="AT1065" s="72"/>
      <c r="AU1065" s="72"/>
    </row>
    <row r="1066" spans="27:64" x14ac:dyDescent="0.2">
      <c r="AA1066" s="72"/>
      <c r="AB1066" s="72"/>
      <c r="AC1066" s="72"/>
      <c r="AD1066" s="72"/>
      <c r="AE1066" s="72"/>
      <c r="AG1066" s="127"/>
      <c r="AN1066" s="72"/>
      <c r="AO1066" s="72"/>
      <c r="AP1066" s="72"/>
      <c r="AQ1066" s="72"/>
      <c r="AR1066" s="72"/>
      <c r="AS1066" s="72"/>
      <c r="AT1066" s="72"/>
      <c r="AU1066" s="72"/>
    </row>
    <row r="1067" spans="27:64" x14ac:dyDescent="0.2">
      <c r="AA1067" s="72"/>
      <c r="AB1067" s="72"/>
      <c r="AC1067" s="72"/>
      <c r="AD1067" s="72"/>
      <c r="AE1067" s="72"/>
      <c r="AG1067" s="127"/>
      <c r="AN1067" s="72"/>
      <c r="AO1067" s="72"/>
      <c r="AP1067" s="72"/>
      <c r="AQ1067" s="72"/>
      <c r="AR1067" s="72"/>
      <c r="AS1067" s="72"/>
      <c r="AT1067" s="72"/>
      <c r="AU1067" s="72"/>
    </row>
    <row r="1068" spans="27:64" x14ac:dyDescent="0.2">
      <c r="AA1068" s="72"/>
      <c r="AB1068" s="72"/>
      <c r="AC1068" s="72"/>
      <c r="AD1068" s="72"/>
      <c r="AE1068" s="72"/>
      <c r="AG1068" s="127"/>
      <c r="AN1068" s="72"/>
      <c r="AO1068" s="72"/>
      <c r="AP1068" s="72"/>
      <c r="AQ1068" s="72"/>
      <c r="AR1068" s="72"/>
      <c r="AS1068" s="72"/>
      <c r="AT1068" s="72"/>
      <c r="AU1068" s="72"/>
      <c r="AV1068" s="72"/>
      <c r="AW1068" s="72"/>
      <c r="AX1068" s="72"/>
      <c r="AY1068" s="72"/>
      <c r="AZ1068" s="72"/>
      <c r="BA1068" s="72"/>
      <c r="BB1068" s="72"/>
      <c r="BC1068" s="72"/>
      <c r="BD1068" s="72"/>
      <c r="BE1068" s="72"/>
      <c r="BF1068" s="72"/>
      <c r="BG1068" s="72"/>
      <c r="BH1068" s="72"/>
      <c r="BI1068" s="72"/>
      <c r="BJ1068" s="72"/>
      <c r="BK1068" s="72"/>
      <c r="BL1068" s="72"/>
    </row>
    <row r="1069" spans="27:64" x14ac:dyDescent="0.2">
      <c r="AA1069" s="72"/>
      <c r="AB1069" s="72"/>
      <c r="AC1069" s="72"/>
      <c r="AD1069" s="72"/>
      <c r="AE1069" s="72"/>
      <c r="AG1069" s="127"/>
      <c r="AN1069" s="72"/>
      <c r="AO1069" s="72"/>
      <c r="AP1069" s="72"/>
      <c r="AQ1069" s="72"/>
      <c r="AR1069" s="72"/>
      <c r="AS1069" s="72"/>
      <c r="AT1069" s="72"/>
      <c r="AU1069" s="72"/>
    </row>
    <row r="1070" spans="27:64" x14ac:dyDescent="0.2">
      <c r="AA1070" s="72"/>
      <c r="AB1070" s="72"/>
      <c r="AC1070" s="72"/>
      <c r="AD1070" s="72"/>
      <c r="AE1070" s="72"/>
      <c r="AG1070" s="127"/>
      <c r="AN1070" s="72"/>
      <c r="AO1070" s="72"/>
      <c r="AP1070" s="72"/>
      <c r="AQ1070" s="72"/>
      <c r="AR1070" s="72"/>
      <c r="AS1070" s="72"/>
      <c r="AT1070" s="72"/>
      <c r="AU1070" s="72"/>
    </row>
    <row r="1071" spans="27:64" x14ac:dyDescent="0.2">
      <c r="AA1071" s="72"/>
      <c r="AB1071" s="72"/>
      <c r="AC1071" s="72"/>
      <c r="AD1071" s="72"/>
      <c r="AE1071" s="72"/>
      <c r="AG1071" s="127"/>
      <c r="AN1071" s="72"/>
      <c r="AO1071" s="72"/>
      <c r="AP1071" s="72"/>
      <c r="AQ1071" s="72"/>
      <c r="AR1071" s="72"/>
      <c r="AS1071" s="72"/>
      <c r="AT1071" s="72"/>
      <c r="AU1071" s="72"/>
    </row>
    <row r="1072" spans="27:64" x14ac:dyDescent="0.2">
      <c r="AA1072" s="72"/>
      <c r="AB1072" s="72"/>
      <c r="AC1072" s="72"/>
      <c r="AD1072" s="72"/>
      <c r="AE1072" s="72"/>
      <c r="AG1072" s="127"/>
      <c r="AN1072" s="72"/>
      <c r="AO1072" s="72"/>
      <c r="AP1072" s="72"/>
      <c r="AQ1072" s="72"/>
      <c r="AR1072" s="72"/>
      <c r="AS1072" s="72"/>
      <c r="AT1072" s="72"/>
      <c r="AU1072" s="72"/>
    </row>
    <row r="1073" spans="27:48" x14ac:dyDescent="0.2">
      <c r="AA1073" s="72"/>
      <c r="AB1073" s="72"/>
      <c r="AC1073" s="72"/>
      <c r="AD1073" s="72"/>
      <c r="AE1073" s="72"/>
      <c r="AG1073" s="127"/>
      <c r="AN1073" s="72"/>
      <c r="AO1073" s="72"/>
      <c r="AP1073" s="72"/>
      <c r="AQ1073" s="72"/>
      <c r="AR1073" s="72"/>
      <c r="AS1073" s="72"/>
      <c r="AT1073" s="72"/>
      <c r="AU1073" s="72"/>
    </row>
    <row r="1074" spans="27:48" x14ac:dyDescent="0.2">
      <c r="AA1074" s="72"/>
      <c r="AB1074" s="72"/>
      <c r="AC1074" s="72"/>
      <c r="AD1074" s="72"/>
      <c r="AE1074" s="72"/>
      <c r="AG1074" s="127"/>
      <c r="AN1074" s="72"/>
      <c r="AO1074" s="72"/>
      <c r="AP1074" s="72"/>
      <c r="AQ1074" s="72"/>
      <c r="AR1074" s="72"/>
      <c r="AS1074" s="72"/>
      <c r="AT1074" s="72"/>
      <c r="AU1074" s="72"/>
    </row>
    <row r="1075" spans="27:48" x14ac:dyDescent="0.2">
      <c r="AA1075" s="72"/>
      <c r="AB1075" s="72"/>
      <c r="AC1075" s="72"/>
      <c r="AD1075" s="72"/>
      <c r="AE1075" s="72"/>
      <c r="AG1075" s="127"/>
      <c r="AN1075" s="72"/>
      <c r="AO1075" s="72"/>
      <c r="AP1075" s="72"/>
      <c r="AQ1075" s="72"/>
      <c r="AR1075" s="72"/>
      <c r="AS1075" s="72"/>
      <c r="AT1075" s="72"/>
      <c r="AU1075" s="72"/>
    </row>
    <row r="1076" spans="27:48" x14ac:dyDescent="0.2">
      <c r="AA1076" s="72"/>
      <c r="AB1076" s="72"/>
      <c r="AC1076" s="72"/>
      <c r="AD1076" s="72"/>
      <c r="AE1076" s="72"/>
      <c r="AG1076" s="127"/>
      <c r="AN1076" s="72"/>
      <c r="AO1076" s="72"/>
      <c r="AP1076" s="72"/>
      <c r="AQ1076" s="72"/>
      <c r="AR1076" s="72"/>
      <c r="AS1076" s="72"/>
      <c r="AT1076" s="72"/>
      <c r="AU1076" s="72"/>
    </row>
    <row r="1077" spans="27:48" x14ac:dyDescent="0.2">
      <c r="AA1077" s="72"/>
      <c r="AB1077" s="72"/>
      <c r="AC1077" s="72"/>
      <c r="AD1077" s="72"/>
      <c r="AE1077" s="72"/>
      <c r="AG1077" s="127"/>
      <c r="AN1077" s="72"/>
      <c r="AO1077" s="72"/>
      <c r="AP1077" s="72"/>
      <c r="AQ1077" s="72"/>
      <c r="AR1077" s="72"/>
      <c r="AS1077" s="72"/>
      <c r="AT1077" s="72"/>
      <c r="AU1077" s="72"/>
    </row>
    <row r="1078" spans="27:48" x14ac:dyDescent="0.2">
      <c r="AA1078" s="72"/>
      <c r="AB1078" s="72"/>
      <c r="AC1078" s="72"/>
      <c r="AD1078" s="72"/>
      <c r="AE1078" s="72"/>
      <c r="AG1078" s="127"/>
      <c r="AN1078" s="72"/>
      <c r="AO1078" s="72"/>
      <c r="AP1078" s="72"/>
      <c r="AQ1078" s="72"/>
      <c r="AR1078" s="72"/>
      <c r="AS1078" s="72"/>
      <c r="AT1078" s="72"/>
      <c r="AU1078" s="72"/>
    </row>
    <row r="1079" spans="27:48" x14ac:dyDescent="0.2">
      <c r="AA1079" s="72"/>
      <c r="AB1079" s="72"/>
      <c r="AC1079" s="72"/>
      <c r="AD1079" s="72"/>
      <c r="AE1079" s="72"/>
      <c r="AG1079" s="127"/>
      <c r="AN1079" s="72"/>
      <c r="AO1079" s="72"/>
      <c r="AP1079" s="72"/>
      <c r="AQ1079" s="72"/>
      <c r="AR1079" s="72"/>
      <c r="AS1079" s="72"/>
      <c r="AT1079" s="72"/>
      <c r="AU1079" s="72"/>
    </row>
    <row r="1080" spans="27:48" x14ac:dyDescent="0.2">
      <c r="AA1080" s="72"/>
      <c r="AB1080" s="72"/>
      <c r="AC1080" s="72"/>
      <c r="AD1080" s="72"/>
      <c r="AE1080" s="72"/>
      <c r="AG1080" s="127"/>
      <c r="AN1080" s="72"/>
      <c r="AO1080" s="72"/>
      <c r="AP1080" s="72"/>
      <c r="AQ1080" s="72"/>
      <c r="AR1080" s="72"/>
      <c r="AS1080" s="72"/>
      <c r="AT1080" s="72"/>
      <c r="AU1080" s="72"/>
      <c r="AV1080" s="72"/>
    </row>
    <row r="1081" spans="27:48" x14ac:dyDescent="0.2">
      <c r="AA1081" s="72"/>
      <c r="AB1081" s="72"/>
      <c r="AC1081" s="72"/>
      <c r="AD1081" s="72"/>
      <c r="AE1081" s="72"/>
      <c r="AG1081" s="127"/>
      <c r="AN1081" s="72"/>
      <c r="AO1081" s="72"/>
      <c r="AP1081" s="72"/>
      <c r="AQ1081" s="72"/>
      <c r="AR1081" s="72"/>
      <c r="AS1081" s="72"/>
      <c r="AT1081" s="72"/>
      <c r="AU1081" s="72"/>
    </row>
    <row r="1082" spans="27:48" x14ac:dyDescent="0.2">
      <c r="AA1082" s="72"/>
      <c r="AB1082" s="72"/>
      <c r="AC1082" s="72"/>
      <c r="AD1082" s="72"/>
      <c r="AE1082" s="72"/>
      <c r="AG1082" s="127"/>
      <c r="AN1082" s="72"/>
      <c r="AO1082" s="72"/>
      <c r="AP1082" s="72"/>
      <c r="AQ1082" s="72"/>
      <c r="AR1082" s="72"/>
      <c r="AS1082" s="72"/>
      <c r="AT1082" s="72"/>
      <c r="AU1082" s="72"/>
      <c r="AV1082" s="72"/>
    </row>
    <row r="1083" spans="27:48" x14ac:dyDescent="0.2">
      <c r="AA1083" s="72"/>
      <c r="AB1083" s="72"/>
      <c r="AC1083" s="72"/>
      <c r="AD1083" s="72"/>
      <c r="AE1083" s="72"/>
      <c r="AG1083" s="127"/>
      <c r="AN1083" s="72"/>
      <c r="AO1083" s="72"/>
      <c r="AP1083" s="72"/>
      <c r="AQ1083" s="72"/>
      <c r="AR1083" s="72"/>
      <c r="AS1083" s="72"/>
      <c r="AT1083" s="72"/>
      <c r="AU1083" s="72"/>
    </row>
    <row r="1084" spans="27:48" x14ac:dyDescent="0.2">
      <c r="AA1084" s="72"/>
      <c r="AB1084" s="72"/>
      <c r="AC1084" s="72"/>
      <c r="AD1084" s="72"/>
      <c r="AE1084" s="72"/>
      <c r="AG1084" s="127"/>
      <c r="AN1084" s="72"/>
      <c r="AO1084" s="72"/>
      <c r="AP1084" s="72"/>
      <c r="AQ1084" s="72"/>
      <c r="AR1084" s="72"/>
      <c r="AS1084" s="72"/>
      <c r="AT1084" s="72"/>
      <c r="AU1084" s="72"/>
    </row>
    <row r="1085" spans="27:48" x14ac:dyDescent="0.2">
      <c r="AA1085" s="72"/>
      <c r="AB1085" s="72"/>
      <c r="AC1085" s="72"/>
      <c r="AD1085" s="72"/>
      <c r="AE1085" s="72"/>
      <c r="AG1085" s="127"/>
      <c r="AN1085" s="72"/>
      <c r="AO1085" s="72"/>
      <c r="AP1085" s="72"/>
      <c r="AQ1085" s="72"/>
      <c r="AR1085" s="72"/>
      <c r="AS1085" s="72"/>
      <c r="AT1085" s="72"/>
      <c r="AU1085" s="72"/>
    </row>
    <row r="1086" spans="27:48" x14ac:dyDescent="0.2">
      <c r="AA1086" s="72"/>
      <c r="AB1086" s="72"/>
      <c r="AC1086" s="72"/>
      <c r="AD1086" s="72"/>
      <c r="AE1086" s="72"/>
      <c r="AG1086" s="127"/>
      <c r="AN1086" s="72"/>
      <c r="AO1086" s="72"/>
      <c r="AP1086" s="72"/>
      <c r="AQ1086" s="72"/>
      <c r="AR1086" s="72"/>
      <c r="AS1086" s="72"/>
      <c r="AT1086" s="72"/>
      <c r="AU1086" s="72"/>
    </row>
    <row r="1087" spans="27:48" x14ac:dyDescent="0.2">
      <c r="AA1087" s="72"/>
      <c r="AB1087" s="72"/>
      <c r="AC1087" s="72"/>
      <c r="AD1087" s="72"/>
      <c r="AE1087" s="72"/>
      <c r="AG1087" s="127"/>
      <c r="AN1087" s="72"/>
      <c r="AO1087" s="72"/>
      <c r="AP1087" s="72"/>
      <c r="AQ1087" s="72"/>
      <c r="AR1087" s="72"/>
      <c r="AS1087" s="72"/>
      <c r="AT1087" s="72"/>
      <c r="AU1087" s="72"/>
    </row>
    <row r="1088" spans="27:48" x14ac:dyDescent="0.2">
      <c r="AA1088" s="72"/>
      <c r="AB1088" s="72"/>
      <c r="AC1088" s="72"/>
      <c r="AD1088" s="72"/>
      <c r="AE1088" s="72"/>
      <c r="AG1088" s="127"/>
      <c r="AN1088" s="72"/>
      <c r="AO1088" s="72"/>
      <c r="AP1088" s="72"/>
      <c r="AQ1088" s="72"/>
      <c r="AR1088" s="72"/>
      <c r="AS1088" s="72"/>
      <c r="AT1088" s="72"/>
      <c r="AU1088" s="72"/>
    </row>
    <row r="1089" spans="27:47" x14ac:dyDescent="0.2">
      <c r="AA1089" s="72"/>
      <c r="AB1089" s="72"/>
      <c r="AC1089" s="72"/>
      <c r="AD1089" s="72"/>
      <c r="AE1089" s="72"/>
      <c r="AG1089" s="127"/>
      <c r="AN1089" s="72"/>
      <c r="AO1089" s="72"/>
      <c r="AP1089" s="72"/>
      <c r="AQ1089" s="72"/>
      <c r="AR1089" s="72"/>
      <c r="AS1089" s="72"/>
      <c r="AT1089" s="72"/>
      <c r="AU1089" s="72"/>
    </row>
    <row r="1090" spans="27:47" x14ac:dyDescent="0.2">
      <c r="AA1090" s="72"/>
      <c r="AB1090" s="72"/>
      <c r="AC1090" s="72"/>
      <c r="AD1090" s="72"/>
      <c r="AE1090" s="72"/>
      <c r="AG1090" s="127"/>
      <c r="AN1090" s="72"/>
      <c r="AO1090" s="72"/>
      <c r="AP1090" s="72"/>
      <c r="AQ1090" s="72"/>
      <c r="AR1090" s="72"/>
      <c r="AS1090" s="72"/>
      <c r="AT1090" s="72"/>
      <c r="AU1090" s="72"/>
    </row>
    <row r="1091" spans="27:47" x14ac:dyDescent="0.2">
      <c r="AA1091" s="72"/>
      <c r="AB1091" s="72"/>
      <c r="AC1091" s="72"/>
      <c r="AD1091" s="72"/>
      <c r="AE1091" s="72"/>
      <c r="AG1091" s="127"/>
      <c r="AN1091" s="72"/>
      <c r="AO1091" s="72"/>
      <c r="AP1091" s="72"/>
      <c r="AQ1091" s="72"/>
      <c r="AR1091" s="72"/>
      <c r="AS1091" s="72"/>
      <c r="AT1091" s="72"/>
      <c r="AU1091" s="72"/>
    </row>
    <row r="1092" spans="27:47" x14ac:dyDescent="0.2">
      <c r="AA1092" s="72"/>
      <c r="AB1092" s="72"/>
      <c r="AC1092" s="72"/>
      <c r="AD1092" s="72"/>
      <c r="AE1092" s="72"/>
      <c r="AG1092" s="127"/>
      <c r="AN1092" s="72"/>
      <c r="AO1092" s="72"/>
      <c r="AP1092" s="72"/>
      <c r="AQ1092" s="72"/>
      <c r="AR1092" s="72"/>
      <c r="AS1092" s="72"/>
      <c r="AT1092" s="72"/>
      <c r="AU1092" s="72"/>
    </row>
    <row r="1093" spans="27:47" x14ac:dyDescent="0.2">
      <c r="AA1093" s="72"/>
      <c r="AB1093" s="72"/>
      <c r="AC1093" s="72"/>
      <c r="AD1093" s="72"/>
      <c r="AE1093" s="72"/>
      <c r="AG1093" s="127"/>
      <c r="AN1093" s="72"/>
      <c r="AO1093" s="72"/>
      <c r="AP1093" s="72"/>
      <c r="AQ1093" s="72"/>
      <c r="AR1093" s="72"/>
      <c r="AS1093" s="72"/>
      <c r="AT1093" s="72"/>
      <c r="AU1093" s="72"/>
    </row>
    <row r="1094" spans="27:47" x14ac:dyDescent="0.2">
      <c r="AA1094" s="72"/>
      <c r="AB1094" s="72"/>
      <c r="AC1094" s="72"/>
      <c r="AD1094" s="72"/>
      <c r="AE1094" s="72"/>
      <c r="AG1094" s="127"/>
      <c r="AN1094" s="72"/>
      <c r="AO1094" s="72"/>
      <c r="AP1094" s="72"/>
      <c r="AQ1094" s="72"/>
      <c r="AR1094" s="72"/>
      <c r="AS1094" s="72"/>
      <c r="AT1094" s="72"/>
      <c r="AU1094" s="72"/>
    </row>
    <row r="1095" spans="27:47" x14ac:dyDescent="0.2">
      <c r="AA1095" s="72"/>
      <c r="AB1095" s="72"/>
      <c r="AC1095" s="72"/>
      <c r="AD1095" s="72"/>
      <c r="AE1095" s="72"/>
      <c r="AG1095" s="127"/>
      <c r="AN1095" s="72"/>
      <c r="AO1095" s="72"/>
      <c r="AP1095" s="72"/>
      <c r="AQ1095" s="72"/>
      <c r="AR1095" s="72"/>
      <c r="AS1095" s="72"/>
      <c r="AT1095" s="72"/>
      <c r="AU1095" s="72"/>
    </row>
    <row r="1096" spans="27:47" x14ac:dyDescent="0.2">
      <c r="AA1096" s="72"/>
      <c r="AB1096" s="72"/>
      <c r="AC1096" s="72"/>
      <c r="AD1096" s="72"/>
      <c r="AE1096" s="72"/>
      <c r="AG1096" s="127"/>
      <c r="AN1096" s="72"/>
      <c r="AO1096" s="72"/>
      <c r="AP1096" s="72"/>
      <c r="AQ1096" s="72"/>
      <c r="AR1096" s="72"/>
      <c r="AS1096" s="72"/>
      <c r="AT1096" s="72"/>
      <c r="AU1096" s="72"/>
    </row>
    <row r="1097" spans="27:47" x14ac:dyDescent="0.2">
      <c r="AA1097" s="72"/>
      <c r="AB1097" s="72"/>
      <c r="AC1097" s="72"/>
      <c r="AD1097" s="72"/>
      <c r="AE1097" s="72"/>
      <c r="AG1097" s="127"/>
      <c r="AN1097" s="72"/>
      <c r="AO1097" s="72"/>
      <c r="AP1097" s="72"/>
      <c r="AQ1097" s="72"/>
      <c r="AR1097" s="72"/>
      <c r="AS1097" s="72"/>
      <c r="AT1097" s="72"/>
      <c r="AU1097" s="72"/>
    </row>
    <row r="1098" spans="27:47" x14ac:dyDescent="0.2">
      <c r="AA1098" s="72"/>
      <c r="AB1098" s="72"/>
      <c r="AC1098" s="72"/>
      <c r="AD1098" s="72"/>
      <c r="AE1098" s="72"/>
      <c r="AG1098" s="127"/>
      <c r="AN1098" s="72"/>
      <c r="AO1098" s="72"/>
      <c r="AP1098" s="72"/>
      <c r="AQ1098" s="72"/>
      <c r="AR1098" s="72"/>
      <c r="AS1098" s="72"/>
      <c r="AT1098" s="72"/>
      <c r="AU1098" s="72"/>
    </row>
    <row r="1099" spans="27:47" x14ac:dyDescent="0.2">
      <c r="AA1099" s="72"/>
      <c r="AB1099" s="72"/>
      <c r="AC1099" s="72"/>
      <c r="AD1099" s="72"/>
      <c r="AE1099" s="72"/>
      <c r="AG1099" s="127"/>
      <c r="AN1099" s="72"/>
      <c r="AO1099" s="72"/>
      <c r="AP1099" s="72"/>
      <c r="AQ1099" s="72"/>
      <c r="AR1099" s="72"/>
      <c r="AS1099" s="72"/>
      <c r="AT1099" s="72"/>
      <c r="AU1099" s="72"/>
    </row>
    <row r="1100" spans="27:47" x14ac:dyDescent="0.2">
      <c r="AA1100" s="72"/>
      <c r="AB1100" s="72"/>
      <c r="AC1100" s="72"/>
      <c r="AD1100" s="72"/>
      <c r="AE1100" s="72"/>
      <c r="AG1100" s="127"/>
      <c r="AN1100" s="72"/>
      <c r="AO1100" s="72"/>
      <c r="AP1100" s="72"/>
      <c r="AQ1100" s="72"/>
      <c r="AR1100" s="72"/>
      <c r="AS1100" s="72"/>
      <c r="AT1100" s="72"/>
      <c r="AU1100" s="72"/>
    </row>
    <row r="1101" spans="27:47" x14ac:dyDescent="0.2">
      <c r="AA1101" s="72"/>
      <c r="AB1101" s="72"/>
      <c r="AC1101" s="72"/>
      <c r="AD1101" s="72"/>
      <c r="AE1101" s="72"/>
      <c r="AG1101" s="127"/>
      <c r="AN1101" s="72"/>
      <c r="AO1101" s="72"/>
      <c r="AP1101" s="72"/>
      <c r="AQ1101" s="72"/>
      <c r="AR1101" s="72"/>
      <c r="AS1101" s="72"/>
      <c r="AT1101" s="72"/>
      <c r="AU1101" s="72"/>
    </row>
    <row r="1102" spans="27:47" x14ac:dyDescent="0.2">
      <c r="AA1102" s="72"/>
      <c r="AB1102" s="72"/>
      <c r="AC1102" s="72"/>
      <c r="AD1102" s="72"/>
      <c r="AE1102" s="72"/>
      <c r="AG1102" s="127"/>
      <c r="AN1102" s="72"/>
      <c r="AO1102" s="72"/>
      <c r="AP1102" s="72"/>
      <c r="AQ1102" s="72"/>
      <c r="AR1102" s="72"/>
      <c r="AS1102" s="72"/>
      <c r="AT1102" s="72"/>
      <c r="AU1102" s="72"/>
    </row>
    <row r="1103" spans="27:47" x14ac:dyDescent="0.2">
      <c r="AA1103" s="72"/>
      <c r="AB1103" s="72"/>
      <c r="AC1103" s="72"/>
      <c r="AD1103" s="72"/>
      <c r="AE1103" s="72"/>
      <c r="AG1103" s="127"/>
      <c r="AN1103" s="72"/>
      <c r="AO1103" s="72"/>
      <c r="AP1103" s="72"/>
      <c r="AQ1103" s="72"/>
      <c r="AR1103" s="72"/>
      <c r="AS1103" s="72"/>
      <c r="AT1103" s="72"/>
      <c r="AU1103" s="72"/>
    </row>
    <row r="1104" spans="27:47" x14ac:dyDescent="0.2">
      <c r="AA1104" s="72"/>
      <c r="AB1104" s="72"/>
      <c r="AC1104" s="72"/>
      <c r="AD1104" s="72"/>
      <c r="AE1104" s="72"/>
      <c r="AG1104" s="127"/>
      <c r="AN1104" s="72"/>
      <c r="AO1104" s="72"/>
      <c r="AP1104" s="72"/>
      <c r="AQ1104" s="72"/>
      <c r="AR1104" s="72"/>
      <c r="AS1104" s="72"/>
      <c r="AT1104" s="72"/>
      <c r="AU1104" s="72"/>
    </row>
    <row r="1105" spans="27:47" x14ac:dyDescent="0.2">
      <c r="AA1105" s="72"/>
      <c r="AB1105" s="72"/>
      <c r="AC1105" s="72"/>
      <c r="AD1105" s="72"/>
      <c r="AE1105" s="72"/>
      <c r="AG1105" s="127"/>
      <c r="AN1105" s="72"/>
      <c r="AO1105" s="72"/>
      <c r="AP1105" s="72"/>
      <c r="AQ1105" s="72"/>
      <c r="AR1105" s="72"/>
      <c r="AS1105" s="72"/>
      <c r="AT1105" s="72"/>
      <c r="AU1105" s="72"/>
    </row>
    <row r="1106" spans="27:47" x14ac:dyDescent="0.2">
      <c r="AA1106" s="72"/>
      <c r="AB1106" s="72"/>
      <c r="AC1106" s="72"/>
      <c r="AD1106" s="72"/>
      <c r="AE1106" s="72"/>
      <c r="AG1106" s="127"/>
      <c r="AN1106" s="72"/>
      <c r="AO1106" s="72"/>
      <c r="AP1106" s="72"/>
      <c r="AQ1106" s="72"/>
      <c r="AR1106" s="72"/>
      <c r="AS1106" s="72"/>
      <c r="AT1106" s="72"/>
      <c r="AU1106" s="72"/>
    </row>
    <row r="1107" spans="27:47" x14ac:dyDescent="0.2">
      <c r="AA1107" s="72"/>
      <c r="AB1107" s="72"/>
      <c r="AC1107" s="72"/>
      <c r="AD1107" s="72"/>
      <c r="AE1107" s="72"/>
      <c r="AG1107" s="127"/>
      <c r="AN1107" s="72"/>
      <c r="AO1107" s="72"/>
      <c r="AP1107" s="72"/>
      <c r="AQ1107" s="72"/>
      <c r="AR1107" s="72"/>
      <c r="AS1107" s="72"/>
      <c r="AT1107" s="72"/>
      <c r="AU1107" s="72"/>
    </row>
    <row r="1108" spans="27:47" x14ac:dyDescent="0.2">
      <c r="AA1108" s="72"/>
      <c r="AB1108" s="72"/>
      <c r="AC1108" s="72"/>
      <c r="AD1108" s="72"/>
      <c r="AE1108" s="72"/>
      <c r="AG1108" s="127"/>
      <c r="AN1108" s="72"/>
      <c r="AO1108" s="72"/>
      <c r="AP1108" s="72"/>
      <c r="AQ1108" s="72"/>
      <c r="AR1108" s="72"/>
      <c r="AS1108" s="72"/>
      <c r="AT1108" s="72"/>
      <c r="AU1108" s="72"/>
    </row>
    <row r="1109" spans="27:47" x14ac:dyDescent="0.2">
      <c r="AA1109" s="72"/>
      <c r="AB1109" s="72"/>
      <c r="AC1109" s="72"/>
      <c r="AD1109" s="72"/>
      <c r="AE1109" s="72"/>
      <c r="AG1109" s="127"/>
      <c r="AN1109" s="72"/>
      <c r="AO1109" s="72"/>
      <c r="AP1109" s="72"/>
      <c r="AQ1109" s="72"/>
      <c r="AR1109" s="72"/>
      <c r="AS1109" s="72"/>
      <c r="AT1109" s="72"/>
      <c r="AU1109" s="72"/>
    </row>
    <row r="1110" spans="27:47" x14ac:dyDescent="0.2">
      <c r="AA1110" s="72"/>
      <c r="AB1110" s="72"/>
      <c r="AC1110" s="72"/>
      <c r="AD1110" s="72"/>
      <c r="AE1110" s="72"/>
      <c r="AG1110" s="127"/>
      <c r="AN1110" s="72"/>
      <c r="AO1110" s="72"/>
      <c r="AP1110" s="72"/>
      <c r="AQ1110" s="72"/>
      <c r="AR1110" s="72"/>
      <c r="AS1110" s="72"/>
      <c r="AT1110" s="72"/>
      <c r="AU1110" s="72"/>
    </row>
    <row r="1111" spans="27:47" x14ac:dyDescent="0.2">
      <c r="AA1111" s="72"/>
      <c r="AB1111" s="72"/>
      <c r="AC1111" s="72"/>
      <c r="AD1111" s="72"/>
      <c r="AE1111" s="72"/>
      <c r="AG1111" s="127"/>
      <c r="AN1111" s="72"/>
      <c r="AO1111" s="72"/>
      <c r="AP1111" s="72"/>
      <c r="AQ1111" s="72"/>
      <c r="AR1111" s="72"/>
      <c r="AS1111" s="72"/>
      <c r="AT1111" s="72"/>
      <c r="AU1111" s="72"/>
    </row>
    <row r="1112" spans="27:47" x14ac:dyDescent="0.2">
      <c r="AA1112" s="72"/>
      <c r="AB1112" s="72"/>
      <c r="AC1112" s="72"/>
      <c r="AD1112" s="72"/>
      <c r="AE1112" s="72"/>
      <c r="AG1112" s="127"/>
      <c r="AN1112" s="72"/>
      <c r="AO1112" s="72"/>
      <c r="AP1112" s="72"/>
      <c r="AQ1112" s="72"/>
      <c r="AR1112" s="72"/>
      <c r="AS1112" s="72"/>
      <c r="AT1112" s="72"/>
      <c r="AU1112" s="72"/>
    </row>
    <row r="1113" spans="27:47" x14ac:dyDescent="0.2">
      <c r="AA1113" s="72"/>
      <c r="AB1113" s="72"/>
      <c r="AC1113" s="72"/>
      <c r="AD1113" s="72"/>
      <c r="AE1113" s="72"/>
      <c r="AG1113" s="127"/>
      <c r="AN1113" s="72"/>
      <c r="AO1113" s="72"/>
      <c r="AP1113" s="72"/>
      <c r="AQ1113" s="72"/>
      <c r="AR1113" s="72"/>
      <c r="AS1113" s="72"/>
      <c r="AT1113" s="72"/>
      <c r="AU1113" s="72"/>
    </row>
    <row r="1114" spans="27:47" x14ac:dyDescent="0.2">
      <c r="AA1114" s="72"/>
      <c r="AB1114" s="72"/>
      <c r="AC1114" s="72"/>
      <c r="AD1114" s="72"/>
      <c r="AE1114" s="72"/>
      <c r="AG1114" s="127"/>
      <c r="AN1114" s="72"/>
      <c r="AO1114" s="72"/>
      <c r="AP1114" s="72"/>
      <c r="AQ1114" s="72"/>
      <c r="AR1114" s="72"/>
      <c r="AS1114" s="72"/>
      <c r="AT1114" s="72"/>
      <c r="AU1114" s="72"/>
    </row>
    <row r="1115" spans="27:47" x14ac:dyDescent="0.2">
      <c r="AA1115" s="72"/>
      <c r="AB1115" s="72"/>
      <c r="AC1115" s="72"/>
      <c r="AD1115" s="72"/>
      <c r="AE1115" s="72"/>
      <c r="AG1115" s="127"/>
      <c r="AN1115" s="72"/>
      <c r="AO1115" s="72"/>
      <c r="AP1115" s="72"/>
      <c r="AQ1115" s="72"/>
      <c r="AR1115" s="72"/>
      <c r="AS1115" s="72"/>
      <c r="AT1115" s="72"/>
      <c r="AU1115" s="72"/>
    </row>
    <row r="1116" spans="27:47" x14ac:dyDescent="0.2">
      <c r="AA1116" s="72"/>
      <c r="AB1116" s="72"/>
      <c r="AC1116" s="72"/>
      <c r="AD1116" s="72"/>
      <c r="AE1116" s="72"/>
      <c r="AG1116" s="127"/>
      <c r="AN1116" s="72"/>
      <c r="AO1116" s="72"/>
      <c r="AP1116" s="72"/>
      <c r="AQ1116" s="72"/>
      <c r="AR1116" s="72"/>
      <c r="AS1116" s="72"/>
      <c r="AT1116" s="72"/>
      <c r="AU1116" s="72"/>
    </row>
    <row r="1117" spans="27:47" x14ac:dyDescent="0.2">
      <c r="AA1117" s="72"/>
      <c r="AB1117" s="72"/>
      <c r="AC1117" s="72"/>
      <c r="AD1117" s="72"/>
      <c r="AE1117" s="72"/>
      <c r="AG1117" s="127"/>
      <c r="AN1117" s="72"/>
      <c r="AO1117" s="72"/>
      <c r="AP1117" s="72"/>
      <c r="AQ1117" s="72"/>
      <c r="AR1117" s="72"/>
      <c r="AS1117" s="72"/>
      <c r="AT1117" s="72"/>
      <c r="AU1117" s="72"/>
    </row>
    <row r="1118" spans="27:47" x14ac:dyDescent="0.2">
      <c r="AA1118" s="72"/>
      <c r="AB1118" s="72"/>
      <c r="AC1118" s="72"/>
      <c r="AD1118" s="72"/>
      <c r="AE1118" s="72"/>
      <c r="AG1118" s="127"/>
      <c r="AN1118" s="72"/>
      <c r="AO1118" s="72"/>
      <c r="AP1118" s="72"/>
      <c r="AQ1118" s="72"/>
      <c r="AR1118" s="72"/>
      <c r="AS1118" s="72"/>
      <c r="AT1118" s="72"/>
      <c r="AU1118" s="72"/>
    </row>
    <row r="1119" spans="27:47" x14ac:dyDescent="0.2">
      <c r="AA1119" s="72"/>
      <c r="AB1119" s="72"/>
      <c r="AC1119" s="72"/>
      <c r="AD1119" s="72"/>
      <c r="AE1119" s="72"/>
      <c r="AG1119" s="127"/>
      <c r="AN1119" s="72"/>
      <c r="AO1119" s="72"/>
      <c r="AP1119" s="72"/>
      <c r="AQ1119" s="72"/>
      <c r="AR1119" s="72"/>
      <c r="AS1119" s="72"/>
      <c r="AT1119" s="72"/>
      <c r="AU1119" s="72"/>
    </row>
    <row r="1120" spans="27:47" x14ac:dyDescent="0.2">
      <c r="AA1120" s="72"/>
      <c r="AB1120" s="72"/>
      <c r="AC1120" s="72"/>
      <c r="AD1120" s="72"/>
      <c r="AE1120" s="72"/>
      <c r="AG1120" s="127"/>
      <c r="AN1120" s="72"/>
      <c r="AO1120" s="72"/>
      <c r="AP1120" s="72"/>
      <c r="AQ1120" s="72"/>
      <c r="AR1120" s="72"/>
      <c r="AS1120" s="72"/>
      <c r="AT1120" s="72"/>
      <c r="AU1120" s="72"/>
    </row>
    <row r="1121" spans="27:47" x14ac:dyDescent="0.2">
      <c r="AA1121" s="72"/>
      <c r="AB1121" s="72"/>
      <c r="AC1121" s="72"/>
      <c r="AD1121" s="72"/>
      <c r="AE1121" s="72"/>
      <c r="AG1121" s="127"/>
      <c r="AN1121" s="72"/>
      <c r="AO1121" s="72"/>
      <c r="AP1121" s="72"/>
      <c r="AQ1121" s="72"/>
      <c r="AR1121" s="72"/>
      <c r="AS1121" s="72"/>
      <c r="AT1121" s="72"/>
      <c r="AU1121" s="72"/>
    </row>
    <row r="1122" spans="27:47" x14ac:dyDescent="0.2">
      <c r="AA1122" s="72"/>
      <c r="AB1122" s="72"/>
      <c r="AC1122" s="72"/>
      <c r="AD1122" s="72"/>
      <c r="AE1122" s="72"/>
      <c r="AG1122" s="127"/>
      <c r="AN1122" s="72"/>
      <c r="AO1122" s="72"/>
      <c r="AP1122" s="72"/>
      <c r="AQ1122" s="72"/>
      <c r="AR1122" s="72"/>
      <c r="AS1122" s="72"/>
      <c r="AT1122" s="72"/>
      <c r="AU1122" s="72"/>
    </row>
    <row r="1123" spans="27:47" x14ac:dyDescent="0.2">
      <c r="AA1123" s="72"/>
      <c r="AB1123" s="72"/>
      <c r="AC1123" s="72"/>
      <c r="AD1123" s="72"/>
      <c r="AE1123" s="72"/>
      <c r="AG1123" s="127"/>
      <c r="AN1123" s="72"/>
      <c r="AO1123" s="72"/>
      <c r="AP1123" s="72"/>
      <c r="AQ1123" s="72"/>
      <c r="AR1123" s="72"/>
      <c r="AS1123" s="72"/>
      <c r="AT1123" s="72"/>
      <c r="AU1123" s="72"/>
    </row>
    <row r="1124" spans="27:47" x14ac:dyDescent="0.2">
      <c r="AA1124" s="72"/>
      <c r="AB1124" s="72"/>
      <c r="AC1124" s="72"/>
      <c r="AD1124" s="72"/>
      <c r="AE1124" s="72"/>
      <c r="AG1124" s="127"/>
      <c r="AN1124" s="72"/>
      <c r="AO1124" s="72"/>
      <c r="AP1124" s="72"/>
      <c r="AQ1124" s="72"/>
      <c r="AR1124" s="72"/>
      <c r="AS1124" s="72"/>
      <c r="AT1124" s="72"/>
      <c r="AU1124" s="72"/>
    </row>
    <row r="1125" spans="27:47" x14ac:dyDescent="0.2">
      <c r="AA1125" s="72"/>
      <c r="AB1125" s="72"/>
      <c r="AC1125" s="72"/>
      <c r="AD1125" s="72"/>
      <c r="AE1125" s="72"/>
      <c r="AG1125" s="127"/>
      <c r="AN1125" s="72"/>
      <c r="AO1125" s="72"/>
      <c r="AP1125" s="72"/>
      <c r="AQ1125" s="72"/>
      <c r="AR1125" s="72"/>
      <c r="AS1125" s="72"/>
      <c r="AT1125" s="72"/>
      <c r="AU1125" s="72"/>
    </row>
    <row r="1126" spans="27:47" x14ac:dyDescent="0.2">
      <c r="AA1126" s="72"/>
      <c r="AB1126" s="72"/>
      <c r="AC1126" s="72"/>
      <c r="AD1126" s="72"/>
      <c r="AE1126" s="72"/>
      <c r="AG1126" s="127"/>
      <c r="AN1126" s="72"/>
      <c r="AO1126" s="72"/>
      <c r="AP1126" s="72"/>
      <c r="AQ1126" s="72"/>
      <c r="AR1126" s="72"/>
      <c r="AS1126" s="72"/>
      <c r="AT1126" s="72"/>
      <c r="AU1126" s="72"/>
    </row>
    <row r="1127" spans="27:47" x14ac:dyDescent="0.2">
      <c r="AA1127" s="72"/>
      <c r="AB1127" s="72"/>
      <c r="AC1127" s="72"/>
      <c r="AD1127" s="72"/>
      <c r="AE1127" s="72"/>
      <c r="AG1127" s="127"/>
      <c r="AN1127" s="72"/>
      <c r="AO1127" s="72"/>
      <c r="AP1127" s="72"/>
      <c r="AQ1127" s="72"/>
      <c r="AR1127" s="72"/>
      <c r="AS1127" s="72"/>
      <c r="AT1127" s="72"/>
      <c r="AU1127" s="72"/>
    </row>
    <row r="1128" spans="27:47" x14ac:dyDescent="0.2">
      <c r="AA1128" s="72"/>
      <c r="AB1128" s="72"/>
      <c r="AC1128" s="72"/>
      <c r="AD1128" s="72"/>
      <c r="AE1128" s="72"/>
      <c r="AG1128" s="127"/>
      <c r="AN1128" s="72"/>
      <c r="AO1128" s="72"/>
      <c r="AP1128" s="72"/>
      <c r="AQ1128" s="72"/>
      <c r="AR1128" s="72"/>
      <c r="AS1128" s="72"/>
      <c r="AT1128" s="72"/>
      <c r="AU1128" s="72"/>
    </row>
    <row r="1129" spans="27:47" x14ac:dyDescent="0.2">
      <c r="AA1129" s="72"/>
      <c r="AB1129" s="72"/>
      <c r="AC1129" s="72"/>
      <c r="AD1129" s="72"/>
      <c r="AE1129" s="72"/>
      <c r="AG1129" s="127"/>
      <c r="AN1129" s="72"/>
      <c r="AO1129" s="72"/>
      <c r="AP1129" s="72"/>
      <c r="AQ1129" s="72"/>
      <c r="AR1129" s="72"/>
      <c r="AS1129" s="72"/>
      <c r="AT1129" s="72"/>
      <c r="AU1129" s="72"/>
    </row>
    <row r="1130" spans="27:47" x14ac:dyDescent="0.2">
      <c r="AA1130" s="72"/>
      <c r="AB1130" s="72"/>
      <c r="AC1130" s="72"/>
      <c r="AD1130" s="72"/>
      <c r="AE1130" s="72"/>
      <c r="AG1130" s="127"/>
      <c r="AN1130" s="72"/>
      <c r="AO1130" s="72"/>
      <c r="AP1130" s="72"/>
      <c r="AQ1130" s="72"/>
      <c r="AR1130" s="72"/>
      <c r="AS1130" s="72"/>
      <c r="AT1130" s="72"/>
      <c r="AU1130" s="72"/>
    </row>
    <row r="1131" spans="27:47" x14ac:dyDescent="0.2">
      <c r="AA1131" s="72"/>
      <c r="AB1131" s="72"/>
      <c r="AC1131" s="72"/>
      <c r="AD1131" s="72"/>
      <c r="AE1131" s="72"/>
      <c r="AG1131" s="127"/>
      <c r="AN1131" s="72"/>
      <c r="AO1131" s="72"/>
      <c r="AP1131" s="72"/>
      <c r="AQ1131" s="72"/>
      <c r="AR1131" s="72"/>
      <c r="AS1131" s="72"/>
      <c r="AT1131" s="72"/>
      <c r="AU1131" s="72"/>
    </row>
    <row r="1132" spans="27:47" x14ac:dyDescent="0.2">
      <c r="AA1132" s="72"/>
      <c r="AB1132" s="72"/>
      <c r="AC1132" s="72"/>
      <c r="AD1132" s="72"/>
      <c r="AE1132" s="72"/>
      <c r="AG1132" s="127"/>
      <c r="AN1132" s="72"/>
      <c r="AO1132" s="72"/>
      <c r="AP1132" s="72"/>
      <c r="AQ1132" s="72"/>
      <c r="AR1132" s="72"/>
      <c r="AS1132" s="72"/>
      <c r="AT1132" s="72"/>
      <c r="AU1132" s="72"/>
    </row>
    <row r="1133" spans="27:47" x14ac:dyDescent="0.2">
      <c r="AA1133" s="72"/>
      <c r="AB1133" s="72"/>
      <c r="AC1133" s="72"/>
      <c r="AD1133" s="72"/>
      <c r="AE1133" s="72"/>
      <c r="AG1133" s="127"/>
      <c r="AN1133" s="72"/>
      <c r="AO1133" s="72"/>
      <c r="AP1133" s="72"/>
      <c r="AQ1133" s="72"/>
      <c r="AR1133" s="72"/>
      <c r="AS1133" s="72"/>
      <c r="AT1133" s="72"/>
      <c r="AU1133" s="72"/>
    </row>
    <row r="1134" spans="27:47" x14ac:dyDescent="0.2">
      <c r="AA1134" s="72"/>
      <c r="AB1134" s="72"/>
      <c r="AC1134" s="72"/>
      <c r="AD1134" s="72"/>
      <c r="AE1134" s="72"/>
      <c r="AG1134" s="127"/>
      <c r="AN1134" s="72"/>
      <c r="AO1134" s="72"/>
      <c r="AP1134" s="72"/>
      <c r="AQ1134" s="72"/>
      <c r="AR1134" s="72"/>
      <c r="AS1134" s="72"/>
      <c r="AT1134" s="72"/>
      <c r="AU1134" s="72"/>
    </row>
    <row r="1135" spans="27:47" x14ac:dyDescent="0.2">
      <c r="AA1135" s="72"/>
      <c r="AB1135" s="72"/>
      <c r="AC1135" s="72"/>
      <c r="AD1135" s="72"/>
      <c r="AE1135" s="72"/>
      <c r="AG1135" s="127"/>
      <c r="AN1135" s="72"/>
      <c r="AO1135" s="72"/>
      <c r="AP1135" s="72"/>
      <c r="AQ1135" s="72"/>
      <c r="AR1135" s="72"/>
      <c r="AS1135" s="72"/>
      <c r="AT1135" s="72"/>
      <c r="AU1135" s="72"/>
    </row>
    <row r="1136" spans="27:47" x14ac:dyDescent="0.2">
      <c r="AA1136" s="72"/>
      <c r="AB1136" s="72"/>
      <c r="AC1136" s="72"/>
      <c r="AD1136" s="72"/>
      <c r="AE1136" s="72"/>
      <c r="AG1136" s="127"/>
      <c r="AN1136" s="72"/>
      <c r="AO1136" s="72"/>
      <c r="AP1136" s="72"/>
      <c r="AQ1136" s="72"/>
      <c r="AR1136" s="72"/>
      <c r="AS1136" s="72"/>
      <c r="AT1136" s="72"/>
      <c r="AU1136" s="72"/>
    </row>
    <row r="1137" spans="27:47" x14ac:dyDescent="0.2">
      <c r="AA1137" s="72"/>
      <c r="AB1137" s="72"/>
      <c r="AC1137" s="72"/>
      <c r="AD1137" s="72"/>
      <c r="AE1137" s="72"/>
      <c r="AG1137" s="127"/>
      <c r="AN1137" s="72"/>
      <c r="AO1137" s="72"/>
      <c r="AP1137" s="72"/>
      <c r="AQ1137" s="72"/>
      <c r="AR1137" s="72"/>
      <c r="AS1137" s="72"/>
      <c r="AT1137" s="72"/>
      <c r="AU1137" s="72"/>
    </row>
    <row r="1138" spans="27:47" x14ac:dyDescent="0.2">
      <c r="AA1138" s="72"/>
      <c r="AB1138" s="72"/>
      <c r="AC1138" s="72"/>
      <c r="AD1138" s="72"/>
      <c r="AE1138" s="72"/>
      <c r="AG1138" s="127"/>
      <c r="AN1138" s="72"/>
      <c r="AO1138" s="72"/>
      <c r="AP1138" s="72"/>
      <c r="AQ1138" s="72"/>
      <c r="AR1138" s="72"/>
      <c r="AS1138" s="72"/>
      <c r="AT1138" s="72"/>
      <c r="AU1138" s="72"/>
    </row>
    <row r="1139" spans="27:47" x14ac:dyDescent="0.2">
      <c r="AA1139" s="72"/>
      <c r="AB1139" s="72"/>
      <c r="AC1139" s="72"/>
      <c r="AD1139" s="72"/>
      <c r="AE1139" s="72"/>
      <c r="AG1139" s="127"/>
      <c r="AN1139" s="72"/>
      <c r="AO1139" s="72"/>
      <c r="AP1139" s="72"/>
      <c r="AQ1139" s="72"/>
      <c r="AR1139" s="72"/>
      <c r="AS1139" s="72"/>
      <c r="AT1139" s="72"/>
      <c r="AU1139" s="72"/>
    </row>
    <row r="1140" spans="27:47" x14ac:dyDescent="0.2">
      <c r="AA1140" s="72"/>
      <c r="AB1140" s="72"/>
      <c r="AC1140" s="72"/>
      <c r="AD1140" s="72"/>
      <c r="AE1140" s="72"/>
      <c r="AG1140" s="127"/>
      <c r="AN1140" s="72"/>
      <c r="AO1140" s="72"/>
      <c r="AP1140" s="72"/>
      <c r="AQ1140" s="72"/>
      <c r="AR1140" s="72"/>
      <c r="AS1140" s="72"/>
      <c r="AT1140" s="72"/>
      <c r="AU1140" s="72"/>
    </row>
    <row r="1141" spans="27:47" x14ac:dyDescent="0.2">
      <c r="AA1141" s="72"/>
      <c r="AB1141" s="72"/>
      <c r="AC1141" s="72"/>
      <c r="AD1141" s="72"/>
      <c r="AE1141" s="72"/>
      <c r="AG1141" s="127"/>
      <c r="AN1141" s="72"/>
      <c r="AO1141" s="72"/>
      <c r="AP1141" s="72"/>
      <c r="AQ1141" s="72"/>
      <c r="AR1141" s="72"/>
      <c r="AS1141" s="72"/>
      <c r="AT1141" s="72"/>
      <c r="AU1141" s="72"/>
    </row>
    <row r="1142" spans="27:47" x14ac:dyDescent="0.2">
      <c r="AA1142" s="72"/>
      <c r="AB1142" s="72"/>
      <c r="AC1142" s="72"/>
      <c r="AD1142" s="72"/>
      <c r="AE1142" s="72"/>
      <c r="AG1142" s="127"/>
      <c r="AN1142" s="72"/>
      <c r="AO1142" s="72"/>
      <c r="AP1142" s="72"/>
      <c r="AQ1142" s="72"/>
      <c r="AR1142" s="72"/>
      <c r="AS1142" s="72"/>
      <c r="AT1142" s="72"/>
      <c r="AU1142" s="72"/>
    </row>
    <row r="1143" spans="27:47" x14ac:dyDescent="0.2">
      <c r="AA1143" s="72"/>
      <c r="AB1143" s="72"/>
      <c r="AC1143" s="72"/>
      <c r="AD1143" s="72"/>
      <c r="AE1143" s="72"/>
      <c r="AG1143" s="127"/>
      <c r="AN1143" s="72"/>
      <c r="AO1143" s="72"/>
      <c r="AP1143" s="72"/>
      <c r="AQ1143" s="72"/>
      <c r="AR1143" s="72"/>
      <c r="AS1143" s="72"/>
      <c r="AT1143" s="72"/>
      <c r="AU1143" s="72"/>
    </row>
    <row r="1144" spans="27:47" x14ac:dyDescent="0.2">
      <c r="AA1144" s="72"/>
      <c r="AB1144" s="72"/>
      <c r="AC1144" s="72"/>
      <c r="AD1144" s="72"/>
      <c r="AE1144" s="72"/>
      <c r="AG1144" s="127"/>
      <c r="AN1144" s="72"/>
      <c r="AO1144" s="72"/>
      <c r="AP1144" s="72"/>
      <c r="AQ1144" s="72"/>
      <c r="AR1144" s="72"/>
      <c r="AS1144" s="72"/>
      <c r="AT1144" s="72"/>
      <c r="AU1144" s="72"/>
    </row>
    <row r="1145" spans="27:47" x14ac:dyDescent="0.2">
      <c r="AA1145" s="72"/>
      <c r="AB1145" s="72"/>
      <c r="AC1145" s="72"/>
      <c r="AD1145" s="72"/>
      <c r="AE1145" s="72"/>
      <c r="AG1145" s="127"/>
      <c r="AN1145" s="72"/>
      <c r="AO1145" s="72"/>
      <c r="AP1145" s="72"/>
      <c r="AQ1145" s="72"/>
      <c r="AR1145" s="72"/>
      <c r="AS1145" s="72"/>
      <c r="AT1145" s="72"/>
      <c r="AU1145" s="72"/>
    </row>
    <row r="1146" spans="27:47" x14ac:dyDescent="0.2">
      <c r="AA1146" s="72"/>
      <c r="AB1146" s="72"/>
      <c r="AC1146" s="72"/>
      <c r="AD1146" s="72"/>
      <c r="AE1146" s="72"/>
      <c r="AG1146" s="127"/>
      <c r="AN1146" s="72"/>
      <c r="AO1146" s="72"/>
      <c r="AP1146" s="72"/>
      <c r="AQ1146" s="72"/>
      <c r="AR1146" s="72"/>
      <c r="AS1146" s="72"/>
      <c r="AT1146" s="72"/>
      <c r="AU1146" s="72"/>
    </row>
    <row r="1147" spans="27:47" x14ac:dyDescent="0.2">
      <c r="AA1147" s="72"/>
      <c r="AB1147" s="72"/>
      <c r="AC1147" s="72"/>
      <c r="AD1147" s="72"/>
      <c r="AE1147" s="72"/>
      <c r="AG1147" s="127"/>
      <c r="AN1147" s="72"/>
      <c r="AO1147" s="72"/>
      <c r="AP1147" s="72"/>
      <c r="AQ1147" s="72"/>
      <c r="AR1147" s="72"/>
      <c r="AS1147" s="72"/>
      <c r="AT1147" s="72"/>
      <c r="AU1147" s="72"/>
    </row>
    <row r="1148" spans="27:47" x14ac:dyDescent="0.2">
      <c r="AA1148" s="72"/>
      <c r="AB1148" s="72"/>
      <c r="AC1148" s="72"/>
      <c r="AD1148" s="72"/>
      <c r="AE1148" s="72"/>
      <c r="AG1148" s="127"/>
      <c r="AN1148" s="72"/>
      <c r="AO1148" s="72"/>
      <c r="AP1148" s="72"/>
      <c r="AQ1148" s="72"/>
      <c r="AR1148" s="72"/>
      <c r="AS1148" s="72"/>
      <c r="AT1148" s="72"/>
      <c r="AU1148" s="72"/>
    </row>
    <row r="1149" spans="27:47" x14ac:dyDescent="0.2">
      <c r="AA1149" s="72"/>
      <c r="AB1149" s="72"/>
      <c r="AC1149" s="72"/>
      <c r="AD1149" s="72"/>
      <c r="AE1149" s="72"/>
      <c r="AG1149" s="127"/>
      <c r="AN1149" s="72"/>
      <c r="AO1149" s="72"/>
      <c r="AP1149" s="72"/>
      <c r="AQ1149" s="72"/>
      <c r="AR1149" s="72"/>
      <c r="AS1149" s="72"/>
      <c r="AT1149" s="72"/>
      <c r="AU1149" s="72"/>
    </row>
    <row r="1150" spans="27:47" x14ac:dyDescent="0.2">
      <c r="AA1150" s="72"/>
      <c r="AB1150" s="72"/>
      <c r="AC1150" s="72"/>
      <c r="AD1150" s="72"/>
      <c r="AE1150" s="72"/>
      <c r="AG1150" s="127"/>
      <c r="AN1150" s="72"/>
      <c r="AO1150" s="72"/>
      <c r="AP1150" s="72"/>
      <c r="AQ1150" s="72"/>
      <c r="AR1150" s="72"/>
      <c r="AS1150" s="72"/>
      <c r="AT1150" s="72"/>
      <c r="AU1150" s="72"/>
    </row>
    <row r="1151" spans="27:47" x14ac:dyDescent="0.2">
      <c r="AA1151" s="72"/>
      <c r="AB1151" s="72"/>
      <c r="AC1151" s="72"/>
      <c r="AD1151" s="72"/>
      <c r="AE1151" s="72"/>
      <c r="AG1151" s="127"/>
      <c r="AN1151" s="72"/>
      <c r="AO1151" s="72"/>
      <c r="AP1151" s="72"/>
      <c r="AQ1151" s="72"/>
      <c r="AR1151" s="72"/>
      <c r="AS1151" s="72"/>
      <c r="AT1151" s="72"/>
      <c r="AU1151" s="72"/>
    </row>
    <row r="1152" spans="27:47" x14ac:dyDescent="0.2">
      <c r="AA1152" s="72"/>
      <c r="AB1152" s="72"/>
      <c r="AC1152" s="72"/>
      <c r="AD1152" s="72"/>
      <c r="AE1152" s="72"/>
      <c r="AG1152" s="127"/>
      <c r="AN1152" s="72"/>
      <c r="AO1152" s="72"/>
      <c r="AP1152" s="72"/>
      <c r="AQ1152" s="72"/>
      <c r="AR1152" s="72"/>
      <c r="AS1152" s="72"/>
      <c r="AT1152" s="72"/>
      <c r="AU1152" s="72"/>
    </row>
    <row r="1153" spans="27:48" x14ac:dyDescent="0.2">
      <c r="AA1153" s="72"/>
      <c r="AB1153" s="72"/>
      <c r="AC1153" s="72"/>
      <c r="AD1153" s="72"/>
      <c r="AE1153" s="72"/>
      <c r="AG1153" s="127"/>
      <c r="AN1153" s="72"/>
      <c r="AO1153" s="72"/>
      <c r="AP1153" s="72"/>
      <c r="AQ1153" s="72"/>
      <c r="AR1153" s="72"/>
      <c r="AS1153" s="72"/>
      <c r="AT1153" s="72"/>
      <c r="AU1153" s="72"/>
    </row>
    <row r="1154" spans="27:48" x14ac:dyDescent="0.2">
      <c r="AA1154" s="72"/>
      <c r="AB1154" s="72"/>
      <c r="AC1154" s="72"/>
      <c r="AD1154" s="72"/>
      <c r="AE1154" s="72"/>
      <c r="AG1154" s="127"/>
      <c r="AN1154" s="72"/>
      <c r="AO1154" s="72"/>
      <c r="AP1154" s="72"/>
      <c r="AQ1154" s="72"/>
      <c r="AR1154" s="72"/>
      <c r="AS1154" s="72"/>
      <c r="AT1154" s="72"/>
      <c r="AU1154" s="72"/>
    </row>
    <row r="1155" spans="27:48" x14ac:dyDescent="0.2">
      <c r="AA1155" s="72"/>
      <c r="AB1155" s="72"/>
      <c r="AC1155" s="72"/>
      <c r="AD1155" s="72"/>
      <c r="AE1155" s="72"/>
      <c r="AG1155" s="127"/>
      <c r="AN1155" s="72"/>
      <c r="AO1155" s="72"/>
      <c r="AP1155" s="72"/>
      <c r="AQ1155" s="72"/>
      <c r="AR1155" s="72"/>
      <c r="AS1155" s="72"/>
      <c r="AT1155" s="72"/>
      <c r="AU1155" s="72"/>
    </row>
    <row r="1156" spans="27:48" x14ac:dyDescent="0.2">
      <c r="AA1156" s="72"/>
      <c r="AB1156" s="72"/>
      <c r="AC1156" s="72"/>
      <c r="AD1156" s="72"/>
      <c r="AE1156" s="72"/>
      <c r="AG1156" s="127"/>
      <c r="AN1156" s="72"/>
      <c r="AO1156" s="72"/>
      <c r="AP1156" s="72"/>
      <c r="AQ1156" s="72"/>
      <c r="AR1156" s="72"/>
      <c r="AS1156" s="72"/>
      <c r="AT1156" s="72"/>
      <c r="AU1156" s="72"/>
      <c r="AV1156" s="72"/>
    </row>
    <row r="1157" spans="27:48" x14ac:dyDescent="0.2">
      <c r="AA1157" s="72"/>
      <c r="AB1157" s="72"/>
      <c r="AC1157" s="72"/>
      <c r="AD1157" s="72"/>
      <c r="AE1157" s="72"/>
      <c r="AG1157" s="127"/>
      <c r="AN1157" s="72"/>
      <c r="AO1157" s="72"/>
      <c r="AP1157" s="72"/>
      <c r="AQ1157" s="72"/>
      <c r="AR1157" s="72"/>
      <c r="AS1157" s="72"/>
      <c r="AT1157" s="72"/>
      <c r="AU1157" s="72"/>
    </row>
    <row r="1158" spans="27:48" x14ac:dyDescent="0.2">
      <c r="AA1158" s="72"/>
      <c r="AB1158" s="72"/>
      <c r="AC1158" s="72"/>
      <c r="AD1158" s="72"/>
      <c r="AE1158" s="72"/>
      <c r="AG1158" s="127"/>
      <c r="AN1158" s="72"/>
      <c r="AO1158" s="72"/>
      <c r="AP1158" s="72"/>
      <c r="AQ1158" s="72"/>
      <c r="AR1158" s="72"/>
      <c r="AS1158" s="72"/>
      <c r="AT1158" s="72"/>
      <c r="AU1158" s="72"/>
    </row>
    <row r="1159" spans="27:48" x14ac:dyDescent="0.2">
      <c r="AA1159" s="72"/>
      <c r="AB1159" s="72"/>
      <c r="AC1159" s="72"/>
      <c r="AD1159" s="72"/>
      <c r="AE1159" s="72"/>
      <c r="AG1159" s="127"/>
      <c r="AN1159" s="72"/>
      <c r="AO1159" s="72"/>
      <c r="AP1159" s="72"/>
      <c r="AQ1159" s="72"/>
      <c r="AR1159" s="72"/>
      <c r="AS1159" s="72"/>
      <c r="AT1159" s="72"/>
      <c r="AU1159" s="72"/>
    </row>
    <row r="1160" spans="27:48" x14ac:dyDescent="0.2">
      <c r="AA1160" s="72"/>
      <c r="AB1160" s="72"/>
      <c r="AC1160" s="72"/>
      <c r="AD1160" s="72"/>
      <c r="AE1160" s="72"/>
      <c r="AG1160" s="127"/>
      <c r="AN1160" s="72"/>
      <c r="AO1160" s="72"/>
      <c r="AP1160" s="72"/>
      <c r="AQ1160" s="72"/>
      <c r="AR1160" s="72"/>
      <c r="AS1160" s="72"/>
      <c r="AT1160" s="72"/>
      <c r="AU1160" s="72"/>
    </row>
    <row r="1161" spans="27:48" x14ac:dyDescent="0.2">
      <c r="AA1161" s="72"/>
      <c r="AB1161" s="72"/>
      <c r="AC1161" s="72"/>
      <c r="AD1161" s="72"/>
      <c r="AE1161" s="72"/>
      <c r="AG1161" s="127"/>
      <c r="AN1161" s="72"/>
      <c r="AO1161" s="72"/>
      <c r="AP1161" s="72"/>
      <c r="AQ1161" s="72"/>
      <c r="AR1161" s="72"/>
      <c r="AS1161" s="72"/>
      <c r="AT1161" s="72"/>
      <c r="AU1161" s="72"/>
    </row>
    <row r="1162" spans="27:48" x14ac:dyDescent="0.2">
      <c r="AA1162" s="72"/>
      <c r="AB1162" s="72"/>
      <c r="AC1162" s="72"/>
      <c r="AD1162" s="72"/>
      <c r="AE1162" s="72"/>
      <c r="AG1162" s="127"/>
      <c r="AN1162" s="72"/>
      <c r="AO1162" s="72"/>
      <c r="AP1162" s="72"/>
      <c r="AQ1162" s="72"/>
      <c r="AR1162" s="72"/>
      <c r="AS1162" s="72"/>
      <c r="AT1162" s="72"/>
      <c r="AU1162" s="72"/>
    </row>
    <row r="1163" spans="27:48" x14ac:dyDescent="0.2">
      <c r="AA1163" s="72"/>
      <c r="AB1163" s="72"/>
      <c r="AC1163" s="72"/>
      <c r="AD1163" s="72"/>
      <c r="AE1163" s="72"/>
      <c r="AG1163" s="127"/>
      <c r="AN1163" s="72"/>
      <c r="AO1163" s="72"/>
      <c r="AP1163" s="72"/>
      <c r="AQ1163" s="72"/>
      <c r="AR1163" s="72"/>
      <c r="AS1163" s="72"/>
      <c r="AT1163" s="72"/>
      <c r="AU1163" s="72"/>
    </row>
    <row r="1164" spans="27:48" x14ac:dyDescent="0.2">
      <c r="AA1164" s="72"/>
      <c r="AB1164" s="72"/>
      <c r="AC1164" s="72"/>
      <c r="AD1164" s="72"/>
      <c r="AE1164" s="72"/>
      <c r="AG1164" s="127"/>
      <c r="AN1164" s="72"/>
      <c r="AO1164" s="72"/>
      <c r="AP1164" s="72"/>
      <c r="AQ1164" s="72"/>
      <c r="AR1164" s="72"/>
      <c r="AS1164" s="72"/>
      <c r="AT1164" s="72"/>
      <c r="AU1164" s="72"/>
    </row>
    <row r="1165" spans="27:48" x14ac:dyDescent="0.2">
      <c r="AA1165" s="72"/>
      <c r="AB1165" s="72"/>
      <c r="AC1165" s="72"/>
      <c r="AD1165" s="72"/>
      <c r="AE1165" s="72"/>
      <c r="AG1165" s="127"/>
      <c r="AN1165" s="72"/>
      <c r="AO1165" s="72"/>
      <c r="AP1165" s="72"/>
      <c r="AQ1165" s="72"/>
      <c r="AR1165" s="72"/>
      <c r="AS1165" s="72"/>
      <c r="AT1165" s="72"/>
      <c r="AU1165" s="72"/>
    </row>
    <row r="1166" spans="27:48" x14ac:dyDescent="0.2">
      <c r="AA1166" s="72"/>
      <c r="AB1166" s="72"/>
      <c r="AC1166" s="72"/>
      <c r="AD1166" s="72"/>
      <c r="AE1166" s="72"/>
      <c r="AG1166" s="127"/>
      <c r="AN1166" s="72"/>
      <c r="AO1166" s="72"/>
      <c r="AP1166" s="72"/>
      <c r="AQ1166" s="72"/>
      <c r="AR1166" s="72"/>
      <c r="AS1166" s="72"/>
      <c r="AT1166" s="72"/>
      <c r="AU1166" s="72"/>
    </row>
    <row r="1167" spans="27:48" x14ac:dyDescent="0.2">
      <c r="AA1167" s="72"/>
      <c r="AB1167" s="72"/>
      <c r="AC1167" s="72"/>
      <c r="AD1167" s="72"/>
      <c r="AE1167" s="72"/>
      <c r="AG1167" s="127"/>
      <c r="AN1167" s="72"/>
      <c r="AO1167" s="72"/>
      <c r="AP1167" s="72"/>
      <c r="AQ1167" s="72"/>
      <c r="AR1167" s="72"/>
      <c r="AS1167" s="72"/>
      <c r="AT1167" s="72"/>
      <c r="AU1167" s="72"/>
    </row>
    <row r="1168" spans="27:48" x14ac:dyDescent="0.2">
      <c r="AA1168" s="72"/>
      <c r="AB1168" s="72"/>
      <c r="AC1168" s="72"/>
      <c r="AD1168" s="72"/>
      <c r="AE1168" s="72"/>
      <c r="AG1168" s="127"/>
      <c r="AN1168" s="72"/>
      <c r="AO1168" s="72"/>
      <c r="AP1168" s="72"/>
      <c r="AQ1168" s="72"/>
      <c r="AR1168" s="72"/>
      <c r="AS1168" s="72"/>
      <c r="AT1168" s="72"/>
      <c r="AU1168" s="72"/>
    </row>
    <row r="1169" spans="27:64" x14ac:dyDescent="0.2">
      <c r="AA1169" s="72"/>
      <c r="AB1169" s="72"/>
      <c r="AC1169" s="72"/>
      <c r="AD1169" s="72"/>
      <c r="AE1169" s="72"/>
      <c r="AG1169" s="127"/>
      <c r="AN1169" s="72"/>
      <c r="AO1169" s="72"/>
      <c r="AP1169" s="72"/>
      <c r="AQ1169" s="72"/>
      <c r="AR1169" s="72"/>
      <c r="AS1169" s="72"/>
      <c r="AT1169" s="72"/>
      <c r="AU1169" s="72"/>
    </row>
    <row r="1170" spans="27:64" x14ac:dyDescent="0.2">
      <c r="AA1170" s="72"/>
      <c r="AB1170" s="72"/>
      <c r="AC1170" s="72"/>
      <c r="AD1170" s="72"/>
      <c r="AE1170" s="72"/>
      <c r="AG1170" s="127"/>
      <c r="AN1170" s="72"/>
      <c r="AO1170" s="72"/>
      <c r="AP1170" s="72"/>
      <c r="AQ1170" s="72"/>
      <c r="AR1170" s="72"/>
      <c r="AS1170" s="72"/>
      <c r="AT1170" s="72"/>
      <c r="AU1170" s="72"/>
    </row>
    <row r="1171" spans="27:64" x14ac:dyDescent="0.2">
      <c r="AA1171" s="72"/>
      <c r="AB1171" s="72"/>
      <c r="AC1171" s="72"/>
      <c r="AD1171" s="72"/>
      <c r="AE1171" s="72"/>
      <c r="AG1171" s="127"/>
      <c r="AN1171" s="72"/>
      <c r="AO1171" s="72"/>
      <c r="AP1171" s="72"/>
      <c r="AQ1171" s="72"/>
      <c r="AR1171" s="72"/>
      <c r="AS1171" s="72"/>
      <c r="AT1171" s="72"/>
      <c r="AU1171" s="72"/>
    </row>
    <row r="1172" spans="27:64" x14ac:dyDescent="0.2">
      <c r="AA1172" s="72"/>
      <c r="AB1172" s="72"/>
      <c r="AC1172" s="72"/>
      <c r="AD1172" s="72"/>
      <c r="AE1172" s="72"/>
      <c r="AG1172" s="127"/>
      <c r="AN1172" s="72"/>
      <c r="AO1172" s="72"/>
      <c r="AP1172" s="72"/>
      <c r="AQ1172" s="72"/>
      <c r="AR1172" s="72"/>
      <c r="AS1172" s="72"/>
      <c r="AT1172" s="72"/>
      <c r="AU1172" s="72"/>
    </row>
    <row r="1173" spans="27:64" x14ac:dyDescent="0.2">
      <c r="AA1173" s="72"/>
      <c r="AB1173" s="72"/>
      <c r="AC1173" s="72"/>
      <c r="AD1173" s="72"/>
      <c r="AE1173" s="72"/>
      <c r="AG1173" s="127"/>
      <c r="AN1173" s="72"/>
      <c r="AO1173" s="72"/>
      <c r="AP1173" s="72"/>
      <c r="AQ1173" s="72"/>
      <c r="AR1173" s="72"/>
      <c r="AS1173" s="72"/>
      <c r="AT1173" s="72"/>
      <c r="AU1173" s="72"/>
    </row>
    <row r="1174" spans="27:64" x14ac:dyDescent="0.2">
      <c r="AA1174" s="72"/>
      <c r="AB1174" s="72"/>
      <c r="AC1174" s="72"/>
      <c r="AD1174" s="72"/>
      <c r="AE1174" s="72"/>
      <c r="AG1174" s="127"/>
      <c r="AN1174" s="72"/>
      <c r="AO1174" s="72"/>
      <c r="AP1174" s="72"/>
      <c r="AQ1174" s="72"/>
      <c r="AR1174" s="72"/>
      <c r="AS1174" s="72"/>
      <c r="AT1174" s="72"/>
      <c r="AU1174" s="72"/>
    </row>
    <row r="1175" spans="27:64" x14ac:dyDescent="0.2">
      <c r="AA1175" s="72"/>
      <c r="AB1175" s="72"/>
      <c r="AC1175" s="72"/>
      <c r="AD1175" s="72"/>
      <c r="AE1175" s="72"/>
      <c r="AG1175" s="127"/>
      <c r="AN1175" s="72"/>
      <c r="AO1175" s="72"/>
      <c r="AP1175" s="72"/>
      <c r="AQ1175" s="72"/>
      <c r="AR1175" s="72"/>
      <c r="AS1175" s="72"/>
      <c r="AT1175" s="72"/>
      <c r="AU1175" s="72"/>
    </row>
    <row r="1176" spans="27:64" x14ac:dyDescent="0.2">
      <c r="AA1176" s="72"/>
      <c r="AB1176" s="72"/>
      <c r="AC1176" s="72"/>
      <c r="AD1176" s="72"/>
      <c r="AE1176" s="72"/>
      <c r="AG1176" s="127"/>
      <c r="AN1176" s="72"/>
      <c r="AO1176" s="72"/>
      <c r="AP1176" s="72"/>
      <c r="AQ1176" s="72"/>
      <c r="AR1176" s="72"/>
      <c r="AS1176" s="72"/>
      <c r="AT1176" s="72"/>
      <c r="AU1176" s="72"/>
      <c r="AV1176" s="72"/>
      <c r="AW1176" s="72"/>
      <c r="AX1176" s="72"/>
      <c r="AY1176" s="72"/>
      <c r="AZ1176" s="72"/>
      <c r="BA1176" s="72"/>
      <c r="BB1176" s="72"/>
      <c r="BC1176" s="72"/>
      <c r="BD1176" s="72"/>
      <c r="BE1176" s="72"/>
      <c r="BF1176" s="72"/>
      <c r="BG1176" s="72"/>
      <c r="BH1176" s="72"/>
      <c r="BI1176" s="72"/>
      <c r="BJ1176" s="72"/>
      <c r="BK1176" s="72"/>
      <c r="BL1176" s="72"/>
    </row>
    <row r="1177" spans="27:64" x14ac:dyDescent="0.2">
      <c r="AA1177" s="72"/>
      <c r="AB1177" s="72"/>
      <c r="AC1177" s="72"/>
      <c r="AD1177" s="72"/>
      <c r="AE1177" s="72"/>
      <c r="AG1177" s="127"/>
      <c r="AN1177" s="72"/>
      <c r="AO1177" s="72"/>
      <c r="AP1177" s="72"/>
      <c r="AQ1177" s="72"/>
      <c r="AR1177" s="72"/>
      <c r="AS1177" s="72"/>
      <c r="AT1177" s="72"/>
      <c r="AU1177" s="72"/>
    </row>
    <row r="1178" spans="27:64" x14ac:dyDescent="0.2">
      <c r="AA1178" s="72"/>
      <c r="AB1178" s="72"/>
      <c r="AC1178" s="72"/>
      <c r="AD1178" s="72"/>
      <c r="AE1178" s="72"/>
      <c r="AG1178" s="127"/>
      <c r="AN1178" s="72"/>
      <c r="AO1178" s="72"/>
      <c r="AP1178" s="72"/>
      <c r="AQ1178" s="72"/>
      <c r="AR1178" s="72"/>
      <c r="AS1178" s="72"/>
      <c r="AT1178" s="72"/>
      <c r="AU1178" s="72"/>
    </row>
    <row r="1179" spans="27:64" x14ac:dyDescent="0.2">
      <c r="AA1179" s="72"/>
      <c r="AB1179" s="72"/>
      <c r="AC1179" s="72"/>
      <c r="AD1179" s="72"/>
      <c r="AE1179" s="72"/>
      <c r="AG1179" s="127"/>
      <c r="AN1179" s="72"/>
      <c r="AO1179" s="72"/>
      <c r="AP1179" s="72"/>
      <c r="AQ1179" s="72"/>
      <c r="AR1179" s="72"/>
      <c r="AS1179" s="72"/>
      <c r="AT1179" s="72"/>
      <c r="AU1179" s="72"/>
    </row>
    <row r="1180" spans="27:64" x14ac:dyDescent="0.2">
      <c r="AA1180" s="72"/>
      <c r="AB1180" s="72"/>
      <c r="AC1180" s="72"/>
      <c r="AD1180" s="72"/>
      <c r="AE1180" s="72"/>
      <c r="AG1180" s="127"/>
      <c r="AN1180" s="72"/>
      <c r="AO1180" s="72"/>
      <c r="AP1180" s="72"/>
      <c r="AQ1180" s="72"/>
      <c r="AR1180" s="72"/>
      <c r="AS1180" s="72"/>
      <c r="AT1180" s="72"/>
      <c r="AU1180" s="72"/>
    </row>
    <row r="1181" spans="27:64" x14ac:dyDescent="0.2">
      <c r="AA1181" s="72"/>
      <c r="AB1181" s="72"/>
      <c r="AC1181" s="72"/>
      <c r="AD1181" s="72"/>
      <c r="AE1181" s="72"/>
      <c r="AG1181" s="127"/>
      <c r="AN1181" s="72"/>
      <c r="AO1181" s="72"/>
      <c r="AP1181" s="72"/>
      <c r="AQ1181" s="72"/>
      <c r="AR1181" s="72"/>
      <c r="AS1181" s="72"/>
      <c r="AT1181" s="72"/>
      <c r="AU1181" s="72"/>
    </row>
    <row r="1182" spans="27:64" x14ac:dyDescent="0.2">
      <c r="AA1182" s="72"/>
      <c r="AB1182" s="72"/>
      <c r="AC1182" s="72"/>
      <c r="AD1182" s="72"/>
      <c r="AE1182" s="72"/>
      <c r="AG1182" s="127"/>
      <c r="AN1182" s="72"/>
      <c r="AO1182" s="72"/>
      <c r="AP1182" s="72"/>
      <c r="AQ1182" s="72"/>
      <c r="AR1182" s="72"/>
      <c r="AS1182" s="72"/>
      <c r="AT1182" s="72"/>
      <c r="AU1182" s="72"/>
    </row>
    <row r="1183" spans="27:64" x14ac:dyDescent="0.2">
      <c r="AA1183" s="72"/>
      <c r="AB1183" s="72"/>
      <c r="AC1183" s="72"/>
      <c r="AD1183" s="72"/>
      <c r="AE1183" s="72"/>
      <c r="AG1183" s="127"/>
      <c r="AN1183" s="72"/>
      <c r="AO1183" s="72"/>
      <c r="AP1183" s="72"/>
      <c r="AQ1183" s="72"/>
      <c r="AR1183" s="72"/>
      <c r="AS1183" s="72"/>
      <c r="AT1183" s="72"/>
      <c r="AU1183" s="72"/>
    </row>
    <row r="1184" spans="27:64" x14ac:dyDescent="0.2">
      <c r="AA1184" s="72"/>
      <c r="AB1184" s="72"/>
      <c r="AC1184" s="72"/>
      <c r="AD1184" s="72"/>
      <c r="AE1184" s="72"/>
      <c r="AG1184" s="127"/>
      <c r="AN1184" s="72"/>
      <c r="AO1184" s="72"/>
      <c r="AP1184" s="72"/>
      <c r="AQ1184" s="72"/>
      <c r="AR1184" s="72"/>
      <c r="AS1184" s="72"/>
      <c r="AT1184" s="72"/>
      <c r="AU1184" s="72"/>
    </row>
    <row r="1185" spans="27:48" x14ac:dyDescent="0.2">
      <c r="AA1185" s="72"/>
      <c r="AB1185" s="72"/>
      <c r="AC1185" s="72"/>
      <c r="AD1185" s="72"/>
      <c r="AE1185" s="72"/>
      <c r="AG1185" s="127"/>
      <c r="AN1185" s="72"/>
      <c r="AO1185" s="72"/>
      <c r="AP1185" s="72"/>
      <c r="AQ1185" s="72"/>
      <c r="AR1185" s="72"/>
      <c r="AS1185" s="72"/>
      <c r="AT1185" s="72"/>
      <c r="AU1185" s="72"/>
    </row>
    <row r="1186" spans="27:48" x14ac:dyDescent="0.2">
      <c r="AA1186" s="72"/>
      <c r="AB1186" s="72"/>
      <c r="AC1186" s="72"/>
      <c r="AD1186" s="72"/>
      <c r="AE1186" s="72"/>
      <c r="AG1186" s="127"/>
      <c r="AN1186" s="72"/>
      <c r="AO1186" s="72"/>
      <c r="AP1186" s="72"/>
      <c r="AQ1186" s="72"/>
      <c r="AR1186" s="72"/>
      <c r="AS1186" s="72"/>
      <c r="AT1186" s="72"/>
      <c r="AU1186" s="72"/>
    </row>
    <row r="1187" spans="27:48" x14ac:dyDescent="0.2">
      <c r="AA1187" s="72"/>
      <c r="AB1187" s="72"/>
      <c r="AC1187" s="72"/>
      <c r="AD1187" s="72"/>
      <c r="AE1187" s="72"/>
      <c r="AG1187" s="127"/>
      <c r="AN1187" s="72"/>
      <c r="AO1187" s="72"/>
      <c r="AP1187" s="72"/>
      <c r="AQ1187" s="72"/>
      <c r="AR1187" s="72"/>
      <c r="AS1187" s="72"/>
      <c r="AT1187" s="72"/>
      <c r="AU1187" s="72"/>
    </row>
    <row r="1188" spans="27:48" x14ac:dyDescent="0.2">
      <c r="AA1188" s="72"/>
      <c r="AB1188" s="72"/>
      <c r="AC1188" s="72"/>
      <c r="AD1188" s="72"/>
      <c r="AE1188" s="72"/>
      <c r="AG1188" s="127"/>
      <c r="AN1188" s="72"/>
      <c r="AO1188" s="72"/>
      <c r="AP1188" s="72"/>
      <c r="AQ1188" s="72"/>
      <c r="AR1188" s="72"/>
      <c r="AS1188" s="72"/>
      <c r="AT1188" s="72"/>
      <c r="AU1188" s="72"/>
    </row>
    <row r="1189" spans="27:48" x14ac:dyDescent="0.2">
      <c r="AA1189" s="72"/>
      <c r="AB1189" s="72"/>
      <c r="AC1189" s="72"/>
      <c r="AD1189" s="72"/>
      <c r="AE1189" s="72"/>
      <c r="AG1189" s="127"/>
      <c r="AN1189" s="72"/>
      <c r="AO1189" s="72"/>
      <c r="AP1189" s="72"/>
      <c r="AQ1189" s="72"/>
      <c r="AR1189" s="72"/>
      <c r="AS1189" s="72"/>
      <c r="AT1189" s="72"/>
      <c r="AU1189" s="72"/>
      <c r="AV1189" s="72"/>
    </row>
    <row r="1190" spans="27:48" x14ac:dyDescent="0.2">
      <c r="AA1190" s="72"/>
      <c r="AB1190" s="72"/>
      <c r="AC1190" s="72"/>
      <c r="AD1190" s="72"/>
      <c r="AE1190" s="72"/>
      <c r="AG1190" s="127"/>
      <c r="AN1190" s="72"/>
      <c r="AO1190" s="72"/>
      <c r="AP1190" s="72"/>
      <c r="AQ1190" s="72"/>
      <c r="AR1190" s="72"/>
      <c r="AS1190" s="72"/>
      <c r="AT1190" s="72"/>
      <c r="AU1190" s="72"/>
    </row>
    <row r="1191" spans="27:48" x14ac:dyDescent="0.2">
      <c r="AA1191" s="72"/>
      <c r="AB1191" s="72"/>
      <c r="AC1191" s="72"/>
      <c r="AD1191" s="72"/>
      <c r="AE1191" s="72"/>
      <c r="AG1191" s="127"/>
      <c r="AN1191" s="72"/>
      <c r="AO1191" s="72"/>
      <c r="AP1191" s="72"/>
      <c r="AQ1191" s="72"/>
      <c r="AR1191" s="72"/>
      <c r="AS1191" s="72"/>
      <c r="AT1191" s="72"/>
      <c r="AU1191" s="72"/>
    </row>
    <row r="1192" spans="27:48" x14ac:dyDescent="0.2">
      <c r="AA1192" s="72"/>
      <c r="AB1192" s="72"/>
      <c r="AC1192" s="72"/>
      <c r="AD1192" s="72"/>
      <c r="AE1192" s="72"/>
      <c r="AG1192" s="127"/>
      <c r="AN1192" s="72"/>
      <c r="AO1192" s="72"/>
      <c r="AP1192" s="72"/>
      <c r="AQ1192" s="72"/>
      <c r="AR1192" s="72"/>
      <c r="AS1192" s="72"/>
      <c r="AT1192" s="72"/>
      <c r="AU1192" s="72"/>
      <c r="AV1192" s="72"/>
    </row>
    <row r="1193" spans="27:48" x14ac:dyDescent="0.2">
      <c r="AA1193" s="72"/>
      <c r="AB1193" s="72"/>
      <c r="AC1193" s="72"/>
      <c r="AD1193" s="72"/>
      <c r="AE1193" s="72"/>
      <c r="AG1193" s="127"/>
      <c r="AN1193" s="72"/>
      <c r="AO1193" s="72"/>
      <c r="AP1193" s="72"/>
      <c r="AQ1193" s="72"/>
      <c r="AR1193" s="72"/>
      <c r="AS1193" s="72"/>
      <c r="AT1193" s="72"/>
      <c r="AU1193" s="72"/>
    </row>
    <row r="1194" spans="27:48" x14ac:dyDescent="0.2">
      <c r="AA1194" s="72"/>
      <c r="AB1194" s="72"/>
      <c r="AC1194" s="72"/>
      <c r="AD1194" s="72"/>
      <c r="AE1194" s="72"/>
      <c r="AG1194" s="127"/>
      <c r="AN1194" s="72"/>
      <c r="AO1194" s="72"/>
      <c r="AP1194" s="72"/>
      <c r="AQ1194" s="72"/>
      <c r="AR1194" s="72"/>
      <c r="AS1194" s="72"/>
      <c r="AT1194" s="72"/>
      <c r="AU1194" s="72"/>
    </row>
    <row r="1195" spans="27:48" x14ac:dyDescent="0.2">
      <c r="AA1195" s="72"/>
      <c r="AB1195" s="72"/>
      <c r="AC1195" s="72"/>
      <c r="AD1195" s="72"/>
      <c r="AE1195" s="72"/>
      <c r="AG1195" s="127"/>
      <c r="AN1195" s="72"/>
      <c r="AO1195" s="72"/>
      <c r="AP1195" s="72"/>
      <c r="AQ1195" s="72"/>
      <c r="AR1195" s="72"/>
      <c r="AS1195" s="72"/>
      <c r="AT1195" s="72"/>
      <c r="AU1195" s="72"/>
    </row>
    <row r="1196" spans="27:48" x14ac:dyDescent="0.2">
      <c r="AA1196" s="72"/>
      <c r="AB1196" s="72"/>
      <c r="AC1196" s="72"/>
      <c r="AD1196" s="72"/>
      <c r="AE1196" s="72"/>
      <c r="AG1196" s="127"/>
      <c r="AN1196" s="72"/>
      <c r="AO1196" s="72"/>
      <c r="AP1196" s="72"/>
      <c r="AQ1196" s="72"/>
      <c r="AR1196" s="72"/>
      <c r="AS1196" s="72"/>
      <c r="AT1196" s="72"/>
      <c r="AU1196" s="72"/>
    </row>
    <row r="1197" spans="27:48" x14ac:dyDescent="0.2">
      <c r="AA1197" s="72"/>
      <c r="AB1197" s="72"/>
      <c r="AC1197" s="72"/>
      <c r="AD1197" s="72"/>
      <c r="AE1197" s="72"/>
      <c r="AG1197" s="127"/>
      <c r="AN1197" s="72"/>
      <c r="AO1197" s="72"/>
      <c r="AP1197" s="72"/>
      <c r="AQ1197" s="72"/>
      <c r="AR1197" s="72"/>
      <c r="AS1197" s="72"/>
      <c r="AT1197" s="72"/>
      <c r="AU1197" s="72"/>
    </row>
    <row r="1198" spans="27:48" x14ac:dyDescent="0.2">
      <c r="AA1198" s="72"/>
      <c r="AB1198" s="72"/>
      <c r="AC1198" s="72"/>
      <c r="AD1198" s="72"/>
      <c r="AE1198" s="72"/>
      <c r="AG1198" s="127"/>
      <c r="AN1198" s="72"/>
      <c r="AO1198" s="72"/>
      <c r="AP1198" s="72"/>
      <c r="AQ1198" s="72"/>
      <c r="AR1198" s="72"/>
      <c r="AS1198" s="72"/>
      <c r="AT1198" s="72"/>
      <c r="AU1198" s="72"/>
    </row>
    <row r="1199" spans="27:48" x14ac:dyDescent="0.2">
      <c r="AA1199" s="72"/>
      <c r="AB1199" s="72"/>
      <c r="AC1199" s="72"/>
      <c r="AD1199" s="72"/>
      <c r="AE1199" s="72"/>
      <c r="AG1199" s="127"/>
      <c r="AN1199" s="72"/>
      <c r="AO1199" s="72"/>
      <c r="AP1199" s="72"/>
      <c r="AQ1199" s="72"/>
      <c r="AR1199" s="72"/>
      <c r="AS1199" s="72"/>
      <c r="AT1199" s="72"/>
      <c r="AU1199" s="72"/>
    </row>
    <row r="1200" spans="27:48" x14ac:dyDescent="0.2">
      <c r="AA1200" s="72"/>
      <c r="AB1200" s="72"/>
      <c r="AC1200" s="72"/>
      <c r="AD1200" s="72"/>
      <c r="AE1200" s="72"/>
      <c r="AG1200" s="127"/>
      <c r="AN1200" s="72"/>
      <c r="AO1200" s="72"/>
      <c r="AP1200" s="72"/>
      <c r="AQ1200" s="72"/>
      <c r="AR1200" s="72"/>
      <c r="AS1200" s="72"/>
      <c r="AT1200" s="72"/>
      <c r="AU1200" s="72"/>
    </row>
    <row r="1201" spans="27:48" x14ac:dyDescent="0.2">
      <c r="AA1201" s="72"/>
      <c r="AB1201" s="72"/>
      <c r="AC1201" s="72"/>
      <c r="AD1201" s="72"/>
      <c r="AE1201" s="72"/>
      <c r="AG1201" s="127"/>
      <c r="AN1201" s="72"/>
      <c r="AO1201" s="72"/>
      <c r="AP1201" s="72"/>
      <c r="AQ1201" s="72"/>
      <c r="AR1201" s="72"/>
      <c r="AS1201" s="72"/>
      <c r="AT1201" s="72"/>
      <c r="AU1201" s="72"/>
    </row>
    <row r="1202" spans="27:48" x14ac:dyDescent="0.2">
      <c r="AA1202" s="72"/>
      <c r="AB1202" s="72"/>
      <c r="AC1202" s="72"/>
      <c r="AD1202" s="72"/>
      <c r="AE1202" s="72"/>
      <c r="AG1202" s="127"/>
      <c r="AN1202" s="72"/>
      <c r="AO1202" s="72"/>
      <c r="AP1202" s="72"/>
      <c r="AQ1202" s="72"/>
      <c r="AR1202" s="72"/>
      <c r="AS1202" s="72"/>
      <c r="AT1202" s="72"/>
      <c r="AU1202" s="72"/>
    </row>
    <row r="1203" spans="27:48" x14ac:dyDescent="0.2">
      <c r="AA1203" s="72"/>
      <c r="AB1203" s="72"/>
      <c r="AC1203" s="72"/>
      <c r="AD1203" s="72"/>
      <c r="AE1203" s="72"/>
      <c r="AG1203" s="127"/>
      <c r="AN1203" s="72"/>
      <c r="AO1203" s="72"/>
      <c r="AP1203" s="72"/>
      <c r="AQ1203" s="72"/>
      <c r="AR1203" s="72"/>
      <c r="AS1203" s="72"/>
      <c r="AT1203" s="72"/>
      <c r="AU1203" s="72"/>
    </row>
    <row r="1204" spans="27:48" x14ac:dyDescent="0.2">
      <c r="AA1204" s="72"/>
      <c r="AB1204" s="72"/>
      <c r="AC1204" s="72"/>
      <c r="AD1204" s="72"/>
      <c r="AE1204" s="72"/>
      <c r="AG1204" s="127"/>
      <c r="AN1204" s="72"/>
      <c r="AO1204" s="72"/>
      <c r="AP1204" s="72"/>
      <c r="AQ1204" s="72"/>
      <c r="AR1204" s="72"/>
      <c r="AS1204" s="72"/>
      <c r="AT1204" s="72"/>
      <c r="AU1204" s="72"/>
      <c r="AV1204" s="72"/>
    </row>
    <row r="1205" spans="27:48" x14ac:dyDescent="0.2">
      <c r="AA1205" s="72"/>
      <c r="AB1205" s="72"/>
      <c r="AC1205" s="72"/>
      <c r="AD1205" s="72"/>
      <c r="AE1205" s="72"/>
      <c r="AG1205" s="127"/>
      <c r="AN1205" s="72"/>
      <c r="AO1205" s="72"/>
      <c r="AP1205" s="72"/>
      <c r="AQ1205" s="72"/>
      <c r="AR1205" s="72"/>
      <c r="AS1205" s="72"/>
      <c r="AT1205" s="72"/>
      <c r="AU1205" s="72"/>
    </row>
    <row r="1206" spans="27:48" x14ac:dyDescent="0.2">
      <c r="AA1206" s="72"/>
      <c r="AB1206" s="72"/>
      <c r="AC1206" s="72"/>
      <c r="AD1206" s="72"/>
      <c r="AE1206" s="72"/>
      <c r="AG1206" s="127"/>
      <c r="AN1206" s="72"/>
      <c r="AO1206" s="72"/>
      <c r="AP1206" s="72"/>
      <c r="AQ1206" s="72"/>
      <c r="AR1206" s="72"/>
      <c r="AS1206" s="72"/>
      <c r="AT1206" s="72"/>
      <c r="AU1206" s="72"/>
    </row>
    <row r="1207" spans="27:48" x14ac:dyDescent="0.2">
      <c r="AA1207" s="72"/>
      <c r="AB1207" s="72"/>
      <c r="AC1207" s="72"/>
      <c r="AD1207" s="72"/>
      <c r="AE1207" s="72"/>
      <c r="AG1207" s="127"/>
      <c r="AN1207" s="72"/>
      <c r="AO1207" s="72"/>
      <c r="AP1207" s="72"/>
      <c r="AQ1207" s="72"/>
      <c r="AR1207" s="72"/>
      <c r="AS1207" s="72"/>
      <c r="AT1207" s="72"/>
      <c r="AU1207" s="72"/>
    </row>
    <row r="1208" spans="27:48" x14ac:dyDescent="0.2">
      <c r="AA1208" s="72"/>
      <c r="AB1208" s="72"/>
      <c r="AC1208" s="72"/>
      <c r="AD1208" s="72"/>
      <c r="AE1208" s="72"/>
      <c r="AG1208" s="127"/>
      <c r="AN1208" s="72"/>
      <c r="AO1208" s="72"/>
      <c r="AP1208" s="72"/>
      <c r="AQ1208" s="72"/>
      <c r="AR1208" s="72"/>
      <c r="AS1208" s="72"/>
      <c r="AT1208" s="72"/>
      <c r="AU1208" s="72"/>
    </row>
    <row r="1209" spans="27:48" x14ac:dyDescent="0.2">
      <c r="AA1209" s="72"/>
      <c r="AB1209" s="72"/>
      <c r="AC1209" s="72"/>
      <c r="AD1209" s="72"/>
      <c r="AE1209" s="72"/>
      <c r="AG1209" s="127"/>
      <c r="AN1209" s="72"/>
      <c r="AO1209" s="72"/>
      <c r="AP1209" s="72"/>
      <c r="AQ1209" s="72"/>
      <c r="AR1209" s="72"/>
      <c r="AS1209" s="72"/>
      <c r="AT1209" s="72"/>
      <c r="AU1209" s="72"/>
    </row>
    <row r="1210" spans="27:48" x14ac:dyDescent="0.2">
      <c r="AA1210" s="72"/>
      <c r="AB1210" s="72"/>
      <c r="AC1210" s="72"/>
      <c r="AD1210" s="72"/>
      <c r="AE1210" s="72"/>
      <c r="AG1210" s="127"/>
      <c r="AN1210" s="72"/>
      <c r="AO1210" s="72"/>
      <c r="AP1210" s="72"/>
      <c r="AQ1210" s="72"/>
      <c r="AR1210" s="72"/>
      <c r="AS1210" s="72"/>
      <c r="AT1210" s="72"/>
      <c r="AU1210" s="72"/>
    </row>
    <row r="1211" spans="27:48" x14ac:dyDescent="0.2">
      <c r="AA1211" s="72"/>
      <c r="AB1211" s="72"/>
      <c r="AC1211" s="72"/>
      <c r="AD1211" s="72"/>
      <c r="AE1211" s="72"/>
      <c r="AG1211" s="127"/>
      <c r="AN1211" s="72"/>
      <c r="AO1211" s="72"/>
      <c r="AP1211" s="72"/>
      <c r="AQ1211" s="72"/>
      <c r="AR1211" s="72"/>
      <c r="AS1211" s="72"/>
      <c r="AT1211" s="72"/>
      <c r="AU1211" s="72"/>
    </row>
    <row r="1212" spans="27:48" x14ac:dyDescent="0.2">
      <c r="AA1212" s="72"/>
      <c r="AB1212" s="72"/>
      <c r="AC1212" s="72"/>
      <c r="AD1212" s="72"/>
      <c r="AE1212" s="72"/>
      <c r="AG1212" s="127"/>
      <c r="AN1212" s="72"/>
      <c r="AO1212" s="72"/>
      <c r="AP1212" s="72"/>
      <c r="AQ1212" s="72"/>
      <c r="AR1212" s="72"/>
      <c r="AS1212" s="72"/>
      <c r="AT1212" s="72"/>
      <c r="AU1212" s="72"/>
    </row>
    <row r="1213" spans="27:48" x14ac:dyDescent="0.2">
      <c r="AA1213" s="72"/>
      <c r="AB1213" s="72"/>
      <c r="AC1213" s="72"/>
      <c r="AD1213" s="72"/>
      <c r="AE1213" s="72"/>
      <c r="AG1213" s="127"/>
      <c r="AN1213" s="72"/>
      <c r="AO1213" s="72"/>
      <c r="AP1213" s="72"/>
      <c r="AQ1213" s="72"/>
      <c r="AR1213" s="72"/>
      <c r="AS1213" s="72"/>
      <c r="AT1213" s="72"/>
      <c r="AU1213" s="72"/>
    </row>
    <row r="1214" spans="27:48" x14ac:dyDescent="0.2">
      <c r="AA1214" s="72"/>
      <c r="AB1214" s="72"/>
      <c r="AC1214" s="72"/>
      <c r="AD1214" s="72"/>
      <c r="AE1214" s="72"/>
      <c r="AG1214" s="127"/>
      <c r="AN1214" s="72"/>
      <c r="AO1214" s="72"/>
      <c r="AP1214" s="72"/>
      <c r="AQ1214" s="72"/>
      <c r="AR1214" s="72"/>
      <c r="AS1214" s="72"/>
      <c r="AT1214" s="72"/>
      <c r="AU1214" s="72"/>
    </row>
    <row r="1215" spans="27:48" x14ac:dyDescent="0.2">
      <c r="AA1215" s="72"/>
      <c r="AB1215" s="72"/>
      <c r="AC1215" s="72"/>
      <c r="AD1215" s="72"/>
      <c r="AE1215" s="72"/>
      <c r="AG1215" s="127"/>
      <c r="AN1215" s="72"/>
      <c r="AO1215" s="72"/>
      <c r="AP1215" s="72"/>
      <c r="AQ1215" s="72"/>
      <c r="AR1215" s="72"/>
      <c r="AS1215" s="72"/>
      <c r="AT1215" s="72"/>
      <c r="AU1215" s="72"/>
    </row>
    <row r="1216" spans="27:48" x14ac:dyDescent="0.2">
      <c r="AA1216" s="72"/>
      <c r="AB1216" s="72"/>
      <c r="AC1216" s="72"/>
      <c r="AD1216" s="72"/>
      <c r="AE1216" s="72"/>
      <c r="AG1216" s="127"/>
      <c r="AN1216" s="72"/>
      <c r="AO1216" s="72"/>
      <c r="AP1216" s="72"/>
      <c r="AQ1216" s="72"/>
      <c r="AR1216" s="72"/>
      <c r="AS1216" s="72"/>
      <c r="AT1216" s="72"/>
      <c r="AU1216" s="72"/>
    </row>
    <row r="1217" spans="27:64" x14ac:dyDescent="0.2">
      <c r="AA1217" s="72"/>
      <c r="AB1217" s="72"/>
      <c r="AC1217" s="72"/>
      <c r="AD1217" s="72"/>
      <c r="AE1217" s="72"/>
      <c r="AG1217" s="127"/>
      <c r="AN1217" s="72"/>
      <c r="AO1217" s="72"/>
      <c r="AP1217" s="72"/>
      <c r="AQ1217" s="72"/>
      <c r="AR1217" s="72"/>
      <c r="AS1217" s="72"/>
      <c r="AT1217" s="72"/>
      <c r="AU1217" s="72"/>
    </row>
    <row r="1218" spans="27:64" x14ac:dyDescent="0.2">
      <c r="AA1218" s="72"/>
      <c r="AB1218" s="72"/>
      <c r="AC1218" s="72"/>
      <c r="AD1218" s="72"/>
      <c r="AE1218" s="72"/>
      <c r="AG1218" s="127"/>
      <c r="AN1218" s="72"/>
      <c r="AO1218" s="72"/>
      <c r="AP1218" s="72"/>
      <c r="AQ1218" s="72"/>
      <c r="AR1218" s="72"/>
      <c r="AS1218" s="72"/>
      <c r="AT1218" s="72"/>
      <c r="AU1218" s="72"/>
    </row>
    <row r="1219" spans="27:64" x14ac:dyDescent="0.2">
      <c r="AA1219" s="72"/>
      <c r="AB1219" s="72"/>
      <c r="AC1219" s="72"/>
      <c r="AD1219" s="72"/>
      <c r="AE1219" s="72"/>
      <c r="AG1219" s="127"/>
      <c r="AN1219" s="72"/>
      <c r="AO1219" s="72"/>
      <c r="AP1219" s="72"/>
      <c r="AQ1219" s="72"/>
      <c r="AR1219" s="72"/>
      <c r="AS1219" s="72"/>
      <c r="AT1219" s="72"/>
      <c r="AU1219" s="72"/>
    </row>
    <row r="1220" spans="27:64" x14ac:dyDescent="0.2">
      <c r="AA1220" s="72"/>
      <c r="AB1220" s="72"/>
      <c r="AC1220" s="72"/>
      <c r="AD1220" s="72"/>
      <c r="AE1220" s="72"/>
      <c r="AG1220" s="127"/>
      <c r="AN1220" s="72"/>
      <c r="AO1220" s="72"/>
      <c r="AP1220" s="72"/>
      <c r="AQ1220" s="72"/>
      <c r="AR1220" s="72"/>
      <c r="AS1220" s="72"/>
      <c r="AT1220" s="72"/>
      <c r="AU1220" s="72"/>
    </row>
    <row r="1221" spans="27:64" x14ac:dyDescent="0.2">
      <c r="AA1221" s="72"/>
      <c r="AB1221" s="72"/>
      <c r="AC1221" s="72"/>
      <c r="AD1221" s="72"/>
      <c r="AE1221" s="72"/>
      <c r="AG1221" s="127"/>
      <c r="AN1221" s="72"/>
      <c r="AO1221" s="72"/>
      <c r="AP1221" s="72"/>
      <c r="AQ1221" s="72"/>
      <c r="AR1221" s="72"/>
      <c r="AS1221" s="72"/>
      <c r="AT1221" s="72"/>
      <c r="AU1221" s="72"/>
    </row>
    <row r="1222" spans="27:64" x14ac:dyDescent="0.2">
      <c r="AA1222" s="72"/>
      <c r="AB1222" s="72"/>
      <c r="AC1222" s="72"/>
      <c r="AD1222" s="72"/>
      <c r="AE1222" s="72"/>
      <c r="AG1222" s="127"/>
      <c r="AN1222" s="72"/>
      <c r="AO1222" s="72"/>
      <c r="AP1222" s="72"/>
      <c r="AQ1222" s="72"/>
      <c r="AR1222" s="72"/>
      <c r="AS1222" s="72"/>
      <c r="AT1222" s="72"/>
      <c r="AU1222" s="72"/>
    </row>
    <row r="1223" spans="27:64" x14ac:dyDescent="0.2">
      <c r="AA1223" s="72"/>
      <c r="AB1223" s="72"/>
      <c r="AC1223" s="72"/>
      <c r="AD1223" s="72"/>
      <c r="AE1223" s="72"/>
      <c r="AG1223" s="127"/>
      <c r="AN1223" s="72"/>
      <c r="AO1223" s="72"/>
      <c r="AP1223" s="72"/>
      <c r="AQ1223" s="72"/>
      <c r="AR1223" s="72"/>
      <c r="AS1223" s="72"/>
      <c r="AT1223" s="72"/>
      <c r="AU1223" s="72"/>
    </row>
    <row r="1224" spans="27:64" x14ac:dyDescent="0.2">
      <c r="AA1224" s="72"/>
      <c r="AB1224" s="72"/>
      <c r="AC1224" s="72"/>
      <c r="AD1224" s="72"/>
      <c r="AE1224" s="72"/>
      <c r="AG1224" s="127"/>
      <c r="AN1224" s="72"/>
      <c r="AO1224" s="72"/>
      <c r="AP1224" s="72"/>
      <c r="AQ1224" s="72"/>
      <c r="AR1224" s="72"/>
      <c r="AS1224" s="72"/>
      <c r="AT1224" s="72"/>
      <c r="AU1224" s="72"/>
    </row>
    <row r="1225" spans="27:64" x14ac:dyDescent="0.2">
      <c r="AA1225" s="72"/>
      <c r="AB1225" s="72"/>
      <c r="AC1225" s="72"/>
      <c r="AD1225" s="72"/>
      <c r="AE1225" s="72"/>
      <c r="AG1225" s="127"/>
      <c r="AN1225" s="72"/>
      <c r="AO1225" s="72"/>
      <c r="AP1225" s="72"/>
      <c r="AQ1225" s="72"/>
      <c r="AR1225" s="72"/>
      <c r="AS1225" s="72"/>
      <c r="AT1225" s="72"/>
      <c r="AU1225" s="72"/>
    </row>
    <row r="1226" spans="27:64" x14ac:dyDescent="0.2">
      <c r="AA1226" s="72"/>
      <c r="AB1226" s="72"/>
      <c r="AC1226" s="72"/>
      <c r="AD1226" s="72"/>
      <c r="AE1226" s="72"/>
      <c r="AG1226" s="127"/>
      <c r="AN1226" s="72"/>
      <c r="AO1226" s="72"/>
      <c r="AP1226" s="72"/>
      <c r="AQ1226" s="72"/>
      <c r="AR1226" s="72"/>
      <c r="AS1226" s="72"/>
      <c r="AT1226" s="72"/>
      <c r="AU1226" s="72"/>
    </row>
    <row r="1227" spans="27:64" x14ac:dyDescent="0.2">
      <c r="AA1227" s="72"/>
      <c r="AB1227" s="72"/>
      <c r="AC1227" s="72"/>
      <c r="AD1227" s="72"/>
      <c r="AE1227" s="72"/>
      <c r="AG1227" s="127"/>
      <c r="AN1227" s="72"/>
      <c r="AO1227" s="72"/>
      <c r="AP1227" s="72"/>
      <c r="AQ1227" s="72"/>
      <c r="AR1227" s="72"/>
      <c r="AS1227" s="72"/>
      <c r="AT1227" s="72"/>
      <c r="AU1227" s="72"/>
    </row>
    <row r="1228" spans="27:64" x14ac:dyDescent="0.2">
      <c r="AA1228" s="72"/>
      <c r="AB1228" s="72"/>
      <c r="AC1228" s="72"/>
      <c r="AD1228" s="72"/>
      <c r="AE1228" s="72"/>
      <c r="AG1228" s="127"/>
      <c r="AN1228" s="72"/>
      <c r="AO1228" s="72"/>
      <c r="AP1228" s="72"/>
      <c r="AQ1228" s="72"/>
      <c r="AR1228" s="72"/>
      <c r="AS1228" s="72"/>
      <c r="AT1228" s="72"/>
      <c r="AU1228" s="72"/>
    </row>
    <row r="1229" spans="27:64" x14ac:dyDescent="0.2">
      <c r="AA1229" s="72"/>
      <c r="AB1229" s="72"/>
      <c r="AC1229" s="72"/>
      <c r="AD1229" s="72"/>
      <c r="AE1229" s="72"/>
      <c r="AG1229" s="127"/>
      <c r="AN1229" s="72"/>
      <c r="AO1229" s="72"/>
      <c r="AP1229" s="72"/>
      <c r="AQ1229" s="72"/>
      <c r="AR1229" s="72"/>
      <c r="AS1229" s="72"/>
      <c r="AT1229" s="72"/>
      <c r="AU1229" s="72"/>
    </row>
    <row r="1230" spans="27:64" x14ac:dyDescent="0.2">
      <c r="AA1230" s="72"/>
      <c r="AB1230" s="72"/>
      <c r="AC1230" s="72"/>
      <c r="AD1230" s="72"/>
      <c r="AE1230" s="72"/>
      <c r="AG1230" s="127"/>
      <c r="AN1230" s="72"/>
      <c r="AO1230" s="72"/>
      <c r="AP1230" s="72"/>
      <c r="AQ1230" s="72"/>
      <c r="AR1230" s="72"/>
      <c r="AS1230" s="72"/>
      <c r="AT1230" s="72"/>
      <c r="AU1230" s="72"/>
    </row>
    <row r="1231" spans="27:64" x14ac:dyDescent="0.2">
      <c r="AA1231" s="72"/>
      <c r="AB1231" s="72"/>
      <c r="AC1231" s="72"/>
      <c r="AD1231" s="72"/>
      <c r="AE1231" s="72"/>
      <c r="AG1231" s="127"/>
      <c r="AN1231" s="72"/>
      <c r="AO1231" s="72"/>
      <c r="AP1231" s="72"/>
      <c r="AQ1231" s="72"/>
      <c r="AR1231" s="72"/>
      <c r="AS1231" s="72"/>
      <c r="AT1231" s="72"/>
      <c r="AU1231" s="72"/>
      <c r="AV1231" s="72"/>
      <c r="AW1231" s="72"/>
      <c r="AX1231" s="72"/>
      <c r="AY1231" s="72"/>
      <c r="AZ1231" s="72"/>
      <c r="BA1231" s="72"/>
      <c r="BB1231" s="72"/>
      <c r="BC1231" s="72"/>
      <c r="BD1231" s="72"/>
      <c r="BE1231" s="72"/>
      <c r="BF1231" s="72"/>
      <c r="BG1231" s="72"/>
      <c r="BH1231" s="72"/>
      <c r="BI1231" s="72"/>
      <c r="BJ1231" s="72"/>
      <c r="BK1231" s="72"/>
      <c r="BL1231" s="72"/>
    </row>
    <row r="1232" spans="27:64" x14ac:dyDescent="0.2">
      <c r="AA1232" s="72"/>
      <c r="AB1232" s="72"/>
      <c r="AC1232" s="72"/>
      <c r="AD1232" s="72"/>
      <c r="AE1232" s="72"/>
      <c r="AG1232" s="127"/>
      <c r="AN1232" s="72"/>
      <c r="AO1232" s="72"/>
      <c r="AP1232" s="72"/>
      <c r="AQ1232" s="72"/>
      <c r="AR1232" s="72"/>
      <c r="AS1232" s="72"/>
      <c r="AT1232" s="72"/>
      <c r="AU1232" s="72"/>
    </row>
    <row r="1233" spans="27:64" x14ac:dyDescent="0.2">
      <c r="AA1233" s="72"/>
      <c r="AB1233" s="72"/>
      <c r="AC1233" s="72"/>
      <c r="AD1233" s="72"/>
      <c r="AE1233" s="72"/>
      <c r="AG1233" s="127"/>
      <c r="AN1233" s="72"/>
      <c r="AO1233" s="72"/>
      <c r="AP1233" s="72"/>
      <c r="AQ1233" s="72"/>
      <c r="AR1233" s="72"/>
      <c r="AS1233" s="72"/>
      <c r="AT1233" s="72"/>
      <c r="AU1233" s="72"/>
    </row>
    <row r="1234" spans="27:64" x14ac:dyDescent="0.2">
      <c r="AA1234" s="72"/>
      <c r="AB1234" s="72"/>
      <c r="AC1234" s="72"/>
      <c r="AD1234" s="72"/>
      <c r="AE1234" s="72"/>
      <c r="AG1234" s="127"/>
      <c r="AN1234" s="72"/>
      <c r="AO1234" s="72"/>
      <c r="AP1234" s="72"/>
      <c r="AQ1234" s="72"/>
      <c r="AR1234" s="72"/>
      <c r="AS1234" s="72"/>
      <c r="AT1234" s="72"/>
      <c r="AU1234" s="72"/>
    </row>
    <row r="1235" spans="27:64" x14ac:dyDescent="0.2">
      <c r="AA1235" s="72"/>
      <c r="AB1235" s="72"/>
      <c r="AC1235" s="72"/>
      <c r="AD1235" s="72"/>
      <c r="AE1235" s="72"/>
      <c r="AG1235" s="127"/>
      <c r="AN1235" s="72"/>
      <c r="AO1235" s="72"/>
      <c r="AP1235" s="72"/>
      <c r="AQ1235" s="72"/>
      <c r="AR1235" s="72"/>
      <c r="AS1235" s="72"/>
      <c r="AT1235" s="72"/>
      <c r="AU1235" s="72"/>
    </row>
    <row r="1236" spans="27:64" x14ac:dyDescent="0.2">
      <c r="AA1236" s="72"/>
      <c r="AB1236" s="72"/>
      <c r="AC1236" s="72"/>
      <c r="AD1236" s="72"/>
      <c r="AE1236" s="72"/>
      <c r="AG1236" s="127"/>
      <c r="AN1236" s="72"/>
      <c r="AO1236" s="72"/>
      <c r="AP1236" s="72"/>
      <c r="AQ1236" s="72"/>
      <c r="AR1236" s="72"/>
      <c r="AS1236" s="72"/>
      <c r="AT1236" s="72"/>
      <c r="AU1236" s="72"/>
    </row>
    <row r="1237" spans="27:64" x14ac:dyDescent="0.2">
      <c r="AA1237" s="72"/>
      <c r="AB1237" s="72"/>
      <c r="AC1237" s="72"/>
      <c r="AD1237" s="72"/>
      <c r="AE1237" s="72"/>
      <c r="AG1237" s="127"/>
      <c r="AN1237" s="72"/>
      <c r="AO1237" s="72"/>
      <c r="AP1237" s="72"/>
      <c r="AQ1237" s="72"/>
      <c r="AR1237" s="72"/>
      <c r="AS1237" s="72"/>
      <c r="AT1237" s="72"/>
      <c r="AU1237" s="72"/>
    </row>
    <row r="1238" spans="27:64" x14ac:dyDescent="0.2">
      <c r="AA1238" s="72"/>
      <c r="AB1238" s="72"/>
      <c r="AC1238" s="72"/>
      <c r="AD1238" s="72"/>
      <c r="AE1238" s="72"/>
      <c r="AG1238" s="127"/>
      <c r="AN1238" s="72"/>
      <c r="AO1238" s="72"/>
      <c r="AP1238" s="72"/>
      <c r="AQ1238" s="72"/>
      <c r="AR1238" s="72"/>
      <c r="AS1238" s="72"/>
      <c r="AT1238" s="72"/>
      <c r="AU1238" s="72"/>
    </row>
    <row r="1239" spans="27:64" x14ac:dyDescent="0.2">
      <c r="AA1239" s="72"/>
      <c r="AB1239" s="72"/>
      <c r="AC1239" s="72"/>
      <c r="AD1239" s="72"/>
      <c r="AE1239" s="72"/>
      <c r="AG1239" s="127"/>
      <c r="AN1239" s="72"/>
      <c r="AO1239" s="72"/>
      <c r="AP1239" s="72"/>
      <c r="AQ1239" s="72"/>
      <c r="AR1239" s="72"/>
      <c r="AS1239" s="72"/>
      <c r="AT1239" s="72"/>
      <c r="AU1239" s="72"/>
    </row>
    <row r="1240" spans="27:64" x14ac:dyDescent="0.2">
      <c r="AA1240" s="72"/>
      <c r="AB1240" s="72"/>
      <c r="AC1240" s="72"/>
      <c r="AD1240" s="72"/>
      <c r="AE1240" s="72"/>
      <c r="AG1240" s="127"/>
      <c r="AN1240" s="72"/>
      <c r="AO1240" s="72"/>
      <c r="AP1240" s="72"/>
      <c r="AQ1240" s="72"/>
      <c r="AR1240" s="72"/>
      <c r="AS1240" s="72"/>
      <c r="AT1240" s="72"/>
      <c r="AU1240" s="72"/>
    </row>
    <row r="1241" spans="27:64" x14ac:dyDescent="0.2">
      <c r="AA1241" s="72"/>
      <c r="AB1241" s="72"/>
      <c r="AC1241" s="72"/>
      <c r="AD1241" s="72"/>
      <c r="AE1241" s="72"/>
      <c r="AG1241" s="127"/>
      <c r="AN1241" s="72"/>
      <c r="AO1241" s="72"/>
      <c r="AP1241" s="72"/>
      <c r="AQ1241" s="72"/>
      <c r="AR1241" s="72"/>
      <c r="AS1241" s="72"/>
      <c r="AT1241" s="72"/>
      <c r="AU1241" s="72"/>
    </row>
    <row r="1242" spans="27:64" x14ac:dyDescent="0.2">
      <c r="AA1242" s="72"/>
      <c r="AB1242" s="72"/>
      <c r="AC1242" s="72"/>
      <c r="AD1242" s="72"/>
      <c r="AE1242" s="72"/>
      <c r="AG1242" s="127"/>
      <c r="AN1242" s="72"/>
      <c r="AO1242" s="72"/>
      <c r="AP1242" s="72"/>
      <c r="AQ1242" s="72"/>
      <c r="AR1242" s="72"/>
      <c r="AS1242" s="72"/>
      <c r="AT1242" s="72"/>
      <c r="AU1242" s="72"/>
    </row>
    <row r="1243" spans="27:64" x14ac:dyDescent="0.2">
      <c r="AA1243" s="72"/>
      <c r="AB1243" s="72"/>
      <c r="AC1243" s="72"/>
      <c r="AD1243" s="72"/>
      <c r="AE1243" s="72"/>
      <c r="AG1243" s="127"/>
      <c r="AN1243" s="72"/>
      <c r="AO1243" s="72"/>
      <c r="AP1243" s="72"/>
      <c r="AQ1243" s="72"/>
      <c r="AR1243" s="72"/>
      <c r="AS1243" s="72"/>
      <c r="AT1243" s="72"/>
      <c r="AU1243" s="72"/>
    </row>
    <row r="1244" spans="27:64" x14ac:dyDescent="0.2">
      <c r="AA1244" s="72"/>
      <c r="AB1244" s="72"/>
      <c r="AC1244" s="72"/>
      <c r="AD1244" s="72"/>
      <c r="AE1244" s="72"/>
      <c r="AG1244" s="127"/>
      <c r="AN1244" s="72"/>
      <c r="AO1244" s="72"/>
      <c r="AP1244" s="72"/>
      <c r="AQ1244" s="72"/>
      <c r="AR1244" s="72"/>
      <c r="AS1244" s="72"/>
      <c r="AT1244" s="72"/>
      <c r="AU1244" s="72"/>
    </row>
    <row r="1245" spans="27:64" x14ac:dyDescent="0.2">
      <c r="AA1245" s="72"/>
      <c r="AB1245" s="72"/>
      <c r="AC1245" s="72"/>
      <c r="AD1245" s="72"/>
      <c r="AE1245" s="72"/>
      <c r="AG1245" s="127"/>
      <c r="AN1245" s="72"/>
      <c r="AO1245" s="72"/>
      <c r="AP1245" s="72"/>
      <c r="AQ1245" s="72"/>
      <c r="AR1245" s="72"/>
      <c r="AS1245" s="72"/>
      <c r="AT1245" s="72"/>
      <c r="AU1245" s="72"/>
    </row>
    <row r="1246" spans="27:64" x14ac:dyDescent="0.2">
      <c r="AA1246" s="72"/>
      <c r="AB1246" s="72"/>
      <c r="AC1246" s="72"/>
      <c r="AD1246" s="72"/>
      <c r="AE1246" s="72"/>
      <c r="AG1246" s="127"/>
      <c r="AN1246" s="72"/>
      <c r="AO1246" s="72"/>
      <c r="AP1246" s="72"/>
      <c r="AQ1246" s="72"/>
      <c r="AR1246" s="72"/>
      <c r="AS1246" s="72"/>
      <c r="AT1246" s="72"/>
      <c r="AU1246" s="72"/>
    </row>
    <row r="1247" spans="27:64" x14ac:dyDescent="0.2">
      <c r="AA1247" s="72"/>
      <c r="AB1247" s="72"/>
      <c r="AC1247" s="72"/>
      <c r="AD1247" s="72"/>
      <c r="AE1247" s="72"/>
      <c r="AG1247" s="127"/>
      <c r="AN1247" s="72"/>
      <c r="AO1247" s="72"/>
      <c r="AP1247" s="72"/>
      <c r="AQ1247" s="72"/>
      <c r="AR1247" s="72"/>
      <c r="AS1247" s="72"/>
      <c r="AT1247" s="72"/>
      <c r="AU1247" s="72"/>
    </row>
    <row r="1248" spans="27:64" x14ac:dyDescent="0.2">
      <c r="AA1248" s="72"/>
      <c r="AB1248" s="72"/>
      <c r="AC1248" s="72"/>
      <c r="AD1248" s="72"/>
      <c r="AE1248" s="72"/>
      <c r="AG1248" s="127"/>
      <c r="AN1248" s="72"/>
      <c r="AO1248" s="72"/>
      <c r="AP1248" s="72"/>
      <c r="AQ1248" s="72"/>
      <c r="AR1248" s="72"/>
      <c r="AS1248" s="72"/>
      <c r="AT1248" s="72"/>
      <c r="AU1248" s="72"/>
      <c r="AV1248" s="72"/>
      <c r="AW1248" s="72"/>
      <c r="AX1248" s="72"/>
      <c r="AY1248" s="72"/>
      <c r="AZ1248" s="72"/>
      <c r="BA1248" s="72"/>
      <c r="BB1248" s="72"/>
      <c r="BC1248" s="72"/>
      <c r="BD1248" s="72"/>
      <c r="BE1248" s="72"/>
      <c r="BF1248" s="72"/>
      <c r="BG1248" s="72"/>
      <c r="BH1248" s="72"/>
      <c r="BI1248" s="72"/>
      <c r="BJ1248" s="72"/>
      <c r="BK1248" s="72"/>
      <c r="BL1248" s="72"/>
    </row>
    <row r="1249" spans="27:64" x14ac:dyDescent="0.2">
      <c r="AA1249" s="72"/>
      <c r="AB1249" s="72"/>
      <c r="AC1249" s="72"/>
      <c r="AD1249" s="72"/>
      <c r="AE1249" s="72"/>
      <c r="AG1249" s="127"/>
      <c r="AN1249" s="72"/>
      <c r="AO1249" s="72"/>
      <c r="AP1249" s="72"/>
      <c r="AQ1249" s="72"/>
      <c r="AR1249" s="72"/>
      <c r="AS1249" s="72"/>
      <c r="AT1249" s="72"/>
      <c r="AU1249" s="72"/>
    </row>
    <row r="1250" spans="27:64" x14ac:dyDescent="0.2">
      <c r="AA1250" s="72"/>
      <c r="AB1250" s="72"/>
      <c r="AC1250" s="72"/>
      <c r="AD1250" s="72"/>
      <c r="AE1250" s="72"/>
      <c r="AG1250" s="127"/>
      <c r="AN1250" s="72"/>
      <c r="AO1250" s="72"/>
      <c r="AP1250" s="72"/>
      <c r="AQ1250" s="72"/>
      <c r="AR1250" s="72"/>
      <c r="AS1250" s="72"/>
      <c r="AT1250" s="72"/>
      <c r="AU1250" s="72"/>
    </row>
    <row r="1251" spans="27:64" x14ac:dyDescent="0.2">
      <c r="AA1251" s="72"/>
      <c r="AB1251" s="72"/>
      <c r="AC1251" s="72"/>
      <c r="AD1251" s="72"/>
      <c r="AE1251" s="72"/>
      <c r="AG1251" s="127"/>
      <c r="AN1251" s="72"/>
      <c r="AO1251" s="72"/>
      <c r="AP1251" s="72"/>
      <c r="AQ1251" s="72"/>
      <c r="AR1251" s="72"/>
      <c r="AS1251" s="72"/>
      <c r="AT1251" s="72"/>
      <c r="AU1251" s="72"/>
    </row>
    <row r="1252" spans="27:64" x14ac:dyDescent="0.2">
      <c r="AA1252" s="72"/>
      <c r="AB1252" s="72"/>
      <c r="AC1252" s="72"/>
      <c r="AD1252" s="72"/>
      <c r="AE1252" s="72"/>
      <c r="AG1252" s="127"/>
      <c r="AN1252" s="72"/>
      <c r="AO1252" s="72"/>
      <c r="AP1252" s="72"/>
      <c r="AQ1252" s="72"/>
      <c r="AR1252" s="72"/>
      <c r="AS1252" s="72"/>
      <c r="AT1252" s="72"/>
      <c r="AU1252" s="72"/>
    </row>
    <row r="1253" spans="27:64" x14ac:dyDescent="0.2">
      <c r="AA1253" s="72"/>
      <c r="AB1253" s="72"/>
      <c r="AC1253" s="72"/>
      <c r="AD1253" s="72"/>
      <c r="AE1253" s="72"/>
      <c r="AG1253" s="127"/>
      <c r="AN1253" s="72"/>
      <c r="AO1253" s="72"/>
      <c r="AP1253" s="72"/>
      <c r="AQ1253" s="72"/>
      <c r="AR1253" s="72"/>
      <c r="AS1253" s="72"/>
      <c r="AT1253" s="72"/>
      <c r="AU1253" s="72"/>
    </row>
    <row r="1254" spans="27:64" x14ac:dyDescent="0.2">
      <c r="AA1254" s="72"/>
      <c r="AB1254" s="72"/>
      <c r="AC1254" s="72"/>
      <c r="AD1254" s="72"/>
      <c r="AE1254" s="72"/>
      <c r="AG1254" s="127"/>
      <c r="AN1254" s="72"/>
      <c r="AO1254" s="72"/>
      <c r="AP1254" s="72"/>
      <c r="AQ1254" s="72"/>
      <c r="AR1254" s="72"/>
      <c r="AS1254" s="72"/>
      <c r="AT1254" s="72"/>
      <c r="AU1254" s="72"/>
    </row>
    <row r="1255" spans="27:64" x14ac:dyDescent="0.2">
      <c r="AA1255" s="72"/>
      <c r="AB1255" s="72"/>
      <c r="AC1255" s="72"/>
      <c r="AD1255" s="72"/>
      <c r="AE1255" s="72"/>
      <c r="AG1255" s="127"/>
      <c r="AN1255" s="72"/>
      <c r="AO1255" s="72"/>
      <c r="AP1255" s="72"/>
      <c r="AQ1255" s="72"/>
      <c r="AR1255" s="72"/>
      <c r="AS1255" s="72"/>
      <c r="AT1255" s="72"/>
      <c r="AU1255" s="72"/>
    </row>
    <row r="1256" spans="27:64" x14ac:dyDescent="0.2">
      <c r="AA1256" s="72"/>
      <c r="AB1256" s="72"/>
      <c r="AC1256" s="72"/>
      <c r="AD1256" s="72"/>
      <c r="AE1256" s="72"/>
      <c r="AG1256" s="127"/>
      <c r="AN1256" s="72"/>
      <c r="AO1256" s="72"/>
      <c r="AP1256" s="72"/>
      <c r="AQ1256" s="72"/>
      <c r="AR1256" s="72"/>
      <c r="AS1256" s="72"/>
      <c r="AT1256" s="72"/>
      <c r="AU1256" s="72"/>
    </row>
    <row r="1257" spans="27:64" x14ac:dyDescent="0.2">
      <c r="AA1257" s="72"/>
      <c r="AB1257" s="72"/>
      <c r="AC1257" s="72"/>
      <c r="AD1257" s="72"/>
      <c r="AE1257" s="72"/>
      <c r="AG1257" s="127"/>
      <c r="AN1257" s="72"/>
      <c r="AO1257" s="72"/>
      <c r="AP1257" s="72"/>
      <c r="AQ1257" s="72"/>
      <c r="AR1257" s="72"/>
      <c r="AS1257" s="72"/>
      <c r="AT1257" s="72"/>
      <c r="AU1257" s="72"/>
      <c r="AV1257" s="72"/>
      <c r="AW1257" s="72"/>
      <c r="AX1257" s="72"/>
      <c r="AY1257" s="72"/>
      <c r="AZ1257" s="72"/>
      <c r="BA1257" s="72"/>
      <c r="BB1257" s="72"/>
      <c r="BC1257" s="72"/>
      <c r="BD1257" s="72"/>
      <c r="BE1257" s="72"/>
      <c r="BF1257" s="72"/>
      <c r="BG1257" s="72"/>
      <c r="BH1257" s="72"/>
      <c r="BI1257" s="72"/>
      <c r="BJ1257" s="72"/>
      <c r="BK1257" s="72"/>
      <c r="BL1257" s="72"/>
    </row>
    <row r="1258" spans="27:64" x14ac:dyDescent="0.2">
      <c r="AA1258" s="72"/>
      <c r="AB1258" s="72"/>
      <c r="AC1258" s="72"/>
      <c r="AD1258" s="72"/>
      <c r="AE1258" s="72"/>
      <c r="AG1258" s="127"/>
      <c r="AN1258" s="72"/>
      <c r="AO1258" s="72"/>
      <c r="AP1258" s="72"/>
      <c r="AQ1258" s="72"/>
      <c r="AR1258" s="72"/>
      <c r="AS1258" s="72"/>
      <c r="AT1258" s="72"/>
      <c r="AU1258" s="72"/>
    </row>
    <row r="1259" spans="27:64" x14ac:dyDescent="0.2">
      <c r="AA1259" s="72"/>
      <c r="AB1259" s="72"/>
      <c r="AC1259" s="72"/>
      <c r="AD1259" s="72"/>
      <c r="AE1259" s="72"/>
      <c r="AG1259" s="127"/>
      <c r="AN1259" s="72"/>
      <c r="AO1259" s="72"/>
      <c r="AP1259" s="72"/>
      <c r="AQ1259" s="72"/>
      <c r="AR1259" s="72"/>
      <c r="AS1259" s="72"/>
      <c r="AT1259" s="72"/>
      <c r="AU1259" s="72"/>
    </row>
    <row r="1260" spans="27:64" x14ac:dyDescent="0.2">
      <c r="AA1260" s="72"/>
      <c r="AB1260" s="72"/>
      <c r="AC1260" s="72"/>
      <c r="AD1260" s="72"/>
      <c r="AE1260" s="72"/>
      <c r="AG1260" s="127"/>
      <c r="AN1260" s="72"/>
      <c r="AO1260" s="72"/>
      <c r="AP1260" s="72"/>
      <c r="AQ1260" s="72"/>
      <c r="AR1260" s="72"/>
      <c r="AS1260" s="72"/>
      <c r="AT1260" s="72"/>
      <c r="AU1260" s="72"/>
    </row>
    <row r="1261" spans="27:64" x14ac:dyDescent="0.2">
      <c r="AA1261" s="72"/>
      <c r="AB1261" s="72"/>
      <c r="AC1261" s="72"/>
      <c r="AD1261" s="72"/>
      <c r="AE1261" s="72"/>
      <c r="AG1261" s="127"/>
      <c r="AN1261" s="72"/>
      <c r="AO1261" s="72"/>
      <c r="AP1261" s="72"/>
      <c r="AQ1261" s="72"/>
      <c r="AR1261" s="72"/>
      <c r="AS1261" s="72"/>
      <c r="AT1261" s="72"/>
      <c r="AU1261" s="72"/>
    </row>
    <row r="1262" spans="27:64" x14ac:dyDescent="0.2">
      <c r="AA1262" s="72"/>
      <c r="AB1262" s="72"/>
      <c r="AC1262" s="72"/>
      <c r="AD1262" s="72"/>
      <c r="AE1262" s="72"/>
      <c r="AG1262" s="127"/>
      <c r="AN1262" s="72"/>
      <c r="AO1262" s="72"/>
      <c r="AP1262" s="72"/>
      <c r="AQ1262" s="72"/>
      <c r="AR1262" s="72"/>
      <c r="AS1262" s="72"/>
      <c r="AT1262" s="72"/>
      <c r="AU1262" s="72"/>
    </row>
    <row r="1263" spans="27:64" x14ac:dyDescent="0.2">
      <c r="AA1263" s="72"/>
      <c r="AB1263" s="72"/>
      <c r="AC1263" s="72"/>
      <c r="AD1263" s="72"/>
      <c r="AE1263" s="72"/>
      <c r="AG1263" s="127"/>
      <c r="AN1263" s="72"/>
      <c r="AO1263" s="72"/>
      <c r="AP1263" s="72"/>
      <c r="AQ1263" s="72"/>
      <c r="AR1263" s="72"/>
      <c r="AS1263" s="72"/>
      <c r="AT1263" s="72"/>
      <c r="AU1263" s="72"/>
    </row>
    <row r="1264" spans="27:64" x14ac:dyDescent="0.2">
      <c r="AA1264" s="72"/>
      <c r="AB1264" s="72"/>
      <c r="AC1264" s="72"/>
      <c r="AD1264" s="72"/>
      <c r="AE1264" s="72"/>
      <c r="AG1264" s="127"/>
      <c r="AN1264" s="72"/>
      <c r="AO1264" s="72"/>
      <c r="AP1264" s="72"/>
      <c r="AQ1264" s="72"/>
      <c r="AR1264" s="72"/>
      <c r="AS1264" s="72"/>
      <c r="AT1264" s="72"/>
      <c r="AU1264" s="72"/>
    </row>
    <row r="1265" spans="27:47" x14ac:dyDescent="0.2">
      <c r="AA1265" s="72"/>
      <c r="AB1265" s="72"/>
      <c r="AC1265" s="72"/>
      <c r="AD1265" s="72"/>
      <c r="AE1265" s="72"/>
      <c r="AG1265" s="127"/>
      <c r="AN1265" s="72"/>
      <c r="AO1265" s="72"/>
      <c r="AP1265" s="72"/>
      <c r="AQ1265" s="72"/>
      <c r="AR1265" s="72"/>
      <c r="AS1265" s="72"/>
      <c r="AT1265" s="72"/>
      <c r="AU1265" s="72"/>
    </row>
    <row r="1266" spans="27:47" x14ac:dyDescent="0.2">
      <c r="AA1266" s="72"/>
      <c r="AB1266" s="72"/>
      <c r="AC1266" s="72"/>
      <c r="AD1266" s="72"/>
      <c r="AE1266" s="72"/>
      <c r="AG1266" s="127"/>
      <c r="AN1266" s="72"/>
      <c r="AO1266" s="72"/>
      <c r="AP1266" s="72"/>
      <c r="AQ1266" s="72"/>
      <c r="AR1266" s="72"/>
      <c r="AS1266" s="72"/>
      <c r="AT1266" s="72"/>
      <c r="AU1266" s="72"/>
    </row>
    <row r="1267" spans="27:47" x14ac:dyDescent="0.2">
      <c r="AA1267" s="72"/>
      <c r="AB1267" s="72"/>
      <c r="AC1267" s="72"/>
      <c r="AD1267" s="72"/>
      <c r="AE1267" s="72"/>
      <c r="AG1267" s="127"/>
      <c r="AN1267" s="72"/>
      <c r="AO1267" s="72"/>
      <c r="AP1267" s="72"/>
      <c r="AQ1267" s="72"/>
      <c r="AR1267" s="72"/>
      <c r="AS1267" s="72"/>
      <c r="AT1267" s="72"/>
      <c r="AU1267" s="72"/>
    </row>
    <row r="1268" spans="27:47" x14ac:dyDescent="0.2">
      <c r="AA1268" s="72"/>
      <c r="AB1268" s="72"/>
      <c r="AC1268" s="72"/>
      <c r="AD1268" s="72"/>
      <c r="AE1268" s="72"/>
      <c r="AG1268" s="127"/>
      <c r="AN1268" s="72"/>
      <c r="AO1268" s="72"/>
      <c r="AP1268" s="72"/>
      <c r="AQ1268" s="72"/>
      <c r="AR1268" s="72"/>
      <c r="AS1268" s="72"/>
      <c r="AT1268" s="72"/>
      <c r="AU1268" s="72"/>
    </row>
    <row r="1269" spans="27:47" x14ac:dyDescent="0.2">
      <c r="AA1269" s="72"/>
      <c r="AB1269" s="72"/>
      <c r="AC1269" s="72"/>
      <c r="AD1269" s="72"/>
      <c r="AE1269" s="72"/>
      <c r="AG1269" s="127"/>
      <c r="AN1269" s="72"/>
      <c r="AO1269" s="72"/>
      <c r="AP1269" s="72"/>
      <c r="AQ1269" s="72"/>
      <c r="AR1269" s="72"/>
      <c r="AS1269" s="72"/>
      <c r="AT1269" s="72"/>
      <c r="AU1269" s="72"/>
    </row>
    <row r="1270" spans="27:47" x14ac:dyDescent="0.2">
      <c r="AA1270" s="72"/>
      <c r="AB1270" s="72"/>
      <c r="AC1270" s="72"/>
      <c r="AD1270" s="72"/>
      <c r="AE1270" s="72"/>
      <c r="AG1270" s="127"/>
      <c r="AN1270" s="72"/>
      <c r="AO1270" s="72"/>
      <c r="AP1270" s="72"/>
      <c r="AQ1270" s="72"/>
      <c r="AR1270" s="72"/>
      <c r="AS1270" s="72"/>
      <c r="AT1270" s="72"/>
      <c r="AU1270" s="72"/>
    </row>
    <row r="1271" spans="27:47" x14ac:dyDescent="0.2">
      <c r="AA1271" s="72"/>
      <c r="AB1271" s="72"/>
      <c r="AC1271" s="72"/>
      <c r="AD1271" s="72"/>
      <c r="AE1271" s="72"/>
      <c r="AG1271" s="127"/>
      <c r="AN1271" s="72"/>
      <c r="AO1271" s="72"/>
      <c r="AP1271" s="72"/>
      <c r="AQ1271" s="72"/>
      <c r="AR1271" s="72"/>
      <c r="AS1271" s="72"/>
      <c r="AT1271" s="72"/>
      <c r="AU1271" s="72"/>
    </row>
    <row r="1272" spans="27:47" x14ac:dyDescent="0.2">
      <c r="AA1272" s="72"/>
      <c r="AB1272" s="72"/>
      <c r="AC1272" s="72"/>
      <c r="AD1272" s="72"/>
      <c r="AE1272" s="72"/>
      <c r="AG1272" s="127"/>
      <c r="AN1272" s="72"/>
      <c r="AO1272" s="72"/>
      <c r="AP1272" s="72"/>
      <c r="AQ1272" s="72"/>
      <c r="AR1272" s="72"/>
      <c r="AS1272" s="72"/>
      <c r="AT1272" s="72"/>
      <c r="AU1272" s="72"/>
    </row>
    <row r="1273" spans="27:47" x14ac:dyDescent="0.2">
      <c r="AA1273" s="72"/>
      <c r="AB1273" s="72"/>
      <c r="AC1273" s="72"/>
      <c r="AD1273" s="72"/>
      <c r="AE1273" s="72"/>
      <c r="AG1273" s="127"/>
      <c r="AN1273" s="72"/>
      <c r="AO1273" s="72"/>
      <c r="AP1273" s="72"/>
      <c r="AQ1273" s="72"/>
      <c r="AR1273" s="72"/>
      <c r="AS1273" s="72"/>
      <c r="AT1273" s="72"/>
      <c r="AU1273" s="72"/>
    </row>
    <row r="1274" spans="27:47" x14ac:dyDescent="0.2">
      <c r="AA1274" s="72"/>
      <c r="AB1274" s="72"/>
      <c r="AC1274" s="72"/>
      <c r="AD1274" s="72"/>
      <c r="AE1274" s="72"/>
      <c r="AG1274" s="127"/>
      <c r="AN1274" s="72"/>
      <c r="AO1274" s="72"/>
      <c r="AP1274" s="72"/>
      <c r="AQ1274" s="72"/>
      <c r="AR1274" s="72"/>
      <c r="AS1274" s="72"/>
      <c r="AT1274" s="72"/>
      <c r="AU1274" s="72"/>
    </row>
    <row r="1275" spans="27:47" x14ac:dyDescent="0.2">
      <c r="AA1275" s="72"/>
      <c r="AB1275" s="72"/>
      <c r="AC1275" s="72"/>
      <c r="AD1275" s="72"/>
      <c r="AE1275" s="72"/>
      <c r="AG1275" s="127"/>
      <c r="AN1275" s="72"/>
      <c r="AO1275" s="72"/>
      <c r="AP1275" s="72"/>
      <c r="AQ1275" s="72"/>
      <c r="AR1275" s="72"/>
      <c r="AS1275" s="72"/>
      <c r="AT1275" s="72"/>
      <c r="AU1275" s="72"/>
    </row>
    <row r="1276" spans="27:47" x14ac:dyDescent="0.2">
      <c r="AA1276" s="72"/>
      <c r="AB1276" s="72"/>
      <c r="AC1276" s="72"/>
      <c r="AD1276" s="72"/>
      <c r="AE1276" s="72"/>
      <c r="AG1276" s="127"/>
      <c r="AN1276" s="72"/>
      <c r="AO1276" s="72"/>
      <c r="AP1276" s="72"/>
      <c r="AQ1276" s="72"/>
      <c r="AR1276" s="72"/>
      <c r="AS1276" s="72"/>
      <c r="AT1276" s="72"/>
      <c r="AU1276" s="72"/>
    </row>
    <row r="1277" spans="27:47" x14ac:dyDescent="0.2">
      <c r="AA1277" s="72"/>
      <c r="AB1277" s="72"/>
      <c r="AC1277" s="72"/>
      <c r="AD1277" s="72"/>
      <c r="AE1277" s="72"/>
      <c r="AG1277" s="127"/>
      <c r="AN1277" s="72"/>
      <c r="AO1277" s="72"/>
      <c r="AP1277" s="72"/>
      <c r="AQ1277" s="72"/>
      <c r="AR1277" s="72"/>
      <c r="AS1277" s="72"/>
      <c r="AT1277" s="72"/>
      <c r="AU1277" s="72"/>
    </row>
    <row r="1278" spans="27:47" x14ac:dyDescent="0.2">
      <c r="AA1278" s="72"/>
      <c r="AB1278" s="72"/>
      <c r="AC1278" s="72"/>
      <c r="AD1278" s="72"/>
      <c r="AE1278" s="72"/>
      <c r="AG1278" s="127"/>
      <c r="AN1278" s="72"/>
      <c r="AO1278" s="72"/>
      <c r="AP1278" s="72"/>
      <c r="AQ1278" s="72"/>
      <c r="AR1278" s="72"/>
      <c r="AS1278" s="72"/>
      <c r="AT1278" s="72"/>
      <c r="AU1278" s="72"/>
    </row>
    <row r="1279" spans="27:47" x14ac:dyDescent="0.2">
      <c r="AA1279" s="72"/>
      <c r="AB1279" s="72"/>
      <c r="AC1279" s="72"/>
      <c r="AD1279" s="72"/>
      <c r="AE1279" s="72"/>
      <c r="AG1279" s="127"/>
      <c r="AN1279" s="72"/>
      <c r="AO1279" s="72"/>
      <c r="AP1279" s="72"/>
      <c r="AQ1279" s="72"/>
      <c r="AR1279" s="72"/>
      <c r="AS1279" s="72"/>
      <c r="AT1279" s="72"/>
      <c r="AU1279" s="72"/>
    </row>
    <row r="1280" spans="27:47" x14ac:dyDescent="0.2">
      <c r="AA1280" s="72"/>
      <c r="AB1280" s="72"/>
      <c r="AC1280" s="72"/>
      <c r="AD1280" s="72"/>
      <c r="AE1280" s="72"/>
      <c r="AG1280" s="127"/>
      <c r="AN1280" s="72"/>
      <c r="AO1280" s="72"/>
      <c r="AP1280" s="72"/>
      <c r="AQ1280" s="72"/>
      <c r="AR1280" s="72"/>
      <c r="AS1280" s="72"/>
      <c r="AT1280" s="72"/>
      <c r="AU1280" s="72"/>
    </row>
    <row r="1281" spans="27:64" x14ac:dyDescent="0.2">
      <c r="AA1281" s="72"/>
      <c r="AB1281" s="72"/>
      <c r="AC1281" s="72"/>
      <c r="AD1281" s="72"/>
      <c r="AE1281" s="72"/>
      <c r="AG1281" s="127"/>
      <c r="AN1281" s="72"/>
      <c r="AO1281" s="72"/>
      <c r="AP1281" s="72"/>
      <c r="AQ1281" s="72"/>
      <c r="AR1281" s="72"/>
      <c r="AS1281" s="72"/>
      <c r="AT1281" s="72"/>
      <c r="AU1281" s="72"/>
    </row>
    <row r="1282" spans="27:64" x14ac:dyDescent="0.2">
      <c r="AA1282" s="72"/>
      <c r="AB1282" s="72"/>
      <c r="AC1282" s="72"/>
      <c r="AD1282" s="72"/>
      <c r="AE1282" s="72"/>
      <c r="AG1282" s="127"/>
      <c r="AN1282" s="72"/>
      <c r="AO1282" s="72"/>
      <c r="AP1282" s="72"/>
      <c r="AQ1282" s="72"/>
      <c r="AR1282" s="72"/>
      <c r="AS1282" s="72"/>
      <c r="AT1282" s="72"/>
      <c r="AU1282" s="72"/>
    </row>
    <row r="1283" spans="27:64" x14ac:dyDescent="0.2">
      <c r="AA1283" s="72"/>
      <c r="AB1283" s="72"/>
      <c r="AC1283" s="72"/>
      <c r="AD1283" s="72"/>
      <c r="AE1283" s="72"/>
      <c r="AG1283" s="127"/>
      <c r="AN1283" s="72"/>
      <c r="AO1283" s="72"/>
      <c r="AP1283" s="72"/>
      <c r="AQ1283" s="72"/>
      <c r="AR1283" s="72"/>
      <c r="AS1283" s="72"/>
      <c r="AT1283" s="72"/>
      <c r="AU1283" s="72"/>
    </row>
    <row r="1284" spans="27:64" x14ac:dyDescent="0.2">
      <c r="AA1284" s="72"/>
      <c r="AB1284" s="72"/>
      <c r="AC1284" s="72"/>
      <c r="AD1284" s="72"/>
      <c r="AE1284" s="72"/>
      <c r="AG1284" s="127"/>
      <c r="AN1284" s="72"/>
      <c r="AO1284" s="72"/>
      <c r="AP1284" s="72"/>
      <c r="AQ1284" s="72"/>
      <c r="AR1284" s="72"/>
      <c r="AS1284" s="72"/>
      <c r="AT1284" s="72"/>
      <c r="AU1284" s="72"/>
    </row>
    <row r="1285" spans="27:64" x14ac:dyDescent="0.2">
      <c r="AA1285" s="72"/>
      <c r="AB1285" s="72"/>
      <c r="AC1285" s="72"/>
      <c r="AD1285" s="72"/>
      <c r="AE1285" s="72"/>
      <c r="AG1285" s="127"/>
      <c r="AN1285" s="72"/>
      <c r="AO1285" s="72"/>
      <c r="AP1285" s="72"/>
      <c r="AQ1285" s="72"/>
      <c r="AR1285" s="72"/>
      <c r="AS1285" s="72"/>
      <c r="AT1285" s="72"/>
      <c r="AU1285" s="72"/>
    </row>
    <row r="1286" spans="27:64" x14ac:dyDescent="0.2">
      <c r="AA1286" s="72"/>
      <c r="AB1286" s="72"/>
      <c r="AC1286" s="72"/>
      <c r="AD1286" s="72"/>
      <c r="AE1286" s="72"/>
      <c r="AG1286" s="127"/>
      <c r="AN1286" s="72"/>
      <c r="AO1286" s="72"/>
      <c r="AP1286" s="72"/>
      <c r="AQ1286" s="72"/>
      <c r="AR1286" s="72"/>
      <c r="AS1286" s="72"/>
      <c r="AT1286" s="72"/>
      <c r="AU1286" s="72"/>
    </row>
    <row r="1287" spans="27:64" x14ac:dyDescent="0.2">
      <c r="AA1287" s="72"/>
      <c r="AB1287" s="72"/>
      <c r="AC1287" s="72"/>
      <c r="AD1287" s="72"/>
      <c r="AE1287" s="72"/>
      <c r="AG1287" s="127"/>
      <c r="AN1287" s="72"/>
      <c r="AO1287" s="72"/>
      <c r="AP1287" s="72"/>
      <c r="AQ1287" s="72"/>
      <c r="AR1287" s="72"/>
      <c r="AS1287" s="72"/>
      <c r="AT1287" s="72"/>
      <c r="AU1287" s="72"/>
    </row>
    <row r="1288" spans="27:64" x14ac:dyDescent="0.2">
      <c r="AA1288" s="72"/>
      <c r="AB1288" s="72"/>
      <c r="AC1288" s="72"/>
      <c r="AD1288" s="72"/>
      <c r="AE1288" s="72"/>
      <c r="AG1288" s="127"/>
      <c r="AN1288" s="72"/>
      <c r="AO1288" s="72"/>
      <c r="AP1288" s="72"/>
      <c r="AQ1288" s="72"/>
      <c r="AR1288" s="72"/>
      <c r="AS1288" s="72"/>
      <c r="AT1288" s="72"/>
      <c r="AU1288" s="72"/>
    </row>
    <row r="1289" spans="27:64" x14ac:dyDescent="0.2">
      <c r="AA1289" s="72"/>
      <c r="AB1289" s="72"/>
      <c r="AC1289" s="72"/>
      <c r="AD1289" s="72"/>
      <c r="AE1289" s="72"/>
      <c r="AG1289" s="127"/>
      <c r="AN1289" s="72"/>
      <c r="AO1289" s="72"/>
      <c r="AP1289" s="72"/>
      <c r="AQ1289" s="72"/>
      <c r="AR1289" s="72"/>
      <c r="AS1289" s="72"/>
      <c r="AT1289" s="72"/>
      <c r="AU1289" s="72"/>
    </row>
    <row r="1290" spans="27:64" x14ac:dyDescent="0.2">
      <c r="AA1290" s="72"/>
      <c r="AB1290" s="72"/>
      <c r="AC1290" s="72"/>
      <c r="AD1290" s="72"/>
      <c r="AE1290" s="72"/>
      <c r="AG1290" s="127"/>
      <c r="AN1290" s="72"/>
      <c r="AO1290" s="72"/>
      <c r="AP1290" s="72"/>
      <c r="AQ1290" s="72"/>
      <c r="AR1290" s="72"/>
      <c r="AS1290" s="72"/>
      <c r="AT1290" s="72"/>
      <c r="AU1290" s="72"/>
      <c r="AV1290" s="72"/>
      <c r="AW1290" s="72"/>
      <c r="AX1290" s="72"/>
      <c r="AY1290" s="72"/>
      <c r="AZ1290" s="72"/>
      <c r="BA1290" s="72"/>
      <c r="BB1290" s="72"/>
      <c r="BC1290" s="72"/>
      <c r="BD1290" s="72"/>
      <c r="BE1290" s="72"/>
      <c r="BF1290" s="72"/>
      <c r="BG1290" s="72"/>
      <c r="BH1290" s="72"/>
      <c r="BI1290" s="72"/>
      <c r="BJ1290" s="72"/>
      <c r="BK1290" s="72"/>
      <c r="BL1290" s="72"/>
    </row>
    <row r="1291" spans="27:64" x14ac:dyDescent="0.2">
      <c r="AA1291" s="72"/>
      <c r="AB1291" s="72"/>
      <c r="AC1291" s="72"/>
      <c r="AD1291" s="72"/>
      <c r="AE1291" s="72"/>
      <c r="AG1291" s="127"/>
      <c r="AN1291" s="72"/>
      <c r="AO1291" s="72"/>
      <c r="AP1291" s="72"/>
      <c r="AQ1291" s="72"/>
      <c r="AR1291" s="72"/>
      <c r="AS1291" s="72"/>
      <c r="AT1291" s="72"/>
      <c r="AU1291" s="72"/>
    </row>
    <row r="1292" spans="27:64" x14ac:dyDescent="0.2">
      <c r="AA1292" s="72"/>
      <c r="AB1292" s="72"/>
      <c r="AC1292" s="72"/>
      <c r="AD1292" s="72"/>
      <c r="AE1292" s="72"/>
      <c r="AG1292" s="127"/>
      <c r="AN1292" s="72"/>
      <c r="AO1292" s="72"/>
      <c r="AP1292" s="72"/>
      <c r="AQ1292" s="72"/>
      <c r="AR1292" s="72"/>
      <c r="AS1292" s="72"/>
      <c r="AT1292" s="72"/>
      <c r="AU1292" s="72"/>
      <c r="AV1292" s="72"/>
      <c r="AW1292" s="72"/>
      <c r="AX1292" s="72"/>
      <c r="AY1292" s="72"/>
      <c r="AZ1292" s="72"/>
      <c r="BA1292" s="72"/>
      <c r="BB1292" s="72"/>
      <c r="BC1292" s="72"/>
      <c r="BD1292" s="72"/>
      <c r="BE1292" s="72"/>
      <c r="BF1292" s="72"/>
      <c r="BG1292" s="72"/>
      <c r="BH1292" s="72"/>
      <c r="BI1292" s="72"/>
      <c r="BJ1292" s="72"/>
      <c r="BK1292" s="72"/>
      <c r="BL1292" s="72"/>
    </row>
    <row r="1293" spans="27:64" x14ac:dyDescent="0.2">
      <c r="AA1293" s="72"/>
      <c r="AB1293" s="72"/>
      <c r="AC1293" s="72"/>
      <c r="AD1293" s="72"/>
      <c r="AE1293" s="72"/>
      <c r="AG1293" s="127"/>
      <c r="AN1293" s="72"/>
      <c r="AO1293" s="72"/>
      <c r="AP1293" s="72"/>
      <c r="AQ1293" s="72"/>
      <c r="AR1293" s="72"/>
      <c r="AS1293" s="72"/>
      <c r="AT1293" s="72"/>
      <c r="AU1293" s="72"/>
    </row>
    <row r="1294" spans="27:64" x14ac:dyDescent="0.2">
      <c r="AA1294" s="72"/>
      <c r="AB1294" s="72"/>
      <c r="AC1294" s="72"/>
      <c r="AD1294" s="72"/>
      <c r="AE1294" s="72"/>
      <c r="AG1294" s="127"/>
      <c r="AN1294" s="72"/>
      <c r="AO1294" s="72"/>
      <c r="AP1294" s="72"/>
      <c r="AQ1294" s="72"/>
      <c r="AR1294" s="72"/>
      <c r="AS1294" s="72"/>
      <c r="AT1294" s="72"/>
      <c r="AU1294" s="72"/>
      <c r="AV1294" s="72"/>
    </row>
    <row r="1295" spans="27:64" x14ac:dyDescent="0.2">
      <c r="AA1295" s="72"/>
      <c r="AB1295" s="72"/>
      <c r="AC1295" s="72"/>
      <c r="AD1295" s="72"/>
      <c r="AE1295" s="72"/>
      <c r="AG1295" s="127"/>
      <c r="AN1295" s="72"/>
      <c r="AO1295" s="72"/>
      <c r="AP1295" s="72"/>
      <c r="AQ1295" s="72"/>
      <c r="AR1295" s="72"/>
      <c r="AS1295" s="72"/>
      <c r="AT1295" s="72"/>
      <c r="AU1295" s="72"/>
    </row>
    <row r="1296" spans="27:64" x14ac:dyDescent="0.2">
      <c r="AA1296" s="72"/>
      <c r="AB1296" s="72"/>
      <c r="AC1296" s="72"/>
      <c r="AD1296" s="72"/>
      <c r="AE1296" s="72"/>
      <c r="AG1296" s="127"/>
      <c r="AN1296" s="72"/>
      <c r="AO1296" s="72"/>
      <c r="AP1296" s="72"/>
      <c r="AQ1296" s="72"/>
      <c r="AR1296" s="72"/>
      <c r="AS1296" s="72"/>
      <c r="AT1296" s="72"/>
      <c r="AU1296" s="72"/>
      <c r="AV1296" s="72"/>
      <c r="AW1296" s="72"/>
      <c r="AX1296" s="72"/>
      <c r="AY1296" s="72"/>
      <c r="AZ1296" s="72"/>
      <c r="BA1296" s="72"/>
      <c r="BB1296" s="72"/>
      <c r="BC1296" s="72"/>
      <c r="BD1296" s="72"/>
      <c r="BE1296" s="72"/>
      <c r="BF1296" s="72"/>
      <c r="BG1296" s="72"/>
      <c r="BH1296" s="72"/>
      <c r="BI1296" s="72"/>
      <c r="BJ1296" s="72"/>
      <c r="BK1296" s="72"/>
      <c r="BL1296" s="72"/>
    </row>
    <row r="1297" spans="27:48" x14ac:dyDescent="0.2">
      <c r="AA1297" s="72"/>
      <c r="AB1297" s="72"/>
      <c r="AC1297" s="72"/>
      <c r="AD1297" s="72"/>
      <c r="AE1297" s="72"/>
      <c r="AG1297" s="127"/>
      <c r="AN1297" s="72"/>
      <c r="AO1297" s="72"/>
      <c r="AP1297" s="72"/>
      <c r="AQ1297" s="72"/>
      <c r="AR1297" s="72"/>
      <c r="AS1297" s="72"/>
      <c r="AT1297" s="72"/>
      <c r="AU1297" s="72"/>
    </row>
    <row r="1298" spans="27:48" x14ac:dyDescent="0.2">
      <c r="AA1298" s="72"/>
      <c r="AB1298" s="72"/>
      <c r="AC1298" s="72"/>
      <c r="AD1298" s="72"/>
      <c r="AE1298" s="72"/>
      <c r="AG1298" s="127"/>
      <c r="AN1298" s="72"/>
      <c r="AO1298" s="72"/>
      <c r="AP1298" s="72"/>
      <c r="AQ1298" s="72"/>
      <c r="AR1298" s="72"/>
      <c r="AS1298" s="72"/>
      <c r="AT1298" s="72"/>
      <c r="AU1298" s="72"/>
    </row>
    <row r="1299" spans="27:48" x14ac:dyDescent="0.2">
      <c r="AA1299" s="72"/>
      <c r="AB1299" s="72"/>
      <c r="AC1299" s="72"/>
      <c r="AD1299" s="72"/>
      <c r="AE1299" s="72"/>
      <c r="AG1299" s="127"/>
      <c r="AN1299" s="72"/>
      <c r="AO1299" s="72"/>
      <c r="AP1299" s="72"/>
      <c r="AQ1299" s="72"/>
      <c r="AR1299" s="72"/>
      <c r="AS1299" s="72"/>
      <c r="AT1299" s="72"/>
      <c r="AU1299" s="72"/>
    </row>
    <row r="1300" spans="27:48" x14ac:dyDescent="0.2">
      <c r="AA1300" s="72"/>
      <c r="AB1300" s="72"/>
      <c r="AC1300" s="72"/>
      <c r="AD1300" s="72"/>
      <c r="AE1300" s="72"/>
      <c r="AG1300" s="127"/>
      <c r="AN1300" s="72"/>
      <c r="AO1300" s="72"/>
      <c r="AP1300" s="72"/>
      <c r="AQ1300" s="72"/>
      <c r="AR1300" s="72"/>
      <c r="AS1300" s="72"/>
      <c r="AT1300" s="72"/>
      <c r="AU1300" s="72"/>
      <c r="AV1300" s="72"/>
    </row>
    <row r="1301" spans="27:48" x14ac:dyDescent="0.2">
      <c r="AA1301" s="72"/>
      <c r="AB1301" s="72"/>
      <c r="AC1301" s="72"/>
      <c r="AD1301" s="72"/>
      <c r="AE1301" s="72"/>
      <c r="AG1301" s="127"/>
      <c r="AN1301" s="72"/>
      <c r="AO1301" s="72"/>
      <c r="AP1301" s="72"/>
      <c r="AQ1301" s="72"/>
      <c r="AR1301" s="72"/>
      <c r="AS1301" s="72"/>
      <c r="AT1301" s="72"/>
      <c r="AU1301" s="72"/>
    </row>
    <row r="1302" spans="27:48" x14ac:dyDescent="0.2">
      <c r="AA1302" s="72"/>
      <c r="AB1302" s="72"/>
      <c r="AC1302" s="72"/>
      <c r="AD1302" s="72"/>
      <c r="AE1302" s="72"/>
      <c r="AG1302" s="127"/>
      <c r="AN1302" s="72"/>
      <c r="AO1302" s="72"/>
      <c r="AP1302" s="72"/>
      <c r="AQ1302" s="72"/>
      <c r="AR1302" s="72"/>
      <c r="AS1302" s="72"/>
      <c r="AT1302" s="72"/>
      <c r="AU1302" s="72"/>
    </row>
    <row r="1303" spans="27:48" x14ac:dyDescent="0.2">
      <c r="AA1303" s="72"/>
      <c r="AB1303" s="72"/>
      <c r="AC1303" s="72"/>
      <c r="AD1303" s="72"/>
      <c r="AE1303" s="72"/>
      <c r="AG1303" s="127"/>
      <c r="AN1303" s="72"/>
      <c r="AO1303" s="72"/>
      <c r="AP1303" s="72"/>
      <c r="AQ1303" s="72"/>
      <c r="AR1303" s="72"/>
      <c r="AS1303" s="72"/>
      <c r="AT1303" s="72"/>
      <c r="AU1303" s="72"/>
    </row>
    <row r="1304" spans="27:48" x14ac:dyDescent="0.2">
      <c r="AA1304" s="72"/>
      <c r="AB1304" s="72"/>
      <c r="AC1304" s="72"/>
      <c r="AD1304" s="72"/>
      <c r="AE1304" s="72"/>
      <c r="AG1304" s="127"/>
      <c r="AN1304" s="72"/>
      <c r="AO1304" s="72"/>
      <c r="AP1304" s="72"/>
      <c r="AQ1304" s="72"/>
      <c r="AR1304" s="72"/>
      <c r="AS1304" s="72"/>
      <c r="AT1304" s="72"/>
      <c r="AU1304" s="72"/>
    </row>
    <row r="1305" spans="27:48" x14ac:dyDescent="0.2">
      <c r="AA1305" s="72"/>
      <c r="AB1305" s="72"/>
      <c r="AC1305" s="72"/>
      <c r="AD1305" s="72"/>
      <c r="AE1305" s="72"/>
      <c r="AG1305" s="127"/>
      <c r="AN1305" s="72"/>
      <c r="AO1305" s="72"/>
      <c r="AP1305" s="72"/>
      <c r="AQ1305" s="72"/>
      <c r="AR1305" s="72"/>
      <c r="AS1305" s="72"/>
      <c r="AT1305" s="72"/>
      <c r="AU1305" s="72"/>
    </row>
    <row r="1306" spans="27:48" x14ac:dyDescent="0.2">
      <c r="AA1306" s="72"/>
      <c r="AB1306" s="72"/>
      <c r="AC1306" s="72"/>
      <c r="AD1306" s="72"/>
      <c r="AE1306" s="72"/>
      <c r="AG1306" s="127"/>
      <c r="AN1306" s="72"/>
      <c r="AO1306" s="72"/>
      <c r="AP1306" s="72"/>
      <c r="AQ1306" s="72"/>
      <c r="AR1306" s="72"/>
      <c r="AS1306" s="72"/>
      <c r="AT1306" s="72"/>
      <c r="AU1306" s="72"/>
    </row>
    <row r="1307" spans="27:48" x14ac:dyDescent="0.2">
      <c r="AA1307" s="72"/>
      <c r="AB1307" s="72"/>
      <c r="AC1307" s="72"/>
      <c r="AD1307" s="72"/>
      <c r="AE1307" s="72"/>
      <c r="AG1307" s="127"/>
      <c r="AN1307" s="72"/>
      <c r="AO1307" s="72"/>
      <c r="AP1307" s="72"/>
      <c r="AQ1307" s="72"/>
      <c r="AR1307" s="72"/>
      <c r="AS1307" s="72"/>
      <c r="AT1307" s="72"/>
      <c r="AU1307" s="72"/>
    </row>
    <row r="1308" spans="27:48" x14ac:dyDescent="0.2">
      <c r="AA1308" s="72"/>
      <c r="AB1308" s="72"/>
      <c r="AC1308" s="72"/>
      <c r="AD1308" s="72"/>
      <c r="AE1308" s="72"/>
      <c r="AG1308" s="127"/>
      <c r="AN1308" s="72"/>
      <c r="AO1308" s="72"/>
      <c r="AP1308" s="72"/>
      <c r="AQ1308" s="72"/>
      <c r="AR1308" s="72"/>
      <c r="AS1308" s="72"/>
      <c r="AT1308" s="72"/>
      <c r="AU1308" s="72"/>
    </row>
    <row r="1309" spans="27:48" x14ac:dyDescent="0.2">
      <c r="AA1309" s="72"/>
      <c r="AB1309" s="72"/>
      <c r="AC1309" s="72"/>
      <c r="AD1309" s="72"/>
      <c r="AE1309" s="72"/>
      <c r="AG1309" s="127"/>
      <c r="AN1309" s="72"/>
      <c r="AO1309" s="72"/>
      <c r="AP1309" s="72"/>
      <c r="AQ1309" s="72"/>
      <c r="AR1309" s="72"/>
      <c r="AS1309" s="72"/>
      <c r="AT1309" s="72"/>
      <c r="AU1309" s="72"/>
    </row>
    <row r="1310" spans="27:48" x14ac:dyDescent="0.2">
      <c r="AA1310" s="72"/>
      <c r="AB1310" s="72"/>
      <c r="AC1310" s="72"/>
      <c r="AD1310" s="72"/>
      <c r="AE1310" s="72"/>
      <c r="AG1310" s="127"/>
      <c r="AN1310" s="72"/>
      <c r="AO1310" s="72"/>
      <c r="AP1310" s="72"/>
      <c r="AQ1310" s="72"/>
      <c r="AR1310" s="72"/>
      <c r="AS1310" s="72"/>
      <c r="AT1310" s="72"/>
      <c r="AU1310" s="72"/>
    </row>
    <row r="1311" spans="27:48" x14ac:dyDescent="0.2">
      <c r="AA1311" s="72"/>
      <c r="AB1311" s="72"/>
      <c r="AC1311" s="72"/>
      <c r="AD1311" s="72"/>
      <c r="AE1311" s="72"/>
      <c r="AG1311" s="127"/>
      <c r="AN1311" s="72"/>
      <c r="AO1311" s="72"/>
      <c r="AP1311" s="72"/>
      <c r="AQ1311" s="72"/>
      <c r="AR1311" s="72"/>
      <c r="AS1311" s="72"/>
      <c r="AT1311" s="72"/>
      <c r="AU1311" s="72"/>
    </row>
    <row r="1312" spans="27:48" x14ac:dyDescent="0.2">
      <c r="AA1312" s="72"/>
      <c r="AB1312" s="72"/>
      <c r="AC1312" s="72"/>
      <c r="AD1312" s="72"/>
      <c r="AE1312" s="72"/>
      <c r="AG1312" s="127"/>
      <c r="AN1312" s="72"/>
      <c r="AO1312" s="72"/>
      <c r="AP1312" s="72"/>
      <c r="AQ1312" s="72"/>
      <c r="AR1312" s="72"/>
      <c r="AS1312" s="72"/>
      <c r="AT1312" s="72"/>
      <c r="AU1312" s="72"/>
    </row>
    <row r="1313" spans="27:64" x14ac:dyDescent="0.2">
      <c r="AA1313" s="72"/>
      <c r="AB1313" s="72"/>
      <c r="AC1313" s="72"/>
      <c r="AD1313" s="72"/>
      <c r="AE1313" s="72"/>
      <c r="AG1313" s="127"/>
      <c r="AN1313" s="72"/>
      <c r="AO1313" s="72"/>
      <c r="AP1313" s="72"/>
      <c r="AQ1313" s="72"/>
      <c r="AR1313" s="72"/>
      <c r="AS1313" s="72"/>
      <c r="AT1313" s="72"/>
      <c r="AU1313" s="72"/>
    </row>
    <row r="1314" spans="27:64" x14ac:dyDescent="0.2">
      <c r="AA1314" s="72"/>
      <c r="AB1314" s="72"/>
      <c r="AC1314" s="72"/>
      <c r="AD1314" s="72"/>
      <c r="AE1314" s="72"/>
      <c r="AG1314" s="127"/>
      <c r="AN1314" s="72"/>
      <c r="AO1314" s="72"/>
      <c r="AP1314" s="72"/>
      <c r="AQ1314" s="72"/>
      <c r="AR1314" s="72"/>
      <c r="AS1314" s="72"/>
      <c r="AT1314" s="72"/>
      <c r="AU1314" s="72"/>
    </row>
    <row r="1315" spans="27:64" x14ac:dyDescent="0.2">
      <c r="AA1315" s="72"/>
      <c r="AB1315" s="72"/>
      <c r="AC1315" s="72"/>
      <c r="AD1315" s="72"/>
      <c r="AE1315" s="72"/>
      <c r="AG1315" s="127"/>
      <c r="AN1315" s="72"/>
      <c r="AO1315" s="72"/>
      <c r="AP1315" s="72"/>
      <c r="AQ1315" s="72"/>
      <c r="AR1315" s="72"/>
      <c r="AS1315" s="72"/>
      <c r="AT1315" s="72"/>
      <c r="AU1315" s="72"/>
    </row>
    <row r="1316" spans="27:64" x14ac:dyDescent="0.2">
      <c r="AA1316" s="72"/>
      <c r="AB1316" s="72"/>
      <c r="AC1316" s="72"/>
      <c r="AD1316" s="72"/>
      <c r="AE1316" s="72"/>
      <c r="AG1316" s="127"/>
      <c r="AN1316" s="72"/>
      <c r="AO1316" s="72"/>
      <c r="AP1316" s="72"/>
      <c r="AQ1316" s="72"/>
      <c r="AR1316" s="72"/>
      <c r="AS1316" s="72"/>
      <c r="AT1316" s="72"/>
      <c r="AU1316" s="72"/>
    </row>
    <row r="1317" spans="27:64" x14ac:dyDescent="0.2">
      <c r="AA1317" s="72"/>
      <c r="AB1317" s="72"/>
      <c r="AC1317" s="72"/>
      <c r="AD1317" s="72"/>
      <c r="AE1317" s="72"/>
      <c r="AG1317" s="127"/>
      <c r="AN1317" s="72"/>
      <c r="AO1317" s="72"/>
      <c r="AP1317" s="72"/>
      <c r="AQ1317" s="72"/>
      <c r="AR1317" s="72"/>
      <c r="AS1317" s="72"/>
      <c r="AT1317" s="72"/>
      <c r="AU1317" s="72"/>
    </row>
    <row r="1318" spans="27:64" x14ac:dyDescent="0.2">
      <c r="AA1318" s="72"/>
      <c r="AB1318" s="72"/>
      <c r="AC1318" s="72"/>
      <c r="AD1318" s="72"/>
      <c r="AE1318" s="72"/>
      <c r="AG1318" s="127"/>
      <c r="AN1318" s="72"/>
      <c r="AO1318" s="72"/>
      <c r="AP1318" s="72"/>
      <c r="AQ1318" s="72"/>
      <c r="AR1318" s="72"/>
      <c r="AS1318" s="72"/>
      <c r="AT1318" s="72"/>
      <c r="AU1318" s="72"/>
    </row>
    <row r="1319" spans="27:64" x14ac:dyDescent="0.2">
      <c r="AA1319" s="72"/>
      <c r="AB1319" s="72"/>
      <c r="AC1319" s="72"/>
      <c r="AD1319" s="72"/>
      <c r="AE1319" s="72"/>
      <c r="AG1319" s="127"/>
      <c r="AN1319" s="72"/>
      <c r="AO1319" s="72"/>
      <c r="AP1319" s="72"/>
      <c r="AQ1319" s="72"/>
      <c r="AR1319" s="72"/>
      <c r="AS1319" s="72"/>
      <c r="AT1319" s="72"/>
      <c r="AU1319" s="72"/>
    </row>
    <row r="1320" spans="27:64" x14ac:dyDescent="0.2">
      <c r="AA1320" s="72"/>
      <c r="AB1320" s="72"/>
      <c r="AC1320" s="72"/>
      <c r="AD1320" s="72"/>
      <c r="AE1320" s="72"/>
      <c r="AG1320" s="127"/>
      <c r="AN1320" s="72"/>
      <c r="AO1320" s="72"/>
      <c r="AP1320" s="72"/>
      <c r="AQ1320" s="72"/>
      <c r="AR1320" s="72"/>
      <c r="AS1320" s="72"/>
      <c r="AT1320" s="72"/>
      <c r="AU1320" s="72"/>
    </row>
    <row r="1321" spans="27:64" x14ac:dyDescent="0.2">
      <c r="AA1321" s="72"/>
      <c r="AB1321" s="72"/>
      <c r="AC1321" s="72"/>
      <c r="AD1321" s="72"/>
      <c r="AE1321" s="72"/>
      <c r="AG1321" s="127"/>
      <c r="AN1321" s="72"/>
      <c r="AO1321" s="72"/>
      <c r="AP1321" s="72"/>
      <c r="AQ1321" s="72"/>
      <c r="AR1321" s="72"/>
      <c r="AS1321" s="72"/>
      <c r="AT1321" s="72"/>
      <c r="AU1321" s="72"/>
    </row>
    <row r="1322" spans="27:64" x14ac:dyDescent="0.2">
      <c r="AA1322" s="72"/>
      <c r="AB1322" s="72"/>
      <c r="AC1322" s="72"/>
      <c r="AD1322" s="72"/>
      <c r="AE1322" s="72"/>
      <c r="AG1322" s="127"/>
      <c r="AN1322" s="72"/>
      <c r="AO1322" s="72"/>
      <c r="AP1322" s="72"/>
      <c r="AQ1322" s="72"/>
      <c r="AR1322" s="72"/>
      <c r="AS1322" s="72"/>
      <c r="AT1322" s="72"/>
      <c r="AU1322" s="72"/>
    </row>
    <row r="1323" spans="27:64" x14ac:dyDescent="0.2">
      <c r="AA1323" s="72"/>
      <c r="AB1323" s="72"/>
      <c r="AC1323" s="72"/>
      <c r="AD1323" s="72"/>
      <c r="AE1323" s="72"/>
      <c r="AG1323" s="127"/>
      <c r="AN1323" s="72"/>
      <c r="AO1323" s="72"/>
      <c r="AP1323" s="72"/>
      <c r="AQ1323" s="72"/>
      <c r="AR1323" s="72"/>
      <c r="AS1323" s="72"/>
      <c r="AT1323" s="72"/>
      <c r="AU1323" s="72"/>
    </row>
    <row r="1324" spans="27:64" x14ac:dyDescent="0.2">
      <c r="AA1324" s="72"/>
      <c r="AB1324" s="72"/>
      <c r="AC1324" s="72"/>
      <c r="AD1324" s="72"/>
      <c r="AE1324" s="72"/>
      <c r="AG1324" s="127"/>
      <c r="AN1324" s="72"/>
      <c r="AO1324" s="72"/>
      <c r="AP1324" s="72"/>
      <c r="AQ1324" s="72"/>
      <c r="AR1324" s="72"/>
      <c r="AS1324" s="72"/>
      <c r="AT1324" s="72"/>
      <c r="AU1324" s="72"/>
      <c r="AV1324" s="72"/>
      <c r="AW1324" s="72"/>
      <c r="AX1324" s="72"/>
      <c r="AY1324" s="72"/>
      <c r="AZ1324" s="72"/>
      <c r="BA1324" s="72"/>
      <c r="BB1324" s="72"/>
      <c r="BC1324" s="72"/>
      <c r="BD1324" s="72"/>
      <c r="BE1324" s="72"/>
      <c r="BF1324" s="72"/>
      <c r="BG1324" s="72"/>
      <c r="BH1324" s="72"/>
      <c r="BI1324" s="72"/>
      <c r="BJ1324" s="72"/>
      <c r="BK1324" s="72"/>
      <c r="BL1324" s="72"/>
    </row>
    <row r="1325" spans="27:64" x14ac:dyDescent="0.2">
      <c r="AA1325" s="72"/>
      <c r="AB1325" s="72"/>
      <c r="AC1325" s="72"/>
      <c r="AD1325" s="72"/>
      <c r="AE1325" s="72"/>
      <c r="AG1325" s="127"/>
      <c r="AN1325" s="72"/>
      <c r="AO1325" s="72"/>
      <c r="AP1325" s="72"/>
      <c r="AQ1325" s="72"/>
      <c r="AR1325" s="72"/>
      <c r="AS1325" s="72"/>
      <c r="AT1325" s="72"/>
      <c r="AU1325" s="72"/>
    </row>
    <row r="1326" spans="27:64" x14ac:dyDescent="0.2">
      <c r="AA1326" s="72"/>
      <c r="AB1326" s="72"/>
      <c r="AC1326" s="72"/>
      <c r="AD1326" s="72"/>
      <c r="AE1326" s="72"/>
      <c r="AG1326" s="127"/>
      <c r="AN1326" s="72"/>
      <c r="AO1326" s="72"/>
      <c r="AP1326" s="72"/>
      <c r="AQ1326" s="72"/>
      <c r="AR1326" s="72"/>
      <c r="AS1326" s="72"/>
      <c r="AT1326" s="72"/>
      <c r="AU1326" s="72"/>
      <c r="AV1326" s="72"/>
      <c r="AW1326" s="72"/>
      <c r="AX1326" s="72"/>
      <c r="AY1326" s="72"/>
      <c r="AZ1326" s="72"/>
      <c r="BA1326" s="72"/>
      <c r="BB1326" s="72"/>
      <c r="BC1326" s="72"/>
      <c r="BD1326" s="72"/>
      <c r="BE1326" s="72"/>
      <c r="BF1326" s="72"/>
      <c r="BG1326" s="72"/>
      <c r="BH1326" s="72"/>
      <c r="BI1326" s="72"/>
      <c r="BJ1326" s="72"/>
      <c r="BK1326" s="72"/>
      <c r="BL1326" s="72"/>
    </row>
    <row r="1327" spans="27:64" x14ac:dyDescent="0.2">
      <c r="AA1327" s="72"/>
      <c r="AB1327" s="72"/>
      <c r="AC1327" s="72"/>
      <c r="AD1327" s="72"/>
      <c r="AE1327" s="72"/>
      <c r="AG1327" s="127"/>
      <c r="AN1327" s="72"/>
      <c r="AO1327" s="72"/>
      <c r="AP1327" s="72"/>
      <c r="AQ1327" s="72"/>
      <c r="AR1327" s="72"/>
      <c r="AS1327" s="72"/>
      <c r="AT1327" s="72"/>
      <c r="AU1327" s="72"/>
    </row>
    <row r="1328" spans="27:64" x14ac:dyDescent="0.2">
      <c r="AA1328" s="72"/>
      <c r="AB1328" s="72"/>
      <c r="AC1328" s="72"/>
      <c r="AD1328" s="72"/>
      <c r="AE1328" s="72"/>
      <c r="AG1328" s="127"/>
      <c r="AN1328" s="72"/>
      <c r="AO1328" s="72"/>
      <c r="AP1328" s="72"/>
      <c r="AQ1328" s="72"/>
      <c r="AR1328" s="72"/>
      <c r="AS1328" s="72"/>
      <c r="AT1328" s="72"/>
      <c r="AU1328" s="72"/>
      <c r="AV1328" s="72"/>
      <c r="AW1328" s="72"/>
      <c r="AX1328" s="72"/>
      <c r="AY1328" s="72"/>
      <c r="AZ1328" s="72"/>
      <c r="BA1328" s="72"/>
      <c r="BB1328" s="72"/>
      <c r="BC1328" s="72"/>
      <c r="BD1328" s="72"/>
      <c r="BE1328" s="72"/>
      <c r="BF1328" s="72"/>
      <c r="BG1328" s="72"/>
      <c r="BH1328" s="72"/>
      <c r="BI1328" s="72"/>
      <c r="BJ1328" s="72"/>
      <c r="BK1328" s="72"/>
      <c r="BL1328" s="72"/>
    </row>
    <row r="1329" spans="27:64" x14ac:dyDescent="0.2">
      <c r="AA1329" s="72"/>
      <c r="AB1329" s="72"/>
      <c r="AC1329" s="72"/>
      <c r="AD1329" s="72"/>
      <c r="AE1329" s="72"/>
      <c r="AG1329" s="127"/>
      <c r="AN1329" s="72"/>
      <c r="AO1329" s="72"/>
      <c r="AP1329" s="72"/>
      <c r="AQ1329" s="72"/>
      <c r="AR1329" s="72"/>
      <c r="AS1329" s="72"/>
      <c r="AT1329" s="72"/>
      <c r="AU1329" s="72"/>
    </row>
    <row r="1330" spans="27:64" x14ac:dyDescent="0.2">
      <c r="AA1330" s="72"/>
      <c r="AB1330" s="72"/>
      <c r="AC1330" s="72"/>
      <c r="AD1330" s="72"/>
      <c r="AE1330" s="72"/>
      <c r="AG1330" s="127"/>
      <c r="AN1330" s="72"/>
      <c r="AO1330" s="72"/>
      <c r="AP1330" s="72"/>
      <c r="AQ1330" s="72"/>
      <c r="AR1330" s="72"/>
      <c r="AS1330" s="72"/>
      <c r="AT1330" s="72"/>
      <c r="AU1330" s="72"/>
    </row>
    <row r="1331" spans="27:64" x14ac:dyDescent="0.2">
      <c r="AA1331" s="72"/>
      <c r="AB1331" s="72"/>
      <c r="AC1331" s="72"/>
      <c r="AD1331" s="72"/>
      <c r="AE1331" s="72"/>
      <c r="AG1331" s="127"/>
      <c r="AN1331" s="72"/>
      <c r="AO1331" s="72"/>
      <c r="AP1331" s="72"/>
      <c r="AQ1331" s="72"/>
      <c r="AR1331" s="72"/>
      <c r="AS1331" s="72"/>
      <c r="AT1331" s="72"/>
      <c r="AU1331" s="72"/>
    </row>
    <row r="1332" spans="27:64" x14ac:dyDescent="0.2">
      <c r="AA1332" s="72"/>
      <c r="AB1332" s="72"/>
      <c r="AC1332" s="72"/>
      <c r="AD1332" s="72"/>
      <c r="AE1332" s="72"/>
      <c r="AG1332" s="127"/>
      <c r="AN1332" s="72"/>
      <c r="AO1332" s="72"/>
      <c r="AP1332" s="72"/>
      <c r="AQ1332" s="72"/>
      <c r="AR1332" s="72"/>
      <c r="AS1332" s="72"/>
      <c r="AT1332" s="72"/>
      <c r="AU1332" s="72"/>
    </row>
    <row r="1333" spans="27:64" x14ac:dyDescent="0.2">
      <c r="AA1333" s="72"/>
      <c r="AB1333" s="72"/>
      <c r="AC1333" s="72"/>
      <c r="AD1333" s="72"/>
      <c r="AE1333" s="72"/>
      <c r="AG1333" s="127"/>
      <c r="AN1333" s="72"/>
      <c r="AO1333" s="72"/>
      <c r="AP1333" s="72"/>
      <c r="AQ1333" s="72"/>
      <c r="AR1333" s="72"/>
      <c r="AS1333" s="72"/>
      <c r="AT1333" s="72"/>
      <c r="AU1333" s="72"/>
    </row>
    <row r="1334" spans="27:64" x14ac:dyDescent="0.2">
      <c r="AA1334" s="72"/>
      <c r="AB1334" s="72"/>
      <c r="AC1334" s="72"/>
      <c r="AD1334" s="72"/>
      <c r="AE1334" s="72"/>
      <c r="AG1334" s="127"/>
      <c r="AN1334" s="72"/>
      <c r="AO1334" s="72"/>
      <c r="AP1334" s="72"/>
      <c r="AQ1334" s="72"/>
      <c r="AR1334" s="72"/>
      <c r="AS1334" s="72"/>
      <c r="AT1334" s="72"/>
      <c r="AU1334" s="72"/>
    </row>
    <row r="1335" spans="27:64" x14ac:dyDescent="0.2">
      <c r="AA1335" s="72"/>
      <c r="AB1335" s="72"/>
      <c r="AC1335" s="72"/>
      <c r="AD1335" s="72"/>
      <c r="AE1335" s="72"/>
      <c r="AG1335" s="127"/>
      <c r="AN1335" s="72"/>
      <c r="AO1335" s="72"/>
      <c r="AP1335" s="72"/>
      <c r="AQ1335" s="72"/>
      <c r="AR1335" s="72"/>
      <c r="AS1335" s="72"/>
      <c r="AT1335" s="72"/>
      <c r="AU1335" s="72"/>
    </row>
    <row r="1336" spans="27:64" x14ac:dyDescent="0.2">
      <c r="AA1336" s="72"/>
      <c r="AB1336" s="72"/>
      <c r="AC1336" s="72"/>
      <c r="AD1336" s="72"/>
      <c r="AE1336" s="72"/>
      <c r="AG1336" s="127"/>
      <c r="AN1336" s="72"/>
      <c r="AO1336" s="72"/>
      <c r="AP1336" s="72"/>
      <c r="AQ1336" s="72"/>
      <c r="AR1336" s="72"/>
      <c r="AS1336" s="72"/>
      <c r="AT1336" s="72"/>
      <c r="AU1336" s="72"/>
    </row>
    <row r="1337" spans="27:64" x14ac:dyDescent="0.2">
      <c r="AA1337" s="72"/>
      <c r="AB1337" s="72"/>
      <c r="AC1337" s="72"/>
      <c r="AD1337" s="72"/>
      <c r="AE1337" s="72"/>
      <c r="AG1337" s="127"/>
      <c r="AN1337" s="72"/>
      <c r="AO1337" s="72"/>
      <c r="AP1337" s="72"/>
      <c r="AQ1337" s="72"/>
      <c r="AR1337" s="72"/>
      <c r="AS1337" s="72"/>
      <c r="AT1337" s="72"/>
      <c r="AU1337" s="72"/>
      <c r="AV1337" s="72"/>
    </row>
    <row r="1338" spans="27:64" x14ac:dyDescent="0.2">
      <c r="AA1338" s="72"/>
      <c r="AB1338" s="72"/>
      <c r="AC1338" s="72"/>
      <c r="AD1338" s="72"/>
      <c r="AE1338" s="72"/>
      <c r="AG1338" s="127"/>
      <c r="AN1338" s="72"/>
      <c r="AO1338" s="72"/>
      <c r="AP1338" s="72"/>
      <c r="AQ1338" s="72"/>
      <c r="AR1338" s="72"/>
      <c r="AS1338" s="72"/>
      <c r="AT1338" s="72"/>
      <c r="AU1338" s="72"/>
    </row>
    <row r="1339" spans="27:64" x14ac:dyDescent="0.2">
      <c r="AA1339" s="72"/>
      <c r="AB1339" s="72"/>
      <c r="AC1339" s="72"/>
      <c r="AD1339" s="72"/>
      <c r="AE1339" s="72"/>
      <c r="AG1339" s="127"/>
      <c r="AN1339" s="72"/>
      <c r="AO1339" s="72"/>
      <c r="AP1339" s="72"/>
      <c r="AQ1339" s="72"/>
      <c r="AR1339" s="72"/>
      <c r="AS1339" s="72"/>
      <c r="AT1339" s="72"/>
      <c r="AU1339" s="72"/>
      <c r="AV1339" s="72"/>
    </row>
    <row r="1340" spans="27:64" x14ac:dyDescent="0.2">
      <c r="AA1340" s="72"/>
      <c r="AB1340" s="72"/>
      <c r="AC1340" s="72"/>
      <c r="AD1340" s="72"/>
      <c r="AE1340" s="72"/>
      <c r="AG1340" s="127"/>
      <c r="AN1340" s="72"/>
      <c r="AO1340" s="72"/>
      <c r="AP1340" s="72"/>
      <c r="AQ1340" s="72"/>
      <c r="AR1340" s="72"/>
      <c r="AS1340" s="72"/>
      <c r="AT1340" s="72"/>
      <c r="AU1340" s="72"/>
      <c r="AV1340" s="72"/>
      <c r="AW1340" s="72"/>
      <c r="AX1340" s="72"/>
      <c r="AY1340" s="72"/>
      <c r="AZ1340" s="72"/>
      <c r="BA1340" s="72"/>
      <c r="BB1340" s="72"/>
      <c r="BC1340" s="72"/>
      <c r="BD1340" s="72"/>
      <c r="BE1340" s="72"/>
      <c r="BF1340" s="72"/>
      <c r="BG1340" s="72"/>
      <c r="BH1340" s="72"/>
      <c r="BI1340" s="72"/>
      <c r="BJ1340" s="72"/>
      <c r="BK1340" s="72"/>
      <c r="BL1340" s="72"/>
    </row>
    <row r="1341" spans="27:64" x14ac:dyDescent="0.2">
      <c r="AA1341" s="72"/>
      <c r="AB1341" s="72"/>
      <c r="AC1341" s="72"/>
      <c r="AD1341" s="72"/>
      <c r="AE1341" s="72"/>
      <c r="AG1341" s="127"/>
      <c r="AN1341" s="72"/>
      <c r="AO1341" s="72"/>
      <c r="AP1341" s="72"/>
      <c r="AQ1341" s="72"/>
      <c r="AR1341" s="72"/>
      <c r="AS1341" s="72"/>
      <c r="AT1341" s="72"/>
      <c r="AU1341" s="72"/>
    </row>
    <row r="1342" spans="27:64" x14ac:dyDescent="0.2">
      <c r="AA1342" s="72"/>
      <c r="AB1342" s="72"/>
      <c r="AC1342" s="72"/>
      <c r="AD1342" s="72"/>
      <c r="AE1342" s="72"/>
      <c r="AG1342" s="127"/>
      <c r="AN1342" s="72"/>
      <c r="AO1342" s="72"/>
      <c r="AP1342" s="72"/>
      <c r="AQ1342" s="72"/>
      <c r="AR1342" s="72"/>
      <c r="AS1342" s="72"/>
      <c r="AT1342" s="72"/>
      <c r="AU1342" s="72"/>
    </row>
    <row r="1343" spans="27:64" x14ac:dyDescent="0.2">
      <c r="AA1343" s="72"/>
      <c r="AB1343" s="72"/>
      <c r="AC1343" s="72"/>
      <c r="AD1343" s="72"/>
      <c r="AE1343" s="72"/>
      <c r="AG1343" s="127"/>
      <c r="AN1343" s="72"/>
      <c r="AO1343" s="72"/>
      <c r="AP1343" s="72"/>
      <c r="AQ1343" s="72"/>
      <c r="AR1343" s="72"/>
      <c r="AS1343" s="72"/>
      <c r="AT1343" s="72"/>
      <c r="AU1343" s="72"/>
    </row>
    <row r="1344" spans="27:64" x14ac:dyDescent="0.2">
      <c r="AA1344" s="72"/>
      <c r="AB1344" s="72"/>
      <c r="AC1344" s="72"/>
      <c r="AD1344" s="72"/>
      <c r="AE1344" s="72"/>
      <c r="AG1344" s="127"/>
      <c r="AN1344" s="72"/>
      <c r="AO1344" s="72"/>
      <c r="AP1344" s="72"/>
      <c r="AQ1344" s="72"/>
      <c r="AR1344" s="72"/>
      <c r="AS1344" s="72"/>
      <c r="AT1344" s="72"/>
      <c r="AU1344" s="72"/>
    </row>
    <row r="1345" spans="27:64" x14ac:dyDescent="0.2">
      <c r="AA1345" s="72"/>
      <c r="AB1345" s="72"/>
      <c r="AC1345" s="72"/>
      <c r="AD1345" s="72"/>
      <c r="AE1345" s="72"/>
      <c r="AG1345" s="127"/>
      <c r="AN1345" s="72"/>
      <c r="AO1345" s="72"/>
      <c r="AP1345" s="72"/>
      <c r="AQ1345" s="72"/>
      <c r="AR1345" s="72"/>
      <c r="AS1345" s="72"/>
      <c r="AT1345" s="72"/>
      <c r="AU1345" s="72"/>
    </row>
    <row r="1346" spans="27:64" x14ac:dyDescent="0.2">
      <c r="AA1346" s="72"/>
      <c r="AB1346" s="72"/>
      <c r="AC1346" s="72"/>
      <c r="AD1346" s="72"/>
      <c r="AE1346" s="72"/>
      <c r="AG1346" s="127"/>
      <c r="AN1346" s="72"/>
      <c r="AO1346" s="72"/>
      <c r="AP1346" s="72"/>
      <c r="AQ1346" s="72"/>
      <c r="AR1346" s="72"/>
      <c r="AS1346" s="72"/>
      <c r="AT1346" s="72"/>
      <c r="AU1346" s="72"/>
    </row>
    <row r="1347" spans="27:64" x14ac:dyDescent="0.2">
      <c r="AA1347" s="72"/>
      <c r="AB1347" s="72"/>
      <c r="AC1347" s="72"/>
      <c r="AD1347" s="72"/>
      <c r="AE1347" s="72"/>
      <c r="AG1347" s="127"/>
      <c r="AN1347" s="72"/>
      <c r="AO1347" s="72"/>
      <c r="AP1347" s="72"/>
      <c r="AQ1347" s="72"/>
      <c r="AR1347" s="72"/>
      <c r="AS1347" s="72"/>
      <c r="AT1347" s="72"/>
      <c r="AU1347" s="72"/>
      <c r="AV1347" s="72"/>
      <c r="AW1347" s="72"/>
      <c r="AX1347" s="72"/>
      <c r="AY1347" s="72"/>
      <c r="AZ1347" s="72"/>
      <c r="BA1347" s="72"/>
      <c r="BB1347" s="72"/>
      <c r="BC1347" s="72"/>
      <c r="BD1347" s="72"/>
      <c r="BE1347" s="72"/>
      <c r="BF1347" s="72"/>
      <c r="BG1347" s="72"/>
      <c r="BH1347" s="72"/>
      <c r="BI1347" s="72"/>
      <c r="BJ1347" s="72"/>
      <c r="BK1347" s="72"/>
      <c r="BL1347" s="72"/>
    </row>
    <row r="1348" spans="27:64" x14ac:dyDescent="0.2">
      <c r="AA1348" s="72"/>
      <c r="AB1348" s="72"/>
      <c r="AC1348" s="72"/>
      <c r="AD1348" s="72"/>
      <c r="AE1348" s="72"/>
      <c r="AG1348" s="127"/>
      <c r="AN1348" s="72"/>
      <c r="AO1348" s="72"/>
      <c r="AP1348" s="72"/>
      <c r="AQ1348" s="72"/>
      <c r="AR1348" s="72"/>
      <c r="AS1348" s="72"/>
      <c r="AT1348" s="72"/>
      <c r="AU1348" s="72"/>
      <c r="AV1348" s="72"/>
      <c r="AX1348" s="72"/>
    </row>
    <row r="1349" spans="27:64" x14ac:dyDescent="0.2">
      <c r="AA1349" s="72"/>
      <c r="AB1349" s="72"/>
      <c r="AC1349" s="72"/>
      <c r="AD1349" s="72"/>
      <c r="AE1349" s="72"/>
      <c r="AG1349" s="127"/>
      <c r="AN1349" s="72"/>
      <c r="AO1349" s="72"/>
      <c r="AP1349" s="72"/>
      <c r="AQ1349" s="72"/>
      <c r="AR1349" s="72"/>
      <c r="AS1349" s="72"/>
      <c r="AT1349" s="72"/>
      <c r="AU1349" s="72"/>
      <c r="AV1349" s="72"/>
      <c r="AW1349" s="72"/>
      <c r="AX1349" s="72"/>
      <c r="AY1349" s="72"/>
      <c r="AZ1349" s="72"/>
      <c r="BA1349" s="72"/>
      <c r="BB1349" s="72"/>
      <c r="BC1349" s="72"/>
      <c r="BD1349" s="72"/>
      <c r="BE1349" s="72"/>
      <c r="BF1349" s="72"/>
      <c r="BG1349" s="72"/>
      <c r="BH1349" s="72"/>
      <c r="BI1349" s="72"/>
      <c r="BJ1349" s="72"/>
      <c r="BK1349" s="72"/>
      <c r="BL1349" s="72"/>
    </row>
    <row r="1350" spans="27:64" x14ac:dyDescent="0.2">
      <c r="AA1350" s="72"/>
      <c r="AB1350" s="72"/>
      <c r="AC1350" s="72"/>
      <c r="AD1350" s="72"/>
      <c r="AE1350" s="72"/>
      <c r="AG1350" s="127"/>
      <c r="AN1350" s="72"/>
      <c r="AO1350" s="72"/>
      <c r="AP1350" s="72"/>
      <c r="AQ1350" s="72"/>
      <c r="AR1350" s="72"/>
      <c r="AS1350" s="72"/>
      <c r="AT1350" s="72"/>
      <c r="AU1350" s="72"/>
      <c r="AV1350" s="72"/>
      <c r="AW1350" s="72"/>
      <c r="AX1350" s="72"/>
      <c r="AY1350" s="72"/>
      <c r="AZ1350" s="72"/>
      <c r="BA1350" s="72"/>
      <c r="BB1350" s="72"/>
      <c r="BC1350" s="72"/>
      <c r="BD1350" s="72"/>
      <c r="BE1350" s="72"/>
      <c r="BF1350" s="72"/>
      <c r="BG1350" s="72"/>
      <c r="BH1350" s="72"/>
      <c r="BI1350" s="72"/>
      <c r="BJ1350" s="72"/>
      <c r="BK1350" s="72"/>
      <c r="BL1350" s="72"/>
    </row>
    <row r="1351" spans="27:64" x14ac:dyDescent="0.2">
      <c r="AA1351" s="72"/>
      <c r="AB1351" s="72"/>
      <c r="AC1351" s="72"/>
      <c r="AD1351" s="72"/>
      <c r="AE1351" s="72"/>
      <c r="AG1351" s="127"/>
      <c r="AN1351" s="72"/>
      <c r="AO1351" s="72"/>
      <c r="AP1351" s="72"/>
      <c r="AQ1351" s="72"/>
      <c r="AR1351" s="72"/>
      <c r="AS1351" s="72"/>
      <c r="AT1351" s="72"/>
      <c r="AU1351" s="72"/>
    </row>
    <row r="1352" spans="27:64" x14ac:dyDescent="0.2">
      <c r="AA1352" s="72"/>
      <c r="AB1352" s="72"/>
      <c r="AC1352" s="72"/>
      <c r="AD1352" s="72"/>
      <c r="AE1352" s="72"/>
      <c r="AG1352" s="127"/>
      <c r="AN1352" s="72"/>
      <c r="AO1352" s="72"/>
      <c r="AP1352" s="72"/>
      <c r="AQ1352" s="72"/>
      <c r="AR1352" s="72"/>
      <c r="AS1352" s="72"/>
      <c r="AT1352" s="72"/>
      <c r="AU1352" s="72"/>
    </row>
    <row r="1353" spans="27:64" x14ac:dyDescent="0.2">
      <c r="AA1353" s="72"/>
      <c r="AB1353" s="72"/>
      <c r="AC1353" s="72"/>
      <c r="AD1353" s="72"/>
      <c r="AE1353" s="72"/>
      <c r="AG1353" s="127"/>
      <c r="AN1353" s="72"/>
      <c r="AO1353" s="72"/>
      <c r="AP1353" s="72"/>
      <c r="AQ1353" s="72"/>
      <c r="AR1353" s="72"/>
      <c r="AS1353" s="72"/>
      <c r="AT1353" s="72"/>
      <c r="AU1353" s="72"/>
    </row>
    <row r="1354" spans="27:64" x14ac:dyDescent="0.2">
      <c r="AA1354" s="72"/>
      <c r="AB1354" s="72"/>
      <c r="AC1354" s="72"/>
      <c r="AD1354" s="72"/>
      <c r="AE1354" s="72"/>
      <c r="AG1354" s="127"/>
      <c r="AN1354" s="72"/>
      <c r="AO1354" s="72"/>
      <c r="AP1354" s="72"/>
      <c r="AQ1354" s="72"/>
      <c r="AR1354" s="72"/>
      <c r="AS1354" s="72"/>
      <c r="AT1354" s="72"/>
      <c r="AU1354" s="72"/>
    </row>
    <row r="1355" spans="27:64" x14ac:dyDescent="0.2">
      <c r="AA1355" s="72"/>
      <c r="AB1355" s="72"/>
      <c r="AC1355" s="72"/>
      <c r="AD1355" s="72"/>
      <c r="AE1355" s="72"/>
      <c r="AG1355" s="127"/>
      <c r="AN1355" s="72"/>
      <c r="AO1355" s="72"/>
      <c r="AP1355" s="72"/>
      <c r="AQ1355" s="72"/>
      <c r="AR1355" s="72"/>
      <c r="AS1355" s="72"/>
      <c r="AT1355" s="72"/>
      <c r="AU1355" s="72"/>
    </row>
    <row r="1356" spans="27:64" x14ac:dyDescent="0.2">
      <c r="AA1356" s="72"/>
      <c r="AB1356" s="72"/>
      <c r="AC1356" s="72"/>
      <c r="AD1356" s="72"/>
      <c r="AE1356" s="72"/>
      <c r="AG1356" s="127"/>
      <c r="AN1356" s="72"/>
      <c r="AO1356" s="72"/>
      <c r="AP1356" s="72"/>
      <c r="AQ1356" s="72"/>
      <c r="AR1356" s="72"/>
      <c r="AS1356" s="72"/>
      <c r="AT1356" s="72"/>
      <c r="AU1356" s="72"/>
    </row>
    <row r="1357" spans="27:64" x14ac:dyDescent="0.2">
      <c r="AA1357" s="72"/>
      <c r="AB1357" s="72"/>
      <c r="AC1357" s="72"/>
      <c r="AD1357" s="72"/>
      <c r="AE1357" s="72"/>
      <c r="AG1357" s="127"/>
      <c r="AN1357" s="72"/>
      <c r="AO1357" s="72"/>
      <c r="AP1357" s="72"/>
      <c r="AQ1357" s="72"/>
      <c r="AR1357" s="72"/>
      <c r="AS1357" s="72"/>
      <c r="AT1357" s="72"/>
      <c r="AU1357" s="72"/>
    </row>
    <row r="1358" spans="27:64" x14ac:dyDescent="0.2">
      <c r="AA1358" s="72"/>
      <c r="AB1358" s="72"/>
      <c r="AC1358" s="72"/>
      <c r="AD1358" s="72"/>
      <c r="AE1358" s="72"/>
      <c r="AG1358" s="127"/>
      <c r="AN1358" s="72"/>
      <c r="AO1358" s="72"/>
      <c r="AP1358" s="72"/>
      <c r="AQ1358" s="72"/>
      <c r="AR1358" s="72"/>
      <c r="AS1358" s="72"/>
      <c r="AT1358" s="72"/>
      <c r="AU1358" s="72"/>
    </row>
    <row r="1359" spans="27:64" x14ac:dyDescent="0.2">
      <c r="AA1359" s="72"/>
      <c r="AB1359" s="72"/>
      <c r="AC1359" s="72"/>
      <c r="AD1359" s="72"/>
      <c r="AE1359" s="72"/>
      <c r="AG1359" s="127"/>
      <c r="AN1359" s="72"/>
      <c r="AO1359" s="72"/>
      <c r="AP1359" s="72"/>
      <c r="AQ1359" s="72"/>
      <c r="AR1359" s="72"/>
      <c r="AS1359" s="72"/>
      <c r="AT1359" s="72"/>
      <c r="AU1359" s="72"/>
    </row>
    <row r="1360" spans="27:64" x14ac:dyDescent="0.2">
      <c r="AA1360" s="72"/>
      <c r="AB1360" s="72"/>
      <c r="AC1360" s="72"/>
      <c r="AD1360" s="72"/>
      <c r="AE1360" s="72"/>
      <c r="AG1360" s="127"/>
      <c r="AN1360" s="72"/>
      <c r="AO1360" s="72"/>
      <c r="AP1360" s="72"/>
      <c r="AQ1360" s="72"/>
      <c r="AR1360" s="72"/>
      <c r="AS1360" s="72"/>
      <c r="AT1360" s="72"/>
      <c r="AU1360" s="72"/>
    </row>
    <row r="1361" spans="27:64" x14ac:dyDescent="0.2">
      <c r="AA1361" s="72"/>
      <c r="AB1361" s="72"/>
      <c r="AC1361" s="72"/>
      <c r="AD1361" s="72"/>
      <c r="AE1361" s="72"/>
      <c r="AG1361" s="127"/>
      <c r="AN1361" s="72"/>
      <c r="AO1361" s="72"/>
      <c r="AP1361" s="72"/>
      <c r="AQ1361" s="72"/>
      <c r="AR1361" s="72"/>
      <c r="AS1361" s="72"/>
      <c r="AT1361" s="72"/>
      <c r="AU1361" s="72"/>
    </row>
    <row r="1362" spans="27:64" x14ac:dyDescent="0.2">
      <c r="AA1362" s="72"/>
      <c r="AB1362" s="72"/>
      <c r="AC1362" s="72"/>
      <c r="AD1362" s="72"/>
      <c r="AE1362" s="72"/>
      <c r="AG1362" s="127"/>
      <c r="AN1362" s="72"/>
      <c r="AO1362" s="72"/>
      <c r="AP1362" s="72"/>
      <c r="AQ1362" s="72"/>
      <c r="AR1362" s="72"/>
      <c r="AS1362" s="72"/>
      <c r="AT1362" s="72"/>
      <c r="AU1362" s="72"/>
    </row>
    <row r="1363" spans="27:64" x14ac:dyDescent="0.2">
      <c r="AA1363" s="72"/>
      <c r="AB1363" s="72"/>
      <c r="AC1363" s="72"/>
      <c r="AD1363" s="72"/>
      <c r="AE1363" s="72"/>
      <c r="AG1363" s="127"/>
      <c r="AN1363" s="72"/>
      <c r="AO1363" s="72"/>
      <c r="AP1363" s="72"/>
      <c r="AQ1363" s="72"/>
      <c r="AR1363" s="72"/>
      <c r="AS1363" s="72"/>
      <c r="AT1363" s="72"/>
      <c r="AU1363" s="72"/>
    </row>
    <row r="1364" spans="27:64" x14ac:dyDescent="0.2">
      <c r="AA1364" s="72"/>
      <c r="AB1364" s="72"/>
      <c r="AC1364" s="72"/>
      <c r="AD1364" s="72"/>
      <c r="AE1364" s="72"/>
      <c r="AG1364" s="127"/>
      <c r="AN1364" s="72"/>
      <c r="AO1364" s="72"/>
      <c r="AP1364" s="72"/>
      <c r="AQ1364" s="72"/>
      <c r="AR1364" s="72"/>
      <c r="AS1364" s="72"/>
      <c r="AT1364" s="72"/>
      <c r="AU1364" s="72"/>
    </row>
    <row r="1365" spans="27:64" x14ac:dyDescent="0.2">
      <c r="AA1365" s="72"/>
      <c r="AB1365" s="72"/>
      <c r="AC1365" s="72"/>
      <c r="AD1365" s="72"/>
      <c r="AE1365" s="72"/>
      <c r="AG1365" s="127"/>
      <c r="AN1365" s="72"/>
      <c r="AO1365" s="72"/>
      <c r="AP1365" s="72"/>
      <c r="AQ1365" s="72"/>
      <c r="AR1365" s="72"/>
      <c r="AS1365" s="72"/>
      <c r="AT1365" s="72"/>
      <c r="AU1365" s="72"/>
    </row>
    <row r="1366" spans="27:64" x14ac:dyDescent="0.2">
      <c r="AA1366" s="72"/>
      <c r="AB1366" s="72"/>
      <c r="AC1366" s="72"/>
      <c r="AD1366" s="72"/>
      <c r="AE1366" s="72"/>
      <c r="AG1366" s="127"/>
      <c r="AN1366" s="72"/>
      <c r="AO1366" s="72"/>
      <c r="AP1366" s="72"/>
      <c r="AQ1366" s="72"/>
      <c r="AR1366" s="72"/>
      <c r="AS1366" s="72"/>
      <c r="AT1366" s="72"/>
      <c r="AU1366" s="72"/>
    </row>
    <row r="1367" spans="27:64" x14ac:dyDescent="0.2">
      <c r="AA1367" s="72"/>
      <c r="AB1367" s="72"/>
      <c r="AC1367" s="72"/>
      <c r="AD1367" s="72"/>
      <c r="AE1367" s="72"/>
      <c r="AG1367" s="127"/>
      <c r="AN1367" s="72"/>
      <c r="AO1367" s="72"/>
      <c r="AP1367" s="72"/>
      <c r="AQ1367" s="72"/>
      <c r="AR1367" s="72"/>
      <c r="AS1367" s="72"/>
      <c r="AT1367" s="72"/>
      <c r="AU1367" s="72"/>
    </row>
    <row r="1368" spans="27:64" x14ac:dyDescent="0.2">
      <c r="AA1368" s="72"/>
      <c r="AB1368" s="72"/>
      <c r="AC1368" s="72"/>
      <c r="AD1368" s="72"/>
      <c r="AE1368" s="72"/>
      <c r="AG1368" s="127"/>
      <c r="AN1368" s="72"/>
      <c r="AO1368" s="72"/>
      <c r="AP1368" s="72"/>
      <c r="AQ1368" s="72"/>
      <c r="AR1368" s="72"/>
      <c r="AS1368" s="72"/>
      <c r="AT1368" s="72"/>
      <c r="AU1368" s="72"/>
      <c r="AV1368" s="72"/>
      <c r="AX1368" s="72"/>
      <c r="AY1368" s="72"/>
      <c r="AZ1368" s="72"/>
      <c r="BA1368" s="72"/>
      <c r="BB1368" s="72"/>
      <c r="BC1368" s="72"/>
      <c r="BD1368" s="72"/>
      <c r="BE1368" s="72"/>
      <c r="BF1368" s="72"/>
      <c r="BG1368" s="72"/>
      <c r="BH1368" s="72"/>
      <c r="BI1368" s="72"/>
      <c r="BJ1368" s="72"/>
      <c r="BK1368" s="72"/>
      <c r="BL1368" s="72"/>
    </row>
    <row r="1369" spans="27:64" x14ac:dyDescent="0.2">
      <c r="AA1369" s="72"/>
      <c r="AB1369" s="72"/>
      <c r="AC1369" s="72"/>
      <c r="AD1369" s="72"/>
      <c r="AE1369" s="72"/>
      <c r="AG1369" s="127"/>
      <c r="AN1369" s="72"/>
      <c r="AO1369" s="72"/>
      <c r="AP1369" s="72"/>
      <c r="AQ1369" s="72"/>
      <c r="AR1369" s="72"/>
      <c r="AS1369" s="72"/>
      <c r="AT1369" s="72"/>
      <c r="AU1369" s="72"/>
    </row>
    <row r="1370" spans="27:64" x14ac:dyDescent="0.2">
      <c r="AA1370" s="72"/>
      <c r="AB1370" s="72"/>
      <c r="AC1370" s="72"/>
      <c r="AD1370" s="72"/>
      <c r="AE1370" s="72"/>
      <c r="AG1370" s="127"/>
      <c r="AN1370" s="72"/>
      <c r="AO1370" s="72"/>
      <c r="AP1370" s="72"/>
      <c r="AQ1370" s="72"/>
      <c r="AR1370" s="72"/>
      <c r="AS1370" s="72"/>
      <c r="AT1370" s="72"/>
      <c r="AU1370" s="72"/>
    </row>
    <row r="1371" spans="27:64" x14ac:dyDescent="0.2">
      <c r="AA1371" s="72"/>
      <c r="AB1371" s="72"/>
      <c r="AC1371" s="72"/>
      <c r="AD1371" s="72"/>
      <c r="AE1371" s="72"/>
      <c r="AG1371" s="127"/>
      <c r="AN1371" s="72"/>
      <c r="AO1371" s="72"/>
      <c r="AP1371" s="72"/>
      <c r="AQ1371" s="72"/>
      <c r="AR1371" s="72"/>
      <c r="AS1371" s="72"/>
      <c r="AT1371" s="72"/>
      <c r="AU1371" s="72"/>
    </row>
    <row r="1372" spans="27:64" x14ac:dyDescent="0.2">
      <c r="AA1372" s="72"/>
      <c r="AB1372" s="72"/>
      <c r="AC1372" s="72"/>
      <c r="AD1372" s="72"/>
      <c r="AE1372" s="72"/>
      <c r="AG1372" s="127"/>
      <c r="AN1372" s="72"/>
      <c r="AO1372" s="72"/>
      <c r="AP1372" s="72"/>
      <c r="AQ1372" s="72"/>
      <c r="AR1372" s="72"/>
      <c r="AS1372" s="72"/>
      <c r="AT1372" s="72"/>
      <c r="AU1372" s="72"/>
      <c r="AV1372" s="72"/>
      <c r="AX1372" s="72"/>
    </row>
    <row r="1373" spans="27:64" x14ac:dyDescent="0.2">
      <c r="AA1373" s="72"/>
      <c r="AB1373" s="72"/>
      <c r="AC1373" s="72"/>
      <c r="AD1373" s="72"/>
      <c r="AE1373" s="72"/>
      <c r="AG1373" s="127"/>
      <c r="AN1373" s="72"/>
      <c r="AO1373" s="72"/>
      <c r="AP1373" s="72"/>
      <c r="AQ1373" s="72"/>
      <c r="AR1373" s="72"/>
      <c r="AS1373" s="72"/>
      <c r="AT1373" s="72"/>
      <c r="AU1373" s="72"/>
    </row>
    <row r="1374" spans="27:64" x14ac:dyDescent="0.2">
      <c r="AA1374" s="72"/>
      <c r="AB1374" s="72"/>
      <c r="AC1374" s="72"/>
      <c r="AD1374" s="72"/>
      <c r="AE1374" s="72"/>
      <c r="AG1374" s="127"/>
      <c r="AN1374" s="72"/>
      <c r="AO1374" s="72"/>
      <c r="AP1374" s="72"/>
      <c r="AQ1374" s="72"/>
      <c r="AR1374" s="72"/>
      <c r="AS1374" s="72"/>
      <c r="AT1374" s="72"/>
      <c r="AU1374" s="72"/>
      <c r="AV1374" s="72"/>
      <c r="AX1374" s="72"/>
      <c r="AY1374" s="72"/>
      <c r="AZ1374" s="72"/>
      <c r="BA1374" s="72"/>
      <c r="BB1374" s="72"/>
      <c r="BC1374" s="72"/>
      <c r="BD1374" s="72"/>
      <c r="BE1374" s="72"/>
      <c r="BF1374" s="72"/>
      <c r="BG1374" s="72"/>
      <c r="BH1374" s="72"/>
      <c r="BI1374" s="72"/>
      <c r="BJ1374" s="72"/>
      <c r="BK1374" s="72"/>
      <c r="BL1374" s="72"/>
    </row>
    <row r="1375" spans="27:64" x14ac:dyDescent="0.2">
      <c r="AA1375" s="72"/>
      <c r="AB1375" s="72"/>
      <c r="AC1375" s="72"/>
      <c r="AD1375" s="72"/>
      <c r="AE1375" s="72"/>
      <c r="AG1375" s="127"/>
      <c r="AN1375" s="72"/>
      <c r="AO1375" s="72"/>
      <c r="AP1375" s="72"/>
      <c r="AQ1375" s="72"/>
      <c r="AR1375" s="72"/>
      <c r="AS1375" s="72"/>
      <c r="AT1375" s="72"/>
      <c r="AU1375" s="72"/>
    </row>
    <row r="1376" spans="27:64" x14ac:dyDescent="0.2">
      <c r="AA1376" s="72"/>
      <c r="AB1376" s="72"/>
      <c r="AC1376" s="72"/>
      <c r="AD1376" s="72"/>
      <c r="AE1376" s="72"/>
      <c r="AG1376" s="127"/>
      <c r="AN1376" s="72"/>
      <c r="AO1376" s="72"/>
      <c r="AP1376" s="72"/>
      <c r="AQ1376" s="72"/>
      <c r="AR1376" s="72"/>
      <c r="AS1376" s="72"/>
      <c r="AT1376" s="72"/>
      <c r="AU1376" s="72"/>
    </row>
    <row r="1377" spans="27:64" x14ac:dyDescent="0.2">
      <c r="AA1377" s="72"/>
      <c r="AB1377" s="72"/>
      <c r="AC1377" s="72"/>
      <c r="AD1377" s="72"/>
      <c r="AE1377" s="72"/>
      <c r="AG1377" s="127"/>
      <c r="AN1377" s="72"/>
      <c r="AO1377" s="72"/>
      <c r="AP1377" s="72"/>
      <c r="AQ1377" s="72"/>
      <c r="AR1377" s="72"/>
      <c r="AS1377" s="72"/>
      <c r="AT1377" s="72"/>
      <c r="AU1377" s="72"/>
      <c r="AV1377" s="72"/>
    </row>
    <row r="1378" spans="27:64" x14ac:dyDescent="0.2">
      <c r="AA1378" s="72"/>
      <c r="AB1378" s="72"/>
      <c r="AC1378" s="72"/>
      <c r="AD1378" s="72"/>
      <c r="AE1378" s="72"/>
      <c r="AG1378" s="127"/>
      <c r="AN1378" s="72"/>
      <c r="AO1378" s="72"/>
      <c r="AP1378" s="72"/>
      <c r="AQ1378" s="72"/>
      <c r="AR1378" s="72"/>
      <c r="AS1378" s="72"/>
      <c r="AT1378" s="72"/>
      <c r="AU1378" s="72"/>
      <c r="AV1378" s="72"/>
    </row>
    <row r="1379" spans="27:64" x14ac:dyDescent="0.2">
      <c r="AA1379" s="72"/>
      <c r="AB1379" s="72"/>
      <c r="AC1379" s="72"/>
      <c r="AD1379" s="72"/>
      <c r="AE1379" s="72"/>
      <c r="AG1379" s="127"/>
      <c r="AN1379" s="72"/>
      <c r="AO1379" s="72"/>
      <c r="AP1379" s="72"/>
      <c r="AQ1379" s="72"/>
      <c r="AR1379" s="72"/>
      <c r="AS1379" s="72"/>
      <c r="AT1379" s="72"/>
      <c r="AU1379" s="72"/>
      <c r="AV1379" s="72"/>
      <c r="AW1379" s="72"/>
      <c r="AX1379" s="72"/>
      <c r="AY1379" s="72"/>
      <c r="AZ1379" s="72"/>
      <c r="BA1379" s="72"/>
      <c r="BB1379" s="72"/>
      <c r="BC1379" s="72"/>
      <c r="BD1379" s="72"/>
      <c r="BE1379" s="72"/>
      <c r="BF1379" s="72"/>
      <c r="BG1379" s="72"/>
      <c r="BH1379" s="72"/>
      <c r="BI1379" s="72"/>
      <c r="BJ1379" s="72"/>
      <c r="BK1379" s="72"/>
      <c r="BL1379" s="72"/>
    </row>
    <row r="1380" spans="27:64" x14ac:dyDescent="0.2">
      <c r="AA1380" s="72"/>
      <c r="AB1380" s="72"/>
      <c r="AC1380" s="72"/>
      <c r="AD1380" s="72"/>
      <c r="AE1380" s="72"/>
      <c r="AG1380" s="127"/>
      <c r="AN1380" s="72"/>
      <c r="AO1380" s="72"/>
      <c r="AP1380" s="72"/>
      <c r="AQ1380" s="72"/>
      <c r="AR1380" s="72"/>
      <c r="AS1380" s="72"/>
      <c r="AT1380" s="72"/>
      <c r="AU1380" s="72"/>
    </row>
    <row r="1381" spans="27:64" x14ac:dyDescent="0.2">
      <c r="AA1381" s="72"/>
      <c r="AB1381" s="72"/>
      <c r="AC1381" s="72"/>
      <c r="AD1381" s="72"/>
      <c r="AE1381" s="72"/>
      <c r="AG1381" s="127"/>
      <c r="AN1381" s="72"/>
      <c r="AO1381" s="72"/>
      <c r="AP1381" s="72"/>
      <c r="AQ1381" s="72"/>
      <c r="AR1381" s="72"/>
      <c r="AS1381" s="72"/>
      <c r="AT1381" s="72"/>
      <c r="AU1381" s="72"/>
    </row>
    <row r="1382" spans="27:64" x14ac:dyDescent="0.2">
      <c r="AA1382" s="72"/>
      <c r="AB1382" s="72"/>
      <c r="AC1382" s="72"/>
      <c r="AD1382" s="72"/>
      <c r="AE1382" s="72"/>
      <c r="AG1382" s="127"/>
      <c r="AN1382" s="72"/>
      <c r="AO1382" s="72"/>
      <c r="AP1382" s="72"/>
      <c r="AQ1382" s="72"/>
      <c r="AR1382" s="72"/>
      <c r="AS1382" s="72"/>
      <c r="AT1382" s="72"/>
      <c r="AU1382" s="72"/>
      <c r="AV1382" s="72"/>
      <c r="AX1382" s="72"/>
      <c r="AY1382" s="72"/>
      <c r="AZ1382" s="72"/>
      <c r="BA1382" s="72"/>
      <c r="BB1382" s="72"/>
      <c r="BC1382" s="72"/>
      <c r="BD1382" s="72"/>
      <c r="BE1382" s="72"/>
      <c r="BF1382" s="72"/>
      <c r="BG1382" s="72"/>
      <c r="BH1382" s="72"/>
      <c r="BI1382" s="72"/>
      <c r="BJ1382" s="72"/>
      <c r="BK1382" s="72"/>
      <c r="BL1382" s="72"/>
    </row>
    <row r="1383" spans="27:64" x14ac:dyDescent="0.2">
      <c r="AA1383" s="72"/>
      <c r="AB1383" s="72"/>
      <c r="AC1383" s="72"/>
      <c r="AD1383" s="72"/>
      <c r="AE1383" s="72"/>
      <c r="AG1383" s="127"/>
      <c r="AN1383" s="72"/>
      <c r="AO1383" s="72"/>
      <c r="AP1383" s="72"/>
      <c r="AQ1383" s="72"/>
      <c r="AR1383" s="72"/>
      <c r="AS1383" s="72"/>
      <c r="AT1383" s="72"/>
      <c r="AU1383" s="72"/>
      <c r="AV1383" s="72"/>
      <c r="AW1383" s="72"/>
      <c r="AX1383" s="72"/>
      <c r="AY1383" s="72"/>
      <c r="AZ1383" s="72"/>
      <c r="BA1383" s="72"/>
      <c r="BB1383" s="72"/>
      <c r="BC1383" s="72"/>
      <c r="BD1383" s="72"/>
      <c r="BE1383" s="72"/>
      <c r="BF1383" s="72"/>
      <c r="BG1383" s="72"/>
      <c r="BH1383" s="72"/>
      <c r="BI1383" s="72"/>
      <c r="BJ1383" s="72"/>
      <c r="BK1383" s="72"/>
      <c r="BL1383" s="72"/>
    </row>
    <row r="1384" spans="27:64" x14ac:dyDescent="0.2">
      <c r="AA1384" s="72"/>
      <c r="AB1384" s="72"/>
      <c r="AC1384" s="72"/>
      <c r="AD1384" s="72"/>
      <c r="AE1384" s="72"/>
      <c r="AG1384" s="127"/>
      <c r="AN1384" s="72"/>
      <c r="AO1384" s="72"/>
      <c r="AP1384" s="72"/>
      <c r="AQ1384" s="72"/>
      <c r="AR1384" s="72"/>
      <c r="AS1384" s="72"/>
      <c r="AT1384" s="72"/>
      <c r="AU1384" s="72"/>
    </row>
    <row r="1385" spans="27:64" x14ac:dyDescent="0.2">
      <c r="AA1385" s="72"/>
      <c r="AB1385" s="72"/>
      <c r="AC1385" s="72"/>
      <c r="AD1385" s="72"/>
      <c r="AE1385" s="72"/>
      <c r="AG1385" s="127"/>
      <c r="AN1385" s="72"/>
      <c r="AO1385" s="72"/>
      <c r="AP1385" s="72"/>
      <c r="AQ1385" s="72"/>
      <c r="AR1385" s="72"/>
      <c r="AS1385" s="72"/>
      <c r="AT1385" s="72"/>
      <c r="AU1385" s="72"/>
    </row>
    <row r="1386" spans="27:64" x14ac:dyDescent="0.2">
      <c r="AA1386" s="72"/>
      <c r="AB1386" s="72"/>
      <c r="AC1386" s="72"/>
      <c r="AD1386" s="72"/>
      <c r="AE1386" s="72"/>
      <c r="AG1386" s="127"/>
      <c r="AN1386" s="72"/>
      <c r="AO1386" s="72"/>
      <c r="AP1386" s="72"/>
      <c r="AQ1386" s="72"/>
      <c r="AR1386" s="72"/>
      <c r="AS1386" s="72"/>
      <c r="AT1386" s="72"/>
      <c r="AU1386" s="72"/>
    </row>
    <row r="1387" spans="27:64" x14ac:dyDescent="0.2">
      <c r="AA1387" s="72"/>
      <c r="AB1387" s="72"/>
      <c r="AC1387" s="72"/>
      <c r="AD1387" s="72"/>
      <c r="AE1387" s="72"/>
      <c r="AG1387" s="127"/>
      <c r="AN1387" s="72"/>
      <c r="AO1387" s="72"/>
      <c r="AP1387" s="72"/>
      <c r="AQ1387" s="72"/>
      <c r="AR1387" s="72"/>
      <c r="AS1387" s="72"/>
      <c r="AT1387" s="72"/>
      <c r="AU1387" s="72"/>
    </row>
    <row r="1388" spans="27:64" x14ac:dyDescent="0.2">
      <c r="AA1388" s="72"/>
      <c r="AB1388" s="72"/>
      <c r="AC1388" s="72"/>
      <c r="AD1388" s="72"/>
      <c r="AE1388" s="72"/>
      <c r="AG1388" s="127"/>
      <c r="AN1388" s="72"/>
      <c r="AO1388" s="72"/>
      <c r="AP1388" s="72"/>
      <c r="AQ1388" s="72"/>
      <c r="AR1388" s="72"/>
      <c r="AS1388" s="72"/>
      <c r="AT1388" s="72"/>
      <c r="AU1388" s="72"/>
      <c r="AV1388" s="72"/>
      <c r="AX1388" s="72"/>
      <c r="AY1388" s="72"/>
      <c r="AZ1388" s="72"/>
      <c r="BA1388" s="72"/>
      <c r="BB1388" s="72"/>
      <c r="BC1388" s="72"/>
      <c r="BD1388" s="72"/>
      <c r="BE1388" s="72"/>
      <c r="BF1388" s="72"/>
      <c r="BG1388" s="72"/>
      <c r="BH1388" s="72"/>
      <c r="BI1388" s="72"/>
      <c r="BJ1388" s="72"/>
      <c r="BK1388" s="72"/>
      <c r="BL1388" s="72"/>
    </row>
    <row r="1389" spans="27:64" x14ac:dyDescent="0.2">
      <c r="AA1389" s="72"/>
      <c r="AB1389" s="72"/>
      <c r="AC1389" s="72"/>
      <c r="AD1389" s="72"/>
      <c r="AE1389" s="72"/>
      <c r="AG1389" s="127"/>
      <c r="AN1389" s="72"/>
      <c r="AO1389" s="72"/>
      <c r="AP1389" s="72"/>
      <c r="AQ1389" s="72"/>
      <c r="AR1389" s="72"/>
      <c r="AS1389" s="72"/>
      <c r="AT1389" s="72"/>
      <c r="AU1389" s="72"/>
      <c r="AV1389" s="72"/>
      <c r="AX1389" s="72"/>
      <c r="AY1389" s="72"/>
      <c r="AZ1389" s="72"/>
      <c r="BA1389" s="72"/>
      <c r="BB1389" s="72"/>
      <c r="BC1389" s="72"/>
      <c r="BD1389" s="72"/>
      <c r="BE1389" s="72"/>
      <c r="BF1389" s="72"/>
      <c r="BG1389" s="72"/>
      <c r="BH1389" s="72"/>
      <c r="BI1389" s="72"/>
      <c r="BJ1389" s="72"/>
      <c r="BK1389" s="72"/>
      <c r="BL1389" s="72"/>
    </row>
    <row r="1390" spans="27:64" x14ac:dyDescent="0.2">
      <c r="AA1390" s="72"/>
      <c r="AB1390" s="72"/>
      <c r="AC1390" s="72"/>
      <c r="AD1390" s="72"/>
      <c r="AE1390" s="72"/>
      <c r="AG1390" s="127"/>
      <c r="AN1390" s="72"/>
      <c r="AO1390" s="72"/>
      <c r="AP1390" s="72"/>
      <c r="AQ1390" s="72"/>
      <c r="AR1390" s="72"/>
      <c r="AS1390" s="72"/>
      <c r="AT1390" s="72"/>
      <c r="AU1390" s="72"/>
    </row>
    <row r="1391" spans="27:64" x14ac:dyDescent="0.2">
      <c r="AA1391" s="72"/>
      <c r="AB1391" s="72"/>
      <c r="AC1391" s="72"/>
      <c r="AD1391" s="72"/>
      <c r="AE1391" s="72"/>
      <c r="AG1391" s="127"/>
      <c r="AN1391" s="72"/>
      <c r="AO1391" s="72"/>
      <c r="AP1391" s="72"/>
      <c r="AQ1391" s="72"/>
      <c r="AR1391" s="72"/>
      <c r="AS1391" s="72"/>
      <c r="AT1391" s="72"/>
      <c r="AU1391" s="72"/>
    </row>
    <row r="1392" spans="27:64" x14ac:dyDescent="0.2">
      <c r="AA1392" s="72"/>
      <c r="AB1392" s="72"/>
      <c r="AC1392" s="72"/>
      <c r="AD1392" s="72"/>
      <c r="AE1392" s="72"/>
      <c r="AG1392" s="127"/>
      <c r="AN1392" s="72"/>
      <c r="AO1392" s="72"/>
      <c r="AP1392" s="72"/>
      <c r="AQ1392" s="72"/>
      <c r="AR1392" s="72"/>
      <c r="AS1392" s="72"/>
      <c r="AT1392" s="72"/>
      <c r="AU1392" s="72"/>
    </row>
    <row r="1393" spans="27:64" x14ac:dyDescent="0.2">
      <c r="AA1393" s="72"/>
      <c r="AB1393" s="72"/>
      <c r="AC1393" s="72"/>
      <c r="AD1393" s="72"/>
      <c r="AE1393" s="72"/>
      <c r="AG1393" s="127"/>
      <c r="AN1393" s="72"/>
      <c r="AO1393" s="72"/>
      <c r="AP1393" s="72"/>
      <c r="AQ1393" s="72"/>
      <c r="AR1393" s="72"/>
      <c r="AS1393" s="72"/>
      <c r="AT1393" s="72"/>
      <c r="AU1393" s="72"/>
    </row>
    <row r="1394" spans="27:64" x14ac:dyDescent="0.2">
      <c r="AA1394" s="72"/>
      <c r="AB1394" s="72"/>
      <c r="AC1394" s="72"/>
      <c r="AD1394" s="72"/>
      <c r="AE1394" s="72"/>
      <c r="AG1394" s="127"/>
      <c r="AN1394" s="72"/>
      <c r="AO1394" s="72"/>
      <c r="AP1394" s="72"/>
      <c r="AQ1394" s="72"/>
      <c r="AR1394" s="72"/>
      <c r="AS1394" s="72"/>
      <c r="AT1394" s="72"/>
      <c r="AU1394" s="72"/>
    </row>
    <row r="1395" spans="27:64" x14ac:dyDescent="0.2">
      <c r="AA1395" s="72"/>
      <c r="AB1395" s="72"/>
      <c r="AC1395" s="72"/>
      <c r="AD1395" s="72"/>
      <c r="AE1395" s="72"/>
      <c r="AG1395" s="127"/>
      <c r="AN1395" s="72"/>
      <c r="AO1395" s="72"/>
      <c r="AP1395" s="72"/>
      <c r="AQ1395" s="72"/>
      <c r="AR1395" s="72"/>
      <c r="AS1395" s="72"/>
      <c r="AT1395" s="72"/>
      <c r="AU1395" s="72"/>
    </row>
    <row r="1396" spans="27:64" x14ac:dyDescent="0.2">
      <c r="AA1396" s="72"/>
      <c r="AB1396" s="72"/>
      <c r="AC1396" s="72"/>
      <c r="AD1396" s="72"/>
      <c r="AE1396" s="72"/>
      <c r="AG1396" s="127"/>
      <c r="AN1396" s="72"/>
      <c r="AO1396" s="72"/>
      <c r="AP1396" s="72"/>
      <c r="AQ1396" s="72"/>
      <c r="AR1396" s="72"/>
      <c r="AS1396" s="72"/>
      <c r="AT1396" s="72"/>
      <c r="AU1396" s="72"/>
    </row>
    <row r="1397" spans="27:64" x14ac:dyDescent="0.2">
      <c r="AA1397" s="72"/>
      <c r="AB1397" s="72"/>
      <c r="AC1397" s="72"/>
      <c r="AD1397" s="72"/>
      <c r="AE1397" s="72"/>
      <c r="AG1397" s="127"/>
      <c r="AN1397" s="72"/>
      <c r="AO1397" s="72"/>
      <c r="AP1397" s="72"/>
      <c r="AQ1397" s="72"/>
      <c r="AR1397" s="72"/>
      <c r="AS1397" s="72"/>
      <c r="AT1397" s="72"/>
      <c r="AU1397" s="72"/>
      <c r="AV1397" s="72"/>
      <c r="AX1397" s="72"/>
      <c r="AY1397" s="72"/>
      <c r="AZ1397" s="72"/>
      <c r="BA1397" s="72"/>
      <c r="BB1397" s="72"/>
      <c r="BC1397" s="72"/>
      <c r="BD1397" s="72"/>
      <c r="BE1397" s="72"/>
      <c r="BF1397" s="72"/>
      <c r="BG1397" s="72"/>
      <c r="BH1397" s="72"/>
      <c r="BI1397" s="72"/>
      <c r="BJ1397" s="72"/>
      <c r="BK1397" s="72"/>
      <c r="BL1397" s="72"/>
    </row>
    <row r="1398" spans="27:64" x14ac:dyDescent="0.2">
      <c r="AA1398" s="72"/>
      <c r="AB1398" s="72"/>
      <c r="AC1398" s="72"/>
      <c r="AD1398" s="72"/>
      <c r="AE1398" s="72"/>
      <c r="AG1398" s="127"/>
      <c r="AN1398" s="72"/>
      <c r="AO1398" s="72"/>
      <c r="AP1398" s="72"/>
      <c r="AQ1398" s="72"/>
      <c r="AR1398" s="72"/>
      <c r="AS1398" s="72"/>
      <c r="AT1398" s="72"/>
      <c r="AU1398" s="72"/>
    </row>
    <row r="1399" spans="27:64" x14ac:dyDescent="0.2">
      <c r="AA1399" s="72"/>
      <c r="AB1399" s="72"/>
      <c r="AC1399" s="72"/>
      <c r="AD1399" s="72"/>
      <c r="AE1399" s="72"/>
      <c r="AG1399" s="127"/>
      <c r="AN1399" s="72"/>
      <c r="AO1399" s="72"/>
      <c r="AP1399" s="72"/>
      <c r="AQ1399" s="72"/>
      <c r="AR1399" s="72"/>
      <c r="AS1399" s="72"/>
      <c r="AT1399" s="72"/>
      <c r="AU1399" s="72"/>
    </row>
    <row r="1400" spans="27:64" x14ac:dyDescent="0.2">
      <c r="AA1400" s="72"/>
      <c r="AB1400" s="72"/>
      <c r="AC1400" s="72"/>
      <c r="AD1400" s="72"/>
      <c r="AE1400" s="72"/>
      <c r="AG1400" s="127"/>
      <c r="AN1400" s="72"/>
      <c r="AO1400" s="72"/>
      <c r="AP1400" s="72"/>
      <c r="AQ1400" s="72"/>
      <c r="AR1400" s="72"/>
      <c r="AS1400" s="72"/>
      <c r="AT1400" s="72"/>
      <c r="AU1400" s="72"/>
    </row>
    <row r="1401" spans="27:64" x14ac:dyDescent="0.2">
      <c r="AA1401" s="72"/>
      <c r="AB1401" s="72"/>
      <c r="AC1401" s="72"/>
      <c r="AD1401" s="72"/>
      <c r="AE1401" s="72"/>
      <c r="AG1401" s="127"/>
      <c r="AN1401" s="72"/>
      <c r="AO1401" s="72"/>
      <c r="AP1401" s="72"/>
      <c r="AQ1401" s="72"/>
      <c r="AR1401" s="72"/>
      <c r="AS1401" s="72"/>
      <c r="AT1401" s="72"/>
      <c r="AU1401" s="72"/>
    </row>
    <row r="1402" spans="27:64" x14ac:dyDescent="0.2">
      <c r="AA1402" s="72"/>
      <c r="AB1402" s="72"/>
      <c r="AC1402" s="72"/>
      <c r="AD1402" s="72"/>
      <c r="AE1402" s="72"/>
      <c r="AG1402" s="127"/>
      <c r="AN1402" s="72"/>
      <c r="AO1402" s="72"/>
      <c r="AP1402" s="72"/>
      <c r="AQ1402" s="72"/>
      <c r="AR1402" s="72"/>
      <c r="AS1402" s="72"/>
      <c r="AT1402" s="72"/>
      <c r="AU1402" s="72"/>
    </row>
    <row r="1403" spans="27:64" x14ac:dyDescent="0.2">
      <c r="AA1403" s="72"/>
      <c r="AB1403" s="72"/>
      <c r="AC1403" s="72"/>
      <c r="AD1403" s="72"/>
      <c r="AE1403" s="72"/>
      <c r="AG1403" s="127"/>
      <c r="AN1403" s="72"/>
      <c r="AO1403" s="72"/>
      <c r="AP1403" s="72"/>
      <c r="AQ1403" s="72"/>
      <c r="AR1403" s="72"/>
      <c r="AS1403" s="72"/>
      <c r="AT1403" s="72"/>
      <c r="AU1403" s="72"/>
      <c r="AV1403" s="72"/>
      <c r="AW1403" s="72"/>
      <c r="AX1403" s="72"/>
      <c r="AY1403" s="72"/>
      <c r="AZ1403" s="72"/>
      <c r="BA1403" s="72"/>
      <c r="BB1403" s="72"/>
      <c r="BC1403" s="72"/>
      <c r="BD1403" s="72"/>
      <c r="BE1403" s="72"/>
      <c r="BF1403" s="72"/>
      <c r="BG1403" s="72"/>
      <c r="BH1403" s="72"/>
      <c r="BI1403" s="72"/>
      <c r="BJ1403" s="72"/>
      <c r="BK1403" s="72"/>
      <c r="BL1403" s="72"/>
    </row>
    <row r="1404" spans="27:64" x14ac:dyDescent="0.2">
      <c r="AA1404" s="72"/>
      <c r="AB1404" s="72"/>
      <c r="AC1404" s="72"/>
      <c r="AD1404" s="72"/>
      <c r="AE1404" s="72"/>
      <c r="AG1404" s="127"/>
      <c r="AN1404" s="72"/>
      <c r="AO1404" s="72"/>
      <c r="AP1404" s="72"/>
      <c r="AQ1404" s="72"/>
      <c r="AR1404" s="72"/>
      <c r="AS1404" s="72"/>
      <c r="AT1404" s="72"/>
      <c r="AU1404" s="72"/>
    </row>
    <row r="1405" spans="27:64" x14ac:dyDescent="0.2">
      <c r="AA1405" s="72"/>
      <c r="AB1405" s="72"/>
      <c r="AC1405" s="72"/>
      <c r="AD1405" s="72"/>
      <c r="AE1405" s="72"/>
      <c r="AG1405" s="127"/>
      <c r="AN1405" s="72"/>
      <c r="AO1405" s="72"/>
      <c r="AP1405" s="72"/>
      <c r="AQ1405" s="72"/>
      <c r="AR1405" s="72"/>
      <c r="AS1405" s="72"/>
      <c r="AT1405" s="72"/>
      <c r="AU1405" s="72"/>
    </row>
    <row r="1406" spans="27:64" x14ac:dyDescent="0.2">
      <c r="AA1406" s="72"/>
      <c r="AB1406" s="72"/>
      <c r="AC1406" s="72"/>
      <c r="AD1406" s="72"/>
      <c r="AE1406" s="72"/>
      <c r="AG1406" s="127"/>
      <c r="AN1406" s="72"/>
      <c r="AO1406" s="72"/>
      <c r="AP1406" s="72"/>
      <c r="AQ1406" s="72"/>
      <c r="AR1406" s="72"/>
      <c r="AS1406" s="72"/>
      <c r="AT1406" s="72"/>
      <c r="AU1406" s="72"/>
    </row>
    <row r="1407" spans="27:64" x14ac:dyDescent="0.2">
      <c r="AA1407" s="72"/>
      <c r="AB1407" s="72"/>
      <c r="AC1407" s="72"/>
      <c r="AD1407" s="72"/>
      <c r="AE1407" s="72"/>
      <c r="AG1407" s="127"/>
      <c r="AN1407" s="72"/>
      <c r="AO1407" s="72"/>
      <c r="AP1407" s="72"/>
      <c r="AQ1407" s="72"/>
      <c r="AR1407" s="72"/>
      <c r="AS1407" s="72"/>
      <c r="AT1407" s="72"/>
      <c r="AU1407" s="72"/>
    </row>
    <row r="1408" spans="27:64" x14ac:dyDescent="0.2">
      <c r="AA1408" s="72"/>
      <c r="AB1408" s="72"/>
      <c r="AC1408" s="72"/>
      <c r="AD1408" s="72"/>
      <c r="AE1408" s="72"/>
      <c r="AG1408" s="127"/>
      <c r="AN1408" s="72"/>
      <c r="AO1408" s="72"/>
      <c r="AP1408" s="72"/>
      <c r="AQ1408" s="72"/>
      <c r="AR1408" s="72"/>
      <c r="AS1408" s="72"/>
      <c r="AT1408" s="72"/>
      <c r="AU1408" s="72"/>
    </row>
    <row r="1409" spans="27:64" x14ac:dyDescent="0.2">
      <c r="AA1409" s="72"/>
      <c r="AB1409" s="72"/>
      <c r="AC1409" s="72"/>
      <c r="AD1409" s="72"/>
      <c r="AE1409" s="72"/>
      <c r="AG1409" s="127"/>
      <c r="AN1409" s="72"/>
      <c r="AO1409" s="72"/>
      <c r="AP1409" s="72"/>
      <c r="AQ1409" s="72"/>
      <c r="AR1409" s="72"/>
      <c r="AS1409" s="72"/>
      <c r="AT1409" s="72"/>
      <c r="AU1409" s="72"/>
    </row>
    <row r="1410" spans="27:64" x14ac:dyDescent="0.2">
      <c r="AA1410" s="72"/>
      <c r="AB1410" s="72"/>
      <c r="AC1410" s="72"/>
      <c r="AD1410" s="72"/>
      <c r="AE1410" s="72"/>
      <c r="AG1410" s="127"/>
      <c r="AN1410" s="72"/>
      <c r="AO1410" s="72"/>
      <c r="AP1410" s="72"/>
      <c r="AQ1410" s="72"/>
      <c r="AR1410" s="72"/>
      <c r="AS1410" s="72"/>
      <c r="AT1410" s="72"/>
      <c r="AU1410" s="72"/>
    </row>
    <row r="1411" spans="27:64" x14ac:dyDescent="0.2">
      <c r="AA1411" s="72"/>
      <c r="AB1411" s="72"/>
      <c r="AC1411" s="72"/>
      <c r="AD1411" s="72"/>
      <c r="AE1411" s="72"/>
      <c r="AG1411" s="127"/>
      <c r="AN1411" s="72"/>
      <c r="AO1411" s="72"/>
      <c r="AP1411" s="72"/>
      <c r="AQ1411" s="72"/>
      <c r="AR1411" s="72"/>
      <c r="AS1411" s="72"/>
      <c r="AT1411" s="72"/>
      <c r="AU1411" s="72"/>
    </row>
    <row r="1412" spans="27:64" x14ac:dyDescent="0.2">
      <c r="AA1412" s="72"/>
      <c r="AB1412" s="72"/>
      <c r="AC1412" s="72"/>
      <c r="AD1412" s="72"/>
      <c r="AE1412" s="72"/>
      <c r="AG1412" s="127"/>
      <c r="AN1412" s="72"/>
      <c r="AO1412" s="72"/>
      <c r="AP1412" s="72"/>
      <c r="AQ1412" s="72"/>
      <c r="AR1412" s="72"/>
      <c r="AS1412" s="72"/>
      <c r="AT1412" s="72"/>
      <c r="AU1412" s="72"/>
    </row>
    <row r="1413" spans="27:64" x14ac:dyDescent="0.2">
      <c r="AA1413" s="72"/>
      <c r="AB1413" s="72"/>
      <c r="AC1413" s="72"/>
      <c r="AD1413" s="72"/>
      <c r="AE1413" s="72"/>
      <c r="AG1413" s="127"/>
      <c r="AN1413" s="72"/>
      <c r="AO1413" s="72"/>
      <c r="AP1413" s="72"/>
      <c r="AQ1413" s="72"/>
      <c r="AR1413" s="72"/>
      <c r="AS1413" s="72"/>
      <c r="AT1413" s="72"/>
      <c r="AU1413" s="72"/>
    </row>
    <row r="1414" spans="27:64" x14ac:dyDescent="0.2">
      <c r="AA1414" s="72"/>
      <c r="AB1414" s="72"/>
      <c r="AC1414" s="72"/>
      <c r="AD1414" s="72"/>
      <c r="AE1414" s="72"/>
      <c r="AG1414" s="127"/>
      <c r="AN1414" s="72"/>
      <c r="AO1414" s="72"/>
      <c r="AP1414" s="72"/>
      <c r="AQ1414" s="72"/>
      <c r="AR1414" s="72"/>
      <c r="AS1414" s="72"/>
      <c r="AT1414" s="72"/>
      <c r="AU1414" s="72"/>
    </row>
    <row r="1415" spans="27:64" x14ac:dyDescent="0.2">
      <c r="AA1415" s="72"/>
      <c r="AB1415" s="72"/>
      <c r="AC1415" s="72"/>
      <c r="AD1415" s="72"/>
      <c r="AE1415" s="72"/>
      <c r="AG1415" s="127"/>
      <c r="AN1415" s="72"/>
      <c r="AO1415" s="72"/>
      <c r="AP1415" s="72"/>
      <c r="AQ1415" s="72"/>
      <c r="AR1415" s="72"/>
      <c r="AS1415" s="72"/>
      <c r="AT1415" s="72"/>
      <c r="AU1415" s="72"/>
    </row>
    <row r="1416" spans="27:64" x14ac:dyDescent="0.2">
      <c r="AA1416" s="72"/>
      <c r="AB1416" s="72"/>
      <c r="AC1416" s="72"/>
      <c r="AD1416" s="72"/>
      <c r="AE1416" s="72"/>
      <c r="AG1416" s="127"/>
      <c r="AN1416" s="72"/>
      <c r="AO1416" s="72"/>
      <c r="AP1416" s="72"/>
      <c r="AQ1416" s="72"/>
      <c r="AR1416" s="72"/>
      <c r="AS1416" s="72"/>
      <c r="AT1416" s="72"/>
      <c r="AU1416" s="72"/>
    </row>
    <row r="1417" spans="27:64" x14ac:dyDescent="0.2">
      <c r="AA1417" s="72"/>
      <c r="AB1417" s="72"/>
      <c r="AC1417" s="72"/>
      <c r="AD1417" s="72"/>
      <c r="AE1417" s="72"/>
      <c r="AG1417" s="127"/>
      <c r="AN1417" s="72"/>
      <c r="AO1417" s="72"/>
      <c r="AP1417" s="72"/>
      <c r="AQ1417" s="72"/>
      <c r="AR1417" s="72"/>
      <c r="AS1417" s="72"/>
      <c r="AT1417" s="72"/>
      <c r="AU1417" s="72"/>
      <c r="AV1417" s="72"/>
      <c r="AW1417" s="72"/>
      <c r="AX1417" s="72"/>
      <c r="AY1417" s="72"/>
      <c r="AZ1417" s="72"/>
      <c r="BA1417" s="72"/>
      <c r="BB1417" s="72"/>
      <c r="BC1417" s="72"/>
      <c r="BD1417" s="72"/>
      <c r="BE1417" s="72"/>
      <c r="BF1417" s="72"/>
      <c r="BG1417" s="72"/>
      <c r="BH1417" s="72"/>
      <c r="BI1417" s="72"/>
      <c r="BJ1417" s="72"/>
      <c r="BK1417" s="72"/>
      <c r="BL1417" s="72"/>
    </row>
    <row r="1418" spans="27:64" x14ac:dyDescent="0.2">
      <c r="AA1418" s="72"/>
      <c r="AB1418" s="72"/>
      <c r="AC1418" s="72"/>
      <c r="AD1418" s="72"/>
      <c r="AE1418" s="72"/>
      <c r="AG1418" s="127"/>
      <c r="AN1418" s="72"/>
      <c r="AO1418" s="72"/>
      <c r="AP1418" s="72"/>
      <c r="AQ1418" s="72"/>
      <c r="AR1418" s="72"/>
      <c r="AS1418" s="72"/>
      <c r="AT1418" s="72"/>
      <c r="AU1418" s="72"/>
    </row>
    <row r="1419" spans="27:64" x14ac:dyDescent="0.2">
      <c r="AA1419" s="72"/>
      <c r="AB1419" s="72"/>
      <c r="AC1419" s="72"/>
      <c r="AD1419" s="72"/>
      <c r="AE1419" s="72"/>
      <c r="AG1419" s="127"/>
      <c r="AN1419" s="72"/>
      <c r="AO1419" s="72"/>
      <c r="AP1419" s="72"/>
      <c r="AQ1419" s="72"/>
      <c r="AR1419" s="72"/>
      <c r="AS1419" s="72"/>
      <c r="AT1419" s="72"/>
      <c r="AU1419" s="72"/>
    </row>
    <row r="1420" spans="27:64" x14ac:dyDescent="0.2">
      <c r="AA1420" s="72"/>
      <c r="AB1420" s="72"/>
      <c r="AC1420" s="72"/>
      <c r="AD1420" s="72"/>
      <c r="AE1420" s="72"/>
      <c r="AG1420" s="127"/>
      <c r="AN1420" s="72"/>
      <c r="AO1420" s="72"/>
      <c r="AP1420" s="72"/>
      <c r="AQ1420" s="72"/>
      <c r="AR1420" s="72"/>
      <c r="AS1420" s="72"/>
      <c r="AT1420" s="72"/>
      <c r="AU1420" s="72"/>
    </row>
    <row r="1421" spans="27:64" x14ac:dyDescent="0.2">
      <c r="AA1421" s="72"/>
      <c r="AB1421" s="72"/>
      <c r="AC1421" s="72"/>
      <c r="AD1421" s="72"/>
      <c r="AE1421" s="72"/>
      <c r="AG1421" s="127"/>
      <c r="AN1421" s="72"/>
      <c r="AO1421" s="72"/>
      <c r="AP1421" s="72"/>
      <c r="AQ1421" s="72"/>
      <c r="AR1421" s="72"/>
      <c r="AS1421" s="72"/>
      <c r="AT1421" s="72"/>
      <c r="AU1421" s="72"/>
    </row>
    <row r="1422" spans="27:64" x14ac:dyDescent="0.2">
      <c r="AA1422" s="72"/>
      <c r="AB1422" s="72"/>
      <c r="AC1422" s="72"/>
      <c r="AD1422" s="72"/>
      <c r="AE1422" s="72"/>
      <c r="AG1422" s="127"/>
      <c r="AN1422" s="72"/>
      <c r="AO1422" s="72"/>
      <c r="AP1422" s="72"/>
      <c r="AQ1422" s="72"/>
      <c r="AR1422" s="72"/>
      <c r="AS1422" s="72"/>
      <c r="AT1422" s="72"/>
      <c r="AU1422" s="72"/>
    </row>
    <row r="1423" spans="27:64" x14ac:dyDescent="0.2">
      <c r="AA1423" s="72"/>
      <c r="AB1423" s="72"/>
      <c r="AC1423" s="72"/>
      <c r="AD1423" s="72"/>
      <c r="AE1423" s="72"/>
      <c r="AG1423" s="127"/>
      <c r="AN1423" s="72"/>
      <c r="AO1423" s="72"/>
      <c r="AP1423" s="72"/>
      <c r="AQ1423" s="72"/>
      <c r="AR1423" s="72"/>
      <c r="AS1423" s="72"/>
      <c r="AT1423" s="72"/>
      <c r="AU1423" s="72"/>
    </row>
    <row r="1424" spans="27:64" x14ac:dyDescent="0.2">
      <c r="AA1424" s="72"/>
      <c r="AB1424" s="72"/>
      <c r="AC1424" s="72"/>
      <c r="AD1424" s="72"/>
      <c r="AE1424" s="72"/>
      <c r="AG1424" s="127"/>
      <c r="AN1424" s="72"/>
      <c r="AO1424" s="72"/>
      <c r="AP1424" s="72"/>
      <c r="AQ1424" s="72"/>
      <c r="AR1424" s="72"/>
      <c r="AS1424" s="72"/>
      <c r="AT1424" s="72"/>
      <c r="AU1424" s="72"/>
    </row>
    <row r="1425" spans="27:64" x14ac:dyDescent="0.2">
      <c r="AA1425" s="72"/>
      <c r="AB1425" s="72"/>
      <c r="AC1425" s="72"/>
      <c r="AD1425" s="72"/>
      <c r="AE1425" s="72"/>
      <c r="AG1425" s="127"/>
      <c r="AN1425" s="72"/>
      <c r="AO1425" s="72"/>
      <c r="AP1425" s="72"/>
      <c r="AQ1425" s="72"/>
      <c r="AR1425" s="72"/>
      <c r="AS1425" s="72"/>
      <c r="AT1425" s="72"/>
      <c r="AU1425" s="72"/>
    </row>
    <row r="1426" spans="27:64" x14ac:dyDescent="0.2">
      <c r="AA1426" s="72"/>
      <c r="AB1426" s="72"/>
      <c r="AC1426" s="72"/>
      <c r="AD1426" s="72"/>
      <c r="AE1426" s="72"/>
      <c r="AG1426" s="127"/>
      <c r="AN1426" s="72"/>
      <c r="AO1426" s="72"/>
      <c r="AP1426" s="72"/>
      <c r="AQ1426" s="72"/>
      <c r="AR1426" s="72"/>
      <c r="AS1426" s="72"/>
      <c r="AT1426" s="72"/>
      <c r="AU1426" s="72"/>
    </row>
    <row r="1427" spans="27:64" x14ac:dyDescent="0.2">
      <c r="AA1427" s="72"/>
      <c r="AB1427" s="72"/>
      <c r="AC1427" s="72"/>
      <c r="AD1427" s="72"/>
      <c r="AE1427" s="72"/>
      <c r="AG1427" s="127"/>
      <c r="AN1427" s="72"/>
      <c r="AO1427" s="72"/>
      <c r="AP1427" s="72"/>
      <c r="AQ1427" s="72"/>
      <c r="AR1427" s="72"/>
      <c r="AS1427" s="72"/>
      <c r="AT1427" s="72"/>
      <c r="AU1427" s="72"/>
    </row>
    <row r="1428" spans="27:64" x14ac:dyDescent="0.2">
      <c r="AA1428" s="72"/>
      <c r="AB1428" s="72"/>
      <c r="AC1428" s="72"/>
      <c r="AD1428" s="72"/>
      <c r="AE1428" s="72"/>
      <c r="AG1428" s="127"/>
      <c r="AN1428" s="72"/>
      <c r="AO1428" s="72"/>
      <c r="AP1428" s="72"/>
      <c r="AQ1428" s="72"/>
      <c r="AR1428" s="72"/>
      <c r="AS1428" s="72"/>
      <c r="AT1428" s="72"/>
      <c r="AU1428" s="72"/>
    </row>
    <row r="1429" spans="27:64" x14ac:dyDescent="0.2">
      <c r="AA1429" s="72"/>
      <c r="AB1429" s="72"/>
      <c r="AC1429" s="72"/>
      <c r="AD1429" s="72"/>
      <c r="AE1429" s="72"/>
      <c r="AG1429" s="127"/>
      <c r="AN1429" s="72"/>
      <c r="AO1429" s="72"/>
      <c r="AP1429" s="72"/>
      <c r="AQ1429" s="72"/>
      <c r="AR1429" s="72"/>
      <c r="AS1429" s="72"/>
      <c r="AT1429" s="72"/>
      <c r="AU1429" s="72"/>
    </row>
    <row r="1430" spans="27:64" x14ac:dyDescent="0.2">
      <c r="AA1430" s="72"/>
      <c r="AB1430" s="72"/>
      <c r="AC1430" s="72"/>
      <c r="AD1430" s="72"/>
      <c r="AE1430" s="72"/>
      <c r="AG1430" s="127"/>
      <c r="AN1430" s="72"/>
      <c r="AO1430" s="72"/>
      <c r="AP1430" s="72"/>
      <c r="AQ1430" s="72"/>
      <c r="AR1430" s="72"/>
      <c r="AS1430" s="72"/>
      <c r="AT1430" s="72"/>
      <c r="AU1430" s="72"/>
    </row>
    <row r="1431" spans="27:64" x14ac:dyDescent="0.2">
      <c r="AA1431" s="72"/>
      <c r="AB1431" s="72"/>
      <c r="AC1431" s="72"/>
      <c r="AD1431" s="72"/>
      <c r="AE1431" s="72"/>
      <c r="AG1431" s="127"/>
      <c r="AN1431" s="72"/>
      <c r="AO1431" s="72"/>
      <c r="AP1431" s="72"/>
      <c r="AQ1431" s="72"/>
      <c r="AR1431" s="72"/>
      <c r="AS1431" s="72"/>
      <c r="AT1431" s="72"/>
      <c r="AU1431" s="72"/>
    </row>
    <row r="1432" spans="27:64" x14ac:dyDescent="0.2">
      <c r="AA1432" s="72"/>
      <c r="AB1432" s="72"/>
      <c r="AC1432" s="72"/>
      <c r="AD1432" s="72"/>
      <c r="AE1432" s="72"/>
      <c r="AG1432" s="127"/>
      <c r="AN1432" s="72"/>
      <c r="AO1432" s="72"/>
      <c r="AP1432" s="72"/>
      <c r="AQ1432" s="72"/>
      <c r="AR1432" s="72"/>
      <c r="AS1432" s="72"/>
      <c r="AT1432" s="72"/>
      <c r="AU1432" s="72"/>
    </row>
    <row r="1433" spans="27:64" x14ac:dyDescent="0.2">
      <c r="AA1433" s="72"/>
      <c r="AB1433" s="72"/>
      <c r="AC1433" s="72"/>
      <c r="AD1433" s="72"/>
      <c r="AE1433" s="72"/>
      <c r="AG1433" s="127"/>
      <c r="AN1433" s="72"/>
      <c r="AO1433" s="72"/>
      <c r="AP1433" s="72"/>
      <c r="AQ1433" s="72"/>
      <c r="AR1433" s="72"/>
      <c r="AS1433" s="72"/>
      <c r="AT1433" s="72"/>
      <c r="AU1433" s="72"/>
    </row>
    <row r="1434" spans="27:64" x14ac:dyDescent="0.2">
      <c r="AA1434" s="72"/>
      <c r="AB1434" s="72"/>
      <c r="AC1434" s="72"/>
      <c r="AD1434" s="72"/>
      <c r="AE1434" s="72"/>
      <c r="AG1434" s="127"/>
      <c r="AN1434" s="72"/>
      <c r="AO1434" s="72"/>
      <c r="AP1434" s="72"/>
      <c r="AQ1434" s="72"/>
      <c r="AR1434" s="72"/>
      <c r="AS1434" s="72"/>
      <c r="AT1434" s="72"/>
      <c r="AU1434" s="72"/>
      <c r="AV1434" s="72"/>
      <c r="AW1434" s="72"/>
      <c r="AX1434" s="72"/>
      <c r="AY1434" s="72"/>
      <c r="AZ1434" s="72"/>
      <c r="BA1434" s="72"/>
      <c r="BB1434" s="72"/>
      <c r="BC1434" s="72"/>
      <c r="BD1434" s="72"/>
      <c r="BE1434" s="72"/>
      <c r="BF1434" s="72"/>
      <c r="BG1434" s="72"/>
      <c r="BH1434" s="72"/>
      <c r="BI1434" s="72"/>
      <c r="BJ1434" s="72"/>
      <c r="BK1434" s="72"/>
      <c r="BL1434" s="72"/>
    </row>
    <row r="1435" spans="27:64" x14ac:dyDescent="0.2">
      <c r="AA1435" s="72"/>
      <c r="AB1435" s="72"/>
      <c r="AC1435" s="72"/>
      <c r="AD1435" s="72"/>
      <c r="AE1435" s="72"/>
      <c r="AG1435" s="127"/>
      <c r="AN1435" s="72"/>
      <c r="AO1435" s="72"/>
      <c r="AP1435" s="72"/>
      <c r="AQ1435" s="72"/>
      <c r="AR1435" s="72"/>
      <c r="AS1435" s="72"/>
      <c r="AT1435" s="72"/>
      <c r="AU1435" s="72"/>
    </row>
    <row r="1436" spans="27:64" x14ac:dyDescent="0.2">
      <c r="AA1436" s="72"/>
      <c r="AB1436" s="72"/>
      <c r="AC1436" s="72"/>
      <c r="AD1436" s="72"/>
      <c r="AE1436" s="72"/>
      <c r="AG1436" s="127"/>
      <c r="AN1436" s="72"/>
      <c r="AO1436" s="72"/>
      <c r="AP1436" s="72"/>
      <c r="AQ1436" s="72"/>
      <c r="AR1436" s="72"/>
      <c r="AS1436" s="72"/>
      <c r="AT1436" s="72"/>
      <c r="AU1436" s="72"/>
      <c r="AV1436" s="72"/>
    </row>
    <row r="1437" spans="27:64" x14ac:dyDescent="0.2">
      <c r="AA1437" s="72"/>
      <c r="AB1437" s="72"/>
      <c r="AC1437" s="72"/>
      <c r="AD1437" s="72"/>
      <c r="AE1437" s="72"/>
      <c r="AG1437" s="127"/>
      <c r="AN1437" s="72"/>
      <c r="AO1437" s="72"/>
      <c r="AP1437" s="72"/>
      <c r="AQ1437" s="72"/>
      <c r="AR1437" s="72"/>
      <c r="AS1437" s="72"/>
      <c r="AT1437" s="72"/>
      <c r="AU1437" s="72"/>
      <c r="AV1437" s="72"/>
    </row>
    <row r="1438" spans="27:64" x14ac:dyDescent="0.2">
      <c r="AA1438" s="72"/>
      <c r="AB1438" s="72"/>
      <c r="AC1438" s="72"/>
      <c r="AD1438" s="72"/>
      <c r="AE1438" s="72"/>
      <c r="AG1438" s="127"/>
      <c r="AN1438" s="72"/>
      <c r="AO1438" s="72"/>
      <c r="AP1438" s="72"/>
      <c r="AQ1438" s="72"/>
      <c r="AR1438" s="72"/>
      <c r="AS1438" s="72"/>
      <c r="AT1438" s="72"/>
      <c r="AU1438" s="72"/>
      <c r="AV1438" s="72"/>
    </row>
    <row r="1439" spans="27:64" x14ac:dyDescent="0.2">
      <c r="AA1439" s="72"/>
      <c r="AB1439" s="72"/>
      <c r="AC1439" s="72"/>
      <c r="AD1439" s="72"/>
      <c r="AE1439" s="72"/>
      <c r="AG1439" s="127"/>
      <c r="AN1439" s="72"/>
      <c r="AO1439" s="72"/>
      <c r="AP1439" s="72"/>
      <c r="AQ1439" s="72"/>
      <c r="AR1439" s="72"/>
      <c r="AS1439" s="72"/>
      <c r="AT1439" s="72"/>
      <c r="AU1439" s="72"/>
      <c r="AV1439" s="72"/>
      <c r="AX1439" s="72"/>
    </row>
    <row r="1440" spans="27:64" x14ac:dyDescent="0.2">
      <c r="AA1440" s="72"/>
      <c r="AB1440" s="72"/>
      <c r="AC1440" s="72"/>
      <c r="AD1440" s="72"/>
      <c r="AE1440" s="72"/>
      <c r="AG1440" s="127"/>
      <c r="AN1440" s="72"/>
      <c r="AO1440" s="72"/>
      <c r="AP1440" s="72"/>
      <c r="AQ1440" s="72"/>
      <c r="AR1440" s="72"/>
      <c r="AS1440" s="72"/>
      <c r="AT1440" s="72"/>
      <c r="AU1440" s="72"/>
      <c r="AV1440" s="72"/>
      <c r="AX1440" s="72"/>
    </row>
    <row r="1441" spans="27:64" x14ac:dyDescent="0.2">
      <c r="AA1441" s="72"/>
      <c r="AB1441" s="72"/>
      <c r="AC1441" s="72"/>
      <c r="AD1441" s="72"/>
      <c r="AE1441" s="72"/>
      <c r="AG1441" s="127"/>
      <c r="AN1441" s="72"/>
      <c r="AO1441" s="72"/>
      <c r="AP1441" s="72"/>
      <c r="AQ1441" s="72"/>
      <c r="AR1441" s="72"/>
      <c r="AS1441" s="72"/>
      <c r="AT1441" s="72"/>
      <c r="AU1441" s="72"/>
      <c r="AV1441" s="72"/>
      <c r="AW1441" s="72"/>
      <c r="AX1441" s="72"/>
      <c r="AY1441" s="72"/>
      <c r="AZ1441" s="72"/>
      <c r="BA1441" s="72"/>
      <c r="BB1441" s="72"/>
      <c r="BC1441" s="72"/>
      <c r="BD1441" s="72"/>
      <c r="BE1441" s="72"/>
      <c r="BF1441" s="72"/>
      <c r="BG1441" s="72"/>
      <c r="BH1441" s="72"/>
      <c r="BI1441" s="72"/>
      <c r="BJ1441" s="72"/>
      <c r="BK1441" s="72"/>
      <c r="BL1441" s="72"/>
    </row>
    <row r="1442" spans="27:64" x14ac:dyDescent="0.2">
      <c r="AA1442" s="72"/>
      <c r="AB1442" s="72"/>
      <c r="AC1442" s="72"/>
      <c r="AD1442" s="72"/>
      <c r="AE1442" s="72"/>
      <c r="AG1442" s="127"/>
      <c r="AN1442" s="72"/>
      <c r="AO1442" s="72"/>
      <c r="AP1442" s="72"/>
      <c r="AQ1442" s="72"/>
      <c r="AR1442" s="72"/>
      <c r="AS1442" s="72"/>
      <c r="AT1442" s="72"/>
      <c r="AU1442" s="72"/>
    </row>
    <row r="1443" spans="27:64" x14ac:dyDescent="0.2">
      <c r="AA1443" s="72"/>
      <c r="AB1443" s="72"/>
      <c r="AC1443" s="72"/>
      <c r="AD1443" s="72"/>
      <c r="AE1443" s="72"/>
      <c r="AG1443" s="127"/>
      <c r="AN1443" s="72"/>
      <c r="AO1443" s="72"/>
      <c r="AP1443" s="72"/>
      <c r="AQ1443" s="72"/>
      <c r="AR1443" s="72"/>
      <c r="AS1443" s="72"/>
      <c r="AT1443" s="72"/>
      <c r="AU1443" s="72"/>
    </row>
    <row r="1444" spans="27:64" x14ac:dyDescent="0.2">
      <c r="AA1444" s="72"/>
      <c r="AB1444" s="72"/>
      <c r="AC1444" s="72"/>
      <c r="AD1444" s="72"/>
      <c r="AE1444" s="72"/>
      <c r="AG1444" s="127"/>
      <c r="AN1444" s="72"/>
      <c r="AO1444" s="72"/>
      <c r="AP1444" s="72"/>
      <c r="AQ1444" s="72"/>
      <c r="AR1444" s="72"/>
      <c r="AS1444" s="72"/>
      <c r="AT1444" s="72"/>
      <c r="AU1444" s="72"/>
    </row>
    <row r="1445" spans="27:64" x14ac:dyDescent="0.2">
      <c r="AA1445" s="72"/>
      <c r="AB1445" s="72"/>
      <c r="AC1445" s="72"/>
      <c r="AD1445" s="72"/>
      <c r="AE1445" s="72"/>
      <c r="AG1445" s="127"/>
      <c r="AN1445" s="72"/>
      <c r="AO1445" s="72"/>
      <c r="AP1445" s="72"/>
      <c r="AQ1445" s="72"/>
      <c r="AR1445" s="72"/>
      <c r="AS1445" s="72"/>
      <c r="AT1445" s="72"/>
      <c r="AU1445" s="72"/>
      <c r="AV1445" s="72"/>
      <c r="AW1445" s="72"/>
      <c r="AX1445" s="72"/>
      <c r="AY1445" s="72"/>
      <c r="AZ1445" s="72"/>
      <c r="BA1445" s="72"/>
      <c r="BB1445" s="72"/>
      <c r="BC1445" s="72"/>
      <c r="BD1445" s="72"/>
      <c r="BE1445" s="72"/>
      <c r="BF1445" s="72"/>
      <c r="BG1445" s="72"/>
      <c r="BH1445" s="72"/>
      <c r="BI1445" s="72"/>
      <c r="BJ1445" s="72"/>
      <c r="BK1445" s="72"/>
      <c r="BL1445" s="72"/>
    </row>
    <row r="1446" spans="27:64" x14ac:dyDescent="0.2">
      <c r="AA1446" s="72"/>
      <c r="AB1446" s="72"/>
      <c r="AC1446" s="72"/>
      <c r="AD1446" s="72"/>
      <c r="AE1446" s="72"/>
      <c r="AG1446" s="127"/>
      <c r="AN1446" s="72"/>
      <c r="AO1446" s="72"/>
      <c r="AP1446" s="72"/>
      <c r="AQ1446" s="72"/>
      <c r="AR1446" s="72"/>
      <c r="AS1446" s="72"/>
      <c r="AT1446" s="72"/>
      <c r="AU1446" s="72"/>
      <c r="AV1446" s="72"/>
      <c r="AX1446" s="72"/>
    </row>
    <row r="1447" spans="27:64" x14ac:dyDescent="0.2">
      <c r="AA1447" s="72"/>
      <c r="AB1447" s="72"/>
      <c r="AC1447" s="72"/>
      <c r="AD1447" s="72"/>
      <c r="AE1447" s="72"/>
      <c r="AG1447" s="127"/>
      <c r="AN1447" s="72"/>
      <c r="AO1447" s="72"/>
      <c r="AP1447" s="72"/>
      <c r="AQ1447" s="72"/>
      <c r="AR1447" s="72"/>
      <c r="AS1447" s="72"/>
      <c r="AT1447" s="72"/>
      <c r="AU1447" s="72"/>
      <c r="AV1447" s="72"/>
      <c r="AX1447" s="72"/>
      <c r="AY1447" s="72"/>
      <c r="AZ1447" s="72"/>
      <c r="BA1447" s="72"/>
      <c r="BB1447" s="72"/>
      <c r="BC1447" s="72"/>
      <c r="BD1447" s="72"/>
      <c r="BE1447" s="72"/>
      <c r="BF1447" s="72"/>
      <c r="BG1447" s="72"/>
      <c r="BH1447" s="72"/>
      <c r="BI1447" s="72"/>
      <c r="BJ1447" s="72"/>
      <c r="BK1447" s="72"/>
      <c r="BL1447" s="72"/>
    </row>
    <row r="1448" spans="27:64" x14ac:dyDescent="0.2">
      <c r="AA1448" s="72"/>
      <c r="AB1448" s="72"/>
      <c r="AC1448" s="72"/>
      <c r="AD1448" s="72"/>
      <c r="AE1448" s="72"/>
      <c r="AG1448" s="127"/>
      <c r="AN1448" s="72"/>
      <c r="AO1448" s="72"/>
      <c r="AP1448" s="72"/>
      <c r="AQ1448" s="72"/>
      <c r="AR1448" s="72"/>
      <c r="AS1448" s="72"/>
      <c r="AT1448" s="72"/>
      <c r="AU1448" s="72"/>
      <c r="AV1448" s="72"/>
      <c r="AW1448" s="72"/>
      <c r="AX1448" s="72"/>
      <c r="AY1448" s="72"/>
      <c r="AZ1448" s="72"/>
      <c r="BA1448" s="72"/>
      <c r="BB1448" s="72"/>
      <c r="BC1448" s="72"/>
      <c r="BD1448" s="72"/>
      <c r="BE1448" s="72"/>
      <c r="BF1448" s="72"/>
      <c r="BG1448" s="72"/>
      <c r="BH1448" s="72"/>
      <c r="BI1448" s="72"/>
      <c r="BJ1448" s="72"/>
      <c r="BK1448" s="72"/>
      <c r="BL1448" s="72"/>
    </row>
    <row r="1449" spans="27:64" x14ac:dyDescent="0.2">
      <c r="AA1449" s="72"/>
      <c r="AB1449" s="72"/>
      <c r="AC1449" s="72"/>
      <c r="AD1449" s="72"/>
      <c r="AE1449" s="72"/>
      <c r="AG1449" s="127"/>
      <c r="AN1449" s="72"/>
      <c r="AO1449" s="72"/>
      <c r="AP1449" s="72"/>
      <c r="AQ1449" s="72"/>
      <c r="AR1449" s="72"/>
      <c r="AS1449" s="72"/>
      <c r="AT1449" s="72"/>
      <c r="AU1449" s="72"/>
      <c r="AV1449" s="72"/>
      <c r="AW1449" s="72"/>
      <c r="AX1449" s="72"/>
      <c r="AY1449" s="72"/>
      <c r="AZ1449" s="72"/>
      <c r="BA1449" s="72"/>
      <c r="BB1449" s="72"/>
      <c r="BC1449" s="72"/>
      <c r="BD1449" s="72"/>
      <c r="BE1449" s="72"/>
      <c r="BF1449" s="72"/>
      <c r="BG1449" s="72"/>
      <c r="BH1449" s="72"/>
      <c r="BI1449" s="72"/>
      <c r="BJ1449" s="72"/>
      <c r="BK1449" s="72"/>
      <c r="BL1449" s="72"/>
    </row>
    <row r="1450" spans="27:64" x14ac:dyDescent="0.2">
      <c r="AA1450" s="72"/>
      <c r="AB1450" s="72"/>
      <c r="AC1450" s="72"/>
      <c r="AD1450" s="72"/>
      <c r="AE1450" s="72"/>
      <c r="AG1450" s="127"/>
      <c r="AN1450" s="72"/>
      <c r="AO1450" s="72"/>
      <c r="AP1450" s="72"/>
      <c r="AQ1450" s="72"/>
      <c r="AR1450" s="72"/>
      <c r="AS1450" s="72"/>
      <c r="AT1450" s="72"/>
      <c r="AU1450" s="72"/>
      <c r="AV1450" s="72"/>
    </row>
    <row r="1451" spans="27:64" x14ac:dyDescent="0.2">
      <c r="AA1451" s="72"/>
      <c r="AB1451" s="72"/>
      <c r="AC1451" s="72"/>
      <c r="AD1451" s="72"/>
      <c r="AE1451" s="72"/>
      <c r="AG1451" s="127"/>
      <c r="AN1451" s="72"/>
      <c r="AO1451" s="72"/>
      <c r="AP1451" s="72"/>
      <c r="AQ1451" s="72"/>
      <c r="AR1451" s="72"/>
      <c r="AS1451" s="72"/>
      <c r="AT1451" s="72"/>
      <c r="AU1451" s="72"/>
    </row>
    <row r="1452" spans="27:64" x14ac:dyDescent="0.2">
      <c r="AA1452" s="72"/>
      <c r="AB1452" s="72"/>
      <c r="AC1452" s="72"/>
      <c r="AD1452" s="72"/>
      <c r="AE1452" s="72"/>
      <c r="AG1452" s="127"/>
      <c r="AN1452" s="72"/>
      <c r="AO1452" s="72"/>
      <c r="AP1452" s="72"/>
      <c r="AQ1452" s="72"/>
      <c r="AR1452" s="72"/>
      <c r="AS1452" s="72"/>
      <c r="AT1452" s="72"/>
      <c r="AU1452" s="72"/>
      <c r="AV1452" s="72"/>
      <c r="AX1452" s="72"/>
    </row>
    <row r="1453" spans="27:64" x14ac:dyDescent="0.2">
      <c r="AA1453" s="72"/>
      <c r="AB1453" s="72"/>
      <c r="AC1453" s="72"/>
      <c r="AD1453" s="72"/>
      <c r="AE1453" s="72"/>
      <c r="AG1453" s="127"/>
      <c r="AN1453" s="72"/>
      <c r="AO1453" s="72"/>
      <c r="AP1453" s="72"/>
      <c r="AQ1453" s="72"/>
      <c r="AR1453" s="72"/>
      <c r="AS1453" s="72"/>
      <c r="AT1453" s="72"/>
      <c r="AU1453" s="72"/>
      <c r="AV1453" s="72"/>
      <c r="AX1453" s="72"/>
      <c r="AY1453" s="72"/>
      <c r="AZ1453" s="72"/>
      <c r="BA1453" s="72"/>
      <c r="BB1453" s="72"/>
      <c r="BC1453" s="72"/>
      <c r="BD1453" s="72"/>
      <c r="BE1453" s="72"/>
      <c r="BF1453" s="72"/>
      <c r="BG1453" s="72"/>
      <c r="BH1453" s="72"/>
      <c r="BI1453" s="72"/>
      <c r="BJ1453" s="72"/>
      <c r="BK1453" s="72"/>
      <c r="BL1453" s="72"/>
    </row>
    <row r="1454" spans="27:64" x14ac:dyDescent="0.2">
      <c r="AA1454" s="72"/>
      <c r="AB1454" s="72"/>
      <c r="AC1454" s="72"/>
      <c r="AD1454" s="72"/>
      <c r="AE1454" s="72"/>
      <c r="AG1454" s="127"/>
      <c r="AN1454" s="72"/>
      <c r="AO1454" s="72"/>
      <c r="AP1454" s="72"/>
      <c r="AQ1454" s="72"/>
      <c r="AR1454" s="72"/>
      <c r="AS1454" s="72"/>
      <c r="AT1454" s="72"/>
      <c r="AU1454" s="72"/>
      <c r="AV1454" s="72"/>
      <c r="AW1454" s="72"/>
      <c r="AX1454" s="72"/>
      <c r="AY1454" s="72"/>
      <c r="AZ1454" s="72"/>
      <c r="BA1454" s="72"/>
      <c r="BB1454" s="72"/>
      <c r="BC1454" s="72"/>
      <c r="BD1454" s="72"/>
      <c r="BE1454" s="72"/>
      <c r="BF1454" s="72"/>
      <c r="BG1454" s="72"/>
      <c r="BH1454" s="72"/>
      <c r="BI1454" s="72"/>
      <c r="BJ1454" s="72"/>
      <c r="BK1454" s="72"/>
      <c r="BL1454" s="72"/>
    </row>
    <row r="1455" spans="27:64" x14ac:dyDescent="0.2">
      <c r="AA1455" s="72"/>
      <c r="AB1455" s="72"/>
      <c r="AC1455" s="72"/>
      <c r="AD1455" s="72"/>
      <c r="AE1455" s="72"/>
      <c r="AG1455" s="127"/>
      <c r="AN1455" s="72"/>
      <c r="AO1455" s="72"/>
      <c r="AP1455" s="72"/>
      <c r="AQ1455" s="72"/>
      <c r="AR1455" s="72"/>
      <c r="AS1455" s="72"/>
      <c r="AT1455" s="72"/>
      <c r="AU1455" s="72"/>
      <c r="AV1455" s="72"/>
      <c r="AW1455" s="72"/>
      <c r="AX1455" s="72"/>
      <c r="AY1455" s="72"/>
      <c r="AZ1455" s="72"/>
      <c r="BA1455" s="72"/>
      <c r="BB1455" s="72"/>
      <c r="BC1455" s="72"/>
      <c r="BD1455" s="72"/>
      <c r="BE1455" s="72"/>
      <c r="BF1455" s="72"/>
      <c r="BG1455" s="72"/>
      <c r="BH1455" s="72"/>
      <c r="BI1455" s="72"/>
      <c r="BJ1455" s="72"/>
      <c r="BK1455" s="72"/>
      <c r="BL1455" s="72"/>
    </row>
    <row r="1456" spans="27:64" x14ac:dyDescent="0.2">
      <c r="AA1456" s="72"/>
      <c r="AB1456" s="72"/>
      <c r="AC1456" s="72"/>
      <c r="AD1456" s="72"/>
      <c r="AE1456" s="72"/>
      <c r="AG1456" s="127"/>
      <c r="AN1456" s="72"/>
      <c r="AO1456" s="72"/>
      <c r="AP1456" s="72"/>
      <c r="AQ1456" s="72"/>
      <c r="AR1456" s="72"/>
      <c r="AS1456" s="72"/>
      <c r="AT1456" s="72"/>
      <c r="AU1456" s="72"/>
    </row>
    <row r="1457" spans="27:64" x14ac:dyDescent="0.2">
      <c r="AA1457" s="72"/>
      <c r="AB1457" s="72"/>
      <c r="AC1457" s="72"/>
      <c r="AD1457" s="72"/>
      <c r="AE1457" s="72"/>
      <c r="AG1457" s="127"/>
      <c r="AN1457" s="72"/>
      <c r="AO1457" s="72"/>
      <c r="AP1457" s="72"/>
      <c r="AQ1457" s="72"/>
      <c r="AR1457" s="72"/>
      <c r="AS1457" s="72"/>
      <c r="AT1457" s="72"/>
      <c r="AU1457" s="72"/>
    </row>
    <row r="1458" spans="27:64" x14ac:dyDescent="0.2">
      <c r="AA1458" s="72"/>
      <c r="AB1458" s="72"/>
      <c r="AC1458" s="72"/>
      <c r="AD1458" s="72"/>
      <c r="AE1458" s="72"/>
      <c r="AG1458" s="127"/>
      <c r="AN1458" s="72"/>
      <c r="AO1458" s="72"/>
      <c r="AP1458" s="72"/>
      <c r="AQ1458" s="72"/>
      <c r="AR1458" s="72"/>
      <c r="AS1458" s="72"/>
      <c r="AT1458" s="72"/>
      <c r="AU1458" s="72"/>
      <c r="AV1458" s="72"/>
      <c r="AX1458" s="72"/>
      <c r="AY1458" s="72"/>
      <c r="AZ1458" s="72"/>
      <c r="BA1458" s="72"/>
      <c r="BB1458" s="72"/>
      <c r="BC1458" s="72"/>
      <c r="BD1458" s="72"/>
      <c r="BE1458" s="72"/>
      <c r="BF1458" s="72"/>
      <c r="BG1458" s="72"/>
      <c r="BH1458" s="72"/>
      <c r="BI1458" s="72"/>
      <c r="BJ1458" s="72"/>
      <c r="BK1458" s="72"/>
      <c r="BL1458" s="72"/>
    </row>
    <row r="1459" spans="27:64" x14ac:dyDescent="0.2">
      <c r="AA1459" s="72"/>
      <c r="AB1459" s="72"/>
      <c r="AC1459" s="72"/>
      <c r="AD1459" s="72"/>
      <c r="AE1459" s="72"/>
      <c r="AG1459" s="127"/>
      <c r="AN1459" s="72"/>
      <c r="AO1459" s="72"/>
      <c r="AP1459" s="72"/>
      <c r="AQ1459" s="72"/>
      <c r="AR1459" s="72"/>
      <c r="AS1459" s="72"/>
      <c r="AT1459" s="72"/>
      <c r="AU1459" s="72"/>
      <c r="AV1459" s="72"/>
      <c r="AW1459" s="72"/>
      <c r="AX1459" s="72"/>
      <c r="AY1459" s="72"/>
      <c r="AZ1459" s="72"/>
      <c r="BA1459" s="72"/>
      <c r="BB1459" s="72"/>
      <c r="BC1459" s="72"/>
      <c r="BD1459" s="72"/>
      <c r="BE1459" s="72"/>
      <c r="BF1459" s="72"/>
      <c r="BG1459" s="72"/>
      <c r="BH1459" s="72"/>
      <c r="BI1459" s="72"/>
      <c r="BJ1459" s="72"/>
      <c r="BK1459" s="72"/>
      <c r="BL1459" s="72"/>
    </row>
    <row r="1460" spans="27:64" x14ac:dyDescent="0.2">
      <c r="AA1460" s="72"/>
      <c r="AB1460" s="72"/>
      <c r="AC1460" s="72"/>
      <c r="AD1460" s="72"/>
      <c r="AE1460" s="72"/>
      <c r="AG1460" s="127"/>
      <c r="AN1460" s="72"/>
      <c r="AO1460" s="72"/>
      <c r="AP1460" s="72"/>
      <c r="AQ1460" s="72"/>
      <c r="AR1460" s="72"/>
      <c r="AS1460" s="72"/>
      <c r="AT1460" s="72"/>
      <c r="AU1460" s="72"/>
      <c r="AV1460" s="72"/>
      <c r="AW1460" s="72"/>
      <c r="AX1460" s="72"/>
      <c r="AY1460" s="72"/>
      <c r="AZ1460" s="72"/>
      <c r="BA1460" s="72"/>
      <c r="BB1460" s="72"/>
      <c r="BC1460" s="72"/>
      <c r="BD1460" s="72"/>
      <c r="BE1460" s="72"/>
      <c r="BF1460" s="72"/>
      <c r="BG1460" s="72"/>
      <c r="BH1460" s="72"/>
      <c r="BI1460" s="72"/>
      <c r="BJ1460" s="72"/>
      <c r="BK1460" s="72"/>
      <c r="BL1460" s="72"/>
    </row>
    <row r="1461" spans="27:64" x14ac:dyDescent="0.2">
      <c r="AA1461" s="72"/>
      <c r="AB1461" s="72"/>
      <c r="AC1461" s="72"/>
      <c r="AD1461" s="72"/>
      <c r="AE1461" s="72"/>
      <c r="AG1461" s="127"/>
      <c r="AN1461" s="72"/>
      <c r="AO1461" s="72"/>
      <c r="AP1461" s="72"/>
      <c r="AQ1461" s="72"/>
      <c r="AR1461" s="72"/>
      <c r="AS1461" s="72"/>
      <c r="AT1461" s="72"/>
      <c r="AU1461" s="72"/>
    </row>
    <row r="1462" spans="27:64" x14ac:dyDescent="0.2">
      <c r="AA1462" s="72"/>
      <c r="AB1462" s="72"/>
      <c r="AC1462" s="72"/>
      <c r="AD1462" s="72"/>
      <c r="AE1462" s="72"/>
      <c r="AG1462" s="127"/>
      <c r="AN1462" s="72"/>
      <c r="AO1462" s="72"/>
      <c r="AP1462" s="72"/>
      <c r="AQ1462" s="72"/>
      <c r="AR1462" s="72"/>
      <c r="AS1462" s="72"/>
      <c r="AT1462" s="72"/>
      <c r="AU1462" s="72"/>
      <c r="AV1462" s="72"/>
      <c r="AW1462" s="72"/>
      <c r="AX1462" s="72"/>
      <c r="AY1462" s="72"/>
      <c r="AZ1462" s="72"/>
      <c r="BA1462" s="72"/>
      <c r="BB1462" s="72"/>
      <c r="BC1462" s="72"/>
      <c r="BD1462" s="72"/>
      <c r="BE1462" s="72"/>
      <c r="BF1462" s="72"/>
      <c r="BG1462" s="72"/>
      <c r="BH1462" s="72"/>
      <c r="BI1462" s="72"/>
      <c r="BJ1462" s="72"/>
      <c r="BK1462" s="72"/>
      <c r="BL1462" s="72"/>
    </row>
    <row r="1463" spans="27:64" x14ac:dyDescent="0.2">
      <c r="AA1463" s="72"/>
      <c r="AB1463" s="72"/>
      <c r="AC1463" s="72"/>
      <c r="AD1463" s="72"/>
      <c r="AE1463" s="72"/>
      <c r="AG1463" s="127"/>
      <c r="AN1463" s="72"/>
      <c r="AO1463" s="72"/>
      <c r="AP1463" s="72"/>
      <c r="AQ1463" s="72"/>
      <c r="AR1463" s="72"/>
      <c r="AS1463" s="72"/>
      <c r="AT1463" s="72"/>
      <c r="AU1463" s="72"/>
      <c r="AV1463" s="72"/>
    </row>
    <row r="1464" spans="27:64" x14ac:dyDescent="0.2">
      <c r="AA1464" s="72"/>
      <c r="AB1464" s="72"/>
      <c r="AC1464" s="72"/>
      <c r="AD1464" s="72"/>
      <c r="AE1464" s="72"/>
      <c r="AG1464" s="127"/>
      <c r="AN1464" s="72"/>
      <c r="AO1464" s="72"/>
      <c r="AP1464" s="72"/>
      <c r="AQ1464" s="72"/>
      <c r="AR1464" s="72"/>
      <c r="AS1464" s="72"/>
      <c r="AT1464" s="72"/>
      <c r="AU1464" s="72"/>
      <c r="AV1464" s="72"/>
    </row>
    <row r="1465" spans="27:64" x14ac:dyDescent="0.2">
      <c r="AA1465" s="72"/>
      <c r="AB1465" s="72"/>
      <c r="AC1465" s="72"/>
      <c r="AD1465" s="72"/>
      <c r="AE1465" s="72"/>
      <c r="AG1465" s="127"/>
      <c r="AN1465" s="72"/>
      <c r="AO1465" s="72"/>
      <c r="AP1465" s="72"/>
      <c r="AQ1465" s="72"/>
      <c r="AR1465" s="72"/>
      <c r="AS1465" s="72"/>
      <c r="AT1465" s="72"/>
      <c r="AU1465" s="72"/>
      <c r="AV1465" s="72"/>
    </row>
    <row r="1466" spans="27:64" x14ac:dyDescent="0.2">
      <c r="AA1466" s="72"/>
      <c r="AB1466" s="72"/>
      <c r="AC1466" s="72"/>
      <c r="AD1466" s="72"/>
      <c r="AE1466" s="72"/>
      <c r="AG1466" s="127"/>
      <c r="AN1466" s="72"/>
      <c r="AO1466" s="72"/>
      <c r="AP1466" s="72"/>
      <c r="AQ1466" s="72"/>
      <c r="AR1466" s="72"/>
      <c r="AS1466" s="72"/>
      <c r="AT1466" s="72"/>
      <c r="AU1466" s="72"/>
      <c r="AV1466" s="72"/>
      <c r="AW1466" s="72"/>
      <c r="AX1466" s="72"/>
      <c r="AY1466" s="72"/>
      <c r="AZ1466" s="72"/>
      <c r="BA1466" s="72"/>
      <c r="BB1466" s="72"/>
      <c r="BC1466" s="72"/>
      <c r="BD1466" s="72"/>
      <c r="BE1466" s="72"/>
      <c r="BF1466" s="72"/>
      <c r="BG1466" s="72"/>
      <c r="BH1466" s="72"/>
      <c r="BI1466" s="72"/>
      <c r="BJ1466" s="72"/>
      <c r="BK1466" s="72"/>
      <c r="BL1466" s="72"/>
    </row>
    <row r="1467" spans="27:64" x14ac:dyDescent="0.2">
      <c r="AA1467" s="72"/>
      <c r="AB1467" s="72"/>
      <c r="AC1467" s="72"/>
      <c r="AD1467" s="72"/>
      <c r="AE1467" s="72"/>
      <c r="AG1467" s="127"/>
      <c r="AN1467" s="72"/>
      <c r="AO1467" s="72"/>
      <c r="AP1467" s="72"/>
      <c r="AQ1467" s="72"/>
      <c r="AR1467" s="72"/>
      <c r="AS1467" s="72"/>
      <c r="AT1467" s="72"/>
      <c r="AU1467" s="72"/>
      <c r="AV1467" s="72"/>
      <c r="AW1467" s="72"/>
      <c r="AX1467" s="72"/>
      <c r="AY1467" s="72"/>
      <c r="AZ1467" s="72"/>
      <c r="BA1467" s="72"/>
      <c r="BB1467" s="72"/>
      <c r="BC1467" s="72"/>
      <c r="BD1467" s="72"/>
      <c r="BE1467" s="72"/>
      <c r="BF1467" s="72"/>
      <c r="BG1467" s="72"/>
      <c r="BH1467" s="72"/>
      <c r="BI1467" s="72"/>
      <c r="BJ1467" s="72"/>
      <c r="BK1467" s="72"/>
      <c r="BL1467" s="72"/>
    </row>
    <row r="1468" spans="27:64" x14ac:dyDescent="0.2">
      <c r="AA1468" s="72"/>
      <c r="AB1468" s="72"/>
      <c r="AC1468" s="72"/>
      <c r="AD1468" s="72"/>
      <c r="AE1468" s="72"/>
      <c r="AG1468" s="127"/>
      <c r="AN1468" s="72"/>
      <c r="AO1468" s="72"/>
      <c r="AP1468" s="72"/>
      <c r="AQ1468" s="72"/>
      <c r="AR1468" s="72"/>
      <c r="AS1468" s="72"/>
      <c r="AT1468" s="72"/>
      <c r="AU1468" s="72"/>
    </row>
    <row r="1469" spans="27:64" x14ac:dyDescent="0.2">
      <c r="AA1469" s="72"/>
      <c r="AB1469" s="72"/>
      <c r="AC1469" s="72"/>
      <c r="AD1469" s="72"/>
      <c r="AE1469" s="72"/>
      <c r="AG1469" s="127"/>
      <c r="AN1469" s="72"/>
      <c r="AO1469" s="72"/>
      <c r="AP1469" s="72"/>
      <c r="AQ1469" s="72"/>
      <c r="AR1469" s="72"/>
      <c r="AS1469" s="72"/>
      <c r="AT1469" s="72"/>
      <c r="AU1469" s="72"/>
      <c r="AV1469" s="72"/>
      <c r="AW1469" s="72"/>
      <c r="AX1469" s="72"/>
      <c r="AY1469" s="72"/>
      <c r="AZ1469" s="72"/>
      <c r="BA1469" s="72"/>
      <c r="BB1469" s="72"/>
      <c r="BC1469" s="72"/>
      <c r="BD1469" s="72"/>
      <c r="BE1469" s="72"/>
      <c r="BF1469" s="72"/>
      <c r="BG1469" s="72"/>
      <c r="BH1469" s="72"/>
      <c r="BI1469" s="72"/>
      <c r="BJ1469" s="72"/>
      <c r="BK1469" s="72"/>
      <c r="BL1469" s="72"/>
    </row>
    <row r="1470" spans="27:64" x14ac:dyDescent="0.2">
      <c r="AA1470" s="72"/>
      <c r="AB1470" s="72"/>
      <c r="AC1470" s="72"/>
      <c r="AD1470" s="72"/>
      <c r="AE1470" s="72"/>
      <c r="AG1470" s="127"/>
      <c r="AN1470" s="72"/>
      <c r="AO1470" s="72"/>
      <c r="AP1470" s="72"/>
      <c r="AQ1470" s="72"/>
      <c r="AR1470" s="72"/>
      <c r="AS1470" s="72"/>
      <c r="AT1470" s="72"/>
      <c r="AU1470" s="72"/>
      <c r="AV1470" s="72"/>
    </row>
    <row r="1471" spans="27:64" x14ac:dyDescent="0.2">
      <c r="AA1471" s="72"/>
      <c r="AB1471" s="72"/>
      <c r="AC1471" s="72"/>
      <c r="AD1471" s="72"/>
      <c r="AE1471" s="72"/>
      <c r="AG1471" s="127"/>
      <c r="AN1471" s="72"/>
      <c r="AO1471" s="72"/>
      <c r="AP1471" s="72"/>
      <c r="AQ1471" s="72"/>
      <c r="AR1471" s="72"/>
      <c r="AS1471" s="72"/>
      <c r="AT1471" s="72"/>
      <c r="AU1471" s="72"/>
      <c r="AV1471" s="72"/>
    </row>
    <row r="1472" spans="27:64" x14ac:dyDescent="0.2">
      <c r="AA1472" s="72"/>
      <c r="AB1472" s="72"/>
      <c r="AC1472" s="72"/>
      <c r="AD1472" s="72"/>
      <c r="AE1472" s="72"/>
      <c r="AG1472" s="127"/>
      <c r="AN1472" s="72"/>
      <c r="AO1472" s="72"/>
      <c r="AP1472" s="72"/>
      <c r="AQ1472" s="72"/>
      <c r="AR1472" s="72"/>
      <c r="AS1472" s="72"/>
      <c r="AT1472" s="72"/>
      <c r="AU1472" s="72"/>
    </row>
    <row r="1473" spans="27:64" x14ac:dyDescent="0.2">
      <c r="AA1473" s="72"/>
      <c r="AB1473" s="72"/>
      <c r="AC1473" s="72"/>
      <c r="AD1473" s="72"/>
      <c r="AE1473" s="72"/>
      <c r="AG1473" s="127"/>
      <c r="AN1473" s="72"/>
      <c r="AO1473" s="72"/>
      <c r="AP1473" s="72"/>
      <c r="AQ1473" s="72"/>
      <c r="AR1473" s="72"/>
      <c r="AS1473" s="72"/>
      <c r="AT1473" s="72"/>
      <c r="AU1473" s="72"/>
      <c r="AV1473" s="72"/>
      <c r="AX1473" s="72"/>
      <c r="AY1473" s="72"/>
      <c r="AZ1473" s="72"/>
      <c r="BA1473" s="72"/>
      <c r="BB1473" s="72"/>
      <c r="BC1473" s="72"/>
      <c r="BD1473" s="72"/>
      <c r="BE1473" s="72"/>
      <c r="BF1473" s="72"/>
      <c r="BG1473" s="72"/>
      <c r="BH1473" s="72"/>
      <c r="BI1473" s="72"/>
      <c r="BJ1473" s="72"/>
      <c r="BK1473" s="72"/>
      <c r="BL1473" s="72"/>
    </row>
    <row r="1474" spans="27:64" x14ac:dyDescent="0.2">
      <c r="AA1474" s="72"/>
      <c r="AB1474" s="72"/>
      <c r="AC1474" s="72"/>
      <c r="AD1474" s="72"/>
      <c r="AE1474" s="72"/>
      <c r="AG1474" s="127"/>
      <c r="AN1474" s="72"/>
      <c r="AO1474" s="72"/>
      <c r="AP1474" s="72"/>
      <c r="AQ1474" s="72"/>
      <c r="AR1474" s="72"/>
      <c r="AS1474" s="72"/>
      <c r="AT1474" s="72"/>
      <c r="AU1474" s="72"/>
      <c r="AV1474" s="72"/>
      <c r="AX1474" s="72"/>
    </row>
    <row r="1475" spans="27:64" x14ac:dyDescent="0.2">
      <c r="AA1475" s="72"/>
      <c r="AB1475" s="72"/>
      <c r="AC1475" s="72"/>
      <c r="AD1475" s="72"/>
      <c r="AE1475" s="72"/>
      <c r="AG1475" s="127"/>
      <c r="AN1475" s="72"/>
      <c r="AO1475" s="72"/>
      <c r="AP1475" s="72"/>
      <c r="AQ1475" s="72"/>
      <c r="AR1475" s="72"/>
      <c r="AS1475" s="72"/>
      <c r="AT1475" s="72"/>
      <c r="AU1475" s="72"/>
      <c r="AV1475" s="72"/>
      <c r="AX1475" s="72"/>
    </row>
    <row r="1476" spans="27:64" x14ac:dyDescent="0.2">
      <c r="AA1476" s="72"/>
      <c r="AB1476" s="72"/>
      <c r="AC1476" s="72"/>
      <c r="AD1476" s="72"/>
      <c r="AE1476" s="72"/>
      <c r="AG1476" s="127"/>
      <c r="AN1476" s="72"/>
      <c r="AO1476" s="72"/>
      <c r="AP1476" s="72"/>
      <c r="AQ1476" s="72"/>
      <c r="AR1476" s="72"/>
      <c r="AS1476" s="72"/>
      <c r="AT1476" s="72"/>
      <c r="AU1476" s="72"/>
      <c r="AV1476" s="72"/>
      <c r="AW1476" s="72"/>
      <c r="AX1476" s="72"/>
      <c r="AY1476" s="72"/>
      <c r="AZ1476" s="72"/>
      <c r="BA1476" s="72"/>
      <c r="BB1476" s="72"/>
      <c r="BC1476" s="72"/>
      <c r="BD1476" s="72"/>
      <c r="BE1476" s="72"/>
      <c r="BF1476" s="72"/>
      <c r="BG1476" s="72"/>
      <c r="BH1476" s="72"/>
      <c r="BI1476" s="72"/>
      <c r="BJ1476" s="72"/>
      <c r="BK1476" s="72"/>
      <c r="BL1476" s="72"/>
    </row>
    <row r="1477" spans="27:64" x14ac:dyDescent="0.2">
      <c r="AA1477" s="72"/>
      <c r="AB1477" s="72"/>
      <c r="AC1477" s="72"/>
      <c r="AD1477" s="72"/>
      <c r="AE1477" s="72"/>
      <c r="AG1477" s="127"/>
      <c r="AN1477" s="72"/>
      <c r="AO1477" s="72"/>
      <c r="AP1477" s="72"/>
      <c r="AQ1477" s="72"/>
      <c r="AR1477" s="72"/>
      <c r="AS1477" s="72"/>
      <c r="AT1477" s="72"/>
      <c r="AU1477" s="72"/>
      <c r="AV1477" s="72"/>
      <c r="AW1477" s="72"/>
      <c r="AX1477" s="72"/>
      <c r="AY1477" s="72"/>
      <c r="AZ1477" s="72"/>
      <c r="BA1477" s="72"/>
      <c r="BB1477" s="72"/>
      <c r="BC1477" s="72"/>
      <c r="BD1477" s="72"/>
      <c r="BE1477" s="72"/>
      <c r="BF1477" s="72"/>
      <c r="BG1477" s="72"/>
      <c r="BH1477" s="72"/>
      <c r="BI1477" s="72"/>
      <c r="BJ1477" s="72"/>
      <c r="BK1477" s="72"/>
      <c r="BL1477" s="72"/>
    </row>
    <row r="1478" spans="27:64" x14ac:dyDescent="0.2">
      <c r="AA1478" s="72"/>
      <c r="AB1478" s="72"/>
      <c r="AC1478" s="72"/>
      <c r="AD1478" s="72"/>
      <c r="AE1478" s="72"/>
      <c r="AG1478" s="127"/>
      <c r="AN1478" s="72"/>
      <c r="AO1478" s="72"/>
      <c r="AP1478" s="72"/>
      <c r="AQ1478" s="72"/>
      <c r="AR1478" s="72"/>
      <c r="AS1478" s="72"/>
      <c r="AT1478" s="72"/>
      <c r="AU1478" s="72"/>
      <c r="AV1478" s="72"/>
      <c r="AW1478" s="72"/>
      <c r="AX1478" s="72"/>
      <c r="AY1478" s="72"/>
      <c r="AZ1478" s="72"/>
      <c r="BA1478" s="72"/>
      <c r="BB1478" s="72"/>
      <c r="BC1478" s="72"/>
      <c r="BD1478" s="72"/>
      <c r="BE1478" s="72"/>
      <c r="BF1478" s="72"/>
      <c r="BG1478" s="72"/>
      <c r="BH1478" s="72"/>
      <c r="BI1478" s="72"/>
      <c r="BJ1478" s="72"/>
      <c r="BK1478" s="72"/>
      <c r="BL1478" s="72"/>
    </row>
    <row r="1479" spans="27:64" x14ac:dyDescent="0.2">
      <c r="AA1479" s="72"/>
      <c r="AB1479" s="72"/>
      <c r="AC1479" s="72"/>
      <c r="AD1479" s="72"/>
      <c r="AE1479" s="72"/>
      <c r="AG1479" s="127"/>
      <c r="AN1479" s="72"/>
      <c r="AO1479" s="72"/>
      <c r="AP1479" s="72"/>
      <c r="AQ1479" s="72"/>
      <c r="AR1479" s="72"/>
      <c r="AS1479" s="72"/>
      <c r="AT1479" s="72"/>
      <c r="AU1479" s="72"/>
      <c r="AV1479" s="72"/>
      <c r="AW1479" s="72"/>
      <c r="AX1479" s="72"/>
      <c r="AY1479" s="72"/>
      <c r="AZ1479" s="72"/>
      <c r="BA1479" s="72"/>
      <c r="BB1479" s="72"/>
      <c r="BC1479" s="72"/>
      <c r="BD1479" s="72"/>
      <c r="BE1479" s="72"/>
      <c r="BF1479" s="72"/>
      <c r="BG1479" s="72"/>
      <c r="BH1479" s="72"/>
      <c r="BI1479" s="72"/>
      <c r="BJ1479" s="72"/>
      <c r="BK1479" s="72"/>
      <c r="BL1479" s="72"/>
    </row>
    <row r="1480" spans="27:64" x14ac:dyDescent="0.2">
      <c r="AA1480" s="72"/>
      <c r="AB1480" s="72"/>
      <c r="AC1480" s="72"/>
      <c r="AD1480" s="72"/>
      <c r="AE1480" s="72"/>
      <c r="AG1480" s="127"/>
      <c r="AN1480" s="72"/>
      <c r="AO1480" s="72"/>
      <c r="AP1480" s="72"/>
      <c r="AQ1480" s="72"/>
      <c r="AR1480" s="72"/>
      <c r="AS1480" s="72"/>
      <c r="AT1480" s="72"/>
      <c r="AU1480" s="72"/>
      <c r="AV1480" s="72"/>
    </row>
    <row r="1481" spans="27:64" x14ac:dyDescent="0.2">
      <c r="AA1481" s="72"/>
      <c r="AB1481" s="72"/>
      <c r="AC1481" s="72"/>
      <c r="AD1481" s="72"/>
      <c r="AE1481" s="72"/>
      <c r="AG1481" s="127"/>
      <c r="AN1481" s="72"/>
      <c r="AO1481" s="72"/>
      <c r="AP1481" s="72"/>
      <c r="AQ1481" s="72"/>
      <c r="AR1481" s="72"/>
      <c r="AS1481" s="72"/>
      <c r="AT1481" s="72"/>
      <c r="AU1481" s="72"/>
    </row>
    <row r="1482" spans="27:64" x14ac:dyDescent="0.2">
      <c r="AA1482" s="72"/>
      <c r="AB1482" s="72"/>
      <c r="AC1482" s="72"/>
      <c r="AD1482" s="72"/>
      <c r="AE1482" s="72"/>
      <c r="AG1482" s="127"/>
      <c r="AN1482" s="72"/>
      <c r="AO1482" s="72"/>
      <c r="AP1482" s="72"/>
      <c r="AQ1482" s="72"/>
      <c r="AR1482" s="72"/>
      <c r="AS1482" s="72"/>
      <c r="AT1482" s="72"/>
      <c r="AU1482" s="72"/>
    </row>
    <row r="1483" spans="27:64" x14ac:dyDescent="0.2">
      <c r="AA1483" s="72"/>
      <c r="AB1483" s="72"/>
      <c r="AC1483" s="72"/>
      <c r="AD1483" s="72"/>
      <c r="AE1483" s="72"/>
      <c r="AG1483" s="127"/>
      <c r="AN1483" s="72"/>
      <c r="AO1483" s="72"/>
      <c r="AP1483" s="72"/>
      <c r="AQ1483" s="72"/>
      <c r="AR1483" s="72"/>
      <c r="AS1483" s="72"/>
      <c r="AT1483" s="72"/>
      <c r="AU1483" s="72"/>
      <c r="AV1483" s="72"/>
    </row>
    <row r="1484" spans="27:64" x14ac:dyDescent="0.2">
      <c r="AA1484" s="72"/>
      <c r="AB1484" s="72"/>
      <c r="AC1484" s="72"/>
      <c r="AD1484" s="72"/>
      <c r="AE1484" s="72"/>
      <c r="AG1484" s="127"/>
      <c r="AN1484" s="72"/>
      <c r="AO1484" s="72"/>
      <c r="AP1484" s="72"/>
      <c r="AQ1484" s="72"/>
      <c r="AR1484" s="72"/>
      <c r="AS1484" s="72"/>
      <c r="AT1484" s="72"/>
      <c r="AU1484" s="72"/>
      <c r="AV1484" s="72"/>
      <c r="AW1484" s="72"/>
      <c r="AX1484" s="72"/>
      <c r="AY1484" s="72"/>
      <c r="AZ1484" s="72"/>
      <c r="BA1484" s="72"/>
      <c r="BB1484" s="72"/>
      <c r="BC1484" s="72"/>
      <c r="BD1484" s="72"/>
      <c r="BE1484" s="72"/>
      <c r="BF1484" s="72"/>
      <c r="BG1484" s="72"/>
      <c r="BH1484" s="72"/>
      <c r="BI1484" s="72"/>
      <c r="BJ1484" s="72"/>
      <c r="BK1484" s="72"/>
      <c r="BL1484" s="72"/>
    </row>
    <row r="1485" spans="27:64" x14ac:dyDescent="0.2">
      <c r="AA1485" s="72"/>
      <c r="AB1485" s="72"/>
      <c r="AC1485" s="72"/>
      <c r="AD1485" s="72"/>
      <c r="AE1485" s="72"/>
      <c r="AG1485" s="127"/>
      <c r="AN1485" s="72"/>
      <c r="AO1485" s="72"/>
      <c r="AP1485" s="72"/>
      <c r="AQ1485" s="72"/>
      <c r="AR1485" s="72"/>
      <c r="AS1485" s="72"/>
      <c r="AT1485" s="72"/>
      <c r="AU1485" s="72"/>
      <c r="AV1485" s="72"/>
      <c r="AW1485" s="72"/>
      <c r="AX1485" s="72"/>
      <c r="AY1485" s="72"/>
      <c r="AZ1485" s="72"/>
      <c r="BA1485" s="72"/>
      <c r="BB1485" s="72"/>
      <c r="BC1485" s="72"/>
      <c r="BD1485" s="72"/>
      <c r="BE1485" s="72"/>
      <c r="BF1485" s="72"/>
      <c r="BG1485" s="72"/>
      <c r="BH1485" s="72"/>
      <c r="BI1485" s="72"/>
      <c r="BJ1485" s="72"/>
      <c r="BK1485" s="72"/>
      <c r="BL1485" s="72"/>
    </row>
    <row r="1486" spans="27:64" x14ac:dyDescent="0.2">
      <c r="AA1486" s="72"/>
      <c r="AB1486" s="72"/>
      <c r="AC1486" s="72"/>
      <c r="AD1486" s="72"/>
      <c r="AE1486" s="72"/>
      <c r="AG1486" s="127"/>
      <c r="AN1486" s="72"/>
      <c r="AO1486" s="72"/>
      <c r="AP1486" s="72"/>
      <c r="AQ1486" s="72"/>
      <c r="AR1486" s="72"/>
      <c r="AS1486" s="72"/>
      <c r="AT1486" s="72"/>
      <c r="AU1486" s="72"/>
    </row>
    <row r="1487" spans="27:64" x14ac:dyDescent="0.2">
      <c r="AA1487" s="72"/>
      <c r="AB1487" s="72"/>
      <c r="AC1487" s="72"/>
      <c r="AD1487" s="72"/>
      <c r="AE1487" s="72"/>
      <c r="AG1487" s="127"/>
      <c r="AN1487" s="72"/>
      <c r="AO1487" s="72"/>
      <c r="AP1487" s="72"/>
      <c r="AQ1487" s="72"/>
      <c r="AR1487" s="72"/>
      <c r="AS1487" s="72"/>
      <c r="AT1487" s="72"/>
      <c r="AU1487" s="72"/>
      <c r="AV1487" s="72"/>
      <c r="AX1487" s="72"/>
    </row>
    <row r="1488" spans="27:64" x14ac:dyDescent="0.2">
      <c r="AA1488" s="72"/>
      <c r="AB1488" s="72"/>
      <c r="AC1488" s="72"/>
      <c r="AD1488" s="72"/>
      <c r="AE1488" s="72"/>
      <c r="AG1488" s="127"/>
      <c r="AN1488" s="72"/>
      <c r="AO1488" s="72"/>
      <c r="AP1488" s="72"/>
      <c r="AQ1488" s="72"/>
      <c r="AR1488" s="72"/>
      <c r="AS1488" s="72"/>
      <c r="AT1488" s="72"/>
      <c r="AU1488" s="72"/>
      <c r="AV1488" s="72"/>
    </row>
    <row r="1489" spans="27:64" x14ac:dyDescent="0.2">
      <c r="AA1489" s="72"/>
      <c r="AB1489" s="72"/>
      <c r="AC1489" s="72"/>
      <c r="AD1489" s="72"/>
      <c r="AE1489" s="72"/>
      <c r="AG1489" s="127"/>
      <c r="AN1489" s="72"/>
      <c r="AO1489" s="72"/>
      <c r="AP1489" s="72"/>
      <c r="AQ1489" s="72"/>
      <c r="AR1489" s="72"/>
      <c r="AS1489" s="72"/>
      <c r="AT1489" s="72"/>
      <c r="AU1489" s="72"/>
    </row>
    <row r="1490" spans="27:64" x14ac:dyDescent="0.2">
      <c r="AA1490" s="72"/>
      <c r="AB1490" s="72"/>
      <c r="AC1490" s="72"/>
      <c r="AD1490" s="72"/>
      <c r="AE1490" s="72"/>
      <c r="AG1490" s="127"/>
      <c r="AN1490" s="72"/>
      <c r="AO1490" s="72"/>
      <c r="AP1490" s="72"/>
      <c r="AQ1490" s="72"/>
      <c r="AR1490" s="72"/>
      <c r="AS1490" s="72"/>
      <c r="AT1490" s="72"/>
      <c r="AU1490" s="72"/>
    </row>
    <row r="1491" spans="27:64" x14ac:dyDescent="0.2">
      <c r="AA1491" s="72"/>
      <c r="AB1491" s="72"/>
      <c r="AC1491" s="72"/>
      <c r="AD1491" s="72"/>
      <c r="AE1491" s="72"/>
      <c r="AG1491" s="127"/>
      <c r="AN1491" s="72"/>
      <c r="AO1491" s="72"/>
      <c r="AP1491" s="72"/>
      <c r="AQ1491" s="72"/>
      <c r="AR1491" s="72"/>
      <c r="AS1491" s="72"/>
      <c r="AT1491" s="72"/>
      <c r="AU1491" s="72"/>
    </row>
    <row r="1492" spans="27:64" x14ac:dyDescent="0.2">
      <c r="AA1492" s="72"/>
      <c r="AB1492" s="72"/>
      <c r="AC1492" s="72"/>
      <c r="AD1492" s="72"/>
      <c r="AE1492" s="72"/>
      <c r="AG1492" s="127"/>
      <c r="AN1492" s="72"/>
      <c r="AO1492" s="72"/>
      <c r="AP1492" s="72"/>
      <c r="AQ1492" s="72"/>
      <c r="AR1492" s="72"/>
      <c r="AS1492" s="72"/>
      <c r="AT1492" s="72"/>
      <c r="AU1492" s="72"/>
    </row>
    <row r="1493" spans="27:64" x14ac:dyDescent="0.2">
      <c r="AA1493" s="72"/>
      <c r="AB1493" s="72"/>
      <c r="AC1493" s="72"/>
      <c r="AD1493" s="72"/>
      <c r="AE1493" s="72"/>
      <c r="AG1493" s="127"/>
      <c r="AN1493" s="72"/>
      <c r="AO1493" s="72"/>
      <c r="AP1493" s="72"/>
      <c r="AQ1493" s="72"/>
      <c r="AR1493" s="72"/>
      <c r="AS1493" s="72"/>
      <c r="AT1493" s="72"/>
      <c r="AU1493" s="72"/>
      <c r="AV1493" s="72"/>
      <c r="AW1493" s="72"/>
      <c r="AX1493" s="72"/>
      <c r="AY1493" s="72"/>
      <c r="AZ1493" s="72"/>
      <c r="BA1493" s="72"/>
      <c r="BB1493" s="72"/>
      <c r="BC1493" s="72"/>
      <c r="BD1493" s="72"/>
      <c r="BE1493" s="72"/>
      <c r="BF1493" s="72"/>
      <c r="BG1493" s="72"/>
      <c r="BH1493" s="72"/>
      <c r="BI1493" s="72"/>
      <c r="BJ1493" s="72"/>
      <c r="BK1493" s="72"/>
      <c r="BL1493" s="72"/>
    </row>
    <row r="1494" spans="27:64" x14ac:dyDescent="0.2">
      <c r="AA1494" s="72"/>
      <c r="AB1494" s="72"/>
      <c r="AC1494" s="72"/>
      <c r="AD1494" s="72"/>
      <c r="AE1494" s="72"/>
      <c r="AG1494" s="127"/>
      <c r="AN1494" s="72"/>
      <c r="AO1494" s="72"/>
      <c r="AP1494" s="72"/>
      <c r="AQ1494" s="72"/>
      <c r="AR1494" s="72"/>
      <c r="AS1494" s="72"/>
      <c r="AT1494" s="72"/>
      <c r="AU1494" s="72"/>
    </row>
    <row r="1495" spans="27:64" x14ac:dyDescent="0.2">
      <c r="AA1495" s="72"/>
      <c r="AB1495" s="72"/>
      <c r="AC1495" s="72"/>
      <c r="AD1495" s="72"/>
      <c r="AE1495" s="72"/>
      <c r="AG1495" s="127"/>
      <c r="AN1495" s="72"/>
      <c r="AO1495" s="72"/>
      <c r="AP1495" s="72"/>
      <c r="AQ1495" s="72"/>
      <c r="AR1495" s="72"/>
      <c r="AS1495" s="72"/>
      <c r="AT1495" s="72"/>
      <c r="AU1495" s="72"/>
      <c r="AV1495" s="72"/>
      <c r="AW1495" s="72"/>
      <c r="AX1495" s="72"/>
      <c r="AY1495" s="72"/>
      <c r="AZ1495" s="72"/>
      <c r="BA1495" s="72"/>
      <c r="BB1495" s="72"/>
      <c r="BC1495" s="72"/>
      <c r="BD1495" s="72"/>
      <c r="BE1495" s="72"/>
      <c r="BF1495" s="72"/>
      <c r="BG1495" s="72"/>
      <c r="BH1495" s="72"/>
      <c r="BI1495" s="72"/>
      <c r="BJ1495" s="72"/>
      <c r="BK1495" s="72"/>
      <c r="BL1495" s="72"/>
    </row>
    <row r="1496" spans="27:64" x14ac:dyDescent="0.2">
      <c r="AA1496" s="72"/>
      <c r="AB1496" s="72"/>
      <c r="AC1496" s="72"/>
      <c r="AD1496" s="72"/>
      <c r="AE1496" s="72"/>
      <c r="AG1496" s="127"/>
      <c r="AN1496" s="72"/>
      <c r="AO1496" s="72"/>
      <c r="AP1496" s="72"/>
      <c r="AQ1496" s="72"/>
      <c r="AR1496" s="72"/>
      <c r="AS1496" s="72"/>
      <c r="AT1496" s="72"/>
      <c r="AU1496" s="72"/>
      <c r="AV1496" s="72"/>
      <c r="AX1496" s="72"/>
    </row>
    <row r="1497" spans="27:64" x14ac:dyDescent="0.2">
      <c r="AA1497" s="72"/>
      <c r="AB1497" s="72"/>
      <c r="AC1497" s="72"/>
      <c r="AD1497" s="72"/>
      <c r="AE1497" s="72"/>
      <c r="AG1497" s="127"/>
      <c r="AN1497" s="72"/>
      <c r="AO1497" s="72"/>
      <c r="AP1497" s="72"/>
      <c r="AQ1497" s="72"/>
      <c r="AR1497" s="72"/>
      <c r="AS1497" s="72"/>
      <c r="AT1497" s="72"/>
      <c r="AU1497" s="72"/>
      <c r="AV1497" s="72"/>
    </row>
    <row r="1498" spans="27:64" x14ac:dyDescent="0.2">
      <c r="AA1498" s="72"/>
      <c r="AB1498" s="72"/>
      <c r="AC1498" s="72"/>
      <c r="AD1498" s="72"/>
      <c r="AE1498" s="72"/>
      <c r="AG1498" s="127"/>
      <c r="AN1498" s="72"/>
      <c r="AO1498" s="72"/>
      <c r="AP1498" s="72"/>
      <c r="AQ1498" s="72"/>
      <c r="AR1498" s="72"/>
      <c r="AS1498" s="72"/>
      <c r="AT1498" s="72"/>
      <c r="AU1498" s="72"/>
      <c r="AV1498" s="72"/>
    </row>
    <row r="1499" spans="27:64" x14ac:dyDescent="0.2">
      <c r="AA1499" s="72"/>
      <c r="AB1499" s="72"/>
      <c r="AC1499" s="72"/>
      <c r="AD1499" s="72"/>
      <c r="AE1499" s="72"/>
      <c r="AG1499" s="127"/>
      <c r="AN1499" s="72"/>
      <c r="AO1499" s="72"/>
      <c r="AP1499" s="72"/>
      <c r="AQ1499" s="72"/>
      <c r="AR1499" s="72"/>
      <c r="AS1499" s="72"/>
      <c r="AT1499" s="72"/>
      <c r="AU1499" s="72"/>
      <c r="AV1499" s="72"/>
      <c r="AX1499" s="72"/>
    </row>
    <row r="1500" spans="27:64" x14ac:dyDescent="0.2">
      <c r="AA1500" s="72"/>
      <c r="AB1500" s="72"/>
      <c r="AC1500" s="72"/>
      <c r="AD1500" s="72"/>
      <c r="AE1500" s="72"/>
      <c r="AG1500" s="127"/>
      <c r="AN1500" s="72"/>
      <c r="AO1500" s="72"/>
      <c r="AP1500" s="72"/>
      <c r="AQ1500" s="72"/>
      <c r="AR1500" s="72"/>
      <c r="AS1500" s="72"/>
      <c r="AT1500" s="72"/>
      <c r="AU1500" s="72"/>
      <c r="AV1500" s="72"/>
      <c r="AW1500" s="72"/>
      <c r="AX1500" s="72"/>
      <c r="AY1500" s="72"/>
      <c r="AZ1500" s="72"/>
      <c r="BA1500" s="72"/>
      <c r="BB1500" s="72"/>
      <c r="BC1500" s="72"/>
      <c r="BD1500" s="72"/>
      <c r="BE1500" s="72"/>
      <c r="BF1500" s="72"/>
      <c r="BG1500" s="72"/>
      <c r="BH1500" s="72"/>
      <c r="BI1500" s="72"/>
      <c r="BJ1500" s="72"/>
      <c r="BK1500" s="72"/>
      <c r="BL1500" s="72"/>
    </row>
    <row r="1501" spans="27:64" x14ac:dyDescent="0.2">
      <c r="AA1501" s="72"/>
      <c r="AB1501" s="72"/>
      <c r="AC1501" s="72"/>
      <c r="AD1501" s="72"/>
      <c r="AE1501" s="72"/>
      <c r="AG1501" s="127"/>
      <c r="AN1501" s="72"/>
      <c r="AO1501" s="72"/>
      <c r="AP1501" s="72"/>
      <c r="AQ1501" s="72"/>
      <c r="AR1501" s="72"/>
      <c r="AS1501" s="72"/>
      <c r="AT1501" s="72"/>
      <c r="AU1501" s="72"/>
      <c r="AV1501" s="72"/>
    </row>
    <row r="1502" spans="27:64" x14ac:dyDescent="0.2">
      <c r="AA1502" s="72"/>
      <c r="AB1502" s="72"/>
      <c r="AC1502" s="72"/>
      <c r="AD1502" s="72"/>
      <c r="AE1502" s="72"/>
      <c r="AG1502" s="127"/>
      <c r="AN1502" s="72"/>
      <c r="AO1502" s="72"/>
      <c r="AP1502" s="72"/>
      <c r="AQ1502" s="72"/>
      <c r="AR1502" s="72"/>
      <c r="AS1502" s="72"/>
      <c r="AT1502" s="72"/>
      <c r="AU1502" s="72"/>
      <c r="AV1502" s="72"/>
      <c r="AX1502" s="72"/>
    </row>
    <row r="1503" spans="27:64" x14ac:dyDescent="0.2">
      <c r="AA1503" s="72"/>
      <c r="AB1503" s="72"/>
      <c r="AC1503" s="72"/>
      <c r="AD1503" s="72"/>
      <c r="AE1503" s="72"/>
      <c r="AG1503" s="127"/>
      <c r="AN1503" s="72"/>
      <c r="AO1503" s="72"/>
      <c r="AP1503" s="72"/>
      <c r="AQ1503" s="72"/>
      <c r="AR1503" s="72"/>
      <c r="AS1503" s="72"/>
      <c r="AT1503" s="72"/>
      <c r="AU1503" s="72"/>
      <c r="AV1503" s="72"/>
      <c r="AW1503" s="72"/>
      <c r="AX1503" s="72"/>
      <c r="AY1503" s="72"/>
      <c r="AZ1503" s="72"/>
      <c r="BA1503" s="72"/>
      <c r="BB1503" s="72"/>
      <c r="BC1503" s="72"/>
      <c r="BD1503" s="72"/>
      <c r="BE1503" s="72"/>
      <c r="BF1503" s="72"/>
      <c r="BG1503" s="72"/>
      <c r="BH1503" s="72"/>
      <c r="BI1503" s="72"/>
      <c r="BJ1503" s="72"/>
      <c r="BK1503" s="72"/>
      <c r="BL1503" s="72"/>
    </row>
    <row r="1504" spans="27:64" x14ac:dyDescent="0.2">
      <c r="AA1504" s="72"/>
      <c r="AB1504" s="72"/>
      <c r="AC1504" s="72"/>
      <c r="AD1504" s="72"/>
      <c r="AE1504" s="72"/>
      <c r="AG1504" s="127"/>
      <c r="AN1504" s="72"/>
      <c r="AO1504" s="72"/>
      <c r="AP1504" s="72"/>
      <c r="AQ1504" s="72"/>
      <c r="AR1504" s="72"/>
      <c r="AS1504" s="72"/>
      <c r="AT1504" s="72"/>
      <c r="AU1504" s="72"/>
      <c r="AV1504" s="72"/>
    </row>
    <row r="1505" spans="27:64" x14ac:dyDescent="0.2">
      <c r="AA1505" s="72"/>
      <c r="AB1505" s="72"/>
      <c r="AC1505" s="72"/>
      <c r="AD1505" s="72"/>
      <c r="AE1505" s="72"/>
      <c r="AG1505" s="127"/>
      <c r="AN1505" s="72"/>
      <c r="AO1505" s="72"/>
      <c r="AP1505" s="72"/>
      <c r="AQ1505" s="72"/>
      <c r="AR1505" s="72"/>
      <c r="AS1505" s="72"/>
      <c r="AT1505" s="72"/>
      <c r="AU1505" s="72"/>
      <c r="AV1505" s="72"/>
    </row>
    <row r="1506" spans="27:64" x14ac:dyDescent="0.2">
      <c r="AA1506" s="72"/>
      <c r="AB1506" s="72"/>
      <c r="AC1506" s="72"/>
      <c r="AD1506" s="72"/>
      <c r="AE1506" s="72"/>
      <c r="AG1506" s="127"/>
      <c r="AN1506" s="72"/>
      <c r="AO1506" s="72"/>
      <c r="AP1506" s="72"/>
      <c r="AQ1506" s="72"/>
      <c r="AR1506" s="72"/>
      <c r="AS1506" s="72"/>
      <c r="AT1506" s="72"/>
      <c r="AU1506" s="72"/>
      <c r="AV1506" s="72"/>
      <c r="AX1506" s="72"/>
      <c r="AY1506" s="72"/>
      <c r="AZ1506" s="72"/>
      <c r="BA1506" s="72"/>
      <c r="BB1506" s="72"/>
      <c r="BC1506" s="72"/>
      <c r="BD1506" s="72"/>
      <c r="BE1506" s="72"/>
      <c r="BF1506" s="72"/>
      <c r="BG1506" s="72"/>
      <c r="BH1506" s="72"/>
      <c r="BI1506" s="72"/>
      <c r="BJ1506" s="72"/>
      <c r="BK1506" s="72"/>
      <c r="BL1506" s="72"/>
    </row>
    <row r="1507" spans="27:64" x14ac:dyDescent="0.2">
      <c r="AA1507" s="72"/>
      <c r="AB1507" s="72"/>
      <c r="AC1507" s="72"/>
      <c r="AD1507" s="72"/>
      <c r="AE1507" s="72"/>
      <c r="AG1507" s="127"/>
      <c r="AN1507" s="72"/>
      <c r="AO1507" s="72"/>
      <c r="AP1507" s="72"/>
      <c r="AQ1507" s="72"/>
      <c r="AR1507" s="72"/>
      <c r="AS1507" s="72"/>
      <c r="AT1507" s="72"/>
      <c r="AU1507" s="72"/>
      <c r="AV1507" s="72"/>
    </row>
    <row r="1508" spans="27:64" x14ac:dyDescent="0.2">
      <c r="AA1508" s="72"/>
      <c r="AB1508" s="72"/>
      <c r="AC1508" s="72"/>
      <c r="AD1508" s="72"/>
      <c r="AE1508" s="72"/>
      <c r="AG1508" s="127"/>
      <c r="AN1508" s="72"/>
      <c r="AO1508" s="72"/>
      <c r="AP1508" s="72"/>
      <c r="AQ1508" s="72"/>
      <c r="AR1508" s="72"/>
      <c r="AS1508" s="72"/>
      <c r="AT1508" s="72"/>
      <c r="AU1508" s="72"/>
      <c r="AV1508" s="72"/>
      <c r="AX1508" s="72"/>
      <c r="AY1508" s="72"/>
      <c r="AZ1508" s="72"/>
      <c r="BA1508" s="72"/>
      <c r="BB1508" s="72"/>
      <c r="BC1508" s="72"/>
      <c r="BD1508" s="72"/>
      <c r="BE1508" s="72"/>
      <c r="BF1508" s="72"/>
      <c r="BG1508" s="72"/>
      <c r="BH1508" s="72"/>
      <c r="BI1508" s="72"/>
      <c r="BJ1508" s="72"/>
      <c r="BK1508" s="72"/>
      <c r="BL1508" s="72"/>
    </row>
    <row r="1509" spans="27:64" x14ac:dyDescent="0.2">
      <c r="AA1509" s="72"/>
      <c r="AB1509" s="72"/>
      <c r="AC1509" s="72"/>
      <c r="AD1509" s="72"/>
      <c r="AE1509" s="72"/>
      <c r="AG1509" s="127"/>
      <c r="AN1509" s="72"/>
      <c r="AO1509" s="72"/>
      <c r="AP1509" s="72"/>
      <c r="AQ1509" s="72"/>
      <c r="AR1509" s="72"/>
      <c r="AS1509" s="72"/>
      <c r="AT1509" s="72"/>
      <c r="AU1509" s="72"/>
    </row>
    <row r="1510" spans="27:64" x14ac:dyDescent="0.2">
      <c r="AA1510" s="72"/>
      <c r="AB1510" s="72"/>
      <c r="AC1510" s="72"/>
      <c r="AD1510" s="72"/>
      <c r="AE1510" s="72"/>
      <c r="AG1510" s="127"/>
      <c r="AN1510" s="72"/>
      <c r="AO1510" s="72"/>
      <c r="AP1510" s="72"/>
      <c r="AQ1510" s="72"/>
      <c r="AR1510" s="72"/>
      <c r="AS1510" s="72"/>
      <c r="AT1510" s="72"/>
      <c r="AU1510" s="72"/>
      <c r="AV1510" s="72"/>
      <c r="AX1510" s="72"/>
    </row>
    <row r="1511" spans="27:64" x14ac:dyDescent="0.2">
      <c r="AA1511" s="72"/>
      <c r="AB1511" s="72"/>
      <c r="AC1511" s="72"/>
      <c r="AD1511" s="72"/>
      <c r="AE1511" s="72"/>
      <c r="AG1511" s="127"/>
      <c r="AN1511" s="72"/>
      <c r="AO1511" s="72"/>
      <c r="AP1511" s="72"/>
      <c r="AQ1511" s="72"/>
      <c r="AR1511" s="72"/>
      <c r="AS1511" s="72"/>
      <c r="AT1511" s="72"/>
      <c r="AU1511" s="72"/>
    </row>
    <row r="1512" spans="27:64" x14ac:dyDescent="0.2">
      <c r="AA1512" s="72"/>
      <c r="AB1512" s="72"/>
      <c r="AC1512" s="72"/>
      <c r="AD1512" s="72"/>
      <c r="AE1512" s="72"/>
      <c r="AG1512" s="127"/>
      <c r="AN1512" s="72"/>
      <c r="AO1512" s="72"/>
      <c r="AP1512" s="72"/>
      <c r="AQ1512" s="72"/>
      <c r="AR1512" s="72"/>
      <c r="AS1512" s="72"/>
      <c r="AT1512" s="72"/>
      <c r="AU1512" s="72"/>
      <c r="AV1512" s="72"/>
    </row>
    <row r="1513" spans="27:64" x14ac:dyDescent="0.2">
      <c r="AA1513" s="72"/>
      <c r="AB1513" s="72"/>
      <c r="AC1513" s="72"/>
      <c r="AD1513" s="72"/>
      <c r="AE1513" s="72"/>
      <c r="AG1513" s="127"/>
      <c r="AN1513" s="72"/>
      <c r="AO1513" s="72"/>
      <c r="AP1513" s="72"/>
      <c r="AQ1513" s="72"/>
      <c r="AR1513" s="72"/>
      <c r="AS1513" s="72"/>
      <c r="AT1513" s="72"/>
      <c r="AU1513" s="72"/>
      <c r="AV1513" s="72"/>
      <c r="AW1513" s="72"/>
      <c r="AX1513" s="72"/>
      <c r="AY1513" s="72"/>
      <c r="AZ1513" s="72"/>
      <c r="BA1513" s="72"/>
      <c r="BB1513" s="72"/>
      <c r="BC1513" s="72"/>
      <c r="BD1513" s="72"/>
      <c r="BE1513" s="72"/>
      <c r="BF1513" s="72"/>
      <c r="BG1513" s="72"/>
      <c r="BH1513" s="72"/>
      <c r="BI1513" s="72"/>
      <c r="BJ1513" s="72"/>
      <c r="BK1513" s="72"/>
      <c r="BL1513" s="72"/>
    </row>
    <row r="1514" spans="27:64" x14ac:dyDescent="0.2">
      <c r="AA1514" s="72"/>
      <c r="AB1514" s="72"/>
      <c r="AC1514" s="72"/>
      <c r="AD1514" s="72"/>
      <c r="AE1514" s="72"/>
      <c r="AG1514" s="127"/>
      <c r="AN1514" s="72"/>
      <c r="AO1514" s="72"/>
      <c r="AP1514" s="72"/>
      <c r="AQ1514" s="72"/>
      <c r="AR1514" s="72"/>
      <c r="AS1514" s="72"/>
      <c r="AT1514" s="72"/>
      <c r="AU1514" s="72"/>
    </row>
    <row r="1515" spans="27:64" x14ac:dyDescent="0.2">
      <c r="AA1515" s="72"/>
      <c r="AB1515" s="72"/>
      <c r="AC1515" s="72"/>
      <c r="AD1515" s="72"/>
      <c r="AE1515" s="72"/>
      <c r="AG1515" s="127"/>
      <c r="AN1515" s="72"/>
      <c r="AO1515" s="72"/>
      <c r="AP1515" s="72"/>
      <c r="AQ1515" s="72"/>
      <c r="AR1515" s="72"/>
      <c r="AS1515" s="72"/>
      <c r="AT1515" s="72"/>
      <c r="AU1515" s="72"/>
      <c r="AV1515" s="72"/>
      <c r="AX1515" s="72"/>
    </row>
    <row r="1516" spans="27:64" x14ac:dyDescent="0.2">
      <c r="AA1516" s="72"/>
      <c r="AB1516" s="72"/>
      <c r="AC1516" s="72"/>
      <c r="AD1516" s="72"/>
      <c r="AE1516" s="72"/>
      <c r="AG1516" s="127"/>
      <c r="AN1516" s="72"/>
      <c r="AO1516" s="72"/>
      <c r="AP1516" s="72"/>
      <c r="AQ1516" s="72"/>
      <c r="AR1516" s="72"/>
      <c r="AS1516" s="72"/>
      <c r="AT1516" s="72"/>
      <c r="AU1516" s="72"/>
      <c r="AV1516" s="72"/>
      <c r="AW1516" s="72"/>
      <c r="AX1516" s="72"/>
      <c r="AY1516" s="72"/>
      <c r="AZ1516" s="72"/>
      <c r="BA1516" s="72"/>
      <c r="BB1516" s="72"/>
      <c r="BC1516" s="72"/>
      <c r="BD1516" s="72"/>
      <c r="BE1516" s="72"/>
      <c r="BF1516" s="72"/>
      <c r="BG1516" s="72"/>
      <c r="BH1516" s="72"/>
      <c r="BI1516" s="72"/>
      <c r="BJ1516" s="72"/>
      <c r="BK1516" s="72"/>
      <c r="BL1516" s="72"/>
    </row>
    <row r="1517" spans="27:64" x14ac:dyDescent="0.2">
      <c r="AA1517" s="72"/>
      <c r="AB1517" s="72"/>
      <c r="AC1517" s="72"/>
      <c r="AD1517" s="72"/>
      <c r="AE1517" s="72"/>
      <c r="AG1517" s="127"/>
      <c r="AN1517" s="72"/>
      <c r="AO1517" s="72"/>
      <c r="AP1517" s="72"/>
      <c r="AQ1517" s="72"/>
      <c r="AR1517" s="72"/>
      <c r="AS1517" s="72"/>
      <c r="AT1517" s="72"/>
      <c r="AU1517" s="72"/>
      <c r="AV1517" s="72"/>
      <c r="AW1517" s="72"/>
      <c r="AX1517" s="72"/>
      <c r="AY1517" s="72"/>
      <c r="AZ1517" s="72"/>
      <c r="BA1517" s="72"/>
      <c r="BB1517" s="72"/>
      <c r="BC1517" s="72"/>
      <c r="BD1517" s="72"/>
      <c r="BE1517" s="72"/>
      <c r="BF1517" s="72"/>
      <c r="BG1517" s="72"/>
      <c r="BH1517" s="72"/>
      <c r="BI1517" s="72"/>
      <c r="BJ1517" s="72"/>
      <c r="BK1517" s="72"/>
      <c r="BL1517" s="72"/>
    </row>
    <row r="1518" spans="27:64" x14ac:dyDescent="0.2">
      <c r="AA1518" s="72"/>
      <c r="AB1518" s="72"/>
      <c r="AC1518" s="72"/>
      <c r="AD1518" s="72"/>
      <c r="AE1518" s="72"/>
      <c r="AG1518" s="127"/>
      <c r="AN1518" s="72"/>
      <c r="AO1518" s="72"/>
      <c r="AP1518" s="72"/>
      <c r="AQ1518" s="72"/>
      <c r="AR1518" s="72"/>
      <c r="AS1518" s="72"/>
      <c r="AT1518" s="72"/>
      <c r="AU1518" s="72"/>
      <c r="AV1518" s="72"/>
      <c r="AW1518" s="72"/>
      <c r="AX1518" s="72"/>
      <c r="AY1518" s="72"/>
      <c r="AZ1518" s="72"/>
      <c r="BA1518" s="72"/>
      <c r="BB1518" s="72"/>
      <c r="BC1518" s="72"/>
      <c r="BD1518" s="72"/>
      <c r="BE1518" s="72"/>
      <c r="BF1518" s="72"/>
      <c r="BG1518" s="72"/>
      <c r="BH1518" s="72"/>
      <c r="BI1518" s="72"/>
      <c r="BJ1518" s="72"/>
      <c r="BK1518" s="72"/>
      <c r="BL1518" s="72"/>
    </row>
    <row r="1519" spans="27:64" x14ac:dyDescent="0.2">
      <c r="AA1519" s="72"/>
      <c r="AB1519" s="72"/>
      <c r="AC1519" s="72"/>
      <c r="AD1519" s="72"/>
      <c r="AE1519" s="72"/>
      <c r="AG1519" s="127"/>
      <c r="AN1519" s="72"/>
      <c r="AO1519" s="72"/>
      <c r="AP1519" s="72"/>
      <c r="AQ1519" s="72"/>
      <c r="AR1519" s="72"/>
      <c r="AS1519" s="72"/>
      <c r="AT1519" s="72"/>
      <c r="AU1519" s="72"/>
      <c r="AV1519" s="72"/>
    </row>
    <row r="1520" spans="27:64" x14ac:dyDescent="0.2">
      <c r="AA1520" s="72"/>
      <c r="AB1520" s="72"/>
      <c r="AC1520" s="72"/>
      <c r="AD1520" s="72"/>
      <c r="AE1520" s="72"/>
      <c r="AG1520" s="127"/>
      <c r="AN1520" s="72"/>
      <c r="AO1520" s="72"/>
      <c r="AP1520" s="72"/>
      <c r="AQ1520" s="72"/>
      <c r="AR1520" s="72"/>
      <c r="AS1520" s="72"/>
      <c r="AT1520" s="72"/>
      <c r="AU1520" s="72"/>
      <c r="AV1520" s="72"/>
    </row>
    <row r="1521" spans="27:64" x14ac:dyDescent="0.2">
      <c r="AA1521" s="72"/>
      <c r="AB1521" s="72"/>
      <c r="AC1521" s="72"/>
      <c r="AD1521" s="72"/>
      <c r="AE1521" s="72"/>
      <c r="AG1521" s="127"/>
      <c r="AN1521" s="72"/>
      <c r="AO1521" s="72"/>
      <c r="AP1521" s="72"/>
      <c r="AQ1521" s="72"/>
      <c r="AR1521" s="72"/>
      <c r="AS1521" s="72"/>
      <c r="AT1521" s="72"/>
      <c r="AU1521" s="72"/>
      <c r="AV1521" s="72"/>
      <c r="AX1521" s="72"/>
      <c r="AY1521" s="72"/>
      <c r="AZ1521" s="72"/>
      <c r="BA1521" s="72"/>
      <c r="BB1521" s="72"/>
      <c r="BC1521" s="72"/>
      <c r="BD1521" s="72"/>
      <c r="BE1521" s="72"/>
      <c r="BF1521" s="72"/>
      <c r="BG1521" s="72"/>
      <c r="BH1521" s="72"/>
      <c r="BI1521" s="72"/>
      <c r="BJ1521" s="72"/>
      <c r="BK1521" s="72"/>
      <c r="BL1521" s="72"/>
    </row>
    <row r="1522" spans="27:64" x14ac:dyDescent="0.2">
      <c r="AA1522" s="72"/>
      <c r="AB1522" s="72"/>
      <c r="AC1522" s="72"/>
      <c r="AD1522" s="72"/>
      <c r="AE1522" s="72"/>
      <c r="AG1522" s="127"/>
      <c r="AN1522" s="72"/>
      <c r="AO1522" s="72"/>
      <c r="AP1522" s="72"/>
      <c r="AQ1522" s="72"/>
      <c r="AR1522" s="72"/>
      <c r="AS1522" s="72"/>
      <c r="AT1522" s="72"/>
      <c r="AU1522" s="72"/>
      <c r="AV1522" s="72"/>
    </row>
    <row r="1523" spans="27:64" x14ac:dyDescent="0.2">
      <c r="AA1523" s="72"/>
      <c r="AB1523" s="72"/>
      <c r="AC1523" s="72"/>
      <c r="AD1523" s="72"/>
      <c r="AE1523" s="72"/>
      <c r="AG1523" s="127"/>
      <c r="AN1523" s="72"/>
      <c r="AO1523" s="72"/>
      <c r="AP1523" s="72"/>
      <c r="AQ1523" s="72"/>
      <c r="AR1523" s="72"/>
      <c r="AS1523" s="72"/>
      <c r="AT1523" s="72"/>
      <c r="AU1523" s="72"/>
      <c r="AV1523" s="72"/>
      <c r="AX1523" s="72"/>
      <c r="AY1523" s="72"/>
      <c r="AZ1523" s="72"/>
      <c r="BA1523" s="72"/>
      <c r="BB1523" s="72"/>
      <c r="BC1523" s="72"/>
      <c r="BD1523" s="72"/>
      <c r="BE1523" s="72"/>
      <c r="BF1523" s="72"/>
      <c r="BG1523" s="72"/>
      <c r="BH1523" s="72"/>
      <c r="BI1523" s="72"/>
      <c r="BJ1523" s="72"/>
      <c r="BK1523" s="72"/>
      <c r="BL1523" s="72"/>
    </row>
    <row r="1524" spans="27:64" x14ac:dyDescent="0.2">
      <c r="AA1524" s="72"/>
      <c r="AB1524" s="72"/>
      <c r="AC1524" s="72"/>
      <c r="AD1524" s="72"/>
      <c r="AE1524" s="72"/>
      <c r="AG1524" s="127"/>
      <c r="AN1524" s="72"/>
      <c r="AO1524" s="72"/>
      <c r="AP1524" s="72"/>
      <c r="AQ1524" s="72"/>
      <c r="AR1524" s="72"/>
      <c r="AS1524" s="72"/>
      <c r="AT1524" s="72"/>
      <c r="AU1524" s="72"/>
      <c r="AV1524" s="72"/>
    </row>
    <row r="1525" spans="27:64" x14ac:dyDescent="0.2">
      <c r="AA1525" s="72"/>
      <c r="AB1525" s="72"/>
      <c r="AC1525" s="72"/>
      <c r="AD1525" s="72"/>
      <c r="AE1525" s="72"/>
      <c r="AG1525" s="127"/>
      <c r="AN1525" s="72"/>
      <c r="AO1525" s="72"/>
      <c r="AP1525" s="72"/>
      <c r="AQ1525" s="72"/>
      <c r="AR1525" s="72"/>
      <c r="AS1525" s="72"/>
      <c r="AT1525" s="72"/>
      <c r="AU1525" s="72"/>
      <c r="AV1525" s="72"/>
    </row>
    <row r="1526" spans="27:64" x14ac:dyDescent="0.2">
      <c r="AA1526" s="72"/>
      <c r="AB1526" s="72"/>
      <c r="AC1526" s="72"/>
      <c r="AD1526" s="72"/>
      <c r="AE1526" s="72"/>
      <c r="AG1526" s="127"/>
      <c r="AN1526" s="72"/>
      <c r="AO1526" s="72"/>
      <c r="AP1526" s="72"/>
      <c r="AQ1526" s="72"/>
      <c r="AR1526" s="72"/>
      <c r="AS1526" s="72"/>
      <c r="AT1526" s="72"/>
      <c r="AU1526" s="72"/>
      <c r="AV1526" s="72"/>
      <c r="AX1526" s="72"/>
    </row>
    <row r="1527" spans="27:64" x14ac:dyDescent="0.2">
      <c r="AA1527" s="72"/>
      <c r="AB1527" s="72"/>
      <c r="AC1527" s="72"/>
      <c r="AD1527" s="72"/>
      <c r="AE1527" s="72"/>
      <c r="AG1527" s="127"/>
      <c r="AN1527" s="72"/>
      <c r="AO1527" s="72"/>
      <c r="AP1527" s="72"/>
      <c r="AQ1527" s="72"/>
      <c r="AR1527" s="72"/>
      <c r="AS1527" s="72"/>
      <c r="AT1527" s="72"/>
      <c r="AU1527" s="72"/>
      <c r="AV1527" s="72"/>
    </row>
    <row r="1528" spans="27:64" x14ac:dyDescent="0.2">
      <c r="AA1528" s="72"/>
      <c r="AB1528" s="72"/>
      <c r="AC1528" s="72"/>
      <c r="AD1528" s="72"/>
      <c r="AE1528" s="72"/>
      <c r="AG1528" s="127"/>
      <c r="AN1528" s="72"/>
      <c r="AO1528" s="72"/>
      <c r="AP1528" s="72"/>
      <c r="AQ1528" s="72"/>
      <c r="AR1528" s="72"/>
      <c r="AS1528" s="72"/>
      <c r="AT1528" s="72"/>
      <c r="AU1528" s="72"/>
      <c r="AV1528" s="72"/>
      <c r="AX1528" s="72"/>
    </row>
    <row r="1529" spans="27:64" x14ac:dyDescent="0.2">
      <c r="AA1529" s="72"/>
      <c r="AB1529" s="72"/>
      <c r="AC1529" s="72"/>
      <c r="AD1529" s="72"/>
      <c r="AE1529" s="72"/>
      <c r="AG1529" s="127"/>
      <c r="AN1529" s="72"/>
      <c r="AO1529" s="72"/>
      <c r="AP1529" s="72"/>
      <c r="AQ1529" s="72"/>
      <c r="AR1529" s="72"/>
      <c r="AS1529" s="72"/>
      <c r="AT1529" s="72"/>
      <c r="AU1529" s="72"/>
      <c r="AV1529" s="72"/>
    </row>
    <row r="1530" spans="27:64" x14ac:dyDescent="0.2">
      <c r="AA1530" s="72"/>
      <c r="AB1530" s="72"/>
      <c r="AC1530" s="72"/>
      <c r="AD1530" s="72"/>
      <c r="AE1530" s="72"/>
      <c r="AG1530" s="127"/>
      <c r="AN1530" s="72"/>
      <c r="AO1530" s="72"/>
      <c r="AP1530" s="72"/>
      <c r="AQ1530" s="72"/>
      <c r="AR1530" s="72"/>
      <c r="AS1530" s="72"/>
      <c r="AT1530" s="72"/>
      <c r="AU1530" s="72"/>
      <c r="AV1530" s="72"/>
    </row>
    <row r="1531" spans="27:64" x14ac:dyDescent="0.2">
      <c r="AA1531" s="72"/>
      <c r="AB1531" s="72"/>
      <c r="AC1531" s="72"/>
      <c r="AD1531" s="72"/>
      <c r="AE1531" s="72"/>
      <c r="AG1531" s="127"/>
      <c r="AN1531" s="72"/>
      <c r="AO1531" s="72"/>
      <c r="AP1531" s="72"/>
      <c r="AQ1531" s="72"/>
      <c r="AR1531" s="72"/>
      <c r="AS1531" s="72"/>
      <c r="AT1531" s="72"/>
      <c r="AU1531" s="72"/>
      <c r="AV1531" s="72"/>
    </row>
    <row r="1532" spans="27:64" x14ac:dyDescent="0.2">
      <c r="AA1532" s="72"/>
      <c r="AB1532" s="72"/>
      <c r="AC1532" s="72"/>
      <c r="AD1532" s="72"/>
      <c r="AE1532" s="72"/>
      <c r="AG1532" s="127"/>
      <c r="AN1532" s="72"/>
      <c r="AO1532" s="72"/>
      <c r="AP1532" s="72"/>
      <c r="AQ1532" s="72"/>
      <c r="AR1532" s="72"/>
      <c r="AS1532" s="72"/>
      <c r="AT1532" s="72"/>
      <c r="AU1532" s="72"/>
    </row>
    <row r="1533" spans="27:64" x14ac:dyDescent="0.2">
      <c r="AA1533" s="72"/>
      <c r="AB1533" s="72"/>
      <c r="AC1533" s="72"/>
      <c r="AD1533" s="72"/>
      <c r="AE1533" s="72"/>
      <c r="AG1533" s="127"/>
      <c r="AN1533" s="72"/>
      <c r="AO1533" s="72"/>
      <c r="AP1533" s="72"/>
      <c r="AQ1533" s="72"/>
      <c r="AR1533" s="72"/>
      <c r="AS1533" s="72"/>
      <c r="AT1533" s="72"/>
      <c r="AU1533" s="72"/>
      <c r="AV1533" s="72"/>
    </row>
    <row r="1534" spans="27:64" x14ac:dyDescent="0.2">
      <c r="AA1534" s="72"/>
      <c r="AB1534" s="72"/>
      <c r="AC1534" s="72"/>
      <c r="AD1534" s="72"/>
      <c r="AE1534" s="72"/>
      <c r="AG1534" s="127"/>
      <c r="AN1534" s="72"/>
      <c r="AO1534" s="72"/>
      <c r="AP1534" s="72"/>
      <c r="AQ1534" s="72"/>
      <c r="AR1534" s="72"/>
      <c r="AS1534" s="72"/>
      <c r="AT1534" s="72"/>
      <c r="AU1534" s="72"/>
      <c r="AV1534" s="72"/>
      <c r="AW1534" s="72"/>
      <c r="AX1534" s="72"/>
      <c r="AY1534" s="72"/>
      <c r="AZ1534" s="72"/>
      <c r="BA1534" s="72"/>
      <c r="BB1534" s="72"/>
      <c r="BC1534" s="72"/>
      <c r="BD1534" s="72"/>
      <c r="BE1534" s="72"/>
      <c r="BF1534" s="72"/>
      <c r="BG1534" s="72"/>
      <c r="BH1534" s="72"/>
      <c r="BI1534" s="72"/>
      <c r="BJ1534" s="72"/>
      <c r="BK1534" s="72"/>
      <c r="BL1534" s="72"/>
    </row>
    <row r="1535" spans="27:64" x14ac:dyDescent="0.2">
      <c r="AA1535" s="72"/>
      <c r="AB1535" s="72"/>
      <c r="AC1535" s="72"/>
      <c r="AD1535" s="72"/>
      <c r="AE1535" s="72"/>
      <c r="AG1535" s="127"/>
      <c r="AN1535" s="72"/>
      <c r="AO1535" s="72"/>
      <c r="AP1535" s="72"/>
      <c r="AQ1535" s="72"/>
      <c r="AR1535" s="72"/>
      <c r="AS1535" s="72"/>
      <c r="AT1535" s="72"/>
      <c r="AU1535" s="72"/>
    </row>
    <row r="1536" spans="27:64" x14ac:dyDescent="0.2">
      <c r="AA1536" s="72"/>
      <c r="AB1536" s="72"/>
      <c r="AC1536" s="72"/>
      <c r="AD1536" s="72"/>
      <c r="AE1536" s="72"/>
      <c r="AG1536" s="127"/>
      <c r="AN1536" s="72"/>
      <c r="AO1536" s="72"/>
      <c r="AP1536" s="72"/>
      <c r="AQ1536" s="72"/>
      <c r="AR1536" s="72"/>
      <c r="AS1536" s="72"/>
      <c r="AT1536" s="72"/>
      <c r="AU1536" s="72"/>
    </row>
    <row r="1537" spans="27:64" x14ac:dyDescent="0.2">
      <c r="AA1537" s="72"/>
      <c r="AB1537" s="72"/>
      <c r="AC1537" s="72"/>
      <c r="AD1537" s="72"/>
      <c r="AE1537" s="72"/>
      <c r="AG1537" s="127"/>
      <c r="AN1537" s="72"/>
      <c r="AO1537" s="72"/>
      <c r="AP1537" s="72"/>
      <c r="AQ1537" s="72"/>
      <c r="AR1537" s="72"/>
      <c r="AS1537" s="72"/>
      <c r="AT1537" s="72"/>
      <c r="AU1537" s="72"/>
    </row>
    <row r="1538" spans="27:64" x14ac:dyDescent="0.2">
      <c r="AA1538" s="72"/>
      <c r="AB1538" s="72"/>
      <c r="AC1538" s="72"/>
      <c r="AD1538" s="72"/>
      <c r="AE1538" s="72"/>
      <c r="AG1538" s="127"/>
      <c r="AN1538" s="72"/>
      <c r="AO1538" s="72"/>
      <c r="AP1538" s="72"/>
      <c r="AQ1538" s="72"/>
      <c r="AR1538" s="72"/>
      <c r="AS1538" s="72"/>
      <c r="AT1538" s="72"/>
      <c r="AU1538" s="72"/>
      <c r="AV1538" s="72"/>
    </row>
    <row r="1539" spans="27:64" x14ac:dyDescent="0.2">
      <c r="AA1539" s="72"/>
      <c r="AB1539" s="72"/>
      <c r="AC1539" s="72"/>
      <c r="AD1539" s="72"/>
      <c r="AE1539" s="72"/>
      <c r="AG1539" s="127"/>
      <c r="AN1539" s="72"/>
      <c r="AO1539" s="72"/>
      <c r="AP1539" s="72"/>
      <c r="AQ1539" s="72"/>
      <c r="AR1539" s="72"/>
      <c r="AS1539" s="72"/>
      <c r="AT1539" s="72"/>
      <c r="AU1539" s="72"/>
      <c r="AV1539" s="72"/>
    </row>
    <row r="1540" spans="27:64" x14ac:dyDescent="0.2">
      <c r="AA1540" s="72"/>
      <c r="AB1540" s="72"/>
      <c r="AC1540" s="72"/>
      <c r="AD1540" s="72"/>
      <c r="AE1540" s="72"/>
      <c r="AG1540" s="127"/>
      <c r="AN1540" s="72"/>
      <c r="AO1540" s="72"/>
      <c r="AP1540" s="72"/>
      <c r="AQ1540" s="72"/>
      <c r="AR1540" s="72"/>
      <c r="AS1540" s="72"/>
      <c r="AT1540" s="72"/>
      <c r="AU1540" s="72"/>
      <c r="AV1540" s="72"/>
    </row>
    <row r="1541" spans="27:64" x14ac:dyDescent="0.2">
      <c r="AA1541" s="72"/>
      <c r="AB1541" s="72"/>
      <c r="AC1541" s="72"/>
      <c r="AD1541" s="72"/>
      <c r="AE1541" s="72"/>
      <c r="AG1541" s="127"/>
      <c r="AN1541" s="72"/>
      <c r="AO1541" s="72"/>
      <c r="AP1541" s="72"/>
      <c r="AQ1541" s="72"/>
      <c r="AR1541" s="72"/>
      <c r="AS1541" s="72"/>
      <c r="AT1541" s="72"/>
      <c r="AU1541" s="72"/>
    </row>
    <row r="1542" spans="27:64" x14ac:dyDescent="0.2">
      <c r="AA1542" s="72"/>
      <c r="AB1542" s="72"/>
      <c r="AC1542" s="72"/>
      <c r="AD1542" s="72"/>
      <c r="AE1542" s="72"/>
      <c r="AG1542" s="127"/>
      <c r="AN1542" s="72"/>
      <c r="AO1542" s="72"/>
      <c r="AP1542" s="72"/>
      <c r="AQ1542" s="72"/>
      <c r="AR1542" s="72"/>
      <c r="AS1542" s="72"/>
      <c r="AT1542" s="72"/>
      <c r="AU1542" s="72"/>
      <c r="AV1542" s="72"/>
      <c r="AW1542" s="72"/>
      <c r="AX1542" s="72"/>
      <c r="AY1542" s="72"/>
      <c r="AZ1542" s="72"/>
      <c r="BA1542" s="72"/>
      <c r="BB1542" s="72"/>
      <c r="BC1542" s="72"/>
      <c r="BD1542" s="72"/>
      <c r="BE1542" s="72"/>
      <c r="BF1542" s="72"/>
      <c r="BG1542" s="72"/>
      <c r="BH1542" s="72"/>
      <c r="BI1542" s="72"/>
      <c r="BJ1542" s="72"/>
      <c r="BK1542" s="72"/>
      <c r="BL1542" s="72"/>
    </row>
    <row r="1543" spans="27:64" x14ac:dyDescent="0.2">
      <c r="AA1543" s="72"/>
      <c r="AB1543" s="72"/>
      <c r="AC1543" s="72"/>
      <c r="AD1543" s="72"/>
      <c r="AE1543" s="72"/>
      <c r="AG1543" s="127"/>
      <c r="AN1543" s="72"/>
      <c r="AO1543" s="72"/>
      <c r="AP1543" s="72"/>
      <c r="AQ1543" s="72"/>
      <c r="AR1543" s="72"/>
      <c r="AS1543" s="72"/>
      <c r="AT1543" s="72"/>
      <c r="AU1543" s="72"/>
      <c r="AV1543" s="72"/>
      <c r="AX1543" s="72"/>
      <c r="AY1543" s="72"/>
      <c r="AZ1543" s="72"/>
      <c r="BA1543" s="72"/>
      <c r="BB1543" s="72"/>
      <c r="BC1543" s="72"/>
      <c r="BD1543" s="72"/>
      <c r="BE1543" s="72"/>
      <c r="BF1543" s="72"/>
      <c r="BG1543" s="72"/>
      <c r="BH1543" s="72"/>
      <c r="BI1543" s="72"/>
      <c r="BJ1543" s="72"/>
      <c r="BK1543" s="72"/>
      <c r="BL1543" s="72"/>
    </row>
    <row r="1544" spans="27:64" x14ac:dyDescent="0.2">
      <c r="AA1544" s="72"/>
      <c r="AB1544" s="72"/>
      <c r="AC1544" s="72"/>
      <c r="AD1544" s="72"/>
      <c r="AE1544" s="72"/>
      <c r="AG1544" s="127"/>
      <c r="AN1544" s="72"/>
      <c r="AO1544" s="72"/>
      <c r="AP1544" s="72"/>
      <c r="AQ1544" s="72"/>
      <c r="AR1544" s="72"/>
      <c r="AS1544" s="72"/>
      <c r="AT1544" s="72"/>
      <c r="AU1544" s="72"/>
    </row>
    <row r="1545" spans="27:64" x14ac:dyDescent="0.2">
      <c r="AA1545" s="72"/>
      <c r="AB1545" s="72"/>
      <c r="AC1545" s="72"/>
      <c r="AD1545" s="72"/>
      <c r="AE1545" s="72"/>
      <c r="AG1545" s="127"/>
      <c r="AN1545" s="72"/>
      <c r="AO1545" s="72"/>
      <c r="AP1545" s="72"/>
      <c r="AQ1545" s="72"/>
      <c r="AR1545" s="72"/>
      <c r="AS1545" s="72"/>
      <c r="AT1545" s="72"/>
      <c r="AU1545" s="72"/>
      <c r="AV1545" s="72"/>
    </row>
    <row r="1546" spans="27:64" x14ac:dyDescent="0.2">
      <c r="AA1546" s="72"/>
      <c r="AB1546" s="72"/>
      <c r="AC1546" s="72"/>
      <c r="AD1546" s="72"/>
      <c r="AE1546" s="72"/>
      <c r="AG1546" s="127"/>
      <c r="AN1546" s="72"/>
      <c r="AO1546" s="72"/>
      <c r="AP1546" s="72"/>
      <c r="AQ1546" s="72"/>
      <c r="AR1546" s="72"/>
      <c r="AS1546" s="72"/>
      <c r="AT1546" s="72"/>
      <c r="AU1546" s="72"/>
    </row>
    <row r="1547" spans="27:64" x14ac:dyDescent="0.2">
      <c r="AA1547" s="72"/>
      <c r="AB1547" s="72"/>
      <c r="AC1547" s="72"/>
      <c r="AD1547" s="72"/>
      <c r="AE1547" s="72"/>
      <c r="AG1547" s="127"/>
      <c r="AN1547" s="72"/>
      <c r="AO1547" s="72"/>
      <c r="AP1547" s="72"/>
      <c r="AQ1547" s="72"/>
      <c r="AR1547" s="72"/>
      <c r="AS1547" s="72"/>
      <c r="AT1547" s="72"/>
      <c r="AU1547" s="72"/>
      <c r="AV1547" s="72"/>
      <c r="AW1547" s="72"/>
      <c r="AX1547" s="72"/>
      <c r="AY1547" s="72"/>
      <c r="AZ1547" s="72"/>
      <c r="BA1547" s="72"/>
      <c r="BB1547" s="72"/>
      <c r="BC1547" s="72"/>
      <c r="BD1547" s="72"/>
      <c r="BE1547" s="72"/>
      <c r="BF1547" s="72"/>
      <c r="BG1547" s="72"/>
      <c r="BH1547" s="72"/>
      <c r="BI1547" s="72"/>
      <c r="BJ1547" s="72"/>
      <c r="BK1547" s="72"/>
      <c r="BL1547" s="72"/>
    </row>
    <row r="1548" spans="27:64" x14ac:dyDescent="0.2">
      <c r="AA1548" s="72"/>
      <c r="AB1548" s="72"/>
      <c r="AC1548" s="72"/>
      <c r="AD1548" s="72"/>
      <c r="AE1548" s="72"/>
      <c r="AG1548" s="127"/>
      <c r="AN1548" s="72"/>
      <c r="AO1548" s="72"/>
      <c r="AP1548" s="72"/>
      <c r="AQ1548" s="72"/>
      <c r="AR1548" s="72"/>
      <c r="AS1548" s="72"/>
      <c r="AT1548" s="72"/>
      <c r="AU1548" s="72"/>
    </row>
    <row r="1549" spans="27:64" x14ac:dyDescent="0.2">
      <c r="AA1549" s="72"/>
      <c r="AB1549" s="72"/>
      <c r="AC1549" s="72"/>
      <c r="AD1549" s="72"/>
      <c r="AE1549" s="72"/>
      <c r="AG1549" s="127"/>
      <c r="AN1549" s="72"/>
      <c r="AO1549" s="72"/>
      <c r="AP1549" s="72"/>
      <c r="AQ1549" s="72"/>
      <c r="AR1549" s="72"/>
      <c r="AS1549" s="72"/>
      <c r="AT1549" s="72"/>
      <c r="AU1549" s="72"/>
      <c r="AV1549" s="72"/>
      <c r="AX1549" s="72"/>
    </row>
    <row r="1550" spans="27:64" x14ac:dyDescent="0.2">
      <c r="AA1550" s="72"/>
      <c r="AB1550" s="72"/>
      <c r="AC1550" s="72"/>
      <c r="AD1550" s="72"/>
      <c r="AE1550" s="72"/>
      <c r="AG1550" s="127"/>
      <c r="AN1550" s="72"/>
      <c r="AO1550" s="72"/>
      <c r="AP1550" s="72"/>
      <c r="AQ1550" s="72"/>
      <c r="AR1550" s="72"/>
      <c r="AS1550" s="72"/>
      <c r="AT1550" s="72"/>
      <c r="AU1550" s="72"/>
      <c r="AV1550" s="72"/>
      <c r="AX1550" s="72"/>
    </row>
    <row r="1551" spans="27:64" x14ac:dyDescent="0.2">
      <c r="AA1551" s="72"/>
      <c r="AB1551" s="72"/>
      <c r="AC1551" s="72"/>
      <c r="AD1551" s="72"/>
      <c r="AE1551" s="72"/>
      <c r="AG1551" s="127"/>
      <c r="AN1551" s="72"/>
      <c r="AO1551" s="72"/>
      <c r="AP1551" s="72"/>
      <c r="AQ1551" s="72"/>
      <c r="AR1551" s="72"/>
      <c r="AS1551" s="72"/>
      <c r="AT1551" s="72"/>
      <c r="AU1551" s="72"/>
      <c r="AV1551" s="72"/>
      <c r="AX1551" s="72"/>
    </row>
    <row r="1552" spans="27:64" x14ac:dyDescent="0.2">
      <c r="AA1552" s="72"/>
      <c r="AB1552" s="72"/>
      <c r="AC1552" s="72"/>
      <c r="AD1552" s="72"/>
      <c r="AE1552" s="72"/>
      <c r="AG1552" s="127"/>
      <c r="AN1552" s="72"/>
      <c r="AO1552" s="72"/>
      <c r="AP1552" s="72"/>
      <c r="AQ1552" s="72"/>
      <c r="AR1552" s="72"/>
      <c r="AS1552" s="72"/>
      <c r="AT1552" s="72"/>
      <c r="AU1552" s="72"/>
      <c r="AV1552" s="72"/>
    </row>
    <row r="1553" spans="27:64" x14ac:dyDescent="0.2">
      <c r="AA1553" s="72"/>
      <c r="AB1553" s="72"/>
      <c r="AC1553" s="72"/>
      <c r="AD1553" s="72"/>
      <c r="AE1553" s="72"/>
      <c r="AG1553" s="127"/>
      <c r="AN1553" s="72"/>
      <c r="AO1553" s="72"/>
      <c r="AP1553" s="72"/>
      <c r="AQ1553" s="72"/>
      <c r="AR1553" s="72"/>
      <c r="AS1553" s="72"/>
      <c r="AT1553" s="72"/>
      <c r="AU1553" s="72"/>
    </row>
    <row r="1554" spans="27:64" x14ac:dyDescent="0.2">
      <c r="AA1554" s="72"/>
      <c r="AB1554" s="72"/>
      <c r="AC1554" s="72"/>
      <c r="AD1554" s="72"/>
      <c r="AE1554" s="72"/>
      <c r="AG1554" s="127"/>
      <c r="AN1554" s="72"/>
      <c r="AO1554" s="72"/>
      <c r="AP1554" s="72"/>
      <c r="AQ1554" s="72"/>
      <c r="AR1554" s="72"/>
      <c r="AS1554" s="72"/>
      <c r="AT1554" s="72"/>
      <c r="AU1554" s="72"/>
      <c r="AV1554" s="72"/>
    </row>
    <row r="1555" spans="27:64" x14ac:dyDescent="0.2">
      <c r="AA1555" s="72"/>
      <c r="AB1555" s="72"/>
      <c r="AC1555" s="72"/>
      <c r="AD1555" s="72"/>
      <c r="AE1555" s="72"/>
      <c r="AG1555" s="127"/>
      <c r="AN1555" s="72"/>
      <c r="AO1555" s="72"/>
      <c r="AP1555" s="72"/>
      <c r="AQ1555" s="72"/>
      <c r="AR1555" s="72"/>
      <c r="AS1555" s="72"/>
      <c r="AT1555" s="72"/>
      <c r="AU1555" s="72"/>
      <c r="AV1555" s="72"/>
    </row>
    <row r="1556" spans="27:64" x14ac:dyDescent="0.2">
      <c r="AA1556" s="72"/>
      <c r="AB1556" s="72"/>
      <c r="AC1556" s="72"/>
      <c r="AD1556" s="72"/>
      <c r="AE1556" s="72"/>
      <c r="AG1556" s="127"/>
      <c r="AN1556" s="72"/>
      <c r="AO1556" s="72"/>
      <c r="AP1556" s="72"/>
      <c r="AQ1556" s="72"/>
      <c r="AR1556" s="72"/>
      <c r="AS1556" s="72"/>
      <c r="AT1556" s="72"/>
      <c r="AU1556" s="72"/>
      <c r="AV1556" s="72"/>
      <c r="AW1556" s="72"/>
      <c r="AX1556" s="72"/>
      <c r="AY1556" s="72"/>
      <c r="AZ1556" s="72"/>
      <c r="BA1556" s="72"/>
      <c r="BB1556" s="72"/>
      <c r="BC1556" s="72"/>
      <c r="BD1556" s="72"/>
      <c r="BE1556" s="72"/>
      <c r="BF1556" s="72"/>
      <c r="BG1556" s="72"/>
      <c r="BH1556" s="72"/>
      <c r="BI1556" s="72"/>
      <c r="BJ1556" s="72"/>
      <c r="BK1556" s="72"/>
      <c r="BL1556" s="72"/>
    </row>
    <row r="1557" spans="27:64" x14ac:dyDescent="0.2">
      <c r="AA1557" s="72"/>
      <c r="AB1557" s="72"/>
      <c r="AC1557" s="72"/>
      <c r="AD1557" s="72"/>
      <c r="AE1557" s="72"/>
      <c r="AG1557" s="127"/>
      <c r="AN1557" s="72"/>
      <c r="AO1557" s="72"/>
      <c r="AP1557" s="72"/>
      <c r="AQ1557" s="72"/>
      <c r="AR1557" s="72"/>
      <c r="AS1557" s="72"/>
      <c r="AT1557" s="72"/>
      <c r="AU1557" s="72"/>
    </row>
    <row r="1558" spans="27:64" x14ac:dyDescent="0.2">
      <c r="AA1558" s="72"/>
      <c r="AB1558" s="72"/>
      <c r="AC1558" s="72"/>
      <c r="AD1558" s="72"/>
      <c r="AE1558" s="72"/>
      <c r="AG1558" s="127"/>
      <c r="AN1558" s="72"/>
      <c r="AO1558" s="72"/>
      <c r="AP1558" s="72"/>
      <c r="AQ1558" s="72"/>
      <c r="AR1558" s="72"/>
      <c r="AS1558" s="72"/>
      <c r="AT1558" s="72"/>
      <c r="AU1558" s="72"/>
    </row>
    <row r="1559" spans="27:64" x14ac:dyDescent="0.2">
      <c r="AA1559" s="72"/>
      <c r="AB1559" s="72"/>
      <c r="AC1559" s="72"/>
      <c r="AD1559" s="72"/>
      <c r="AE1559" s="72"/>
      <c r="AG1559" s="127"/>
      <c r="AN1559" s="72"/>
      <c r="AO1559" s="72"/>
      <c r="AP1559" s="72"/>
      <c r="AQ1559" s="72"/>
      <c r="AR1559" s="72"/>
      <c r="AS1559" s="72"/>
      <c r="AT1559" s="72"/>
      <c r="AU1559" s="72"/>
      <c r="AV1559" s="72"/>
      <c r="AW1559" s="72"/>
      <c r="AX1559" s="72"/>
      <c r="AY1559" s="72"/>
      <c r="AZ1559" s="72"/>
      <c r="BA1559" s="72"/>
      <c r="BB1559" s="72"/>
      <c r="BC1559" s="72"/>
      <c r="BD1559" s="72"/>
      <c r="BE1559" s="72"/>
      <c r="BF1559" s="72"/>
      <c r="BG1559" s="72"/>
      <c r="BH1559" s="72"/>
      <c r="BI1559" s="72"/>
      <c r="BJ1559" s="72"/>
      <c r="BK1559" s="72"/>
      <c r="BL1559" s="72"/>
    </row>
    <row r="1560" spans="27:64" x14ac:dyDescent="0.2">
      <c r="AA1560" s="72"/>
      <c r="AB1560" s="72"/>
      <c r="AC1560" s="72"/>
      <c r="AD1560" s="72"/>
      <c r="AE1560" s="72"/>
      <c r="AG1560" s="127"/>
      <c r="AN1560" s="72"/>
      <c r="AO1560" s="72"/>
      <c r="AP1560" s="72"/>
      <c r="AQ1560" s="72"/>
      <c r="AR1560" s="72"/>
      <c r="AS1560" s="72"/>
      <c r="AT1560" s="72"/>
      <c r="AU1560" s="72"/>
      <c r="AV1560" s="72"/>
      <c r="AX1560" s="72"/>
      <c r="AY1560" s="72"/>
      <c r="AZ1560" s="72"/>
      <c r="BA1560" s="72"/>
      <c r="BB1560" s="72"/>
      <c r="BC1560" s="72"/>
      <c r="BD1560" s="72"/>
      <c r="BE1560" s="72"/>
      <c r="BF1560" s="72"/>
      <c r="BG1560" s="72"/>
      <c r="BH1560" s="72"/>
      <c r="BI1560" s="72"/>
      <c r="BJ1560" s="72"/>
      <c r="BK1560" s="72"/>
      <c r="BL1560" s="72"/>
    </row>
    <row r="1561" spans="27:64" x14ac:dyDescent="0.2">
      <c r="AA1561" s="72"/>
      <c r="AB1561" s="72"/>
      <c r="AC1561" s="72"/>
      <c r="AD1561" s="72"/>
      <c r="AE1561" s="72"/>
      <c r="AG1561" s="127"/>
      <c r="AN1561" s="72"/>
      <c r="AO1561" s="72"/>
      <c r="AP1561" s="72"/>
      <c r="AQ1561" s="72"/>
      <c r="AR1561" s="72"/>
      <c r="AS1561" s="72"/>
      <c r="AT1561" s="72"/>
      <c r="AU1561" s="72"/>
      <c r="AV1561" s="72"/>
      <c r="AX1561" s="72"/>
    </row>
    <row r="1562" spans="27:64" x14ac:dyDescent="0.2">
      <c r="AA1562" s="72"/>
      <c r="AB1562" s="72"/>
      <c r="AC1562" s="72"/>
      <c r="AD1562" s="72"/>
      <c r="AE1562" s="72"/>
      <c r="AG1562" s="127"/>
      <c r="AN1562" s="72"/>
      <c r="AO1562" s="72"/>
      <c r="AP1562" s="72"/>
      <c r="AQ1562" s="72"/>
      <c r="AR1562" s="72"/>
      <c r="AS1562" s="72"/>
      <c r="AT1562" s="72"/>
      <c r="AU1562" s="72"/>
    </row>
    <row r="1563" spans="27:64" x14ac:dyDescent="0.2">
      <c r="AA1563" s="72"/>
      <c r="AB1563" s="72"/>
      <c r="AC1563" s="72"/>
      <c r="AD1563" s="72"/>
      <c r="AE1563" s="72"/>
      <c r="AG1563" s="127"/>
      <c r="AN1563" s="72"/>
      <c r="AO1563" s="72"/>
      <c r="AP1563" s="72"/>
      <c r="AQ1563" s="72"/>
      <c r="AR1563" s="72"/>
      <c r="AS1563" s="72"/>
      <c r="AT1563" s="72"/>
      <c r="AU1563" s="72"/>
      <c r="AV1563" s="72"/>
    </row>
    <row r="1564" spans="27:64" x14ac:dyDescent="0.2">
      <c r="AA1564" s="72"/>
      <c r="AB1564" s="72"/>
      <c r="AC1564" s="72"/>
      <c r="AD1564" s="72"/>
      <c r="AE1564" s="72"/>
      <c r="AG1564" s="127"/>
      <c r="AN1564" s="72"/>
      <c r="AO1564" s="72"/>
      <c r="AP1564" s="72"/>
      <c r="AQ1564" s="72"/>
      <c r="AR1564" s="72"/>
      <c r="AS1564" s="72"/>
      <c r="AT1564" s="72"/>
      <c r="AU1564" s="72"/>
      <c r="AV1564" s="72"/>
    </row>
    <row r="1565" spans="27:64" x14ac:dyDescent="0.2">
      <c r="AA1565" s="72"/>
      <c r="AB1565" s="72"/>
      <c r="AC1565" s="72"/>
      <c r="AD1565" s="72"/>
      <c r="AE1565" s="72"/>
      <c r="AG1565" s="127"/>
      <c r="AN1565" s="72"/>
      <c r="AO1565" s="72"/>
      <c r="AP1565" s="72"/>
      <c r="AQ1565" s="72"/>
      <c r="AR1565" s="72"/>
      <c r="AS1565" s="72"/>
      <c r="AT1565" s="72"/>
      <c r="AU1565" s="72"/>
      <c r="AV1565" s="72"/>
      <c r="AX1565" s="72"/>
    </row>
    <row r="1566" spans="27:64" x14ac:dyDescent="0.2">
      <c r="AA1566" s="72"/>
      <c r="AB1566" s="72"/>
      <c r="AC1566" s="72"/>
      <c r="AD1566" s="72"/>
      <c r="AE1566" s="72"/>
      <c r="AG1566" s="127"/>
      <c r="AN1566" s="72"/>
      <c r="AO1566" s="72"/>
      <c r="AP1566" s="72"/>
      <c r="AQ1566" s="72"/>
      <c r="AR1566" s="72"/>
      <c r="AS1566" s="72"/>
      <c r="AT1566" s="72"/>
      <c r="AU1566" s="72"/>
      <c r="AV1566" s="72"/>
      <c r="AX1566" s="72"/>
      <c r="AY1566" s="72"/>
      <c r="AZ1566" s="72"/>
      <c r="BA1566" s="72"/>
      <c r="BB1566" s="72"/>
      <c r="BC1566" s="72"/>
      <c r="BD1566" s="72"/>
      <c r="BE1566" s="72"/>
      <c r="BF1566" s="72"/>
      <c r="BG1566" s="72"/>
      <c r="BH1566" s="72"/>
      <c r="BI1566" s="72"/>
      <c r="BJ1566" s="72"/>
      <c r="BK1566" s="72"/>
      <c r="BL1566" s="72"/>
    </row>
    <row r="1567" spans="27:64" x14ac:dyDescent="0.2">
      <c r="AA1567" s="72"/>
      <c r="AB1567" s="72"/>
      <c r="AC1567" s="72"/>
      <c r="AD1567" s="72"/>
      <c r="AE1567" s="72"/>
      <c r="AG1567" s="127"/>
      <c r="AN1567" s="72"/>
      <c r="AO1567" s="72"/>
      <c r="AP1567" s="72"/>
      <c r="AQ1567" s="72"/>
      <c r="AR1567" s="72"/>
      <c r="AS1567" s="72"/>
      <c r="AT1567" s="72"/>
      <c r="AU1567" s="72"/>
      <c r="AV1567" s="72"/>
    </row>
    <row r="1568" spans="27:64" x14ac:dyDescent="0.2">
      <c r="AA1568" s="72"/>
      <c r="AB1568" s="72"/>
      <c r="AC1568" s="72"/>
      <c r="AD1568" s="72"/>
      <c r="AE1568" s="72"/>
      <c r="AG1568" s="127"/>
      <c r="AN1568" s="72"/>
      <c r="AO1568" s="72"/>
      <c r="AP1568" s="72"/>
      <c r="AQ1568" s="72"/>
      <c r="AR1568" s="72"/>
      <c r="AS1568" s="72"/>
      <c r="AT1568" s="72"/>
      <c r="AU1568" s="72"/>
      <c r="AV1568" s="72"/>
    </row>
    <row r="1569" spans="27:64" x14ac:dyDescent="0.2">
      <c r="AA1569" s="72"/>
      <c r="AB1569" s="72"/>
      <c r="AC1569" s="72"/>
      <c r="AD1569" s="72"/>
      <c r="AE1569" s="72"/>
      <c r="AG1569" s="127"/>
      <c r="AN1569" s="72"/>
      <c r="AO1569" s="72"/>
      <c r="AP1569" s="72"/>
      <c r="AQ1569" s="72"/>
      <c r="AR1569" s="72"/>
      <c r="AS1569" s="72"/>
      <c r="AT1569" s="72"/>
      <c r="AU1569" s="72"/>
      <c r="AV1569" s="72"/>
    </row>
    <row r="1570" spans="27:64" x14ac:dyDescent="0.2">
      <c r="AA1570" s="72"/>
      <c r="AB1570" s="72"/>
      <c r="AC1570" s="72"/>
      <c r="AD1570" s="72"/>
      <c r="AE1570" s="72"/>
      <c r="AG1570" s="127"/>
      <c r="AN1570" s="72"/>
      <c r="AO1570" s="72"/>
      <c r="AP1570" s="72"/>
      <c r="AQ1570" s="72"/>
      <c r="AR1570" s="72"/>
      <c r="AS1570" s="72"/>
      <c r="AT1570" s="72"/>
      <c r="AU1570" s="72"/>
      <c r="AV1570" s="72"/>
      <c r="AX1570" s="72"/>
    </row>
    <row r="1571" spans="27:64" x14ac:dyDescent="0.2">
      <c r="AA1571" s="72"/>
      <c r="AB1571" s="72"/>
      <c r="AC1571" s="72"/>
      <c r="AD1571" s="72"/>
      <c r="AE1571" s="72"/>
      <c r="AG1571" s="127"/>
      <c r="AN1571" s="72"/>
      <c r="AO1571" s="72"/>
      <c r="AP1571" s="72"/>
      <c r="AQ1571" s="72"/>
      <c r="AR1571" s="72"/>
      <c r="AS1571" s="72"/>
      <c r="AT1571" s="72"/>
      <c r="AU1571" s="72"/>
      <c r="AV1571" s="72"/>
      <c r="AX1571" s="72"/>
      <c r="AY1571" s="72"/>
      <c r="AZ1571" s="72"/>
      <c r="BA1571" s="72"/>
      <c r="BB1571" s="72"/>
      <c r="BC1571" s="72"/>
      <c r="BD1571" s="72"/>
      <c r="BE1571" s="72"/>
      <c r="BF1571" s="72"/>
      <c r="BG1571" s="72"/>
      <c r="BH1571" s="72"/>
      <c r="BI1571" s="72"/>
      <c r="BJ1571" s="72"/>
      <c r="BK1571" s="72"/>
      <c r="BL1571" s="72"/>
    </row>
    <row r="1572" spans="27:64" x14ac:dyDescent="0.2">
      <c r="AA1572" s="72"/>
      <c r="AB1572" s="72"/>
      <c r="AC1572" s="72"/>
      <c r="AD1572" s="72"/>
      <c r="AE1572" s="72"/>
      <c r="AG1572" s="127"/>
      <c r="AN1572" s="72"/>
      <c r="AO1572" s="72"/>
      <c r="AP1572" s="72"/>
      <c r="AQ1572" s="72"/>
      <c r="AR1572" s="72"/>
      <c r="AS1572" s="72"/>
      <c r="AT1572" s="72"/>
      <c r="AU1572" s="72"/>
    </row>
    <row r="1573" spans="27:64" x14ac:dyDescent="0.2">
      <c r="AA1573" s="72"/>
      <c r="AB1573" s="72"/>
      <c r="AC1573" s="72"/>
      <c r="AD1573" s="72"/>
      <c r="AE1573" s="72"/>
      <c r="AG1573" s="127"/>
      <c r="AN1573" s="72"/>
      <c r="AO1573" s="72"/>
      <c r="AP1573" s="72"/>
      <c r="AQ1573" s="72"/>
      <c r="AR1573" s="72"/>
      <c r="AS1573" s="72"/>
      <c r="AT1573" s="72"/>
      <c r="AU1573" s="72"/>
      <c r="AV1573" s="72"/>
    </row>
    <row r="1574" spans="27:64" x14ac:dyDescent="0.2">
      <c r="AA1574" s="72"/>
      <c r="AB1574" s="72"/>
      <c r="AC1574" s="72"/>
      <c r="AD1574" s="72"/>
      <c r="AE1574" s="72"/>
      <c r="AG1574" s="127"/>
      <c r="AN1574" s="72"/>
      <c r="AO1574" s="72"/>
      <c r="AP1574" s="72"/>
      <c r="AQ1574" s="72"/>
      <c r="AR1574" s="72"/>
      <c r="AS1574" s="72"/>
      <c r="AT1574" s="72"/>
      <c r="AU1574" s="72"/>
      <c r="AV1574" s="72"/>
    </row>
    <row r="1575" spans="27:64" x14ac:dyDescent="0.2">
      <c r="AA1575" s="72"/>
      <c r="AB1575" s="72"/>
      <c r="AC1575" s="72"/>
      <c r="AD1575" s="72"/>
      <c r="AE1575" s="72"/>
      <c r="AG1575" s="127"/>
      <c r="AN1575" s="72"/>
      <c r="AO1575" s="72"/>
      <c r="AP1575" s="72"/>
      <c r="AQ1575" s="72"/>
      <c r="AR1575" s="72"/>
      <c r="AS1575" s="72"/>
      <c r="AT1575" s="72"/>
      <c r="AU1575" s="72"/>
      <c r="AV1575" s="72"/>
      <c r="AX1575" s="72"/>
    </row>
    <row r="1576" spans="27:64" x14ac:dyDescent="0.2">
      <c r="AA1576" s="72"/>
      <c r="AB1576" s="72"/>
      <c r="AC1576" s="72"/>
      <c r="AD1576" s="72"/>
      <c r="AE1576" s="72"/>
      <c r="AG1576" s="127"/>
      <c r="AN1576" s="72"/>
      <c r="AO1576" s="72"/>
      <c r="AP1576" s="72"/>
      <c r="AQ1576" s="72"/>
      <c r="AR1576" s="72"/>
      <c r="AS1576" s="72"/>
      <c r="AT1576" s="72"/>
      <c r="AU1576" s="72"/>
      <c r="AV1576" s="72"/>
    </row>
    <row r="1577" spans="27:64" x14ac:dyDescent="0.2">
      <c r="AA1577" s="72"/>
      <c r="AB1577" s="72"/>
      <c r="AC1577" s="72"/>
      <c r="AD1577" s="72"/>
      <c r="AE1577" s="72"/>
      <c r="AG1577" s="127"/>
      <c r="AN1577" s="72"/>
      <c r="AO1577" s="72"/>
      <c r="AP1577" s="72"/>
      <c r="AQ1577" s="72"/>
      <c r="AR1577" s="72"/>
      <c r="AS1577" s="72"/>
      <c r="AT1577" s="72"/>
      <c r="AU1577" s="72"/>
    </row>
    <row r="1578" spans="27:64" x14ac:dyDescent="0.2">
      <c r="AA1578" s="72"/>
      <c r="AB1578" s="72"/>
      <c r="AC1578" s="72"/>
      <c r="AD1578" s="72"/>
      <c r="AE1578" s="72"/>
      <c r="AG1578" s="127"/>
      <c r="AN1578" s="72"/>
      <c r="AO1578" s="72"/>
      <c r="AP1578" s="72"/>
      <c r="AQ1578" s="72"/>
      <c r="AR1578" s="72"/>
      <c r="AS1578" s="72"/>
      <c r="AT1578" s="72"/>
      <c r="AU1578" s="72"/>
    </row>
    <row r="1579" spans="27:64" x14ac:dyDescent="0.2">
      <c r="AA1579" s="72"/>
      <c r="AB1579" s="72"/>
      <c r="AC1579" s="72"/>
      <c r="AD1579" s="72"/>
      <c r="AE1579" s="72"/>
      <c r="AG1579" s="127"/>
      <c r="AN1579" s="72"/>
      <c r="AO1579" s="72"/>
      <c r="AP1579" s="72"/>
      <c r="AQ1579" s="72"/>
      <c r="AR1579" s="72"/>
      <c r="AS1579" s="72"/>
      <c r="AT1579" s="72"/>
      <c r="AU1579" s="72"/>
      <c r="AV1579" s="72"/>
      <c r="AW1579" s="72"/>
      <c r="AX1579" s="72"/>
      <c r="AY1579" s="72"/>
      <c r="AZ1579" s="72"/>
      <c r="BA1579" s="72"/>
      <c r="BB1579" s="72"/>
      <c r="BC1579" s="72"/>
      <c r="BD1579" s="72"/>
      <c r="BE1579" s="72"/>
      <c r="BF1579" s="72"/>
      <c r="BG1579" s="72"/>
      <c r="BH1579" s="72"/>
      <c r="BI1579" s="72"/>
      <c r="BJ1579" s="72"/>
      <c r="BK1579" s="72"/>
      <c r="BL1579" s="72"/>
    </row>
    <row r="1580" spans="27:64" x14ac:dyDescent="0.2">
      <c r="AA1580" s="72"/>
      <c r="AB1580" s="72"/>
      <c r="AC1580" s="72"/>
      <c r="AD1580" s="72"/>
      <c r="AE1580" s="72"/>
      <c r="AG1580" s="127"/>
      <c r="AN1580" s="72"/>
      <c r="AO1580" s="72"/>
      <c r="AP1580" s="72"/>
      <c r="AQ1580" s="72"/>
      <c r="AR1580" s="72"/>
      <c r="AS1580" s="72"/>
      <c r="AT1580" s="72"/>
      <c r="AU1580" s="72"/>
    </row>
    <row r="1581" spans="27:64" x14ac:dyDescent="0.2">
      <c r="AA1581" s="72"/>
      <c r="AB1581" s="72"/>
      <c r="AC1581" s="72"/>
      <c r="AD1581" s="72"/>
      <c r="AE1581" s="72"/>
      <c r="AG1581" s="127"/>
      <c r="AN1581" s="72"/>
      <c r="AO1581" s="72"/>
      <c r="AP1581" s="72"/>
      <c r="AQ1581" s="72"/>
      <c r="AR1581" s="72"/>
      <c r="AS1581" s="72"/>
      <c r="AT1581" s="72"/>
      <c r="AU1581" s="72"/>
      <c r="AV1581" s="72"/>
      <c r="AW1581" s="72"/>
      <c r="AX1581" s="72"/>
      <c r="AY1581" s="72"/>
      <c r="AZ1581" s="72"/>
      <c r="BA1581" s="72"/>
      <c r="BB1581" s="72"/>
      <c r="BC1581" s="72"/>
      <c r="BD1581" s="72"/>
      <c r="BE1581" s="72"/>
      <c r="BF1581" s="72"/>
      <c r="BG1581" s="72"/>
      <c r="BH1581" s="72"/>
      <c r="BI1581" s="72"/>
      <c r="BJ1581" s="72"/>
      <c r="BK1581" s="72"/>
      <c r="BL1581" s="72"/>
    </row>
    <row r="1582" spans="27:64" x14ac:dyDescent="0.2">
      <c r="AA1582" s="72"/>
      <c r="AB1582" s="72"/>
      <c r="AC1582" s="72"/>
      <c r="AD1582" s="72"/>
      <c r="AE1582" s="72"/>
      <c r="AG1582" s="127"/>
      <c r="AN1582" s="72"/>
      <c r="AO1582" s="72"/>
      <c r="AP1582" s="72"/>
      <c r="AQ1582" s="72"/>
      <c r="AR1582" s="72"/>
      <c r="AS1582" s="72"/>
      <c r="AT1582" s="72"/>
      <c r="AU1582" s="72"/>
      <c r="AV1582" s="72"/>
      <c r="AX1582" s="72"/>
      <c r="AY1582" s="72"/>
      <c r="AZ1582" s="72"/>
      <c r="BA1582" s="72"/>
      <c r="BB1582" s="72"/>
      <c r="BC1582" s="72"/>
      <c r="BD1582" s="72"/>
      <c r="BE1582" s="72"/>
      <c r="BF1582" s="72"/>
      <c r="BG1582" s="72"/>
      <c r="BH1582" s="72"/>
      <c r="BI1582" s="72"/>
      <c r="BJ1582" s="72"/>
      <c r="BK1582" s="72"/>
      <c r="BL1582" s="72"/>
    </row>
    <row r="1583" spans="27:64" x14ac:dyDescent="0.2">
      <c r="AA1583" s="72"/>
      <c r="AB1583" s="72"/>
      <c r="AC1583" s="72"/>
      <c r="AD1583" s="72"/>
      <c r="AE1583" s="72"/>
      <c r="AG1583" s="127"/>
      <c r="AN1583" s="72"/>
      <c r="AO1583" s="72"/>
      <c r="AP1583" s="72"/>
      <c r="AQ1583" s="72"/>
      <c r="AR1583" s="72"/>
      <c r="AS1583" s="72"/>
      <c r="AT1583" s="72"/>
      <c r="AU1583" s="72"/>
      <c r="AV1583" s="72"/>
      <c r="AW1583" s="72"/>
      <c r="AX1583" s="72"/>
      <c r="AY1583" s="72"/>
      <c r="AZ1583" s="72"/>
      <c r="BA1583" s="72"/>
      <c r="BB1583" s="72"/>
      <c r="BC1583" s="72"/>
      <c r="BD1583" s="72"/>
      <c r="BE1583" s="72"/>
      <c r="BF1583" s="72"/>
      <c r="BG1583" s="72"/>
      <c r="BH1583" s="72"/>
      <c r="BI1583" s="72"/>
      <c r="BJ1583" s="72"/>
      <c r="BK1583" s="72"/>
      <c r="BL1583" s="72"/>
    </row>
    <row r="1584" spans="27:64" x14ac:dyDescent="0.2">
      <c r="AA1584" s="72"/>
      <c r="AB1584" s="72"/>
      <c r="AC1584" s="72"/>
      <c r="AD1584" s="72"/>
      <c r="AE1584" s="72"/>
      <c r="AG1584" s="127"/>
      <c r="AN1584" s="72"/>
      <c r="AO1584" s="72"/>
      <c r="AP1584" s="72"/>
      <c r="AQ1584" s="72"/>
      <c r="AR1584" s="72"/>
      <c r="AS1584" s="72"/>
      <c r="AT1584" s="72"/>
      <c r="AU1584" s="72"/>
      <c r="AV1584" s="72"/>
      <c r="AX1584" s="72"/>
      <c r="AY1584" s="72"/>
      <c r="AZ1584" s="72"/>
      <c r="BA1584" s="72"/>
      <c r="BB1584" s="72"/>
      <c r="BC1584" s="72"/>
      <c r="BD1584" s="72"/>
      <c r="BE1584" s="72"/>
      <c r="BF1584" s="72"/>
      <c r="BG1584" s="72"/>
      <c r="BH1584" s="72"/>
      <c r="BI1584" s="72"/>
      <c r="BJ1584" s="72"/>
      <c r="BK1584" s="72"/>
      <c r="BL1584" s="72"/>
    </row>
    <row r="1585" spans="27:64" x14ac:dyDescent="0.2">
      <c r="AA1585" s="72"/>
      <c r="AB1585" s="72"/>
      <c r="AC1585" s="72"/>
      <c r="AD1585" s="72"/>
      <c r="AE1585" s="72"/>
      <c r="AG1585" s="127"/>
      <c r="AN1585" s="72"/>
      <c r="AO1585" s="72"/>
      <c r="AP1585" s="72"/>
      <c r="AQ1585" s="72"/>
      <c r="AR1585" s="72"/>
      <c r="AS1585" s="72"/>
      <c r="AT1585" s="72"/>
      <c r="AU1585" s="72"/>
      <c r="AV1585" s="72"/>
      <c r="AW1585" s="72"/>
      <c r="AX1585" s="72"/>
      <c r="AY1585" s="72"/>
      <c r="AZ1585" s="72"/>
      <c r="BA1585" s="72"/>
      <c r="BB1585" s="72"/>
      <c r="BC1585" s="72"/>
      <c r="BD1585" s="72"/>
      <c r="BE1585" s="72"/>
      <c r="BF1585" s="72"/>
      <c r="BG1585" s="72"/>
      <c r="BH1585" s="72"/>
      <c r="BI1585" s="72"/>
      <c r="BJ1585" s="72"/>
      <c r="BK1585" s="72"/>
      <c r="BL1585" s="72"/>
    </row>
    <row r="1586" spans="27:64" x14ac:dyDescent="0.2">
      <c r="AA1586" s="72"/>
      <c r="AB1586" s="72"/>
      <c r="AC1586" s="72"/>
      <c r="AD1586" s="72"/>
      <c r="AE1586" s="72"/>
      <c r="AG1586" s="127"/>
      <c r="AN1586" s="72"/>
      <c r="AO1586" s="72"/>
      <c r="AP1586" s="72"/>
      <c r="AQ1586" s="72"/>
      <c r="AR1586" s="72"/>
      <c r="AS1586" s="72"/>
      <c r="AT1586" s="72"/>
      <c r="AU1586" s="72"/>
      <c r="AV1586" s="72"/>
      <c r="AX1586" s="72"/>
    </row>
    <row r="1587" spans="27:64" x14ac:dyDescent="0.2">
      <c r="AA1587" s="72"/>
      <c r="AB1587" s="72"/>
      <c r="AC1587" s="72"/>
      <c r="AD1587" s="72"/>
      <c r="AE1587" s="72"/>
      <c r="AG1587" s="127"/>
      <c r="AN1587" s="72"/>
      <c r="AO1587" s="72"/>
      <c r="AP1587" s="72"/>
      <c r="AQ1587" s="72"/>
      <c r="AR1587" s="72"/>
      <c r="AS1587" s="72"/>
      <c r="AT1587" s="72"/>
      <c r="AU1587" s="72"/>
      <c r="AV1587" s="72"/>
      <c r="AW1587" s="72"/>
      <c r="AX1587" s="72"/>
      <c r="AY1587" s="72"/>
      <c r="AZ1587" s="72"/>
      <c r="BA1587" s="72"/>
      <c r="BB1587" s="72"/>
      <c r="BC1587" s="72"/>
      <c r="BD1587" s="72"/>
      <c r="BE1587" s="72"/>
      <c r="BF1587" s="72"/>
      <c r="BG1587" s="72"/>
      <c r="BH1587" s="72"/>
      <c r="BI1587" s="72"/>
      <c r="BJ1587" s="72"/>
      <c r="BK1587" s="72"/>
      <c r="BL1587" s="72"/>
    </row>
    <row r="1588" spans="27:64" x14ac:dyDescent="0.2">
      <c r="AA1588" s="72"/>
      <c r="AB1588" s="72"/>
      <c r="AC1588" s="72"/>
      <c r="AD1588" s="72"/>
      <c r="AE1588" s="72"/>
      <c r="AG1588" s="127"/>
      <c r="AN1588" s="72"/>
      <c r="AO1588" s="72"/>
      <c r="AP1588" s="72"/>
      <c r="AQ1588" s="72"/>
      <c r="AR1588" s="72"/>
      <c r="AS1588" s="72"/>
      <c r="AT1588" s="72"/>
      <c r="AU1588" s="72"/>
      <c r="AV1588" s="72"/>
      <c r="AX1588" s="72"/>
    </row>
    <row r="1589" spans="27:64" x14ac:dyDescent="0.2">
      <c r="AA1589" s="72"/>
      <c r="AB1589" s="72"/>
      <c r="AC1589" s="72"/>
      <c r="AD1589" s="72"/>
      <c r="AE1589" s="72"/>
      <c r="AG1589" s="127"/>
      <c r="AN1589" s="72"/>
      <c r="AO1589" s="72"/>
      <c r="AP1589" s="72"/>
      <c r="AQ1589" s="72"/>
      <c r="AR1589" s="72"/>
      <c r="AS1589" s="72"/>
      <c r="AT1589" s="72"/>
      <c r="AU1589" s="72"/>
      <c r="AV1589" s="72"/>
      <c r="AW1589" s="72"/>
      <c r="AX1589" s="72"/>
      <c r="AY1589" s="72"/>
      <c r="AZ1589" s="72"/>
      <c r="BA1589" s="72"/>
      <c r="BB1589" s="72"/>
      <c r="BC1589" s="72"/>
      <c r="BD1589" s="72"/>
      <c r="BE1589" s="72"/>
      <c r="BF1589" s="72"/>
      <c r="BG1589" s="72"/>
      <c r="BH1589" s="72"/>
      <c r="BI1589" s="72"/>
      <c r="BJ1589" s="72"/>
      <c r="BK1589" s="72"/>
      <c r="BL1589" s="72"/>
    </row>
    <row r="1590" spans="27:64" x14ac:dyDescent="0.2">
      <c r="AA1590" s="72"/>
      <c r="AB1590" s="72"/>
      <c r="AC1590" s="72"/>
      <c r="AD1590" s="72"/>
      <c r="AE1590" s="72"/>
      <c r="AG1590" s="127"/>
      <c r="AN1590" s="72"/>
      <c r="AO1590" s="72"/>
      <c r="AP1590" s="72"/>
      <c r="AQ1590" s="72"/>
      <c r="AR1590" s="72"/>
      <c r="AS1590" s="72"/>
      <c r="AT1590" s="72"/>
      <c r="AU1590" s="72"/>
      <c r="AV1590" s="72"/>
      <c r="AW1590" s="72"/>
      <c r="AX1590" s="72"/>
      <c r="AY1590" s="72"/>
      <c r="AZ1590" s="72"/>
      <c r="BA1590" s="72"/>
      <c r="BB1590" s="72"/>
      <c r="BC1590" s="72"/>
      <c r="BD1590" s="72"/>
      <c r="BE1590" s="72"/>
      <c r="BF1590" s="72"/>
      <c r="BG1590" s="72"/>
      <c r="BH1590" s="72"/>
      <c r="BI1590" s="72"/>
      <c r="BJ1590" s="72"/>
      <c r="BK1590" s="72"/>
      <c r="BL1590" s="72"/>
    </row>
    <row r="1591" spans="27:64" x14ac:dyDescent="0.2">
      <c r="AA1591" s="72"/>
      <c r="AB1591" s="72"/>
      <c r="AC1591" s="72"/>
      <c r="AD1591" s="72"/>
      <c r="AE1591" s="72"/>
      <c r="AG1591" s="127"/>
      <c r="AN1591" s="72"/>
      <c r="AO1591" s="72"/>
      <c r="AP1591" s="72"/>
      <c r="AQ1591" s="72"/>
      <c r="AR1591" s="72"/>
      <c r="AS1591" s="72"/>
      <c r="AT1591" s="72"/>
      <c r="AU1591" s="72"/>
      <c r="AV1591" s="72"/>
      <c r="AW1591" s="72"/>
      <c r="AX1591" s="72"/>
      <c r="AY1591" s="72"/>
      <c r="AZ1591" s="72"/>
      <c r="BA1591" s="72"/>
      <c r="BB1591" s="72"/>
      <c r="BC1591" s="72"/>
      <c r="BD1591" s="72"/>
      <c r="BE1591" s="72"/>
      <c r="BF1591" s="72"/>
      <c r="BG1591" s="72"/>
      <c r="BH1591" s="72"/>
      <c r="BI1591" s="72"/>
      <c r="BJ1591" s="72"/>
      <c r="BK1591" s="72"/>
      <c r="BL1591" s="72"/>
    </row>
    <row r="1592" spans="27:64" x14ac:dyDescent="0.2">
      <c r="AA1592" s="72"/>
      <c r="AB1592" s="72"/>
      <c r="AC1592" s="72"/>
      <c r="AD1592" s="72"/>
      <c r="AE1592" s="72"/>
      <c r="AG1592" s="127"/>
      <c r="AN1592" s="72"/>
      <c r="AO1592" s="72"/>
      <c r="AP1592" s="72"/>
      <c r="AQ1592" s="72"/>
      <c r="AR1592" s="72"/>
      <c r="AS1592" s="72"/>
      <c r="AT1592" s="72"/>
      <c r="AU1592" s="72"/>
      <c r="AV1592" s="72"/>
      <c r="AW1592" s="72"/>
      <c r="AX1592" s="72"/>
      <c r="AY1592" s="72"/>
      <c r="AZ1592" s="72"/>
      <c r="BA1592" s="72"/>
      <c r="BB1592" s="72"/>
      <c r="BC1592" s="72"/>
      <c r="BD1592" s="72"/>
      <c r="BE1592" s="72"/>
      <c r="BF1592" s="72"/>
      <c r="BG1592" s="72"/>
      <c r="BH1592" s="72"/>
      <c r="BI1592" s="72"/>
      <c r="BJ1592" s="72"/>
      <c r="BK1592" s="72"/>
      <c r="BL1592" s="72"/>
    </row>
    <row r="1593" spans="27:64" x14ac:dyDescent="0.2">
      <c r="AA1593" s="72"/>
      <c r="AB1593" s="72"/>
      <c r="AC1593" s="72"/>
      <c r="AD1593" s="72"/>
      <c r="AE1593" s="72"/>
      <c r="AG1593" s="127"/>
      <c r="AN1593" s="72"/>
      <c r="AO1593" s="72"/>
      <c r="AP1593" s="72"/>
      <c r="AQ1593" s="72"/>
      <c r="AR1593" s="72"/>
      <c r="AS1593" s="72"/>
      <c r="AT1593" s="72"/>
      <c r="AU1593" s="72"/>
      <c r="AV1593" s="72"/>
      <c r="AX1593" s="72"/>
    </row>
    <row r="1594" spans="27:64" x14ac:dyDescent="0.2">
      <c r="AA1594" s="72"/>
      <c r="AB1594" s="72"/>
      <c r="AC1594" s="72"/>
      <c r="AD1594" s="72"/>
      <c r="AE1594" s="72"/>
      <c r="AG1594" s="127"/>
      <c r="AN1594" s="72"/>
      <c r="AO1594" s="72"/>
      <c r="AP1594" s="72"/>
      <c r="AQ1594" s="72"/>
      <c r="AR1594" s="72"/>
      <c r="AS1594" s="72"/>
      <c r="AT1594" s="72"/>
      <c r="AU1594" s="72"/>
    </row>
    <row r="1595" spans="27:64" x14ac:dyDescent="0.2">
      <c r="AA1595" s="72"/>
      <c r="AB1595" s="72"/>
      <c r="AC1595" s="72"/>
      <c r="AD1595" s="72"/>
      <c r="AE1595" s="72"/>
      <c r="AG1595" s="127"/>
      <c r="AN1595" s="72"/>
      <c r="AO1595" s="72"/>
      <c r="AP1595" s="72"/>
      <c r="AQ1595" s="72"/>
      <c r="AR1595" s="72"/>
      <c r="AS1595" s="72"/>
      <c r="AT1595" s="72"/>
      <c r="AU1595" s="72"/>
    </row>
    <row r="1596" spans="27:64" x14ac:dyDescent="0.2">
      <c r="AA1596" s="72"/>
      <c r="AB1596" s="72"/>
      <c r="AC1596" s="72"/>
      <c r="AD1596" s="72"/>
      <c r="AE1596" s="72"/>
      <c r="AG1596" s="127"/>
      <c r="AN1596" s="72"/>
      <c r="AO1596" s="72"/>
      <c r="AP1596" s="72"/>
      <c r="AQ1596" s="72"/>
      <c r="AR1596" s="72"/>
      <c r="AS1596" s="72"/>
      <c r="AT1596" s="72"/>
      <c r="AU1596" s="72"/>
    </row>
    <row r="1597" spans="27:64" x14ac:dyDescent="0.2">
      <c r="AA1597" s="72"/>
      <c r="AB1597" s="72"/>
      <c r="AC1597" s="72"/>
      <c r="AD1597" s="72"/>
      <c r="AE1597" s="72"/>
      <c r="AG1597" s="127"/>
      <c r="AN1597" s="72"/>
      <c r="AO1597" s="72"/>
      <c r="AP1597" s="72"/>
      <c r="AQ1597" s="72"/>
      <c r="AR1597" s="72"/>
      <c r="AS1597" s="72"/>
      <c r="AT1597" s="72"/>
      <c r="AU1597" s="72"/>
      <c r="AV1597" s="72"/>
    </row>
    <row r="1598" spans="27:64" x14ac:dyDescent="0.2">
      <c r="AA1598" s="72"/>
      <c r="AB1598" s="72"/>
      <c r="AC1598" s="72"/>
      <c r="AD1598" s="72"/>
      <c r="AE1598" s="72"/>
      <c r="AG1598" s="127"/>
      <c r="AN1598" s="72"/>
      <c r="AO1598" s="72"/>
      <c r="AP1598" s="72"/>
      <c r="AQ1598" s="72"/>
      <c r="AR1598" s="72"/>
      <c r="AS1598" s="72"/>
      <c r="AT1598" s="72"/>
      <c r="AU1598" s="72"/>
      <c r="AV1598" s="72"/>
      <c r="AX1598" s="72"/>
    </row>
    <row r="1599" spans="27:64" x14ac:dyDescent="0.2">
      <c r="AA1599" s="72"/>
      <c r="AB1599" s="72"/>
      <c r="AC1599" s="72"/>
      <c r="AD1599" s="72"/>
      <c r="AE1599" s="72"/>
      <c r="AG1599" s="127"/>
      <c r="AN1599" s="72"/>
      <c r="AO1599" s="72"/>
      <c r="AP1599" s="72"/>
      <c r="AQ1599" s="72"/>
      <c r="AR1599" s="72"/>
      <c r="AS1599" s="72"/>
      <c r="AT1599" s="72"/>
      <c r="AU1599" s="72"/>
      <c r="AV1599" s="72"/>
      <c r="AW1599" s="72"/>
      <c r="AX1599" s="72"/>
      <c r="AY1599" s="72"/>
      <c r="AZ1599" s="72"/>
      <c r="BA1599" s="72"/>
      <c r="BB1599" s="72"/>
      <c r="BC1599" s="72"/>
      <c r="BD1599" s="72"/>
      <c r="BE1599" s="72"/>
      <c r="BF1599" s="72"/>
      <c r="BG1599" s="72"/>
      <c r="BH1599" s="72"/>
      <c r="BI1599" s="72"/>
      <c r="BJ1599" s="72"/>
      <c r="BK1599" s="72"/>
      <c r="BL1599" s="72"/>
    </row>
    <row r="1600" spans="27:64" x14ac:dyDescent="0.2">
      <c r="AA1600" s="72"/>
      <c r="AB1600" s="72"/>
      <c r="AC1600" s="72"/>
      <c r="AD1600" s="72"/>
      <c r="AE1600" s="72"/>
      <c r="AG1600" s="127"/>
      <c r="AN1600" s="72"/>
      <c r="AO1600" s="72"/>
      <c r="AP1600" s="72"/>
      <c r="AQ1600" s="72"/>
      <c r="AR1600" s="72"/>
      <c r="AS1600" s="72"/>
      <c r="AT1600" s="72"/>
      <c r="AU1600" s="72"/>
      <c r="AV1600" s="72"/>
    </row>
    <row r="1601" spans="27:64" x14ac:dyDescent="0.2">
      <c r="AA1601" s="72"/>
      <c r="AB1601" s="72"/>
      <c r="AC1601" s="72"/>
      <c r="AD1601" s="72"/>
      <c r="AE1601" s="72"/>
      <c r="AG1601" s="127"/>
      <c r="AN1601" s="72"/>
      <c r="AO1601" s="72"/>
      <c r="AP1601" s="72"/>
      <c r="AQ1601" s="72"/>
      <c r="AR1601" s="72"/>
      <c r="AS1601" s="72"/>
      <c r="AT1601" s="72"/>
      <c r="AU1601" s="72"/>
      <c r="AV1601" s="72"/>
      <c r="AX1601" s="72"/>
    </row>
    <row r="1602" spans="27:64" x14ac:dyDescent="0.2">
      <c r="AA1602" s="72"/>
      <c r="AB1602" s="72"/>
      <c r="AC1602" s="72"/>
      <c r="AD1602" s="72"/>
      <c r="AE1602" s="72"/>
      <c r="AG1602" s="127"/>
      <c r="AN1602" s="72"/>
      <c r="AO1602" s="72"/>
      <c r="AP1602" s="72"/>
      <c r="AQ1602" s="72"/>
      <c r="AR1602" s="72"/>
      <c r="AS1602" s="72"/>
      <c r="AT1602" s="72"/>
      <c r="AU1602" s="72"/>
    </row>
    <row r="1603" spans="27:64" x14ac:dyDescent="0.2">
      <c r="AA1603" s="72"/>
      <c r="AB1603" s="72"/>
      <c r="AC1603" s="72"/>
      <c r="AD1603" s="72"/>
      <c r="AE1603" s="72"/>
      <c r="AG1603" s="127"/>
      <c r="AN1603" s="72"/>
      <c r="AO1603" s="72"/>
      <c r="AP1603" s="72"/>
      <c r="AQ1603" s="72"/>
      <c r="AR1603" s="72"/>
      <c r="AS1603" s="72"/>
      <c r="AT1603" s="72"/>
      <c r="AU1603" s="72"/>
      <c r="AV1603" s="72"/>
      <c r="AX1603" s="72"/>
    </row>
    <row r="1604" spans="27:64" x14ac:dyDescent="0.2">
      <c r="AA1604" s="72"/>
      <c r="AB1604" s="72"/>
      <c r="AC1604" s="72"/>
      <c r="AD1604" s="72"/>
      <c r="AE1604" s="72"/>
      <c r="AG1604" s="127"/>
      <c r="AN1604" s="72"/>
      <c r="AO1604" s="72"/>
      <c r="AP1604" s="72"/>
      <c r="AQ1604" s="72"/>
      <c r="AR1604" s="72"/>
      <c r="AS1604" s="72"/>
      <c r="AT1604" s="72"/>
      <c r="AU1604" s="72"/>
    </row>
    <row r="1605" spans="27:64" x14ac:dyDescent="0.2">
      <c r="AA1605" s="72"/>
      <c r="AB1605" s="72"/>
      <c r="AC1605" s="72"/>
      <c r="AD1605" s="72"/>
      <c r="AE1605" s="72"/>
      <c r="AG1605" s="127"/>
      <c r="AN1605" s="72"/>
      <c r="AO1605" s="72"/>
      <c r="AP1605" s="72"/>
      <c r="AQ1605" s="72"/>
      <c r="AR1605" s="72"/>
      <c r="AS1605" s="72"/>
      <c r="AT1605" s="72"/>
      <c r="AU1605" s="72"/>
      <c r="AV1605" s="72"/>
    </row>
    <row r="1606" spans="27:64" x14ac:dyDescent="0.2">
      <c r="AA1606" s="72"/>
      <c r="AB1606" s="72"/>
      <c r="AC1606" s="72"/>
      <c r="AD1606" s="72"/>
      <c r="AE1606" s="72"/>
      <c r="AG1606" s="127"/>
      <c r="AN1606" s="72"/>
      <c r="AO1606" s="72"/>
      <c r="AP1606" s="72"/>
      <c r="AQ1606" s="72"/>
      <c r="AR1606" s="72"/>
      <c r="AS1606" s="72"/>
      <c r="AT1606" s="72"/>
      <c r="AU1606" s="72"/>
      <c r="AV1606" s="72"/>
      <c r="AW1606" s="72"/>
      <c r="AX1606" s="72"/>
      <c r="AY1606" s="72"/>
      <c r="AZ1606" s="72"/>
      <c r="BA1606" s="72"/>
      <c r="BB1606" s="72"/>
      <c r="BC1606" s="72"/>
      <c r="BD1606" s="72"/>
      <c r="BE1606" s="72"/>
      <c r="BF1606" s="72"/>
      <c r="BG1606" s="72"/>
      <c r="BH1606" s="72"/>
      <c r="BI1606" s="72"/>
      <c r="BJ1606" s="72"/>
      <c r="BK1606" s="72"/>
      <c r="BL1606" s="72"/>
    </row>
    <row r="1607" spans="27:64" x14ac:dyDescent="0.2">
      <c r="AA1607" s="72"/>
      <c r="AB1607" s="72"/>
      <c r="AC1607" s="72"/>
      <c r="AD1607" s="72"/>
      <c r="AE1607" s="72"/>
      <c r="AG1607" s="127"/>
      <c r="AN1607" s="72"/>
      <c r="AO1607" s="72"/>
      <c r="AP1607" s="72"/>
      <c r="AQ1607" s="72"/>
      <c r="AR1607" s="72"/>
      <c r="AS1607" s="72"/>
      <c r="AT1607" s="72"/>
      <c r="AU1607" s="72"/>
    </row>
    <row r="1608" spans="27:64" x14ac:dyDescent="0.2">
      <c r="AA1608" s="72"/>
      <c r="AB1608" s="72"/>
      <c r="AC1608" s="72"/>
      <c r="AD1608" s="72"/>
      <c r="AE1608" s="72"/>
      <c r="AG1608" s="127"/>
      <c r="AN1608" s="72"/>
      <c r="AO1608" s="72"/>
      <c r="AP1608" s="72"/>
      <c r="AQ1608" s="72"/>
      <c r="AR1608" s="72"/>
      <c r="AS1608" s="72"/>
      <c r="AT1608" s="72"/>
      <c r="AU1608" s="72"/>
      <c r="AV1608" s="72"/>
    </row>
    <row r="1609" spans="27:64" x14ac:dyDescent="0.2">
      <c r="AA1609" s="72"/>
      <c r="AB1609" s="72"/>
      <c r="AC1609" s="72"/>
      <c r="AD1609" s="72"/>
      <c r="AE1609" s="72"/>
      <c r="AG1609" s="127"/>
      <c r="AN1609" s="72"/>
      <c r="AO1609" s="72"/>
      <c r="AP1609" s="72"/>
      <c r="AQ1609" s="72"/>
      <c r="AR1609" s="72"/>
      <c r="AS1609" s="72"/>
      <c r="AT1609" s="72"/>
      <c r="AU1609" s="72"/>
    </row>
    <row r="1610" spans="27:64" x14ac:dyDescent="0.2">
      <c r="AA1610" s="72"/>
      <c r="AB1610" s="72"/>
      <c r="AC1610" s="72"/>
      <c r="AD1610" s="72"/>
      <c r="AE1610" s="72"/>
      <c r="AG1610" s="127"/>
      <c r="AN1610" s="72"/>
      <c r="AO1610" s="72"/>
      <c r="AP1610" s="72"/>
      <c r="AQ1610" s="72"/>
      <c r="AR1610" s="72"/>
      <c r="AS1610" s="72"/>
      <c r="AT1610" s="72"/>
      <c r="AU1610" s="72"/>
      <c r="AV1610" s="72"/>
      <c r="AX1610" s="72"/>
    </row>
    <row r="1611" spans="27:64" x14ac:dyDescent="0.2">
      <c r="AA1611" s="72"/>
      <c r="AB1611" s="72"/>
      <c r="AC1611" s="72"/>
      <c r="AD1611" s="72"/>
      <c r="AE1611" s="72"/>
      <c r="AG1611" s="127"/>
      <c r="AN1611" s="72"/>
      <c r="AO1611" s="72"/>
      <c r="AP1611" s="72"/>
      <c r="AQ1611" s="72"/>
      <c r="AR1611" s="72"/>
      <c r="AS1611" s="72"/>
      <c r="AT1611" s="72"/>
      <c r="AU1611" s="72"/>
      <c r="AV1611" s="72"/>
    </row>
    <row r="1612" spans="27:64" x14ac:dyDescent="0.2">
      <c r="AA1612" s="72"/>
      <c r="AB1612" s="72"/>
      <c r="AC1612" s="72"/>
      <c r="AD1612" s="72"/>
      <c r="AE1612" s="72"/>
      <c r="AG1612" s="127"/>
      <c r="AN1612" s="72"/>
      <c r="AO1612" s="72"/>
      <c r="AP1612" s="72"/>
      <c r="AQ1612" s="72"/>
      <c r="AR1612" s="72"/>
      <c r="AS1612" s="72"/>
      <c r="AT1612" s="72"/>
      <c r="AU1612" s="72"/>
    </row>
    <row r="1613" spans="27:64" x14ac:dyDescent="0.2">
      <c r="AA1613" s="72"/>
      <c r="AB1613" s="72"/>
      <c r="AC1613" s="72"/>
      <c r="AD1613" s="72"/>
      <c r="AE1613" s="72"/>
      <c r="AG1613" s="127"/>
      <c r="AN1613" s="72"/>
      <c r="AO1613" s="72"/>
      <c r="AP1613" s="72"/>
      <c r="AQ1613" s="72"/>
      <c r="AR1613" s="72"/>
      <c r="AS1613" s="72"/>
      <c r="AT1613" s="72"/>
      <c r="AU1613" s="72"/>
    </row>
    <row r="1614" spans="27:64" x14ac:dyDescent="0.2">
      <c r="AA1614" s="72"/>
      <c r="AB1614" s="72"/>
      <c r="AC1614" s="72"/>
      <c r="AD1614" s="72"/>
      <c r="AE1614" s="72"/>
      <c r="AG1614" s="127"/>
      <c r="AN1614" s="72"/>
      <c r="AO1614" s="72"/>
      <c r="AP1614" s="72"/>
      <c r="AQ1614" s="72"/>
      <c r="AR1614" s="72"/>
      <c r="AS1614" s="72"/>
      <c r="AT1614" s="72"/>
      <c r="AU1614" s="72"/>
      <c r="AV1614" s="72"/>
      <c r="AX1614" s="72"/>
      <c r="AY1614" s="72"/>
      <c r="AZ1614" s="72"/>
      <c r="BA1614" s="72"/>
      <c r="BB1614" s="72"/>
      <c r="BC1614" s="72"/>
      <c r="BD1614" s="72"/>
      <c r="BE1614" s="72"/>
      <c r="BF1614" s="72"/>
      <c r="BG1614" s="72"/>
      <c r="BH1614" s="72"/>
      <c r="BI1614" s="72"/>
      <c r="BJ1614" s="72"/>
      <c r="BK1614" s="72"/>
      <c r="BL1614" s="72"/>
    </row>
    <row r="1615" spans="27:64" x14ac:dyDescent="0.2">
      <c r="AA1615" s="72"/>
      <c r="AB1615" s="72"/>
      <c r="AC1615" s="72"/>
      <c r="AD1615" s="72"/>
      <c r="AE1615" s="72"/>
      <c r="AG1615" s="127"/>
      <c r="AN1615" s="72"/>
      <c r="AO1615" s="72"/>
      <c r="AP1615" s="72"/>
      <c r="AQ1615" s="72"/>
      <c r="AR1615" s="72"/>
      <c r="AS1615" s="72"/>
      <c r="AT1615" s="72"/>
      <c r="AU1615" s="72"/>
      <c r="AV1615" s="72"/>
    </row>
    <row r="1616" spans="27:64" x14ac:dyDescent="0.2">
      <c r="AA1616" s="72"/>
      <c r="AB1616" s="72"/>
      <c r="AC1616" s="72"/>
      <c r="AD1616" s="72"/>
      <c r="AE1616" s="72"/>
      <c r="AG1616" s="127"/>
      <c r="AN1616" s="72"/>
      <c r="AO1616" s="72"/>
      <c r="AP1616" s="72"/>
      <c r="AQ1616" s="72"/>
      <c r="AR1616" s="72"/>
      <c r="AS1616" s="72"/>
      <c r="AT1616" s="72"/>
      <c r="AU1616" s="72"/>
      <c r="AV1616" s="72"/>
    </row>
    <row r="1617" spans="27:64" x14ac:dyDescent="0.2">
      <c r="AA1617" s="72"/>
      <c r="AB1617" s="72"/>
      <c r="AC1617" s="72"/>
      <c r="AD1617" s="72"/>
      <c r="AE1617" s="72"/>
      <c r="AG1617" s="127"/>
      <c r="AN1617" s="72"/>
      <c r="AO1617" s="72"/>
      <c r="AP1617" s="72"/>
      <c r="AQ1617" s="72"/>
      <c r="AR1617" s="72"/>
      <c r="AS1617" s="72"/>
      <c r="AT1617" s="72"/>
      <c r="AU1617" s="72"/>
      <c r="AV1617" s="72"/>
    </row>
    <row r="1618" spans="27:64" x14ac:dyDescent="0.2">
      <c r="AA1618" s="72"/>
      <c r="AB1618" s="72"/>
      <c r="AC1618" s="72"/>
      <c r="AD1618" s="72"/>
      <c r="AE1618" s="72"/>
      <c r="AG1618" s="127"/>
      <c r="AN1618" s="72"/>
      <c r="AO1618" s="72"/>
      <c r="AP1618" s="72"/>
      <c r="AQ1618" s="72"/>
      <c r="AR1618" s="72"/>
      <c r="AS1618" s="72"/>
      <c r="AT1618" s="72"/>
      <c r="AU1618" s="72"/>
      <c r="AV1618" s="72"/>
      <c r="AX1618" s="72"/>
    </row>
    <row r="1619" spans="27:64" x14ac:dyDescent="0.2">
      <c r="AA1619" s="72"/>
      <c r="AB1619" s="72"/>
      <c r="AC1619" s="72"/>
      <c r="AD1619" s="72"/>
      <c r="AE1619" s="72"/>
      <c r="AG1619" s="127"/>
      <c r="AN1619" s="72"/>
      <c r="AO1619" s="72"/>
      <c r="AP1619" s="72"/>
      <c r="AQ1619" s="72"/>
      <c r="AR1619" s="72"/>
      <c r="AS1619" s="72"/>
      <c r="AT1619" s="72"/>
      <c r="AU1619" s="72"/>
      <c r="AV1619" s="72"/>
    </row>
    <row r="1620" spans="27:64" x14ac:dyDescent="0.2">
      <c r="AA1620" s="72"/>
      <c r="AB1620" s="72"/>
      <c r="AC1620" s="72"/>
      <c r="AD1620" s="72"/>
      <c r="AE1620" s="72"/>
      <c r="AG1620" s="127"/>
      <c r="AN1620" s="72"/>
      <c r="AO1620" s="72"/>
      <c r="AP1620" s="72"/>
      <c r="AQ1620" s="72"/>
      <c r="AR1620" s="72"/>
      <c r="AS1620" s="72"/>
      <c r="AT1620" s="72"/>
      <c r="AU1620" s="72"/>
      <c r="AV1620" s="72"/>
    </row>
    <row r="1621" spans="27:64" x14ac:dyDescent="0.2">
      <c r="AA1621" s="72"/>
      <c r="AB1621" s="72"/>
      <c r="AC1621" s="72"/>
      <c r="AD1621" s="72"/>
      <c r="AE1621" s="72"/>
      <c r="AG1621" s="127"/>
      <c r="AN1621" s="72"/>
      <c r="AO1621" s="72"/>
      <c r="AP1621" s="72"/>
      <c r="AQ1621" s="72"/>
      <c r="AR1621" s="72"/>
      <c r="AS1621" s="72"/>
      <c r="AT1621" s="72"/>
      <c r="AU1621" s="72"/>
      <c r="AV1621" s="72"/>
      <c r="AW1621" s="72"/>
      <c r="AX1621" s="72"/>
      <c r="AY1621" s="72"/>
      <c r="AZ1621" s="72"/>
      <c r="BA1621" s="72"/>
      <c r="BB1621" s="72"/>
      <c r="BC1621" s="72"/>
      <c r="BD1621" s="72"/>
      <c r="BE1621" s="72"/>
      <c r="BF1621" s="72"/>
      <c r="BG1621" s="72"/>
      <c r="BH1621" s="72"/>
      <c r="BI1621" s="72"/>
      <c r="BJ1621" s="72"/>
      <c r="BK1621" s="72"/>
      <c r="BL1621" s="72"/>
    </row>
    <row r="1622" spans="27:64" x14ac:dyDescent="0.2">
      <c r="AA1622" s="72"/>
      <c r="AB1622" s="72"/>
      <c r="AC1622" s="72"/>
      <c r="AD1622" s="72"/>
      <c r="AE1622" s="72"/>
      <c r="AG1622" s="127"/>
      <c r="AN1622" s="72"/>
      <c r="AO1622" s="72"/>
      <c r="AP1622" s="72"/>
      <c r="AQ1622" s="72"/>
      <c r="AR1622" s="72"/>
      <c r="AS1622" s="72"/>
      <c r="AT1622" s="72"/>
      <c r="AU1622" s="72"/>
      <c r="AV1622" s="72"/>
      <c r="AX1622" s="72"/>
      <c r="AY1622" s="72"/>
      <c r="AZ1622" s="72"/>
      <c r="BA1622" s="72"/>
      <c r="BB1622" s="72"/>
      <c r="BC1622" s="72"/>
      <c r="BD1622" s="72"/>
      <c r="BE1622" s="72"/>
      <c r="BF1622" s="72"/>
      <c r="BG1622" s="72"/>
      <c r="BH1622" s="72"/>
      <c r="BI1622" s="72"/>
      <c r="BJ1622" s="72"/>
      <c r="BK1622" s="72"/>
      <c r="BL1622" s="72"/>
    </row>
    <row r="1623" spans="27:64" x14ac:dyDescent="0.2">
      <c r="AA1623" s="72"/>
      <c r="AB1623" s="72"/>
      <c r="AC1623" s="72"/>
      <c r="AD1623" s="72"/>
      <c r="AE1623" s="72"/>
      <c r="AG1623" s="127"/>
      <c r="AN1623" s="72"/>
      <c r="AO1623" s="72"/>
      <c r="AP1623" s="72"/>
      <c r="AQ1623" s="72"/>
      <c r="AR1623" s="72"/>
      <c r="AS1623" s="72"/>
      <c r="AT1623" s="72"/>
      <c r="AU1623" s="72"/>
      <c r="AV1623" s="72"/>
      <c r="AX1623" s="72"/>
    </row>
    <row r="1624" spans="27:64" x14ac:dyDescent="0.2">
      <c r="AA1624" s="72"/>
      <c r="AB1624" s="72"/>
      <c r="AC1624" s="72"/>
      <c r="AD1624" s="72"/>
      <c r="AE1624" s="72"/>
      <c r="AG1624" s="127"/>
      <c r="AN1624" s="72"/>
      <c r="AO1624" s="72"/>
      <c r="AP1624" s="72"/>
      <c r="AQ1624" s="72"/>
      <c r="AR1624" s="72"/>
      <c r="AS1624" s="72"/>
      <c r="AT1624" s="72"/>
      <c r="AU1624" s="72"/>
      <c r="AV1624" s="72"/>
      <c r="AW1624" s="72"/>
      <c r="AX1624" s="72"/>
      <c r="AY1624" s="72"/>
      <c r="AZ1624" s="72"/>
      <c r="BA1624" s="72"/>
      <c r="BB1624" s="72"/>
      <c r="BC1624" s="72"/>
      <c r="BD1624" s="72"/>
      <c r="BE1624" s="72"/>
      <c r="BF1624" s="72"/>
      <c r="BG1624" s="72"/>
      <c r="BH1624" s="72"/>
      <c r="BI1624" s="72"/>
      <c r="BJ1624" s="72"/>
      <c r="BK1624" s="72"/>
      <c r="BL1624" s="72"/>
    </row>
    <row r="1625" spans="27:64" x14ac:dyDescent="0.2">
      <c r="AA1625" s="72"/>
      <c r="AB1625" s="72"/>
      <c r="AC1625" s="72"/>
      <c r="AD1625" s="72"/>
      <c r="AE1625" s="72"/>
      <c r="AG1625" s="127"/>
      <c r="AN1625" s="72"/>
      <c r="AO1625" s="72"/>
      <c r="AP1625" s="72"/>
      <c r="AQ1625" s="72"/>
      <c r="AR1625" s="72"/>
      <c r="AS1625" s="72"/>
      <c r="AT1625" s="72"/>
      <c r="AU1625" s="72"/>
    </row>
    <row r="1626" spans="27:64" x14ac:dyDescent="0.2">
      <c r="AA1626" s="72"/>
      <c r="AB1626" s="72"/>
      <c r="AC1626" s="72"/>
      <c r="AD1626" s="72"/>
      <c r="AE1626" s="72"/>
      <c r="AG1626" s="127"/>
      <c r="AN1626" s="72"/>
      <c r="AO1626" s="72"/>
      <c r="AP1626" s="72"/>
      <c r="AQ1626" s="72"/>
      <c r="AR1626" s="72"/>
      <c r="AS1626" s="72"/>
      <c r="AT1626" s="72"/>
      <c r="AU1626" s="72"/>
    </row>
    <row r="1627" spans="27:64" x14ac:dyDescent="0.2">
      <c r="AA1627" s="72"/>
      <c r="AB1627" s="72"/>
      <c r="AC1627" s="72"/>
      <c r="AD1627" s="72"/>
      <c r="AE1627" s="72"/>
      <c r="AG1627" s="127"/>
      <c r="AN1627" s="72"/>
      <c r="AO1627" s="72"/>
      <c r="AP1627" s="72"/>
      <c r="AQ1627" s="72"/>
      <c r="AR1627" s="72"/>
      <c r="AS1627" s="72"/>
      <c r="AT1627" s="72"/>
      <c r="AU1627" s="72"/>
      <c r="AV1627" s="72"/>
      <c r="AX1627" s="72"/>
      <c r="AY1627" s="72"/>
      <c r="AZ1627" s="72"/>
      <c r="BA1627" s="72"/>
      <c r="BB1627" s="72"/>
      <c r="BC1627" s="72"/>
      <c r="BD1627" s="72"/>
      <c r="BE1627" s="72"/>
      <c r="BF1627" s="72"/>
      <c r="BG1627" s="72"/>
      <c r="BH1627" s="72"/>
      <c r="BI1627" s="72"/>
      <c r="BJ1627" s="72"/>
      <c r="BK1627" s="72"/>
      <c r="BL1627" s="72"/>
    </row>
    <row r="1628" spans="27:64" x14ac:dyDescent="0.2">
      <c r="AA1628" s="72"/>
      <c r="AB1628" s="72"/>
      <c r="AC1628" s="72"/>
      <c r="AD1628" s="72"/>
      <c r="AE1628" s="72"/>
      <c r="AG1628" s="127"/>
      <c r="AN1628" s="72"/>
      <c r="AO1628" s="72"/>
      <c r="AP1628" s="72"/>
      <c r="AQ1628" s="72"/>
      <c r="AR1628" s="72"/>
      <c r="AS1628" s="72"/>
      <c r="AT1628" s="72"/>
      <c r="AU1628" s="72"/>
      <c r="AV1628" s="72"/>
    </row>
    <row r="1629" spans="27:64" x14ac:dyDescent="0.2">
      <c r="AA1629" s="72"/>
      <c r="AB1629" s="72"/>
      <c r="AC1629" s="72"/>
      <c r="AD1629" s="72"/>
      <c r="AE1629" s="72"/>
      <c r="AG1629" s="127"/>
      <c r="AN1629" s="72"/>
      <c r="AO1629" s="72"/>
      <c r="AP1629" s="72"/>
      <c r="AQ1629" s="72"/>
      <c r="AR1629" s="72"/>
      <c r="AS1629" s="72"/>
      <c r="AT1629" s="72"/>
      <c r="AU1629" s="72"/>
      <c r="AV1629" s="72"/>
      <c r="AW1629" s="72"/>
      <c r="AX1629" s="72"/>
      <c r="AY1629" s="72"/>
      <c r="AZ1629" s="72"/>
      <c r="BA1629" s="72"/>
      <c r="BB1629" s="72"/>
      <c r="BC1629" s="72"/>
      <c r="BD1629" s="72"/>
      <c r="BE1629" s="72"/>
      <c r="BF1629" s="72"/>
      <c r="BG1629" s="72"/>
      <c r="BH1629" s="72"/>
      <c r="BI1629" s="72"/>
      <c r="BJ1629" s="72"/>
      <c r="BK1629" s="72"/>
      <c r="BL1629" s="72"/>
    </row>
    <row r="1630" spans="27:64" x14ac:dyDescent="0.2">
      <c r="AA1630" s="72"/>
      <c r="AB1630" s="72"/>
      <c r="AC1630" s="72"/>
      <c r="AD1630" s="72"/>
      <c r="AE1630" s="72"/>
      <c r="AG1630" s="127"/>
      <c r="AN1630" s="72"/>
      <c r="AO1630" s="72"/>
      <c r="AP1630" s="72"/>
      <c r="AQ1630" s="72"/>
      <c r="AR1630" s="72"/>
      <c r="AS1630" s="72"/>
      <c r="AT1630" s="72"/>
      <c r="AU1630" s="72"/>
    </row>
    <row r="1631" spans="27:64" x14ac:dyDescent="0.2">
      <c r="AA1631" s="72"/>
      <c r="AB1631" s="72"/>
      <c r="AC1631" s="72"/>
      <c r="AD1631" s="72"/>
      <c r="AE1631" s="72"/>
      <c r="AG1631" s="127"/>
      <c r="AN1631" s="72"/>
      <c r="AO1631" s="72"/>
      <c r="AP1631" s="72"/>
      <c r="AQ1631" s="72"/>
      <c r="AR1631" s="72"/>
      <c r="AS1631" s="72"/>
      <c r="AT1631" s="72"/>
      <c r="AU1631" s="72"/>
      <c r="AV1631" s="72"/>
      <c r="AW1631" s="72"/>
      <c r="AX1631" s="72"/>
      <c r="AY1631" s="72"/>
      <c r="AZ1631" s="72"/>
      <c r="BA1631" s="72"/>
      <c r="BB1631" s="72"/>
      <c r="BC1631" s="72"/>
      <c r="BD1631" s="72"/>
      <c r="BE1631" s="72"/>
      <c r="BF1631" s="72"/>
      <c r="BG1631" s="72"/>
      <c r="BH1631" s="72"/>
      <c r="BI1631" s="72"/>
      <c r="BJ1631" s="72"/>
      <c r="BK1631" s="72"/>
      <c r="BL1631" s="72"/>
    </row>
    <row r="1632" spans="27:64" x14ac:dyDescent="0.2">
      <c r="AA1632" s="72"/>
      <c r="AB1632" s="72"/>
      <c r="AC1632" s="72"/>
      <c r="AD1632" s="72"/>
      <c r="AE1632" s="72"/>
      <c r="AG1632" s="127"/>
      <c r="AN1632" s="72"/>
      <c r="AO1632" s="72"/>
      <c r="AP1632" s="72"/>
      <c r="AQ1632" s="72"/>
      <c r="AR1632" s="72"/>
      <c r="AS1632" s="72"/>
      <c r="AT1632" s="72"/>
      <c r="AU1632" s="72"/>
    </row>
    <row r="1633" spans="27:64" x14ac:dyDescent="0.2">
      <c r="AA1633" s="72"/>
      <c r="AB1633" s="72"/>
      <c r="AC1633" s="72"/>
      <c r="AD1633" s="72"/>
      <c r="AE1633" s="72"/>
      <c r="AG1633" s="127"/>
      <c r="AN1633" s="72"/>
      <c r="AO1633" s="72"/>
      <c r="AP1633" s="72"/>
      <c r="AQ1633" s="72"/>
      <c r="AR1633" s="72"/>
      <c r="AS1633" s="72"/>
      <c r="AT1633" s="72"/>
      <c r="AU1633" s="72"/>
    </row>
    <row r="1634" spans="27:64" x14ac:dyDescent="0.2">
      <c r="AA1634" s="72"/>
      <c r="AB1634" s="72"/>
      <c r="AC1634" s="72"/>
      <c r="AD1634" s="72"/>
      <c r="AE1634" s="72"/>
      <c r="AG1634" s="127"/>
      <c r="AN1634" s="72"/>
      <c r="AO1634" s="72"/>
      <c r="AP1634" s="72"/>
      <c r="AQ1634" s="72"/>
      <c r="AR1634" s="72"/>
      <c r="AS1634" s="72"/>
      <c r="AT1634" s="72"/>
      <c r="AU1634" s="72"/>
    </row>
    <row r="1635" spans="27:64" x14ac:dyDescent="0.2">
      <c r="AA1635" s="72"/>
      <c r="AB1635" s="72"/>
      <c r="AC1635" s="72"/>
      <c r="AD1635" s="72"/>
      <c r="AE1635" s="72"/>
      <c r="AG1635" s="127"/>
      <c r="AN1635" s="72"/>
      <c r="AO1635" s="72"/>
      <c r="AP1635" s="72"/>
      <c r="AQ1635" s="72"/>
      <c r="AR1635" s="72"/>
      <c r="AS1635" s="72"/>
      <c r="AT1635" s="72"/>
      <c r="AU1635" s="72"/>
    </row>
    <row r="1636" spans="27:64" x14ac:dyDescent="0.2">
      <c r="AA1636" s="72"/>
      <c r="AB1636" s="72"/>
      <c r="AC1636" s="72"/>
      <c r="AD1636" s="72"/>
      <c r="AE1636" s="72"/>
      <c r="AG1636" s="127"/>
      <c r="AN1636" s="72"/>
      <c r="AO1636" s="72"/>
      <c r="AP1636" s="72"/>
      <c r="AQ1636" s="72"/>
      <c r="AR1636" s="72"/>
      <c r="AS1636" s="72"/>
      <c r="AT1636" s="72"/>
      <c r="AU1636" s="72"/>
    </row>
    <row r="1637" spans="27:64" x14ac:dyDescent="0.2">
      <c r="AA1637" s="72"/>
      <c r="AB1637" s="72"/>
      <c r="AC1637" s="72"/>
      <c r="AD1637" s="72"/>
      <c r="AE1637" s="72"/>
      <c r="AG1637" s="127"/>
      <c r="AN1637" s="72"/>
      <c r="AO1637" s="72"/>
      <c r="AP1637" s="72"/>
      <c r="AQ1637" s="72"/>
      <c r="AR1637" s="72"/>
      <c r="AS1637" s="72"/>
      <c r="AT1637" s="72"/>
      <c r="AU1637" s="72"/>
      <c r="AV1637" s="72"/>
      <c r="AX1637" s="72"/>
    </row>
    <row r="1638" spans="27:64" x14ac:dyDescent="0.2">
      <c r="AA1638" s="72"/>
      <c r="AB1638" s="72"/>
      <c r="AC1638" s="72"/>
      <c r="AD1638" s="72"/>
      <c r="AE1638" s="72"/>
      <c r="AG1638" s="127"/>
      <c r="AN1638" s="72"/>
      <c r="AO1638" s="72"/>
      <c r="AP1638" s="72"/>
      <c r="AQ1638" s="72"/>
      <c r="AR1638" s="72"/>
      <c r="AS1638" s="72"/>
      <c r="AT1638" s="72"/>
      <c r="AU1638" s="72"/>
      <c r="AV1638" s="72"/>
      <c r="AX1638" s="72"/>
    </row>
    <row r="1639" spans="27:64" x14ac:dyDescent="0.2">
      <c r="AA1639" s="72"/>
      <c r="AB1639" s="72"/>
      <c r="AC1639" s="72"/>
      <c r="AD1639" s="72"/>
      <c r="AE1639" s="72"/>
      <c r="AG1639" s="127"/>
      <c r="AN1639" s="72"/>
      <c r="AO1639" s="72"/>
      <c r="AP1639" s="72"/>
      <c r="AQ1639" s="72"/>
      <c r="AR1639" s="72"/>
      <c r="AS1639" s="72"/>
      <c r="AT1639" s="72"/>
      <c r="AU1639" s="72"/>
      <c r="AV1639" s="72"/>
      <c r="AW1639" s="72"/>
      <c r="AX1639" s="72"/>
      <c r="AY1639" s="72"/>
      <c r="AZ1639" s="72"/>
      <c r="BA1639" s="72"/>
      <c r="BB1639" s="72"/>
      <c r="BC1639" s="72"/>
      <c r="BD1639" s="72"/>
      <c r="BE1639" s="72"/>
      <c r="BF1639" s="72"/>
      <c r="BG1639" s="72"/>
      <c r="BH1639" s="72"/>
      <c r="BI1639" s="72"/>
      <c r="BJ1639" s="72"/>
      <c r="BK1639" s="72"/>
      <c r="BL1639" s="72"/>
    </row>
    <row r="1640" spans="27:64" x14ac:dyDescent="0.2">
      <c r="AA1640" s="72"/>
      <c r="AB1640" s="72"/>
      <c r="AC1640" s="72"/>
      <c r="AD1640" s="72"/>
      <c r="AE1640" s="72"/>
      <c r="AG1640" s="127"/>
      <c r="AN1640" s="72"/>
      <c r="AO1640" s="72"/>
      <c r="AP1640" s="72"/>
      <c r="AQ1640" s="72"/>
      <c r="AR1640" s="72"/>
      <c r="AS1640" s="72"/>
      <c r="AT1640" s="72"/>
      <c r="AU1640" s="72"/>
    </row>
    <row r="1641" spans="27:64" x14ac:dyDescent="0.2">
      <c r="AA1641" s="72"/>
      <c r="AB1641" s="72"/>
      <c r="AC1641" s="72"/>
      <c r="AD1641" s="72"/>
      <c r="AE1641" s="72"/>
      <c r="AG1641" s="127"/>
      <c r="AN1641" s="72"/>
      <c r="AO1641" s="72"/>
      <c r="AP1641" s="72"/>
      <c r="AQ1641" s="72"/>
      <c r="AR1641" s="72"/>
      <c r="AS1641" s="72"/>
      <c r="AT1641" s="72"/>
      <c r="AU1641" s="72"/>
      <c r="AV1641" s="72"/>
      <c r="AX1641" s="72"/>
      <c r="AY1641" s="72"/>
      <c r="AZ1641" s="72"/>
      <c r="BA1641" s="72"/>
      <c r="BB1641" s="72"/>
      <c r="BC1641" s="72"/>
      <c r="BD1641" s="72"/>
      <c r="BE1641" s="72"/>
      <c r="BF1641" s="72"/>
      <c r="BG1641" s="72"/>
      <c r="BH1641" s="72"/>
      <c r="BI1641" s="72"/>
      <c r="BJ1641" s="72"/>
      <c r="BK1641" s="72"/>
      <c r="BL1641" s="72"/>
    </row>
    <row r="1642" spans="27:64" x14ac:dyDescent="0.2">
      <c r="AA1642" s="72"/>
      <c r="AB1642" s="72"/>
      <c r="AC1642" s="72"/>
      <c r="AD1642" s="72"/>
      <c r="AE1642" s="72"/>
      <c r="AG1642" s="127"/>
      <c r="AN1642" s="72"/>
      <c r="AO1642" s="72"/>
      <c r="AP1642" s="72"/>
      <c r="AQ1642" s="72"/>
      <c r="AR1642" s="72"/>
      <c r="AS1642" s="72"/>
      <c r="AT1642" s="72"/>
      <c r="AU1642" s="72"/>
      <c r="AV1642" s="8"/>
    </row>
    <row r="1643" spans="27:64" x14ac:dyDescent="0.2">
      <c r="AA1643" s="72"/>
      <c r="AB1643" s="72"/>
      <c r="AC1643" s="72"/>
      <c r="AD1643" s="72"/>
      <c r="AE1643" s="72"/>
      <c r="AG1643" s="127"/>
      <c r="AN1643" s="72"/>
      <c r="AO1643" s="72"/>
      <c r="AP1643" s="72"/>
      <c r="AQ1643" s="72"/>
      <c r="AR1643" s="72"/>
      <c r="AS1643" s="72"/>
      <c r="AT1643" s="72"/>
      <c r="AU1643" s="72"/>
      <c r="AV1643" s="72"/>
    </row>
    <row r="1644" spans="27:64" x14ac:dyDescent="0.2">
      <c r="AA1644" s="72"/>
      <c r="AB1644" s="72"/>
      <c r="AC1644" s="72"/>
      <c r="AD1644" s="72"/>
      <c r="AE1644" s="72"/>
      <c r="AG1644" s="127"/>
      <c r="AN1644" s="72"/>
      <c r="AO1644" s="72"/>
      <c r="AP1644" s="72"/>
      <c r="AQ1644" s="72"/>
      <c r="AR1644" s="72"/>
      <c r="AS1644" s="72"/>
      <c r="AT1644" s="72"/>
      <c r="AU1644" s="72"/>
      <c r="AV1644" s="72"/>
      <c r="AX1644" s="72"/>
      <c r="AY1644" s="72"/>
      <c r="AZ1644" s="72"/>
      <c r="BA1644" s="72"/>
      <c r="BB1644" s="72"/>
      <c r="BC1644" s="72"/>
      <c r="BD1644" s="72"/>
      <c r="BE1644" s="72"/>
      <c r="BF1644" s="72"/>
      <c r="BG1644" s="72"/>
      <c r="BH1644" s="72"/>
      <c r="BI1644" s="72"/>
      <c r="BJ1644" s="72"/>
      <c r="BK1644" s="72"/>
      <c r="BL1644" s="72"/>
    </row>
    <row r="1645" spans="27:64" x14ac:dyDescent="0.2">
      <c r="AA1645" s="72"/>
      <c r="AB1645" s="72"/>
      <c r="AC1645" s="72"/>
      <c r="AD1645" s="72"/>
      <c r="AE1645" s="72"/>
      <c r="AG1645" s="127"/>
      <c r="AN1645" s="72"/>
      <c r="AO1645" s="72"/>
      <c r="AP1645" s="72"/>
      <c r="AQ1645" s="72"/>
      <c r="AR1645" s="72"/>
      <c r="AS1645" s="72"/>
      <c r="AT1645" s="72"/>
      <c r="AU1645" s="72"/>
      <c r="AV1645" s="72"/>
    </row>
    <row r="1646" spans="27:64" x14ac:dyDescent="0.2">
      <c r="AA1646" s="72"/>
      <c r="AB1646" s="72"/>
      <c r="AC1646" s="72"/>
      <c r="AD1646" s="72"/>
      <c r="AE1646" s="72"/>
      <c r="AG1646" s="127"/>
      <c r="AN1646" s="72"/>
      <c r="AO1646" s="72"/>
      <c r="AP1646" s="72"/>
      <c r="AQ1646" s="72"/>
      <c r="AR1646" s="72"/>
      <c r="AS1646" s="72"/>
      <c r="AT1646" s="72"/>
      <c r="AU1646" s="72"/>
      <c r="AV1646" s="72"/>
    </row>
    <row r="1647" spans="27:64" x14ac:dyDescent="0.2">
      <c r="AA1647" s="72"/>
      <c r="AB1647" s="72"/>
      <c r="AC1647" s="72"/>
      <c r="AD1647" s="72"/>
      <c r="AE1647" s="72"/>
      <c r="AG1647" s="127"/>
      <c r="AN1647" s="72"/>
      <c r="AO1647" s="72"/>
      <c r="AP1647" s="72"/>
      <c r="AQ1647" s="72"/>
      <c r="AR1647" s="72"/>
      <c r="AS1647" s="72"/>
      <c r="AT1647" s="72"/>
      <c r="AU1647" s="72"/>
    </row>
    <row r="1648" spans="27:64" x14ac:dyDescent="0.2">
      <c r="AA1648" s="72"/>
      <c r="AB1648" s="72"/>
      <c r="AC1648" s="72"/>
      <c r="AD1648" s="72"/>
      <c r="AE1648" s="72"/>
      <c r="AG1648" s="127"/>
      <c r="AN1648" s="72"/>
      <c r="AO1648" s="72"/>
      <c r="AP1648" s="72"/>
      <c r="AQ1648" s="72"/>
      <c r="AR1648" s="72"/>
      <c r="AS1648" s="72"/>
      <c r="AT1648" s="72"/>
      <c r="AU1648" s="72"/>
    </row>
    <row r="1649" spans="27:64" x14ac:dyDescent="0.2">
      <c r="AA1649" s="72"/>
      <c r="AB1649" s="72"/>
      <c r="AC1649" s="72"/>
      <c r="AD1649" s="72"/>
      <c r="AE1649" s="72"/>
      <c r="AG1649" s="127"/>
      <c r="AN1649" s="72"/>
      <c r="AO1649" s="72"/>
      <c r="AP1649" s="72"/>
      <c r="AQ1649" s="72"/>
      <c r="AR1649" s="72"/>
      <c r="AS1649" s="72"/>
      <c r="AT1649" s="72"/>
      <c r="AU1649" s="72"/>
    </row>
    <row r="1650" spans="27:64" x14ac:dyDescent="0.2">
      <c r="AA1650" s="72"/>
      <c r="AB1650" s="72"/>
      <c r="AC1650" s="72"/>
      <c r="AD1650" s="72"/>
      <c r="AE1650" s="72"/>
      <c r="AG1650" s="127"/>
      <c r="AN1650" s="72"/>
      <c r="AO1650" s="72"/>
      <c r="AP1650" s="72"/>
      <c r="AQ1650" s="72"/>
      <c r="AR1650" s="72"/>
      <c r="AS1650" s="72"/>
      <c r="AT1650" s="72"/>
      <c r="AU1650" s="72"/>
    </row>
    <row r="1651" spans="27:64" x14ac:dyDescent="0.2">
      <c r="AA1651" s="72"/>
      <c r="AB1651" s="72"/>
      <c r="AC1651" s="72"/>
      <c r="AD1651" s="72"/>
      <c r="AE1651" s="72"/>
      <c r="AG1651" s="127"/>
      <c r="AN1651" s="72"/>
      <c r="AO1651" s="72"/>
      <c r="AP1651" s="72"/>
      <c r="AQ1651" s="72"/>
      <c r="AR1651" s="72"/>
      <c r="AS1651" s="72"/>
      <c r="AT1651" s="72"/>
      <c r="AU1651" s="72"/>
    </row>
    <row r="1652" spans="27:64" x14ac:dyDescent="0.2">
      <c r="AA1652" s="72"/>
      <c r="AB1652" s="72"/>
      <c r="AC1652" s="72"/>
      <c r="AD1652" s="72"/>
      <c r="AE1652" s="72"/>
      <c r="AG1652" s="127"/>
      <c r="AN1652" s="72"/>
      <c r="AO1652" s="72"/>
      <c r="AP1652" s="72"/>
      <c r="AQ1652" s="72"/>
      <c r="AR1652" s="72"/>
      <c r="AS1652" s="72"/>
      <c r="AT1652" s="72"/>
      <c r="AU1652" s="72"/>
    </row>
    <row r="1653" spans="27:64" x14ac:dyDescent="0.2">
      <c r="AA1653" s="72"/>
      <c r="AB1653" s="72"/>
      <c r="AC1653" s="72"/>
      <c r="AD1653" s="72"/>
      <c r="AE1653" s="72"/>
      <c r="AG1653" s="127"/>
      <c r="AN1653" s="72"/>
      <c r="AO1653" s="72"/>
      <c r="AP1653" s="72"/>
      <c r="AQ1653" s="72"/>
      <c r="AR1653" s="72"/>
      <c r="AS1653" s="72"/>
      <c r="AT1653" s="72"/>
      <c r="AU1653" s="72"/>
    </row>
    <row r="1654" spans="27:64" x14ac:dyDescent="0.2">
      <c r="AA1654" s="72"/>
      <c r="AB1654" s="72"/>
      <c r="AC1654" s="72"/>
      <c r="AD1654" s="72"/>
      <c r="AE1654" s="72"/>
      <c r="AG1654" s="127"/>
      <c r="AN1654" s="72"/>
      <c r="AO1654" s="72"/>
      <c r="AP1654" s="72"/>
      <c r="AQ1654" s="72"/>
      <c r="AR1654" s="72"/>
      <c r="AS1654" s="72"/>
      <c r="AT1654" s="72"/>
      <c r="AU1654" s="72"/>
      <c r="AV1654" s="72"/>
    </row>
    <row r="1655" spans="27:64" x14ac:dyDescent="0.2">
      <c r="AA1655" s="72"/>
      <c r="AB1655" s="72"/>
      <c r="AC1655" s="72"/>
      <c r="AD1655" s="72"/>
      <c r="AE1655" s="72"/>
      <c r="AG1655" s="127"/>
      <c r="AN1655" s="72"/>
      <c r="AO1655" s="72"/>
      <c r="AP1655" s="72"/>
      <c r="AQ1655" s="72"/>
      <c r="AR1655" s="72"/>
      <c r="AS1655" s="72"/>
      <c r="AT1655" s="72"/>
      <c r="AU1655" s="72"/>
      <c r="AV1655" s="72"/>
      <c r="AW1655" s="72"/>
      <c r="AX1655" s="72"/>
      <c r="AY1655" s="72"/>
      <c r="AZ1655" s="72"/>
      <c r="BA1655" s="72"/>
      <c r="BB1655" s="72"/>
      <c r="BC1655" s="72"/>
      <c r="BD1655" s="72"/>
      <c r="BE1655" s="72"/>
      <c r="BF1655" s="72"/>
      <c r="BG1655" s="72"/>
      <c r="BH1655" s="72"/>
      <c r="BI1655" s="72"/>
      <c r="BJ1655" s="72"/>
      <c r="BK1655" s="72"/>
      <c r="BL1655" s="72"/>
    </row>
    <row r="1656" spans="27:64" x14ac:dyDescent="0.2">
      <c r="AA1656" s="72"/>
      <c r="AB1656" s="72"/>
      <c r="AC1656" s="72"/>
      <c r="AD1656" s="72"/>
      <c r="AE1656" s="72"/>
      <c r="AG1656" s="127"/>
      <c r="AN1656" s="72"/>
      <c r="AO1656" s="72"/>
      <c r="AP1656" s="72"/>
      <c r="AQ1656" s="72"/>
      <c r="AR1656" s="72"/>
      <c r="AS1656" s="72"/>
      <c r="AT1656" s="72"/>
      <c r="AU1656" s="72"/>
    </row>
    <row r="1657" spans="27:64" x14ac:dyDescent="0.2">
      <c r="AA1657" s="72"/>
      <c r="AB1657" s="72"/>
      <c r="AC1657" s="72"/>
      <c r="AD1657" s="72"/>
      <c r="AE1657" s="72"/>
      <c r="AG1657" s="127"/>
      <c r="AN1657" s="72"/>
      <c r="AO1657" s="72"/>
      <c r="AP1657" s="72"/>
      <c r="AQ1657" s="72"/>
      <c r="AR1657" s="72"/>
      <c r="AS1657" s="72"/>
      <c r="AT1657" s="72"/>
      <c r="AU1657" s="72"/>
    </row>
    <row r="1658" spans="27:64" x14ac:dyDescent="0.2">
      <c r="AA1658" s="72"/>
      <c r="AB1658" s="72"/>
      <c r="AC1658" s="72"/>
      <c r="AD1658" s="72"/>
      <c r="AE1658" s="72"/>
      <c r="AG1658" s="127"/>
      <c r="AN1658" s="72"/>
      <c r="AO1658" s="72"/>
      <c r="AP1658" s="72"/>
      <c r="AQ1658" s="72"/>
      <c r="AR1658" s="72"/>
      <c r="AS1658" s="72"/>
      <c r="AT1658" s="72"/>
      <c r="AU1658" s="72"/>
    </row>
    <row r="1659" spans="27:64" x14ac:dyDescent="0.2">
      <c r="AA1659" s="72"/>
      <c r="AB1659" s="72"/>
      <c r="AC1659" s="72"/>
      <c r="AD1659" s="72"/>
      <c r="AE1659" s="72"/>
      <c r="AG1659" s="127"/>
      <c r="AN1659" s="72"/>
      <c r="AO1659" s="72"/>
      <c r="AP1659" s="72"/>
      <c r="AQ1659" s="72"/>
      <c r="AR1659" s="72"/>
      <c r="AS1659" s="72"/>
      <c r="AT1659" s="72"/>
      <c r="AU1659" s="72"/>
    </row>
    <row r="1660" spans="27:64" x14ac:dyDescent="0.2">
      <c r="AA1660" s="72"/>
      <c r="AB1660" s="72"/>
      <c r="AC1660" s="72"/>
      <c r="AD1660" s="72"/>
      <c r="AE1660" s="72"/>
      <c r="AG1660" s="127"/>
      <c r="AN1660" s="72"/>
      <c r="AO1660" s="72"/>
      <c r="AP1660" s="72"/>
      <c r="AQ1660" s="72"/>
      <c r="AR1660" s="72"/>
      <c r="AS1660" s="72"/>
      <c r="AT1660" s="72"/>
      <c r="AU1660" s="72"/>
      <c r="AV1660" s="72"/>
      <c r="AW1660" s="72"/>
      <c r="AX1660" s="72"/>
      <c r="AY1660" s="72"/>
      <c r="AZ1660" s="72"/>
      <c r="BA1660" s="72"/>
      <c r="BB1660" s="72"/>
      <c r="BC1660" s="72"/>
      <c r="BD1660" s="72"/>
      <c r="BE1660" s="72"/>
      <c r="BF1660" s="72"/>
      <c r="BG1660" s="72"/>
      <c r="BH1660" s="72"/>
      <c r="BI1660" s="72"/>
      <c r="BJ1660" s="72"/>
      <c r="BK1660" s="72"/>
      <c r="BL1660" s="72"/>
    </row>
    <row r="1661" spans="27:64" x14ac:dyDescent="0.2">
      <c r="AA1661" s="72"/>
      <c r="AB1661" s="72"/>
      <c r="AC1661" s="72"/>
      <c r="AD1661" s="72"/>
      <c r="AE1661" s="72"/>
      <c r="AG1661" s="127"/>
      <c r="AN1661" s="72"/>
      <c r="AO1661" s="72"/>
      <c r="AP1661" s="72"/>
      <c r="AQ1661" s="72"/>
      <c r="AR1661" s="72"/>
      <c r="AS1661" s="72"/>
      <c r="AT1661" s="72"/>
      <c r="AU1661" s="72"/>
    </row>
    <row r="1662" spans="27:64" x14ac:dyDescent="0.2">
      <c r="AA1662" s="72"/>
      <c r="AB1662" s="72"/>
      <c r="AC1662" s="72"/>
      <c r="AD1662" s="72"/>
      <c r="AE1662" s="72"/>
      <c r="AG1662" s="127"/>
      <c r="AN1662" s="72"/>
      <c r="AO1662" s="72"/>
      <c r="AP1662" s="72"/>
      <c r="AQ1662" s="72"/>
      <c r="AR1662" s="72"/>
      <c r="AS1662" s="72"/>
      <c r="AT1662" s="72"/>
      <c r="AU1662" s="72"/>
    </row>
    <row r="1663" spans="27:64" x14ac:dyDescent="0.2">
      <c r="AA1663" s="72"/>
      <c r="AB1663" s="72"/>
      <c r="AC1663" s="72"/>
      <c r="AD1663" s="72"/>
      <c r="AE1663" s="72"/>
      <c r="AG1663" s="127"/>
      <c r="AN1663" s="72"/>
      <c r="AO1663" s="72"/>
      <c r="AP1663" s="72"/>
      <c r="AQ1663" s="72"/>
      <c r="AR1663" s="72"/>
      <c r="AS1663" s="72"/>
      <c r="AT1663" s="72"/>
      <c r="AU1663" s="72"/>
      <c r="AV1663" s="72"/>
      <c r="AX1663" s="72"/>
    </row>
    <row r="1664" spans="27:64" x14ac:dyDescent="0.2">
      <c r="AA1664" s="72"/>
      <c r="AB1664" s="72"/>
      <c r="AC1664" s="72"/>
      <c r="AD1664" s="72"/>
      <c r="AE1664" s="72"/>
      <c r="AG1664" s="127"/>
      <c r="AN1664" s="72"/>
      <c r="AO1664" s="72"/>
      <c r="AP1664" s="72"/>
      <c r="AQ1664" s="72"/>
      <c r="AR1664" s="72"/>
      <c r="AS1664" s="72"/>
      <c r="AT1664" s="72"/>
      <c r="AU1664" s="72"/>
      <c r="AV1664" s="72"/>
      <c r="AX1664" s="72"/>
      <c r="AY1664" s="72"/>
      <c r="AZ1664" s="72"/>
      <c r="BA1664" s="72"/>
      <c r="BB1664" s="72"/>
      <c r="BC1664" s="72"/>
      <c r="BD1664" s="72"/>
      <c r="BE1664" s="72"/>
      <c r="BF1664" s="72"/>
      <c r="BG1664" s="72"/>
      <c r="BH1664" s="72"/>
      <c r="BI1664" s="72"/>
      <c r="BJ1664" s="72"/>
      <c r="BK1664" s="72"/>
      <c r="BL1664" s="72"/>
    </row>
    <row r="1665" spans="27:64" x14ac:dyDescent="0.2">
      <c r="AA1665" s="72"/>
      <c r="AB1665" s="72"/>
      <c r="AC1665" s="72"/>
      <c r="AD1665" s="72"/>
      <c r="AE1665" s="72"/>
      <c r="AG1665" s="127"/>
      <c r="AN1665" s="72"/>
      <c r="AO1665" s="72"/>
      <c r="AP1665" s="72"/>
      <c r="AQ1665" s="72"/>
      <c r="AR1665" s="72"/>
      <c r="AS1665" s="72"/>
      <c r="AT1665" s="72"/>
      <c r="AU1665" s="72"/>
      <c r="AV1665" s="72"/>
      <c r="AW1665" s="72"/>
      <c r="AX1665" s="72"/>
      <c r="AY1665" s="72"/>
      <c r="AZ1665" s="72"/>
      <c r="BA1665" s="72"/>
      <c r="BB1665" s="72"/>
      <c r="BC1665" s="72"/>
      <c r="BD1665" s="72"/>
      <c r="BE1665" s="72"/>
      <c r="BF1665" s="72"/>
      <c r="BG1665" s="72"/>
      <c r="BH1665" s="72"/>
      <c r="BI1665" s="72"/>
      <c r="BJ1665" s="72"/>
      <c r="BK1665" s="72"/>
      <c r="BL1665" s="72"/>
    </row>
    <row r="1666" spans="27:64" x14ac:dyDescent="0.2">
      <c r="AA1666" s="72"/>
      <c r="AB1666" s="72"/>
      <c r="AC1666" s="72"/>
      <c r="AD1666" s="72"/>
      <c r="AE1666" s="72"/>
      <c r="AG1666" s="127"/>
      <c r="AN1666" s="72"/>
      <c r="AO1666" s="72"/>
      <c r="AP1666" s="72"/>
      <c r="AQ1666" s="72"/>
      <c r="AR1666" s="72"/>
      <c r="AS1666" s="72"/>
      <c r="AT1666" s="72"/>
      <c r="AU1666" s="72"/>
      <c r="AV1666" s="72"/>
    </row>
    <row r="1667" spans="27:64" x14ac:dyDescent="0.2">
      <c r="AA1667" s="72"/>
      <c r="AB1667" s="72"/>
      <c r="AC1667" s="72"/>
      <c r="AD1667" s="72"/>
      <c r="AE1667" s="72"/>
      <c r="AG1667" s="127"/>
      <c r="AN1667" s="72"/>
      <c r="AO1667" s="72"/>
      <c r="AP1667" s="72"/>
      <c r="AQ1667" s="72"/>
      <c r="AR1667" s="72"/>
      <c r="AS1667" s="72"/>
      <c r="AT1667" s="72"/>
      <c r="AU1667" s="72"/>
    </row>
    <row r="1668" spans="27:64" x14ac:dyDescent="0.2">
      <c r="AA1668" s="72"/>
      <c r="AB1668" s="72"/>
      <c r="AC1668" s="72"/>
      <c r="AD1668" s="72"/>
      <c r="AE1668" s="72"/>
      <c r="AG1668" s="127"/>
      <c r="AN1668" s="72"/>
      <c r="AO1668" s="72"/>
      <c r="AP1668" s="72"/>
      <c r="AQ1668" s="72"/>
      <c r="AR1668" s="72"/>
      <c r="AS1668" s="72"/>
      <c r="AT1668" s="72"/>
      <c r="AU1668" s="72"/>
      <c r="AV1668" s="72"/>
    </row>
    <row r="1669" spans="27:64" x14ac:dyDescent="0.2">
      <c r="AA1669" s="72"/>
      <c r="AB1669" s="72"/>
      <c r="AC1669" s="72"/>
      <c r="AD1669" s="72"/>
      <c r="AE1669" s="72"/>
      <c r="AG1669" s="127"/>
      <c r="AN1669" s="72"/>
      <c r="AO1669" s="72"/>
      <c r="AP1669" s="72"/>
      <c r="AQ1669" s="72"/>
      <c r="AR1669" s="72"/>
      <c r="AS1669" s="72"/>
      <c r="AT1669" s="72"/>
      <c r="AU1669" s="72"/>
      <c r="AV1669" s="72"/>
    </row>
    <row r="1670" spans="27:64" x14ac:dyDescent="0.2">
      <c r="AA1670" s="72"/>
      <c r="AB1670" s="72"/>
      <c r="AC1670" s="72"/>
      <c r="AD1670" s="72"/>
      <c r="AE1670" s="72"/>
      <c r="AG1670" s="127"/>
      <c r="AN1670" s="72"/>
      <c r="AO1670" s="72"/>
      <c r="AP1670" s="72"/>
      <c r="AQ1670" s="72"/>
      <c r="AR1670" s="72"/>
      <c r="AS1670" s="72"/>
      <c r="AT1670" s="72"/>
      <c r="AU1670" s="72"/>
    </row>
    <row r="1671" spans="27:64" x14ac:dyDescent="0.2">
      <c r="AA1671" s="72"/>
      <c r="AB1671" s="72"/>
      <c r="AC1671" s="72"/>
      <c r="AD1671" s="72"/>
      <c r="AE1671" s="72"/>
      <c r="AG1671" s="127"/>
      <c r="AN1671" s="72"/>
      <c r="AO1671" s="72"/>
      <c r="AP1671" s="72"/>
      <c r="AQ1671" s="72"/>
      <c r="AR1671" s="72"/>
      <c r="AS1671" s="72"/>
      <c r="AT1671" s="72"/>
      <c r="AU1671" s="72"/>
      <c r="AV1671" s="72"/>
      <c r="AX1671" s="72"/>
    </row>
    <row r="1672" spans="27:64" x14ac:dyDescent="0.2">
      <c r="AA1672" s="72"/>
      <c r="AB1672" s="72"/>
      <c r="AC1672" s="72"/>
      <c r="AD1672" s="72"/>
      <c r="AE1672" s="72"/>
      <c r="AG1672" s="127"/>
      <c r="AN1672" s="72"/>
      <c r="AO1672" s="72"/>
      <c r="AP1672" s="72"/>
      <c r="AQ1672" s="72"/>
      <c r="AR1672" s="72"/>
      <c r="AS1672" s="72"/>
      <c r="AT1672" s="72"/>
      <c r="AU1672" s="72"/>
    </row>
    <row r="1673" spans="27:64" x14ac:dyDescent="0.2">
      <c r="AA1673" s="72"/>
      <c r="AB1673" s="72"/>
      <c r="AC1673" s="72"/>
      <c r="AD1673" s="72"/>
      <c r="AE1673" s="72"/>
      <c r="AG1673" s="127"/>
      <c r="AN1673" s="72"/>
      <c r="AO1673" s="72"/>
      <c r="AP1673" s="72"/>
      <c r="AQ1673" s="72"/>
      <c r="AR1673" s="72"/>
      <c r="AS1673" s="72"/>
      <c r="AT1673" s="72"/>
      <c r="AU1673" s="72"/>
    </row>
    <row r="1674" spans="27:64" x14ac:dyDescent="0.2">
      <c r="AA1674" s="72"/>
      <c r="AB1674" s="72"/>
      <c r="AC1674" s="72"/>
      <c r="AD1674" s="72"/>
      <c r="AE1674" s="72"/>
      <c r="AG1674" s="127"/>
      <c r="AN1674" s="72"/>
      <c r="AO1674" s="72"/>
      <c r="AP1674" s="72"/>
      <c r="AQ1674" s="72"/>
      <c r="AR1674" s="72"/>
      <c r="AS1674" s="72"/>
      <c r="AT1674" s="72"/>
      <c r="AU1674" s="72"/>
    </row>
    <row r="1675" spans="27:64" x14ac:dyDescent="0.2">
      <c r="AA1675" s="72"/>
      <c r="AB1675" s="72"/>
      <c r="AC1675" s="72"/>
      <c r="AD1675" s="72"/>
      <c r="AE1675" s="72"/>
      <c r="AG1675" s="127"/>
      <c r="AN1675" s="72"/>
      <c r="AO1675" s="72"/>
      <c r="AP1675" s="72"/>
      <c r="AQ1675" s="72"/>
      <c r="AR1675" s="72"/>
      <c r="AS1675" s="72"/>
      <c r="AT1675" s="72"/>
      <c r="AU1675" s="72"/>
      <c r="AV1675" s="72"/>
      <c r="AX1675" s="72"/>
    </row>
    <row r="1676" spans="27:64" x14ac:dyDescent="0.2">
      <c r="AA1676" s="72"/>
      <c r="AB1676" s="72"/>
      <c r="AC1676" s="72"/>
      <c r="AD1676" s="72"/>
      <c r="AE1676" s="72"/>
      <c r="AG1676" s="127"/>
      <c r="AN1676" s="72"/>
      <c r="AO1676" s="72"/>
      <c r="AP1676" s="72"/>
      <c r="AQ1676" s="72"/>
      <c r="AR1676" s="72"/>
      <c r="AS1676" s="72"/>
      <c r="AT1676" s="72"/>
      <c r="AU1676" s="72"/>
      <c r="AV1676" s="72"/>
    </row>
    <row r="1677" spans="27:64" x14ac:dyDescent="0.2">
      <c r="AA1677" s="72"/>
      <c r="AB1677" s="72"/>
      <c r="AC1677" s="72"/>
      <c r="AD1677" s="72"/>
      <c r="AE1677" s="72"/>
      <c r="AG1677" s="127"/>
      <c r="AN1677" s="72"/>
      <c r="AO1677" s="72"/>
      <c r="AP1677" s="72"/>
      <c r="AQ1677" s="72"/>
      <c r="AR1677" s="72"/>
      <c r="AS1677" s="72"/>
      <c r="AT1677" s="72"/>
      <c r="AU1677" s="72"/>
      <c r="AV1677" s="72"/>
      <c r="AW1677" s="72"/>
      <c r="AX1677" s="72"/>
      <c r="AY1677" s="72"/>
      <c r="AZ1677" s="72"/>
      <c r="BA1677" s="72"/>
      <c r="BB1677" s="72"/>
      <c r="BC1677" s="72"/>
      <c r="BD1677" s="72"/>
      <c r="BE1677" s="72"/>
      <c r="BF1677" s="72"/>
      <c r="BG1677" s="72"/>
      <c r="BH1677" s="72"/>
      <c r="BI1677" s="72"/>
      <c r="BJ1677" s="72"/>
      <c r="BK1677" s="72"/>
      <c r="BL1677" s="72"/>
    </row>
    <row r="1678" spans="27:64" x14ac:dyDescent="0.2">
      <c r="AA1678" s="72"/>
      <c r="AB1678" s="72"/>
      <c r="AC1678" s="72"/>
      <c r="AD1678" s="72"/>
      <c r="AE1678" s="72"/>
      <c r="AG1678" s="127"/>
      <c r="AN1678" s="72"/>
      <c r="AO1678" s="72"/>
      <c r="AP1678" s="72"/>
      <c r="AQ1678" s="72"/>
      <c r="AR1678" s="72"/>
      <c r="AS1678" s="72"/>
      <c r="AT1678" s="72"/>
      <c r="AU1678" s="72"/>
      <c r="AV1678" s="72"/>
      <c r="AW1678" s="72"/>
      <c r="AX1678" s="72"/>
      <c r="AY1678" s="72"/>
      <c r="AZ1678" s="72"/>
      <c r="BA1678" s="72"/>
      <c r="BB1678" s="72"/>
      <c r="BC1678" s="72"/>
      <c r="BD1678" s="72"/>
      <c r="BE1678" s="72"/>
      <c r="BF1678" s="72"/>
      <c r="BG1678" s="72"/>
      <c r="BH1678" s="72"/>
      <c r="BI1678" s="72"/>
      <c r="BJ1678" s="72"/>
      <c r="BK1678" s="72"/>
      <c r="BL1678" s="72"/>
    </row>
    <row r="1679" spans="27:64" x14ac:dyDescent="0.2">
      <c r="AA1679" s="72"/>
      <c r="AB1679" s="72"/>
      <c r="AC1679" s="72"/>
      <c r="AD1679" s="72"/>
      <c r="AE1679" s="72"/>
      <c r="AG1679" s="127"/>
      <c r="AN1679" s="72"/>
      <c r="AO1679" s="72"/>
      <c r="AP1679" s="72"/>
      <c r="AQ1679" s="72"/>
      <c r="AR1679" s="72"/>
      <c r="AS1679" s="72"/>
      <c r="AT1679" s="72"/>
      <c r="AU1679" s="72"/>
      <c r="AV1679" s="72"/>
      <c r="AW1679" s="72"/>
      <c r="AX1679" s="72"/>
      <c r="AY1679" s="72"/>
      <c r="AZ1679" s="72"/>
      <c r="BA1679" s="72"/>
      <c r="BB1679" s="72"/>
      <c r="BC1679" s="72"/>
      <c r="BD1679" s="72"/>
      <c r="BE1679" s="72"/>
      <c r="BF1679" s="72"/>
      <c r="BG1679" s="72"/>
      <c r="BH1679" s="72"/>
      <c r="BI1679" s="72"/>
      <c r="BJ1679" s="72"/>
      <c r="BK1679" s="72"/>
      <c r="BL1679" s="72"/>
    </row>
    <row r="1680" spans="27:64" x14ac:dyDescent="0.2">
      <c r="AA1680" s="72"/>
      <c r="AB1680" s="72"/>
      <c r="AC1680" s="72"/>
      <c r="AD1680" s="72"/>
      <c r="AE1680" s="72"/>
      <c r="AG1680" s="127"/>
      <c r="AN1680" s="72"/>
      <c r="AO1680" s="72"/>
      <c r="AP1680" s="72"/>
      <c r="AQ1680" s="72"/>
      <c r="AR1680" s="72"/>
      <c r="AS1680" s="72"/>
      <c r="AT1680" s="72"/>
      <c r="AU1680" s="72"/>
      <c r="AV1680" s="72"/>
      <c r="AW1680" s="72"/>
      <c r="AX1680" s="72"/>
      <c r="AY1680" s="72"/>
      <c r="AZ1680" s="72"/>
      <c r="BA1680" s="72"/>
      <c r="BB1680" s="72"/>
      <c r="BC1680" s="72"/>
      <c r="BD1680" s="72"/>
      <c r="BE1680" s="72"/>
      <c r="BF1680" s="72"/>
      <c r="BG1680" s="72"/>
      <c r="BH1680" s="72"/>
      <c r="BI1680" s="72"/>
      <c r="BJ1680" s="72"/>
      <c r="BK1680" s="72"/>
      <c r="BL1680" s="72"/>
    </row>
    <row r="1681" spans="27:64" x14ac:dyDescent="0.2">
      <c r="AA1681" s="72"/>
      <c r="AB1681" s="72"/>
      <c r="AC1681" s="72"/>
      <c r="AD1681" s="72"/>
      <c r="AE1681" s="72"/>
      <c r="AG1681" s="127"/>
      <c r="AN1681" s="72"/>
      <c r="AO1681" s="72"/>
      <c r="AP1681" s="72"/>
      <c r="AQ1681" s="72"/>
      <c r="AR1681" s="72"/>
      <c r="AS1681" s="72"/>
      <c r="AT1681" s="72"/>
      <c r="AU1681" s="72"/>
      <c r="AV1681" s="72"/>
      <c r="AX1681" s="72"/>
    </row>
    <row r="1682" spans="27:64" x14ac:dyDescent="0.2">
      <c r="AA1682" s="72"/>
      <c r="AB1682" s="72"/>
      <c r="AC1682" s="72"/>
      <c r="AD1682" s="72"/>
      <c r="AE1682" s="72"/>
      <c r="AG1682" s="127"/>
      <c r="AN1682" s="72"/>
      <c r="AO1682" s="72"/>
      <c r="AP1682" s="72"/>
      <c r="AQ1682" s="72"/>
      <c r="AR1682" s="72"/>
      <c r="AS1682" s="72"/>
      <c r="AT1682" s="72"/>
      <c r="AU1682" s="72"/>
      <c r="AV1682" s="72"/>
      <c r="AW1682" s="72"/>
      <c r="AX1682" s="72"/>
      <c r="AY1682" s="72"/>
      <c r="AZ1682" s="72"/>
      <c r="BA1682" s="72"/>
      <c r="BB1682" s="72"/>
      <c r="BC1682" s="72"/>
      <c r="BD1682" s="72"/>
      <c r="BE1682" s="72"/>
      <c r="BF1682" s="72"/>
      <c r="BG1682" s="72"/>
      <c r="BH1682" s="72"/>
      <c r="BI1682" s="72"/>
      <c r="BJ1682" s="72"/>
      <c r="BK1682" s="72"/>
      <c r="BL1682" s="72"/>
    </row>
    <row r="1683" spans="27:64" x14ac:dyDescent="0.2">
      <c r="AA1683" s="72"/>
      <c r="AB1683" s="72"/>
      <c r="AC1683" s="72"/>
      <c r="AD1683" s="72"/>
      <c r="AE1683" s="72"/>
      <c r="AG1683" s="127"/>
      <c r="AN1683" s="72"/>
      <c r="AO1683" s="72"/>
      <c r="AP1683" s="72"/>
      <c r="AQ1683" s="72"/>
      <c r="AR1683" s="72"/>
      <c r="AS1683" s="72"/>
      <c r="AT1683" s="72"/>
      <c r="AU1683" s="72"/>
      <c r="AV1683" s="72"/>
      <c r="AW1683" s="72"/>
      <c r="AX1683" s="72"/>
      <c r="AY1683" s="72"/>
      <c r="AZ1683" s="72"/>
      <c r="BA1683" s="72"/>
      <c r="BB1683" s="72"/>
      <c r="BC1683" s="72"/>
      <c r="BD1683" s="72"/>
      <c r="BE1683" s="72"/>
      <c r="BF1683" s="72"/>
      <c r="BG1683" s="72"/>
      <c r="BH1683" s="72"/>
      <c r="BI1683" s="72"/>
      <c r="BJ1683" s="72"/>
      <c r="BK1683" s="72"/>
      <c r="BL1683" s="72"/>
    </row>
    <row r="1684" spans="27:64" x14ac:dyDescent="0.2">
      <c r="AA1684" s="72"/>
      <c r="AB1684" s="72"/>
      <c r="AC1684" s="72"/>
      <c r="AD1684" s="72"/>
      <c r="AE1684" s="72"/>
      <c r="AG1684" s="127"/>
      <c r="AN1684" s="72"/>
      <c r="AO1684" s="72"/>
      <c r="AP1684" s="72"/>
      <c r="AQ1684" s="72"/>
      <c r="AR1684" s="72"/>
      <c r="AS1684" s="72"/>
      <c r="AT1684" s="72"/>
      <c r="AU1684" s="72"/>
      <c r="AV1684" s="72"/>
      <c r="AX1684" s="72"/>
    </row>
    <row r="1685" spans="27:64" x14ac:dyDescent="0.2">
      <c r="AA1685" s="72"/>
      <c r="AB1685" s="72"/>
      <c r="AC1685" s="72"/>
      <c r="AD1685" s="72"/>
      <c r="AE1685" s="72"/>
      <c r="AG1685" s="127"/>
      <c r="AN1685" s="72"/>
      <c r="AO1685" s="72"/>
      <c r="AP1685" s="72"/>
      <c r="AQ1685" s="72"/>
      <c r="AR1685" s="72"/>
      <c r="AS1685" s="72"/>
      <c r="AT1685" s="72"/>
      <c r="AU1685" s="72"/>
      <c r="AV1685" s="72"/>
      <c r="AX1685" s="72"/>
    </row>
    <row r="1686" spans="27:64" x14ac:dyDescent="0.2">
      <c r="AA1686" s="72"/>
      <c r="AB1686" s="72"/>
      <c r="AC1686" s="72"/>
      <c r="AD1686" s="72"/>
      <c r="AE1686" s="72"/>
      <c r="AG1686" s="127"/>
      <c r="AN1686" s="72"/>
      <c r="AO1686" s="72"/>
      <c r="AP1686" s="72"/>
      <c r="AQ1686" s="72"/>
      <c r="AR1686" s="72"/>
      <c r="AS1686" s="72"/>
      <c r="AT1686" s="72"/>
      <c r="AU1686" s="72"/>
      <c r="AV1686" s="72"/>
      <c r="AX1686" s="72"/>
      <c r="AY1686" s="72"/>
      <c r="AZ1686" s="72"/>
      <c r="BA1686" s="72"/>
      <c r="BB1686" s="72"/>
      <c r="BC1686" s="72"/>
      <c r="BD1686" s="72"/>
      <c r="BE1686" s="72"/>
      <c r="BF1686" s="72"/>
      <c r="BG1686" s="72"/>
      <c r="BH1686" s="72"/>
      <c r="BI1686" s="72"/>
      <c r="BJ1686" s="72"/>
      <c r="BK1686" s="72"/>
      <c r="BL1686" s="72"/>
    </row>
    <row r="1687" spans="27:64" x14ac:dyDescent="0.2">
      <c r="AA1687" s="72"/>
      <c r="AB1687" s="72"/>
      <c r="AC1687" s="72"/>
      <c r="AD1687" s="72"/>
      <c r="AE1687" s="72"/>
      <c r="AG1687" s="127"/>
      <c r="AN1687" s="72"/>
      <c r="AO1687" s="72"/>
      <c r="AP1687" s="72"/>
      <c r="AQ1687" s="72"/>
      <c r="AR1687" s="72"/>
      <c r="AS1687" s="72"/>
      <c r="AT1687" s="72"/>
      <c r="AU1687" s="72"/>
      <c r="AV1687" s="72"/>
      <c r="AW1687" s="72"/>
      <c r="AX1687" s="72"/>
      <c r="AY1687" s="72"/>
      <c r="AZ1687" s="72"/>
      <c r="BA1687" s="72"/>
      <c r="BB1687" s="72"/>
      <c r="BC1687" s="72"/>
      <c r="BD1687" s="72"/>
      <c r="BE1687" s="72"/>
      <c r="BF1687" s="72"/>
      <c r="BG1687" s="72"/>
      <c r="BH1687" s="72"/>
      <c r="BI1687" s="72"/>
      <c r="BJ1687" s="72"/>
      <c r="BK1687" s="72"/>
      <c r="BL1687" s="72"/>
    </row>
    <row r="1688" spans="27:64" x14ac:dyDescent="0.2">
      <c r="AA1688" s="72"/>
      <c r="AB1688" s="72"/>
      <c r="AC1688" s="72"/>
      <c r="AD1688" s="72"/>
      <c r="AE1688" s="72"/>
      <c r="AG1688" s="127"/>
      <c r="AN1688" s="72"/>
      <c r="AO1688" s="72"/>
      <c r="AP1688" s="72"/>
      <c r="AQ1688" s="72"/>
      <c r="AR1688" s="72"/>
      <c r="AS1688" s="72"/>
      <c r="AT1688" s="72"/>
      <c r="AU1688" s="72"/>
      <c r="AV1688" s="72"/>
      <c r="AW1688" s="72"/>
      <c r="AX1688" s="72"/>
      <c r="AY1688" s="72"/>
      <c r="AZ1688" s="72"/>
      <c r="BA1688" s="72"/>
      <c r="BB1688" s="72"/>
      <c r="BC1688" s="72"/>
      <c r="BD1688" s="72"/>
      <c r="BE1688" s="72"/>
      <c r="BF1688" s="72"/>
      <c r="BG1688" s="72"/>
      <c r="BH1688" s="72"/>
      <c r="BI1688" s="72"/>
      <c r="BJ1688" s="72"/>
      <c r="BK1688" s="72"/>
      <c r="BL1688" s="72"/>
    </row>
    <row r="1689" spans="27:64" x14ac:dyDescent="0.2">
      <c r="AA1689" s="72"/>
      <c r="AB1689" s="72"/>
      <c r="AC1689" s="72"/>
      <c r="AD1689" s="72"/>
      <c r="AE1689" s="72"/>
      <c r="AG1689" s="127"/>
      <c r="AN1689" s="72"/>
      <c r="AO1689" s="72"/>
      <c r="AP1689" s="72"/>
      <c r="AQ1689" s="72"/>
      <c r="AR1689" s="72"/>
      <c r="AS1689" s="72"/>
      <c r="AT1689" s="72"/>
      <c r="AU1689" s="72"/>
      <c r="AV1689" s="72"/>
    </row>
    <row r="1690" spans="27:64" x14ac:dyDescent="0.2">
      <c r="AA1690" s="72"/>
      <c r="AB1690" s="72"/>
      <c r="AC1690" s="72"/>
      <c r="AD1690" s="72"/>
      <c r="AE1690" s="72"/>
      <c r="AG1690" s="127"/>
      <c r="AN1690" s="72"/>
      <c r="AO1690" s="72"/>
      <c r="AP1690" s="72"/>
      <c r="AQ1690" s="72"/>
      <c r="AR1690" s="72"/>
      <c r="AS1690" s="72"/>
      <c r="AT1690" s="72"/>
      <c r="AU1690" s="72"/>
      <c r="AV1690" s="72"/>
    </row>
    <row r="1691" spans="27:64" x14ac:dyDescent="0.2">
      <c r="AA1691" s="72"/>
      <c r="AB1691" s="72"/>
      <c r="AC1691" s="72"/>
      <c r="AD1691" s="72"/>
      <c r="AE1691" s="72"/>
      <c r="AG1691" s="127"/>
      <c r="AN1691" s="72"/>
      <c r="AO1691" s="72"/>
      <c r="AP1691" s="72"/>
      <c r="AQ1691" s="72"/>
      <c r="AR1691" s="72"/>
      <c r="AS1691" s="72"/>
      <c r="AT1691" s="72"/>
      <c r="AU1691" s="72"/>
      <c r="AV1691" s="72"/>
    </row>
    <row r="1692" spans="27:64" x14ac:dyDescent="0.2">
      <c r="AA1692" s="72"/>
      <c r="AB1692" s="72"/>
      <c r="AC1692" s="72"/>
      <c r="AD1692" s="72"/>
      <c r="AE1692" s="72"/>
      <c r="AG1692" s="127"/>
      <c r="AN1692" s="72"/>
      <c r="AO1692" s="72"/>
      <c r="AP1692" s="72"/>
      <c r="AQ1692" s="72"/>
      <c r="AR1692" s="72"/>
      <c r="AS1692" s="72"/>
      <c r="AT1692" s="72"/>
      <c r="AU1692" s="72"/>
      <c r="AV1692" s="72"/>
      <c r="AX1692" s="72"/>
    </row>
    <row r="1693" spans="27:64" x14ac:dyDescent="0.2">
      <c r="AA1693" s="72"/>
      <c r="AB1693" s="72"/>
      <c r="AC1693" s="72"/>
      <c r="AD1693" s="72"/>
      <c r="AE1693" s="72"/>
      <c r="AG1693" s="127"/>
      <c r="AN1693" s="72"/>
      <c r="AO1693" s="72"/>
      <c r="AP1693" s="72"/>
      <c r="AQ1693" s="72"/>
      <c r="AR1693" s="72"/>
      <c r="AS1693" s="72"/>
      <c r="AT1693" s="72"/>
      <c r="AU1693" s="72"/>
      <c r="AV1693" s="72"/>
      <c r="AW1693" s="72"/>
      <c r="AX1693" s="72"/>
      <c r="AY1693" s="72"/>
      <c r="AZ1693" s="72"/>
      <c r="BA1693" s="72"/>
      <c r="BB1693" s="72"/>
      <c r="BC1693" s="72"/>
      <c r="BD1693" s="72"/>
      <c r="BE1693" s="72"/>
      <c r="BF1693" s="72"/>
      <c r="BG1693" s="72"/>
      <c r="BH1693" s="72"/>
      <c r="BI1693" s="72"/>
      <c r="BJ1693" s="72"/>
      <c r="BK1693" s="72"/>
      <c r="BL1693" s="72"/>
    </row>
    <row r="1694" spans="27:64" x14ac:dyDescent="0.2">
      <c r="AA1694" s="72"/>
      <c r="AB1694" s="72"/>
      <c r="AC1694" s="72"/>
      <c r="AD1694" s="72"/>
      <c r="AE1694" s="72"/>
      <c r="AG1694" s="127"/>
      <c r="AN1694" s="72"/>
      <c r="AO1694" s="72"/>
      <c r="AP1694" s="72"/>
      <c r="AQ1694" s="72"/>
      <c r="AR1694" s="72"/>
      <c r="AS1694" s="72"/>
      <c r="AT1694" s="72"/>
      <c r="AU1694" s="72"/>
      <c r="AV1694" s="72"/>
      <c r="AW1694" s="72"/>
      <c r="AX1694" s="72"/>
      <c r="AY1694" s="72"/>
      <c r="AZ1694" s="72"/>
      <c r="BA1694" s="72"/>
      <c r="BB1694" s="72"/>
      <c r="BC1694" s="72"/>
      <c r="BD1694" s="72"/>
      <c r="BE1694" s="72"/>
      <c r="BF1694" s="72"/>
      <c r="BG1694" s="72"/>
      <c r="BH1694" s="72"/>
      <c r="BI1694" s="72"/>
      <c r="BJ1694" s="72"/>
      <c r="BK1694" s="72"/>
      <c r="BL1694" s="72"/>
    </row>
    <row r="1695" spans="27:64" x14ac:dyDescent="0.2">
      <c r="AA1695" s="72"/>
      <c r="AB1695" s="72"/>
      <c r="AC1695" s="72"/>
      <c r="AD1695" s="72"/>
      <c r="AE1695" s="72"/>
      <c r="AG1695" s="127"/>
      <c r="AN1695" s="72"/>
      <c r="AO1695" s="72"/>
      <c r="AP1695" s="72"/>
      <c r="AQ1695" s="72"/>
      <c r="AR1695" s="72"/>
      <c r="AS1695" s="72"/>
      <c r="AT1695" s="72"/>
      <c r="AU1695" s="72"/>
    </row>
    <row r="1696" spans="27:64" x14ac:dyDescent="0.2">
      <c r="AA1696" s="72"/>
      <c r="AB1696" s="72"/>
      <c r="AC1696" s="72"/>
      <c r="AD1696" s="72"/>
      <c r="AE1696" s="72"/>
      <c r="AG1696" s="127"/>
      <c r="AN1696" s="72"/>
      <c r="AO1696" s="72"/>
      <c r="AP1696" s="72"/>
      <c r="AQ1696" s="72"/>
      <c r="AR1696" s="72"/>
      <c r="AS1696" s="72"/>
      <c r="AT1696" s="72"/>
      <c r="AU1696" s="72"/>
      <c r="AV1696" s="72"/>
      <c r="AX1696" s="72"/>
    </row>
    <row r="1697" spans="27:64" x14ac:dyDescent="0.2">
      <c r="AA1697" s="72"/>
      <c r="AB1697" s="72"/>
      <c r="AC1697" s="72"/>
      <c r="AD1697" s="72"/>
      <c r="AE1697" s="72"/>
      <c r="AG1697" s="127"/>
      <c r="AN1697" s="72"/>
      <c r="AO1697" s="72"/>
      <c r="AP1697" s="72"/>
      <c r="AQ1697" s="72"/>
      <c r="AR1697" s="72"/>
      <c r="AS1697" s="72"/>
      <c r="AT1697" s="72"/>
      <c r="AU1697" s="72"/>
      <c r="AV1697" s="72"/>
    </row>
    <row r="1698" spans="27:64" x14ac:dyDescent="0.2">
      <c r="AA1698" s="72"/>
      <c r="AB1698" s="72"/>
      <c r="AC1698" s="72"/>
      <c r="AD1698" s="72"/>
      <c r="AE1698" s="72"/>
      <c r="AG1698" s="127"/>
      <c r="AN1698" s="72"/>
      <c r="AO1698" s="72"/>
      <c r="AP1698" s="72"/>
      <c r="AQ1698" s="72"/>
      <c r="AR1698" s="72"/>
      <c r="AS1698" s="72"/>
      <c r="AT1698" s="72"/>
      <c r="AU1698" s="72"/>
      <c r="AV1698" s="72"/>
    </row>
    <row r="1699" spans="27:64" x14ac:dyDescent="0.2">
      <c r="AA1699" s="72"/>
      <c r="AB1699" s="72"/>
      <c r="AC1699" s="72"/>
      <c r="AD1699" s="72"/>
      <c r="AE1699" s="72"/>
      <c r="AG1699" s="127"/>
      <c r="AN1699" s="72"/>
      <c r="AO1699" s="72"/>
      <c r="AP1699" s="72"/>
      <c r="AQ1699" s="72"/>
      <c r="AR1699" s="72"/>
      <c r="AS1699" s="72"/>
      <c r="AT1699" s="72"/>
      <c r="AU1699" s="72"/>
    </row>
    <row r="1700" spans="27:64" x14ac:dyDescent="0.2">
      <c r="AA1700" s="72"/>
      <c r="AB1700" s="72"/>
      <c r="AC1700" s="72"/>
      <c r="AD1700" s="72"/>
      <c r="AE1700" s="72"/>
      <c r="AG1700" s="127"/>
      <c r="AN1700" s="72"/>
      <c r="AO1700" s="72"/>
      <c r="AP1700" s="72"/>
      <c r="AQ1700" s="72"/>
      <c r="AR1700" s="72"/>
      <c r="AS1700" s="72"/>
      <c r="AT1700" s="72"/>
      <c r="AU1700" s="72"/>
    </row>
    <row r="1701" spans="27:64" x14ac:dyDescent="0.2">
      <c r="AA1701" s="72"/>
      <c r="AB1701" s="72"/>
      <c r="AC1701" s="72"/>
      <c r="AD1701" s="72"/>
      <c r="AE1701" s="72"/>
      <c r="AG1701" s="127"/>
      <c r="AN1701" s="72"/>
      <c r="AO1701" s="72"/>
      <c r="AP1701" s="72"/>
      <c r="AQ1701" s="72"/>
      <c r="AR1701" s="72"/>
      <c r="AS1701" s="72"/>
      <c r="AT1701" s="72"/>
      <c r="AU1701" s="72"/>
    </row>
    <row r="1702" spans="27:64" x14ac:dyDescent="0.2">
      <c r="AA1702" s="72"/>
      <c r="AB1702" s="72"/>
      <c r="AC1702" s="72"/>
      <c r="AD1702" s="72"/>
      <c r="AE1702" s="72"/>
      <c r="AG1702" s="127"/>
      <c r="AN1702" s="72"/>
      <c r="AO1702" s="72"/>
      <c r="AP1702" s="72"/>
      <c r="AQ1702" s="72"/>
      <c r="AR1702" s="72"/>
      <c r="AS1702" s="72"/>
      <c r="AT1702" s="72"/>
      <c r="AU1702" s="72"/>
    </row>
    <row r="1703" spans="27:64" x14ac:dyDescent="0.2">
      <c r="AA1703" s="72"/>
      <c r="AB1703" s="72"/>
      <c r="AC1703" s="72"/>
      <c r="AD1703" s="72"/>
      <c r="AE1703" s="72"/>
      <c r="AG1703" s="127"/>
      <c r="AN1703" s="72"/>
      <c r="AO1703" s="72"/>
      <c r="AP1703" s="72"/>
      <c r="AQ1703" s="72"/>
      <c r="AR1703" s="72"/>
      <c r="AS1703" s="72"/>
      <c r="AT1703" s="72"/>
      <c r="AU1703" s="72"/>
    </row>
    <row r="1704" spans="27:64" x14ac:dyDescent="0.2">
      <c r="AA1704" s="72"/>
      <c r="AB1704" s="72"/>
      <c r="AC1704" s="72"/>
      <c r="AD1704" s="72"/>
      <c r="AE1704" s="72"/>
      <c r="AG1704" s="127"/>
      <c r="AN1704" s="72"/>
      <c r="AO1704" s="72"/>
      <c r="AP1704" s="72"/>
      <c r="AQ1704" s="72"/>
      <c r="AR1704" s="72"/>
      <c r="AS1704" s="72"/>
      <c r="AT1704" s="72"/>
      <c r="AU1704" s="72"/>
    </row>
    <row r="1705" spans="27:64" x14ac:dyDescent="0.2">
      <c r="AA1705" s="72"/>
      <c r="AB1705" s="72"/>
      <c r="AC1705" s="72"/>
      <c r="AD1705" s="72"/>
      <c r="AE1705" s="72"/>
      <c r="AG1705" s="127"/>
      <c r="AN1705" s="72"/>
      <c r="AO1705" s="72"/>
      <c r="AP1705" s="72"/>
      <c r="AQ1705" s="72"/>
      <c r="AR1705" s="72"/>
      <c r="AS1705" s="72"/>
      <c r="AT1705" s="72"/>
      <c r="AU1705" s="72"/>
    </row>
    <row r="1706" spans="27:64" x14ac:dyDescent="0.2">
      <c r="AA1706" s="72"/>
      <c r="AB1706" s="72"/>
      <c r="AC1706" s="72"/>
      <c r="AD1706" s="72"/>
      <c r="AE1706" s="72"/>
      <c r="AG1706" s="127"/>
      <c r="AN1706" s="72"/>
      <c r="AO1706" s="72"/>
      <c r="AP1706" s="72"/>
      <c r="AQ1706" s="72"/>
      <c r="AR1706" s="72"/>
      <c r="AS1706" s="72"/>
      <c r="AT1706" s="72"/>
      <c r="AU1706" s="72"/>
    </row>
    <row r="1707" spans="27:64" x14ac:dyDescent="0.2">
      <c r="AA1707" s="72"/>
      <c r="AB1707" s="72"/>
      <c r="AC1707" s="72"/>
      <c r="AD1707" s="72"/>
      <c r="AE1707" s="72"/>
      <c r="AG1707" s="127"/>
      <c r="AN1707" s="72"/>
      <c r="AO1707" s="72"/>
      <c r="AP1707" s="72"/>
      <c r="AQ1707" s="72"/>
      <c r="AR1707" s="72"/>
      <c r="AS1707" s="72"/>
      <c r="AT1707" s="72"/>
      <c r="AU1707" s="72"/>
      <c r="AV1707" s="72"/>
    </row>
    <row r="1708" spans="27:64" x14ac:dyDescent="0.2">
      <c r="AA1708" s="72"/>
      <c r="AB1708" s="72"/>
      <c r="AC1708" s="72"/>
      <c r="AD1708" s="72"/>
      <c r="AE1708" s="72"/>
      <c r="AG1708" s="127"/>
      <c r="AN1708" s="72"/>
      <c r="AO1708" s="72"/>
      <c r="AP1708" s="72"/>
      <c r="AQ1708" s="72"/>
      <c r="AR1708" s="72"/>
      <c r="AS1708" s="72"/>
      <c r="AT1708" s="72"/>
      <c r="AU1708" s="72"/>
      <c r="AV1708" s="72"/>
      <c r="AW1708" s="72"/>
      <c r="AX1708" s="72"/>
      <c r="AY1708" s="72"/>
      <c r="AZ1708" s="72"/>
      <c r="BA1708" s="72"/>
      <c r="BB1708" s="72"/>
      <c r="BC1708" s="72"/>
      <c r="BD1708" s="72"/>
      <c r="BE1708" s="72"/>
      <c r="BF1708" s="72"/>
      <c r="BG1708" s="72"/>
      <c r="BH1708" s="72"/>
      <c r="BI1708" s="72"/>
      <c r="BJ1708" s="72"/>
      <c r="BK1708" s="72"/>
      <c r="BL1708" s="72"/>
    </row>
    <row r="1709" spans="27:64" x14ac:dyDescent="0.2">
      <c r="AA1709" s="72"/>
      <c r="AB1709" s="72"/>
      <c r="AC1709" s="72"/>
      <c r="AD1709" s="72"/>
      <c r="AE1709" s="72"/>
      <c r="AG1709" s="127"/>
      <c r="AN1709" s="72"/>
      <c r="AO1709" s="72"/>
      <c r="AP1709" s="72"/>
      <c r="AQ1709" s="72"/>
      <c r="AR1709" s="72"/>
      <c r="AS1709" s="72"/>
      <c r="AT1709" s="72"/>
      <c r="AU1709" s="72"/>
      <c r="AV1709" s="72"/>
    </row>
    <row r="1710" spans="27:64" x14ac:dyDescent="0.2">
      <c r="AA1710" s="72"/>
      <c r="AB1710" s="72"/>
      <c r="AC1710" s="72"/>
      <c r="AD1710" s="72"/>
      <c r="AE1710" s="72"/>
      <c r="AG1710" s="127"/>
      <c r="AN1710" s="72"/>
      <c r="AO1710" s="72"/>
      <c r="AP1710" s="72"/>
      <c r="AQ1710" s="72"/>
      <c r="AR1710" s="72"/>
      <c r="AS1710" s="72"/>
      <c r="AT1710" s="72"/>
      <c r="AU1710" s="72"/>
      <c r="AV1710" s="72"/>
    </row>
    <row r="1711" spans="27:64" x14ac:dyDescent="0.2">
      <c r="AA1711" s="72"/>
      <c r="AB1711" s="72"/>
      <c r="AC1711" s="72"/>
      <c r="AD1711" s="72"/>
      <c r="AE1711" s="72"/>
      <c r="AG1711" s="127"/>
      <c r="AN1711" s="72"/>
      <c r="AO1711" s="72"/>
      <c r="AP1711" s="72"/>
      <c r="AQ1711" s="72"/>
      <c r="AR1711" s="72"/>
      <c r="AS1711" s="72"/>
      <c r="AT1711" s="72"/>
      <c r="AU1711" s="72"/>
      <c r="AV1711" s="72"/>
      <c r="AX1711" s="72"/>
    </row>
    <row r="1712" spans="27:64" x14ac:dyDescent="0.2">
      <c r="AA1712" s="72"/>
      <c r="AB1712" s="72"/>
      <c r="AC1712" s="72"/>
      <c r="AD1712" s="72"/>
      <c r="AE1712" s="72"/>
      <c r="AG1712" s="127"/>
      <c r="AN1712" s="72"/>
      <c r="AO1712" s="72"/>
      <c r="AP1712" s="72"/>
      <c r="AQ1712" s="72"/>
      <c r="AR1712" s="72"/>
      <c r="AS1712" s="72"/>
      <c r="AT1712" s="72"/>
      <c r="AU1712" s="72"/>
      <c r="AV1712" s="72"/>
    </row>
    <row r="1713" spans="27:64" x14ac:dyDescent="0.2">
      <c r="AA1713" s="72"/>
      <c r="AB1713" s="72"/>
      <c r="AC1713" s="72"/>
      <c r="AD1713" s="72"/>
      <c r="AE1713" s="72"/>
      <c r="AG1713" s="127"/>
      <c r="AN1713" s="72"/>
      <c r="AO1713" s="72"/>
      <c r="AP1713" s="72"/>
      <c r="AQ1713" s="72"/>
      <c r="AR1713" s="72"/>
      <c r="AS1713" s="72"/>
      <c r="AT1713" s="72"/>
      <c r="AU1713" s="72"/>
    </row>
    <row r="1714" spans="27:64" x14ac:dyDescent="0.2">
      <c r="AA1714" s="72"/>
      <c r="AB1714" s="72"/>
      <c r="AC1714" s="72"/>
      <c r="AD1714" s="72"/>
      <c r="AE1714" s="72"/>
      <c r="AG1714" s="127"/>
      <c r="AN1714" s="72"/>
      <c r="AO1714" s="72"/>
      <c r="AP1714" s="72"/>
      <c r="AQ1714" s="72"/>
      <c r="AR1714" s="72"/>
      <c r="AS1714" s="72"/>
      <c r="AT1714" s="72"/>
      <c r="AU1714" s="72"/>
      <c r="AV1714" s="72"/>
      <c r="AX1714" s="72"/>
    </row>
    <row r="1715" spans="27:64" x14ac:dyDescent="0.2">
      <c r="AA1715" s="72"/>
      <c r="AB1715" s="72"/>
      <c r="AC1715" s="72"/>
      <c r="AD1715" s="72"/>
      <c r="AE1715" s="72"/>
      <c r="AG1715" s="127"/>
      <c r="AN1715" s="72"/>
      <c r="AO1715" s="72"/>
      <c r="AP1715" s="72"/>
      <c r="AQ1715" s="72"/>
      <c r="AR1715" s="72"/>
      <c r="AS1715" s="72"/>
      <c r="AT1715" s="72"/>
      <c r="AU1715" s="72"/>
      <c r="AV1715" s="72"/>
      <c r="AX1715" s="72"/>
      <c r="AY1715" s="72"/>
      <c r="AZ1715" s="72"/>
      <c r="BA1715" s="72"/>
      <c r="BB1715" s="72"/>
      <c r="BC1715" s="72"/>
      <c r="BD1715" s="72"/>
      <c r="BE1715" s="72"/>
      <c r="BF1715" s="72"/>
      <c r="BG1715" s="72"/>
      <c r="BH1715" s="72"/>
      <c r="BI1715" s="72"/>
      <c r="BJ1715" s="72"/>
      <c r="BK1715" s="72"/>
      <c r="BL1715" s="72"/>
    </row>
    <row r="1716" spans="27:64" x14ac:dyDescent="0.2">
      <c r="AA1716" s="72"/>
      <c r="AB1716" s="72"/>
      <c r="AC1716" s="72"/>
      <c r="AD1716" s="72"/>
      <c r="AE1716" s="72"/>
      <c r="AG1716" s="127"/>
      <c r="AN1716" s="72"/>
      <c r="AO1716" s="72"/>
      <c r="AP1716" s="72"/>
      <c r="AQ1716" s="72"/>
      <c r="AR1716" s="72"/>
      <c r="AS1716" s="72"/>
      <c r="AT1716" s="72"/>
      <c r="AU1716" s="72"/>
      <c r="AV1716" s="72"/>
      <c r="AW1716" s="72"/>
      <c r="AX1716" s="72"/>
      <c r="AY1716" s="72"/>
      <c r="AZ1716" s="72"/>
      <c r="BA1716" s="72"/>
      <c r="BB1716" s="72"/>
      <c r="BC1716" s="72"/>
      <c r="BD1716" s="72"/>
      <c r="BE1716" s="72"/>
      <c r="BF1716" s="72"/>
      <c r="BG1716" s="72"/>
      <c r="BH1716" s="72"/>
      <c r="BI1716" s="72"/>
      <c r="BJ1716" s="72"/>
      <c r="BK1716" s="72"/>
      <c r="BL1716" s="72"/>
    </row>
    <row r="1717" spans="27:64" x14ac:dyDescent="0.2">
      <c r="AA1717" s="72"/>
      <c r="AB1717" s="72"/>
      <c r="AC1717" s="72"/>
      <c r="AD1717" s="72"/>
      <c r="AE1717" s="72"/>
      <c r="AG1717" s="127"/>
      <c r="AN1717" s="72"/>
      <c r="AO1717" s="72"/>
      <c r="AP1717" s="72"/>
      <c r="AQ1717" s="72"/>
      <c r="AR1717" s="72"/>
      <c r="AS1717" s="72"/>
      <c r="AT1717" s="72"/>
      <c r="AU1717" s="72"/>
      <c r="AV1717" s="72"/>
    </row>
    <row r="1718" spans="27:64" x14ac:dyDescent="0.2">
      <c r="AA1718" s="72"/>
      <c r="AB1718" s="72"/>
      <c r="AC1718" s="72"/>
      <c r="AD1718" s="72"/>
      <c r="AE1718" s="72"/>
      <c r="AG1718" s="127"/>
      <c r="AN1718" s="72"/>
      <c r="AO1718" s="72"/>
      <c r="AP1718" s="72"/>
      <c r="AQ1718" s="72"/>
      <c r="AR1718" s="72"/>
      <c r="AS1718" s="72"/>
      <c r="AT1718" s="72"/>
      <c r="AU1718" s="72"/>
    </row>
    <row r="1719" spans="27:64" x14ac:dyDescent="0.2">
      <c r="AA1719" s="72"/>
      <c r="AB1719" s="72"/>
      <c r="AC1719" s="72"/>
      <c r="AD1719" s="72"/>
      <c r="AE1719" s="72"/>
      <c r="AG1719" s="127"/>
      <c r="AN1719" s="72"/>
      <c r="AO1719" s="72"/>
      <c r="AP1719" s="72"/>
      <c r="AQ1719" s="72"/>
      <c r="AR1719" s="72"/>
      <c r="AS1719" s="72"/>
      <c r="AT1719" s="72"/>
      <c r="AU1719" s="72"/>
      <c r="AV1719" s="72"/>
    </row>
    <row r="1720" spans="27:64" x14ac:dyDescent="0.2">
      <c r="AA1720" s="72"/>
      <c r="AB1720" s="72"/>
      <c r="AC1720" s="72"/>
      <c r="AD1720" s="72"/>
      <c r="AE1720" s="72"/>
      <c r="AG1720" s="127"/>
      <c r="AN1720" s="72"/>
      <c r="AO1720" s="72"/>
      <c r="AP1720" s="72"/>
      <c r="AQ1720" s="72"/>
      <c r="AR1720" s="72"/>
      <c r="AS1720" s="72"/>
      <c r="AT1720" s="72"/>
      <c r="AU1720" s="72"/>
      <c r="AV1720" s="72"/>
    </row>
    <row r="1721" spans="27:64" x14ac:dyDescent="0.2">
      <c r="AA1721" s="72"/>
      <c r="AB1721" s="72"/>
      <c r="AC1721" s="72"/>
      <c r="AD1721" s="72"/>
      <c r="AE1721" s="72"/>
      <c r="AG1721" s="127"/>
      <c r="AN1721" s="72"/>
      <c r="AO1721" s="72"/>
      <c r="AP1721" s="72"/>
      <c r="AQ1721" s="72"/>
      <c r="AR1721" s="72"/>
      <c r="AS1721" s="72"/>
      <c r="AT1721" s="72"/>
      <c r="AU1721" s="72"/>
      <c r="AV1721" s="72"/>
    </row>
    <row r="1722" spans="27:64" x14ac:dyDescent="0.2">
      <c r="AA1722" s="72"/>
      <c r="AB1722" s="72"/>
      <c r="AC1722" s="72"/>
      <c r="AD1722" s="72"/>
      <c r="AE1722" s="72"/>
      <c r="AG1722" s="127"/>
      <c r="AN1722" s="72"/>
      <c r="AO1722" s="72"/>
      <c r="AP1722" s="72"/>
      <c r="AQ1722" s="72"/>
      <c r="AR1722" s="72"/>
      <c r="AS1722" s="72"/>
      <c r="AT1722" s="72"/>
      <c r="AU1722" s="72"/>
      <c r="AV1722" s="72"/>
    </row>
    <row r="1723" spans="27:64" x14ac:dyDescent="0.2">
      <c r="AA1723" s="72"/>
      <c r="AB1723" s="72"/>
      <c r="AC1723" s="72"/>
      <c r="AD1723" s="72"/>
      <c r="AE1723" s="72"/>
      <c r="AG1723" s="127"/>
      <c r="AN1723" s="72"/>
      <c r="AO1723" s="72"/>
      <c r="AP1723" s="72"/>
      <c r="AQ1723" s="72"/>
      <c r="AR1723" s="72"/>
      <c r="AS1723" s="72"/>
      <c r="AT1723" s="72"/>
      <c r="AU1723" s="72"/>
      <c r="AV1723" s="72"/>
    </row>
    <row r="1724" spans="27:64" x14ac:dyDescent="0.2">
      <c r="AA1724" s="72"/>
      <c r="AB1724" s="72"/>
      <c r="AC1724" s="72"/>
      <c r="AD1724" s="72"/>
      <c r="AE1724" s="72"/>
      <c r="AG1724" s="127"/>
      <c r="AN1724" s="72"/>
      <c r="AO1724" s="72"/>
      <c r="AP1724" s="72"/>
      <c r="AQ1724" s="72"/>
      <c r="AR1724" s="72"/>
      <c r="AS1724" s="72"/>
      <c r="AT1724" s="72"/>
      <c r="AU1724" s="72"/>
      <c r="AV1724" s="72"/>
      <c r="AX1724" s="72"/>
      <c r="AY1724" s="72"/>
      <c r="AZ1724" s="72"/>
      <c r="BA1724" s="72"/>
      <c r="BB1724" s="72"/>
      <c r="BC1724" s="72"/>
      <c r="BD1724" s="72"/>
      <c r="BE1724" s="72"/>
      <c r="BF1724" s="72"/>
      <c r="BG1724" s="72"/>
      <c r="BH1724" s="72"/>
      <c r="BI1724" s="72"/>
      <c r="BJ1724" s="72"/>
      <c r="BK1724" s="72"/>
      <c r="BL1724" s="72"/>
    </row>
    <row r="1725" spans="27:64" x14ac:dyDescent="0.2">
      <c r="AA1725" s="72"/>
      <c r="AB1725" s="72"/>
      <c r="AC1725" s="72"/>
      <c r="AD1725" s="72"/>
      <c r="AE1725" s="72"/>
      <c r="AG1725" s="127"/>
      <c r="AN1725" s="72"/>
      <c r="AO1725" s="72"/>
      <c r="AP1725" s="72"/>
      <c r="AQ1725" s="72"/>
      <c r="AR1725" s="72"/>
      <c r="AS1725" s="72"/>
      <c r="AT1725" s="72"/>
      <c r="AU1725" s="72"/>
    </row>
    <row r="1726" spans="27:64" x14ac:dyDescent="0.2">
      <c r="AA1726" s="72"/>
      <c r="AB1726" s="72"/>
      <c r="AC1726" s="72"/>
      <c r="AD1726" s="72"/>
      <c r="AE1726" s="72"/>
      <c r="AG1726" s="127"/>
      <c r="AN1726" s="72"/>
      <c r="AO1726" s="72"/>
      <c r="AP1726" s="72"/>
      <c r="AQ1726" s="72"/>
      <c r="AR1726" s="72"/>
      <c r="AS1726" s="72"/>
      <c r="AT1726" s="72"/>
      <c r="AU1726" s="72"/>
      <c r="AV1726" s="72"/>
    </row>
    <row r="1727" spans="27:64" x14ac:dyDescent="0.2">
      <c r="AA1727" s="72"/>
      <c r="AB1727" s="72"/>
      <c r="AC1727" s="72"/>
      <c r="AD1727" s="72"/>
      <c r="AE1727" s="72"/>
      <c r="AG1727" s="127"/>
      <c r="AN1727" s="72"/>
      <c r="AO1727" s="72"/>
      <c r="AP1727" s="72"/>
      <c r="AQ1727" s="72"/>
      <c r="AR1727" s="72"/>
      <c r="AS1727" s="72"/>
      <c r="AT1727" s="72"/>
      <c r="AU1727" s="72"/>
      <c r="AV1727" s="72"/>
    </row>
    <row r="1728" spans="27:64" x14ac:dyDescent="0.2">
      <c r="AA1728" s="72"/>
      <c r="AB1728" s="72"/>
      <c r="AC1728" s="72"/>
      <c r="AD1728" s="72"/>
      <c r="AE1728" s="72"/>
      <c r="AG1728" s="127"/>
      <c r="AN1728" s="72"/>
      <c r="AO1728" s="72"/>
      <c r="AP1728" s="72"/>
      <c r="AQ1728" s="72"/>
      <c r="AR1728" s="72"/>
      <c r="AS1728" s="72"/>
      <c r="AT1728" s="72"/>
      <c r="AU1728" s="72"/>
    </row>
    <row r="1729" spans="27:64" x14ac:dyDescent="0.2">
      <c r="AA1729" s="72"/>
      <c r="AB1729" s="72"/>
      <c r="AC1729" s="72"/>
      <c r="AD1729" s="72"/>
      <c r="AE1729" s="72"/>
      <c r="AG1729" s="127"/>
      <c r="AN1729" s="72"/>
      <c r="AO1729" s="72"/>
      <c r="AP1729" s="72"/>
      <c r="AQ1729" s="72"/>
      <c r="AR1729" s="72"/>
      <c r="AS1729" s="72"/>
      <c r="AT1729" s="72"/>
      <c r="AU1729" s="72"/>
      <c r="AV1729" s="72"/>
      <c r="AX1729" s="72"/>
      <c r="AY1729" s="72"/>
      <c r="AZ1729" s="72"/>
      <c r="BA1729" s="72"/>
      <c r="BB1729" s="72"/>
      <c r="BC1729" s="72"/>
      <c r="BD1729" s="72"/>
      <c r="BE1729" s="72"/>
      <c r="BF1729" s="72"/>
      <c r="BG1729" s="72"/>
      <c r="BH1729" s="72"/>
      <c r="BI1729" s="72"/>
      <c r="BJ1729" s="72"/>
      <c r="BK1729" s="72"/>
      <c r="BL1729" s="72"/>
    </row>
    <row r="1730" spans="27:64" x14ac:dyDescent="0.2">
      <c r="AA1730" s="72"/>
      <c r="AB1730" s="72"/>
      <c r="AC1730" s="72"/>
      <c r="AD1730" s="72"/>
      <c r="AE1730" s="72"/>
      <c r="AG1730" s="127"/>
      <c r="AN1730" s="72"/>
      <c r="AO1730" s="72"/>
      <c r="AP1730" s="72"/>
      <c r="AQ1730" s="72"/>
      <c r="AR1730" s="72"/>
      <c r="AS1730" s="72"/>
      <c r="AT1730" s="72"/>
      <c r="AU1730" s="72"/>
      <c r="AV1730" s="72"/>
    </row>
    <row r="1731" spans="27:64" x14ac:dyDescent="0.2">
      <c r="AA1731" s="72"/>
      <c r="AB1731" s="72"/>
      <c r="AC1731" s="72"/>
      <c r="AD1731" s="72"/>
      <c r="AE1731" s="72"/>
      <c r="AG1731" s="127"/>
      <c r="AN1731" s="72"/>
      <c r="AO1731" s="72"/>
      <c r="AP1731" s="72"/>
      <c r="AQ1731" s="72"/>
      <c r="AR1731" s="72"/>
      <c r="AS1731" s="72"/>
      <c r="AT1731" s="72"/>
      <c r="AU1731" s="72"/>
    </row>
    <row r="1732" spans="27:64" x14ac:dyDescent="0.2">
      <c r="AA1732" s="72"/>
      <c r="AB1732" s="72"/>
      <c r="AC1732" s="72"/>
      <c r="AD1732" s="72"/>
      <c r="AE1732" s="72"/>
      <c r="AG1732" s="127"/>
      <c r="AN1732" s="72"/>
      <c r="AO1732" s="72"/>
      <c r="AP1732" s="72"/>
      <c r="AQ1732" s="72"/>
      <c r="AR1732" s="72"/>
      <c r="AS1732" s="72"/>
      <c r="AT1732" s="72"/>
      <c r="AU1732" s="72"/>
    </row>
    <row r="1733" spans="27:64" x14ac:dyDescent="0.2">
      <c r="AA1733" s="72"/>
      <c r="AB1733" s="72"/>
      <c r="AC1733" s="72"/>
      <c r="AD1733" s="72"/>
      <c r="AE1733" s="72"/>
      <c r="AG1733" s="127"/>
      <c r="AN1733" s="72"/>
      <c r="AO1733" s="72"/>
      <c r="AP1733" s="72"/>
      <c r="AQ1733" s="72"/>
      <c r="AR1733" s="72"/>
      <c r="AS1733" s="72"/>
      <c r="AT1733" s="72"/>
      <c r="AU1733" s="72"/>
    </row>
    <row r="1734" spans="27:64" x14ac:dyDescent="0.2">
      <c r="AA1734" s="72"/>
      <c r="AB1734" s="72"/>
      <c r="AC1734" s="72"/>
      <c r="AD1734" s="72"/>
      <c r="AE1734" s="72"/>
      <c r="AG1734" s="127"/>
      <c r="AN1734" s="72"/>
      <c r="AO1734" s="72"/>
      <c r="AP1734" s="72"/>
      <c r="AQ1734" s="72"/>
      <c r="AR1734" s="72"/>
      <c r="AS1734" s="72"/>
      <c r="AT1734" s="72"/>
      <c r="AU1734" s="72"/>
      <c r="AV1734" s="72"/>
      <c r="AX1734" s="72"/>
      <c r="AY1734" s="72"/>
      <c r="AZ1734" s="72"/>
      <c r="BA1734" s="72"/>
      <c r="BB1734" s="72"/>
      <c r="BC1734" s="72"/>
      <c r="BD1734" s="72"/>
      <c r="BE1734" s="72"/>
      <c r="BF1734" s="72"/>
      <c r="BG1734" s="72"/>
      <c r="BH1734" s="72"/>
      <c r="BI1734" s="72"/>
      <c r="BJ1734" s="72"/>
      <c r="BK1734" s="72"/>
      <c r="BL1734" s="72"/>
    </row>
    <row r="1735" spans="27:64" x14ac:dyDescent="0.2">
      <c r="AA1735" s="72"/>
      <c r="AB1735" s="72"/>
      <c r="AC1735" s="72"/>
      <c r="AD1735" s="72"/>
      <c r="AE1735" s="72"/>
      <c r="AG1735" s="127"/>
      <c r="AN1735" s="72"/>
      <c r="AO1735" s="72"/>
      <c r="AP1735" s="72"/>
      <c r="AQ1735" s="72"/>
      <c r="AR1735" s="72"/>
      <c r="AS1735" s="72"/>
      <c r="AT1735" s="72"/>
      <c r="AU1735" s="72"/>
    </row>
    <row r="1736" spans="27:64" x14ac:dyDescent="0.2">
      <c r="AA1736" s="72"/>
      <c r="AB1736" s="72"/>
      <c r="AC1736" s="72"/>
      <c r="AD1736" s="72"/>
      <c r="AE1736" s="72"/>
      <c r="AG1736" s="127"/>
      <c r="AN1736" s="72"/>
      <c r="AO1736" s="72"/>
      <c r="AP1736" s="72"/>
      <c r="AQ1736" s="72"/>
      <c r="AR1736" s="72"/>
      <c r="AS1736" s="72"/>
      <c r="AT1736" s="72"/>
      <c r="AU1736" s="72"/>
      <c r="AV1736" s="72"/>
      <c r="AX1736" s="72"/>
    </row>
    <row r="1737" spans="27:64" x14ac:dyDescent="0.2">
      <c r="AA1737" s="72"/>
      <c r="AB1737" s="72"/>
      <c r="AC1737" s="72"/>
      <c r="AD1737" s="72"/>
      <c r="AE1737" s="72"/>
      <c r="AG1737" s="127"/>
      <c r="AN1737" s="72"/>
      <c r="AO1737" s="72"/>
      <c r="AP1737" s="72"/>
      <c r="AQ1737" s="72"/>
      <c r="AR1737" s="72"/>
      <c r="AS1737" s="72"/>
      <c r="AT1737" s="72"/>
      <c r="AU1737" s="72"/>
    </row>
    <row r="1738" spans="27:64" x14ac:dyDescent="0.2">
      <c r="AA1738" s="72"/>
      <c r="AB1738" s="72"/>
      <c r="AC1738" s="72"/>
      <c r="AD1738" s="72"/>
      <c r="AE1738" s="72"/>
      <c r="AG1738" s="127"/>
      <c r="AN1738" s="72"/>
      <c r="AO1738" s="72"/>
      <c r="AP1738" s="72"/>
      <c r="AQ1738" s="72"/>
      <c r="AR1738" s="72"/>
      <c r="AS1738" s="72"/>
      <c r="AT1738" s="72"/>
      <c r="AU1738" s="72"/>
    </row>
    <row r="1739" spans="27:64" x14ac:dyDescent="0.2">
      <c r="AA1739" s="72"/>
      <c r="AB1739" s="72"/>
      <c r="AC1739" s="72"/>
      <c r="AD1739" s="72"/>
      <c r="AE1739" s="72"/>
      <c r="AG1739" s="127"/>
      <c r="AN1739" s="72"/>
      <c r="AO1739" s="72"/>
      <c r="AP1739" s="72"/>
      <c r="AQ1739" s="72"/>
      <c r="AR1739" s="72"/>
      <c r="AS1739" s="72"/>
      <c r="AT1739" s="72"/>
      <c r="AU1739" s="72"/>
      <c r="AV1739" s="72"/>
      <c r="AW1739" s="72"/>
      <c r="AX1739" s="72"/>
      <c r="AY1739" s="72"/>
      <c r="AZ1739" s="72"/>
      <c r="BA1739" s="72"/>
      <c r="BB1739" s="72"/>
      <c r="BC1739" s="72"/>
      <c r="BD1739" s="72"/>
      <c r="BE1739" s="72"/>
      <c r="BF1739" s="72"/>
      <c r="BG1739" s="72"/>
      <c r="BH1739" s="72"/>
      <c r="BI1739" s="72"/>
      <c r="BJ1739" s="72"/>
      <c r="BK1739" s="72"/>
      <c r="BL1739" s="72"/>
    </row>
    <row r="1740" spans="27:64" x14ac:dyDescent="0.2">
      <c r="AA1740" s="72"/>
      <c r="AB1740" s="72"/>
      <c r="AC1740" s="72"/>
      <c r="AD1740" s="72"/>
      <c r="AE1740" s="72"/>
      <c r="AG1740" s="127"/>
      <c r="AN1740" s="72"/>
      <c r="AO1740" s="72"/>
      <c r="AP1740" s="72"/>
      <c r="AQ1740" s="72"/>
      <c r="AR1740" s="72"/>
      <c r="AS1740" s="72"/>
      <c r="AT1740" s="72"/>
      <c r="AU1740" s="72"/>
      <c r="AV1740" s="72"/>
      <c r="AW1740" s="72"/>
      <c r="AX1740" s="72"/>
      <c r="AY1740" s="72"/>
      <c r="AZ1740" s="72"/>
      <c r="BA1740" s="72"/>
      <c r="BB1740" s="72"/>
      <c r="BC1740" s="72"/>
      <c r="BD1740" s="72"/>
      <c r="BE1740" s="72"/>
      <c r="BF1740" s="72"/>
      <c r="BG1740" s="72"/>
      <c r="BH1740" s="72"/>
      <c r="BI1740" s="72"/>
      <c r="BJ1740" s="72"/>
      <c r="BK1740" s="72"/>
      <c r="BL1740" s="72"/>
    </row>
    <row r="1741" spans="27:64" x14ac:dyDescent="0.2">
      <c r="AA1741" s="72"/>
      <c r="AB1741" s="72"/>
      <c r="AC1741" s="72"/>
      <c r="AD1741" s="72"/>
      <c r="AE1741" s="72"/>
      <c r="AG1741" s="127"/>
      <c r="AN1741" s="72"/>
      <c r="AO1741" s="72"/>
      <c r="AP1741" s="72"/>
      <c r="AQ1741" s="72"/>
      <c r="AR1741" s="72"/>
      <c r="AS1741" s="72"/>
      <c r="AT1741" s="72"/>
      <c r="AU1741" s="72"/>
    </row>
    <row r="1742" spans="27:64" x14ac:dyDescent="0.2">
      <c r="AA1742" s="72"/>
      <c r="AB1742" s="72"/>
      <c r="AC1742" s="72"/>
      <c r="AD1742" s="72"/>
      <c r="AE1742" s="72"/>
      <c r="AG1742" s="127"/>
      <c r="AN1742" s="72"/>
      <c r="AO1742" s="72"/>
      <c r="AP1742" s="72"/>
      <c r="AQ1742" s="72"/>
      <c r="AR1742" s="72"/>
      <c r="AS1742" s="72"/>
      <c r="AT1742" s="72"/>
      <c r="AU1742" s="72"/>
    </row>
    <row r="1743" spans="27:64" x14ac:dyDescent="0.2">
      <c r="AA1743" s="72"/>
      <c r="AB1743" s="72"/>
      <c r="AC1743" s="72"/>
      <c r="AD1743" s="72"/>
      <c r="AE1743" s="72"/>
      <c r="AG1743" s="127"/>
      <c r="AN1743" s="72"/>
      <c r="AO1743" s="72"/>
      <c r="AP1743" s="72"/>
      <c r="AQ1743" s="72"/>
      <c r="AR1743" s="72"/>
      <c r="AS1743" s="72"/>
      <c r="AT1743" s="72"/>
      <c r="AU1743" s="72"/>
      <c r="AV1743" s="72"/>
    </row>
    <row r="1744" spans="27:64" x14ac:dyDescent="0.2">
      <c r="AA1744" s="72"/>
      <c r="AB1744" s="72"/>
      <c r="AC1744" s="72"/>
      <c r="AD1744" s="72"/>
      <c r="AE1744" s="72"/>
      <c r="AG1744" s="127"/>
      <c r="AN1744" s="72"/>
      <c r="AO1744" s="72"/>
      <c r="AP1744" s="72"/>
      <c r="AQ1744" s="72"/>
      <c r="AR1744" s="72"/>
      <c r="AS1744" s="72"/>
      <c r="AT1744" s="72"/>
      <c r="AU1744" s="72"/>
    </row>
    <row r="1745" spans="27:64" x14ac:dyDescent="0.2">
      <c r="AA1745" s="72"/>
      <c r="AB1745" s="72"/>
      <c r="AC1745" s="72"/>
      <c r="AD1745" s="72"/>
      <c r="AE1745" s="72"/>
      <c r="AG1745" s="127"/>
      <c r="AN1745" s="72"/>
      <c r="AO1745" s="72"/>
      <c r="AP1745" s="72"/>
      <c r="AQ1745" s="72"/>
      <c r="AR1745" s="72"/>
      <c r="AS1745" s="72"/>
      <c r="AT1745" s="72"/>
      <c r="AU1745" s="72"/>
    </row>
    <row r="1746" spans="27:64" x14ac:dyDescent="0.2">
      <c r="AA1746" s="72"/>
      <c r="AB1746" s="72"/>
      <c r="AC1746" s="72"/>
      <c r="AD1746" s="72"/>
      <c r="AE1746" s="72"/>
      <c r="AG1746" s="127"/>
      <c r="AN1746" s="72"/>
      <c r="AO1746" s="72"/>
      <c r="AP1746" s="72"/>
      <c r="AQ1746" s="72"/>
      <c r="AR1746" s="72"/>
      <c r="AS1746" s="72"/>
      <c r="AT1746" s="72"/>
      <c r="AU1746" s="72"/>
    </row>
    <row r="1747" spans="27:64" x14ac:dyDescent="0.2">
      <c r="AA1747" s="72"/>
      <c r="AB1747" s="72"/>
      <c r="AC1747" s="72"/>
      <c r="AD1747" s="72"/>
      <c r="AE1747" s="72"/>
      <c r="AG1747" s="127"/>
      <c r="AN1747" s="72"/>
      <c r="AO1747" s="72"/>
      <c r="AP1747" s="72"/>
      <c r="AQ1747" s="72"/>
      <c r="AR1747" s="72"/>
      <c r="AS1747" s="72"/>
      <c r="AT1747" s="72"/>
      <c r="AU1747" s="72"/>
    </row>
    <row r="1748" spans="27:64" x14ac:dyDescent="0.2">
      <c r="AA1748" s="72"/>
      <c r="AB1748" s="72"/>
      <c r="AC1748" s="72"/>
      <c r="AD1748" s="72"/>
      <c r="AE1748" s="72"/>
      <c r="AG1748" s="127"/>
      <c r="AN1748" s="72"/>
      <c r="AO1748" s="72"/>
      <c r="AP1748" s="72"/>
      <c r="AQ1748" s="72"/>
      <c r="AR1748" s="72"/>
      <c r="AS1748" s="72"/>
      <c r="AT1748" s="72"/>
      <c r="AU1748" s="72"/>
    </row>
    <row r="1749" spans="27:64" x14ac:dyDescent="0.2">
      <c r="AA1749" s="72"/>
      <c r="AB1749" s="72"/>
      <c r="AC1749" s="72"/>
      <c r="AD1749" s="72"/>
      <c r="AE1749" s="72"/>
      <c r="AG1749" s="127"/>
      <c r="AN1749" s="72"/>
      <c r="AO1749" s="72"/>
      <c r="AP1749" s="72"/>
      <c r="AQ1749" s="72"/>
      <c r="AR1749" s="72"/>
      <c r="AS1749" s="72"/>
      <c r="AT1749" s="72"/>
      <c r="AU1749" s="72"/>
      <c r="AV1749" s="72"/>
    </row>
    <row r="1750" spans="27:64" x14ac:dyDescent="0.2">
      <c r="AA1750" s="72"/>
      <c r="AB1750" s="72"/>
      <c r="AC1750" s="72"/>
      <c r="AD1750" s="72"/>
      <c r="AE1750" s="72"/>
      <c r="AG1750" s="127"/>
      <c r="AN1750" s="72"/>
      <c r="AO1750" s="72"/>
      <c r="AP1750" s="72"/>
      <c r="AQ1750" s="72"/>
      <c r="AR1750" s="72"/>
      <c r="AS1750" s="72"/>
      <c r="AT1750" s="72"/>
      <c r="AU1750" s="72"/>
    </row>
    <row r="1751" spans="27:64" x14ac:dyDescent="0.2">
      <c r="AA1751" s="72"/>
      <c r="AB1751" s="72"/>
      <c r="AC1751" s="72"/>
      <c r="AD1751" s="72"/>
      <c r="AE1751" s="72"/>
      <c r="AG1751" s="127"/>
      <c r="AN1751" s="72"/>
      <c r="AO1751" s="72"/>
      <c r="AP1751" s="72"/>
      <c r="AQ1751" s="72"/>
      <c r="AR1751" s="72"/>
      <c r="AS1751" s="72"/>
      <c r="AT1751" s="72"/>
      <c r="AU1751" s="72"/>
    </row>
    <row r="1752" spans="27:64" x14ac:dyDescent="0.2">
      <c r="AA1752" s="72"/>
      <c r="AB1752" s="72"/>
      <c r="AC1752" s="72"/>
      <c r="AD1752" s="72"/>
      <c r="AE1752" s="72"/>
      <c r="AG1752" s="127"/>
      <c r="AN1752" s="72"/>
      <c r="AO1752" s="72"/>
      <c r="AP1752" s="72"/>
      <c r="AQ1752" s="72"/>
      <c r="AR1752" s="72"/>
      <c r="AS1752" s="72"/>
      <c r="AT1752" s="72"/>
      <c r="AU1752" s="72"/>
      <c r="AV1752" s="72"/>
      <c r="AW1752" s="72"/>
      <c r="AX1752" s="72"/>
      <c r="AY1752" s="72"/>
      <c r="AZ1752" s="72"/>
      <c r="BA1752" s="72"/>
      <c r="BB1752" s="72"/>
      <c r="BC1752" s="72"/>
      <c r="BD1752" s="72"/>
      <c r="BE1752" s="72"/>
      <c r="BF1752" s="72"/>
      <c r="BG1752" s="72"/>
      <c r="BH1752" s="72"/>
      <c r="BI1752" s="72"/>
      <c r="BJ1752" s="72"/>
      <c r="BK1752" s="72"/>
      <c r="BL1752" s="72"/>
    </row>
    <row r="1753" spans="27:64" x14ac:dyDescent="0.2">
      <c r="AA1753" s="72"/>
      <c r="AB1753" s="72"/>
      <c r="AC1753" s="72"/>
      <c r="AD1753" s="72"/>
      <c r="AE1753" s="72"/>
      <c r="AG1753" s="127"/>
      <c r="AN1753" s="72"/>
      <c r="AO1753" s="72"/>
      <c r="AP1753" s="72"/>
      <c r="AQ1753" s="72"/>
      <c r="AR1753" s="72"/>
      <c r="AS1753" s="72"/>
      <c r="AT1753" s="72"/>
      <c r="AU1753" s="72"/>
    </row>
    <row r="1754" spans="27:64" x14ac:dyDescent="0.2">
      <c r="AA1754" s="72"/>
      <c r="AB1754" s="72"/>
      <c r="AC1754" s="72"/>
      <c r="AD1754" s="72"/>
      <c r="AE1754" s="72"/>
      <c r="AG1754" s="127"/>
      <c r="AN1754" s="72"/>
      <c r="AO1754" s="72"/>
      <c r="AP1754" s="72"/>
      <c r="AQ1754" s="72"/>
      <c r="AR1754" s="72"/>
      <c r="AS1754" s="72"/>
      <c r="AT1754" s="72"/>
      <c r="AU1754" s="72"/>
    </row>
    <row r="1755" spans="27:64" x14ac:dyDescent="0.2">
      <c r="AA1755" s="72"/>
      <c r="AB1755" s="72"/>
      <c r="AC1755" s="72"/>
      <c r="AD1755" s="72"/>
      <c r="AE1755" s="72"/>
      <c r="AG1755" s="127"/>
      <c r="AN1755" s="72"/>
      <c r="AO1755" s="72"/>
      <c r="AP1755" s="72"/>
      <c r="AQ1755" s="72"/>
      <c r="AR1755" s="72"/>
      <c r="AS1755" s="72"/>
      <c r="AT1755" s="72"/>
      <c r="AU1755" s="72"/>
    </row>
    <row r="1756" spans="27:64" x14ac:dyDescent="0.2">
      <c r="AA1756" s="72"/>
      <c r="AB1756" s="72"/>
      <c r="AC1756" s="72"/>
      <c r="AD1756" s="72"/>
      <c r="AE1756" s="72"/>
      <c r="AG1756" s="127"/>
      <c r="AN1756" s="72"/>
      <c r="AO1756" s="72"/>
      <c r="AP1756" s="72"/>
      <c r="AQ1756" s="72"/>
      <c r="AR1756" s="72"/>
      <c r="AS1756" s="72"/>
      <c r="AT1756" s="72"/>
      <c r="AU1756" s="72"/>
    </row>
    <row r="1757" spans="27:64" x14ac:dyDescent="0.2">
      <c r="AA1757" s="72"/>
      <c r="AB1757" s="72"/>
      <c r="AC1757" s="72"/>
      <c r="AD1757" s="72"/>
      <c r="AE1757" s="72"/>
      <c r="AG1757" s="127"/>
      <c r="AN1757" s="72"/>
      <c r="AO1757" s="72"/>
      <c r="AP1757" s="72"/>
      <c r="AQ1757" s="72"/>
      <c r="AR1757" s="72"/>
      <c r="AS1757" s="72"/>
      <c r="AT1757" s="72"/>
      <c r="AU1757" s="72"/>
    </row>
    <row r="1758" spans="27:64" x14ac:dyDescent="0.2">
      <c r="AA1758" s="72"/>
      <c r="AB1758" s="72"/>
      <c r="AC1758" s="72"/>
      <c r="AD1758" s="72"/>
      <c r="AE1758" s="72"/>
      <c r="AG1758" s="127"/>
      <c r="AN1758" s="72"/>
      <c r="AO1758" s="72"/>
      <c r="AP1758" s="72"/>
      <c r="AQ1758" s="72"/>
      <c r="AR1758" s="72"/>
      <c r="AS1758" s="72"/>
      <c r="AT1758" s="72"/>
      <c r="AU1758" s="72"/>
      <c r="AV1758" s="72"/>
      <c r="AW1758" s="72"/>
      <c r="AX1758" s="72"/>
      <c r="AY1758" s="72"/>
      <c r="AZ1758" s="72"/>
      <c r="BA1758" s="72"/>
      <c r="BB1758" s="72"/>
      <c r="BC1758" s="72"/>
      <c r="BD1758" s="72"/>
      <c r="BE1758" s="72"/>
      <c r="BF1758" s="72"/>
      <c r="BG1758" s="72"/>
      <c r="BH1758" s="72"/>
      <c r="BI1758" s="72"/>
      <c r="BJ1758" s="72"/>
      <c r="BK1758" s="72"/>
      <c r="BL1758" s="72"/>
    </row>
    <row r="1759" spans="27:64" x14ac:dyDescent="0.2">
      <c r="AA1759" s="72"/>
      <c r="AB1759" s="72"/>
      <c r="AC1759" s="72"/>
      <c r="AD1759" s="72"/>
      <c r="AE1759" s="72"/>
      <c r="AG1759" s="127"/>
      <c r="AN1759" s="72"/>
      <c r="AO1759" s="72"/>
      <c r="AP1759" s="72"/>
      <c r="AQ1759" s="72"/>
      <c r="AR1759" s="72"/>
      <c r="AS1759" s="72"/>
      <c r="AT1759" s="72"/>
      <c r="AU1759" s="72"/>
      <c r="AV1759" s="72"/>
      <c r="AW1759" s="72"/>
      <c r="AX1759" s="72"/>
      <c r="AY1759" s="72"/>
      <c r="AZ1759" s="72"/>
      <c r="BA1759" s="72"/>
      <c r="BB1759" s="72"/>
      <c r="BC1759" s="72"/>
      <c r="BD1759" s="72"/>
      <c r="BE1759" s="72"/>
      <c r="BF1759" s="72"/>
      <c r="BG1759" s="72"/>
      <c r="BH1759" s="72"/>
      <c r="BI1759" s="72"/>
      <c r="BJ1759" s="72"/>
      <c r="BK1759" s="72"/>
      <c r="BL1759" s="72"/>
    </row>
    <row r="1760" spans="27:64" x14ac:dyDescent="0.2">
      <c r="AA1760" s="72"/>
      <c r="AB1760" s="72"/>
      <c r="AC1760" s="72"/>
      <c r="AD1760" s="72"/>
      <c r="AE1760" s="72"/>
      <c r="AG1760" s="127"/>
      <c r="AN1760" s="72"/>
      <c r="AO1760" s="72"/>
      <c r="AP1760" s="72"/>
      <c r="AQ1760" s="72"/>
      <c r="AR1760" s="72"/>
      <c r="AS1760" s="72"/>
      <c r="AT1760" s="72"/>
      <c r="AU1760" s="72"/>
      <c r="AV1760" s="72"/>
    </row>
    <row r="1761" spans="27:64" x14ac:dyDescent="0.2">
      <c r="AA1761" s="72"/>
      <c r="AB1761" s="72"/>
      <c r="AC1761" s="72"/>
      <c r="AD1761" s="72"/>
      <c r="AE1761" s="72"/>
      <c r="AG1761" s="127"/>
      <c r="AN1761" s="72"/>
      <c r="AO1761" s="72"/>
      <c r="AP1761" s="72"/>
      <c r="AQ1761" s="72"/>
      <c r="AR1761" s="72"/>
      <c r="AS1761" s="72"/>
      <c r="AT1761" s="72"/>
      <c r="AU1761" s="72"/>
      <c r="AV1761" s="72"/>
    </row>
    <row r="1762" spans="27:64" x14ac:dyDescent="0.2">
      <c r="AA1762" s="72"/>
      <c r="AB1762" s="72"/>
      <c r="AC1762" s="72"/>
      <c r="AD1762" s="72"/>
      <c r="AE1762" s="72"/>
      <c r="AG1762" s="127"/>
      <c r="AN1762" s="72"/>
      <c r="AO1762" s="72"/>
      <c r="AP1762" s="72"/>
      <c r="AQ1762" s="72"/>
      <c r="AR1762" s="72"/>
      <c r="AS1762" s="72"/>
      <c r="AT1762" s="72"/>
      <c r="AU1762" s="72"/>
    </row>
    <row r="1763" spans="27:64" x14ac:dyDescent="0.2">
      <c r="AA1763" s="72"/>
      <c r="AB1763" s="72"/>
      <c r="AC1763" s="72"/>
      <c r="AD1763" s="72"/>
      <c r="AE1763" s="72"/>
      <c r="AG1763" s="127"/>
      <c r="AN1763" s="72"/>
      <c r="AO1763" s="72"/>
      <c r="AP1763" s="72"/>
      <c r="AQ1763" s="72"/>
      <c r="AR1763" s="72"/>
      <c r="AS1763" s="72"/>
      <c r="AT1763" s="72"/>
      <c r="AU1763" s="72"/>
    </row>
    <row r="1764" spans="27:64" x14ac:dyDescent="0.2">
      <c r="AA1764" s="72"/>
      <c r="AB1764" s="72"/>
      <c r="AC1764" s="72"/>
      <c r="AD1764" s="72"/>
      <c r="AE1764" s="72"/>
      <c r="AG1764" s="127"/>
      <c r="AN1764" s="72"/>
      <c r="AO1764" s="72"/>
      <c r="AP1764" s="72"/>
      <c r="AQ1764" s="72"/>
      <c r="AR1764" s="72"/>
      <c r="AS1764" s="72"/>
      <c r="AT1764" s="72"/>
      <c r="AU1764" s="72"/>
      <c r="AV1764" s="72"/>
      <c r="AW1764" s="72"/>
      <c r="AX1764" s="72"/>
      <c r="AY1764" s="72"/>
      <c r="AZ1764" s="72"/>
      <c r="BA1764" s="72"/>
      <c r="BB1764" s="72"/>
      <c r="BC1764" s="72"/>
      <c r="BD1764" s="72"/>
      <c r="BE1764" s="72"/>
      <c r="BF1764" s="72"/>
      <c r="BG1764" s="72"/>
      <c r="BH1764" s="72"/>
      <c r="BI1764" s="72"/>
      <c r="BJ1764" s="72"/>
      <c r="BK1764" s="72"/>
      <c r="BL1764" s="72"/>
    </row>
    <row r="1765" spans="27:64" x14ac:dyDescent="0.2">
      <c r="AA1765" s="72"/>
      <c r="AB1765" s="72"/>
      <c r="AC1765" s="72"/>
      <c r="AD1765" s="72"/>
      <c r="AE1765" s="72"/>
      <c r="AG1765" s="127"/>
      <c r="AN1765" s="72"/>
      <c r="AO1765" s="72"/>
      <c r="AP1765" s="72"/>
      <c r="AQ1765" s="72"/>
      <c r="AR1765" s="72"/>
      <c r="AS1765" s="72"/>
      <c r="AT1765" s="72"/>
      <c r="AU1765" s="72"/>
      <c r="AV1765" s="72"/>
      <c r="AX1765" s="72"/>
      <c r="AY1765" s="72"/>
      <c r="AZ1765" s="72"/>
      <c r="BA1765" s="72"/>
      <c r="BB1765" s="72"/>
      <c r="BC1765" s="72"/>
      <c r="BD1765" s="72"/>
      <c r="BE1765" s="72"/>
      <c r="BF1765" s="72"/>
      <c r="BG1765" s="72"/>
      <c r="BH1765" s="72"/>
      <c r="BI1765" s="72"/>
      <c r="BJ1765" s="72"/>
      <c r="BK1765" s="72"/>
      <c r="BL1765" s="72"/>
    </row>
    <row r="1766" spans="27:64" x14ac:dyDescent="0.2">
      <c r="AA1766" s="72"/>
      <c r="AB1766" s="72"/>
      <c r="AC1766" s="72"/>
      <c r="AD1766" s="72"/>
      <c r="AE1766" s="72"/>
      <c r="AG1766" s="127"/>
      <c r="AN1766" s="72"/>
      <c r="AO1766" s="72"/>
      <c r="AP1766" s="72"/>
      <c r="AQ1766" s="72"/>
      <c r="AR1766" s="72"/>
      <c r="AS1766" s="72"/>
      <c r="AT1766" s="72"/>
      <c r="AU1766" s="72"/>
    </row>
    <row r="1767" spans="27:64" x14ac:dyDescent="0.2">
      <c r="AA1767" s="72"/>
      <c r="AB1767" s="72"/>
      <c r="AC1767" s="72"/>
      <c r="AD1767" s="72"/>
      <c r="AE1767" s="72"/>
      <c r="AG1767" s="127"/>
      <c r="AN1767" s="72"/>
      <c r="AO1767" s="72"/>
      <c r="AP1767" s="72"/>
      <c r="AQ1767" s="72"/>
      <c r="AR1767" s="72"/>
      <c r="AS1767" s="72"/>
      <c r="AT1767" s="72"/>
      <c r="AU1767" s="72"/>
      <c r="AV1767" s="72"/>
    </row>
    <row r="1768" spans="27:64" x14ac:dyDescent="0.2">
      <c r="AA1768" s="72"/>
      <c r="AB1768" s="72"/>
      <c r="AC1768" s="72"/>
      <c r="AD1768" s="72"/>
      <c r="AE1768" s="72"/>
      <c r="AG1768" s="127"/>
      <c r="AN1768" s="72"/>
      <c r="AO1768" s="72"/>
      <c r="AP1768" s="72"/>
      <c r="AQ1768" s="72"/>
      <c r="AR1768" s="72"/>
      <c r="AS1768" s="72"/>
      <c r="AT1768" s="72"/>
      <c r="AU1768" s="72"/>
    </row>
    <row r="1769" spans="27:64" x14ac:dyDescent="0.2">
      <c r="AA1769" s="72"/>
      <c r="AB1769" s="72"/>
      <c r="AC1769" s="72"/>
      <c r="AD1769" s="72"/>
      <c r="AE1769" s="72"/>
      <c r="AG1769" s="127"/>
      <c r="AN1769" s="72"/>
      <c r="AO1769" s="72"/>
      <c r="AP1769" s="72"/>
      <c r="AQ1769" s="72"/>
      <c r="AR1769" s="72"/>
      <c r="AS1769" s="72"/>
      <c r="AT1769" s="72"/>
      <c r="AU1769" s="72"/>
      <c r="AV1769" s="72"/>
    </row>
    <row r="1770" spans="27:64" x14ac:dyDescent="0.2">
      <c r="AA1770" s="72"/>
      <c r="AB1770" s="72"/>
      <c r="AC1770" s="72"/>
      <c r="AD1770" s="72"/>
      <c r="AE1770" s="72"/>
      <c r="AG1770" s="127"/>
      <c r="AN1770" s="72"/>
      <c r="AO1770" s="72"/>
      <c r="AP1770" s="72"/>
      <c r="AQ1770" s="72"/>
      <c r="AR1770" s="72"/>
      <c r="AS1770" s="72"/>
      <c r="AT1770" s="72"/>
      <c r="AU1770" s="72"/>
    </row>
    <row r="1771" spans="27:64" x14ac:dyDescent="0.2">
      <c r="AA1771" s="72"/>
      <c r="AB1771" s="72"/>
      <c r="AC1771" s="72"/>
      <c r="AD1771" s="72"/>
      <c r="AE1771" s="72"/>
      <c r="AG1771" s="127"/>
      <c r="AN1771" s="72"/>
      <c r="AO1771" s="72"/>
      <c r="AP1771" s="72"/>
      <c r="AQ1771" s="72"/>
      <c r="AR1771" s="72"/>
      <c r="AS1771" s="72"/>
      <c r="AT1771" s="72"/>
      <c r="AU1771" s="72"/>
      <c r="AV1771" s="72"/>
    </row>
    <row r="1772" spans="27:64" x14ac:dyDescent="0.2">
      <c r="AA1772" s="72"/>
      <c r="AB1772" s="72"/>
      <c r="AC1772" s="72"/>
      <c r="AD1772" s="72"/>
      <c r="AE1772" s="72"/>
      <c r="AG1772" s="127"/>
      <c r="AN1772" s="72"/>
      <c r="AO1772" s="72"/>
      <c r="AP1772" s="72"/>
      <c r="AQ1772" s="72"/>
      <c r="AR1772" s="72"/>
      <c r="AS1772" s="72"/>
      <c r="AT1772" s="72"/>
      <c r="AU1772" s="72"/>
      <c r="AV1772" s="72"/>
      <c r="AW1772" s="72"/>
      <c r="AX1772" s="72"/>
      <c r="AY1772" s="72"/>
      <c r="AZ1772" s="72"/>
      <c r="BA1772" s="72"/>
      <c r="BB1772" s="72"/>
      <c r="BC1772" s="72"/>
      <c r="BD1772" s="72"/>
      <c r="BE1772" s="72"/>
      <c r="BF1772" s="72"/>
      <c r="BG1772" s="72"/>
      <c r="BH1772" s="72"/>
      <c r="BI1772" s="72"/>
      <c r="BJ1772" s="72"/>
      <c r="BK1772" s="72"/>
      <c r="BL1772" s="72"/>
    </row>
    <row r="1773" spans="27:64" x14ac:dyDescent="0.2">
      <c r="AA1773" s="72"/>
      <c r="AB1773" s="72"/>
      <c r="AC1773" s="72"/>
      <c r="AD1773" s="72"/>
      <c r="AE1773" s="72"/>
      <c r="AG1773" s="127"/>
      <c r="AN1773" s="72"/>
      <c r="AO1773" s="72"/>
      <c r="AP1773" s="72"/>
      <c r="AQ1773" s="72"/>
      <c r="AR1773" s="72"/>
      <c r="AS1773" s="72"/>
      <c r="AT1773" s="72"/>
      <c r="AU1773" s="72"/>
    </row>
    <row r="1774" spans="27:64" x14ac:dyDescent="0.2">
      <c r="AA1774" s="72"/>
      <c r="AB1774" s="72"/>
      <c r="AC1774" s="72"/>
      <c r="AD1774" s="72"/>
      <c r="AE1774" s="72"/>
      <c r="AG1774" s="127"/>
      <c r="AN1774" s="72"/>
      <c r="AO1774" s="72"/>
      <c r="AP1774" s="72"/>
      <c r="AQ1774" s="72"/>
      <c r="AR1774" s="72"/>
      <c r="AS1774" s="72"/>
      <c r="AT1774" s="72"/>
      <c r="AU1774" s="72"/>
    </row>
    <row r="1775" spans="27:64" x14ac:dyDescent="0.2">
      <c r="AA1775" s="72"/>
      <c r="AB1775" s="72"/>
      <c r="AC1775" s="72"/>
      <c r="AD1775" s="72"/>
      <c r="AE1775" s="72"/>
      <c r="AG1775" s="127"/>
      <c r="AN1775" s="72"/>
      <c r="AO1775" s="72"/>
      <c r="AP1775" s="72"/>
      <c r="AQ1775" s="72"/>
      <c r="AR1775" s="72"/>
      <c r="AS1775" s="72"/>
      <c r="AT1775" s="72"/>
      <c r="AU1775" s="72"/>
    </row>
    <row r="1776" spans="27:64" x14ac:dyDescent="0.2">
      <c r="AA1776" s="72"/>
      <c r="AB1776" s="72"/>
      <c r="AC1776" s="72"/>
      <c r="AD1776" s="72"/>
      <c r="AE1776" s="72"/>
      <c r="AG1776" s="127"/>
      <c r="AN1776" s="72"/>
      <c r="AO1776" s="72"/>
      <c r="AP1776" s="72"/>
      <c r="AQ1776" s="72"/>
      <c r="AR1776" s="72"/>
      <c r="AS1776" s="72"/>
      <c r="AT1776" s="72"/>
      <c r="AU1776" s="72"/>
    </row>
    <row r="1777" spans="27:48" x14ac:dyDescent="0.2">
      <c r="AA1777" s="72"/>
      <c r="AB1777" s="72"/>
      <c r="AC1777" s="72"/>
      <c r="AD1777" s="72"/>
      <c r="AE1777" s="72"/>
      <c r="AG1777" s="127"/>
      <c r="AN1777" s="72"/>
      <c r="AO1777" s="72"/>
      <c r="AP1777" s="72"/>
      <c r="AQ1777" s="72"/>
      <c r="AR1777" s="72"/>
      <c r="AS1777" s="72"/>
      <c r="AT1777" s="72"/>
      <c r="AU1777" s="72"/>
    </row>
    <row r="1778" spans="27:48" x14ac:dyDescent="0.2">
      <c r="AA1778" s="72"/>
      <c r="AB1778" s="72"/>
      <c r="AC1778" s="72"/>
      <c r="AD1778" s="72"/>
      <c r="AE1778" s="72"/>
      <c r="AG1778" s="127"/>
      <c r="AN1778" s="72"/>
      <c r="AO1778" s="72"/>
      <c r="AP1778" s="72"/>
      <c r="AQ1778" s="72"/>
      <c r="AR1778" s="72"/>
      <c r="AS1778" s="72"/>
      <c r="AT1778" s="72"/>
      <c r="AU1778" s="72"/>
    </row>
    <row r="1779" spans="27:48" x14ac:dyDescent="0.2">
      <c r="AA1779" s="72"/>
      <c r="AB1779" s="72"/>
      <c r="AC1779" s="72"/>
      <c r="AD1779" s="72"/>
      <c r="AE1779" s="72"/>
      <c r="AG1779" s="127"/>
      <c r="AN1779" s="72"/>
      <c r="AO1779" s="72"/>
      <c r="AP1779" s="72"/>
      <c r="AQ1779" s="72"/>
      <c r="AR1779" s="72"/>
      <c r="AS1779" s="72"/>
      <c r="AT1779" s="72"/>
      <c r="AU1779" s="72"/>
    </row>
    <row r="1780" spans="27:48" x14ac:dyDescent="0.2">
      <c r="AA1780" s="72"/>
      <c r="AB1780" s="72"/>
      <c r="AC1780" s="72"/>
      <c r="AD1780" s="72"/>
      <c r="AE1780" s="72"/>
      <c r="AG1780" s="127"/>
      <c r="AN1780" s="72"/>
      <c r="AO1780" s="72"/>
      <c r="AP1780" s="72"/>
      <c r="AQ1780" s="72"/>
      <c r="AR1780" s="72"/>
      <c r="AS1780" s="72"/>
      <c r="AT1780" s="72"/>
      <c r="AU1780" s="72"/>
    </row>
    <row r="1781" spans="27:48" x14ac:dyDescent="0.2">
      <c r="AA1781" s="72"/>
      <c r="AB1781" s="72"/>
      <c r="AC1781" s="72"/>
      <c r="AD1781" s="72"/>
      <c r="AE1781" s="72"/>
      <c r="AG1781" s="127"/>
      <c r="AN1781" s="72"/>
      <c r="AO1781" s="72"/>
      <c r="AP1781" s="72"/>
      <c r="AQ1781" s="72"/>
      <c r="AR1781" s="72"/>
      <c r="AS1781" s="72"/>
      <c r="AT1781" s="72"/>
      <c r="AU1781" s="72"/>
    </row>
    <row r="1782" spans="27:48" x14ac:dyDescent="0.2">
      <c r="AA1782" s="72"/>
      <c r="AB1782" s="72"/>
      <c r="AC1782" s="72"/>
      <c r="AD1782" s="72"/>
      <c r="AE1782" s="72"/>
      <c r="AG1782" s="127"/>
      <c r="AN1782" s="72"/>
      <c r="AO1782" s="72"/>
      <c r="AP1782" s="72"/>
      <c r="AQ1782" s="72"/>
      <c r="AR1782" s="72"/>
      <c r="AS1782" s="72"/>
      <c r="AT1782" s="72"/>
      <c r="AU1782" s="72"/>
    </row>
    <row r="1783" spans="27:48" x14ac:dyDescent="0.2">
      <c r="AA1783" s="72"/>
      <c r="AB1783" s="72"/>
      <c r="AC1783" s="72"/>
      <c r="AD1783" s="72"/>
      <c r="AE1783" s="72"/>
      <c r="AG1783" s="127"/>
      <c r="AN1783" s="72"/>
      <c r="AO1783" s="72"/>
      <c r="AP1783" s="72"/>
      <c r="AQ1783" s="72"/>
      <c r="AR1783" s="72"/>
      <c r="AS1783" s="72"/>
      <c r="AT1783" s="72"/>
      <c r="AU1783" s="72"/>
      <c r="AV1783" s="72"/>
    </row>
    <row r="1784" spans="27:48" x14ac:dyDescent="0.2">
      <c r="AA1784" s="72"/>
      <c r="AB1784" s="72"/>
      <c r="AC1784" s="72"/>
      <c r="AD1784" s="72"/>
      <c r="AE1784" s="72"/>
      <c r="AG1784" s="127"/>
      <c r="AN1784" s="72"/>
      <c r="AO1784" s="72"/>
      <c r="AP1784" s="72"/>
      <c r="AQ1784" s="72"/>
      <c r="AR1784" s="72"/>
      <c r="AS1784" s="72"/>
      <c r="AT1784" s="72"/>
      <c r="AU1784" s="72"/>
    </row>
    <row r="1785" spans="27:48" x14ac:dyDescent="0.2">
      <c r="AA1785" s="72"/>
      <c r="AB1785" s="72"/>
      <c r="AC1785" s="72"/>
      <c r="AD1785" s="72"/>
      <c r="AE1785" s="72"/>
      <c r="AG1785" s="127"/>
      <c r="AN1785" s="72"/>
      <c r="AO1785" s="72"/>
      <c r="AP1785" s="72"/>
      <c r="AQ1785" s="72"/>
      <c r="AR1785" s="72"/>
      <c r="AS1785" s="72"/>
      <c r="AT1785" s="72"/>
      <c r="AU1785" s="72"/>
    </row>
    <row r="1786" spans="27:48" x14ac:dyDescent="0.2">
      <c r="AA1786" s="72"/>
      <c r="AB1786" s="72"/>
      <c r="AC1786" s="72"/>
      <c r="AD1786" s="72"/>
      <c r="AE1786" s="72"/>
      <c r="AG1786" s="127"/>
      <c r="AN1786" s="72"/>
      <c r="AO1786" s="72"/>
      <c r="AP1786" s="72"/>
      <c r="AQ1786" s="72"/>
      <c r="AR1786" s="72"/>
      <c r="AS1786" s="72"/>
      <c r="AT1786" s="72"/>
      <c r="AU1786" s="72"/>
    </row>
    <row r="1787" spans="27:48" x14ac:dyDescent="0.2">
      <c r="AA1787" s="72"/>
      <c r="AB1787" s="72"/>
      <c r="AC1787" s="72"/>
      <c r="AD1787" s="72"/>
      <c r="AE1787" s="72"/>
      <c r="AG1787" s="127"/>
      <c r="AN1787" s="72"/>
      <c r="AO1787" s="72"/>
      <c r="AP1787" s="72"/>
      <c r="AQ1787" s="72"/>
      <c r="AR1787" s="72"/>
      <c r="AS1787" s="72"/>
      <c r="AT1787" s="72"/>
      <c r="AU1787" s="72"/>
    </row>
    <row r="1788" spans="27:48" x14ac:dyDescent="0.2">
      <c r="AA1788" s="72"/>
      <c r="AB1788" s="72"/>
      <c r="AC1788" s="72"/>
      <c r="AD1788" s="72"/>
      <c r="AE1788" s="72"/>
      <c r="AG1788" s="127"/>
      <c r="AN1788" s="72"/>
      <c r="AO1788" s="72"/>
      <c r="AP1788" s="72"/>
      <c r="AQ1788" s="72"/>
      <c r="AR1788" s="72"/>
      <c r="AS1788" s="72"/>
      <c r="AT1788" s="72"/>
      <c r="AU1788" s="72"/>
      <c r="AV1788" s="72"/>
    </row>
    <row r="1789" spans="27:48" x14ac:dyDescent="0.2">
      <c r="AA1789" s="72"/>
      <c r="AB1789" s="72"/>
      <c r="AC1789" s="72"/>
      <c r="AD1789" s="72"/>
      <c r="AE1789" s="72"/>
      <c r="AG1789" s="127"/>
      <c r="AN1789" s="72"/>
      <c r="AO1789" s="72"/>
      <c r="AP1789" s="72"/>
      <c r="AQ1789" s="72"/>
      <c r="AR1789" s="72"/>
      <c r="AS1789" s="72"/>
      <c r="AT1789" s="72"/>
      <c r="AU1789" s="72"/>
    </row>
    <row r="1790" spans="27:48" x14ac:dyDescent="0.2">
      <c r="AA1790" s="72"/>
      <c r="AB1790" s="72"/>
      <c r="AC1790" s="72"/>
      <c r="AD1790" s="72"/>
      <c r="AE1790" s="72"/>
      <c r="AG1790" s="127"/>
      <c r="AN1790" s="72"/>
      <c r="AO1790" s="72"/>
      <c r="AP1790" s="72"/>
      <c r="AQ1790" s="72"/>
      <c r="AR1790" s="72"/>
      <c r="AS1790" s="72"/>
      <c r="AT1790" s="72"/>
      <c r="AU1790" s="72"/>
    </row>
    <row r="1791" spans="27:48" x14ac:dyDescent="0.2">
      <c r="AA1791" s="72"/>
      <c r="AB1791" s="72"/>
      <c r="AC1791" s="72"/>
      <c r="AD1791" s="72"/>
      <c r="AE1791" s="72"/>
      <c r="AG1791" s="127"/>
      <c r="AN1791" s="72"/>
      <c r="AO1791" s="72"/>
      <c r="AP1791" s="72"/>
      <c r="AQ1791" s="72"/>
      <c r="AR1791" s="72"/>
      <c r="AS1791" s="72"/>
      <c r="AT1791" s="72"/>
      <c r="AU1791" s="72"/>
    </row>
    <row r="1792" spans="27:48" x14ac:dyDescent="0.2">
      <c r="AA1792" s="72"/>
      <c r="AB1792" s="72"/>
      <c r="AC1792" s="72"/>
      <c r="AD1792" s="72"/>
      <c r="AE1792" s="72"/>
      <c r="AG1792" s="127"/>
      <c r="AN1792" s="72"/>
      <c r="AO1792" s="72"/>
      <c r="AP1792" s="72"/>
      <c r="AQ1792" s="72"/>
      <c r="AR1792" s="72"/>
      <c r="AS1792" s="72"/>
      <c r="AT1792" s="72"/>
      <c r="AU1792" s="72"/>
    </row>
    <row r="1793" spans="27:64" x14ac:dyDescent="0.2">
      <c r="AA1793" s="72"/>
      <c r="AB1793" s="72"/>
      <c r="AC1793" s="72"/>
      <c r="AD1793" s="72"/>
      <c r="AE1793" s="72"/>
      <c r="AG1793" s="127"/>
      <c r="AN1793" s="72"/>
      <c r="AO1793" s="72"/>
      <c r="AP1793" s="72"/>
      <c r="AQ1793" s="72"/>
      <c r="AR1793" s="72"/>
      <c r="AS1793" s="72"/>
      <c r="AT1793" s="72"/>
      <c r="AU1793" s="72"/>
    </row>
    <row r="1794" spans="27:64" x14ac:dyDescent="0.2">
      <c r="AA1794" s="72"/>
      <c r="AB1794" s="72"/>
      <c r="AC1794" s="72"/>
      <c r="AD1794" s="72"/>
      <c r="AE1794" s="72"/>
      <c r="AG1794" s="127"/>
      <c r="AN1794" s="72"/>
      <c r="AO1794" s="72"/>
      <c r="AP1794" s="72"/>
      <c r="AQ1794" s="72"/>
      <c r="AR1794" s="72"/>
      <c r="AS1794" s="72"/>
      <c r="AT1794" s="72"/>
      <c r="AU1794" s="72"/>
    </row>
    <row r="1795" spans="27:64" x14ac:dyDescent="0.2">
      <c r="AA1795" s="72"/>
      <c r="AB1795" s="72"/>
      <c r="AC1795" s="72"/>
      <c r="AD1795" s="72"/>
      <c r="AE1795" s="72"/>
      <c r="AG1795" s="127"/>
      <c r="AN1795" s="72"/>
      <c r="AO1795" s="72"/>
      <c r="AP1795" s="72"/>
      <c r="AQ1795" s="72"/>
      <c r="AR1795" s="72"/>
      <c r="AS1795" s="72"/>
      <c r="AT1795" s="72"/>
      <c r="AU1795" s="72"/>
    </row>
    <row r="1796" spans="27:64" x14ac:dyDescent="0.2">
      <c r="AA1796" s="72"/>
      <c r="AB1796" s="72"/>
      <c r="AC1796" s="72"/>
      <c r="AD1796" s="72"/>
      <c r="AE1796" s="72"/>
      <c r="AG1796" s="127"/>
      <c r="AN1796" s="72"/>
      <c r="AO1796" s="72"/>
      <c r="AP1796" s="72"/>
      <c r="AQ1796" s="72"/>
      <c r="AR1796" s="72"/>
      <c r="AS1796" s="72"/>
      <c r="AT1796" s="72"/>
      <c r="AU1796" s="72"/>
    </row>
    <row r="1797" spans="27:64" x14ac:dyDescent="0.2">
      <c r="AA1797" s="72"/>
      <c r="AB1797" s="72"/>
      <c r="AC1797" s="72"/>
      <c r="AD1797" s="72"/>
      <c r="AE1797" s="72"/>
      <c r="AG1797" s="127"/>
      <c r="AN1797" s="72"/>
      <c r="AO1797" s="72"/>
      <c r="AP1797" s="72"/>
      <c r="AQ1797" s="72"/>
      <c r="AR1797" s="72"/>
      <c r="AS1797" s="72"/>
      <c r="AT1797" s="72"/>
      <c r="AU1797" s="72"/>
      <c r="AV1797" s="72"/>
    </row>
    <row r="1798" spans="27:64" x14ac:dyDescent="0.2">
      <c r="AA1798" s="72"/>
      <c r="AB1798" s="72"/>
      <c r="AC1798" s="72"/>
      <c r="AD1798" s="72"/>
      <c r="AE1798" s="72"/>
      <c r="AG1798" s="127"/>
      <c r="AN1798" s="72"/>
      <c r="AO1798" s="72"/>
      <c r="AP1798" s="72"/>
      <c r="AQ1798" s="72"/>
      <c r="AR1798" s="72"/>
      <c r="AS1798" s="72"/>
      <c r="AT1798" s="72"/>
      <c r="AU1798" s="72"/>
    </row>
    <row r="1799" spans="27:64" x14ac:dyDescent="0.2">
      <c r="AA1799" s="72"/>
      <c r="AB1799" s="72"/>
      <c r="AC1799" s="72"/>
      <c r="AD1799" s="72"/>
      <c r="AE1799" s="72"/>
      <c r="AG1799" s="127"/>
      <c r="AN1799" s="72"/>
      <c r="AO1799" s="72"/>
      <c r="AP1799" s="72"/>
      <c r="AQ1799" s="72"/>
      <c r="AR1799" s="72"/>
      <c r="AS1799" s="72"/>
      <c r="AT1799" s="72"/>
      <c r="AU1799" s="72"/>
      <c r="AV1799" s="72"/>
      <c r="AX1799" s="72"/>
    </row>
    <row r="1800" spans="27:64" x14ac:dyDescent="0.2">
      <c r="AA1800" s="72"/>
      <c r="AB1800" s="72"/>
      <c r="AC1800" s="72"/>
      <c r="AD1800" s="72"/>
      <c r="AE1800" s="72"/>
      <c r="AG1800" s="127"/>
      <c r="AN1800" s="72"/>
      <c r="AO1800" s="72"/>
      <c r="AP1800" s="72"/>
      <c r="AQ1800" s="72"/>
      <c r="AR1800" s="72"/>
      <c r="AS1800" s="72"/>
      <c r="AT1800" s="72"/>
      <c r="AU1800" s="72"/>
      <c r="AV1800" s="72"/>
      <c r="AW1800" s="72"/>
      <c r="AX1800" s="72"/>
      <c r="AY1800" s="72"/>
      <c r="AZ1800" s="72"/>
      <c r="BA1800" s="72"/>
      <c r="BB1800" s="72"/>
      <c r="BC1800" s="72"/>
      <c r="BD1800" s="72"/>
      <c r="BE1800" s="72"/>
      <c r="BF1800" s="72"/>
      <c r="BG1800" s="72"/>
      <c r="BH1800" s="72"/>
      <c r="BI1800" s="72"/>
      <c r="BJ1800" s="72"/>
      <c r="BK1800" s="72"/>
      <c r="BL1800" s="72"/>
    </row>
    <row r="1801" spans="27:64" x14ac:dyDescent="0.2">
      <c r="AA1801" s="72"/>
      <c r="AB1801" s="72"/>
      <c r="AC1801" s="72"/>
      <c r="AD1801" s="72"/>
      <c r="AE1801" s="72"/>
      <c r="AG1801" s="127"/>
      <c r="AN1801" s="72"/>
      <c r="AO1801" s="72"/>
      <c r="AP1801" s="72"/>
      <c r="AQ1801" s="72"/>
      <c r="AR1801" s="72"/>
      <c r="AS1801" s="72"/>
      <c r="AT1801" s="72"/>
      <c r="AU1801" s="72"/>
    </row>
    <row r="1802" spans="27:64" x14ac:dyDescent="0.2">
      <c r="AA1802" s="72"/>
      <c r="AB1802" s="72"/>
      <c r="AC1802" s="72"/>
      <c r="AD1802" s="72"/>
      <c r="AE1802" s="72"/>
      <c r="AG1802" s="127"/>
      <c r="AN1802" s="72"/>
      <c r="AO1802" s="72"/>
      <c r="AP1802" s="72"/>
      <c r="AQ1802" s="72"/>
      <c r="AR1802" s="72"/>
      <c r="AS1802" s="72"/>
      <c r="AT1802" s="72"/>
      <c r="AU1802" s="72"/>
    </row>
    <row r="1803" spans="27:64" x14ac:dyDescent="0.2">
      <c r="AA1803" s="72"/>
      <c r="AB1803" s="72"/>
      <c r="AC1803" s="72"/>
      <c r="AD1803" s="72"/>
      <c r="AE1803" s="72"/>
      <c r="AG1803" s="127"/>
      <c r="AN1803" s="72"/>
      <c r="AO1803" s="72"/>
      <c r="AP1803" s="72"/>
      <c r="AQ1803" s="72"/>
      <c r="AR1803" s="72"/>
      <c r="AS1803" s="72"/>
      <c r="AT1803" s="72"/>
      <c r="AU1803" s="72"/>
      <c r="AV1803" s="72"/>
      <c r="AX1803" s="72"/>
    </row>
    <row r="1804" spans="27:64" x14ac:dyDescent="0.2">
      <c r="AA1804" s="72"/>
      <c r="AB1804" s="72"/>
      <c r="AC1804" s="72"/>
      <c r="AD1804" s="72"/>
      <c r="AE1804" s="72"/>
      <c r="AG1804" s="127"/>
      <c r="AN1804" s="72"/>
      <c r="AO1804" s="72"/>
      <c r="AP1804" s="72"/>
      <c r="AQ1804" s="72"/>
      <c r="AR1804" s="72"/>
      <c r="AS1804" s="72"/>
      <c r="AT1804" s="72"/>
      <c r="AU1804" s="72"/>
      <c r="AV1804" s="72"/>
      <c r="AW1804" s="72"/>
      <c r="AX1804" s="72"/>
      <c r="AY1804" s="72"/>
      <c r="AZ1804" s="72"/>
      <c r="BA1804" s="72"/>
      <c r="BB1804" s="72"/>
      <c r="BC1804" s="72"/>
      <c r="BD1804" s="72"/>
      <c r="BE1804" s="72"/>
      <c r="BF1804" s="72"/>
      <c r="BG1804" s="72"/>
      <c r="BH1804" s="72"/>
      <c r="BI1804" s="72"/>
      <c r="BJ1804" s="72"/>
      <c r="BK1804" s="72"/>
      <c r="BL1804" s="72"/>
    </row>
    <row r="1805" spans="27:64" x14ac:dyDescent="0.2">
      <c r="AA1805" s="72"/>
      <c r="AB1805" s="72"/>
      <c r="AC1805" s="72"/>
      <c r="AD1805" s="72"/>
      <c r="AE1805" s="72"/>
      <c r="AG1805" s="127"/>
      <c r="AN1805" s="72"/>
      <c r="AO1805" s="72"/>
      <c r="AP1805" s="72"/>
      <c r="AQ1805" s="72"/>
      <c r="AR1805" s="72"/>
      <c r="AS1805" s="72"/>
      <c r="AT1805" s="72"/>
      <c r="AU1805" s="72"/>
    </row>
    <row r="1806" spans="27:64" x14ac:dyDescent="0.2">
      <c r="AA1806" s="72"/>
      <c r="AB1806" s="72"/>
      <c r="AC1806" s="72"/>
      <c r="AD1806" s="72"/>
      <c r="AE1806" s="72"/>
      <c r="AG1806" s="127"/>
      <c r="AN1806" s="72"/>
      <c r="AO1806" s="72"/>
      <c r="AP1806" s="72"/>
      <c r="AQ1806" s="72"/>
      <c r="AR1806" s="72"/>
      <c r="AS1806" s="72"/>
      <c r="AT1806" s="72"/>
      <c r="AU1806" s="72"/>
    </row>
    <row r="1807" spans="27:64" x14ac:dyDescent="0.2">
      <c r="AA1807" s="72"/>
      <c r="AB1807" s="72"/>
      <c r="AC1807" s="72"/>
      <c r="AD1807" s="72"/>
      <c r="AE1807" s="72"/>
      <c r="AG1807" s="127"/>
      <c r="AN1807" s="72"/>
      <c r="AO1807" s="72"/>
      <c r="AP1807" s="72"/>
      <c r="AQ1807" s="72"/>
      <c r="AR1807" s="72"/>
      <c r="AS1807" s="72"/>
      <c r="AT1807" s="72"/>
      <c r="AU1807" s="72"/>
    </row>
    <row r="1808" spans="27:64" x14ac:dyDescent="0.2">
      <c r="AA1808" s="72"/>
      <c r="AB1808" s="72"/>
      <c r="AC1808" s="72"/>
      <c r="AD1808" s="72"/>
      <c r="AE1808" s="72"/>
      <c r="AG1808" s="127"/>
      <c r="AN1808" s="72"/>
      <c r="AO1808" s="72"/>
      <c r="AP1808" s="72"/>
      <c r="AQ1808" s="72"/>
      <c r="AR1808" s="72"/>
      <c r="AS1808" s="72"/>
      <c r="AT1808" s="72"/>
      <c r="AU1808" s="72"/>
    </row>
    <row r="1809" spans="27:64" x14ac:dyDescent="0.2">
      <c r="AA1809" s="72"/>
      <c r="AB1809" s="72"/>
      <c r="AC1809" s="72"/>
      <c r="AD1809" s="72"/>
      <c r="AE1809" s="72"/>
      <c r="AG1809" s="127"/>
      <c r="AN1809" s="72"/>
      <c r="AO1809" s="72"/>
      <c r="AP1809" s="72"/>
      <c r="AQ1809" s="72"/>
      <c r="AR1809" s="72"/>
      <c r="AS1809" s="72"/>
      <c r="AT1809" s="72"/>
      <c r="AU1809" s="72"/>
      <c r="AV1809" s="72"/>
      <c r="AX1809" s="72"/>
    </row>
    <row r="1810" spans="27:64" x14ac:dyDescent="0.2">
      <c r="AA1810" s="72"/>
      <c r="AB1810" s="72"/>
      <c r="AC1810" s="72"/>
      <c r="AD1810" s="72"/>
      <c r="AE1810" s="72"/>
      <c r="AG1810" s="127"/>
      <c r="AN1810" s="72"/>
      <c r="AO1810" s="72"/>
      <c r="AP1810" s="72"/>
      <c r="AQ1810" s="72"/>
      <c r="AR1810" s="72"/>
      <c r="AS1810" s="72"/>
      <c r="AT1810" s="72"/>
      <c r="AU1810" s="72"/>
    </row>
    <row r="1811" spans="27:64" x14ac:dyDescent="0.2">
      <c r="AA1811" s="72"/>
      <c r="AB1811" s="72"/>
      <c r="AC1811" s="72"/>
      <c r="AD1811" s="72"/>
      <c r="AE1811" s="72"/>
      <c r="AG1811" s="127"/>
      <c r="AN1811" s="72"/>
      <c r="AO1811" s="72"/>
      <c r="AP1811" s="72"/>
      <c r="AQ1811" s="72"/>
      <c r="AR1811" s="72"/>
      <c r="AS1811" s="72"/>
      <c r="AT1811" s="72"/>
      <c r="AU1811" s="72"/>
    </row>
    <row r="1812" spans="27:64" x14ac:dyDescent="0.2">
      <c r="AA1812" s="72"/>
      <c r="AB1812" s="72"/>
      <c r="AC1812" s="72"/>
      <c r="AD1812" s="72"/>
      <c r="AE1812" s="72"/>
      <c r="AG1812" s="127"/>
      <c r="AN1812" s="72"/>
      <c r="AO1812" s="72"/>
      <c r="AP1812" s="72"/>
      <c r="AQ1812" s="72"/>
      <c r="AR1812" s="72"/>
      <c r="AS1812" s="72"/>
      <c r="AT1812" s="72"/>
      <c r="AU1812" s="72"/>
    </row>
    <row r="1813" spans="27:64" x14ac:dyDescent="0.2">
      <c r="AA1813" s="72"/>
      <c r="AB1813" s="72"/>
      <c r="AC1813" s="72"/>
      <c r="AD1813" s="72"/>
      <c r="AE1813" s="72"/>
      <c r="AG1813" s="127"/>
      <c r="AN1813" s="72"/>
      <c r="AO1813" s="72"/>
      <c r="AP1813" s="72"/>
      <c r="AQ1813" s="72"/>
      <c r="AR1813" s="72"/>
      <c r="AS1813" s="72"/>
      <c r="AT1813" s="72"/>
      <c r="AU1813" s="72"/>
    </row>
    <row r="1814" spans="27:64" x14ac:dyDescent="0.2">
      <c r="AA1814" s="72"/>
      <c r="AB1814" s="72"/>
      <c r="AC1814" s="72"/>
      <c r="AD1814" s="72"/>
      <c r="AE1814" s="72"/>
      <c r="AG1814" s="127"/>
      <c r="AN1814" s="72"/>
      <c r="AO1814" s="72"/>
      <c r="AP1814" s="72"/>
      <c r="AQ1814" s="72"/>
      <c r="AR1814" s="72"/>
      <c r="AS1814" s="72"/>
      <c r="AT1814" s="72"/>
      <c r="AU1814" s="72"/>
    </row>
    <row r="1815" spans="27:64" x14ac:dyDescent="0.2">
      <c r="AA1815" s="72"/>
      <c r="AB1815" s="72"/>
      <c r="AC1815" s="72"/>
      <c r="AD1815" s="72"/>
      <c r="AE1815" s="72"/>
      <c r="AG1815" s="127"/>
      <c r="AN1815" s="72"/>
      <c r="AO1815" s="72"/>
      <c r="AP1815" s="72"/>
      <c r="AQ1815" s="72"/>
      <c r="AR1815" s="72"/>
      <c r="AS1815" s="72"/>
      <c r="AT1815" s="72"/>
      <c r="AU1815" s="72"/>
    </row>
    <row r="1816" spans="27:64" x14ac:dyDescent="0.2">
      <c r="AA1816" s="72"/>
      <c r="AB1816" s="72"/>
      <c r="AC1816" s="72"/>
      <c r="AD1816" s="72"/>
      <c r="AE1816" s="72"/>
      <c r="AG1816" s="127"/>
      <c r="AN1816" s="72"/>
      <c r="AO1816" s="72"/>
      <c r="AP1816" s="72"/>
      <c r="AQ1816" s="72"/>
      <c r="AR1816" s="72"/>
      <c r="AS1816" s="72"/>
      <c r="AT1816" s="72"/>
      <c r="AU1816" s="72"/>
      <c r="AV1816" s="72"/>
      <c r="AX1816" s="72"/>
      <c r="AY1816" s="72"/>
      <c r="AZ1816" s="72"/>
      <c r="BA1816" s="72"/>
      <c r="BB1816" s="72"/>
      <c r="BC1816" s="72"/>
      <c r="BD1816" s="72"/>
      <c r="BE1816" s="72"/>
      <c r="BF1816" s="72"/>
      <c r="BG1816" s="72"/>
      <c r="BH1816" s="72"/>
      <c r="BI1816" s="72"/>
      <c r="BJ1816" s="72"/>
      <c r="BK1816" s="72"/>
      <c r="BL1816" s="72"/>
    </row>
    <row r="1817" spans="27:64" x14ac:dyDescent="0.2">
      <c r="AA1817" s="72"/>
      <c r="AB1817" s="72"/>
      <c r="AC1817" s="72"/>
      <c r="AD1817" s="72"/>
      <c r="AE1817" s="72"/>
      <c r="AG1817" s="127"/>
      <c r="AN1817" s="72"/>
      <c r="AO1817" s="72"/>
      <c r="AP1817" s="72"/>
      <c r="AQ1817" s="72"/>
      <c r="AR1817" s="72"/>
      <c r="AS1817" s="72"/>
      <c r="AT1817" s="72"/>
      <c r="AU1817" s="72"/>
      <c r="AV1817" s="72"/>
    </row>
    <row r="1818" spans="27:64" x14ac:dyDescent="0.2">
      <c r="AA1818" s="72"/>
      <c r="AB1818" s="72"/>
      <c r="AC1818" s="72"/>
      <c r="AD1818" s="72"/>
      <c r="AE1818" s="72"/>
      <c r="AG1818" s="127"/>
      <c r="AN1818" s="72"/>
      <c r="AO1818" s="72"/>
      <c r="AP1818" s="72"/>
      <c r="AQ1818" s="72"/>
      <c r="AR1818" s="72"/>
      <c r="AS1818" s="72"/>
      <c r="AT1818" s="72"/>
      <c r="AU1818" s="72"/>
    </row>
    <row r="1819" spans="27:64" x14ac:dyDescent="0.2">
      <c r="AA1819" s="72"/>
      <c r="AB1819" s="72"/>
      <c r="AC1819" s="72"/>
      <c r="AD1819" s="72"/>
      <c r="AE1819" s="72"/>
      <c r="AG1819" s="127"/>
      <c r="AN1819" s="72"/>
      <c r="AO1819" s="72"/>
      <c r="AP1819" s="72"/>
      <c r="AQ1819" s="72"/>
      <c r="AR1819" s="72"/>
      <c r="AS1819" s="72"/>
      <c r="AT1819" s="72"/>
      <c r="AU1819" s="72"/>
      <c r="AV1819" s="72"/>
    </row>
    <row r="1820" spans="27:64" x14ac:dyDescent="0.2">
      <c r="AA1820" s="72"/>
      <c r="AB1820" s="72"/>
      <c r="AC1820" s="72"/>
      <c r="AD1820" s="72"/>
      <c r="AE1820" s="72"/>
      <c r="AG1820" s="127"/>
      <c r="AN1820" s="72"/>
      <c r="AO1820" s="72"/>
      <c r="AP1820" s="72"/>
      <c r="AQ1820" s="72"/>
      <c r="AR1820" s="72"/>
      <c r="AS1820" s="72"/>
      <c r="AT1820" s="72"/>
      <c r="AU1820" s="72"/>
    </row>
    <row r="1821" spans="27:64" x14ac:dyDescent="0.2">
      <c r="AA1821" s="72"/>
      <c r="AB1821" s="72"/>
      <c r="AC1821" s="72"/>
      <c r="AD1821" s="72"/>
      <c r="AE1821" s="72"/>
      <c r="AG1821" s="127"/>
      <c r="AN1821" s="72"/>
      <c r="AO1821" s="72"/>
      <c r="AP1821" s="72"/>
      <c r="AQ1821" s="72"/>
      <c r="AR1821" s="72"/>
      <c r="AS1821" s="72"/>
      <c r="AT1821" s="72"/>
      <c r="AU1821" s="72"/>
    </row>
    <row r="1822" spans="27:64" x14ac:dyDescent="0.2">
      <c r="AA1822" s="72"/>
      <c r="AB1822" s="72"/>
      <c r="AC1822" s="72"/>
      <c r="AD1822" s="72"/>
      <c r="AE1822" s="72"/>
      <c r="AG1822" s="127"/>
      <c r="AN1822" s="72"/>
      <c r="AO1822" s="72"/>
      <c r="AP1822" s="72"/>
      <c r="AQ1822" s="72"/>
      <c r="AR1822" s="72"/>
      <c r="AS1822" s="72"/>
      <c r="AT1822" s="72"/>
      <c r="AU1822" s="72"/>
    </row>
    <row r="1823" spans="27:64" x14ac:dyDescent="0.2">
      <c r="AA1823" s="72"/>
      <c r="AB1823" s="72"/>
      <c r="AC1823" s="72"/>
      <c r="AD1823" s="72"/>
      <c r="AE1823" s="72"/>
      <c r="AG1823" s="127"/>
      <c r="AN1823" s="72"/>
      <c r="AO1823" s="72"/>
      <c r="AP1823" s="72"/>
      <c r="AQ1823" s="72"/>
      <c r="AR1823" s="72"/>
      <c r="AS1823" s="72"/>
      <c r="AT1823" s="72"/>
      <c r="AU1823" s="72"/>
    </row>
    <row r="1824" spans="27:64" x14ac:dyDescent="0.2">
      <c r="AA1824" s="72"/>
      <c r="AB1824" s="72"/>
      <c r="AC1824" s="72"/>
      <c r="AD1824" s="72"/>
      <c r="AE1824" s="72"/>
      <c r="AG1824" s="127"/>
      <c r="AN1824" s="72"/>
      <c r="AO1824" s="72"/>
      <c r="AP1824" s="72"/>
      <c r="AQ1824" s="72"/>
      <c r="AR1824" s="72"/>
      <c r="AS1824" s="72"/>
      <c r="AT1824" s="72"/>
      <c r="AU1824" s="72"/>
    </row>
    <row r="1825" spans="27:64" x14ac:dyDescent="0.2">
      <c r="AA1825" s="72"/>
      <c r="AB1825" s="72"/>
      <c r="AC1825" s="72"/>
      <c r="AD1825" s="72"/>
      <c r="AE1825" s="72"/>
      <c r="AG1825" s="127"/>
      <c r="AN1825" s="72"/>
      <c r="AO1825" s="72"/>
      <c r="AP1825" s="72"/>
      <c r="AQ1825" s="72"/>
      <c r="AR1825" s="72"/>
      <c r="AS1825" s="72"/>
      <c r="AT1825" s="72"/>
      <c r="AU1825" s="72"/>
    </row>
    <row r="1826" spans="27:64" x14ac:dyDescent="0.2">
      <c r="AA1826" s="72"/>
      <c r="AB1826" s="72"/>
      <c r="AC1826" s="72"/>
      <c r="AD1826" s="72"/>
      <c r="AE1826" s="72"/>
      <c r="AG1826" s="127"/>
      <c r="AN1826" s="72"/>
      <c r="AO1826" s="72"/>
      <c r="AP1826" s="72"/>
      <c r="AQ1826" s="72"/>
      <c r="AR1826" s="72"/>
      <c r="AS1826" s="72"/>
      <c r="AT1826" s="72"/>
      <c r="AU1826" s="72"/>
    </row>
    <row r="1827" spans="27:64" x14ac:dyDescent="0.2">
      <c r="AA1827" s="72"/>
      <c r="AB1827" s="72"/>
      <c r="AC1827" s="72"/>
      <c r="AD1827" s="72"/>
      <c r="AE1827" s="72"/>
      <c r="AG1827" s="127"/>
      <c r="AN1827" s="72"/>
      <c r="AO1827" s="72"/>
      <c r="AP1827" s="72"/>
      <c r="AQ1827" s="72"/>
      <c r="AR1827" s="72"/>
      <c r="AS1827" s="72"/>
      <c r="AT1827" s="72"/>
      <c r="AU1827" s="72"/>
    </row>
    <row r="1828" spans="27:64" x14ac:dyDescent="0.2">
      <c r="AA1828" s="72"/>
      <c r="AB1828" s="72"/>
      <c r="AC1828" s="72"/>
      <c r="AD1828" s="72"/>
      <c r="AE1828" s="72"/>
      <c r="AG1828" s="127"/>
      <c r="AN1828" s="72"/>
      <c r="AO1828" s="72"/>
      <c r="AP1828" s="72"/>
      <c r="AQ1828" s="72"/>
      <c r="AR1828" s="72"/>
      <c r="AS1828" s="72"/>
      <c r="AT1828" s="72"/>
      <c r="AU1828" s="72"/>
    </row>
    <row r="1829" spans="27:64" x14ac:dyDescent="0.2">
      <c r="AA1829" s="72"/>
      <c r="AB1829" s="72"/>
      <c r="AC1829" s="72"/>
      <c r="AD1829" s="72"/>
      <c r="AE1829" s="72"/>
      <c r="AG1829" s="127"/>
      <c r="AN1829" s="72"/>
      <c r="AO1829" s="72"/>
      <c r="AP1829" s="72"/>
      <c r="AQ1829" s="72"/>
      <c r="AR1829" s="72"/>
      <c r="AS1829" s="72"/>
      <c r="AT1829" s="72"/>
      <c r="AU1829" s="72"/>
      <c r="AV1829" s="72"/>
      <c r="AW1829" s="72"/>
      <c r="AX1829" s="72"/>
      <c r="AY1829" s="72"/>
      <c r="AZ1829" s="72"/>
      <c r="BA1829" s="72"/>
      <c r="BB1829" s="72"/>
      <c r="BC1829" s="72"/>
      <c r="BD1829" s="72"/>
      <c r="BE1829" s="72"/>
      <c r="BF1829" s="72"/>
      <c r="BG1829" s="72"/>
      <c r="BH1829" s="72"/>
      <c r="BI1829" s="72"/>
      <c r="BJ1829" s="72"/>
      <c r="BK1829" s="72"/>
      <c r="BL1829" s="72"/>
    </row>
    <row r="1830" spans="27:64" x14ac:dyDescent="0.2">
      <c r="AA1830" s="72"/>
      <c r="AB1830" s="72"/>
      <c r="AC1830" s="72"/>
      <c r="AD1830" s="72"/>
      <c r="AE1830" s="72"/>
      <c r="AG1830" s="127"/>
      <c r="AN1830" s="72"/>
      <c r="AO1830" s="72"/>
      <c r="AP1830" s="72"/>
      <c r="AQ1830" s="72"/>
      <c r="AR1830" s="72"/>
      <c r="AS1830" s="72"/>
      <c r="AT1830" s="72"/>
      <c r="AU1830" s="72"/>
    </row>
    <row r="1831" spans="27:64" x14ac:dyDescent="0.2">
      <c r="AA1831" s="72"/>
      <c r="AB1831" s="72"/>
      <c r="AC1831" s="72"/>
      <c r="AD1831" s="72"/>
      <c r="AE1831" s="72"/>
      <c r="AG1831" s="127"/>
      <c r="AN1831" s="72"/>
      <c r="AO1831" s="72"/>
      <c r="AP1831" s="72"/>
      <c r="AQ1831" s="72"/>
      <c r="AR1831" s="72"/>
      <c r="AS1831" s="72"/>
      <c r="AT1831" s="72"/>
      <c r="AU1831" s="72"/>
    </row>
    <row r="1832" spans="27:64" x14ac:dyDescent="0.2">
      <c r="AA1832" s="72"/>
      <c r="AB1832" s="72"/>
      <c r="AC1832" s="72"/>
      <c r="AD1832" s="72"/>
      <c r="AE1832" s="72"/>
      <c r="AG1832" s="127"/>
      <c r="AN1832" s="72"/>
      <c r="AO1832" s="72"/>
      <c r="AP1832" s="72"/>
      <c r="AQ1832" s="72"/>
      <c r="AR1832" s="72"/>
      <c r="AS1832" s="72"/>
      <c r="AT1832" s="72"/>
      <c r="AU1832" s="72"/>
    </row>
    <row r="1833" spans="27:64" x14ac:dyDescent="0.2">
      <c r="AA1833" s="72"/>
      <c r="AB1833" s="72"/>
      <c r="AC1833" s="72"/>
      <c r="AD1833" s="72"/>
      <c r="AE1833" s="72"/>
      <c r="AG1833" s="127"/>
      <c r="AN1833" s="72"/>
      <c r="AO1833" s="72"/>
      <c r="AP1833" s="72"/>
      <c r="AQ1833" s="72"/>
      <c r="AR1833" s="72"/>
      <c r="AS1833" s="72"/>
      <c r="AT1833" s="72"/>
      <c r="AU1833" s="72"/>
    </row>
    <row r="1834" spans="27:64" x14ac:dyDescent="0.2">
      <c r="AA1834" s="72"/>
      <c r="AB1834" s="72"/>
      <c r="AC1834" s="72"/>
      <c r="AD1834" s="72"/>
      <c r="AE1834" s="72"/>
      <c r="AG1834" s="127"/>
      <c r="AN1834" s="72"/>
      <c r="AO1834" s="72"/>
      <c r="AP1834" s="72"/>
      <c r="AQ1834" s="72"/>
      <c r="AR1834" s="72"/>
      <c r="AS1834" s="72"/>
      <c r="AT1834" s="72"/>
      <c r="AU1834" s="72"/>
    </row>
    <row r="1835" spans="27:64" x14ac:dyDescent="0.2">
      <c r="AA1835" s="72"/>
      <c r="AB1835" s="72"/>
      <c r="AC1835" s="72"/>
      <c r="AD1835" s="72"/>
      <c r="AE1835" s="72"/>
      <c r="AG1835" s="127"/>
      <c r="AN1835" s="72"/>
      <c r="AO1835" s="72"/>
      <c r="AP1835" s="72"/>
      <c r="AQ1835" s="72"/>
      <c r="AR1835" s="72"/>
      <c r="AS1835" s="72"/>
      <c r="AT1835" s="72"/>
      <c r="AU1835" s="72"/>
    </row>
    <row r="1836" spans="27:64" x14ac:dyDescent="0.2">
      <c r="AA1836" s="72"/>
      <c r="AB1836" s="72"/>
      <c r="AC1836" s="72"/>
      <c r="AD1836" s="72"/>
      <c r="AE1836" s="72"/>
      <c r="AG1836" s="127"/>
      <c r="AN1836" s="72"/>
      <c r="AO1836" s="72"/>
      <c r="AP1836" s="72"/>
      <c r="AQ1836" s="72"/>
      <c r="AR1836" s="72"/>
      <c r="AS1836" s="72"/>
      <c r="AT1836" s="72"/>
      <c r="AU1836" s="72"/>
    </row>
    <row r="1837" spans="27:64" x14ac:dyDescent="0.2">
      <c r="AA1837" s="72"/>
      <c r="AB1837" s="72"/>
      <c r="AC1837" s="72"/>
      <c r="AD1837" s="72"/>
      <c r="AE1837" s="72"/>
      <c r="AG1837" s="127"/>
      <c r="AN1837" s="72"/>
      <c r="AO1837" s="72"/>
      <c r="AP1837" s="72"/>
      <c r="AQ1837" s="72"/>
      <c r="AR1837" s="72"/>
      <c r="AS1837" s="72"/>
      <c r="AT1837" s="72"/>
      <c r="AU1837" s="72"/>
    </row>
    <row r="1838" spans="27:64" x14ac:dyDescent="0.2">
      <c r="AA1838" s="72"/>
      <c r="AB1838" s="72"/>
      <c r="AC1838" s="72"/>
      <c r="AD1838" s="72"/>
      <c r="AE1838" s="72"/>
      <c r="AG1838" s="127"/>
      <c r="AN1838" s="72"/>
      <c r="AO1838" s="72"/>
      <c r="AP1838" s="72"/>
      <c r="AQ1838" s="72"/>
      <c r="AR1838" s="72"/>
      <c r="AS1838" s="72"/>
      <c r="AT1838" s="72"/>
      <c r="AU1838" s="72"/>
    </row>
    <row r="1839" spans="27:64" x14ac:dyDescent="0.2">
      <c r="AA1839" s="72"/>
      <c r="AB1839" s="72"/>
      <c r="AC1839" s="72"/>
      <c r="AD1839" s="72"/>
      <c r="AE1839" s="72"/>
      <c r="AG1839" s="127"/>
      <c r="AN1839" s="72"/>
      <c r="AO1839" s="72"/>
      <c r="AP1839" s="72"/>
      <c r="AQ1839" s="72"/>
      <c r="AR1839" s="72"/>
      <c r="AS1839" s="72"/>
      <c r="AT1839" s="72"/>
      <c r="AU1839" s="72"/>
    </row>
    <row r="1840" spans="27:64" x14ac:dyDescent="0.2">
      <c r="AA1840" s="72"/>
      <c r="AB1840" s="72"/>
      <c r="AC1840" s="72"/>
      <c r="AD1840" s="72"/>
      <c r="AE1840" s="72"/>
      <c r="AG1840" s="127"/>
      <c r="AN1840" s="72"/>
      <c r="AO1840" s="72"/>
      <c r="AP1840" s="72"/>
      <c r="AQ1840" s="72"/>
      <c r="AR1840" s="72"/>
      <c r="AS1840" s="72"/>
      <c r="AT1840" s="72"/>
      <c r="AU1840" s="72"/>
    </row>
    <row r="1841" spans="27:64" x14ac:dyDescent="0.2">
      <c r="AA1841" s="72"/>
      <c r="AB1841" s="72"/>
      <c r="AC1841" s="72"/>
      <c r="AD1841" s="72"/>
      <c r="AE1841" s="72"/>
      <c r="AG1841" s="127"/>
      <c r="AN1841" s="72"/>
      <c r="AO1841" s="72"/>
      <c r="AP1841" s="72"/>
      <c r="AQ1841" s="72"/>
      <c r="AR1841" s="72"/>
      <c r="AS1841" s="72"/>
      <c r="AT1841" s="72"/>
      <c r="AU1841" s="72"/>
    </row>
    <row r="1842" spans="27:64" x14ac:dyDescent="0.2">
      <c r="AA1842" s="72"/>
      <c r="AB1842" s="72"/>
      <c r="AC1842" s="72"/>
      <c r="AD1842" s="72"/>
      <c r="AE1842" s="72"/>
      <c r="AG1842" s="127"/>
      <c r="AN1842" s="72"/>
      <c r="AO1842" s="72"/>
      <c r="AP1842" s="72"/>
      <c r="AQ1842" s="72"/>
      <c r="AR1842" s="72"/>
      <c r="AS1842" s="72"/>
      <c r="AT1842" s="72"/>
      <c r="AU1842" s="72"/>
    </row>
    <row r="1843" spans="27:64" x14ac:dyDescent="0.2">
      <c r="AA1843" s="72"/>
      <c r="AB1843" s="72"/>
      <c r="AC1843" s="72"/>
      <c r="AD1843" s="72"/>
      <c r="AE1843" s="72"/>
      <c r="AG1843" s="127"/>
      <c r="AN1843" s="72"/>
      <c r="AO1843" s="72"/>
      <c r="AP1843" s="72"/>
      <c r="AQ1843" s="72"/>
      <c r="AR1843" s="72"/>
      <c r="AS1843" s="72"/>
      <c r="AT1843" s="72"/>
      <c r="AU1843" s="72"/>
    </row>
    <row r="1844" spans="27:64" x14ac:dyDescent="0.2">
      <c r="AA1844" s="72"/>
      <c r="AB1844" s="72"/>
      <c r="AC1844" s="72"/>
      <c r="AD1844" s="72"/>
      <c r="AE1844" s="72"/>
      <c r="AG1844" s="127"/>
      <c r="AN1844" s="72"/>
      <c r="AO1844" s="72"/>
      <c r="AP1844" s="72"/>
      <c r="AQ1844" s="72"/>
      <c r="AR1844" s="72"/>
      <c r="AS1844" s="72"/>
      <c r="AT1844" s="72"/>
      <c r="AU1844" s="72"/>
    </row>
    <row r="1845" spans="27:64" x14ac:dyDescent="0.2">
      <c r="AA1845" s="72"/>
      <c r="AB1845" s="72"/>
      <c r="AC1845" s="72"/>
      <c r="AD1845" s="72"/>
      <c r="AE1845" s="72"/>
      <c r="AG1845" s="127"/>
      <c r="AN1845" s="72"/>
      <c r="AO1845" s="72"/>
      <c r="AP1845" s="72"/>
      <c r="AQ1845" s="72"/>
      <c r="AR1845" s="72"/>
      <c r="AS1845" s="72"/>
      <c r="AT1845" s="72"/>
      <c r="AU1845" s="72"/>
    </row>
    <row r="1846" spans="27:64" x14ac:dyDescent="0.2">
      <c r="AA1846" s="72"/>
      <c r="AB1846" s="72"/>
      <c r="AC1846" s="72"/>
      <c r="AD1846" s="72"/>
      <c r="AE1846" s="72"/>
      <c r="AG1846" s="127"/>
      <c r="AN1846" s="72"/>
      <c r="AO1846" s="72"/>
      <c r="AP1846" s="72"/>
      <c r="AQ1846" s="72"/>
      <c r="AR1846" s="72"/>
      <c r="AS1846" s="72"/>
      <c r="AT1846" s="72"/>
      <c r="AU1846" s="72"/>
    </row>
    <row r="1847" spans="27:64" x14ac:dyDescent="0.2">
      <c r="AA1847" s="72"/>
      <c r="AB1847" s="72"/>
      <c r="AC1847" s="72"/>
      <c r="AD1847" s="72"/>
      <c r="AE1847" s="72"/>
      <c r="AG1847" s="127"/>
      <c r="AN1847" s="72"/>
      <c r="AO1847" s="72"/>
      <c r="AP1847" s="72"/>
      <c r="AQ1847" s="72"/>
      <c r="AR1847" s="72"/>
      <c r="AS1847" s="72"/>
      <c r="AT1847" s="72"/>
      <c r="AU1847" s="72"/>
    </row>
    <row r="1848" spans="27:64" x14ac:dyDescent="0.2">
      <c r="AA1848" s="72"/>
      <c r="AB1848" s="72"/>
      <c r="AC1848" s="72"/>
      <c r="AD1848" s="72"/>
      <c r="AE1848" s="72"/>
      <c r="AG1848" s="127"/>
      <c r="AN1848" s="72"/>
      <c r="AO1848" s="72"/>
      <c r="AP1848" s="72"/>
      <c r="AQ1848" s="72"/>
      <c r="AR1848" s="72"/>
      <c r="AS1848" s="72"/>
      <c r="AT1848" s="72"/>
      <c r="AU1848" s="72"/>
      <c r="AV1848" s="72"/>
    </row>
    <row r="1849" spans="27:64" x14ac:dyDescent="0.2">
      <c r="AA1849" s="72"/>
      <c r="AB1849" s="72"/>
      <c r="AC1849" s="72"/>
      <c r="AD1849" s="72"/>
      <c r="AE1849" s="72"/>
      <c r="AG1849" s="127"/>
      <c r="AN1849" s="72"/>
      <c r="AO1849" s="72"/>
      <c r="AP1849" s="72"/>
      <c r="AQ1849" s="72"/>
      <c r="AR1849" s="72"/>
      <c r="AS1849" s="72"/>
      <c r="AT1849" s="72"/>
      <c r="AU1849" s="72"/>
    </row>
    <row r="1850" spans="27:64" x14ac:dyDescent="0.2">
      <c r="AA1850" s="72"/>
      <c r="AB1850" s="72"/>
      <c r="AC1850" s="72"/>
      <c r="AD1850" s="72"/>
      <c r="AE1850" s="72"/>
      <c r="AG1850" s="127"/>
      <c r="AN1850" s="72"/>
      <c r="AO1850" s="72"/>
      <c r="AP1850" s="72"/>
      <c r="AQ1850" s="72"/>
      <c r="AR1850" s="72"/>
      <c r="AS1850" s="72"/>
      <c r="AT1850" s="72"/>
      <c r="AU1850" s="72"/>
      <c r="AV1850" s="72"/>
      <c r="AW1850" s="72"/>
      <c r="AX1850" s="72"/>
      <c r="AY1850" s="72"/>
      <c r="AZ1850" s="72"/>
      <c r="BA1850" s="72"/>
      <c r="BB1850" s="72"/>
      <c r="BC1850" s="72"/>
      <c r="BD1850" s="72"/>
      <c r="BE1850" s="72"/>
      <c r="BF1850" s="72"/>
      <c r="BG1850" s="72"/>
      <c r="BH1850" s="72"/>
      <c r="BI1850" s="72"/>
      <c r="BJ1850" s="72"/>
      <c r="BK1850" s="72"/>
      <c r="BL1850" s="72"/>
    </row>
    <row r="1851" spans="27:64" x14ac:dyDescent="0.2">
      <c r="AA1851" s="72"/>
      <c r="AB1851" s="72"/>
      <c r="AC1851" s="72"/>
      <c r="AD1851" s="72"/>
      <c r="AE1851" s="72"/>
      <c r="AG1851" s="127"/>
      <c r="AN1851" s="72"/>
      <c r="AO1851" s="72"/>
      <c r="AP1851" s="72"/>
      <c r="AQ1851" s="72"/>
      <c r="AR1851" s="72"/>
      <c r="AS1851" s="72"/>
      <c r="AT1851" s="72"/>
      <c r="AU1851" s="72"/>
      <c r="AV1851" s="72"/>
    </row>
    <row r="1852" spans="27:64" x14ac:dyDescent="0.2">
      <c r="AA1852" s="72"/>
      <c r="AB1852" s="72"/>
      <c r="AC1852" s="72"/>
      <c r="AD1852" s="72"/>
      <c r="AE1852" s="72"/>
      <c r="AG1852" s="127"/>
      <c r="AN1852" s="72"/>
      <c r="AO1852" s="72"/>
      <c r="AP1852" s="72"/>
      <c r="AQ1852" s="72"/>
      <c r="AR1852" s="72"/>
      <c r="AS1852" s="72"/>
      <c r="AT1852" s="72"/>
      <c r="AU1852" s="72"/>
    </row>
    <row r="1853" spans="27:64" x14ac:dyDescent="0.2">
      <c r="AA1853" s="72"/>
      <c r="AB1853" s="72"/>
      <c r="AC1853" s="72"/>
      <c r="AD1853" s="72"/>
      <c r="AE1853" s="72"/>
      <c r="AG1853" s="127"/>
      <c r="AN1853" s="72"/>
      <c r="AO1853" s="72"/>
      <c r="AP1853" s="72"/>
      <c r="AQ1853" s="72"/>
      <c r="AR1853" s="72"/>
      <c r="AS1853" s="72"/>
      <c r="AT1853" s="72"/>
      <c r="AU1853" s="72"/>
    </row>
    <row r="1854" spans="27:64" x14ac:dyDescent="0.2">
      <c r="AA1854" s="72"/>
      <c r="AB1854" s="72"/>
      <c r="AC1854" s="72"/>
      <c r="AD1854" s="72"/>
      <c r="AE1854" s="72"/>
      <c r="AG1854" s="127"/>
      <c r="AN1854" s="72"/>
      <c r="AO1854" s="72"/>
      <c r="AP1854" s="72"/>
      <c r="AQ1854" s="72"/>
      <c r="AR1854" s="72"/>
      <c r="AS1854" s="72"/>
      <c r="AT1854" s="72"/>
      <c r="AU1854" s="72"/>
    </row>
    <row r="1855" spans="27:64" x14ac:dyDescent="0.2">
      <c r="AA1855" s="72"/>
      <c r="AB1855" s="72"/>
      <c r="AC1855" s="72"/>
      <c r="AD1855" s="72"/>
      <c r="AE1855" s="72"/>
      <c r="AG1855" s="127"/>
      <c r="AN1855" s="72"/>
      <c r="AO1855" s="72"/>
      <c r="AP1855" s="72"/>
      <c r="AQ1855" s="72"/>
      <c r="AR1855" s="72"/>
      <c r="AS1855" s="72"/>
      <c r="AT1855" s="72"/>
      <c r="AU1855" s="72"/>
    </row>
    <row r="1856" spans="27:64" x14ac:dyDescent="0.2">
      <c r="AA1856" s="72"/>
      <c r="AB1856" s="72"/>
      <c r="AC1856" s="72"/>
      <c r="AD1856" s="72"/>
      <c r="AE1856" s="72"/>
      <c r="AG1856" s="127"/>
      <c r="AN1856" s="72"/>
      <c r="AO1856" s="72"/>
      <c r="AP1856" s="72"/>
      <c r="AQ1856" s="72"/>
      <c r="AR1856" s="72"/>
      <c r="AS1856" s="72"/>
      <c r="AT1856" s="72"/>
      <c r="AU1856" s="72"/>
    </row>
    <row r="1857" spans="27:47" x14ac:dyDescent="0.2">
      <c r="AA1857" s="72"/>
      <c r="AB1857" s="72"/>
      <c r="AC1857" s="72"/>
      <c r="AD1857" s="72"/>
      <c r="AE1857" s="72"/>
      <c r="AG1857" s="127"/>
      <c r="AN1857" s="72"/>
      <c r="AO1857" s="72"/>
      <c r="AP1857" s="72"/>
      <c r="AQ1857" s="72"/>
      <c r="AR1857" s="72"/>
      <c r="AS1857" s="72"/>
      <c r="AT1857" s="72"/>
      <c r="AU1857" s="72"/>
    </row>
    <row r="1858" spans="27:47" x14ac:dyDescent="0.2">
      <c r="AA1858" s="72"/>
      <c r="AB1858" s="72"/>
      <c r="AC1858" s="72"/>
      <c r="AD1858" s="72"/>
      <c r="AE1858" s="72"/>
      <c r="AG1858" s="127"/>
      <c r="AN1858" s="72"/>
      <c r="AO1858" s="72"/>
      <c r="AP1858" s="72"/>
      <c r="AQ1858" s="72"/>
      <c r="AR1858" s="72"/>
      <c r="AS1858" s="72"/>
      <c r="AT1858" s="72"/>
      <c r="AU1858" s="72"/>
    </row>
    <row r="1859" spans="27:47" x14ac:dyDescent="0.2">
      <c r="AA1859" s="72"/>
      <c r="AB1859" s="72"/>
      <c r="AC1859" s="72"/>
      <c r="AD1859" s="72"/>
      <c r="AE1859" s="72"/>
      <c r="AG1859" s="127"/>
      <c r="AN1859" s="72"/>
      <c r="AO1859" s="72"/>
      <c r="AP1859" s="72"/>
      <c r="AQ1859" s="72"/>
      <c r="AR1859" s="72"/>
      <c r="AS1859" s="72"/>
      <c r="AT1859" s="72"/>
      <c r="AU1859" s="72"/>
    </row>
    <row r="1860" spans="27:47" x14ac:dyDescent="0.2">
      <c r="AA1860" s="72"/>
      <c r="AB1860" s="72"/>
      <c r="AC1860" s="72"/>
      <c r="AD1860" s="72"/>
      <c r="AE1860" s="72"/>
      <c r="AG1860" s="127"/>
      <c r="AN1860" s="72"/>
      <c r="AO1860" s="72"/>
      <c r="AP1860" s="72"/>
      <c r="AQ1860" s="72"/>
      <c r="AR1860" s="72"/>
      <c r="AS1860" s="72"/>
      <c r="AT1860" s="72"/>
      <c r="AU1860" s="72"/>
    </row>
    <row r="1861" spans="27:47" x14ac:dyDescent="0.2">
      <c r="AA1861" s="72"/>
      <c r="AB1861" s="72"/>
      <c r="AC1861" s="72"/>
      <c r="AD1861" s="72"/>
      <c r="AE1861" s="72"/>
      <c r="AG1861" s="127"/>
      <c r="AN1861" s="72"/>
      <c r="AO1861" s="72"/>
      <c r="AP1861" s="72"/>
      <c r="AQ1861" s="72"/>
      <c r="AR1861" s="72"/>
      <c r="AS1861" s="72"/>
      <c r="AT1861" s="72"/>
      <c r="AU1861" s="72"/>
    </row>
    <row r="1862" spans="27:47" x14ac:dyDescent="0.2">
      <c r="AA1862" s="72"/>
      <c r="AB1862" s="72"/>
      <c r="AC1862" s="72"/>
      <c r="AD1862" s="72"/>
      <c r="AE1862" s="72"/>
      <c r="AG1862" s="127"/>
      <c r="AN1862" s="72"/>
      <c r="AO1862" s="72"/>
      <c r="AP1862" s="72"/>
      <c r="AQ1862" s="72"/>
      <c r="AR1862" s="72"/>
      <c r="AS1862" s="72"/>
      <c r="AT1862" s="72"/>
      <c r="AU1862" s="72"/>
    </row>
    <row r="1863" spans="27:47" x14ac:dyDescent="0.2">
      <c r="AA1863" s="72"/>
      <c r="AB1863" s="72"/>
      <c r="AC1863" s="72"/>
      <c r="AD1863" s="72"/>
      <c r="AE1863" s="72"/>
      <c r="AG1863" s="127"/>
      <c r="AN1863" s="72"/>
      <c r="AO1863" s="72"/>
      <c r="AP1863" s="72"/>
      <c r="AQ1863" s="72"/>
      <c r="AR1863" s="72"/>
      <c r="AS1863" s="72"/>
      <c r="AT1863" s="72"/>
      <c r="AU1863" s="72"/>
    </row>
    <row r="1864" spans="27:47" x14ac:dyDescent="0.2">
      <c r="AA1864" s="72"/>
      <c r="AB1864" s="72"/>
      <c r="AC1864" s="72"/>
      <c r="AD1864" s="72"/>
      <c r="AE1864" s="72"/>
      <c r="AG1864" s="127"/>
      <c r="AN1864" s="72"/>
      <c r="AO1864" s="72"/>
      <c r="AP1864" s="72"/>
      <c r="AQ1864" s="72"/>
      <c r="AR1864" s="72"/>
      <c r="AS1864" s="72"/>
      <c r="AT1864" s="72"/>
      <c r="AU1864" s="72"/>
    </row>
    <row r="1865" spans="27:47" x14ac:dyDescent="0.2">
      <c r="AA1865" s="72"/>
      <c r="AB1865" s="72"/>
      <c r="AC1865" s="72"/>
      <c r="AD1865" s="72"/>
      <c r="AE1865" s="72"/>
      <c r="AG1865" s="127"/>
      <c r="AN1865" s="72"/>
      <c r="AO1865" s="72"/>
      <c r="AP1865" s="72"/>
      <c r="AQ1865" s="72"/>
      <c r="AR1865" s="72"/>
      <c r="AS1865" s="72"/>
      <c r="AT1865" s="72"/>
      <c r="AU1865" s="72"/>
    </row>
    <row r="1866" spans="27:47" x14ac:dyDescent="0.2">
      <c r="AA1866" s="72"/>
      <c r="AB1866" s="72"/>
      <c r="AC1866" s="72"/>
      <c r="AD1866" s="72"/>
      <c r="AE1866" s="72"/>
      <c r="AG1866" s="127"/>
      <c r="AN1866" s="72"/>
      <c r="AO1866" s="72"/>
      <c r="AP1866" s="72"/>
      <c r="AQ1866" s="72"/>
      <c r="AR1866" s="72"/>
      <c r="AS1866" s="72"/>
      <c r="AT1866" s="72"/>
      <c r="AU1866" s="72"/>
    </row>
    <row r="1867" spans="27:47" x14ac:dyDescent="0.2">
      <c r="AA1867" s="72"/>
      <c r="AB1867" s="72"/>
      <c r="AC1867" s="72"/>
      <c r="AD1867" s="72"/>
      <c r="AE1867" s="72"/>
      <c r="AG1867" s="127"/>
      <c r="AN1867" s="72"/>
      <c r="AO1867" s="72"/>
      <c r="AP1867" s="72"/>
      <c r="AQ1867" s="72"/>
      <c r="AR1867" s="72"/>
      <c r="AS1867" s="72"/>
      <c r="AT1867" s="72"/>
      <c r="AU1867" s="72"/>
    </row>
    <row r="1868" spans="27:47" x14ac:dyDescent="0.2">
      <c r="AA1868" s="72"/>
      <c r="AB1868" s="72"/>
      <c r="AC1868" s="72"/>
      <c r="AD1868" s="72"/>
      <c r="AE1868" s="72"/>
      <c r="AG1868" s="127"/>
      <c r="AN1868" s="72"/>
      <c r="AO1868" s="72"/>
      <c r="AP1868" s="72"/>
      <c r="AQ1868" s="72"/>
      <c r="AR1868" s="72"/>
      <c r="AS1868" s="72"/>
      <c r="AT1868" s="72"/>
      <c r="AU1868" s="72"/>
    </row>
    <row r="1869" spans="27:47" x14ac:dyDescent="0.2">
      <c r="AA1869" s="72"/>
      <c r="AB1869" s="72"/>
      <c r="AC1869" s="72"/>
      <c r="AD1869" s="72"/>
      <c r="AE1869" s="72"/>
      <c r="AG1869" s="127"/>
      <c r="AN1869" s="72"/>
      <c r="AO1869" s="72"/>
      <c r="AP1869" s="72"/>
      <c r="AQ1869" s="72"/>
      <c r="AR1869" s="72"/>
      <c r="AS1869" s="72"/>
      <c r="AT1869" s="72"/>
      <c r="AU1869" s="72"/>
    </row>
    <row r="1870" spans="27:47" x14ac:dyDescent="0.2">
      <c r="AA1870" s="72"/>
      <c r="AB1870" s="72"/>
      <c r="AC1870" s="72"/>
      <c r="AD1870" s="72"/>
      <c r="AE1870" s="72"/>
      <c r="AG1870" s="127"/>
      <c r="AN1870" s="72"/>
      <c r="AO1870" s="72"/>
      <c r="AP1870" s="72"/>
      <c r="AQ1870" s="72"/>
      <c r="AR1870" s="72"/>
      <c r="AS1870" s="72"/>
      <c r="AT1870" s="72"/>
      <c r="AU1870" s="72"/>
    </row>
    <row r="1871" spans="27:47" x14ac:dyDescent="0.2">
      <c r="AA1871" s="72"/>
      <c r="AB1871" s="72"/>
      <c r="AC1871" s="72"/>
      <c r="AD1871" s="72"/>
      <c r="AE1871" s="72"/>
      <c r="AG1871" s="127"/>
      <c r="AN1871" s="72"/>
      <c r="AO1871" s="72"/>
      <c r="AP1871" s="72"/>
      <c r="AQ1871" s="72"/>
      <c r="AR1871" s="72"/>
      <c r="AS1871" s="72"/>
      <c r="AT1871" s="72"/>
      <c r="AU1871" s="72"/>
    </row>
    <row r="1872" spans="27:47" x14ac:dyDescent="0.2">
      <c r="AA1872" s="72"/>
      <c r="AB1872" s="72"/>
      <c r="AC1872" s="72"/>
      <c r="AD1872" s="72"/>
      <c r="AE1872" s="72"/>
      <c r="AG1872" s="127"/>
      <c r="AN1872" s="72"/>
      <c r="AO1872" s="72"/>
      <c r="AP1872" s="72"/>
      <c r="AQ1872" s="72"/>
      <c r="AR1872" s="72"/>
      <c r="AS1872" s="72"/>
      <c r="AT1872" s="72"/>
      <c r="AU1872" s="72"/>
    </row>
    <row r="1873" spans="27:47" x14ac:dyDescent="0.2">
      <c r="AA1873" s="72"/>
      <c r="AB1873" s="72"/>
      <c r="AC1873" s="72"/>
      <c r="AD1873" s="72"/>
      <c r="AE1873" s="72"/>
      <c r="AG1873" s="127"/>
      <c r="AN1873" s="72"/>
      <c r="AO1873" s="72"/>
      <c r="AP1873" s="72"/>
      <c r="AQ1873" s="72"/>
      <c r="AR1873" s="72"/>
      <c r="AS1873" s="72"/>
      <c r="AT1873" s="72"/>
      <c r="AU1873" s="72"/>
    </row>
    <row r="1874" spans="27:47" x14ac:dyDescent="0.2">
      <c r="AA1874" s="72"/>
      <c r="AB1874" s="72"/>
      <c r="AC1874" s="72"/>
      <c r="AD1874" s="72"/>
      <c r="AE1874" s="72"/>
      <c r="AG1874" s="127"/>
      <c r="AN1874" s="72"/>
      <c r="AO1874" s="72"/>
      <c r="AP1874" s="72"/>
      <c r="AQ1874" s="72"/>
      <c r="AR1874" s="72"/>
      <c r="AS1874" s="72"/>
      <c r="AT1874" s="72"/>
      <c r="AU1874" s="72"/>
    </row>
    <row r="1875" spans="27:47" x14ac:dyDescent="0.2">
      <c r="AA1875" s="72"/>
      <c r="AB1875" s="72"/>
      <c r="AC1875" s="72"/>
      <c r="AD1875" s="72"/>
      <c r="AE1875" s="72"/>
      <c r="AG1875" s="127"/>
      <c r="AN1875" s="72"/>
      <c r="AO1875" s="72"/>
      <c r="AP1875" s="72"/>
      <c r="AQ1875" s="72"/>
      <c r="AR1875" s="72"/>
      <c r="AS1875" s="72"/>
      <c r="AT1875" s="72"/>
      <c r="AU1875" s="72"/>
    </row>
    <row r="1876" spans="27:47" x14ac:dyDescent="0.2">
      <c r="AA1876" s="72"/>
      <c r="AB1876" s="72"/>
      <c r="AC1876" s="72"/>
      <c r="AD1876" s="72"/>
      <c r="AE1876" s="72"/>
      <c r="AG1876" s="127"/>
      <c r="AN1876" s="72"/>
      <c r="AO1876" s="72"/>
      <c r="AP1876" s="72"/>
      <c r="AQ1876" s="72"/>
      <c r="AR1876" s="72"/>
      <c r="AS1876" s="72"/>
      <c r="AT1876" s="72"/>
      <c r="AU1876" s="72"/>
    </row>
    <row r="1877" spans="27:47" x14ac:dyDescent="0.2">
      <c r="AA1877" s="72"/>
      <c r="AB1877" s="72"/>
      <c r="AC1877" s="72"/>
      <c r="AD1877" s="72"/>
      <c r="AE1877" s="72"/>
      <c r="AG1877" s="127"/>
      <c r="AN1877" s="72"/>
      <c r="AO1877" s="72"/>
      <c r="AP1877" s="72"/>
      <c r="AQ1877" s="72"/>
      <c r="AR1877" s="72"/>
      <c r="AS1877" s="72"/>
      <c r="AT1877" s="72"/>
      <c r="AU1877" s="72"/>
    </row>
    <row r="1878" spans="27:47" x14ac:dyDescent="0.2">
      <c r="AA1878" s="72"/>
      <c r="AB1878" s="72"/>
      <c r="AC1878" s="72"/>
      <c r="AD1878" s="72"/>
      <c r="AE1878" s="72"/>
      <c r="AG1878" s="127"/>
      <c r="AN1878" s="72"/>
      <c r="AO1878" s="72"/>
      <c r="AP1878" s="72"/>
      <c r="AQ1878" s="72"/>
      <c r="AR1878" s="72"/>
      <c r="AS1878" s="72"/>
      <c r="AT1878" s="72"/>
      <c r="AU1878" s="72"/>
    </row>
    <row r="1879" spans="27:47" x14ac:dyDescent="0.2">
      <c r="AA1879" s="72"/>
      <c r="AB1879" s="72"/>
      <c r="AC1879" s="72"/>
      <c r="AD1879" s="72"/>
      <c r="AE1879" s="72"/>
      <c r="AG1879" s="127"/>
      <c r="AN1879" s="72"/>
      <c r="AO1879" s="72"/>
      <c r="AP1879" s="72"/>
      <c r="AQ1879" s="72"/>
      <c r="AR1879" s="72"/>
      <c r="AS1879" s="72"/>
      <c r="AT1879" s="72"/>
      <c r="AU1879" s="72"/>
    </row>
    <row r="1880" spans="27:47" x14ac:dyDescent="0.2">
      <c r="AA1880" s="72"/>
      <c r="AB1880" s="72"/>
      <c r="AC1880" s="72"/>
      <c r="AD1880" s="72"/>
      <c r="AE1880" s="72"/>
      <c r="AG1880" s="127"/>
      <c r="AN1880" s="72"/>
      <c r="AO1880" s="72"/>
      <c r="AP1880" s="72"/>
      <c r="AQ1880" s="72"/>
      <c r="AR1880" s="72"/>
      <c r="AS1880" s="72"/>
      <c r="AT1880" s="72"/>
      <c r="AU1880" s="72"/>
    </row>
    <row r="1881" spans="27:47" x14ac:dyDescent="0.2">
      <c r="AA1881" s="72"/>
      <c r="AB1881" s="72"/>
      <c r="AC1881" s="72"/>
      <c r="AD1881" s="72"/>
      <c r="AE1881" s="72"/>
      <c r="AG1881" s="127"/>
      <c r="AN1881" s="72"/>
      <c r="AO1881" s="72"/>
      <c r="AP1881" s="72"/>
      <c r="AQ1881" s="72"/>
      <c r="AR1881" s="72"/>
      <c r="AS1881" s="72"/>
      <c r="AT1881" s="72"/>
      <c r="AU1881" s="72"/>
    </row>
    <row r="1882" spans="27:47" x14ac:dyDescent="0.2">
      <c r="AA1882" s="72"/>
      <c r="AB1882" s="72"/>
      <c r="AC1882" s="72"/>
      <c r="AD1882" s="72"/>
      <c r="AE1882" s="72"/>
      <c r="AG1882" s="127"/>
      <c r="AN1882" s="72"/>
      <c r="AO1882" s="72"/>
      <c r="AP1882" s="72"/>
      <c r="AQ1882" s="72"/>
      <c r="AR1882" s="72"/>
      <c r="AS1882" s="72"/>
      <c r="AT1882" s="72"/>
      <c r="AU1882" s="72"/>
    </row>
    <row r="1883" spans="27:47" x14ac:dyDescent="0.2">
      <c r="AA1883" s="72"/>
      <c r="AB1883" s="72"/>
      <c r="AC1883" s="72"/>
      <c r="AD1883" s="72"/>
      <c r="AE1883" s="72"/>
      <c r="AG1883" s="127"/>
      <c r="AN1883" s="72"/>
      <c r="AO1883" s="72"/>
      <c r="AP1883" s="72"/>
      <c r="AQ1883" s="72"/>
      <c r="AR1883" s="72"/>
      <c r="AS1883" s="72"/>
      <c r="AT1883" s="72"/>
      <c r="AU1883" s="72"/>
    </row>
    <row r="1884" spans="27:47" x14ac:dyDescent="0.2">
      <c r="AA1884" s="72"/>
      <c r="AB1884" s="72"/>
      <c r="AC1884" s="72"/>
      <c r="AD1884" s="72"/>
      <c r="AE1884" s="72"/>
      <c r="AG1884" s="127"/>
      <c r="AN1884" s="72"/>
      <c r="AO1884" s="72"/>
      <c r="AP1884" s="72"/>
      <c r="AQ1884" s="72"/>
      <c r="AR1884" s="72"/>
      <c r="AS1884" s="72"/>
      <c r="AT1884" s="72"/>
      <c r="AU1884" s="72"/>
    </row>
    <row r="1885" spans="27:47" x14ac:dyDescent="0.2">
      <c r="AA1885" s="72"/>
      <c r="AB1885" s="72"/>
      <c r="AC1885" s="72"/>
      <c r="AD1885" s="72"/>
      <c r="AE1885" s="72"/>
      <c r="AG1885" s="127"/>
      <c r="AN1885" s="72"/>
      <c r="AO1885" s="72"/>
      <c r="AP1885" s="72"/>
      <c r="AQ1885" s="72"/>
      <c r="AR1885" s="72"/>
      <c r="AS1885" s="72"/>
      <c r="AT1885" s="72"/>
      <c r="AU1885" s="72"/>
    </row>
    <row r="1886" spans="27:47" x14ac:dyDescent="0.2">
      <c r="AA1886" s="72"/>
      <c r="AB1886" s="72"/>
      <c r="AC1886" s="72"/>
      <c r="AD1886" s="72"/>
      <c r="AE1886" s="72"/>
      <c r="AG1886" s="127"/>
      <c r="AN1886" s="72"/>
      <c r="AO1886" s="72"/>
      <c r="AP1886" s="72"/>
      <c r="AQ1886" s="72"/>
      <c r="AR1886" s="72"/>
      <c r="AS1886" s="72"/>
      <c r="AT1886" s="72"/>
      <c r="AU1886" s="72"/>
    </row>
    <row r="1887" spans="27:47" x14ac:dyDescent="0.2">
      <c r="AA1887" s="72"/>
      <c r="AB1887" s="72"/>
      <c r="AC1887" s="72"/>
      <c r="AD1887" s="72"/>
      <c r="AE1887" s="72"/>
      <c r="AG1887" s="127"/>
      <c r="AN1887" s="72"/>
      <c r="AO1887" s="72"/>
      <c r="AP1887" s="72"/>
      <c r="AQ1887" s="72"/>
      <c r="AR1887" s="72"/>
      <c r="AS1887" s="72"/>
      <c r="AT1887" s="72"/>
      <c r="AU1887" s="72"/>
    </row>
    <row r="1888" spans="27:47" x14ac:dyDescent="0.2">
      <c r="AA1888" s="72"/>
      <c r="AB1888" s="72"/>
      <c r="AC1888" s="72"/>
      <c r="AD1888" s="72"/>
      <c r="AE1888" s="72"/>
      <c r="AG1888" s="127"/>
      <c r="AN1888" s="72"/>
      <c r="AO1888" s="72"/>
      <c r="AP1888" s="72"/>
      <c r="AQ1888" s="72"/>
      <c r="AR1888" s="72"/>
      <c r="AS1888" s="72"/>
      <c r="AT1888" s="72"/>
      <c r="AU1888" s="72"/>
    </row>
    <row r="1889" spans="27:47" x14ac:dyDescent="0.2">
      <c r="AA1889" s="72"/>
      <c r="AB1889" s="72"/>
      <c r="AC1889" s="72"/>
      <c r="AD1889" s="72"/>
      <c r="AE1889" s="72"/>
      <c r="AG1889" s="127"/>
      <c r="AN1889" s="72"/>
      <c r="AO1889" s="72"/>
      <c r="AP1889" s="72"/>
      <c r="AQ1889" s="72"/>
      <c r="AR1889" s="72"/>
      <c r="AS1889" s="72"/>
      <c r="AT1889" s="72"/>
      <c r="AU1889" s="72"/>
    </row>
    <row r="1890" spans="27:47" x14ac:dyDescent="0.2">
      <c r="AA1890" s="72"/>
      <c r="AB1890" s="72"/>
      <c r="AC1890" s="72"/>
      <c r="AD1890" s="72"/>
      <c r="AE1890" s="72"/>
      <c r="AG1890" s="127"/>
      <c r="AN1890" s="72"/>
      <c r="AO1890" s="72"/>
      <c r="AP1890" s="72"/>
      <c r="AQ1890" s="72"/>
      <c r="AR1890" s="72"/>
      <c r="AS1890" s="72"/>
      <c r="AT1890" s="72"/>
      <c r="AU1890" s="72"/>
    </row>
    <row r="1891" spans="27:47" x14ac:dyDescent="0.2">
      <c r="AA1891" s="72"/>
      <c r="AB1891" s="72"/>
      <c r="AC1891" s="72"/>
      <c r="AD1891" s="72"/>
      <c r="AE1891" s="72"/>
      <c r="AG1891" s="127"/>
      <c r="AN1891" s="72"/>
      <c r="AO1891" s="72"/>
      <c r="AP1891" s="72"/>
      <c r="AQ1891" s="72"/>
      <c r="AR1891" s="72"/>
      <c r="AS1891" s="72"/>
      <c r="AT1891" s="72"/>
      <c r="AU1891" s="72"/>
    </row>
    <row r="1892" spans="27:47" x14ac:dyDescent="0.2">
      <c r="AA1892" s="72"/>
      <c r="AB1892" s="72"/>
      <c r="AC1892" s="72"/>
      <c r="AD1892" s="72"/>
      <c r="AE1892" s="72"/>
      <c r="AG1892" s="127"/>
      <c r="AN1892" s="72"/>
      <c r="AO1892" s="72"/>
      <c r="AP1892" s="72"/>
      <c r="AQ1892" s="72"/>
      <c r="AR1892" s="72"/>
      <c r="AS1892" s="72"/>
      <c r="AT1892" s="72"/>
      <c r="AU1892" s="72"/>
    </row>
    <row r="1893" spans="27:47" x14ac:dyDescent="0.2">
      <c r="AA1893" s="72"/>
      <c r="AB1893" s="72"/>
      <c r="AC1893" s="72"/>
      <c r="AD1893" s="72"/>
      <c r="AE1893" s="72"/>
      <c r="AG1893" s="127"/>
      <c r="AN1893" s="72"/>
      <c r="AO1893" s="72"/>
      <c r="AP1893" s="72"/>
      <c r="AQ1893" s="72"/>
      <c r="AR1893" s="72"/>
      <c r="AS1893" s="72"/>
      <c r="AT1893" s="72"/>
      <c r="AU1893" s="72"/>
    </row>
    <row r="1894" spans="27:47" x14ac:dyDescent="0.2">
      <c r="AA1894" s="72"/>
      <c r="AB1894" s="72"/>
      <c r="AC1894" s="72"/>
      <c r="AD1894" s="72"/>
      <c r="AE1894" s="72"/>
      <c r="AG1894" s="127"/>
      <c r="AN1894" s="72"/>
      <c r="AO1894" s="72"/>
      <c r="AP1894" s="72"/>
      <c r="AQ1894" s="72"/>
      <c r="AR1894" s="72"/>
      <c r="AS1894" s="72"/>
      <c r="AT1894" s="72"/>
      <c r="AU1894" s="72"/>
    </row>
    <row r="1895" spans="27:47" x14ac:dyDescent="0.2">
      <c r="AA1895" s="72"/>
      <c r="AB1895" s="72"/>
      <c r="AC1895" s="72"/>
      <c r="AD1895" s="72"/>
      <c r="AE1895" s="72"/>
      <c r="AG1895" s="127"/>
      <c r="AN1895" s="72"/>
      <c r="AO1895" s="72"/>
      <c r="AP1895" s="72"/>
      <c r="AQ1895" s="72"/>
      <c r="AR1895" s="72"/>
      <c r="AS1895" s="72"/>
      <c r="AT1895" s="72"/>
      <c r="AU1895" s="72"/>
    </row>
    <row r="1896" spans="27:47" x14ac:dyDescent="0.2">
      <c r="AA1896" s="72"/>
      <c r="AB1896" s="72"/>
      <c r="AC1896" s="72"/>
      <c r="AD1896" s="72"/>
      <c r="AE1896" s="72"/>
      <c r="AG1896" s="127"/>
      <c r="AN1896" s="72"/>
      <c r="AO1896" s="72"/>
      <c r="AP1896" s="72"/>
      <c r="AQ1896" s="72"/>
      <c r="AR1896" s="72"/>
      <c r="AS1896" s="72"/>
      <c r="AT1896" s="72"/>
      <c r="AU1896" s="72"/>
    </row>
    <row r="1897" spans="27:47" x14ac:dyDescent="0.2">
      <c r="AA1897" s="72"/>
      <c r="AB1897" s="72"/>
      <c r="AC1897" s="72"/>
      <c r="AD1897" s="72"/>
      <c r="AE1897" s="72"/>
      <c r="AG1897" s="127"/>
      <c r="AN1897" s="72"/>
      <c r="AO1897" s="72"/>
      <c r="AP1897" s="72"/>
      <c r="AQ1897" s="72"/>
      <c r="AR1897" s="72"/>
      <c r="AS1897" s="72"/>
      <c r="AT1897" s="72"/>
      <c r="AU1897" s="72"/>
    </row>
    <row r="1898" spans="27:47" x14ac:dyDescent="0.2">
      <c r="AA1898" s="72"/>
      <c r="AB1898" s="72"/>
      <c r="AC1898" s="72"/>
      <c r="AD1898" s="72"/>
      <c r="AE1898" s="72"/>
      <c r="AG1898" s="127"/>
      <c r="AN1898" s="72"/>
      <c r="AO1898" s="72"/>
      <c r="AP1898" s="72"/>
      <c r="AQ1898" s="72"/>
      <c r="AR1898" s="72"/>
      <c r="AS1898" s="72"/>
      <c r="AT1898" s="72"/>
      <c r="AU1898" s="72"/>
    </row>
    <row r="1899" spans="27:47" x14ac:dyDescent="0.2">
      <c r="AA1899" s="72"/>
      <c r="AB1899" s="72"/>
      <c r="AC1899" s="72"/>
      <c r="AD1899" s="72"/>
      <c r="AE1899" s="72"/>
      <c r="AG1899" s="127"/>
      <c r="AN1899" s="72"/>
      <c r="AO1899" s="72"/>
      <c r="AP1899" s="72"/>
      <c r="AQ1899" s="72"/>
      <c r="AR1899" s="72"/>
      <c r="AS1899" s="72"/>
      <c r="AT1899" s="72"/>
      <c r="AU1899" s="72"/>
    </row>
    <row r="1900" spans="27:47" x14ac:dyDescent="0.2">
      <c r="AA1900" s="72"/>
      <c r="AB1900" s="72"/>
      <c r="AC1900" s="72"/>
      <c r="AD1900" s="72"/>
      <c r="AE1900" s="72"/>
      <c r="AG1900" s="127"/>
      <c r="AN1900" s="72"/>
      <c r="AO1900" s="72"/>
      <c r="AP1900" s="72"/>
      <c r="AQ1900" s="72"/>
      <c r="AR1900" s="72"/>
      <c r="AS1900" s="72"/>
      <c r="AT1900" s="72"/>
      <c r="AU1900" s="72"/>
    </row>
    <row r="1901" spans="27:47" x14ac:dyDescent="0.2">
      <c r="AA1901" s="72"/>
      <c r="AB1901" s="72"/>
      <c r="AC1901" s="72"/>
      <c r="AD1901" s="72"/>
      <c r="AE1901" s="72"/>
      <c r="AG1901" s="127"/>
      <c r="AN1901" s="72"/>
      <c r="AO1901" s="72"/>
      <c r="AP1901" s="72"/>
      <c r="AQ1901" s="72"/>
      <c r="AR1901" s="72"/>
      <c r="AS1901" s="72"/>
      <c r="AT1901" s="72"/>
      <c r="AU1901" s="72"/>
    </row>
    <row r="1902" spans="27:47" x14ac:dyDescent="0.2">
      <c r="AA1902" s="72"/>
      <c r="AB1902" s="72"/>
      <c r="AC1902" s="72"/>
      <c r="AD1902" s="72"/>
      <c r="AE1902" s="72"/>
      <c r="AG1902" s="127"/>
      <c r="AN1902" s="72"/>
      <c r="AO1902" s="72"/>
      <c r="AP1902" s="72"/>
      <c r="AQ1902" s="72"/>
      <c r="AR1902" s="72"/>
      <c r="AS1902" s="72"/>
      <c r="AT1902" s="72"/>
      <c r="AU1902" s="72"/>
    </row>
    <row r="1903" spans="27:47" x14ac:dyDescent="0.2">
      <c r="AA1903" s="72"/>
      <c r="AB1903" s="72"/>
      <c r="AC1903" s="72"/>
      <c r="AD1903" s="72"/>
      <c r="AE1903" s="72"/>
      <c r="AG1903" s="127"/>
      <c r="AN1903" s="72"/>
      <c r="AO1903" s="72"/>
      <c r="AP1903" s="72"/>
      <c r="AQ1903" s="72"/>
      <c r="AR1903" s="72"/>
      <c r="AS1903" s="72"/>
      <c r="AT1903" s="72"/>
      <c r="AU1903" s="72"/>
    </row>
    <row r="1904" spans="27:47" x14ac:dyDescent="0.2">
      <c r="AA1904" s="72"/>
      <c r="AB1904" s="72"/>
      <c r="AC1904" s="72"/>
      <c r="AD1904" s="72"/>
      <c r="AE1904" s="72"/>
      <c r="AG1904" s="127"/>
      <c r="AN1904" s="72"/>
      <c r="AO1904" s="72"/>
      <c r="AP1904" s="72"/>
      <c r="AQ1904" s="72"/>
      <c r="AR1904" s="72"/>
      <c r="AS1904" s="72"/>
      <c r="AT1904" s="72"/>
      <c r="AU1904" s="72"/>
    </row>
    <row r="1905" spans="27:48" x14ac:dyDescent="0.2">
      <c r="AA1905" s="72"/>
      <c r="AB1905" s="72"/>
      <c r="AC1905" s="72"/>
      <c r="AD1905" s="72"/>
      <c r="AE1905" s="72"/>
      <c r="AG1905" s="127"/>
      <c r="AN1905" s="72"/>
      <c r="AO1905" s="72"/>
      <c r="AP1905" s="72"/>
      <c r="AQ1905" s="72"/>
      <c r="AR1905" s="72"/>
      <c r="AS1905" s="72"/>
      <c r="AT1905" s="72"/>
      <c r="AU1905" s="72"/>
    </row>
    <row r="1906" spans="27:48" x14ac:dyDescent="0.2">
      <c r="AA1906" s="72"/>
      <c r="AB1906" s="72"/>
      <c r="AC1906" s="72"/>
      <c r="AD1906" s="72"/>
      <c r="AE1906" s="72"/>
      <c r="AG1906" s="127"/>
      <c r="AN1906" s="72"/>
      <c r="AO1906" s="72"/>
      <c r="AP1906" s="72"/>
      <c r="AQ1906" s="72"/>
      <c r="AR1906" s="72"/>
      <c r="AS1906" s="72"/>
      <c r="AT1906" s="72"/>
      <c r="AU1906" s="72"/>
    </row>
    <row r="1907" spans="27:48" x14ac:dyDescent="0.2">
      <c r="AA1907" s="72"/>
      <c r="AB1907" s="72"/>
      <c r="AC1907" s="72"/>
      <c r="AD1907" s="72"/>
      <c r="AE1907" s="72"/>
      <c r="AG1907" s="127"/>
      <c r="AN1907" s="72"/>
      <c r="AO1907" s="72"/>
      <c r="AP1907" s="72"/>
      <c r="AQ1907" s="72"/>
      <c r="AR1907" s="72"/>
      <c r="AS1907" s="72"/>
      <c r="AT1907" s="72"/>
      <c r="AU1907" s="72"/>
    </row>
    <row r="1908" spans="27:48" x14ac:dyDescent="0.2">
      <c r="AA1908" s="72"/>
      <c r="AB1908" s="72"/>
      <c r="AC1908" s="72"/>
      <c r="AD1908" s="72"/>
      <c r="AE1908" s="72"/>
      <c r="AG1908" s="127"/>
      <c r="AN1908" s="72"/>
      <c r="AO1908" s="72"/>
      <c r="AP1908" s="72"/>
      <c r="AQ1908" s="72"/>
      <c r="AR1908" s="72"/>
      <c r="AS1908" s="72"/>
      <c r="AT1908" s="72"/>
      <c r="AU1908" s="72"/>
    </row>
    <row r="1909" spans="27:48" x14ac:dyDescent="0.2">
      <c r="AA1909" s="72"/>
      <c r="AB1909" s="72"/>
      <c r="AC1909" s="72"/>
      <c r="AD1909" s="72"/>
      <c r="AE1909" s="72"/>
      <c r="AG1909" s="127"/>
      <c r="AN1909" s="72"/>
      <c r="AO1909" s="72"/>
      <c r="AP1909" s="72"/>
      <c r="AQ1909" s="72"/>
      <c r="AR1909" s="72"/>
      <c r="AS1909" s="72"/>
      <c r="AT1909" s="72"/>
      <c r="AU1909" s="72"/>
    </row>
    <row r="1910" spans="27:48" x14ac:dyDescent="0.2">
      <c r="AA1910" s="72"/>
      <c r="AB1910" s="72"/>
      <c r="AC1910" s="72"/>
      <c r="AD1910" s="72"/>
      <c r="AE1910" s="72"/>
      <c r="AG1910" s="127"/>
      <c r="AN1910" s="72"/>
      <c r="AO1910" s="72"/>
      <c r="AP1910" s="72"/>
      <c r="AQ1910" s="72"/>
      <c r="AR1910" s="72"/>
      <c r="AS1910" s="72"/>
      <c r="AT1910" s="72"/>
      <c r="AU1910" s="72"/>
    </row>
    <row r="1911" spans="27:48" x14ac:dyDescent="0.2">
      <c r="AA1911" s="72"/>
      <c r="AB1911" s="72"/>
      <c r="AC1911" s="72"/>
      <c r="AD1911" s="72"/>
      <c r="AE1911" s="72"/>
      <c r="AG1911" s="127"/>
      <c r="AN1911" s="72"/>
      <c r="AO1911" s="72"/>
      <c r="AP1911" s="72"/>
      <c r="AQ1911" s="72"/>
      <c r="AR1911" s="72"/>
      <c r="AS1911" s="72"/>
      <c r="AT1911" s="72"/>
      <c r="AU1911" s="72"/>
    </row>
    <row r="1912" spans="27:48" x14ac:dyDescent="0.2">
      <c r="AA1912" s="72"/>
      <c r="AB1912" s="72"/>
      <c r="AC1912" s="72"/>
      <c r="AD1912" s="72"/>
      <c r="AE1912" s="72"/>
      <c r="AG1912" s="127"/>
      <c r="AN1912" s="72"/>
      <c r="AO1912" s="72"/>
      <c r="AP1912" s="72"/>
      <c r="AQ1912" s="72"/>
      <c r="AR1912" s="72"/>
      <c r="AS1912" s="72"/>
      <c r="AT1912" s="72"/>
      <c r="AU1912" s="72"/>
    </row>
    <row r="1913" spans="27:48" x14ac:dyDescent="0.2">
      <c r="AA1913" s="72"/>
      <c r="AB1913" s="72"/>
      <c r="AC1913" s="72"/>
      <c r="AD1913" s="72"/>
      <c r="AE1913" s="72"/>
      <c r="AG1913" s="127"/>
      <c r="AN1913" s="72"/>
      <c r="AO1913" s="72"/>
      <c r="AP1913" s="72"/>
      <c r="AQ1913" s="72"/>
      <c r="AR1913" s="72"/>
      <c r="AS1913" s="72"/>
      <c r="AT1913" s="72"/>
      <c r="AU1913" s="72"/>
    </row>
    <row r="1914" spans="27:48" x14ac:dyDescent="0.2">
      <c r="AA1914" s="72"/>
      <c r="AB1914" s="72"/>
      <c r="AC1914" s="72"/>
      <c r="AD1914" s="72"/>
      <c r="AE1914" s="72"/>
      <c r="AG1914" s="127"/>
      <c r="AN1914" s="72"/>
      <c r="AO1914" s="72"/>
      <c r="AP1914" s="72"/>
      <c r="AQ1914" s="72"/>
      <c r="AR1914" s="72"/>
      <c r="AS1914" s="72"/>
      <c r="AT1914" s="72"/>
      <c r="AU1914" s="72"/>
      <c r="AV1914" s="72"/>
    </row>
    <row r="1915" spans="27:48" x14ac:dyDescent="0.2">
      <c r="AA1915" s="72"/>
      <c r="AB1915" s="72"/>
      <c r="AC1915" s="72"/>
      <c r="AD1915" s="72"/>
      <c r="AE1915" s="72"/>
      <c r="AG1915" s="127"/>
      <c r="AN1915" s="72"/>
      <c r="AO1915" s="72"/>
      <c r="AP1915" s="72"/>
      <c r="AQ1915" s="72"/>
      <c r="AR1915" s="72"/>
      <c r="AS1915" s="72"/>
      <c r="AT1915" s="72"/>
      <c r="AU1915" s="72"/>
    </row>
    <row r="1916" spans="27:48" x14ac:dyDescent="0.2">
      <c r="AA1916" s="72"/>
      <c r="AB1916" s="72"/>
      <c r="AC1916" s="72"/>
      <c r="AD1916" s="72"/>
      <c r="AE1916" s="72"/>
      <c r="AG1916" s="127"/>
      <c r="AN1916" s="72"/>
      <c r="AO1916" s="72"/>
      <c r="AP1916" s="72"/>
      <c r="AQ1916" s="72"/>
      <c r="AR1916" s="72"/>
      <c r="AS1916" s="72"/>
      <c r="AT1916" s="72"/>
      <c r="AU1916" s="72"/>
    </row>
    <row r="1917" spans="27:48" x14ac:dyDescent="0.2">
      <c r="AA1917" s="72"/>
      <c r="AB1917" s="72"/>
      <c r="AC1917" s="72"/>
      <c r="AD1917" s="72"/>
      <c r="AE1917" s="72"/>
      <c r="AG1917" s="127"/>
      <c r="AN1917" s="72"/>
      <c r="AO1917" s="72"/>
      <c r="AP1917" s="72"/>
      <c r="AQ1917" s="72"/>
      <c r="AR1917" s="72"/>
      <c r="AS1917" s="72"/>
      <c r="AT1917" s="72"/>
      <c r="AU1917" s="72"/>
    </row>
    <row r="1918" spans="27:48" x14ac:dyDescent="0.2">
      <c r="AA1918" s="72"/>
      <c r="AB1918" s="72"/>
      <c r="AC1918" s="72"/>
      <c r="AD1918" s="72"/>
      <c r="AE1918" s="72"/>
      <c r="AG1918" s="127"/>
      <c r="AN1918" s="72"/>
      <c r="AO1918" s="72"/>
      <c r="AP1918" s="72"/>
      <c r="AQ1918" s="72"/>
      <c r="AR1918" s="72"/>
      <c r="AS1918" s="72"/>
      <c r="AT1918" s="72"/>
      <c r="AU1918" s="72"/>
      <c r="AV1918" s="72"/>
    </row>
    <row r="1919" spans="27:48" x14ac:dyDescent="0.2">
      <c r="AA1919" s="72"/>
      <c r="AB1919" s="72"/>
      <c r="AC1919" s="72"/>
      <c r="AD1919" s="72"/>
      <c r="AE1919" s="72"/>
      <c r="AG1919" s="127"/>
      <c r="AN1919" s="72"/>
      <c r="AO1919" s="72"/>
      <c r="AP1919" s="72"/>
      <c r="AQ1919" s="72"/>
      <c r="AR1919" s="72"/>
      <c r="AS1919" s="72"/>
      <c r="AT1919" s="72"/>
      <c r="AU1919" s="72"/>
    </row>
    <row r="1920" spans="27:48" x14ac:dyDescent="0.2">
      <c r="AA1920" s="72"/>
      <c r="AB1920" s="72"/>
      <c r="AC1920" s="72"/>
      <c r="AD1920" s="72"/>
      <c r="AE1920" s="72"/>
      <c r="AG1920" s="127"/>
      <c r="AN1920" s="72"/>
      <c r="AO1920" s="72"/>
      <c r="AP1920" s="72"/>
      <c r="AQ1920" s="72"/>
      <c r="AR1920" s="72"/>
      <c r="AS1920" s="72"/>
      <c r="AT1920" s="72"/>
      <c r="AU1920" s="72"/>
    </row>
    <row r="1921" spans="27:48" x14ac:dyDescent="0.2">
      <c r="AA1921" s="72"/>
      <c r="AB1921" s="72"/>
      <c r="AC1921" s="72"/>
      <c r="AD1921" s="72"/>
      <c r="AE1921" s="72"/>
      <c r="AG1921" s="127"/>
      <c r="AN1921" s="72"/>
      <c r="AO1921" s="72"/>
      <c r="AP1921" s="72"/>
      <c r="AQ1921" s="72"/>
      <c r="AR1921" s="72"/>
      <c r="AS1921" s="72"/>
      <c r="AT1921" s="72"/>
      <c r="AU1921" s="72"/>
      <c r="AV1921" s="72"/>
    </row>
    <row r="1922" spans="27:48" x14ac:dyDescent="0.2">
      <c r="AA1922" s="72"/>
      <c r="AB1922" s="72"/>
      <c r="AC1922" s="72"/>
      <c r="AD1922" s="72"/>
      <c r="AE1922" s="72"/>
      <c r="AG1922" s="127"/>
      <c r="AN1922" s="72"/>
      <c r="AO1922" s="72"/>
      <c r="AP1922" s="72"/>
      <c r="AQ1922" s="72"/>
      <c r="AR1922" s="72"/>
      <c r="AS1922" s="72"/>
      <c r="AT1922" s="72"/>
      <c r="AU1922" s="72"/>
    </row>
    <row r="1923" spans="27:48" x14ac:dyDescent="0.2">
      <c r="AA1923" s="72"/>
      <c r="AB1923" s="72"/>
      <c r="AC1923" s="72"/>
      <c r="AD1923" s="72"/>
      <c r="AE1923" s="72"/>
      <c r="AG1923" s="127"/>
      <c r="AN1923" s="72"/>
      <c r="AO1923" s="72"/>
      <c r="AP1923" s="72"/>
      <c r="AQ1923" s="72"/>
      <c r="AR1923" s="72"/>
      <c r="AS1923" s="72"/>
      <c r="AT1923" s="72"/>
      <c r="AU1923" s="72"/>
    </row>
    <row r="1924" spans="27:48" x14ac:dyDescent="0.2">
      <c r="AA1924" s="72"/>
      <c r="AB1924" s="72"/>
      <c r="AC1924" s="72"/>
      <c r="AD1924" s="72"/>
      <c r="AE1924" s="72"/>
      <c r="AG1924" s="127"/>
      <c r="AN1924" s="72"/>
      <c r="AO1924" s="72"/>
      <c r="AP1924" s="72"/>
      <c r="AQ1924" s="72"/>
      <c r="AR1924" s="72"/>
      <c r="AS1924" s="72"/>
      <c r="AT1924" s="72"/>
      <c r="AU1924" s="72"/>
    </row>
    <row r="1925" spans="27:48" x14ac:dyDescent="0.2">
      <c r="AA1925" s="72"/>
      <c r="AB1925" s="72"/>
      <c r="AC1925" s="72"/>
      <c r="AD1925" s="72"/>
      <c r="AE1925" s="72"/>
      <c r="AG1925" s="127"/>
      <c r="AN1925" s="72"/>
      <c r="AO1925" s="72"/>
      <c r="AP1925" s="72"/>
      <c r="AQ1925" s="72"/>
      <c r="AR1925" s="72"/>
      <c r="AS1925" s="72"/>
      <c r="AT1925" s="72"/>
      <c r="AU1925" s="72"/>
    </row>
    <row r="1926" spans="27:48" x14ac:dyDescent="0.2">
      <c r="AA1926" s="72"/>
      <c r="AB1926" s="72"/>
      <c r="AC1926" s="72"/>
      <c r="AD1926" s="72"/>
      <c r="AE1926" s="72"/>
      <c r="AG1926" s="127"/>
      <c r="AN1926" s="72"/>
      <c r="AO1926" s="72"/>
      <c r="AP1926" s="72"/>
      <c r="AQ1926" s="72"/>
      <c r="AR1926" s="72"/>
      <c r="AS1926" s="72"/>
      <c r="AT1926" s="72"/>
      <c r="AU1926" s="72"/>
    </row>
    <row r="1927" spans="27:48" x14ac:dyDescent="0.2">
      <c r="AA1927" s="72"/>
      <c r="AB1927" s="72"/>
      <c r="AC1927" s="72"/>
      <c r="AD1927" s="72"/>
      <c r="AE1927" s="72"/>
      <c r="AG1927" s="127"/>
      <c r="AN1927" s="72"/>
      <c r="AO1927" s="72"/>
      <c r="AP1927" s="72"/>
      <c r="AQ1927" s="72"/>
      <c r="AR1927" s="72"/>
      <c r="AS1927" s="72"/>
      <c r="AT1927" s="72"/>
      <c r="AU1927" s="72"/>
    </row>
    <row r="1928" spans="27:48" x14ac:dyDescent="0.2">
      <c r="AA1928" s="72"/>
      <c r="AB1928" s="72"/>
      <c r="AC1928" s="72"/>
      <c r="AD1928" s="72"/>
      <c r="AE1928" s="72"/>
      <c r="AG1928" s="127"/>
      <c r="AN1928" s="72"/>
      <c r="AO1928" s="72"/>
      <c r="AP1928" s="72"/>
      <c r="AQ1928" s="72"/>
      <c r="AR1928" s="72"/>
      <c r="AS1928" s="72"/>
      <c r="AT1928" s="72"/>
      <c r="AU1928" s="72"/>
    </row>
    <row r="1929" spans="27:48" x14ac:dyDescent="0.2">
      <c r="AA1929" s="72"/>
      <c r="AB1929" s="72"/>
      <c r="AC1929" s="72"/>
      <c r="AD1929" s="72"/>
      <c r="AE1929" s="72"/>
      <c r="AG1929" s="127"/>
      <c r="AN1929" s="72"/>
      <c r="AO1929" s="72"/>
      <c r="AP1929" s="72"/>
      <c r="AQ1929" s="72"/>
      <c r="AR1929" s="72"/>
      <c r="AS1929" s="72"/>
      <c r="AT1929" s="72"/>
      <c r="AU1929" s="72"/>
    </row>
    <row r="1930" spans="27:48" x14ac:dyDescent="0.2">
      <c r="AA1930" s="72"/>
      <c r="AB1930" s="72"/>
      <c r="AC1930" s="72"/>
      <c r="AD1930" s="72"/>
      <c r="AE1930" s="72"/>
      <c r="AG1930" s="127"/>
      <c r="AN1930" s="72"/>
      <c r="AO1930" s="72"/>
      <c r="AP1930" s="72"/>
      <c r="AQ1930" s="72"/>
      <c r="AR1930" s="72"/>
      <c r="AS1930" s="72"/>
      <c r="AT1930" s="72"/>
      <c r="AU1930" s="72"/>
    </row>
    <row r="1931" spans="27:48" x14ac:dyDescent="0.2">
      <c r="AA1931" s="72"/>
      <c r="AB1931" s="72"/>
      <c r="AC1931" s="72"/>
      <c r="AD1931" s="72"/>
      <c r="AE1931" s="72"/>
      <c r="AG1931" s="127"/>
      <c r="AN1931" s="72"/>
      <c r="AO1931" s="72"/>
      <c r="AP1931" s="72"/>
      <c r="AQ1931" s="72"/>
      <c r="AR1931" s="72"/>
      <c r="AS1931" s="72"/>
      <c r="AT1931" s="72"/>
      <c r="AU1931" s="72"/>
    </row>
    <row r="1932" spans="27:48" x14ac:dyDescent="0.2">
      <c r="AA1932" s="72"/>
      <c r="AB1932" s="72"/>
      <c r="AC1932" s="72"/>
      <c r="AD1932" s="72"/>
      <c r="AE1932" s="72"/>
      <c r="AG1932" s="127"/>
      <c r="AN1932" s="72"/>
      <c r="AO1932" s="72"/>
      <c r="AP1932" s="72"/>
      <c r="AQ1932" s="72"/>
      <c r="AR1932" s="72"/>
      <c r="AS1932" s="72"/>
      <c r="AT1932" s="72"/>
      <c r="AU1932" s="72"/>
    </row>
    <row r="1933" spans="27:48" x14ac:dyDescent="0.2">
      <c r="AA1933" s="72"/>
      <c r="AB1933" s="72"/>
      <c r="AC1933" s="72"/>
      <c r="AD1933" s="72"/>
      <c r="AE1933" s="72"/>
      <c r="AG1933" s="127"/>
      <c r="AN1933" s="72"/>
      <c r="AO1933" s="72"/>
      <c r="AP1933" s="72"/>
      <c r="AQ1933" s="72"/>
      <c r="AR1933" s="72"/>
      <c r="AS1933" s="72"/>
      <c r="AT1933" s="72"/>
      <c r="AU1933" s="72"/>
    </row>
    <row r="1934" spans="27:48" x14ac:dyDescent="0.2">
      <c r="AA1934" s="72"/>
      <c r="AB1934" s="72"/>
      <c r="AC1934" s="72"/>
      <c r="AD1934" s="72"/>
      <c r="AE1934" s="72"/>
      <c r="AG1934" s="127"/>
      <c r="AN1934" s="72"/>
      <c r="AO1934" s="72"/>
      <c r="AP1934" s="72"/>
      <c r="AQ1934" s="72"/>
      <c r="AR1934" s="72"/>
      <c r="AS1934" s="72"/>
      <c r="AT1934" s="72"/>
      <c r="AU1934" s="72"/>
    </row>
    <row r="1935" spans="27:48" x14ac:dyDescent="0.2">
      <c r="AA1935" s="72"/>
      <c r="AB1935" s="72"/>
      <c r="AC1935" s="72"/>
      <c r="AD1935" s="72"/>
      <c r="AE1935" s="72"/>
      <c r="AG1935" s="127"/>
      <c r="AN1935" s="72"/>
      <c r="AO1935" s="72"/>
      <c r="AP1935" s="72"/>
      <c r="AQ1935" s="72"/>
      <c r="AR1935" s="72"/>
      <c r="AS1935" s="72"/>
      <c r="AT1935" s="72"/>
      <c r="AU1935" s="72"/>
    </row>
    <row r="1936" spans="27:48" x14ac:dyDescent="0.2">
      <c r="AA1936" s="72"/>
      <c r="AB1936" s="72"/>
      <c r="AC1936" s="72"/>
      <c r="AD1936" s="72"/>
      <c r="AE1936" s="72"/>
      <c r="AG1936" s="127"/>
      <c r="AN1936" s="72"/>
      <c r="AO1936" s="72"/>
      <c r="AP1936" s="72"/>
      <c r="AQ1936" s="72"/>
      <c r="AR1936" s="72"/>
      <c r="AS1936" s="72"/>
      <c r="AT1936" s="72"/>
      <c r="AU1936" s="72"/>
    </row>
    <row r="1937" spans="27:47" x14ac:dyDescent="0.2">
      <c r="AA1937" s="72"/>
      <c r="AB1937" s="72"/>
      <c r="AC1937" s="72"/>
      <c r="AD1937" s="72"/>
      <c r="AE1937" s="72"/>
      <c r="AG1937" s="127"/>
      <c r="AN1937" s="72"/>
      <c r="AO1937" s="72"/>
      <c r="AP1937" s="72"/>
      <c r="AQ1937" s="72"/>
      <c r="AR1937" s="72"/>
      <c r="AS1937" s="72"/>
      <c r="AT1937" s="72"/>
      <c r="AU1937" s="72"/>
    </row>
    <row r="1938" spans="27:47" x14ac:dyDescent="0.2">
      <c r="AA1938" s="72"/>
      <c r="AB1938" s="72"/>
      <c r="AC1938" s="72"/>
      <c r="AD1938" s="72"/>
      <c r="AE1938" s="72"/>
      <c r="AG1938" s="127"/>
      <c r="AN1938" s="72"/>
      <c r="AO1938" s="72"/>
      <c r="AP1938" s="72"/>
      <c r="AQ1938" s="72"/>
      <c r="AR1938" s="72"/>
      <c r="AS1938" s="72"/>
      <c r="AT1938" s="72"/>
      <c r="AU1938" s="72"/>
    </row>
    <row r="1939" spans="27:47" x14ac:dyDescent="0.2">
      <c r="AA1939" s="72"/>
      <c r="AB1939" s="72"/>
      <c r="AC1939" s="72"/>
      <c r="AD1939" s="72"/>
      <c r="AE1939" s="72"/>
      <c r="AG1939" s="127"/>
      <c r="AN1939" s="72"/>
      <c r="AO1939" s="72"/>
      <c r="AP1939" s="72"/>
      <c r="AQ1939" s="72"/>
      <c r="AR1939" s="72"/>
      <c r="AS1939" s="72"/>
      <c r="AT1939" s="72"/>
      <c r="AU1939" s="72"/>
    </row>
    <row r="1940" spans="27:47" x14ac:dyDescent="0.2">
      <c r="AA1940" s="72"/>
      <c r="AB1940" s="72"/>
      <c r="AC1940" s="72"/>
      <c r="AD1940" s="72"/>
      <c r="AE1940" s="72"/>
      <c r="AG1940" s="127"/>
      <c r="AN1940" s="72"/>
      <c r="AO1940" s="72"/>
      <c r="AP1940" s="72"/>
      <c r="AQ1940" s="72"/>
      <c r="AR1940" s="72"/>
      <c r="AS1940" s="72"/>
      <c r="AT1940" s="72"/>
      <c r="AU1940" s="72"/>
    </row>
    <row r="1941" spans="27:47" x14ac:dyDescent="0.2">
      <c r="AA1941" s="72"/>
      <c r="AB1941" s="72"/>
      <c r="AC1941" s="72"/>
      <c r="AD1941" s="72"/>
      <c r="AE1941" s="72"/>
      <c r="AG1941" s="127"/>
      <c r="AN1941" s="72"/>
      <c r="AO1941" s="72"/>
      <c r="AP1941" s="72"/>
      <c r="AQ1941" s="72"/>
      <c r="AR1941" s="72"/>
      <c r="AS1941" s="72"/>
      <c r="AT1941" s="72"/>
      <c r="AU1941" s="72"/>
    </row>
    <row r="1942" spans="27:47" x14ac:dyDescent="0.2">
      <c r="AA1942" s="72"/>
      <c r="AB1942" s="72"/>
      <c r="AC1942" s="72"/>
      <c r="AD1942" s="72"/>
      <c r="AE1942" s="72"/>
      <c r="AG1942" s="127"/>
      <c r="AN1942" s="72"/>
      <c r="AO1942" s="72"/>
      <c r="AP1942" s="72"/>
      <c r="AQ1942" s="72"/>
      <c r="AR1942" s="72"/>
      <c r="AS1942" s="72"/>
      <c r="AT1942" s="72"/>
      <c r="AU1942" s="72"/>
    </row>
    <row r="1943" spans="27:47" x14ac:dyDescent="0.2">
      <c r="AA1943" s="72"/>
      <c r="AB1943" s="72"/>
      <c r="AC1943" s="72"/>
      <c r="AD1943" s="72"/>
      <c r="AE1943" s="72"/>
      <c r="AG1943" s="127"/>
      <c r="AN1943" s="72"/>
      <c r="AO1943" s="72"/>
      <c r="AP1943" s="72"/>
      <c r="AQ1943" s="72"/>
      <c r="AR1943" s="72"/>
      <c r="AS1943" s="72"/>
      <c r="AT1943" s="72"/>
      <c r="AU1943" s="72"/>
    </row>
    <row r="1944" spans="27:47" x14ac:dyDescent="0.2">
      <c r="AA1944" s="72"/>
      <c r="AB1944" s="72"/>
      <c r="AC1944" s="72"/>
      <c r="AD1944" s="72"/>
      <c r="AE1944" s="72"/>
      <c r="AG1944" s="127"/>
      <c r="AN1944" s="72"/>
      <c r="AO1944" s="72"/>
      <c r="AP1944" s="72"/>
      <c r="AQ1944" s="72"/>
      <c r="AR1944" s="72"/>
      <c r="AS1944" s="72"/>
      <c r="AT1944" s="72"/>
      <c r="AU1944" s="72"/>
    </row>
    <row r="1945" spans="27:47" x14ac:dyDescent="0.2">
      <c r="AA1945" s="72"/>
      <c r="AB1945" s="72"/>
      <c r="AC1945" s="72"/>
      <c r="AD1945" s="72"/>
      <c r="AE1945" s="72"/>
      <c r="AG1945" s="127"/>
      <c r="AN1945" s="72"/>
      <c r="AO1945" s="72"/>
      <c r="AP1945" s="72"/>
      <c r="AQ1945" s="72"/>
      <c r="AR1945" s="72"/>
      <c r="AS1945" s="72"/>
      <c r="AT1945" s="72"/>
      <c r="AU1945" s="72"/>
    </row>
    <row r="1946" spans="27:47" x14ac:dyDescent="0.2">
      <c r="AA1946" s="72"/>
      <c r="AB1946" s="72"/>
      <c r="AC1946" s="72"/>
      <c r="AD1946" s="72"/>
      <c r="AE1946" s="72"/>
      <c r="AG1946" s="127"/>
      <c r="AN1946" s="72"/>
      <c r="AO1946" s="72"/>
      <c r="AP1946" s="72"/>
      <c r="AQ1946" s="72"/>
      <c r="AR1946" s="72"/>
      <c r="AS1946" s="72"/>
      <c r="AT1946" s="72"/>
      <c r="AU1946" s="72"/>
    </row>
    <row r="1947" spans="27:47" x14ac:dyDescent="0.2">
      <c r="AA1947" s="72"/>
      <c r="AB1947" s="72"/>
      <c r="AC1947" s="72"/>
      <c r="AD1947" s="72"/>
      <c r="AE1947" s="72"/>
      <c r="AG1947" s="127"/>
      <c r="AN1947" s="72"/>
      <c r="AO1947" s="72"/>
      <c r="AP1947" s="72"/>
      <c r="AQ1947" s="72"/>
      <c r="AR1947" s="72"/>
      <c r="AS1947" s="72"/>
      <c r="AT1947" s="72"/>
      <c r="AU1947" s="72"/>
    </row>
    <row r="1948" spans="27:47" x14ac:dyDescent="0.2">
      <c r="AA1948" s="72"/>
      <c r="AB1948" s="72"/>
      <c r="AC1948" s="72"/>
      <c r="AD1948" s="72"/>
      <c r="AE1948" s="72"/>
      <c r="AG1948" s="127"/>
      <c r="AN1948" s="72"/>
      <c r="AO1948" s="72"/>
      <c r="AP1948" s="72"/>
      <c r="AQ1948" s="72"/>
      <c r="AR1948" s="72"/>
      <c r="AS1948" s="72"/>
      <c r="AT1948" s="72"/>
      <c r="AU1948" s="72"/>
    </row>
    <row r="1949" spans="27:47" x14ac:dyDescent="0.2">
      <c r="AA1949" s="72"/>
      <c r="AB1949" s="72"/>
      <c r="AC1949" s="72"/>
      <c r="AD1949" s="72"/>
      <c r="AE1949" s="72"/>
      <c r="AG1949" s="127"/>
      <c r="AN1949" s="72"/>
      <c r="AO1949" s="72"/>
      <c r="AP1949" s="72"/>
      <c r="AQ1949" s="72"/>
      <c r="AR1949" s="72"/>
      <c r="AS1949" s="72"/>
      <c r="AT1949" s="72"/>
      <c r="AU1949" s="72"/>
    </row>
    <row r="1950" spans="27:47" x14ac:dyDescent="0.2">
      <c r="AA1950" s="72"/>
      <c r="AB1950" s="72"/>
      <c r="AC1950" s="72"/>
      <c r="AD1950" s="72"/>
      <c r="AE1950" s="72"/>
      <c r="AG1950" s="127"/>
      <c r="AN1950" s="72"/>
      <c r="AO1950" s="72"/>
      <c r="AP1950" s="72"/>
      <c r="AQ1950" s="72"/>
      <c r="AR1950" s="72"/>
      <c r="AS1950" s="72"/>
      <c r="AT1950" s="72"/>
      <c r="AU1950" s="72"/>
    </row>
    <row r="1951" spans="27:47" x14ac:dyDescent="0.2">
      <c r="AA1951" s="72"/>
      <c r="AB1951" s="72"/>
      <c r="AC1951" s="72"/>
      <c r="AD1951" s="72"/>
      <c r="AE1951" s="72"/>
      <c r="AG1951" s="127"/>
      <c r="AN1951" s="72"/>
      <c r="AO1951" s="72"/>
      <c r="AP1951" s="72"/>
      <c r="AQ1951" s="72"/>
      <c r="AR1951" s="72"/>
      <c r="AS1951" s="72"/>
      <c r="AT1951" s="72"/>
      <c r="AU1951" s="72"/>
    </row>
    <row r="1952" spans="27:47" x14ac:dyDescent="0.2">
      <c r="AA1952" s="72"/>
      <c r="AB1952" s="72"/>
      <c r="AC1952" s="72"/>
      <c r="AD1952" s="72"/>
      <c r="AE1952" s="72"/>
      <c r="AG1952" s="127"/>
      <c r="AN1952" s="72"/>
      <c r="AO1952" s="72"/>
      <c r="AP1952" s="72"/>
      <c r="AQ1952" s="72"/>
      <c r="AR1952" s="72"/>
      <c r="AS1952" s="72"/>
      <c r="AT1952" s="72"/>
      <c r="AU1952" s="72"/>
    </row>
    <row r="1953" spans="27:47" x14ac:dyDescent="0.2">
      <c r="AA1953" s="72"/>
      <c r="AB1953" s="72"/>
      <c r="AC1953" s="72"/>
      <c r="AD1953" s="72"/>
      <c r="AE1953" s="72"/>
      <c r="AG1953" s="127"/>
      <c r="AN1953" s="72"/>
      <c r="AO1953" s="72"/>
      <c r="AP1953" s="72"/>
      <c r="AQ1953" s="72"/>
      <c r="AR1953" s="72"/>
      <c r="AS1953" s="72"/>
      <c r="AT1953" s="72"/>
      <c r="AU1953" s="72"/>
    </row>
    <row r="1954" spans="27:47" x14ac:dyDescent="0.2">
      <c r="AA1954" s="72"/>
      <c r="AB1954" s="72"/>
      <c r="AC1954" s="72"/>
      <c r="AD1954" s="72"/>
      <c r="AE1954" s="72"/>
      <c r="AG1954" s="127"/>
      <c r="AN1954" s="72"/>
      <c r="AO1954" s="72"/>
      <c r="AP1954" s="72"/>
      <c r="AQ1954" s="72"/>
      <c r="AR1954" s="72"/>
      <c r="AS1954" s="72"/>
      <c r="AT1954" s="72"/>
      <c r="AU1954" s="72"/>
    </row>
    <row r="1955" spans="27:47" x14ac:dyDescent="0.2">
      <c r="AA1955" s="72"/>
      <c r="AB1955" s="72"/>
      <c r="AC1955" s="72"/>
      <c r="AD1955" s="72"/>
      <c r="AE1955" s="72"/>
      <c r="AG1955" s="127"/>
      <c r="AN1955" s="72"/>
      <c r="AO1955" s="72"/>
      <c r="AP1955" s="72"/>
      <c r="AQ1955" s="72"/>
      <c r="AR1955" s="72"/>
      <c r="AS1955" s="72"/>
      <c r="AT1955" s="72"/>
      <c r="AU1955" s="72"/>
    </row>
    <row r="1956" spans="27:47" x14ac:dyDescent="0.2">
      <c r="AA1956" s="72"/>
      <c r="AB1956" s="72"/>
      <c r="AC1956" s="72"/>
      <c r="AD1956" s="72"/>
      <c r="AE1956" s="72"/>
      <c r="AG1956" s="127"/>
      <c r="AN1956" s="72"/>
      <c r="AO1956" s="72"/>
      <c r="AP1956" s="72"/>
      <c r="AQ1956" s="72"/>
      <c r="AR1956" s="72"/>
      <c r="AS1956" s="72"/>
      <c r="AT1956" s="72"/>
      <c r="AU1956" s="72"/>
    </row>
    <row r="1957" spans="27:47" x14ac:dyDescent="0.2">
      <c r="AA1957" s="72"/>
      <c r="AB1957" s="72"/>
      <c r="AC1957" s="72"/>
      <c r="AD1957" s="72"/>
      <c r="AE1957" s="72"/>
      <c r="AG1957" s="127"/>
      <c r="AN1957" s="72"/>
      <c r="AO1957" s="72"/>
      <c r="AP1957" s="72"/>
      <c r="AQ1957" s="72"/>
      <c r="AR1957" s="72"/>
      <c r="AS1957" s="72"/>
      <c r="AT1957" s="72"/>
      <c r="AU1957" s="72"/>
    </row>
    <row r="1958" spans="27:47" x14ac:dyDescent="0.2">
      <c r="AA1958" s="72"/>
      <c r="AB1958" s="72"/>
      <c r="AC1958" s="72"/>
      <c r="AD1958" s="72"/>
      <c r="AE1958" s="72"/>
      <c r="AG1958" s="127"/>
      <c r="AN1958" s="72"/>
      <c r="AO1958" s="72"/>
      <c r="AP1958" s="72"/>
      <c r="AQ1958" s="72"/>
      <c r="AR1958" s="72"/>
      <c r="AS1958" s="72"/>
      <c r="AT1958" s="72"/>
      <c r="AU1958" s="72"/>
    </row>
    <row r="1959" spans="27:47" x14ac:dyDescent="0.2">
      <c r="AA1959" s="72"/>
      <c r="AB1959" s="72"/>
      <c r="AC1959" s="72"/>
      <c r="AD1959" s="72"/>
      <c r="AE1959" s="72"/>
      <c r="AG1959" s="127"/>
      <c r="AN1959" s="72"/>
      <c r="AO1959" s="72"/>
      <c r="AP1959" s="72"/>
      <c r="AQ1959" s="72"/>
      <c r="AR1959" s="72"/>
      <c r="AS1959" s="72"/>
      <c r="AT1959" s="72"/>
      <c r="AU1959" s="72"/>
    </row>
    <row r="1960" spans="27:47" x14ac:dyDescent="0.2">
      <c r="AA1960" s="72"/>
      <c r="AB1960" s="72"/>
      <c r="AC1960" s="72"/>
      <c r="AD1960" s="72"/>
      <c r="AE1960" s="72"/>
      <c r="AG1960" s="127"/>
      <c r="AN1960" s="72"/>
      <c r="AO1960" s="72"/>
      <c r="AP1960" s="72"/>
      <c r="AQ1960" s="72"/>
      <c r="AR1960" s="72"/>
      <c r="AS1960" s="72"/>
      <c r="AT1960" s="72"/>
      <c r="AU1960" s="72"/>
    </row>
    <row r="1961" spans="27:47" x14ac:dyDescent="0.2">
      <c r="AA1961" s="72"/>
      <c r="AB1961" s="72"/>
      <c r="AC1961" s="72"/>
      <c r="AD1961" s="72"/>
      <c r="AE1961" s="72"/>
      <c r="AG1961" s="127"/>
      <c r="AN1961" s="72"/>
      <c r="AO1961" s="72"/>
      <c r="AP1961" s="72"/>
      <c r="AQ1961" s="72"/>
      <c r="AR1961" s="72"/>
      <c r="AS1961" s="72"/>
      <c r="AT1961" s="72"/>
      <c r="AU1961" s="72"/>
    </row>
    <row r="1962" spans="27:47" x14ac:dyDescent="0.2">
      <c r="AA1962" s="72"/>
      <c r="AB1962" s="72"/>
      <c r="AC1962" s="72"/>
      <c r="AD1962" s="72"/>
      <c r="AE1962" s="72"/>
      <c r="AG1962" s="127"/>
      <c r="AN1962" s="72"/>
      <c r="AO1962" s="72"/>
      <c r="AP1962" s="72"/>
      <c r="AQ1962" s="72"/>
      <c r="AR1962" s="72"/>
      <c r="AS1962" s="72"/>
      <c r="AT1962" s="72"/>
      <c r="AU1962" s="72"/>
    </row>
    <row r="1963" spans="27:47" x14ac:dyDescent="0.2">
      <c r="AA1963" s="72"/>
      <c r="AB1963" s="72"/>
      <c r="AC1963" s="72"/>
      <c r="AD1963" s="72"/>
      <c r="AE1963" s="72"/>
      <c r="AG1963" s="127"/>
      <c r="AN1963" s="72"/>
      <c r="AO1963" s="72"/>
      <c r="AP1963" s="72"/>
      <c r="AQ1963" s="72"/>
      <c r="AR1963" s="72"/>
      <c r="AS1963" s="72"/>
      <c r="AT1963" s="72"/>
      <c r="AU1963" s="72"/>
    </row>
    <row r="1964" spans="27:47" x14ac:dyDescent="0.2">
      <c r="AA1964" s="72"/>
      <c r="AB1964" s="72"/>
      <c r="AC1964" s="72"/>
      <c r="AD1964" s="72"/>
      <c r="AE1964" s="72"/>
      <c r="AG1964" s="127"/>
      <c r="AN1964" s="72"/>
      <c r="AO1964" s="72"/>
      <c r="AP1964" s="72"/>
      <c r="AQ1964" s="72"/>
      <c r="AR1964" s="72"/>
      <c r="AS1964" s="72"/>
      <c r="AT1964" s="72"/>
      <c r="AU1964" s="72"/>
    </row>
    <row r="1965" spans="27:47" x14ac:dyDescent="0.2">
      <c r="AA1965" s="72"/>
      <c r="AB1965" s="72"/>
      <c r="AC1965" s="72"/>
      <c r="AD1965" s="72"/>
      <c r="AE1965" s="72"/>
      <c r="AG1965" s="127"/>
      <c r="AN1965" s="72"/>
      <c r="AO1965" s="72"/>
      <c r="AP1965" s="72"/>
      <c r="AQ1965" s="72"/>
      <c r="AR1965" s="72"/>
      <c r="AS1965" s="72"/>
      <c r="AT1965" s="72"/>
      <c r="AU1965" s="72"/>
    </row>
    <row r="1966" spans="27:47" x14ac:dyDescent="0.2">
      <c r="AA1966" s="72"/>
      <c r="AB1966" s="72"/>
      <c r="AC1966" s="72"/>
      <c r="AD1966" s="72"/>
      <c r="AE1966" s="72"/>
      <c r="AG1966" s="127"/>
      <c r="AN1966" s="72"/>
      <c r="AO1966" s="72"/>
      <c r="AP1966" s="72"/>
      <c r="AQ1966" s="72"/>
      <c r="AR1966" s="72"/>
      <c r="AS1966" s="72"/>
      <c r="AT1966" s="72"/>
      <c r="AU1966" s="72"/>
    </row>
    <row r="1967" spans="27:47" x14ac:dyDescent="0.2">
      <c r="AA1967" s="72"/>
      <c r="AB1967" s="72"/>
      <c r="AC1967" s="72"/>
      <c r="AD1967" s="72"/>
      <c r="AE1967" s="72"/>
      <c r="AG1967" s="127"/>
      <c r="AN1967" s="72"/>
      <c r="AO1967" s="72"/>
      <c r="AP1967" s="72"/>
      <c r="AQ1967" s="72"/>
      <c r="AR1967" s="72"/>
      <c r="AS1967" s="72"/>
      <c r="AT1967" s="72"/>
      <c r="AU1967" s="72"/>
    </row>
    <row r="1968" spans="27:47" x14ac:dyDescent="0.2">
      <c r="AA1968" s="72"/>
      <c r="AB1968" s="72"/>
      <c r="AC1968" s="72"/>
      <c r="AD1968" s="72"/>
      <c r="AE1968" s="72"/>
      <c r="AG1968" s="127"/>
      <c r="AN1968" s="72"/>
      <c r="AO1968" s="72"/>
      <c r="AP1968" s="72"/>
      <c r="AQ1968" s="72"/>
      <c r="AR1968" s="72"/>
      <c r="AS1968" s="72"/>
      <c r="AT1968" s="72"/>
      <c r="AU1968" s="72"/>
    </row>
    <row r="1969" spans="27:47" x14ac:dyDescent="0.2">
      <c r="AA1969" s="72"/>
      <c r="AB1969" s="72"/>
      <c r="AC1969" s="72"/>
      <c r="AD1969" s="72"/>
      <c r="AE1969" s="72"/>
      <c r="AG1969" s="127"/>
      <c r="AN1969" s="72"/>
      <c r="AO1969" s="72"/>
      <c r="AP1969" s="72"/>
      <c r="AQ1969" s="72"/>
      <c r="AR1969" s="72"/>
      <c r="AS1969" s="72"/>
      <c r="AT1969" s="72"/>
      <c r="AU1969" s="72"/>
    </row>
    <row r="1970" spans="27:47" x14ac:dyDescent="0.2">
      <c r="AA1970" s="72"/>
      <c r="AB1970" s="72"/>
      <c r="AC1970" s="72"/>
      <c r="AD1970" s="72"/>
      <c r="AE1970" s="72"/>
      <c r="AG1970" s="127"/>
      <c r="AN1970" s="72"/>
      <c r="AO1970" s="72"/>
      <c r="AP1970" s="72"/>
      <c r="AQ1970" s="72"/>
      <c r="AR1970" s="72"/>
      <c r="AS1970" s="72"/>
      <c r="AT1970" s="72"/>
      <c r="AU1970" s="72"/>
    </row>
    <row r="1971" spans="27:47" x14ac:dyDescent="0.2">
      <c r="AA1971" s="72"/>
      <c r="AB1971" s="72"/>
      <c r="AC1971" s="72"/>
      <c r="AD1971" s="72"/>
      <c r="AE1971" s="72"/>
      <c r="AG1971" s="127"/>
      <c r="AN1971" s="72"/>
      <c r="AO1971" s="72"/>
      <c r="AP1971" s="72"/>
      <c r="AQ1971" s="72"/>
      <c r="AR1971" s="72"/>
      <c r="AS1971" s="72"/>
      <c r="AT1971" s="72"/>
      <c r="AU1971" s="72"/>
    </row>
    <row r="1972" spans="27:47" x14ac:dyDescent="0.2">
      <c r="AA1972" s="72"/>
      <c r="AB1972" s="72"/>
      <c r="AC1972" s="72"/>
      <c r="AD1972" s="72"/>
      <c r="AE1972" s="72"/>
      <c r="AG1972" s="127"/>
      <c r="AN1972" s="72"/>
      <c r="AO1972" s="72"/>
      <c r="AP1972" s="72"/>
      <c r="AQ1972" s="72"/>
      <c r="AR1972" s="72"/>
      <c r="AS1972" s="72"/>
      <c r="AT1972" s="72"/>
      <c r="AU1972" s="72"/>
    </row>
    <row r="1973" spans="27:47" x14ac:dyDescent="0.2">
      <c r="AA1973" s="72"/>
      <c r="AB1973" s="72"/>
      <c r="AC1973" s="72"/>
      <c r="AD1973" s="72"/>
      <c r="AE1973" s="72"/>
      <c r="AG1973" s="127"/>
      <c r="AN1973" s="72"/>
      <c r="AO1973" s="72"/>
      <c r="AP1973" s="72"/>
      <c r="AQ1973" s="72"/>
      <c r="AR1973" s="72"/>
      <c r="AS1973" s="72"/>
      <c r="AT1973" s="72"/>
      <c r="AU1973" s="72"/>
    </row>
    <row r="1974" spans="27:47" x14ac:dyDescent="0.2">
      <c r="AA1974" s="72"/>
      <c r="AB1974" s="72"/>
      <c r="AC1974" s="72"/>
      <c r="AD1974" s="72"/>
      <c r="AE1974" s="72"/>
      <c r="AG1974" s="127"/>
      <c r="AN1974" s="72"/>
      <c r="AO1974" s="72"/>
      <c r="AP1974" s="72"/>
      <c r="AQ1974" s="72"/>
      <c r="AR1974" s="72"/>
      <c r="AS1974" s="72"/>
      <c r="AT1974" s="72"/>
      <c r="AU1974" s="72"/>
    </row>
    <row r="1975" spans="27:47" x14ac:dyDescent="0.2">
      <c r="AA1975" s="72"/>
      <c r="AB1975" s="72"/>
      <c r="AC1975" s="72"/>
      <c r="AD1975" s="72"/>
      <c r="AE1975" s="72"/>
      <c r="AG1975" s="127"/>
      <c r="AN1975" s="72"/>
      <c r="AO1975" s="72"/>
      <c r="AP1975" s="72"/>
      <c r="AQ1975" s="72"/>
      <c r="AR1975" s="72"/>
      <c r="AS1975" s="72"/>
      <c r="AT1975" s="72"/>
      <c r="AU1975" s="72"/>
    </row>
    <row r="1976" spans="27:47" x14ac:dyDescent="0.2">
      <c r="AA1976" s="72"/>
      <c r="AB1976" s="72"/>
      <c r="AC1976" s="72"/>
      <c r="AD1976" s="72"/>
      <c r="AE1976" s="72"/>
      <c r="AG1976" s="127"/>
      <c r="AN1976" s="72"/>
      <c r="AO1976" s="72"/>
      <c r="AP1976" s="72"/>
      <c r="AQ1976" s="72"/>
      <c r="AR1976" s="72"/>
      <c r="AS1976" s="72"/>
      <c r="AT1976" s="72"/>
      <c r="AU1976" s="72"/>
    </row>
    <row r="1977" spans="27:47" x14ac:dyDescent="0.2">
      <c r="AA1977" s="72"/>
      <c r="AB1977" s="72"/>
      <c r="AC1977" s="72"/>
      <c r="AD1977" s="72"/>
      <c r="AE1977" s="72"/>
      <c r="AG1977" s="127"/>
      <c r="AN1977" s="72"/>
      <c r="AO1977" s="72"/>
      <c r="AP1977" s="72"/>
      <c r="AQ1977" s="72"/>
      <c r="AR1977" s="72"/>
      <c r="AS1977" s="72"/>
      <c r="AT1977" s="72"/>
      <c r="AU1977" s="72"/>
    </row>
    <row r="1978" spans="27:47" x14ac:dyDescent="0.2">
      <c r="AA1978" s="72"/>
      <c r="AB1978" s="72"/>
      <c r="AC1978" s="72"/>
      <c r="AD1978" s="72"/>
      <c r="AE1978" s="72"/>
      <c r="AG1978" s="127"/>
      <c r="AN1978" s="72"/>
      <c r="AO1978" s="72"/>
      <c r="AP1978" s="72"/>
      <c r="AQ1978" s="72"/>
      <c r="AR1978" s="72"/>
      <c r="AS1978" s="72"/>
      <c r="AT1978" s="72"/>
      <c r="AU1978" s="72"/>
    </row>
    <row r="1979" spans="27:47" x14ac:dyDescent="0.2">
      <c r="AA1979" s="72"/>
      <c r="AB1979" s="72"/>
      <c r="AC1979" s="72"/>
      <c r="AD1979" s="72"/>
      <c r="AE1979" s="72"/>
      <c r="AG1979" s="127"/>
      <c r="AN1979" s="72"/>
      <c r="AO1979" s="72"/>
      <c r="AP1979" s="72"/>
      <c r="AQ1979" s="72"/>
      <c r="AR1979" s="72"/>
      <c r="AS1979" s="72"/>
      <c r="AT1979" s="72"/>
      <c r="AU1979" s="72"/>
    </row>
    <row r="1980" spans="27:47" x14ac:dyDescent="0.2">
      <c r="AA1980" s="72"/>
      <c r="AB1980" s="72"/>
      <c r="AC1980" s="72"/>
      <c r="AD1980" s="72"/>
      <c r="AE1980" s="72"/>
      <c r="AG1980" s="127"/>
      <c r="AN1980" s="72"/>
      <c r="AO1980" s="72"/>
      <c r="AP1980" s="72"/>
      <c r="AQ1980" s="72"/>
      <c r="AR1980" s="72"/>
      <c r="AS1980" s="72"/>
      <c r="AT1980" s="72"/>
      <c r="AU1980" s="72"/>
    </row>
    <row r="1981" spans="27:47" x14ac:dyDescent="0.2">
      <c r="AA1981" s="72"/>
      <c r="AB1981" s="72"/>
      <c r="AC1981" s="72"/>
      <c r="AD1981" s="72"/>
      <c r="AE1981" s="72"/>
      <c r="AG1981" s="127"/>
      <c r="AN1981" s="72"/>
      <c r="AO1981" s="72"/>
      <c r="AP1981" s="72"/>
      <c r="AQ1981" s="72"/>
      <c r="AR1981" s="72"/>
      <c r="AS1981" s="72"/>
      <c r="AT1981" s="72"/>
      <c r="AU1981" s="72"/>
    </row>
    <row r="1982" spans="27:47" x14ac:dyDescent="0.2">
      <c r="AA1982" s="72"/>
      <c r="AB1982" s="72"/>
      <c r="AC1982" s="72"/>
      <c r="AD1982" s="72"/>
      <c r="AE1982" s="72"/>
      <c r="AG1982" s="127"/>
      <c r="AN1982" s="72"/>
      <c r="AO1982" s="72"/>
      <c r="AP1982" s="72"/>
      <c r="AQ1982" s="72"/>
      <c r="AR1982" s="72"/>
      <c r="AS1982" s="72"/>
      <c r="AT1982" s="72"/>
      <c r="AU1982" s="72"/>
    </row>
    <row r="1983" spans="27:47" x14ac:dyDescent="0.2">
      <c r="AA1983" s="72"/>
      <c r="AB1983" s="72"/>
      <c r="AC1983" s="72"/>
      <c r="AD1983" s="72"/>
      <c r="AE1983" s="72"/>
      <c r="AG1983" s="127"/>
      <c r="AN1983" s="72"/>
      <c r="AO1983" s="72"/>
      <c r="AP1983" s="72"/>
      <c r="AQ1983" s="72"/>
      <c r="AR1983" s="72"/>
      <c r="AS1983" s="72"/>
      <c r="AT1983" s="72"/>
      <c r="AU1983" s="72"/>
    </row>
    <row r="1984" spans="27:47" x14ac:dyDescent="0.2">
      <c r="AA1984" s="72"/>
      <c r="AB1984" s="72"/>
      <c r="AC1984" s="72"/>
      <c r="AD1984" s="72"/>
      <c r="AE1984" s="72"/>
      <c r="AG1984" s="127"/>
      <c r="AN1984" s="72"/>
      <c r="AO1984" s="72"/>
      <c r="AP1984" s="72"/>
      <c r="AQ1984" s="72"/>
      <c r="AR1984" s="72"/>
      <c r="AS1984" s="72"/>
      <c r="AT1984" s="72"/>
      <c r="AU1984" s="72"/>
    </row>
    <row r="1985" spans="27:47" x14ac:dyDescent="0.2">
      <c r="AA1985" s="72"/>
      <c r="AB1985" s="72"/>
      <c r="AC1985" s="72"/>
      <c r="AD1985" s="72"/>
      <c r="AE1985" s="72"/>
      <c r="AG1985" s="127"/>
      <c r="AN1985" s="72"/>
      <c r="AO1985" s="72"/>
      <c r="AP1985" s="72"/>
      <c r="AQ1985" s="72"/>
      <c r="AR1985" s="72"/>
      <c r="AS1985" s="72"/>
      <c r="AT1985" s="72"/>
      <c r="AU1985" s="72"/>
    </row>
    <row r="1986" spans="27:47" x14ac:dyDescent="0.2">
      <c r="AA1986" s="72"/>
      <c r="AB1986" s="72"/>
      <c r="AC1986" s="72"/>
      <c r="AD1986" s="72"/>
      <c r="AE1986" s="72"/>
      <c r="AG1986" s="127"/>
      <c r="AN1986" s="72"/>
      <c r="AO1986" s="72"/>
      <c r="AP1986" s="72"/>
      <c r="AQ1986" s="72"/>
      <c r="AR1986" s="72"/>
      <c r="AS1986" s="72"/>
      <c r="AT1986" s="72"/>
      <c r="AU1986" s="72"/>
    </row>
    <row r="1987" spans="27:47" x14ac:dyDescent="0.2">
      <c r="AA1987" s="72"/>
      <c r="AB1987" s="72"/>
      <c r="AC1987" s="72"/>
      <c r="AD1987" s="72"/>
      <c r="AE1987" s="72"/>
      <c r="AG1987" s="127"/>
      <c r="AN1987" s="72"/>
      <c r="AO1987" s="72"/>
      <c r="AP1987" s="72"/>
      <c r="AQ1987" s="72"/>
      <c r="AR1987" s="72"/>
      <c r="AS1987" s="72"/>
      <c r="AT1987" s="72"/>
      <c r="AU1987" s="72"/>
    </row>
    <row r="1988" spans="27:47" x14ac:dyDescent="0.2">
      <c r="AA1988" s="72"/>
      <c r="AB1988" s="72"/>
      <c r="AC1988" s="72"/>
      <c r="AD1988" s="72"/>
      <c r="AE1988" s="72"/>
      <c r="AG1988" s="127"/>
      <c r="AN1988" s="72"/>
      <c r="AO1988" s="72"/>
      <c r="AP1988" s="72"/>
      <c r="AQ1988" s="72"/>
      <c r="AR1988" s="72"/>
      <c r="AS1988" s="72"/>
      <c r="AT1988" s="72"/>
      <c r="AU1988" s="72"/>
    </row>
    <row r="1989" spans="27:47" x14ac:dyDescent="0.2">
      <c r="AA1989" s="72"/>
      <c r="AB1989" s="72"/>
      <c r="AC1989" s="72"/>
      <c r="AD1989" s="72"/>
      <c r="AE1989" s="72"/>
      <c r="AG1989" s="127"/>
      <c r="AN1989" s="72"/>
      <c r="AO1989" s="72"/>
      <c r="AP1989" s="72"/>
      <c r="AQ1989" s="72"/>
      <c r="AR1989" s="72"/>
      <c r="AS1989" s="72"/>
      <c r="AT1989" s="72"/>
      <c r="AU1989" s="72"/>
    </row>
    <row r="1990" spans="27:47" x14ac:dyDescent="0.2">
      <c r="AA1990" s="72"/>
      <c r="AB1990" s="72"/>
      <c r="AC1990" s="72"/>
      <c r="AD1990" s="72"/>
      <c r="AE1990" s="72"/>
      <c r="AG1990" s="127"/>
      <c r="AN1990" s="72"/>
      <c r="AO1990" s="72"/>
      <c r="AP1990" s="72"/>
      <c r="AQ1990" s="72"/>
      <c r="AR1990" s="72"/>
      <c r="AS1990" s="72"/>
      <c r="AT1990" s="72"/>
      <c r="AU1990" s="72"/>
    </row>
    <row r="1991" spans="27:47" x14ac:dyDescent="0.2">
      <c r="AA1991" s="72"/>
      <c r="AB1991" s="72"/>
      <c r="AC1991" s="72"/>
      <c r="AD1991" s="72"/>
      <c r="AE1991" s="72"/>
      <c r="AG1991" s="127"/>
      <c r="AN1991" s="72"/>
      <c r="AO1991" s="72"/>
      <c r="AP1991" s="72"/>
      <c r="AQ1991" s="72"/>
      <c r="AR1991" s="72"/>
      <c r="AS1991" s="72"/>
      <c r="AT1991" s="72"/>
      <c r="AU1991" s="72"/>
    </row>
    <row r="1992" spans="27:47" x14ac:dyDescent="0.2">
      <c r="AA1992" s="72"/>
      <c r="AB1992" s="72"/>
      <c r="AC1992" s="72"/>
      <c r="AD1992" s="72"/>
      <c r="AE1992" s="72"/>
      <c r="AG1992" s="127"/>
      <c r="AN1992" s="72"/>
      <c r="AO1992" s="72"/>
      <c r="AP1992" s="72"/>
      <c r="AQ1992" s="72"/>
      <c r="AR1992" s="72"/>
      <c r="AS1992" s="72"/>
      <c r="AT1992" s="72"/>
      <c r="AU1992" s="72"/>
    </row>
    <row r="1993" spans="27:47" x14ac:dyDescent="0.2">
      <c r="AA1993" s="72"/>
      <c r="AB1993" s="72"/>
      <c r="AC1993" s="72"/>
      <c r="AD1993" s="72"/>
      <c r="AE1993" s="72"/>
      <c r="AG1993" s="127"/>
      <c r="AN1993" s="72"/>
      <c r="AO1993" s="72"/>
      <c r="AP1993" s="72"/>
      <c r="AQ1993" s="72"/>
      <c r="AR1993" s="72"/>
      <c r="AS1993" s="72"/>
      <c r="AT1993" s="72"/>
      <c r="AU1993" s="72"/>
    </row>
    <row r="1994" spans="27:47" x14ac:dyDescent="0.2">
      <c r="AA1994" s="72"/>
      <c r="AB1994" s="72"/>
      <c r="AC1994" s="72"/>
      <c r="AD1994" s="72"/>
      <c r="AE1994" s="72"/>
      <c r="AG1994" s="127"/>
      <c r="AN1994" s="72"/>
      <c r="AO1994" s="72"/>
      <c r="AP1994" s="72"/>
      <c r="AQ1994" s="72"/>
      <c r="AR1994" s="72"/>
      <c r="AS1994" s="72"/>
      <c r="AT1994" s="72"/>
      <c r="AU1994" s="72"/>
    </row>
    <row r="1995" spans="27:47" x14ac:dyDescent="0.2">
      <c r="AA1995" s="72"/>
      <c r="AB1995" s="72"/>
      <c r="AC1995" s="72"/>
      <c r="AD1995" s="72"/>
      <c r="AE1995" s="72"/>
      <c r="AG1995" s="127"/>
      <c r="AN1995" s="72"/>
      <c r="AO1995" s="72"/>
      <c r="AP1995" s="72"/>
      <c r="AQ1995" s="72"/>
      <c r="AR1995" s="72"/>
      <c r="AS1995" s="72"/>
      <c r="AT1995" s="72"/>
      <c r="AU1995" s="72"/>
    </row>
    <row r="1996" spans="27:47" x14ac:dyDescent="0.2">
      <c r="AA1996" s="72"/>
      <c r="AB1996" s="72"/>
      <c r="AC1996" s="72"/>
      <c r="AD1996" s="72"/>
      <c r="AE1996" s="72"/>
      <c r="AG1996" s="127"/>
      <c r="AN1996" s="72"/>
      <c r="AO1996" s="72"/>
      <c r="AP1996" s="72"/>
      <c r="AQ1996" s="72"/>
      <c r="AR1996" s="72"/>
      <c r="AS1996" s="72"/>
      <c r="AT1996" s="72"/>
      <c r="AU1996" s="72"/>
    </row>
    <row r="1997" spans="27:47" x14ac:dyDescent="0.2">
      <c r="AA1997" s="72"/>
      <c r="AB1997" s="72"/>
      <c r="AC1997" s="72"/>
      <c r="AD1997" s="72"/>
      <c r="AE1997" s="72"/>
      <c r="AG1997" s="127"/>
      <c r="AN1997" s="72"/>
      <c r="AO1997" s="72"/>
      <c r="AP1997" s="72"/>
      <c r="AQ1997" s="72"/>
      <c r="AR1997" s="72"/>
      <c r="AS1997" s="72"/>
      <c r="AT1997" s="72"/>
      <c r="AU1997" s="72"/>
    </row>
    <row r="1998" spans="27:47" x14ac:dyDescent="0.2">
      <c r="AA1998" s="72"/>
      <c r="AB1998" s="72"/>
      <c r="AC1998" s="72"/>
      <c r="AD1998" s="72"/>
      <c r="AE1998" s="72"/>
      <c r="AG1998" s="127"/>
      <c r="AN1998" s="72"/>
      <c r="AO1998" s="72"/>
      <c r="AP1998" s="72"/>
      <c r="AQ1998" s="72"/>
      <c r="AR1998" s="72"/>
      <c r="AS1998" s="72"/>
      <c r="AT1998" s="72"/>
      <c r="AU1998" s="72"/>
    </row>
    <row r="1999" spans="27:47" x14ac:dyDescent="0.2">
      <c r="AA1999" s="72"/>
      <c r="AB1999" s="72"/>
      <c r="AC1999" s="72"/>
      <c r="AD1999" s="72"/>
      <c r="AE1999" s="72"/>
      <c r="AG1999" s="127"/>
      <c r="AN1999" s="72"/>
      <c r="AO1999" s="72"/>
      <c r="AP1999" s="72"/>
      <c r="AQ1999" s="72"/>
      <c r="AR1999" s="72"/>
      <c r="AS1999" s="72"/>
      <c r="AT1999" s="72"/>
      <c r="AU1999" s="72"/>
    </row>
    <row r="2000" spans="27:47" x14ac:dyDescent="0.2">
      <c r="AA2000" s="72"/>
      <c r="AB2000" s="72"/>
      <c r="AC2000" s="72"/>
      <c r="AD2000" s="72"/>
      <c r="AE2000" s="72"/>
      <c r="AG2000" s="127"/>
      <c r="AN2000" s="72"/>
      <c r="AO2000" s="72"/>
      <c r="AP2000" s="72"/>
      <c r="AQ2000" s="72"/>
      <c r="AR2000" s="72"/>
      <c r="AS2000" s="72"/>
      <c r="AT2000" s="72"/>
      <c r="AU2000" s="72"/>
    </row>
    <row r="2001" spans="27:47" x14ac:dyDescent="0.2">
      <c r="AA2001" s="72"/>
      <c r="AB2001" s="72"/>
      <c r="AC2001" s="72"/>
      <c r="AD2001" s="72"/>
      <c r="AE2001" s="72"/>
      <c r="AG2001" s="127"/>
      <c r="AN2001" s="72"/>
      <c r="AO2001" s="72"/>
      <c r="AP2001" s="72"/>
      <c r="AQ2001" s="72"/>
      <c r="AR2001" s="72"/>
      <c r="AS2001" s="72"/>
      <c r="AT2001" s="72"/>
      <c r="AU2001" s="72"/>
    </row>
    <row r="2002" spans="27:47" x14ac:dyDescent="0.2">
      <c r="AA2002" s="72"/>
      <c r="AB2002" s="72"/>
      <c r="AC2002" s="72"/>
      <c r="AD2002" s="72"/>
      <c r="AE2002" s="72"/>
      <c r="AG2002" s="127"/>
      <c r="AN2002" s="72"/>
      <c r="AO2002" s="72"/>
      <c r="AP2002" s="72"/>
      <c r="AQ2002" s="72"/>
      <c r="AR2002" s="72"/>
      <c r="AS2002" s="72"/>
      <c r="AT2002" s="72"/>
      <c r="AU2002" s="72"/>
    </row>
    <row r="2003" spans="27:47" x14ac:dyDescent="0.2">
      <c r="AA2003" s="72"/>
      <c r="AB2003" s="72"/>
      <c r="AC2003" s="72"/>
      <c r="AD2003" s="72"/>
      <c r="AE2003" s="72"/>
      <c r="AG2003" s="127"/>
      <c r="AN2003" s="72"/>
      <c r="AO2003" s="72"/>
      <c r="AP2003" s="72"/>
      <c r="AQ2003" s="72"/>
      <c r="AR2003" s="72"/>
      <c r="AS2003" s="72"/>
      <c r="AT2003" s="72"/>
      <c r="AU2003" s="72"/>
    </row>
    <row r="2004" spans="27:47" x14ac:dyDescent="0.2">
      <c r="AA2004" s="72"/>
      <c r="AB2004" s="72"/>
      <c r="AC2004" s="72"/>
      <c r="AD2004" s="72"/>
      <c r="AE2004" s="72"/>
      <c r="AG2004" s="127"/>
      <c r="AN2004" s="72"/>
      <c r="AO2004" s="72"/>
      <c r="AP2004" s="72"/>
      <c r="AQ2004" s="72"/>
      <c r="AR2004" s="72"/>
      <c r="AS2004" s="72"/>
      <c r="AT2004" s="72"/>
      <c r="AU2004" s="72"/>
    </row>
    <row r="2005" spans="27:47" x14ac:dyDescent="0.2">
      <c r="AA2005" s="72"/>
      <c r="AB2005" s="72"/>
      <c r="AC2005" s="72"/>
      <c r="AD2005" s="72"/>
      <c r="AE2005" s="72"/>
      <c r="AG2005" s="127"/>
      <c r="AN2005" s="72"/>
      <c r="AO2005" s="72"/>
      <c r="AP2005" s="72"/>
      <c r="AQ2005" s="72"/>
      <c r="AR2005" s="72"/>
      <c r="AS2005" s="72"/>
      <c r="AT2005" s="72"/>
      <c r="AU2005" s="72"/>
    </row>
    <row r="2006" spans="27:47" x14ac:dyDescent="0.2">
      <c r="AA2006" s="72"/>
      <c r="AB2006" s="72"/>
      <c r="AC2006" s="72"/>
      <c r="AD2006" s="72"/>
      <c r="AE2006" s="72"/>
      <c r="AG2006" s="127"/>
      <c r="AN2006" s="72"/>
      <c r="AO2006" s="72"/>
      <c r="AP2006" s="72"/>
      <c r="AQ2006" s="72"/>
      <c r="AR2006" s="72"/>
      <c r="AS2006" s="72"/>
      <c r="AT2006" s="72"/>
      <c r="AU2006" s="72"/>
    </row>
    <row r="2007" spans="27:47" x14ac:dyDescent="0.2">
      <c r="AA2007" s="72"/>
      <c r="AB2007" s="72"/>
      <c r="AC2007" s="72"/>
      <c r="AD2007" s="72"/>
      <c r="AE2007" s="72"/>
      <c r="AG2007" s="127"/>
      <c r="AN2007" s="72"/>
      <c r="AO2007" s="72"/>
      <c r="AP2007" s="72"/>
      <c r="AQ2007" s="72"/>
      <c r="AR2007" s="72"/>
      <c r="AS2007" s="72"/>
      <c r="AT2007" s="72"/>
      <c r="AU2007" s="72"/>
    </row>
    <row r="2008" spans="27:47" x14ac:dyDescent="0.2">
      <c r="AA2008" s="72"/>
      <c r="AB2008" s="72"/>
      <c r="AC2008" s="72"/>
      <c r="AD2008" s="72"/>
      <c r="AE2008" s="72"/>
      <c r="AG2008" s="127"/>
      <c r="AN2008" s="72"/>
      <c r="AO2008" s="72"/>
      <c r="AP2008" s="72"/>
      <c r="AQ2008" s="72"/>
      <c r="AR2008" s="72"/>
      <c r="AS2008" s="72"/>
      <c r="AT2008" s="72"/>
      <c r="AU2008" s="72"/>
    </row>
    <row r="2009" spans="27:47" x14ac:dyDescent="0.2">
      <c r="AA2009" s="72"/>
      <c r="AB2009" s="72"/>
      <c r="AC2009" s="72"/>
      <c r="AD2009" s="72"/>
      <c r="AE2009" s="72"/>
      <c r="AG2009" s="127"/>
      <c r="AN2009" s="72"/>
      <c r="AO2009" s="72"/>
      <c r="AP2009" s="72"/>
      <c r="AQ2009" s="72"/>
      <c r="AR2009" s="72"/>
      <c r="AS2009" s="72"/>
      <c r="AT2009" s="72"/>
      <c r="AU2009" s="72"/>
    </row>
    <row r="2010" spans="27:47" x14ac:dyDescent="0.2">
      <c r="AA2010" s="72"/>
      <c r="AB2010" s="72"/>
      <c r="AC2010" s="72"/>
      <c r="AD2010" s="72"/>
      <c r="AE2010" s="72"/>
      <c r="AG2010" s="127"/>
      <c r="AN2010" s="72"/>
      <c r="AO2010" s="72"/>
      <c r="AP2010" s="72"/>
      <c r="AQ2010" s="72"/>
      <c r="AR2010" s="72"/>
      <c r="AS2010" s="72"/>
      <c r="AT2010" s="72"/>
      <c r="AU2010" s="72"/>
    </row>
    <row r="2011" spans="27:47" x14ac:dyDescent="0.2">
      <c r="AA2011" s="72"/>
      <c r="AB2011" s="72"/>
      <c r="AC2011" s="72"/>
      <c r="AD2011" s="72"/>
      <c r="AE2011" s="72"/>
      <c r="AG2011" s="127"/>
      <c r="AN2011" s="72"/>
      <c r="AO2011" s="72"/>
      <c r="AP2011" s="72"/>
      <c r="AQ2011" s="72"/>
      <c r="AR2011" s="72"/>
      <c r="AS2011" s="72"/>
      <c r="AT2011" s="72"/>
      <c r="AU2011" s="72"/>
    </row>
    <row r="2012" spans="27:47" x14ac:dyDescent="0.2">
      <c r="AA2012" s="72"/>
      <c r="AB2012" s="72"/>
      <c r="AC2012" s="72"/>
      <c r="AD2012" s="72"/>
      <c r="AE2012" s="72"/>
      <c r="AG2012" s="127"/>
      <c r="AN2012" s="72"/>
      <c r="AO2012" s="72"/>
      <c r="AP2012" s="72"/>
      <c r="AQ2012" s="72"/>
      <c r="AR2012" s="72"/>
      <c r="AS2012" s="72"/>
      <c r="AT2012" s="72"/>
      <c r="AU2012" s="72"/>
    </row>
    <row r="2013" spans="27:47" x14ac:dyDescent="0.2">
      <c r="AA2013" s="72"/>
      <c r="AB2013" s="72"/>
      <c r="AC2013" s="72"/>
      <c r="AD2013" s="72"/>
      <c r="AE2013" s="72"/>
      <c r="AG2013" s="127"/>
      <c r="AN2013" s="72"/>
      <c r="AO2013" s="72"/>
      <c r="AP2013" s="72"/>
      <c r="AQ2013" s="72"/>
      <c r="AR2013" s="72"/>
      <c r="AS2013" s="72"/>
      <c r="AT2013" s="72"/>
      <c r="AU2013" s="72"/>
    </row>
    <row r="2014" spans="27:47" x14ac:dyDescent="0.2">
      <c r="AA2014" s="72"/>
      <c r="AB2014" s="72"/>
      <c r="AC2014" s="72"/>
      <c r="AD2014" s="72"/>
      <c r="AE2014" s="72"/>
      <c r="AG2014" s="127"/>
      <c r="AN2014" s="72"/>
      <c r="AO2014" s="72"/>
      <c r="AP2014" s="72"/>
      <c r="AQ2014" s="72"/>
      <c r="AR2014" s="72"/>
      <c r="AS2014" s="72"/>
      <c r="AT2014" s="72"/>
      <c r="AU2014" s="72"/>
    </row>
    <row r="2015" spans="27:47" x14ac:dyDescent="0.2">
      <c r="AA2015" s="72"/>
      <c r="AB2015" s="72"/>
      <c r="AC2015" s="72"/>
      <c r="AD2015" s="72"/>
      <c r="AE2015" s="72"/>
      <c r="AG2015" s="127"/>
      <c r="AN2015" s="72"/>
      <c r="AO2015" s="72"/>
      <c r="AP2015" s="72"/>
      <c r="AQ2015" s="72"/>
      <c r="AR2015" s="72"/>
      <c r="AS2015" s="72"/>
      <c r="AT2015" s="72"/>
      <c r="AU2015" s="72"/>
    </row>
    <row r="2016" spans="27:47" x14ac:dyDescent="0.2">
      <c r="AA2016" s="72"/>
      <c r="AB2016" s="72"/>
      <c r="AC2016" s="72"/>
      <c r="AD2016" s="72"/>
      <c r="AE2016" s="72"/>
      <c r="AG2016" s="127"/>
      <c r="AN2016" s="72"/>
      <c r="AO2016" s="72"/>
      <c r="AP2016" s="72"/>
      <c r="AQ2016" s="72"/>
      <c r="AR2016" s="72"/>
      <c r="AS2016" s="72"/>
      <c r="AT2016" s="72"/>
      <c r="AU2016" s="72"/>
    </row>
    <row r="2017" spans="27:47" x14ac:dyDescent="0.2">
      <c r="AA2017" s="72"/>
      <c r="AB2017" s="72"/>
      <c r="AC2017" s="72"/>
      <c r="AD2017" s="72"/>
      <c r="AE2017" s="72"/>
      <c r="AG2017" s="127"/>
      <c r="AN2017" s="72"/>
      <c r="AO2017" s="72"/>
      <c r="AP2017" s="72"/>
      <c r="AQ2017" s="72"/>
      <c r="AR2017" s="72"/>
      <c r="AS2017" s="72"/>
      <c r="AT2017" s="72"/>
      <c r="AU2017" s="72"/>
    </row>
    <row r="2018" spans="27:47" x14ac:dyDescent="0.2">
      <c r="AA2018" s="72"/>
      <c r="AB2018" s="72"/>
      <c r="AC2018" s="72"/>
      <c r="AD2018" s="72"/>
      <c r="AE2018" s="72"/>
      <c r="AG2018" s="127"/>
      <c r="AN2018" s="72"/>
      <c r="AO2018" s="72"/>
      <c r="AP2018" s="72"/>
      <c r="AQ2018" s="72"/>
      <c r="AR2018" s="72"/>
      <c r="AS2018" s="72"/>
      <c r="AT2018" s="72"/>
      <c r="AU2018" s="72"/>
    </row>
    <row r="2019" spans="27:47" x14ac:dyDescent="0.2">
      <c r="AA2019" s="72"/>
      <c r="AB2019" s="72"/>
      <c r="AC2019" s="72"/>
      <c r="AD2019" s="72"/>
      <c r="AE2019" s="72"/>
      <c r="AG2019" s="127"/>
      <c r="AN2019" s="72"/>
      <c r="AO2019" s="72"/>
      <c r="AP2019" s="72"/>
      <c r="AQ2019" s="72"/>
      <c r="AR2019" s="72"/>
      <c r="AS2019" s="72"/>
      <c r="AT2019" s="72"/>
      <c r="AU2019" s="72"/>
    </row>
    <row r="2020" spans="27:47" x14ac:dyDescent="0.2">
      <c r="AA2020" s="72"/>
      <c r="AB2020" s="72"/>
      <c r="AC2020" s="72"/>
      <c r="AD2020" s="72"/>
      <c r="AE2020" s="72"/>
      <c r="AG2020" s="127"/>
      <c r="AN2020" s="72"/>
      <c r="AO2020" s="72"/>
      <c r="AP2020" s="72"/>
      <c r="AQ2020" s="72"/>
      <c r="AR2020" s="72"/>
      <c r="AS2020" s="72"/>
      <c r="AT2020" s="72"/>
      <c r="AU2020" s="72"/>
    </row>
    <row r="2021" spans="27:47" x14ac:dyDescent="0.2">
      <c r="AA2021" s="72"/>
      <c r="AB2021" s="72"/>
      <c r="AC2021" s="72"/>
      <c r="AD2021" s="72"/>
      <c r="AE2021" s="72"/>
      <c r="AG2021" s="127"/>
      <c r="AN2021" s="72"/>
      <c r="AO2021" s="72"/>
      <c r="AP2021" s="72"/>
      <c r="AQ2021" s="72"/>
      <c r="AR2021" s="72"/>
      <c r="AS2021" s="72"/>
      <c r="AT2021" s="72"/>
      <c r="AU2021" s="72"/>
    </row>
    <row r="2022" spans="27:47" x14ac:dyDescent="0.2">
      <c r="AA2022" s="72"/>
      <c r="AB2022" s="72"/>
      <c r="AC2022" s="72"/>
      <c r="AD2022" s="72"/>
      <c r="AE2022" s="72"/>
      <c r="AG2022" s="127"/>
      <c r="AN2022" s="72"/>
      <c r="AO2022" s="72"/>
      <c r="AP2022" s="72"/>
      <c r="AQ2022" s="72"/>
      <c r="AR2022" s="72"/>
      <c r="AS2022" s="72"/>
      <c r="AT2022" s="72"/>
      <c r="AU2022" s="72"/>
    </row>
    <row r="2023" spans="27:47" x14ac:dyDescent="0.2">
      <c r="AA2023" s="72"/>
      <c r="AB2023" s="72"/>
      <c r="AC2023" s="72"/>
      <c r="AD2023" s="72"/>
      <c r="AE2023" s="72"/>
      <c r="AG2023" s="127"/>
      <c r="AN2023" s="72"/>
      <c r="AO2023" s="72"/>
      <c r="AP2023" s="72"/>
      <c r="AQ2023" s="72"/>
      <c r="AR2023" s="72"/>
      <c r="AS2023" s="72"/>
      <c r="AT2023" s="72"/>
      <c r="AU2023" s="72"/>
    </row>
    <row r="2024" spans="27:47" x14ac:dyDescent="0.2">
      <c r="AA2024" s="72"/>
      <c r="AB2024" s="72"/>
      <c r="AC2024" s="72"/>
      <c r="AD2024" s="72"/>
      <c r="AE2024" s="72"/>
      <c r="AG2024" s="127"/>
      <c r="AN2024" s="72"/>
      <c r="AO2024" s="72"/>
      <c r="AP2024" s="72"/>
      <c r="AQ2024" s="72"/>
      <c r="AR2024" s="72"/>
      <c r="AS2024" s="72"/>
      <c r="AT2024" s="72"/>
      <c r="AU2024" s="72"/>
    </row>
    <row r="2025" spans="27:47" x14ac:dyDescent="0.2">
      <c r="AA2025" s="72"/>
      <c r="AB2025" s="72"/>
      <c r="AC2025" s="72"/>
      <c r="AD2025" s="72"/>
      <c r="AE2025" s="72"/>
      <c r="AG2025" s="127"/>
      <c r="AN2025" s="72"/>
      <c r="AO2025" s="72"/>
      <c r="AP2025" s="72"/>
      <c r="AQ2025" s="72"/>
      <c r="AR2025" s="72"/>
      <c r="AS2025" s="72"/>
      <c r="AT2025" s="72"/>
      <c r="AU2025" s="72"/>
    </row>
    <row r="2026" spans="27:47" x14ac:dyDescent="0.2">
      <c r="AA2026" s="72"/>
      <c r="AB2026" s="72"/>
      <c r="AC2026" s="72"/>
      <c r="AD2026" s="72"/>
      <c r="AE2026" s="72"/>
      <c r="AG2026" s="127"/>
      <c r="AN2026" s="72"/>
      <c r="AO2026" s="72"/>
      <c r="AP2026" s="72"/>
      <c r="AQ2026" s="72"/>
      <c r="AR2026" s="72"/>
      <c r="AS2026" s="72"/>
      <c r="AT2026" s="72"/>
      <c r="AU2026" s="72"/>
    </row>
    <row r="2027" spans="27:47" x14ac:dyDescent="0.2">
      <c r="AA2027" s="72"/>
      <c r="AB2027" s="72"/>
      <c r="AC2027" s="72"/>
      <c r="AD2027" s="72"/>
      <c r="AE2027" s="72"/>
      <c r="AG2027" s="127"/>
      <c r="AN2027" s="72"/>
      <c r="AO2027" s="72"/>
      <c r="AP2027" s="72"/>
      <c r="AQ2027" s="72"/>
      <c r="AR2027" s="72"/>
      <c r="AS2027" s="72"/>
      <c r="AT2027" s="72"/>
      <c r="AU2027" s="72"/>
    </row>
    <row r="2028" spans="27:47" x14ac:dyDescent="0.2">
      <c r="AA2028" s="72"/>
      <c r="AB2028" s="72"/>
      <c r="AC2028" s="72"/>
      <c r="AD2028" s="72"/>
      <c r="AE2028" s="72"/>
      <c r="AG2028" s="127"/>
      <c r="AN2028" s="72"/>
      <c r="AO2028" s="72"/>
      <c r="AP2028" s="72"/>
      <c r="AQ2028" s="72"/>
      <c r="AR2028" s="72"/>
      <c r="AS2028" s="72"/>
      <c r="AT2028" s="72"/>
      <c r="AU2028" s="72"/>
    </row>
    <row r="2029" spans="27:47" x14ac:dyDescent="0.2">
      <c r="AA2029" s="72"/>
      <c r="AB2029" s="72"/>
      <c r="AC2029" s="72"/>
      <c r="AD2029" s="72"/>
      <c r="AE2029" s="72"/>
      <c r="AG2029" s="127"/>
      <c r="AN2029" s="72"/>
      <c r="AO2029" s="72"/>
      <c r="AP2029" s="72"/>
      <c r="AQ2029" s="72"/>
      <c r="AR2029" s="72"/>
      <c r="AS2029" s="72"/>
      <c r="AT2029" s="72"/>
      <c r="AU2029" s="72"/>
    </row>
    <row r="2030" spans="27:47" x14ac:dyDescent="0.2">
      <c r="AA2030" s="72"/>
      <c r="AB2030" s="72"/>
      <c r="AC2030" s="72"/>
      <c r="AD2030" s="72"/>
      <c r="AE2030" s="72"/>
      <c r="AG2030" s="127"/>
      <c r="AN2030" s="72"/>
      <c r="AO2030" s="72"/>
      <c r="AP2030" s="72"/>
      <c r="AQ2030" s="72"/>
      <c r="AR2030" s="72"/>
      <c r="AS2030" s="72"/>
      <c r="AT2030" s="72"/>
      <c r="AU2030" s="72"/>
    </row>
    <row r="2031" spans="27:47" x14ac:dyDescent="0.2">
      <c r="AA2031" s="72"/>
      <c r="AB2031" s="72"/>
      <c r="AC2031" s="72"/>
      <c r="AD2031" s="72"/>
      <c r="AE2031" s="72"/>
      <c r="AG2031" s="127"/>
      <c r="AN2031" s="72"/>
      <c r="AO2031" s="72"/>
      <c r="AP2031" s="72"/>
      <c r="AQ2031" s="72"/>
      <c r="AR2031" s="72"/>
      <c r="AS2031" s="72"/>
      <c r="AT2031" s="72"/>
      <c r="AU2031" s="72"/>
    </row>
    <row r="2032" spans="27:47" x14ac:dyDescent="0.2">
      <c r="AA2032" s="72"/>
      <c r="AB2032" s="72"/>
      <c r="AC2032" s="72"/>
      <c r="AD2032" s="72"/>
      <c r="AE2032" s="72"/>
      <c r="AG2032" s="127"/>
      <c r="AN2032" s="72"/>
      <c r="AO2032" s="72"/>
      <c r="AP2032" s="72"/>
      <c r="AQ2032" s="72"/>
      <c r="AR2032" s="72"/>
      <c r="AS2032" s="72"/>
      <c r="AT2032" s="72"/>
      <c r="AU2032" s="72"/>
    </row>
    <row r="2033" spans="27:47" x14ac:dyDescent="0.2">
      <c r="AA2033" s="72"/>
      <c r="AB2033" s="72"/>
      <c r="AC2033" s="72"/>
      <c r="AD2033" s="72"/>
      <c r="AE2033" s="72"/>
      <c r="AG2033" s="127"/>
      <c r="AN2033" s="72"/>
      <c r="AO2033" s="72"/>
      <c r="AP2033" s="72"/>
      <c r="AQ2033" s="72"/>
      <c r="AR2033" s="72"/>
      <c r="AS2033" s="72"/>
      <c r="AT2033" s="72"/>
      <c r="AU2033" s="72"/>
    </row>
    <row r="2034" spans="27:47" x14ac:dyDescent="0.2">
      <c r="AA2034" s="72"/>
      <c r="AB2034" s="72"/>
      <c r="AC2034" s="72"/>
      <c r="AD2034" s="72"/>
      <c r="AE2034" s="72"/>
      <c r="AG2034" s="127"/>
      <c r="AN2034" s="72"/>
      <c r="AO2034" s="72"/>
      <c r="AP2034" s="72"/>
      <c r="AQ2034" s="72"/>
      <c r="AR2034" s="72"/>
      <c r="AS2034" s="72"/>
      <c r="AT2034" s="72"/>
      <c r="AU2034" s="72"/>
    </row>
    <row r="2035" spans="27:47" x14ac:dyDescent="0.2">
      <c r="AA2035" s="72"/>
      <c r="AB2035" s="72"/>
      <c r="AC2035" s="72"/>
      <c r="AD2035" s="72"/>
      <c r="AE2035" s="72"/>
      <c r="AG2035" s="127"/>
      <c r="AN2035" s="72"/>
      <c r="AO2035" s="72"/>
      <c r="AP2035" s="72"/>
      <c r="AQ2035" s="72"/>
      <c r="AR2035" s="72"/>
      <c r="AS2035" s="72"/>
      <c r="AT2035" s="72"/>
      <c r="AU2035" s="72"/>
    </row>
    <row r="2036" spans="27:47" x14ac:dyDescent="0.2">
      <c r="AA2036" s="72"/>
      <c r="AB2036" s="72"/>
      <c r="AC2036" s="72"/>
      <c r="AD2036" s="72"/>
      <c r="AE2036" s="72"/>
      <c r="AG2036" s="127"/>
      <c r="AN2036" s="72"/>
      <c r="AO2036" s="72"/>
      <c r="AP2036" s="72"/>
      <c r="AQ2036" s="72"/>
      <c r="AR2036" s="72"/>
      <c r="AS2036" s="72"/>
      <c r="AT2036" s="72"/>
      <c r="AU2036" s="72"/>
    </row>
    <row r="2037" spans="27:47" x14ac:dyDescent="0.2">
      <c r="AA2037" s="72"/>
      <c r="AB2037" s="72"/>
      <c r="AC2037" s="72"/>
      <c r="AD2037" s="72"/>
      <c r="AE2037" s="72"/>
      <c r="AG2037" s="127"/>
      <c r="AN2037" s="72"/>
      <c r="AO2037" s="72"/>
      <c r="AP2037" s="72"/>
      <c r="AQ2037" s="72"/>
      <c r="AR2037" s="72"/>
      <c r="AS2037" s="72"/>
      <c r="AT2037" s="72"/>
      <c r="AU2037" s="72"/>
    </row>
    <row r="2038" spans="27:47" x14ac:dyDescent="0.2">
      <c r="AA2038" s="72"/>
      <c r="AB2038" s="72"/>
      <c r="AC2038" s="72"/>
      <c r="AD2038" s="72"/>
      <c r="AE2038" s="72"/>
      <c r="AG2038" s="127"/>
      <c r="AN2038" s="72"/>
      <c r="AO2038" s="72"/>
      <c r="AP2038" s="72"/>
      <c r="AQ2038" s="72"/>
      <c r="AR2038" s="72"/>
      <c r="AS2038" s="72"/>
      <c r="AT2038" s="72"/>
      <c r="AU2038" s="72"/>
    </row>
    <row r="2039" spans="27:47" x14ac:dyDescent="0.2">
      <c r="AA2039" s="72"/>
      <c r="AB2039" s="72"/>
      <c r="AC2039" s="72"/>
      <c r="AD2039" s="72"/>
      <c r="AE2039" s="72"/>
      <c r="AG2039" s="127"/>
      <c r="AN2039" s="72"/>
      <c r="AO2039" s="72"/>
      <c r="AP2039" s="72"/>
      <c r="AQ2039" s="72"/>
      <c r="AR2039" s="72"/>
      <c r="AS2039" s="72"/>
      <c r="AT2039" s="72"/>
      <c r="AU2039" s="72"/>
    </row>
    <row r="2040" spans="27:47" x14ac:dyDescent="0.2">
      <c r="AA2040" s="72"/>
      <c r="AB2040" s="72"/>
      <c r="AC2040" s="72"/>
      <c r="AD2040" s="72"/>
      <c r="AE2040" s="72"/>
      <c r="AG2040" s="127"/>
      <c r="AN2040" s="72"/>
      <c r="AO2040" s="72"/>
      <c r="AP2040" s="72"/>
      <c r="AQ2040" s="72"/>
      <c r="AR2040" s="72"/>
      <c r="AS2040" s="72"/>
      <c r="AT2040" s="72"/>
      <c r="AU2040" s="72"/>
    </row>
    <row r="2041" spans="27:47" x14ac:dyDescent="0.2">
      <c r="AA2041" s="72"/>
      <c r="AB2041" s="72"/>
      <c r="AC2041" s="72"/>
      <c r="AD2041" s="72"/>
      <c r="AE2041" s="72"/>
      <c r="AG2041" s="127"/>
      <c r="AN2041" s="72"/>
      <c r="AO2041" s="72"/>
      <c r="AP2041" s="72"/>
      <c r="AQ2041" s="72"/>
      <c r="AR2041" s="72"/>
      <c r="AS2041" s="72"/>
      <c r="AT2041" s="72"/>
      <c r="AU2041" s="72"/>
    </row>
    <row r="2042" spans="27:47" x14ac:dyDescent="0.2">
      <c r="AA2042" s="72"/>
      <c r="AB2042" s="72"/>
      <c r="AC2042" s="72"/>
      <c r="AD2042" s="72"/>
      <c r="AE2042" s="72"/>
      <c r="AG2042" s="127"/>
      <c r="AN2042" s="72"/>
      <c r="AO2042" s="72"/>
      <c r="AP2042" s="72"/>
      <c r="AQ2042" s="72"/>
      <c r="AR2042" s="72"/>
      <c r="AS2042" s="72"/>
      <c r="AT2042" s="72"/>
      <c r="AU2042" s="72"/>
    </row>
    <row r="2043" spans="27:47" x14ac:dyDescent="0.2">
      <c r="AA2043" s="72"/>
      <c r="AB2043" s="72"/>
      <c r="AC2043" s="72"/>
      <c r="AD2043" s="72"/>
      <c r="AE2043" s="72"/>
      <c r="AG2043" s="127"/>
      <c r="AN2043" s="72"/>
      <c r="AO2043" s="72"/>
      <c r="AP2043" s="72"/>
      <c r="AQ2043" s="72"/>
      <c r="AR2043" s="72"/>
      <c r="AS2043" s="72"/>
      <c r="AT2043" s="72"/>
      <c r="AU2043" s="72"/>
    </row>
    <row r="2044" spans="27:47" x14ac:dyDescent="0.2">
      <c r="AA2044" s="72"/>
      <c r="AB2044" s="72"/>
      <c r="AC2044" s="72"/>
      <c r="AD2044" s="72"/>
      <c r="AE2044" s="72"/>
      <c r="AG2044" s="127"/>
      <c r="AN2044" s="72"/>
      <c r="AO2044" s="72"/>
      <c r="AP2044" s="72"/>
      <c r="AQ2044" s="72"/>
      <c r="AR2044" s="72"/>
      <c r="AS2044" s="72"/>
      <c r="AT2044" s="72"/>
      <c r="AU2044" s="72"/>
    </row>
    <row r="2045" spans="27:47" x14ac:dyDescent="0.2">
      <c r="AA2045" s="72"/>
      <c r="AB2045" s="72"/>
      <c r="AC2045" s="72"/>
      <c r="AD2045" s="72"/>
      <c r="AE2045" s="72"/>
      <c r="AG2045" s="127"/>
      <c r="AN2045" s="72"/>
      <c r="AO2045" s="72"/>
      <c r="AP2045" s="72"/>
      <c r="AQ2045" s="72"/>
      <c r="AR2045" s="72"/>
      <c r="AS2045" s="72"/>
      <c r="AT2045" s="72"/>
      <c r="AU2045" s="72"/>
    </row>
    <row r="2046" spans="27:47" x14ac:dyDescent="0.2">
      <c r="AA2046" s="72"/>
      <c r="AB2046" s="72"/>
      <c r="AC2046" s="72"/>
      <c r="AD2046" s="72"/>
      <c r="AE2046" s="72"/>
      <c r="AG2046" s="127"/>
      <c r="AN2046" s="72"/>
      <c r="AO2046" s="72"/>
      <c r="AP2046" s="72"/>
      <c r="AQ2046" s="72"/>
      <c r="AR2046" s="72"/>
      <c r="AS2046" s="72"/>
      <c r="AT2046" s="72"/>
      <c r="AU2046" s="72"/>
    </row>
    <row r="2047" spans="27:47" x14ac:dyDescent="0.2">
      <c r="AA2047" s="72"/>
      <c r="AB2047" s="72"/>
      <c r="AC2047" s="72"/>
      <c r="AD2047" s="72"/>
      <c r="AE2047" s="72"/>
      <c r="AG2047" s="127"/>
      <c r="AN2047" s="72"/>
      <c r="AO2047" s="72"/>
      <c r="AP2047" s="72"/>
      <c r="AQ2047" s="72"/>
      <c r="AR2047" s="72"/>
      <c r="AS2047" s="72"/>
      <c r="AT2047" s="72"/>
      <c r="AU2047" s="72"/>
    </row>
    <row r="2048" spans="27:47" x14ac:dyDescent="0.2">
      <c r="AA2048" s="72"/>
      <c r="AB2048" s="72"/>
      <c r="AC2048" s="72"/>
      <c r="AD2048" s="72"/>
      <c r="AE2048" s="72"/>
      <c r="AG2048" s="127"/>
      <c r="AN2048" s="72"/>
      <c r="AO2048" s="72"/>
      <c r="AP2048" s="72"/>
      <c r="AQ2048" s="72"/>
      <c r="AR2048" s="72"/>
      <c r="AS2048" s="72"/>
      <c r="AT2048" s="72"/>
      <c r="AU2048" s="72"/>
    </row>
    <row r="2049" spans="27:47" x14ac:dyDescent="0.2">
      <c r="AA2049" s="72"/>
      <c r="AB2049" s="72"/>
      <c r="AC2049" s="72"/>
      <c r="AD2049" s="72"/>
      <c r="AE2049" s="72"/>
      <c r="AG2049" s="127"/>
      <c r="AN2049" s="72"/>
      <c r="AO2049" s="72"/>
      <c r="AP2049" s="72"/>
      <c r="AQ2049" s="72"/>
      <c r="AR2049" s="72"/>
      <c r="AS2049" s="72"/>
      <c r="AT2049" s="72"/>
      <c r="AU2049" s="72"/>
    </row>
    <row r="2050" spans="27:47" x14ac:dyDescent="0.2">
      <c r="AA2050" s="72"/>
      <c r="AB2050" s="72"/>
      <c r="AC2050" s="72"/>
      <c r="AD2050" s="72"/>
      <c r="AE2050" s="72"/>
      <c r="AG2050" s="127"/>
      <c r="AN2050" s="72"/>
      <c r="AO2050" s="72"/>
      <c r="AP2050" s="72"/>
      <c r="AQ2050" s="72"/>
      <c r="AR2050" s="72"/>
      <c r="AS2050" s="72"/>
      <c r="AT2050" s="72"/>
      <c r="AU2050" s="72"/>
    </row>
    <row r="2051" spans="27:47" x14ac:dyDescent="0.2">
      <c r="AA2051" s="72"/>
      <c r="AB2051" s="72"/>
      <c r="AC2051" s="72"/>
      <c r="AD2051" s="72"/>
      <c r="AE2051" s="72"/>
      <c r="AG2051" s="127"/>
      <c r="AN2051" s="72"/>
      <c r="AO2051" s="72"/>
      <c r="AP2051" s="72"/>
      <c r="AQ2051" s="72"/>
      <c r="AR2051" s="72"/>
      <c r="AS2051" s="72"/>
      <c r="AT2051" s="72"/>
      <c r="AU2051" s="72"/>
    </row>
    <row r="2052" spans="27:47" x14ac:dyDescent="0.2">
      <c r="AA2052" s="72"/>
      <c r="AB2052" s="72"/>
      <c r="AC2052" s="72"/>
      <c r="AD2052" s="72"/>
      <c r="AE2052" s="72"/>
      <c r="AG2052" s="127"/>
      <c r="AN2052" s="72"/>
      <c r="AO2052" s="72"/>
      <c r="AP2052" s="72"/>
      <c r="AQ2052" s="72"/>
      <c r="AR2052" s="72"/>
      <c r="AS2052" s="72"/>
      <c r="AT2052" s="72"/>
      <c r="AU2052" s="72"/>
    </row>
    <row r="2053" spans="27:47" x14ac:dyDescent="0.2">
      <c r="AA2053" s="72"/>
      <c r="AB2053" s="72"/>
      <c r="AC2053" s="72"/>
      <c r="AD2053" s="72"/>
      <c r="AE2053" s="72"/>
      <c r="AG2053" s="127"/>
      <c r="AN2053" s="72"/>
      <c r="AO2053" s="72"/>
      <c r="AP2053" s="72"/>
      <c r="AQ2053" s="72"/>
      <c r="AR2053" s="72"/>
      <c r="AS2053" s="72"/>
      <c r="AT2053" s="72"/>
      <c r="AU2053" s="72"/>
    </row>
    <row r="2054" spans="27:47" x14ac:dyDescent="0.2">
      <c r="AA2054" s="72"/>
      <c r="AB2054" s="72"/>
      <c r="AC2054" s="72"/>
      <c r="AD2054" s="72"/>
      <c r="AE2054" s="72"/>
      <c r="AG2054" s="127"/>
      <c r="AN2054" s="72"/>
      <c r="AO2054" s="72"/>
      <c r="AP2054" s="72"/>
      <c r="AQ2054" s="72"/>
      <c r="AR2054" s="72"/>
      <c r="AS2054" s="72"/>
      <c r="AT2054" s="72"/>
      <c r="AU2054" s="72"/>
    </row>
    <row r="2055" spans="27:47" x14ac:dyDescent="0.2">
      <c r="AA2055" s="72"/>
      <c r="AB2055" s="72"/>
      <c r="AC2055" s="72"/>
      <c r="AD2055" s="72"/>
      <c r="AE2055" s="72"/>
      <c r="AG2055" s="127"/>
      <c r="AN2055" s="72"/>
      <c r="AO2055" s="72"/>
      <c r="AP2055" s="72"/>
      <c r="AQ2055" s="72"/>
      <c r="AR2055" s="72"/>
      <c r="AS2055" s="72"/>
      <c r="AT2055" s="72"/>
      <c r="AU2055" s="72"/>
    </row>
    <row r="2056" spans="27:47" x14ac:dyDescent="0.2">
      <c r="AA2056" s="72"/>
      <c r="AB2056" s="72"/>
      <c r="AC2056" s="72"/>
      <c r="AD2056" s="72"/>
      <c r="AE2056" s="72"/>
      <c r="AG2056" s="127"/>
      <c r="AN2056" s="72"/>
      <c r="AO2056" s="72"/>
      <c r="AP2056" s="72"/>
      <c r="AQ2056" s="72"/>
      <c r="AR2056" s="72"/>
      <c r="AS2056" s="72"/>
      <c r="AT2056" s="72"/>
      <c r="AU2056" s="72"/>
    </row>
    <row r="2057" spans="27:47" x14ac:dyDescent="0.2">
      <c r="AA2057" s="72"/>
      <c r="AB2057" s="72"/>
      <c r="AC2057" s="72"/>
      <c r="AD2057" s="72"/>
      <c r="AE2057" s="72"/>
      <c r="AG2057" s="127"/>
      <c r="AN2057" s="72"/>
      <c r="AO2057" s="72"/>
      <c r="AP2057" s="72"/>
      <c r="AQ2057" s="72"/>
      <c r="AR2057" s="72"/>
      <c r="AS2057" s="72"/>
      <c r="AT2057" s="72"/>
      <c r="AU2057" s="72"/>
    </row>
    <row r="2058" spans="27:47" x14ac:dyDescent="0.2">
      <c r="AA2058" s="72"/>
      <c r="AB2058" s="72"/>
      <c r="AC2058" s="72"/>
      <c r="AD2058" s="72"/>
      <c r="AE2058" s="72"/>
      <c r="AG2058" s="127"/>
      <c r="AN2058" s="72"/>
      <c r="AO2058" s="72"/>
      <c r="AP2058" s="72"/>
      <c r="AQ2058" s="72"/>
      <c r="AR2058" s="72"/>
      <c r="AS2058" s="72"/>
      <c r="AT2058" s="72"/>
      <c r="AU2058" s="72"/>
    </row>
    <row r="2059" spans="27:47" x14ac:dyDescent="0.2">
      <c r="AA2059" s="72"/>
      <c r="AB2059" s="72"/>
      <c r="AC2059" s="72"/>
      <c r="AD2059" s="72"/>
      <c r="AE2059" s="72"/>
      <c r="AG2059" s="127"/>
      <c r="AN2059" s="72"/>
      <c r="AO2059" s="72"/>
      <c r="AP2059" s="72"/>
      <c r="AQ2059" s="72"/>
      <c r="AR2059" s="72"/>
      <c r="AS2059" s="72"/>
      <c r="AT2059" s="72"/>
      <c r="AU2059" s="72"/>
    </row>
    <row r="2060" spans="27:47" x14ac:dyDescent="0.2">
      <c r="AA2060" s="72"/>
      <c r="AB2060" s="72"/>
      <c r="AC2060" s="72"/>
      <c r="AD2060" s="72"/>
      <c r="AE2060" s="72"/>
      <c r="AG2060" s="127"/>
      <c r="AN2060" s="72"/>
      <c r="AO2060" s="72"/>
      <c r="AP2060" s="72"/>
      <c r="AQ2060" s="72"/>
      <c r="AR2060" s="72"/>
      <c r="AS2060" s="72"/>
      <c r="AT2060" s="72"/>
      <c r="AU2060" s="72"/>
    </row>
    <row r="2061" spans="27:47" x14ac:dyDescent="0.2">
      <c r="AA2061" s="72"/>
      <c r="AB2061" s="72"/>
      <c r="AC2061" s="72"/>
      <c r="AD2061" s="72"/>
      <c r="AE2061" s="72"/>
      <c r="AG2061" s="127"/>
      <c r="AN2061" s="72"/>
      <c r="AO2061" s="72"/>
      <c r="AP2061" s="72"/>
      <c r="AQ2061" s="72"/>
      <c r="AR2061" s="72"/>
      <c r="AS2061" s="72"/>
      <c r="AT2061" s="72"/>
      <c r="AU2061" s="72"/>
    </row>
    <row r="2062" spans="27:47" x14ac:dyDescent="0.2">
      <c r="AA2062" s="72"/>
      <c r="AB2062" s="72"/>
      <c r="AC2062" s="72"/>
      <c r="AD2062" s="72"/>
      <c r="AE2062" s="72"/>
      <c r="AG2062" s="127"/>
      <c r="AN2062" s="72"/>
      <c r="AO2062" s="72"/>
      <c r="AP2062" s="72"/>
      <c r="AQ2062" s="72"/>
      <c r="AR2062" s="72"/>
      <c r="AS2062" s="72"/>
      <c r="AT2062" s="72"/>
      <c r="AU2062" s="72"/>
    </row>
    <row r="2063" spans="27:47" x14ac:dyDescent="0.2">
      <c r="AA2063" s="72"/>
      <c r="AB2063" s="72"/>
      <c r="AC2063" s="72"/>
      <c r="AD2063" s="72"/>
      <c r="AE2063" s="72"/>
      <c r="AG2063" s="127"/>
      <c r="AN2063" s="72"/>
      <c r="AO2063" s="72"/>
      <c r="AP2063" s="72"/>
      <c r="AQ2063" s="72"/>
      <c r="AR2063" s="72"/>
      <c r="AS2063" s="72"/>
      <c r="AT2063" s="72"/>
      <c r="AU2063" s="72"/>
    </row>
    <row r="2064" spans="27:47" x14ac:dyDescent="0.2">
      <c r="AA2064" s="72"/>
      <c r="AB2064" s="72"/>
      <c r="AC2064" s="72"/>
      <c r="AD2064" s="72"/>
      <c r="AE2064" s="72"/>
      <c r="AG2064" s="127"/>
      <c r="AN2064" s="72"/>
      <c r="AO2064" s="72"/>
      <c r="AP2064" s="72"/>
      <c r="AQ2064" s="72"/>
      <c r="AR2064" s="72"/>
      <c r="AS2064" s="72"/>
      <c r="AT2064" s="72"/>
      <c r="AU2064" s="72"/>
    </row>
    <row r="2065" spans="27:47" x14ac:dyDescent="0.2">
      <c r="AA2065" s="72"/>
      <c r="AB2065" s="72"/>
      <c r="AC2065" s="72"/>
      <c r="AD2065" s="72"/>
      <c r="AE2065" s="72"/>
      <c r="AG2065" s="127"/>
      <c r="AN2065" s="72"/>
      <c r="AO2065" s="72"/>
      <c r="AP2065" s="72"/>
      <c r="AQ2065" s="72"/>
      <c r="AR2065" s="72"/>
      <c r="AS2065" s="72"/>
      <c r="AT2065" s="72"/>
      <c r="AU2065" s="72"/>
    </row>
    <row r="2066" spans="27:47" x14ac:dyDescent="0.2">
      <c r="AA2066" s="72"/>
      <c r="AB2066" s="72"/>
      <c r="AC2066" s="72"/>
      <c r="AD2066" s="72"/>
      <c r="AE2066" s="72"/>
      <c r="AG2066" s="127"/>
      <c r="AN2066" s="72"/>
      <c r="AO2066" s="72"/>
      <c r="AP2066" s="72"/>
      <c r="AQ2066" s="72"/>
      <c r="AR2066" s="72"/>
      <c r="AS2066" s="72"/>
      <c r="AT2066" s="72"/>
      <c r="AU2066" s="72"/>
    </row>
    <row r="2067" spans="27:47" x14ac:dyDescent="0.2">
      <c r="AA2067" s="72"/>
      <c r="AB2067" s="72"/>
      <c r="AC2067" s="72"/>
      <c r="AD2067" s="72"/>
      <c r="AE2067" s="72"/>
      <c r="AG2067" s="127"/>
      <c r="AN2067" s="72"/>
      <c r="AO2067" s="72"/>
      <c r="AP2067" s="72"/>
      <c r="AQ2067" s="72"/>
      <c r="AR2067" s="72"/>
      <c r="AS2067" s="72"/>
      <c r="AT2067" s="72"/>
      <c r="AU2067" s="72"/>
    </row>
    <row r="2068" spans="27:47" x14ac:dyDescent="0.2">
      <c r="AA2068" s="72"/>
      <c r="AB2068" s="72"/>
      <c r="AC2068" s="72"/>
      <c r="AD2068" s="72"/>
      <c r="AE2068" s="72"/>
      <c r="AG2068" s="127"/>
      <c r="AN2068" s="72"/>
      <c r="AO2068" s="72"/>
      <c r="AP2068" s="72"/>
      <c r="AQ2068" s="72"/>
      <c r="AR2068" s="72"/>
      <c r="AS2068" s="72"/>
      <c r="AT2068" s="72"/>
      <c r="AU2068" s="72"/>
    </row>
    <row r="2069" spans="27:47" x14ac:dyDescent="0.2">
      <c r="AA2069" s="72"/>
      <c r="AB2069" s="72"/>
      <c r="AC2069" s="72"/>
      <c r="AD2069" s="72"/>
      <c r="AE2069" s="72"/>
      <c r="AG2069" s="127"/>
      <c r="AN2069" s="72"/>
      <c r="AO2069" s="72"/>
      <c r="AP2069" s="72"/>
      <c r="AQ2069" s="72"/>
      <c r="AR2069" s="72"/>
      <c r="AS2069" s="72"/>
      <c r="AT2069" s="72"/>
      <c r="AU2069" s="72"/>
    </row>
    <row r="2070" spans="27:47" x14ac:dyDescent="0.2">
      <c r="AA2070" s="72"/>
      <c r="AB2070" s="72"/>
      <c r="AC2070" s="72"/>
      <c r="AD2070" s="72"/>
      <c r="AE2070" s="72"/>
      <c r="AF2070" s="128"/>
      <c r="AG2070" s="127"/>
      <c r="AN2070" s="72"/>
      <c r="AO2070" s="72"/>
      <c r="AP2070" s="72"/>
      <c r="AQ2070" s="72"/>
      <c r="AR2070" s="72"/>
      <c r="AS2070" s="72"/>
      <c r="AT2070" s="72"/>
      <c r="AU2070" s="72"/>
    </row>
    <row r="2071" spans="27:47" x14ac:dyDescent="0.2">
      <c r="AA2071" s="72"/>
      <c r="AB2071" s="72"/>
      <c r="AC2071" s="72"/>
      <c r="AD2071" s="72"/>
      <c r="AE2071" s="72"/>
      <c r="AF2071" s="128"/>
      <c r="AG2071" s="127"/>
      <c r="AN2071" s="72"/>
      <c r="AO2071" s="72"/>
      <c r="AP2071" s="72"/>
      <c r="AQ2071" s="72"/>
      <c r="AR2071" s="72"/>
      <c r="AS2071" s="72"/>
      <c r="AT2071" s="72"/>
      <c r="AU2071" s="72"/>
    </row>
    <row r="2072" spans="27:47" x14ac:dyDescent="0.2">
      <c r="AA2072" s="72"/>
      <c r="AB2072" s="72"/>
      <c r="AC2072" s="72"/>
      <c r="AD2072" s="72"/>
      <c r="AE2072" s="72"/>
      <c r="AF2072" s="128"/>
      <c r="AG2072" s="127"/>
      <c r="AN2072" s="72"/>
      <c r="AO2072" s="72"/>
      <c r="AP2072" s="72"/>
      <c r="AQ2072" s="72"/>
      <c r="AR2072" s="72"/>
      <c r="AS2072" s="72"/>
      <c r="AT2072" s="72"/>
      <c r="AU2072" s="72"/>
    </row>
    <row r="2073" spans="27:47" x14ac:dyDescent="0.2">
      <c r="AA2073" s="72"/>
      <c r="AB2073" s="72"/>
      <c r="AC2073" s="72"/>
      <c r="AD2073" s="72"/>
      <c r="AE2073" s="72"/>
      <c r="AF2073" s="128"/>
      <c r="AG2073" s="127"/>
      <c r="AN2073" s="72"/>
      <c r="AO2073" s="72"/>
      <c r="AP2073" s="72"/>
      <c r="AQ2073" s="72"/>
      <c r="AR2073" s="72"/>
      <c r="AS2073" s="72"/>
      <c r="AT2073" s="72"/>
      <c r="AU2073" s="72"/>
    </row>
    <row r="2074" spans="27:47" x14ac:dyDescent="0.2">
      <c r="AA2074" s="72"/>
      <c r="AB2074" s="72"/>
      <c r="AC2074" s="72"/>
      <c r="AD2074" s="72"/>
      <c r="AE2074" s="72"/>
      <c r="AF2074" s="128"/>
      <c r="AG2074" s="127"/>
      <c r="AN2074" s="72"/>
      <c r="AO2074" s="72"/>
      <c r="AP2074" s="72"/>
      <c r="AQ2074" s="72"/>
      <c r="AR2074" s="72"/>
      <c r="AS2074" s="72"/>
      <c r="AT2074" s="72"/>
      <c r="AU2074" s="72"/>
    </row>
    <row r="2075" spans="27:47" x14ac:dyDescent="0.2">
      <c r="AA2075" s="72"/>
      <c r="AB2075" s="72"/>
      <c r="AC2075" s="72"/>
      <c r="AD2075" s="72"/>
      <c r="AE2075" s="72"/>
      <c r="AF2075" s="128"/>
      <c r="AG2075" s="127"/>
      <c r="AN2075" s="72"/>
      <c r="AO2075" s="72"/>
      <c r="AP2075" s="72"/>
      <c r="AQ2075" s="72"/>
      <c r="AR2075" s="72"/>
      <c r="AS2075" s="72"/>
      <c r="AT2075" s="72"/>
      <c r="AU2075" s="72"/>
    </row>
    <row r="2076" spans="27:47" x14ac:dyDescent="0.2">
      <c r="AA2076" s="72"/>
      <c r="AB2076" s="72"/>
      <c r="AC2076" s="72"/>
      <c r="AD2076" s="72"/>
      <c r="AE2076" s="72"/>
      <c r="AF2076" s="128"/>
      <c r="AG2076" s="127"/>
      <c r="AN2076" s="72"/>
      <c r="AO2076" s="72"/>
      <c r="AP2076" s="72"/>
      <c r="AQ2076" s="72"/>
      <c r="AR2076" s="72"/>
      <c r="AS2076" s="72"/>
      <c r="AT2076" s="72"/>
      <c r="AU2076" s="72"/>
    </row>
    <row r="2077" spans="27:47" x14ac:dyDescent="0.2">
      <c r="AA2077" s="72"/>
      <c r="AB2077" s="72"/>
      <c r="AC2077" s="72"/>
      <c r="AD2077" s="72"/>
      <c r="AE2077" s="72"/>
      <c r="AF2077" s="128"/>
      <c r="AG2077" s="127"/>
      <c r="AN2077" s="72"/>
      <c r="AO2077" s="72"/>
      <c r="AP2077" s="72"/>
      <c r="AQ2077" s="72"/>
      <c r="AR2077" s="72"/>
      <c r="AS2077" s="72"/>
      <c r="AT2077" s="72"/>
      <c r="AU2077" s="72"/>
    </row>
    <row r="2078" spans="27:47" x14ac:dyDescent="0.2">
      <c r="AA2078" s="72"/>
      <c r="AB2078" s="72"/>
      <c r="AC2078" s="72"/>
      <c r="AD2078" s="72"/>
      <c r="AE2078" s="72"/>
      <c r="AF2078" s="128"/>
      <c r="AG2078" s="127"/>
      <c r="AN2078" s="72"/>
      <c r="AO2078" s="72"/>
      <c r="AP2078" s="72"/>
      <c r="AQ2078" s="72"/>
      <c r="AR2078" s="72"/>
      <c r="AS2078" s="72"/>
      <c r="AT2078" s="72"/>
      <c r="AU2078" s="72"/>
    </row>
    <row r="2079" spans="27:47" x14ac:dyDescent="0.2">
      <c r="AA2079" s="72"/>
      <c r="AB2079" s="72"/>
      <c r="AC2079" s="72"/>
      <c r="AD2079" s="72"/>
      <c r="AE2079" s="72"/>
      <c r="AF2079" s="128"/>
      <c r="AG2079" s="127"/>
      <c r="AN2079" s="72"/>
      <c r="AO2079" s="72"/>
      <c r="AP2079" s="72"/>
      <c r="AQ2079" s="72"/>
      <c r="AR2079" s="72"/>
      <c r="AS2079" s="72"/>
      <c r="AT2079" s="72"/>
      <c r="AU2079" s="72"/>
    </row>
    <row r="2080" spans="27:47" x14ac:dyDescent="0.2">
      <c r="AA2080" s="72"/>
      <c r="AB2080" s="72"/>
      <c r="AC2080" s="72"/>
      <c r="AD2080" s="72"/>
      <c r="AE2080" s="72"/>
      <c r="AF2080" s="128"/>
      <c r="AG2080" s="127"/>
      <c r="AN2080" s="72"/>
      <c r="AO2080" s="72"/>
      <c r="AP2080" s="72"/>
      <c r="AQ2080" s="72"/>
      <c r="AR2080" s="72"/>
      <c r="AS2080" s="72"/>
      <c r="AT2080" s="72"/>
      <c r="AU2080" s="72"/>
    </row>
    <row r="2081" spans="27:47" x14ac:dyDescent="0.2">
      <c r="AA2081" s="72"/>
      <c r="AB2081" s="72"/>
      <c r="AC2081" s="72"/>
      <c r="AD2081" s="72"/>
      <c r="AE2081" s="72"/>
      <c r="AF2081" s="128"/>
      <c r="AG2081" s="127"/>
      <c r="AN2081" s="72"/>
      <c r="AO2081" s="72"/>
      <c r="AP2081" s="72"/>
      <c r="AQ2081" s="72"/>
      <c r="AR2081" s="72"/>
      <c r="AS2081" s="72"/>
      <c r="AT2081" s="72"/>
      <c r="AU2081" s="72"/>
    </row>
    <row r="2082" spans="27:47" x14ac:dyDescent="0.2">
      <c r="AA2082" s="72"/>
      <c r="AB2082" s="72"/>
      <c r="AC2082" s="72"/>
      <c r="AD2082" s="72"/>
      <c r="AE2082" s="72"/>
      <c r="AF2082" s="128"/>
      <c r="AG2082" s="127"/>
      <c r="AN2082" s="72"/>
      <c r="AO2082" s="72"/>
      <c r="AP2082" s="72"/>
      <c r="AQ2082" s="72"/>
      <c r="AR2082" s="72"/>
      <c r="AS2082" s="72"/>
      <c r="AT2082" s="72"/>
      <c r="AU2082" s="72"/>
    </row>
    <row r="2083" spans="27:47" x14ac:dyDescent="0.2">
      <c r="AA2083" s="72"/>
      <c r="AB2083" s="72"/>
      <c r="AC2083" s="72"/>
      <c r="AD2083" s="72"/>
      <c r="AE2083" s="72"/>
      <c r="AF2083" s="128"/>
      <c r="AG2083" s="127"/>
      <c r="AN2083" s="72"/>
      <c r="AO2083" s="72"/>
      <c r="AP2083" s="72"/>
      <c r="AQ2083" s="72"/>
      <c r="AR2083" s="72"/>
      <c r="AS2083" s="72"/>
      <c r="AT2083" s="72"/>
      <c r="AU2083" s="72"/>
    </row>
    <row r="2084" spans="27:47" x14ac:dyDescent="0.2">
      <c r="AA2084" s="72"/>
      <c r="AB2084" s="72"/>
      <c r="AC2084" s="72"/>
      <c r="AD2084" s="72"/>
      <c r="AE2084" s="72"/>
      <c r="AF2084" s="128"/>
      <c r="AG2084" s="127"/>
      <c r="AN2084" s="72"/>
      <c r="AO2084" s="72"/>
      <c r="AP2084" s="72"/>
      <c r="AQ2084" s="72"/>
      <c r="AR2084" s="72"/>
      <c r="AS2084" s="72"/>
      <c r="AT2084" s="72"/>
      <c r="AU2084" s="72"/>
    </row>
    <row r="2085" spans="27:47" x14ac:dyDescent="0.2">
      <c r="AA2085" s="72"/>
      <c r="AB2085" s="72"/>
      <c r="AC2085" s="72"/>
      <c r="AD2085" s="72"/>
      <c r="AE2085" s="72"/>
      <c r="AF2085" s="128"/>
      <c r="AG2085" s="127"/>
      <c r="AN2085" s="72"/>
      <c r="AO2085" s="72"/>
      <c r="AP2085" s="72"/>
      <c r="AQ2085" s="72"/>
      <c r="AR2085" s="72"/>
      <c r="AS2085" s="72"/>
      <c r="AT2085" s="72"/>
      <c r="AU2085" s="72"/>
    </row>
    <row r="2086" spans="27:47" x14ac:dyDescent="0.2">
      <c r="AA2086" s="72"/>
      <c r="AB2086" s="72"/>
      <c r="AC2086" s="72"/>
      <c r="AD2086" s="72"/>
      <c r="AE2086" s="72"/>
      <c r="AF2086" s="128"/>
      <c r="AG2086" s="127"/>
      <c r="AN2086" s="72"/>
      <c r="AO2086" s="72"/>
      <c r="AP2086" s="72"/>
      <c r="AQ2086" s="72"/>
      <c r="AR2086" s="72"/>
      <c r="AS2086" s="72"/>
      <c r="AT2086" s="72"/>
      <c r="AU2086" s="72"/>
    </row>
    <row r="2087" spans="27:47" x14ac:dyDescent="0.2">
      <c r="AA2087" s="72"/>
      <c r="AB2087" s="72"/>
      <c r="AC2087" s="72"/>
      <c r="AD2087" s="72"/>
      <c r="AE2087" s="72"/>
      <c r="AF2087" s="128"/>
      <c r="AG2087" s="127"/>
      <c r="AN2087" s="72"/>
      <c r="AO2087" s="72"/>
      <c r="AP2087" s="72"/>
      <c r="AQ2087" s="72"/>
      <c r="AR2087" s="72"/>
      <c r="AS2087" s="72"/>
      <c r="AT2087" s="72"/>
      <c r="AU2087" s="72"/>
    </row>
    <row r="2088" spans="27:47" x14ac:dyDescent="0.2">
      <c r="AA2088" s="72"/>
      <c r="AB2088" s="72"/>
      <c r="AC2088" s="72"/>
      <c r="AD2088" s="72"/>
      <c r="AE2088" s="72"/>
      <c r="AF2088" s="128"/>
      <c r="AG2088" s="127"/>
      <c r="AN2088" s="72"/>
      <c r="AO2088" s="72"/>
      <c r="AP2088" s="72"/>
      <c r="AQ2088" s="72"/>
      <c r="AR2088" s="72"/>
      <c r="AS2088" s="72"/>
      <c r="AT2088" s="72"/>
      <c r="AU2088" s="72"/>
    </row>
    <row r="2089" spans="27:47" x14ac:dyDescent="0.2">
      <c r="AA2089" s="72"/>
      <c r="AB2089" s="72"/>
      <c r="AC2089" s="72"/>
      <c r="AD2089" s="72"/>
      <c r="AE2089" s="72"/>
      <c r="AF2089" s="128"/>
      <c r="AG2089" s="127"/>
      <c r="AN2089" s="72"/>
      <c r="AO2089" s="72"/>
      <c r="AP2089" s="72"/>
      <c r="AQ2089" s="72"/>
      <c r="AR2089" s="72"/>
      <c r="AS2089" s="72"/>
      <c r="AT2089" s="72"/>
      <c r="AU2089" s="72"/>
    </row>
    <row r="2090" spans="27:47" x14ac:dyDescent="0.2">
      <c r="AA2090" s="72"/>
      <c r="AB2090" s="72"/>
      <c r="AC2090" s="72"/>
      <c r="AD2090" s="72"/>
      <c r="AE2090" s="72"/>
      <c r="AF2090" s="128"/>
      <c r="AG2090" s="127"/>
      <c r="AN2090" s="72"/>
      <c r="AO2090" s="72"/>
      <c r="AP2090" s="72"/>
      <c r="AQ2090" s="72"/>
      <c r="AR2090" s="72"/>
      <c r="AS2090" s="72"/>
      <c r="AT2090" s="72"/>
      <c r="AU2090" s="72"/>
    </row>
    <row r="2091" spans="27:47" x14ac:dyDescent="0.2">
      <c r="AA2091" s="72"/>
      <c r="AB2091" s="72"/>
      <c r="AC2091" s="72"/>
      <c r="AD2091" s="72"/>
      <c r="AE2091" s="72"/>
      <c r="AF2091" s="128"/>
      <c r="AG2091" s="127"/>
      <c r="AN2091" s="72"/>
      <c r="AO2091" s="72"/>
      <c r="AP2091" s="72"/>
      <c r="AQ2091" s="72"/>
      <c r="AR2091" s="72"/>
      <c r="AS2091" s="72"/>
      <c r="AT2091" s="72"/>
      <c r="AU2091" s="72"/>
    </row>
    <row r="2092" spans="27:47" x14ac:dyDescent="0.2">
      <c r="AA2092" s="72"/>
      <c r="AB2092" s="72"/>
      <c r="AC2092" s="72"/>
      <c r="AD2092" s="72"/>
      <c r="AE2092" s="72"/>
      <c r="AF2092" s="128"/>
      <c r="AG2092" s="127"/>
      <c r="AN2092" s="72"/>
      <c r="AO2092" s="72"/>
      <c r="AP2092" s="72"/>
      <c r="AQ2092" s="72"/>
      <c r="AR2092" s="72"/>
      <c r="AS2092" s="72"/>
      <c r="AT2092" s="72"/>
      <c r="AU2092" s="72"/>
    </row>
    <row r="2093" spans="27:47" x14ac:dyDescent="0.2">
      <c r="AA2093" s="72"/>
      <c r="AB2093" s="72"/>
      <c r="AC2093" s="72"/>
      <c r="AD2093" s="72"/>
      <c r="AE2093" s="72"/>
      <c r="AF2093" s="128"/>
      <c r="AG2093" s="127"/>
      <c r="AN2093" s="72"/>
      <c r="AO2093" s="72"/>
      <c r="AP2093" s="72"/>
      <c r="AQ2093" s="72"/>
      <c r="AR2093" s="72"/>
      <c r="AS2093" s="72"/>
      <c r="AT2093" s="72"/>
      <c r="AU2093" s="72"/>
    </row>
    <row r="2094" spans="27:47" x14ac:dyDescent="0.2">
      <c r="AA2094" s="72"/>
      <c r="AB2094" s="72"/>
      <c r="AC2094" s="72"/>
      <c r="AD2094" s="72"/>
      <c r="AE2094" s="72"/>
      <c r="AF2094" s="128"/>
      <c r="AG2094" s="127"/>
      <c r="AN2094" s="72"/>
      <c r="AO2094" s="72"/>
      <c r="AP2094" s="72"/>
      <c r="AQ2094" s="72"/>
      <c r="AR2094" s="72"/>
      <c r="AS2094" s="72"/>
      <c r="AT2094" s="72"/>
      <c r="AU2094" s="72"/>
    </row>
    <row r="2095" spans="27:47" x14ac:dyDescent="0.2">
      <c r="AA2095" s="72"/>
      <c r="AB2095" s="72"/>
      <c r="AC2095" s="72"/>
      <c r="AD2095" s="72"/>
      <c r="AE2095" s="72"/>
      <c r="AF2095" s="128"/>
      <c r="AG2095" s="127"/>
      <c r="AN2095" s="72"/>
      <c r="AO2095" s="72"/>
      <c r="AP2095" s="72"/>
      <c r="AQ2095" s="72"/>
      <c r="AR2095" s="72"/>
      <c r="AS2095" s="72"/>
      <c r="AT2095" s="72"/>
      <c r="AU2095" s="72"/>
    </row>
    <row r="2096" spans="27:47" x14ac:dyDescent="0.2">
      <c r="AA2096" s="72"/>
      <c r="AB2096" s="72"/>
      <c r="AC2096" s="72"/>
      <c r="AD2096" s="72"/>
      <c r="AE2096" s="72"/>
      <c r="AF2096" s="128"/>
      <c r="AG2096" s="127"/>
      <c r="AN2096" s="72"/>
      <c r="AO2096" s="72"/>
      <c r="AP2096" s="72"/>
      <c r="AQ2096" s="72"/>
      <c r="AR2096" s="72"/>
      <c r="AS2096" s="72"/>
      <c r="AT2096" s="72"/>
      <c r="AU2096" s="72"/>
    </row>
    <row r="2097" spans="27:47" x14ac:dyDescent="0.2">
      <c r="AA2097" s="72"/>
      <c r="AB2097" s="72"/>
      <c r="AC2097" s="72"/>
      <c r="AD2097" s="72"/>
      <c r="AE2097" s="72"/>
      <c r="AF2097" s="128"/>
      <c r="AG2097" s="127"/>
      <c r="AN2097" s="72"/>
      <c r="AO2097" s="72"/>
      <c r="AP2097" s="72"/>
      <c r="AQ2097" s="72"/>
      <c r="AR2097" s="72"/>
      <c r="AS2097" s="72"/>
      <c r="AT2097" s="72"/>
      <c r="AU2097" s="72"/>
    </row>
    <row r="2098" spans="27:47" x14ac:dyDescent="0.2">
      <c r="AA2098" s="72"/>
      <c r="AB2098" s="72"/>
      <c r="AC2098" s="72"/>
      <c r="AD2098" s="72"/>
      <c r="AE2098" s="72"/>
      <c r="AF2098" s="128"/>
      <c r="AG2098" s="127"/>
      <c r="AN2098" s="72"/>
      <c r="AO2098" s="72"/>
      <c r="AP2098" s="72"/>
      <c r="AQ2098" s="72"/>
      <c r="AR2098" s="72"/>
      <c r="AS2098" s="72"/>
      <c r="AT2098" s="72"/>
      <c r="AU2098" s="72"/>
    </row>
    <row r="2099" spans="27:47" x14ac:dyDescent="0.2">
      <c r="AA2099" s="72"/>
      <c r="AB2099" s="72"/>
      <c r="AC2099" s="72"/>
      <c r="AD2099" s="72"/>
      <c r="AE2099" s="72"/>
      <c r="AF2099" s="128"/>
      <c r="AG2099" s="127"/>
      <c r="AN2099" s="72"/>
      <c r="AO2099" s="72"/>
      <c r="AP2099" s="72"/>
      <c r="AQ2099" s="72"/>
      <c r="AR2099" s="72"/>
      <c r="AS2099" s="72"/>
      <c r="AT2099" s="72"/>
      <c r="AU2099" s="72"/>
    </row>
    <row r="2100" spans="27:47" x14ac:dyDescent="0.2">
      <c r="AA2100" s="72"/>
      <c r="AB2100" s="72"/>
      <c r="AC2100" s="72"/>
      <c r="AD2100" s="72"/>
      <c r="AE2100" s="72"/>
      <c r="AF2100" s="128"/>
      <c r="AG2100" s="127"/>
      <c r="AN2100" s="72"/>
      <c r="AO2100" s="72"/>
      <c r="AP2100" s="72"/>
      <c r="AQ2100" s="72"/>
      <c r="AR2100" s="72"/>
      <c r="AS2100" s="72"/>
      <c r="AT2100" s="72"/>
      <c r="AU2100" s="72"/>
    </row>
    <row r="2101" spans="27:47" x14ac:dyDescent="0.2">
      <c r="AA2101" s="72"/>
      <c r="AB2101" s="72"/>
      <c r="AC2101" s="72"/>
      <c r="AD2101" s="72"/>
      <c r="AE2101" s="72"/>
      <c r="AF2101" s="128"/>
      <c r="AG2101" s="127"/>
      <c r="AN2101" s="72"/>
      <c r="AO2101" s="72"/>
      <c r="AP2101" s="72"/>
      <c r="AQ2101" s="72"/>
      <c r="AR2101" s="72"/>
      <c r="AS2101" s="72"/>
      <c r="AT2101" s="72"/>
      <c r="AU2101" s="72"/>
    </row>
    <row r="2102" spans="27:47" x14ac:dyDescent="0.2">
      <c r="AA2102" s="72"/>
      <c r="AB2102" s="72"/>
      <c r="AC2102" s="72"/>
      <c r="AD2102" s="72"/>
      <c r="AE2102" s="72"/>
      <c r="AF2102" s="128"/>
      <c r="AG2102" s="127"/>
      <c r="AN2102" s="72"/>
      <c r="AO2102" s="72"/>
      <c r="AP2102" s="72"/>
      <c r="AQ2102" s="72"/>
      <c r="AR2102" s="72"/>
      <c r="AS2102" s="72"/>
      <c r="AT2102" s="72"/>
      <c r="AU2102" s="72"/>
    </row>
    <row r="2103" spans="27:47" x14ac:dyDescent="0.2">
      <c r="AA2103" s="72"/>
      <c r="AB2103" s="72"/>
      <c r="AC2103" s="72"/>
      <c r="AD2103" s="72"/>
      <c r="AE2103" s="72"/>
      <c r="AF2103" s="128"/>
      <c r="AG2103" s="127"/>
      <c r="AN2103" s="72"/>
      <c r="AO2103" s="72"/>
      <c r="AP2103" s="72"/>
      <c r="AQ2103" s="72"/>
      <c r="AR2103" s="72"/>
      <c r="AS2103" s="72"/>
      <c r="AT2103" s="72"/>
      <c r="AU2103" s="72"/>
    </row>
    <row r="2104" spans="27:47" x14ac:dyDescent="0.2">
      <c r="AA2104" s="72"/>
      <c r="AB2104" s="72"/>
      <c r="AC2104" s="72"/>
      <c r="AD2104" s="72"/>
      <c r="AE2104" s="72"/>
      <c r="AF2104" s="128"/>
      <c r="AG2104" s="127"/>
      <c r="AN2104" s="72"/>
      <c r="AO2104" s="72"/>
      <c r="AP2104" s="72"/>
      <c r="AQ2104" s="72"/>
      <c r="AR2104" s="72"/>
      <c r="AS2104" s="72"/>
      <c r="AT2104" s="72"/>
      <c r="AU2104" s="72"/>
    </row>
    <row r="2105" spans="27:47" x14ac:dyDescent="0.2">
      <c r="AA2105" s="72"/>
      <c r="AB2105" s="72"/>
      <c r="AC2105" s="72"/>
      <c r="AD2105" s="72"/>
      <c r="AE2105" s="72"/>
      <c r="AF2105" s="128"/>
      <c r="AG2105" s="127"/>
      <c r="AN2105" s="72"/>
      <c r="AO2105" s="72"/>
      <c r="AP2105" s="72"/>
      <c r="AQ2105" s="72"/>
      <c r="AR2105" s="72"/>
      <c r="AS2105" s="72"/>
      <c r="AT2105" s="72"/>
      <c r="AU2105" s="72"/>
    </row>
    <row r="2106" spans="27:47" x14ac:dyDescent="0.2">
      <c r="AA2106" s="72"/>
      <c r="AB2106" s="72"/>
      <c r="AC2106" s="72"/>
      <c r="AD2106" s="72"/>
      <c r="AE2106" s="72"/>
      <c r="AF2106" s="128"/>
      <c r="AG2106" s="127"/>
      <c r="AN2106" s="72"/>
      <c r="AO2106" s="72"/>
      <c r="AP2106" s="72"/>
      <c r="AQ2106" s="72"/>
      <c r="AR2106" s="72"/>
      <c r="AS2106" s="72"/>
      <c r="AT2106" s="72"/>
      <c r="AU2106" s="72"/>
    </row>
    <row r="2107" spans="27:47" x14ac:dyDescent="0.2">
      <c r="AA2107" s="72"/>
      <c r="AB2107" s="72"/>
      <c r="AC2107" s="72"/>
      <c r="AD2107" s="72"/>
      <c r="AE2107" s="72"/>
      <c r="AF2107" s="128"/>
      <c r="AG2107" s="127"/>
      <c r="AN2107" s="72"/>
      <c r="AO2107" s="72"/>
      <c r="AP2107" s="72"/>
      <c r="AQ2107" s="72"/>
      <c r="AR2107" s="72"/>
      <c r="AS2107" s="72"/>
      <c r="AT2107" s="72"/>
      <c r="AU2107" s="72"/>
    </row>
    <row r="2108" spans="27:47" x14ac:dyDescent="0.2">
      <c r="AA2108" s="72"/>
      <c r="AB2108" s="72"/>
      <c r="AC2108" s="72"/>
      <c r="AD2108" s="72"/>
      <c r="AE2108" s="72"/>
      <c r="AF2108" s="128"/>
      <c r="AG2108" s="127"/>
      <c r="AN2108" s="72"/>
      <c r="AO2108" s="72"/>
      <c r="AP2108" s="72"/>
      <c r="AQ2108" s="72"/>
      <c r="AR2108" s="72"/>
      <c r="AS2108" s="72"/>
      <c r="AT2108" s="72"/>
      <c r="AU2108" s="72"/>
    </row>
    <row r="2109" spans="27:47" x14ac:dyDescent="0.2">
      <c r="AA2109" s="72"/>
      <c r="AB2109" s="72"/>
      <c r="AC2109" s="72"/>
      <c r="AD2109" s="72"/>
      <c r="AE2109" s="72"/>
      <c r="AF2109" s="128"/>
      <c r="AG2109" s="127"/>
      <c r="AN2109" s="72"/>
      <c r="AO2109" s="72"/>
      <c r="AP2109" s="72"/>
      <c r="AQ2109" s="72"/>
      <c r="AR2109" s="72"/>
      <c r="AS2109" s="72"/>
      <c r="AT2109" s="72"/>
      <c r="AU2109" s="72"/>
    </row>
    <row r="2110" spans="27:47" x14ac:dyDescent="0.2">
      <c r="AA2110" s="72"/>
      <c r="AB2110" s="72"/>
      <c r="AC2110" s="72"/>
      <c r="AD2110" s="72"/>
      <c r="AE2110" s="72"/>
      <c r="AF2110" s="128"/>
      <c r="AG2110" s="127"/>
      <c r="AN2110" s="72"/>
      <c r="AO2110" s="72"/>
      <c r="AP2110" s="72"/>
      <c r="AQ2110" s="72"/>
      <c r="AR2110" s="72"/>
      <c r="AS2110" s="72"/>
      <c r="AT2110" s="72"/>
      <c r="AU2110" s="72"/>
    </row>
    <row r="2111" spans="27:47" x14ac:dyDescent="0.2">
      <c r="AA2111" s="72"/>
      <c r="AB2111" s="72"/>
      <c r="AC2111" s="72"/>
      <c r="AD2111" s="72"/>
      <c r="AE2111" s="72"/>
      <c r="AF2111" s="128"/>
      <c r="AG2111" s="127"/>
      <c r="AN2111" s="72"/>
      <c r="AO2111" s="72"/>
      <c r="AP2111" s="72"/>
      <c r="AQ2111" s="72"/>
      <c r="AR2111" s="72"/>
      <c r="AS2111" s="72"/>
      <c r="AT2111" s="72"/>
      <c r="AU2111" s="72"/>
    </row>
    <row r="2112" spans="27:47" x14ac:dyDescent="0.2">
      <c r="AA2112" s="72"/>
      <c r="AB2112" s="72"/>
      <c r="AC2112" s="72"/>
      <c r="AD2112" s="72"/>
      <c r="AE2112" s="72"/>
      <c r="AF2112" s="128"/>
      <c r="AG2112" s="127"/>
      <c r="AN2112" s="72"/>
      <c r="AO2112" s="72"/>
      <c r="AP2112" s="72"/>
      <c r="AQ2112" s="72"/>
      <c r="AR2112" s="72"/>
      <c r="AS2112" s="72"/>
      <c r="AT2112" s="72"/>
      <c r="AU2112" s="72"/>
    </row>
    <row r="2113" spans="27:47" x14ac:dyDescent="0.2">
      <c r="AA2113" s="72"/>
      <c r="AB2113" s="72"/>
      <c r="AC2113" s="72"/>
      <c r="AD2113" s="72"/>
      <c r="AE2113" s="72"/>
      <c r="AF2113" s="128"/>
      <c r="AG2113" s="127"/>
      <c r="AN2113" s="72"/>
      <c r="AO2113" s="72"/>
      <c r="AP2113" s="72"/>
      <c r="AQ2113" s="72"/>
      <c r="AR2113" s="72"/>
      <c r="AS2113" s="72"/>
      <c r="AT2113" s="72"/>
      <c r="AU2113" s="72"/>
    </row>
    <row r="2114" spans="27:47" x14ac:dyDescent="0.2">
      <c r="AA2114" s="72"/>
      <c r="AB2114" s="72"/>
      <c r="AC2114" s="72"/>
      <c r="AD2114" s="72"/>
      <c r="AE2114" s="72"/>
      <c r="AF2114" s="128"/>
      <c r="AG2114" s="127"/>
      <c r="AN2114" s="72"/>
      <c r="AO2114" s="72"/>
      <c r="AP2114" s="72"/>
      <c r="AQ2114" s="72"/>
      <c r="AR2114" s="72"/>
      <c r="AS2114" s="72"/>
      <c r="AT2114" s="72"/>
      <c r="AU2114" s="72"/>
    </row>
    <row r="2115" spans="27:47" x14ac:dyDescent="0.2">
      <c r="AA2115" s="72"/>
      <c r="AB2115" s="72"/>
      <c r="AC2115" s="72"/>
      <c r="AD2115" s="72"/>
      <c r="AE2115" s="72"/>
      <c r="AF2115" s="128"/>
      <c r="AG2115" s="127"/>
      <c r="AN2115" s="72"/>
      <c r="AO2115" s="72"/>
      <c r="AP2115" s="72"/>
      <c r="AQ2115" s="72"/>
      <c r="AR2115" s="72"/>
      <c r="AS2115" s="72"/>
      <c r="AT2115" s="72"/>
      <c r="AU2115" s="72"/>
    </row>
    <row r="2116" spans="27:47" x14ac:dyDescent="0.2">
      <c r="AA2116" s="72"/>
      <c r="AB2116" s="72"/>
      <c r="AC2116" s="72"/>
      <c r="AD2116" s="72"/>
      <c r="AE2116" s="72"/>
      <c r="AF2116" s="128"/>
      <c r="AG2116" s="127"/>
      <c r="AN2116" s="72"/>
      <c r="AO2116" s="72"/>
      <c r="AP2116" s="72"/>
      <c r="AQ2116" s="72"/>
      <c r="AR2116" s="72"/>
      <c r="AS2116" s="72"/>
      <c r="AT2116" s="72"/>
      <c r="AU2116" s="72"/>
    </row>
    <row r="2117" spans="27:47" x14ac:dyDescent="0.2">
      <c r="AA2117" s="72"/>
      <c r="AB2117" s="72"/>
      <c r="AC2117" s="72"/>
      <c r="AD2117" s="72"/>
      <c r="AE2117" s="72"/>
      <c r="AF2117" s="128"/>
      <c r="AG2117" s="127"/>
      <c r="AN2117" s="72"/>
      <c r="AO2117" s="72"/>
      <c r="AP2117" s="72"/>
      <c r="AQ2117" s="72"/>
      <c r="AR2117" s="72"/>
      <c r="AS2117" s="72"/>
      <c r="AT2117" s="72"/>
      <c r="AU2117" s="72"/>
    </row>
    <row r="2118" spans="27:47" x14ac:dyDescent="0.2">
      <c r="AA2118" s="72"/>
      <c r="AB2118" s="72"/>
      <c r="AC2118" s="72"/>
      <c r="AD2118" s="72"/>
      <c r="AE2118" s="72"/>
      <c r="AF2118" s="128"/>
      <c r="AG2118" s="127"/>
      <c r="AN2118" s="72"/>
      <c r="AO2118" s="72"/>
      <c r="AP2118" s="72"/>
      <c r="AQ2118" s="72"/>
      <c r="AR2118" s="72"/>
      <c r="AS2118" s="72"/>
      <c r="AT2118" s="72"/>
      <c r="AU2118" s="72"/>
    </row>
    <row r="2119" spans="27:47" x14ac:dyDescent="0.2">
      <c r="AA2119" s="72"/>
      <c r="AB2119" s="72"/>
      <c r="AC2119" s="72"/>
      <c r="AD2119" s="72"/>
      <c r="AE2119" s="72"/>
      <c r="AF2119" s="128"/>
      <c r="AG2119" s="127"/>
      <c r="AN2119" s="72"/>
      <c r="AO2119" s="72"/>
      <c r="AP2119" s="72"/>
      <c r="AQ2119" s="72"/>
      <c r="AR2119" s="72"/>
      <c r="AS2119" s="72"/>
      <c r="AT2119" s="72"/>
      <c r="AU2119" s="72"/>
    </row>
    <row r="2120" spans="27:47" x14ac:dyDescent="0.2">
      <c r="AA2120" s="72"/>
      <c r="AB2120" s="72"/>
      <c r="AC2120" s="72"/>
      <c r="AD2120" s="72"/>
      <c r="AE2120" s="72"/>
      <c r="AF2120" s="128"/>
      <c r="AG2120" s="127"/>
      <c r="AN2120" s="72"/>
      <c r="AO2120" s="72"/>
      <c r="AP2120" s="72"/>
      <c r="AQ2120" s="72"/>
      <c r="AR2120" s="72"/>
      <c r="AS2120" s="72"/>
      <c r="AT2120" s="72"/>
      <c r="AU2120" s="72"/>
    </row>
    <row r="2121" spans="27:47" x14ac:dyDescent="0.2">
      <c r="AA2121" s="72"/>
      <c r="AB2121" s="72"/>
      <c r="AC2121" s="72"/>
      <c r="AD2121" s="72"/>
      <c r="AE2121" s="72"/>
      <c r="AF2121" s="128"/>
      <c r="AG2121" s="127"/>
      <c r="AN2121" s="72"/>
      <c r="AO2121" s="72"/>
      <c r="AP2121" s="72"/>
      <c r="AQ2121" s="72"/>
      <c r="AR2121" s="72"/>
      <c r="AS2121" s="72"/>
      <c r="AT2121" s="72"/>
      <c r="AU2121" s="72"/>
    </row>
    <row r="2122" spans="27:47" x14ac:dyDescent="0.2">
      <c r="AA2122" s="72"/>
      <c r="AB2122" s="72"/>
      <c r="AC2122" s="72"/>
      <c r="AD2122" s="72"/>
      <c r="AE2122" s="72"/>
      <c r="AF2122" s="128"/>
      <c r="AG2122" s="127"/>
      <c r="AN2122" s="72"/>
      <c r="AO2122" s="72"/>
      <c r="AP2122" s="72"/>
      <c r="AQ2122" s="72"/>
      <c r="AR2122" s="72"/>
      <c r="AS2122" s="72"/>
      <c r="AT2122" s="72"/>
      <c r="AU2122" s="72"/>
    </row>
    <row r="2123" spans="27:47" x14ac:dyDescent="0.2">
      <c r="AA2123" s="72"/>
      <c r="AB2123" s="72"/>
      <c r="AC2123" s="72"/>
      <c r="AD2123" s="72"/>
      <c r="AE2123" s="72"/>
      <c r="AF2123" s="128"/>
      <c r="AG2123" s="127"/>
      <c r="AN2123" s="72"/>
      <c r="AO2123" s="72"/>
      <c r="AP2123" s="72"/>
      <c r="AQ2123" s="72"/>
      <c r="AR2123" s="72"/>
      <c r="AS2123" s="72"/>
      <c r="AT2123" s="72"/>
      <c r="AU2123" s="72"/>
    </row>
    <row r="2124" spans="27:47" x14ac:dyDescent="0.2">
      <c r="AA2124" s="72"/>
      <c r="AB2124" s="72"/>
      <c r="AC2124" s="72"/>
      <c r="AD2124" s="72"/>
      <c r="AE2124" s="72"/>
      <c r="AF2124" s="128"/>
      <c r="AG2124" s="127"/>
      <c r="AN2124" s="72"/>
      <c r="AO2124" s="72"/>
      <c r="AP2124" s="72"/>
      <c r="AQ2124" s="72"/>
      <c r="AR2124" s="72"/>
      <c r="AS2124" s="72"/>
      <c r="AT2124" s="72"/>
      <c r="AU2124" s="72"/>
    </row>
    <row r="2125" spans="27:47" x14ac:dyDescent="0.2">
      <c r="AA2125" s="72"/>
      <c r="AB2125" s="72"/>
      <c r="AC2125" s="72"/>
      <c r="AD2125" s="72"/>
      <c r="AE2125" s="72"/>
      <c r="AF2125" s="128"/>
      <c r="AG2125" s="127"/>
      <c r="AN2125" s="72"/>
      <c r="AO2125" s="72"/>
      <c r="AP2125" s="72"/>
      <c r="AQ2125" s="72"/>
      <c r="AR2125" s="72"/>
      <c r="AS2125" s="72"/>
      <c r="AT2125" s="72"/>
      <c r="AU2125" s="72"/>
    </row>
    <row r="2126" spans="27:47" x14ac:dyDescent="0.2">
      <c r="AA2126" s="72"/>
      <c r="AB2126" s="72"/>
      <c r="AC2126" s="72"/>
      <c r="AD2126" s="72"/>
      <c r="AE2126" s="72"/>
      <c r="AF2126" s="128"/>
      <c r="AG2126" s="127"/>
      <c r="AN2126" s="72"/>
      <c r="AO2126" s="72"/>
      <c r="AP2126" s="72"/>
      <c r="AQ2126" s="72"/>
      <c r="AR2126" s="72"/>
      <c r="AS2126" s="72"/>
      <c r="AT2126" s="72"/>
      <c r="AU2126" s="72"/>
    </row>
    <row r="2127" spans="27:47" x14ac:dyDescent="0.2">
      <c r="AA2127" s="72"/>
      <c r="AB2127" s="72"/>
      <c r="AC2127" s="72"/>
      <c r="AD2127" s="72"/>
      <c r="AE2127" s="72"/>
      <c r="AF2127" s="128"/>
      <c r="AG2127" s="127"/>
      <c r="AN2127" s="72"/>
      <c r="AO2127" s="72"/>
      <c r="AP2127" s="72"/>
      <c r="AQ2127" s="72"/>
      <c r="AR2127" s="72"/>
      <c r="AS2127" s="72"/>
      <c r="AT2127" s="72"/>
      <c r="AU2127" s="72"/>
    </row>
    <row r="2128" spans="27:47" x14ac:dyDescent="0.2">
      <c r="AA2128" s="72"/>
      <c r="AB2128" s="72"/>
      <c r="AC2128" s="72"/>
      <c r="AD2128" s="72"/>
      <c r="AE2128" s="72"/>
      <c r="AF2128" s="128"/>
      <c r="AG2128" s="127"/>
      <c r="AN2128" s="72"/>
      <c r="AO2128" s="72"/>
      <c r="AP2128" s="72"/>
      <c r="AQ2128" s="72"/>
      <c r="AR2128" s="72"/>
      <c r="AS2128" s="72"/>
      <c r="AT2128" s="72"/>
      <c r="AU2128" s="72"/>
    </row>
    <row r="2129" spans="27:47" x14ac:dyDescent="0.2">
      <c r="AA2129" s="72"/>
      <c r="AB2129" s="72"/>
      <c r="AC2129" s="72"/>
      <c r="AD2129" s="72"/>
      <c r="AE2129" s="72"/>
      <c r="AF2129" s="128"/>
      <c r="AG2129" s="127"/>
      <c r="AN2129" s="72"/>
      <c r="AO2129" s="72"/>
      <c r="AP2129" s="72"/>
      <c r="AQ2129" s="72"/>
      <c r="AR2129" s="72"/>
      <c r="AS2129" s="72"/>
      <c r="AT2129" s="72"/>
      <c r="AU2129" s="72"/>
    </row>
    <row r="2130" spans="27:47" x14ac:dyDescent="0.2">
      <c r="AA2130" s="72"/>
      <c r="AB2130" s="72"/>
      <c r="AC2130" s="72"/>
      <c r="AD2130" s="72"/>
      <c r="AE2130" s="72"/>
      <c r="AF2130" s="128"/>
      <c r="AG2130" s="127"/>
      <c r="AN2130" s="72"/>
      <c r="AO2130" s="72"/>
      <c r="AP2130" s="72"/>
      <c r="AQ2130" s="72"/>
      <c r="AR2130" s="72"/>
      <c r="AS2130" s="72"/>
      <c r="AT2130" s="72"/>
      <c r="AU2130" s="72"/>
    </row>
    <row r="2131" spans="27:47" x14ac:dyDescent="0.2">
      <c r="AA2131" s="72"/>
      <c r="AB2131" s="72"/>
      <c r="AC2131" s="72"/>
      <c r="AD2131" s="72"/>
      <c r="AE2131" s="72"/>
      <c r="AF2131" s="128"/>
      <c r="AG2131" s="127"/>
      <c r="AN2131" s="72"/>
      <c r="AO2131" s="72"/>
      <c r="AP2131" s="72"/>
      <c r="AQ2131" s="72"/>
      <c r="AR2131" s="72"/>
      <c r="AS2131" s="72"/>
      <c r="AT2131" s="72"/>
      <c r="AU2131" s="72"/>
    </row>
    <row r="2132" spans="27:47" x14ac:dyDescent="0.2">
      <c r="AA2132" s="72"/>
      <c r="AB2132" s="72"/>
      <c r="AC2132" s="72"/>
      <c r="AD2132" s="72"/>
      <c r="AE2132" s="72"/>
      <c r="AF2132" s="128"/>
      <c r="AG2132" s="127"/>
      <c r="AN2132" s="72"/>
      <c r="AO2132" s="72"/>
      <c r="AP2132" s="72"/>
      <c r="AQ2132" s="72"/>
      <c r="AR2132" s="72"/>
      <c r="AS2132" s="72"/>
      <c r="AT2132" s="72"/>
      <c r="AU2132" s="72"/>
    </row>
    <row r="2133" spans="27:47" x14ac:dyDescent="0.2">
      <c r="AA2133" s="72"/>
      <c r="AB2133" s="72"/>
      <c r="AC2133" s="72"/>
      <c r="AD2133" s="72"/>
      <c r="AE2133" s="72"/>
      <c r="AF2133" s="128"/>
      <c r="AG2133" s="127"/>
      <c r="AN2133" s="72"/>
      <c r="AO2133" s="72"/>
      <c r="AP2133" s="72"/>
      <c r="AQ2133" s="72"/>
      <c r="AR2133" s="72"/>
      <c r="AS2133" s="72"/>
      <c r="AT2133" s="72"/>
      <c r="AU2133" s="72"/>
    </row>
    <row r="2134" spans="27:47" x14ac:dyDescent="0.2">
      <c r="AA2134" s="72"/>
      <c r="AB2134" s="72"/>
      <c r="AC2134" s="72"/>
      <c r="AD2134" s="72"/>
      <c r="AE2134" s="72"/>
      <c r="AF2134" s="128"/>
      <c r="AG2134" s="127"/>
      <c r="AN2134" s="72"/>
      <c r="AO2134" s="72"/>
      <c r="AP2134" s="72"/>
      <c r="AQ2134" s="72"/>
      <c r="AR2134" s="72"/>
      <c r="AS2134" s="72"/>
      <c r="AT2134" s="72"/>
      <c r="AU2134" s="72"/>
    </row>
    <row r="2135" spans="27:47" x14ac:dyDescent="0.2">
      <c r="AA2135" s="72"/>
      <c r="AB2135" s="72"/>
      <c r="AC2135" s="72"/>
      <c r="AD2135" s="72"/>
      <c r="AE2135" s="72"/>
      <c r="AF2135" s="128"/>
      <c r="AG2135" s="127"/>
      <c r="AN2135" s="72"/>
      <c r="AO2135" s="72"/>
      <c r="AP2135" s="72"/>
      <c r="AQ2135" s="72"/>
      <c r="AR2135" s="72"/>
      <c r="AS2135" s="72"/>
      <c r="AT2135" s="72"/>
      <c r="AU2135" s="72"/>
    </row>
    <row r="2136" spans="27:47" x14ac:dyDescent="0.2">
      <c r="AA2136" s="72"/>
      <c r="AB2136" s="72"/>
      <c r="AC2136" s="72"/>
      <c r="AD2136" s="72"/>
      <c r="AE2136" s="72"/>
      <c r="AF2136" s="128"/>
      <c r="AG2136" s="127"/>
      <c r="AN2136" s="72"/>
      <c r="AO2136" s="72"/>
      <c r="AP2136" s="72"/>
      <c r="AQ2136" s="72"/>
      <c r="AR2136" s="72"/>
      <c r="AS2136" s="72"/>
      <c r="AT2136" s="72"/>
      <c r="AU2136" s="72"/>
    </row>
    <row r="2137" spans="27:47" x14ac:dyDescent="0.2">
      <c r="AA2137" s="72"/>
      <c r="AB2137" s="72"/>
      <c r="AC2137" s="72"/>
      <c r="AD2137" s="72"/>
      <c r="AE2137" s="72"/>
      <c r="AF2137" s="128"/>
      <c r="AG2137" s="127"/>
      <c r="AN2137" s="72"/>
      <c r="AO2137" s="72"/>
      <c r="AP2137" s="72"/>
      <c r="AQ2137" s="72"/>
      <c r="AR2137" s="72"/>
      <c r="AS2137" s="72"/>
      <c r="AT2137" s="72"/>
      <c r="AU2137" s="72"/>
    </row>
    <row r="2138" spans="27:47" x14ac:dyDescent="0.2">
      <c r="AA2138" s="72"/>
      <c r="AB2138" s="72"/>
      <c r="AC2138" s="72"/>
      <c r="AD2138" s="72"/>
      <c r="AE2138" s="72"/>
      <c r="AF2138" s="128"/>
      <c r="AG2138" s="127"/>
      <c r="AN2138" s="72"/>
      <c r="AO2138" s="72"/>
      <c r="AP2138" s="72"/>
      <c r="AQ2138" s="72"/>
      <c r="AR2138" s="72"/>
      <c r="AS2138" s="72"/>
      <c r="AT2138" s="72"/>
      <c r="AU2138" s="72"/>
    </row>
    <row r="2139" spans="27:47" x14ac:dyDescent="0.2">
      <c r="AA2139" s="72"/>
      <c r="AB2139" s="72"/>
      <c r="AC2139" s="72"/>
      <c r="AD2139" s="72"/>
      <c r="AE2139" s="72"/>
      <c r="AF2139" s="128"/>
      <c r="AG2139" s="127"/>
      <c r="AN2139" s="72"/>
      <c r="AO2139" s="72"/>
      <c r="AP2139" s="72"/>
      <c r="AQ2139" s="72"/>
      <c r="AR2139" s="72"/>
      <c r="AS2139" s="72"/>
      <c r="AT2139" s="72"/>
      <c r="AU2139" s="72"/>
    </row>
    <row r="2140" spans="27:47" x14ac:dyDescent="0.2">
      <c r="AA2140" s="72"/>
      <c r="AB2140" s="72"/>
      <c r="AC2140" s="72"/>
      <c r="AD2140" s="72"/>
      <c r="AE2140" s="72"/>
      <c r="AF2140" s="128"/>
      <c r="AG2140" s="127"/>
      <c r="AN2140" s="72"/>
      <c r="AO2140" s="72"/>
      <c r="AP2140" s="72"/>
      <c r="AQ2140" s="72"/>
      <c r="AR2140" s="72"/>
      <c r="AS2140" s="72"/>
      <c r="AT2140" s="72"/>
      <c r="AU2140" s="72"/>
    </row>
    <row r="2141" spans="27:47" x14ac:dyDescent="0.2">
      <c r="AA2141" s="72"/>
      <c r="AB2141" s="72"/>
      <c r="AC2141" s="72"/>
      <c r="AD2141" s="72"/>
      <c r="AE2141" s="72"/>
      <c r="AF2141" s="128"/>
      <c r="AG2141" s="127"/>
      <c r="AN2141" s="72"/>
      <c r="AO2141" s="72"/>
      <c r="AP2141" s="72"/>
      <c r="AQ2141" s="72"/>
      <c r="AR2141" s="72"/>
      <c r="AS2141" s="72"/>
      <c r="AT2141" s="72"/>
      <c r="AU2141" s="72"/>
    </row>
    <row r="2142" spans="27:47" x14ac:dyDescent="0.2">
      <c r="AA2142" s="72"/>
      <c r="AB2142" s="72"/>
      <c r="AC2142" s="72"/>
      <c r="AD2142" s="72"/>
      <c r="AE2142" s="72"/>
      <c r="AF2142" s="128"/>
      <c r="AG2142" s="127"/>
      <c r="AN2142" s="72"/>
      <c r="AO2142" s="72"/>
      <c r="AP2142" s="72"/>
      <c r="AQ2142" s="72"/>
      <c r="AR2142" s="72"/>
      <c r="AS2142" s="72"/>
      <c r="AT2142" s="72"/>
      <c r="AU2142" s="72"/>
    </row>
    <row r="2143" spans="27:47" x14ac:dyDescent="0.2">
      <c r="AA2143" s="72"/>
      <c r="AB2143" s="72"/>
      <c r="AC2143" s="72"/>
      <c r="AD2143" s="72"/>
      <c r="AE2143" s="72"/>
      <c r="AF2143" s="128"/>
      <c r="AG2143" s="127"/>
      <c r="AN2143" s="72"/>
      <c r="AO2143" s="72"/>
      <c r="AP2143" s="72"/>
      <c r="AQ2143" s="72"/>
      <c r="AR2143" s="72"/>
      <c r="AS2143" s="72"/>
      <c r="AT2143" s="72"/>
      <c r="AU2143" s="72"/>
    </row>
    <row r="2144" spans="27:47" x14ac:dyDescent="0.2">
      <c r="AA2144" s="72"/>
      <c r="AB2144" s="72"/>
      <c r="AC2144" s="72"/>
      <c r="AD2144" s="72"/>
      <c r="AE2144" s="72"/>
      <c r="AF2144" s="128"/>
      <c r="AG2144" s="127"/>
      <c r="AN2144" s="72"/>
      <c r="AO2144" s="72"/>
      <c r="AP2144" s="72"/>
      <c r="AQ2144" s="72"/>
      <c r="AR2144" s="72"/>
      <c r="AS2144" s="72"/>
      <c r="AT2144" s="72"/>
      <c r="AU2144" s="72"/>
    </row>
    <row r="2145" spans="27:47" x14ac:dyDescent="0.2">
      <c r="AA2145" s="72"/>
      <c r="AB2145" s="72"/>
      <c r="AC2145" s="72"/>
      <c r="AD2145" s="72"/>
      <c r="AE2145" s="72"/>
      <c r="AF2145" s="128"/>
      <c r="AG2145" s="127"/>
      <c r="AN2145" s="72"/>
      <c r="AO2145" s="72"/>
      <c r="AP2145" s="72"/>
      <c r="AQ2145" s="72"/>
      <c r="AR2145" s="72"/>
      <c r="AS2145" s="72"/>
      <c r="AT2145" s="72"/>
      <c r="AU2145" s="72"/>
    </row>
    <row r="2146" spans="27:47" x14ac:dyDescent="0.2">
      <c r="AA2146" s="72"/>
      <c r="AB2146" s="72"/>
      <c r="AC2146" s="72"/>
      <c r="AD2146" s="72"/>
      <c r="AE2146" s="72"/>
      <c r="AF2146" s="128"/>
      <c r="AG2146" s="127"/>
      <c r="AN2146" s="72"/>
      <c r="AO2146" s="72"/>
      <c r="AP2146" s="72"/>
      <c r="AQ2146" s="72"/>
      <c r="AR2146" s="72"/>
      <c r="AS2146" s="72"/>
      <c r="AT2146" s="72"/>
      <c r="AU2146" s="72"/>
    </row>
    <row r="2147" spans="27:47" x14ac:dyDescent="0.2">
      <c r="AA2147" s="72"/>
      <c r="AB2147" s="72"/>
      <c r="AC2147" s="72"/>
      <c r="AD2147" s="72"/>
      <c r="AE2147" s="72"/>
      <c r="AF2147" s="128"/>
      <c r="AG2147" s="127"/>
      <c r="AN2147" s="72"/>
      <c r="AO2147" s="72"/>
      <c r="AP2147" s="72"/>
      <c r="AQ2147" s="72"/>
      <c r="AR2147" s="72"/>
      <c r="AS2147" s="72"/>
      <c r="AT2147" s="72"/>
      <c r="AU2147" s="72"/>
    </row>
    <row r="2148" spans="27:47" x14ac:dyDescent="0.2">
      <c r="AA2148" s="72"/>
      <c r="AB2148" s="72"/>
      <c r="AC2148" s="72"/>
      <c r="AD2148" s="72"/>
      <c r="AE2148" s="72"/>
      <c r="AF2148" s="128"/>
      <c r="AG2148" s="127"/>
      <c r="AN2148" s="72"/>
      <c r="AO2148" s="72"/>
      <c r="AP2148" s="72"/>
      <c r="AQ2148" s="72"/>
      <c r="AR2148" s="72"/>
      <c r="AS2148" s="72"/>
      <c r="AT2148" s="72"/>
      <c r="AU2148" s="72"/>
    </row>
    <row r="2149" spans="27:47" x14ac:dyDescent="0.2">
      <c r="AA2149" s="72"/>
      <c r="AB2149" s="72"/>
      <c r="AC2149" s="72"/>
      <c r="AD2149" s="72"/>
      <c r="AE2149" s="72"/>
      <c r="AF2149" s="128"/>
      <c r="AG2149" s="127"/>
      <c r="AN2149" s="72"/>
      <c r="AO2149" s="72"/>
      <c r="AP2149" s="72"/>
      <c r="AQ2149" s="72"/>
      <c r="AR2149" s="72"/>
      <c r="AS2149" s="72"/>
      <c r="AT2149" s="72"/>
      <c r="AU2149" s="72"/>
    </row>
    <row r="2150" spans="27:47" x14ac:dyDescent="0.2">
      <c r="AA2150" s="72"/>
      <c r="AB2150" s="72"/>
      <c r="AC2150" s="72"/>
      <c r="AD2150" s="72"/>
      <c r="AE2150" s="72"/>
      <c r="AF2150" s="128"/>
      <c r="AG2150" s="127"/>
      <c r="AN2150" s="72"/>
      <c r="AO2150" s="72"/>
      <c r="AP2150" s="72"/>
      <c r="AQ2150" s="72"/>
      <c r="AR2150" s="72"/>
      <c r="AS2150" s="72"/>
      <c r="AT2150" s="72"/>
      <c r="AU2150" s="72"/>
    </row>
    <row r="2151" spans="27:47" x14ac:dyDescent="0.2">
      <c r="AA2151" s="72"/>
      <c r="AB2151" s="72"/>
      <c r="AC2151" s="72"/>
      <c r="AD2151" s="72"/>
      <c r="AE2151" s="72"/>
      <c r="AF2151" s="128"/>
      <c r="AG2151" s="127"/>
      <c r="AN2151" s="72"/>
      <c r="AO2151" s="72"/>
      <c r="AP2151" s="72"/>
      <c r="AQ2151" s="72"/>
      <c r="AR2151" s="72"/>
      <c r="AS2151" s="72"/>
      <c r="AT2151" s="72"/>
      <c r="AU2151" s="72"/>
    </row>
    <row r="2152" spans="27:47" x14ac:dyDescent="0.2">
      <c r="AA2152" s="72"/>
      <c r="AB2152" s="72"/>
      <c r="AC2152" s="72"/>
      <c r="AD2152" s="72"/>
      <c r="AE2152" s="72"/>
      <c r="AF2152" s="128"/>
      <c r="AG2152" s="127"/>
      <c r="AN2152" s="72"/>
      <c r="AO2152" s="72"/>
      <c r="AP2152" s="72"/>
      <c r="AQ2152" s="72"/>
      <c r="AR2152" s="72"/>
      <c r="AS2152" s="72"/>
      <c r="AT2152" s="72"/>
      <c r="AU2152" s="72"/>
    </row>
    <row r="2153" spans="27:47" x14ac:dyDescent="0.2">
      <c r="AA2153" s="72"/>
      <c r="AB2153" s="72"/>
      <c r="AC2153" s="72"/>
      <c r="AD2153" s="72"/>
      <c r="AE2153" s="72"/>
      <c r="AF2153" s="128"/>
      <c r="AG2153" s="127"/>
      <c r="AN2153" s="72"/>
      <c r="AO2153" s="72"/>
      <c r="AP2153" s="72"/>
      <c r="AQ2153" s="72"/>
      <c r="AR2153" s="72"/>
      <c r="AS2153" s="72"/>
      <c r="AT2153" s="72"/>
      <c r="AU2153" s="72"/>
    </row>
    <row r="2154" spans="27:47" x14ac:dyDescent="0.2">
      <c r="AA2154" s="72"/>
      <c r="AB2154" s="72"/>
      <c r="AC2154" s="72"/>
      <c r="AD2154" s="72"/>
      <c r="AE2154" s="72"/>
      <c r="AF2154" s="128"/>
      <c r="AG2154" s="127"/>
      <c r="AN2154" s="72"/>
      <c r="AO2154" s="72"/>
      <c r="AP2154" s="72"/>
      <c r="AQ2154" s="72"/>
      <c r="AR2154" s="72"/>
      <c r="AS2154" s="72"/>
      <c r="AT2154" s="72"/>
      <c r="AU2154" s="72"/>
    </row>
    <row r="2155" spans="27:47" x14ac:dyDescent="0.2">
      <c r="AA2155" s="72"/>
      <c r="AB2155" s="72"/>
      <c r="AC2155" s="72"/>
      <c r="AD2155" s="72"/>
      <c r="AE2155" s="72"/>
      <c r="AF2155" s="128"/>
      <c r="AG2155" s="127"/>
      <c r="AN2155" s="72"/>
      <c r="AO2155" s="72"/>
      <c r="AP2155" s="72"/>
      <c r="AQ2155" s="72"/>
      <c r="AR2155" s="72"/>
      <c r="AS2155" s="72"/>
      <c r="AT2155" s="72"/>
      <c r="AU2155" s="72"/>
    </row>
    <row r="2156" spans="27:47" x14ac:dyDescent="0.2">
      <c r="AA2156" s="72"/>
      <c r="AB2156" s="72"/>
      <c r="AC2156" s="72"/>
      <c r="AD2156" s="72"/>
      <c r="AE2156" s="72"/>
      <c r="AF2156" s="128"/>
      <c r="AG2156" s="127"/>
      <c r="AN2156" s="72"/>
      <c r="AO2156" s="72"/>
      <c r="AP2156" s="72"/>
      <c r="AQ2156" s="72"/>
      <c r="AR2156" s="72"/>
      <c r="AS2156" s="72"/>
      <c r="AT2156" s="72"/>
      <c r="AU2156" s="72"/>
    </row>
    <row r="2157" spans="27:47" x14ac:dyDescent="0.2">
      <c r="AA2157" s="72"/>
      <c r="AB2157" s="72"/>
      <c r="AC2157" s="72"/>
      <c r="AD2157" s="72"/>
      <c r="AE2157" s="72"/>
      <c r="AF2157" s="128"/>
      <c r="AG2157" s="127"/>
      <c r="AN2157" s="72"/>
      <c r="AO2157" s="72"/>
      <c r="AP2157" s="72"/>
      <c r="AQ2157" s="72"/>
      <c r="AR2157" s="72"/>
      <c r="AS2157" s="72"/>
      <c r="AT2157" s="72"/>
      <c r="AU2157" s="72"/>
    </row>
    <row r="2158" spans="27:47" x14ac:dyDescent="0.2">
      <c r="AA2158" s="72"/>
      <c r="AB2158" s="72"/>
      <c r="AC2158" s="72"/>
      <c r="AD2158" s="72"/>
      <c r="AE2158" s="72"/>
      <c r="AF2158" s="128"/>
      <c r="AG2158" s="127"/>
      <c r="AN2158" s="72"/>
      <c r="AO2158" s="72"/>
      <c r="AP2158" s="72"/>
      <c r="AQ2158" s="72"/>
      <c r="AR2158" s="72"/>
      <c r="AS2158" s="72"/>
      <c r="AT2158" s="72"/>
      <c r="AU2158" s="72"/>
    </row>
    <row r="2159" spans="27:47" x14ac:dyDescent="0.2">
      <c r="AA2159" s="72"/>
      <c r="AB2159" s="72"/>
      <c r="AC2159" s="72"/>
      <c r="AD2159" s="72"/>
      <c r="AE2159" s="72"/>
      <c r="AF2159" s="128"/>
      <c r="AG2159" s="127"/>
      <c r="AN2159" s="72"/>
      <c r="AO2159" s="72"/>
      <c r="AP2159" s="72"/>
      <c r="AQ2159" s="72"/>
      <c r="AR2159" s="72"/>
      <c r="AS2159" s="72"/>
      <c r="AT2159" s="72"/>
      <c r="AU2159" s="72"/>
    </row>
    <row r="2160" spans="27:47" x14ac:dyDescent="0.2">
      <c r="AA2160" s="72"/>
      <c r="AB2160" s="72"/>
      <c r="AC2160" s="72"/>
      <c r="AD2160" s="72"/>
      <c r="AE2160" s="72"/>
      <c r="AF2160" s="128"/>
      <c r="AG2160" s="127"/>
      <c r="AN2160" s="72"/>
      <c r="AO2160" s="72"/>
      <c r="AP2160" s="72"/>
      <c r="AQ2160" s="72"/>
      <c r="AR2160" s="72"/>
      <c r="AS2160" s="72"/>
      <c r="AT2160" s="72"/>
      <c r="AU2160" s="72"/>
    </row>
    <row r="2161" spans="27:47" x14ac:dyDescent="0.2">
      <c r="AA2161" s="72"/>
      <c r="AB2161" s="72"/>
      <c r="AC2161" s="72"/>
      <c r="AD2161" s="72"/>
      <c r="AE2161" s="72"/>
      <c r="AF2161" s="128"/>
      <c r="AG2161" s="127"/>
      <c r="AN2161" s="72"/>
      <c r="AO2161" s="72"/>
      <c r="AP2161" s="72"/>
      <c r="AQ2161" s="72"/>
      <c r="AR2161" s="72"/>
      <c r="AS2161" s="72"/>
      <c r="AT2161" s="72"/>
      <c r="AU2161" s="72"/>
    </row>
    <row r="2162" spans="27:47" x14ac:dyDescent="0.2">
      <c r="AA2162" s="72"/>
      <c r="AB2162" s="72"/>
      <c r="AC2162" s="72"/>
      <c r="AD2162" s="72"/>
      <c r="AE2162" s="72"/>
      <c r="AF2162" s="128"/>
      <c r="AG2162" s="127"/>
      <c r="AN2162" s="72"/>
      <c r="AO2162" s="72"/>
      <c r="AP2162" s="72"/>
      <c r="AQ2162" s="72"/>
      <c r="AR2162" s="72"/>
      <c r="AS2162" s="72"/>
      <c r="AT2162" s="72"/>
      <c r="AU2162" s="72"/>
    </row>
    <row r="2163" spans="27:47" x14ac:dyDescent="0.2">
      <c r="AA2163" s="72"/>
      <c r="AB2163" s="72"/>
      <c r="AC2163" s="72"/>
      <c r="AD2163" s="72"/>
      <c r="AE2163" s="72"/>
      <c r="AF2163" s="128"/>
      <c r="AG2163" s="127"/>
      <c r="AN2163" s="72"/>
      <c r="AO2163" s="72"/>
      <c r="AP2163" s="72"/>
      <c r="AQ2163" s="72"/>
      <c r="AR2163" s="72"/>
      <c r="AS2163" s="72"/>
      <c r="AT2163" s="72"/>
      <c r="AU2163" s="72"/>
    </row>
    <row r="2164" spans="27:47" x14ac:dyDescent="0.2">
      <c r="AA2164" s="72"/>
      <c r="AB2164" s="72"/>
      <c r="AC2164" s="72"/>
      <c r="AD2164" s="72"/>
      <c r="AE2164" s="72"/>
      <c r="AF2164" s="128"/>
      <c r="AG2164" s="127"/>
      <c r="AN2164" s="72"/>
      <c r="AO2164" s="72"/>
      <c r="AP2164" s="72"/>
      <c r="AQ2164" s="72"/>
      <c r="AR2164" s="72"/>
      <c r="AS2164" s="72"/>
      <c r="AT2164" s="72"/>
      <c r="AU2164" s="72"/>
    </row>
    <row r="2165" spans="27:47" x14ac:dyDescent="0.2">
      <c r="AA2165" s="72"/>
      <c r="AB2165" s="72"/>
      <c r="AC2165" s="72"/>
      <c r="AD2165" s="72"/>
      <c r="AE2165" s="72"/>
      <c r="AF2165" s="128"/>
      <c r="AG2165" s="127"/>
      <c r="AN2165" s="72"/>
      <c r="AO2165" s="72"/>
      <c r="AP2165" s="72"/>
      <c r="AQ2165" s="72"/>
      <c r="AR2165" s="72"/>
      <c r="AS2165" s="72"/>
      <c r="AT2165" s="72"/>
      <c r="AU2165" s="72"/>
    </row>
    <row r="2166" spans="27:47" x14ac:dyDescent="0.2">
      <c r="AA2166" s="72"/>
      <c r="AB2166" s="72"/>
      <c r="AC2166" s="72"/>
      <c r="AD2166" s="72"/>
      <c r="AE2166" s="72"/>
      <c r="AF2166" s="128"/>
      <c r="AG2166" s="127"/>
      <c r="AN2166" s="72"/>
      <c r="AO2166" s="72"/>
      <c r="AP2166" s="72"/>
      <c r="AQ2166" s="72"/>
      <c r="AR2166" s="72"/>
      <c r="AS2166" s="72"/>
      <c r="AT2166" s="72"/>
      <c r="AU2166" s="72"/>
    </row>
    <row r="2167" spans="27:47" x14ac:dyDescent="0.2">
      <c r="AA2167" s="72"/>
      <c r="AB2167" s="72"/>
      <c r="AC2167" s="72"/>
      <c r="AD2167" s="72"/>
      <c r="AE2167" s="72"/>
      <c r="AF2167" s="128"/>
      <c r="AG2167" s="127"/>
      <c r="AN2167" s="72"/>
      <c r="AO2167" s="72"/>
      <c r="AP2167" s="72"/>
      <c r="AQ2167" s="72"/>
      <c r="AR2167" s="72"/>
      <c r="AS2167" s="72"/>
      <c r="AT2167" s="72"/>
      <c r="AU2167" s="72"/>
    </row>
    <row r="2168" spans="27:47" x14ac:dyDescent="0.2">
      <c r="AA2168" s="72"/>
      <c r="AB2168" s="72"/>
      <c r="AC2168" s="72"/>
      <c r="AD2168" s="72"/>
      <c r="AE2168" s="72"/>
      <c r="AF2168" s="128"/>
      <c r="AG2168" s="127"/>
      <c r="AN2168" s="72"/>
      <c r="AO2168" s="72"/>
      <c r="AP2168" s="72"/>
      <c r="AQ2168" s="72"/>
      <c r="AR2168" s="72"/>
      <c r="AS2168" s="72"/>
      <c r="AT2168" s="72"/>
      <c r="AU2168" s="72"/>
    </row>
    <row r="2169" spans="27:47" x14ac:dyDescent="0.2">
      <c r="AA2169" s="72"/>
      <c r="AB2169" s="72"/>
      <c r="AC2169" s="72"/>
      <c r="AD2169" s="72"/>
      <c r="AE2169" s="72"/>
      <c r="AF2169" s="128"/>
      <c r="AG2169" s="127"/>
      <c r="AN2169" s="72"/>
      <c r="AO2169" s="72"/>
      <c r="AP2169" s="72"/>
      <c r="AQ2169" s="72"/>
      <c r="AR2169" s="72"/>
      <c r="AS2169" s="72"/>
      <c r="AT2169" s="72"/>
      <c r="AU2169" s="72"/>
    </row>
    <row r="2170" spans="27:47" x14ac:dyDescent="0.2">
      <c r="AA2170" s="72"/>
      <c r="AB2170" s="72"/>
      <c r="AC2170" s="72"/>
      <c r="AD2170" s="72"/>
      <c r="AE2170" s="72"/>
      <c r="AF2170" s="128"/>
      <c r="AG2170" s="127"/>
      <c r="AN2170" s="72"/>
      <c r="AO2170" s="72"/>
      <c r="AP2170" s="72"/>
      <c r="AQ2170" s="72"/>
      <c r="AR2170" s="72"/>
      <c r="AS2170" s="72"/>
      <c r="AT2170" s="72"/>
      <c r="AU2170" s="72"/>
    </row>
    <row r="2171" spans="27:47" x14ac:dyDescent="0.2">
      <c r="AA2171" s="72"/>
      <c r="AB2171" s="72"/>
      <c r="AC2171" s="72"/>
      <c r="AD2171" s="72"/>
      <c r="AE2171" s="72"/>
      <c r="AF2171" s="128"/>
      <c r="AG2171" s="127"/>
      <c r="AN2171" s="72"/>
      <c r="AO2171" s="72"/>
      <c r="AP2171" s="72"/>
      <c r="AQ2171" s="72"/>
      <c r="AR2171" s="72"/>
      <c r="AS2171" s="72"/>
      <c r="AT2171" s="72"/>
      <c r="AU2171" s="72"/>
    </row>
    <row r="2172" spans="27:47" x14ac:dyDescent="0.2">
      <c r="AA2172" s="72"/>
      <c r="AB2172" s="72"/>
      <c r="AC2172" s="72"/>
      <c r="AD2172" s="72"/>
      <c r="AE2172" s="72"/>
      <c r="AF2172" s="128"/>
      <c r="AG2172" s="127"/>
      <c r="AN2172" s="72"/>
      <c r="AO2172" s="72"/>
      <c r="AP2172" s="72"/>
      <c r="AQ2172" s="72"/>
      <c r="AR2172" s="72"/>
      <c r="AS2172" s="72"/>
      <c r="AT2172" s="72"/>
      <c r="AU2172" s="72"/>
    </row>
    <row r="2173" spans="27:47" x14ac:dyDescent="0.2">
      <c r="AA2173" s="72"/>
      <c r="AB2173" s="72"/>
      <c r="AC2173" s="72"/>
      <c r="AD2173" s="72"/>
      <c r="AE2173" s="72"/>
      <c r="AF2173" s="128"/>
      <c r="AG2173" s="127"/>
      <c r="AN2173" s="72"/>
      <c r="AO2173" s="72"/>
      <c r="AP2173" s="72"/>
      <c r="AQ2173" s="72"/>
      <c r="AR2173" s="72"/>
      <c r="AS2173" s="72"/>
      <c r="AT2173" s="72"/>
      <c r="AU2173" s="72"/>
    </row>
    <row r="2174" spans="27:47" x14ac:dyDescent="0.2">
      <c r="AA2174" s="72"/>
      <c r="AB2174" s="72"/>
      <c r="AC2174" s="72"/>
      <c r="AD2174" s="72"/>
      <c r="AE2174" s="72"/>
      <c r="AF2174" s="128"/>
      <c r="AG2174" s="127"/>
      <c r="AN2174" s="72"/>
      <c r="AO2174" s="72"/>
      <c r="AP2174" s="72"/>
      <c r="AQ2174" s="72"/>
      <c r="AR2174" s="72"/>
      <c r="AS2174" s="72"/>
      <c r="AT2174" s="72"/>
      <c r="AU2174" s="72"/>
    </row>
    <row r="2175" spans="27:47" x14ac:dyDescent="0.2">
      <c r="AA2175" s="72"/>
      <c r="AB2175" s="72"/>
      <c r="AC2175" s="72"/>
      <c r="AD2175" s="72"/>
      <c r="AE2175" s="72"/>
      <c r="AF2175" s="128"/>
      <c r="AG2175" s="127"/>
      <c r="AN2175" s="72"/>
      <c r="AO2175" s="72"/>
      <c r="AP2175" s="72"/>
      <c r="AQ2175" s="72"/>
      <c r="AR2175" s="72"/>
      <c r="AS2175" s="72"/>
      <c r="AT2175" s="72"/>
      <c r="AU2175" s="72"/>
    </row>
    <row r="2176" spans="27:47" x14ac:dyDescent="0.2">
      <c r="AA2176" s="72"/>
      <c r="AB2176" s="72"/>
      <c r="AC2176" s="72"/>
      <c r="AD2176" s="72"/>
      <c r="AE2176" s="72"/>
      <c r="AF2176" s="128"/>
      <c r="AG2176" s="127"/>
      <c r="AN2176" s="72"/>
      <c r="AO2176" s="72"/>
      <c r="AP2176" s="72"/>
      <c r="AQ2176" s="72"/>
      <c r="AR2176" s="72"/>
      <c r="AS2176" s="72"/>
      <c r="AT2176" s="72"/>
      <c r="AU2176" s="72"/>
    </row>
    <row r="2177" spans="27:47" x14ac:dyDescent="0.2">
      <c r="AA2177" s="72"/>
      <c r="AB2177" s="72"/>
      <c r="AC2177" s="72"/>
      <c r="AD2177" s="72"/>
      <c r="AE2177" s="72"/>
      <c r="AF2177" s="128"/>
      <c r="AG2177" s="127"/>
      <c r="AN2177" s="72"/>
      <c r="AO2177" s="72"/>
      <c r="AP2177" s="72"/>
      <c r="AQ2177" s="72"/>
      <c r="AR2177" s="72"/>
      <c r="AS2177" s="72"/>
      <c r="AT2177" s="72"/>
      <c r="AU2177" s="72"/>
    </row>
    <row r="2178" spans="27:47" x14ac:dyDescent="0.2">
      <c r="AA2178" s="72"/>
      <c r="AB2178" s="72"/>
      <c r="AC2178" s="72"/>
      <c r="AD2178" s="72"/>
      <c r="AE2178" s="72"/>
      <c r="AF2178" s="128"/>
      <c r="AG2178" s="127"/>
      <c r="AN2178" s="72"/>
      <c r="AO2178" s="72"/>
      <c r="AP2178" s="72"/>
      <c r="AQ2178" s="72"/>
      <c r="AR2178" s="72"/>
      <c r="AS2178" s="72"/>
      <c r="AT2178" s="72"/>
      <c r="AU2178" s="72"/>
    </row>
    <row r="2179" spans="27:47" x14ac:dyDescent="0.2">
      <c r="AA2179" s="72"/>
      <c r="AB2179" s="72"/>
      <c r="AC2179" s="72"/>
      <c r="AD2179" s="72"/>
      <c r="AE2179" s="72"/>
      <c r="AF2179" s="128"/>
      <c r="AG2179" s="127"/>
      <c r="AN2179" s="72"/>
      <c r="AO2179" s="72"/>
      <c r="AP2179" s="72"/>
      <c r="AQ2179" s="72"/>
      <c r="AR2179" s="72"/>
      <c r="AS2179" s="72"/>
      <c r="AT2179" s="72"/>
      <c r="AU2179" s="72"/>
    </row>
    <row r="2180" spans="27:47" x14ac:dyDescent="0.2">
      <c r="AA2180" s="72"/>
      <c r="AB2180" s="72"/>
      <c r="AC2180" s="72"/>
      <c r="AD2180" s="72"/>
      <c r="AE2180" s="72"/>
      <c r="AF2180" s="128"/>
      <c r="AG2180" s="127"/>
      <c r="AN2180" s="72"/>
      <c r="AO2180" s="72"/>
      <c r="AP2180" s="72"/>
      <c r="AQ2180" s="72"/>
      <c r="AR2180" s="72"/>
      <c r="AS2180" s="72"/>
      <c r="AT2180" s="72"/>
      <c r="AU2180" s="72"/>
    </row>
    <row r="2181" spans="27:47" x14ac:dyDescent="0.2">
      <c r="AA2181" s="72"/>
      <c r="AB2181" s="72"/>
      <c r="AC2181" s="72"/>
      <c r="AD2181" s="72"/>
      <c r="AE2181" s="72"/>
      <c r="AF2181" s="128"/>
      <c r="AG2181" s="127"/>
      <c r="AN2181" s="72"/>
      <c r="AO2181" s="72"/>
      <c r="AP2181" s="72"/>
      <c r="AQ2181" s="72"/>
      <c r="AR2181" s="72"/>
      <c r="AS2181" s="72"/>
      <c r="AT2181" s="72"/>
      <c r="AU2181" s="72"/>
    </row>
    <row r="2182" spans="27:47" x14ac:dyDescent="0.2">
      <c r="AA2182" s="72"/>
      <c r="AB2182" s="72"/>
      <c r="AC2182" s="72"/>
      <c r="AD2182" s="72"/>
      <c r="AE2182" s="72"/>
      <c r="AF2182" s="128"/>
      <c r="AG2182" s="127"/>
      <c r="AN2182" s="72"/>
      <c r="AO2182" s="72"/>
      <c r="AP2182" s="72"/>
      <c r="AQ2182" s="72"/>
      <c r="AR2182" s="72"/>
      <c r="AS2182" s="72"/>
      <c r="AT2182" s="72"/>
      <c r="AU2182" s="72"/>
    </row>
    <row r="2183" spans="27:47" x14ac:dyDescent="0.2">
      <c r="AA2183" s="72"/>
      <c r="AB2183" s="72"/>
      <c r="AC2183" s="72"/>
      <c r="AD2183" s="72"/>
      <c r="AE2183" s="72"/>
      <c r="AF2183" s="128"/>
      <c r="AG2183" s="127"/>
      <c r="AN2183" s="72"/>
      <c r="AO2183" s="72"/>
      <c r="AP2183" s="72"/>
      <c r="AQ2183" s="72"/>
      <c r="AR2183" s="72"/>
      <c r="AS2183" s="72"/>
      <c r="AT2183" s="72"/>
      <c r="AU2183" s="72"/>
    </row>
    <row r="2184" spans="27:47" x14ac:dyDescent="0.2">
      <c r="AA2184" s="72"/>
      <c r="AB2184" s="72"/>
      <c r="AC2184" s="72"/>
      <c r="AD2184" s="72"/>
      <c r="AE2184" s="72"/>
      <c r="AF2184" s="128"/>
      <c r="AG2184" s="127"/>
      <c r="AN2184" s="72"/>
      <c r="AO2184" s="72"/>
      <c r="AP2184" s="72"/>
      <c r="AQ2184" s="72"/>
      <c r="AR2184" s="72"/>
      <c r="AS2184" s="72"/>
      <c r="AT2184" s="72"/>
      <c r="AU2184" s="72"/>
    </row>
    <row r="2185" spans="27:47" x14ac:dyDescent="0.2">
      <c r="AA2185" s="72"/>
      <c r="AB2185" s="72"/>
      <c r="AC2185" s="72"/>
      <c r="AD2185" s="72"/>
      <c r="AE2185" s="72"/>
      <c r="AF2185" s="128"/>
      <c r="AG2185" s="127"/>
      <c r="AN2185" s="72"/>
      <c r="AO2185" s="72"/>
      <c r="AP2185" s="72"/>
      <c r="AQ2185" s="72"/>
      <c r="AR2185" s="72"/>
      <c r="AS2185" s="72"/>
      <c r="AT2185" s="72"/>
      <c r="AU2185" s="72"/>
    </row>
    <row r="2186" spans="27:47" x14ac:dyDescent="0.2">
      <c r="AA2186" s="72"/>
      <c r="AB2186" s="72"/>
      <c r="AC2186" s="72"/>
      <c r="AD2186" s="72"/>
      <c r="AE2186" s="72"/>
      <c r="AF2186" s="128"/>
      <c r="AG2186" s="127"/>
      <c r="AN2186" s="72"/>
      <c r="AO2186" s="72"/>
      <c r="AP2186" s="72"/>
      <c r="AQ2186" s="72"/>
      <c r="AR2186" s="72"/>
      <c r="AS2186" s="72"/>
      <c r="AT2186" s="72"/>
      <c r="AU2186" s="72"/>
    </row>
    <row r="2187" spans="27:47" x14ac:dyDescent="0.2">
      <c r="AA2187" s="72"/>
      <c r="AB2187" s="72"/>
      <c r="AC2187" s="72"/>
      <c r="AD2187" s="72"/>
      <c r="AE2187" s="72"/>
      <c r="AF2187" s="128"/>
      <c r="AG2187" s="127"/>
      <c r="AN2187" s="72"/>
      <c r="AO2187" s="72"/>
      <c r="AP2187" s="72"/>
      <c r="AQ2187" s="72"/>
      <c r="AR2187" s="72"/>
      <c r="AS2187" s="72"/>
      <c r="AT2187" s="72"/>
      <c r="AU2187" s="72"/>
    </row>
    <row r="2188" spans="27:47" x14ac:dyDescent="0.2">
      <c r="AA2188" s="72"/>
      <c r="AB2188" s="72"/>
      <c r="AC2188" s="72"/>
      <c r="AD2188" s="72"/>
      <c r="AE2188" s="72"/>
      <c r="AF2188" s="128"/>
      <c r="AG2188" s="127"/>
      <c r="AN2188" s="72"/>
      <c r="AO2188" s="72"/>
      <c r="AP2188" s="72"/>
      <c r="AQ2188" s="72"/>
      <c r="AR2188" s="72"/>
      <c r="AS2188" s="72"/>
      <c r="AT2188" s="72"/>
      <c r="AU2188" s="72"/>
    </row>
    <row r="2189" spans="27:47" x14ac:dyDescent="0.2">
      <c r="AA2189" s="72"/>
      <c r="AB2189" s="72"/>
      <c r="AC2189" s="72"/>
      <c r="AD2189" s="72"/>
      <c r="AE2189" s="72"/>
      <c r="AF2189" s="128"/>
      <c r="AG2189" s="127"/>
      <c r="AN2189" s="72"/>
      <c r="AO2189" s="72"/>
      <c r="AP2189" s="72"/>
      <c r="AQ2189" s="72"/>
      <c r="AR2189" s="72"/>
      <c r="AS2189" s="72"/>
      <c r="AT2189" s="72"/>
      <c r="AU2189" s="72"/>
    </row>
    <row r="2190" spans="27:47" x14ac:dyDescent="0.2">
      <c r="AA2190" s="72"/>
      <c r="AB2190" s="72"/>
      <c r="AC2190" s="72"/>
      <c r="AD2190" s="72"/>
      <c r="AE2190" s="72"/>
      <c r="AF2190" s="128"/>
      <c r="AG2190" s="127"/>
      <c r="AN2190" s="72"/>
      <c r="AO2190" s="72"/>
      <c r="AP2190" s="72"/>
      <c r="AQ2190" s="72"/>
      <c r="AR2190" s="72"/>
      <c r="AS2190" s="72"/>
      <c r="AT2190" s="72"/>
      <c r="AU2190" s="72"/>
    </row>
    <row r="2191" spans="27:47" x14ac:dyDescent="0.2">
      <c r="AA2191" s="72"/>
      <c r="AB2191" s="72"/>
      <c r="AC2191" s="72"/>
      <c r="AD2191" s="72"/>
      <c r="AE2191" s="72"/>
      <c r="AF2191" s="128"/>
      <c r="AG2191" s="127"/>
      <c r="AN2191" s="72"/>
      <c r="AO2191" s="72"/>
      <c r="AP2191" s="72"/>
      <c r="AQ2191" s="72"/>
      <c r="AR2191" s="72"/>
      <c r="AS2191" s="72"/>
      <c r="AT2191" s="72"/>
      <c r="AU2191" s="72"/>
    </row>
    <row r="2192" spans="27:47" x14ac:dyDescent="0.2">
      <c r="AA2192" s="72"/>
      <c r="AB2192" s="72"/>
      <c r="AC2192" s="72"/>
      <c r="AD2192" s="72"/>
      <c r="AE2192" s="72"/>
      <c r="AF2192" s="128"/>
      <c r="AG2192" s="127"/>
      <c r="AN2192" s="72"/>
      <c r="AO2192" s="72"/>
      <c r="AP2192" s="72"/>
      <c r="AQ2192" s="72"/>
      <c r="AR2192" s="72"/>
      <c r="AS2192" s="72"/>
      <c r="AT2192" s="72"/>
      <c r="AU2192" s="72"/>
    </row>
    <row r="2193" spans="27:47" x14ac:dyDescent="0.2">
      <c r="AA2193" s="72"/>
      <c r="AB2193" s="72"/>
      <c r="AC2193" s="72"/>
      <c r="AD2193" s="72"/>
      <c r="AE2193" s="72"/>
      <c r="AF2193" s="128"/>
      <c r="AG2193" s="127"/>
      <c r="AN2193" s="72"/>
      <c r="AO2193" s="72"/>
      <c r="AP2193" s="72"/>
      <c r="AQ2193" s="72"/>
      <c r="AR2193" s="72"/>
      <c r="AS2193" s="72"/>
      <c r="AT2193" s="72"/>
      <c r="AU2193" s="72"/>
    </row>
    <row r="2194" spans="27:47" x14ac:dyDescent="0.2">
      <c r="AA2194" s="72"/>
      <c r="AB2194" s="72"/>
      <c r="AC2194" s="72"/>
      <c r="AD2194" s="72"/>
      <c r="AE2194" s="72"/>
      <c r="AF2194" s="128"/>
      <c r="AG2194" s="127"/>
      <c r="AN2194" s="72"/>
      <c r="AO2194" s="72"/>
      <c r="AP2194" s="72"/>
      <c r="AQ2194" s="72"/>
      <c r="AR2194" s="72"/>
      <c r="AS2194" s="72"/>
      <c r="AT2194" s="72"/>
      <c r="AU2194" s="72"/>
    </row>
    <row r="2195" spans="27:47" x14ac:dyDescent="0.2">
      <c r="AA2195" s="72"/>
      <c r="AB2195" s="72"/>
      <c r="AC2195" s="72"/>
      <c r="AD2195" s="72"/>
      <c r="AE2195" s="72"/>
      <c r="AF2195" s="128"/>
      <c r="AG2195" s="127"/>
      <c r="AN2195" s="72"/>
      <c r="AO2195" s="72"/>
      <c r="AP2195" s="72"/>
      <c r="AQ2195" s="72"/>
      <c r="AR2195" s="72"/>
      <c r="AS2195" s="72"/>
      <c r="AT2195" s="72"/>
      <c r="AU2195" s="72"/>
    </row>
    <row r="2196" spans="27:47" x14ac:dyDescent="0.2">
      <c r="AA2196" s="72"/>
      <c r="AB2196" s="72"/>
      <c r="AC2196" s="72"/>
      <c r="AD2196" s="72"/>
      <c r="AE2196" s="72"/>
      <c r="AF2196" s="128"/>
      <c r="AG2196" s="127"/>
      <c r="AN2196" s="72"/>
      <c r="AO2196" s="72"/>
      <c r="AP2196" s="72"/>
      <c r="AQ2196" s="72"/>
      <c r="AR2196" s="72"/>
      <c r="AS2196" s="72"/>
      <c r="AT2196" s="72"/>
      <c r="AU2196" s="72"/>
    </row>
    <row r="2197" spans="27:47" x14ac:dyDescent="0.2">
      <c r="AA2197" s="72"/>
      <c r="AB2197" s="72"/>
      <c r="AC2197" s="72"/>
      <c r="AD2197" s="72"/>
      <c r="AE2197" s="72"/>
      <c r="AF2197" s="128"/>
      <c r="AG2197" s="127"/>
      <c r="AN2197" s="72"/>
      <c r="AO2197" s="72"/>
      <c r="AP2197" s="72"/>
      <c r="AQ2197" s="72"/>
      <c r="AR2197" s="72"/>
      <c r="AS2197" s="72"/>
      <c r="AT2197" s="72"/>
      <c r="AU2197" s="72"/>
    </row>
    <row r="2198" spans="27:47" x14ac:dyDescent="0.2">
      <c r="AA2198" s="72"/>
      <c r="AB2198" s="72"/>
      <c r="AC2198" s="72"/>
      <c r="AD2198" s="72"/>
      <c r="AE2198" s="72"/>
      <c r="AF2198" s="128"/>
      <c r="AG2198" s="127"/>
      <c r="AN2198" s="72"/>
      <c r="AO2198" s="72"/>
      <c r="AP2198" s="72"/>
      <c r="AQ2198" s="72"/>
      <c r="AR2198" s="72"/>
      <c r="AS2198" s="72"/>
      <c r="AT2198" s="72"/>
      <c r="AU2198" s="72"/>
    </row>
    <row r="2199" spans="27:47" x14ac:dyDescent="0.2">
      <c r="AA2199" s="72"/>
      <c r="AB2199" s="72"/>
      <c r="AC2199" s="72"/>
      <c r="AD2199" s="72"/>
      <c r="AE2199" s="72"/>
      <c r="AF2199" s="128"/>
      <c r="AG2199" s="127"/>
      <c r="AN2199" s="72"/>
      <c r="AO2199" s="72"/>
      <c r="AP2199" s="72"/>
      <c r="AQ2199" s="72"/>
      <c r="AR2199" s="72"/>
      <c r="AS2199" s="72"/>
      <c r="AT2199" s="72"/>
      <c r="AU2199" s="72"/>
    </row>
    <row r="2200" spans="27:47" x14ac:dyDescent="0.2">
      <c r="AA2200" s="72"/>
      <c r="AB2200" s="72"/>
      <c r="AC2200" s="72"/>
      <c r="AD2200" s="72"/>
      <c r="AE2200" s="72"/>
      <c r="AF2200" s="128"/>
      <c r="AG2200" s="127"/>
      <c r="AN2200" s="72"/>
      <c r="AO2200" s="72"/>
      <c r="AP2200" s="72"/>
      <c r="AQ2200" s="72"/>
      <c r="AR2200" s="72"/>
      <c r="AS2200" s="72"/>
      <c r="AT2200" s="72"/>
      <c r="AU2200" s="72"/>
    </row>
    <row r="2201" spans="27:47" x14ac:dyDescent="0.2">
      <c r="AA2201" s="72"/>
      <c r="AB2201" s="72"/>
      <c r="AC2201" s="72"/>
      <c r="AD2201" s="72"/>
      <c r="AE2201" s="72"/>
      <c r="AF2201" s="128"/>
      <c r="AG2201" s="127"/>
      <c r="AN2201" s="72"/>
      <c r="AO2201" s="72"/>
      <c r="AP2201" s="72"/>
      <c r="AQ2201" s="72"/>
      <c r="AR2201" s="72"/>
      <c r="AS2201" s="72"/>
      <c r="AT2201" s="72"/>
      <c r="AU2201" s="72"/>
    </row>
    <row r="2202" spans="27:47" x14ac:dyDescent="0.2">
      <c r="AA2202" s="72"/>
      <c r="AB2202" s="72"/>
      <c r="AC2202" s="72"/>
      <c r="AD2202" s="72"/>
      <c r="AE2202" s="72"/>
      <c r="AF2202" s="128"/>
      <c r="AG2202" s="127"/>
      <c r="AN2202" s="72"/>
      <c r="AO2202" s="72"/>
      <c r="AP2202" s="72"/>
      <c r="AQ2202" s="72"/>
      <c r="AR2202" s="72"/>
      <c r="AS2202" s="72"/>
      <c r="AT2202" s="72"/>
      <c r="AU2202" s="72"/>
    </row>
    <row r="2203" spans="27:47" x14ac:dyDescent="0.2">
      <c r="AA2203" s="72"/>
      <c r="AB2203" s="72"/>
      <c r="AC2203" s="72"/>
      <c r="AD2203" s="72"/>
      <c r="AE2203" s="72"/>
      <c r="AF2203" s="128"/>
      <c r="AG2203" s="127"/>
      <c r="AN2203" s="72"/>
      <c r="AO2203" s="72"/>
      <c r="AP2203" s="72"/>
      <c r="AQ2203" s="72"/>
      <c r="AR2203" s="72"/>
      <c r="AS2203" s="72"/>
      <c r="AT2203" s="72"/>
      <c r="AU2203" s="72"/>
    </row>
    <row r="2204" spans="27:47" x14ac:dyDescent="0.2">
      <c r="AA2204" s="72"/>
      <c r="AB2204" s="72"/>
      <c r="AC2204" s="72"/>
      <c r="AD2204" s="72"/>
      <c r="AE2204" s="72"/>
      <c r="AF2204" s="128"/>
      <c r="AG2204" s="127"/>
      <c r="AN2204" s="72"/>
      <c r="AO2204" s="72"/>
      <c r="AP2204" s="72"/>
      <c r="AQ2204" s="72"/>
      <c r="AR2204" s="72"/>
      <c r="AS2204" s="72"/>
      <c r="AT2204" s="72"/>
      <c r="AU2204" s="72"/>
    </row>
    <row r="2205" spans="27:47" x14ac:dyDescent="0.2">
      <c r="AA2205" s="72"/>
      <c r="AB2205" s="72"/>
      <c r="AC2205" s="72"/>
      <c r="AD2205" s="72"/>
      <c r="AE2205" s="72"/>
      <c r="AF2205" s="128"/>
      <c r="AG2205" s="127"/>
      <c r="AN2205" s="72"/>
      <c r="AO2205" s="72"/>
      <c r="AP2205" s="72"/>
      <c r="AQ2205" s="72"/>
      <c r="AR2205" s="72"/>
      <c r="AS2205" s="72"/>
      <c r="AT2205" s="72"/>
      <c r="AU2205" s="72"/>
    </row>
    <row r="2206" spans="27:47" x14ac:dyDescent="0.2">
      <c r="AA2206" s="72"/>
      <c r="AB2206" s="72"/>
      <c r="AC2206" s="72"/>
      <c r="AD2206" s="72"/>
      <c r="AE2206" s="72"/>
      <c r="AF2206" s="128"/>
      <c r="AG2206" s="127"/>
      <c r="AN2206" s="72"/>
      <c r="AO2206" s="72"/>
      <c r="AP2206" s="72"/>
      <c r="AQ2206" s="72"/>
      <c r="AR2206" s="72"/>
      <c r="AS2206" s="72"/>
      <c r="AT2206" s="72"/>
      <c r="AU2206" s="72"/>
    </row>
    <row r="2207" spans="27:47" x14ac:dyDescent="0.2">
      <c r="AA2207" s="72"/>
      <c r="AB2207" s="72"/>
      <c r="AC2207" s="72"/>
      <c r="AD2207" s="72"/>
      <c r="AE2207" s="72"/>
      <c r="AF2207" s="128"/>
      <c r="AG2207" s="127"/>
      <c r="AN2207" s="72"/>
      <c r="AO2207" s="72"/>
      <c r="AP2207" s="72"/>
      <c r="AQ2207" s="72"/>
      <c r="AR2207" s="72"/>
      <c r="AS2207" s="72"/>
      <c r="AT2207" s="72"/>
      <c r="AU2207" s="72"/>
    </row>
    <row r="2208" spans="27:47" x14ac:dyDescent="0.2">
      <c r="AA2208" s="72"/>
      <c r="AB2208" s="72"/>
      <c r="AC2208" s="72"/>
      <c r="AD2208" s="72"/>
      <c r="AE2208" s="72"/>
      <c r="AF2208" s="128"/>
      <c r="AG2208" s="127"/>
      <c r="AN2208" s="72"/>
      <c r="AO2208" s="72"/>
      <c r="AP2208" s="72"/>
      <c r="AQ2208" s="72"/>
      <c r="AR2208" s="72"/>
      <c r="AS2208" s="72"/>
      <c r="AT2208" s="72"/>
      <c r="AU2208" s="72"/>
    </row>
    <row r="2209" spans="27:47" x14ac:dyDescent="0.2">
      <c r="AA2209" s="72"/>
      <c r="AB2209" s="72"/>
      <c r="AC2209" s="72"/>
      <c r="AD2209" s="72"/>
      <c r="AE2209" s="72"/>
      <c r="AF2209" s="128"/>
      <c r="AG2209" s="127"/>
      <c r="AN2209" s="72"/>
      <c r="AO2209" s="72"/>
      <c r="AP2209" s="72"/>
      <c r="AQ2209" s="72"/>
      <c r="AR2209" s="72"/>
      <c r="AS2209" s="72"/>
      <c r="AT2209" s="72"/>
      <c r="AU2209" s="72"/>
    </row>
    <row r="2210" spans="27:47" x14ac:dyDescent="0.2">
      <c r="AA2210" s="72"/>
      <c r="AB2210" s="72"/>
      <c r="AC2210" s="72"/>
      <c r="AD2210" s="72"/>
      <c r="AE2210" s="72"/>
      <c r="AF2210" s="128"/>
      <c r="AG2210" s="127"/>
      <c r="AN2210" s="72"/>
      <c r="AO2210" s="72"/>
      <c r="AP2210" s="72"/>
      <c r="AQ2210" s="72"/>
      <c r="AR2210" s="72"/>
      <c r="AS2210" s="72"/>
      <c r="AT2210" s="72"/>
      <c r="AU2210" s="72"/>
    </row>
    <row r="2211" spans="27:47" x14ac:dyDescent="0.2">
      <c r="AA2211" s="72"/>
      <c r="AB2211" s="72"/>
      <c r="AC2211" s="72"/>
      <c r="AD2211" s="72"/>
      <c r="AE2211" s="72"/>
      <c r="AF2211" s="128"/>
      <c r="AG2211" s="127"/>
      <c r="AN2211" s="72"/>
      <c r="AO2211" s="72"/>
      <c r="AP2211" s="72"/>
      <c r="AQ2211" s="72"/>
      <c r="AR2211" s="72"/>
      <c r="AS2211" s="72"/>
      <c r="AT2211" s="72"/>
      <c r="AU2211" s="72"/>
    </row>
    <row r="2212" spans="27:47" x14ac:dyDescent="0.2">
      <c r="AA2212" s="72"/>
      <c r="AB2212" s="72"/>
      <c r="AC2212" s="72"/>
      <c r="AD2212" s="72"/>
      <c r="AE2212" s="72"/>
      <c r="AF2212" s="128"/>
      <c r="AG2212" s="127"/>
      <c r="AN2212" s="72"/>
      <c r="AO2212" s="72"/>
      <c r="AP2212" s="72"/>
      <c r="AQ2212" s="72"/>
      <c r="AR2212" s="72"/>
      <c r="AS2212" s="72"/>
      <c r="AT2212" s="72"/>
      <c r="AU2212" s="72"/>
    </row>
    <row r="2213" spans="27:47" x14ac:dyDescent="0.2">
      <c r="AA2213" s="72"/>
      <c r="AB2213" s="72"/>
      <c r="AC2213" s="72"/>
      <c r="AD2213" s="72"/>
      <c r="AE2213" s="72"/>
      <c r="AF2213" s="128"/>
      <c r="AG2213" s="127"/>
      <c r="AN2213" s="72"/>
      <c r="AO2213" s="72"/>
      <c r="AP2213" s="72"/>
      <c r="AQ2213" s="72"/>
      <c r="AR2213" s="72"/>
      <c r="AS2213" s="72"/>
      <c r="AT2213" s="72"/>
      <c r="AU2213" s="72"/>
    </row>
    <row r="2214" spans="27:47" x14ac:dyDescent="0.2">
      <c r="AA2214" s="72"/>
      <c r="AB2214" s="72"/>
      <c r="AC2214" s="72"/>
      <c r="AD2214" s="72"/>
      <c r="AE2214" s="72"/>
      <c r="AF2214" s="128"/>
      <c r="AG2214" s="127"/>
      <c r="AN2214" s="72"/>
      <c r="AO2214" s="72"/>
      <c r="AP2214" s="72"/>
      <c r="AQ2214" s="72"/>
      <c r="AR2214" s="72"/>
      <c r="AS2214" s="72"/>
      <c r="AT2214" s="72"/>
      <c r="AU2214" s="72"/>
    </row>
    <row r="2215" spans="27:47" x14ac:dyDescent="0.2">
      <c r="AA2215" s="72"/>
      <c r="AB2215" s="72"/>
      <c r="AC2215" s="72"/>
      <c r="AD2215" s="72"/>
      <c r="AE2215" s="72"/>
      <c r="AF2215" s="128"/>
      <c r="AG2215" s="127"/>
      <c r="AN2215" s="72"/>
      <c r="AO2215" s="72"/>
      <c r="AP2215" s="72"/>
      <c r="AQ2215" s="72"/>
      <c r="AR2215" s="72"/>
      <c r="AS2215" s="72"/>
      <c r="AT2215" s="72"/>
      <c r="AU2215" s="72"/>
    </row>
    <row r="2216" spans="27:47" x14ac:dyDescent="0.2">
      <c r="AA2216" s="72"/>
      <c r="AB2216" s="72"/>
      <c r="AC2216" s="72"/>
      <c r="AD2216" s="72"/>
      <c r="AE2216" s="72"/>
      <c r="AF2216" s="128"/>
      <c r="AG2216" s="127"/>
      <c r="AN2216" s="72"/>
      <c r="AO2216" s="72"/>
      <c r="AP2216" s="72"/>
      <c r="AQ2216" s="72"/>
      <c r="AR2216" s="72"/>
      <c r="AS2216" s="72"/>
      <c r="AT2216" s="72"/>
      <c r="AU2216" s="72"/>
    </row>
    <row r="2217" spans="27:47" x14ac:dyDescent="0.2">
      <c r="AA2217" s="72"/>
      <c r="AB2217" s="72"/>
      <c r="AC2217" s="72"/>
      <c r="AD2217" s="72"/>
      <c r="AE2217" s="72"/>
      <c r="AF2217" s="128"/>
      <c r="AG2217" s="127"/>
      <c r="AN2217" s="72"/>
      <c r="AO2217" s="72"/>
      <c r="AP2217" s="72"/>
      <c r="AQ2217" s="72"/>
      <c r="AR2217" s="72"/>
      <c r="AS2217" s="72"/>
      <c r="AT2217" s="72"/>
      <c r="AU2217" s="72"/>
    </row>
    <row r="2218" spans="27:47" x14ac:dyDescent="0.2">
      <c r="AA2218" s="72"/>
      <c r="AB2218" s="72"/>
      <c r="AC2218" s="72"/>
      <c r="AD2218" s="72"/>
      <c r="AE2218" s="72"/>
      <c r="AF2218" s="128"/>
      <c r="AG2218" s="127"/>
      <c r="AN2218" s="72"/>
      <c r="AO2218" s="72"/>
      <c r="AP2218" s="72"/>
      <c r="AQ2218" s="72"/>
      <c r="AR2218" s="72"/>
      <c r="AS2218" s="72"/>
      <c r="AT2218" s="72"/>
      <c r="AU2218" s="72"/>
    </row>
    <row r="2219" spans="27:47" x14ac:dyDescent="0.2">
      <c r="AA2219" s="72"/>
      <c r="AB2219" s="72"/>
      <c r="AC2219" s="72"/>
      <c r="AD2219" s="72"/>
      <c r="AE2219" s="72"/>
      <c r="AF2219" s="128"/>
      <c r="AG2219" s="127"/>
      <c r="AN2219" s="72"/>
      <c r="AO2219" s="72"/>
      <c r="AP2219" s="72"/>
      <c r="AQ2219" s="72"/>
      <c r="AR2219" s="72"/>
      <c r="AS2219" s="72"/>
      <c r="AT2219" s="72"/>
      <c r="AU2219" s="72"/>
    </row>
    <row r="2220" spans="27:47" x14ac:dyDescent="0.2">
      <c r="AA2220" s="72"/>
      <c r="AB2220" s="72"/>
      <c r="AC2220" s="72"/>
      <c r="AD2220" s="72"/>
      <c r="AE2220" s="72"/>
      <c r="AF2220" s="128"/>
      <c r="AG2220" s="127"/>
      <c r="AN2220" s="72"/>
      <c r="AO2220" s="72"/>
      <c r="AP2220" s="72"/>
      <c r="AQ2220" s="72"/>
      <c r="AR2220" s="72"/>
      <c r="AS2220" s="72"/>
      <c r="AT2220" s="72"/>
      <c r="AU2220" s="72"/>
    </row>
    <row r="2221" spans="27:47" x14ac:dyDescent="0.2">
      <c r="AA2221" s="72"/>
      <c r="AB2221" s="72"/>
      <c r="AC2221" s="72"/>
      <c r="AD2221" s="72"/>
      <c r="AE2221" s="72"/>
      <c r="AF2221" s="128"/>
      <c r="AG2221" s="127"/>
      <c r="AN2221" s="72"/>
      <c r="AO2221" s="72"/>
      <c r="AP2221" s="72"/>
      <c r="AQ2221" s="72"/>
      <c r="AR2221" s="72"/>
      <c r="AS2221" s="72"/>
      <c r="AT2221" s="72"/>
      <c r="AU2221" s="72"/>
    </row>
    <row r="2222" spans="27:47" x14ac:dyDescent="0.2">
      <c r="AA2222" s="72"/>
      <c r="AB2222" s="72"/>
      <c r="AC2222" s="72"/>
      <c r="AD2222" s="72"/>
      <c r="AE2222" s="72"/>
      <c r="AF2222" s="128"/>
      <c r="AG2222" s="127"/>
      <c r="AN2222" s="72"/>
      <c r="AO2222" s="72"/>
      <c r="AP2222" s="72"/>
      <c r="AQ2222" s="72"/>
      <c r="AR2222" s="72"/>
      <c r="AS2222" s="72"/>
      <c r="AT2222" s="72"/>
      <c r="AU2222" s="72"/>
    </row>
    <row r="2223" spans="27:47" x14ac:dyDescent="0.2">
      <c r="AA2223" s="72"/>
      <c r="AB2223" s="72"/>
      <c r="AC2223" s="72"/>
      <c r="AD2223" s="72"/>
      <c r="AE2223" s="72"/>
      <c r="AF2223" s="128"/>
      <c r="AG2223" s="127"/>
      <c r="AN2223" s="72"/>
      <c r="AO2223" s="72"/>
      <c r="AP2223" s="72"/>
      <c r="AQ2223" s="72"/>
      <c r="AR2223" s="72"/>
      <c r="AS2223" s="72"/>
      <c r="AT2223" s="72"/>
      <c r="AU2223" s="72"/>
    </row>
    <row r="2224" spans="27:47" x14ac:dyDescent="0.2">
      <c r="AA2224" s="72"/>
      <c r="AB2224" s="72"/>
      <c r="AC2224" s="72"/>
      <c r="AD2224" s="72"/>
      <c r="AE2224" s="72"/>
      <c r="AF2224" s="128"/>
      <c r="AG2224" s="127"/>
      <c r="AN2224" s="72"/>
      <c r="AO2224" s="72"/>
      <c r="AP2224" s="72"/>
      <c r="AQ2224" s="72"/>
      <c r="AR2224" s="72"/>
      <c r="AS2224" s="72"/>
      <c r="AT2224" s="72"/>
      <c r="AU2224" s="72"/>
    </row>
    <row r="2225" spans="27:47" x14ac:dyDescent="0.2">
      <c r="AA2225" s="72"/>
      <c r="AB2225" s="72"/>
      <c r="AC2225" s="72"/>
      <c r="AD2225" s="72"/>
      <c r="AE2225" s="72"/>
      <c r="AF2225" s="128"/>
      <c r="AG2225" s="127"/>
      <c r="AN2225" s="72"/>
      <c r="AO2225" s="72"/>
      <c r="AP2225" s="72"/>
      <c r="AQ2225" s="72"/>
      <c r="AR2225" s="72"/>
      <c r="AS2225" s="72"/>
      <c r="AT2225" s="72"/>
      <c r="AU2225" s="72"/>
    </row>
    <row r="2226" spans="27:47" x14ac:dyDescent="0.2">
      <c r="AA2226" s="72"/>
      <c r="AB2226" s="72"/>
      <c r="AC2226" s="72"/>
      <c r="AD2226" s="72"/>
      <c r="AE2226" s="72"/>
      <c r="AF2226" s="128"/>
      <c r="AG2226" s="127"/>
      <c r="AN2226" s="72"/>
      <c r="AO2226" s="72"/>
      <c r="AP2226" s="72"/>
      <c r="AQ2226" s="72"/>
      <c r="AR2226" s="72"/>
      <c r="AS2226" s="72"/>
      <c r="AT2226" s="72"/>
      <c r="AU2226" s="72"/>
    </row>
    <row r="2227" spans="27:47" x14ac:dyDescent="0.2">
      <c r="AA2227" s="72"/>
      <c r="AB2227" s="72"/>
      <c r="AC2227" s="72"/>
      <c r="AD2227" s="72"/>
      <c r="AE2227" s="72"/>
      <c r="AF2227" s="128"/>
      <c r="AG2227" s="127"/>
      <c r="AN2227" s="72"/>
      <c r="AO2227" s="72"/>
      <c r="AP2227" s="72"/>
      <c r="AQ2227" s="72"/>
      <c r="AR2227" s="72"/>
      <c r="AS2227" s="72"/>
      <c r="AT2227" s="72"/>
      <c r="AU2227" s="72"/>
    </row>
    <row r="2228" spans="27:47" x14ac:dyDescent="0.2">
      <c r="AA2228" s="72"/>
      <c r="AB2228" s="72"/>
      <c r="AC2228" s="72"/>
      <c r="AD2228" s="72"/>
      <c r="AE2228" s="72"/>
      <c r="AF2228" s="128"/>
      <c r="AG2228" s="127"/>
      <c r="AN2228" s="72"/>
      <c r="AO2228" s="72"/>
      <c r="AP2228" s="72"/>
      <c r="AQ2228" s="72"/>
      <c r="AR2228" s="72"/>
      <c r="AS2228" s="72"/>
      <c r="AT2228" s="72"/>
      <c r="AU2228" s="72"/>
    </row>
    <row r="2229" spans="27:47" x14ac:dyDescent="0.2">
      <c r="AA2229" s="72"/>
      <c r="AB2229" s="72"/>
      <c r="AC2229" s="72"/>
      <c r="AD2229" s="72"/>
      <c r="AE2229" s="72"/>
      <c r="AF2229" s="128"/>
      <c r="AG2229" s="127"/>
      <c r="AN2229" s="72"/>
      <c r="AO2229" s="72"/>
      <c r="AP2229" s="72"/>
      <c r="AQ2229" s="72"/>
      <c r="AR2229" s="72"/>
      <c r="AS2229" s="72"/>
      <c r="AT2229" s="72"/>
      <c r="AU2229" s="72"/>
    </row>
    <row r="2230" spans="27:47" x14ac:dyDescent="0.2">
      <c r="AA2230" s="72"/>
      <c r="AB2230" s="72"/>
      <c r="AC2230" s="72"/>
      <c r="AD2230" s="72"/>
      <c r="AE2230" s="72"/>
      <c r="AF2230" s="128"/>
      <c r="AG2230" s="127"/>
      <c r="AN2230" s="72"/>
      <c r="AO2230" s="72"/>
      <c r="AP2230" s="72"/>
      <c r="AQ2230" s="72"/>
      <c r="AR2230" s="72"/>
      <c r="AS2230" s="72"/>
      <c r="AT2230" s="72"/>
      <c r="AU2230" s="72"/>
    </row>
    <row r="2231" spans="27:47" x14ac:dyDescent="0.2">
      <c r="AA2231" s="72"/>
      <c r="AB2231" s="72"/>
      <c r="AC2231" s="72"/>
      <c r="AD2231" s="72"/>
      <c r="AE2231" s="72"/>
      <c r="AF2231" s="128"/>
      <c r="AG2231" s="127"/>
      <c r="AN2231" s="72"/>
      <c r="AO2231" s="72"/>
      <c r="AP2231" s="72"/>
      <c r="AQ2231" s="72"/>
      <c r="AR2231" s="72"/>
      <c r="AS2231" s="72"/>
      <c r="AT2231" s="72"/>
      <c r="AU2231" s="72"/>
    </row>
    <row r="2232" spans="27:47" x14ac:dyDescent="0.2">
      <c r="AA2232" s="72"/>
      <c r="AB2232" s="72"/>
      <c r="AC2232" s="72"/>
      <c r="AD2232" s="72"/>
      <c r="AE2232" s="72"/>
      <c r="AF2232" s="128"/>
      <c r="AG2232" s="127"/>
      <c r="AN2232" s="72"/>
      <c r="AO2232" s="72"/>
      <c r="AP2232" s="72"/>
      <c r="AQ2232" s="72"/>
      <c r="AR2232" s="72"/>
      <c r="AS2232" s="72"/>
      <c r="AT2232" s="72"/>
      <c r="AU2232" s="72"/>
    </row>
    <row r="2233" spans="27:47" x14ac:dyDescent="0.2">
      <c r="AA2233" s="72"/>
      <c r="AB2233" s="72"/>
      <c r="AC2233" s="72"/>
      <c r="AD2233" s="72"/>
      <c r="AE2233" s="72"/>
      <c r="AF2233" s="128"/>
      <c r="AG2233" s="127"/>
      <c r="AN2233" s="72"/>
      <c r="AO2233" s="72"/>
      <c r="AP2233" s="72"/>
      <c r="AQ2233" s="72"/>
      <c r="AR2233" s="72"/>
      <c r="AS2233" s="72"/>
      <c r="AT2233" s="72"/>
      <c r="AU2233" s="72"/>
    </row>
    <row r="2234" spans="27:47" x14ac:dyDescent="0.2">
      <c r="AA2234" s="72"/>
      <c r="AB2234" s="72"/>
      <c r="AC2234" s="72"/>
      <c r="AD2234" s="72"/>
      <c r="AE2234" s="72"/>
      <c r="AF2234" s="128"/>
      <c r="AG2234" s="127"/>
      <c r="AN2234" s="72"/>
      <c r="AO2234" s="72"/>
      <c r="AP2234" s="72"/>
      <c r="AQ2234" s="72"/>
      <c r="AR2234" s="72"/>
      <c r="AS2234" s="72"/>
      <c r="AT2234" s="72"/>
      <c r="AU2234" s="72"/>
    </row>
    <row r="2235" spans="27:47" x14ac:dyDescent="0.2">
      <c r="AA2235" s="72"/>
      <c r="AB2235" s="72"/>
      <c r="AC2235" s="72"/>
      <c r="AD2235" s="72"/>
      <c r="AE2235" s="72"/>
      <c r="AF2235" s="128"/>
      <c r="AG2235" s="127"/>
      <c r="AN2235" s="72"/>
      <c r="AO2235" s="72"/>
      <c r="AP2235" s="72"/>
      <c r="AQ2235" s="72"/>
      <c r="AR2235" s="72"/>
      <c r="AS2235" s="72"/>
      <c r="AT2235" s="72"/>
      <c r="AU2235" s="72"/>
    </row>
    <row r="2236" spans="27:47" x14ac:dyDescent="0.2">
      <c r="AA2236" s="72"/>
      <c r="AB2236" s="72"/>
      <c r="AC2236" s="72"/>
      <c r="AD2236" s="72"/>
      <c r="AE2236" s="72"/>
      <c r="AF2236" s="128"/>
      <c r="AG2236" s="127"/>
      <c r="AN2236" s="72"/>
      <c r="AO2236" s="72"/>
      <c r="AP2236" s="72"/>
      <c r="AQ2236" s="72"/>
      <c r="AR2236" s="72"/>
      <c r="AS2236" s="72"/>
      <c r="AT2236" s="72"/>
      <c r="AU2236" s="72"/>
    </row>
    <row r="2237" spans="27:47" x14ac:dyDescent="0.2">
      <c r="AA2237" s="72"/>
      <c r="AB2237" s="72"/>
      <c r="AC2237" s="72"/>
      <c r="AD2237" s="72"/>
      <c r="AE2237" s="72"/>
      <c r="AF2237" s="128"/>
      <c r="AG2237" s="127"/>
      <c r="AN2237" s="72"/>
      <c r="AO2237" s="72"/>
      <c r="AP2237" s="72"/>
      <c r="AQ2237" s="72"/>
      <c r="AR2237" s="72"/>
      <c r="AS2237" s="72"/>
      <c r="AT2237" s="72"/>
      <c r="AU2237" s="72"/>
    </row>
    <row r="2238" spans="27:47" x14ac:dyDescent="0.2">
      <c r="AA2238" s="72"/>
      <c r="AB2238" s="72"/>
      <c r="AC2238" s="72"/>
      <c r="AD2238" s="72"/>
      <c r="AE2238" s="72"/>
      <c r="AF2238" s="128"/>
      <c r="AG2238" s="127"/>
      <c r="AN2238" s="72"/>
      <c r="AO2238" s="72"/>
      <c r="AP2238" s="72"/>
      <c r="AQ2238" s="72"/>
      <c r="AR2238" s="72"/>
      <c r="AS2238" s="72"/>
      <c r="AT2238" s="72"/>
      <c r="AU2238" s="72"/>
    </row>
    <row r="2239" spans="27:47" x14ac:dyDescent="0.2">
      <c r="AA2239" s="72"/>
      <c r="AB2239" s="72"/>
      <c r="AC2239" s="72"/>
      <c r="AD2239" s="72"/>
      <c r="AE2239" s="72"/>
      <c r="AF2239" s="128"/>
      <c r="AG2239" s="127"/>
      <c r="AN2239" s="72"/>
      <c r="AO2239" s="72"/>
      <c r="AP2239" s="72"/>
      <c r="AQ2239" s="72"/>
      <c r="AR2239" s="72"/>
      <c r="AS2239" s="72"/>
      <c r="AT2239" s="72"/>
      <c r="AU2239" s="72"/>
    </row>
    <row r="2240" spans="27:47" x14ac:dyDescent="0.2">
      <c r="AA2240" s="72"/>
      <c r="AB2240" s="72"/>
      <c r="AC2240" s="72"/>
      <c r="AD2240" s="72"/>
      <c r="AE2240" s="72"/>
      <c r="AF2240" s="128"/>
      <c r="AG2240" s="127"/>
      <c r="AN2240" s="72"/>
      <c r="AO2240" s="72"/>
      <c r="AP2240" s="72"/>
      <c r="AQ2240" s="72"/>
      <c r="AR2240" s="72"/>
      <c r="AS2240" s="72"/>
      <c r="AT2240" s="72"/>
      <c r="AU2240" s="72"/>
    </row>
    <row r="2241" spans="27:47" x14ac:dyDescent="0.2">
      <c r="AA2241" s="72"/>
      <c r="AB2241" s="72"/>
      <c r="AC2241" s="72"/>
      <c r="AD2241" s="72"/>
      <c r="AE2241" s="72"/>
      <c r="AF2241" s="128"/>
      <c r="AG2241" s="127"/>
      <c r="AN2241" s="72"/>
      <c r="AO2241" s="72"/>
      <c r="AP2241" s="72"/>
      <c r="AQ2241" s="72"/>
      <c r="AR2241" s="72"/>
      <c r="AS2241" s="72"/>
      <c r="AT2241" s="72"/>
      <c r="AU2241" s="72"/>
    </row>
    <row r="2242" spans="27:47" x14ac:dyDescent="0.2">
      <c r="AA2242" s="72"/>
      <c r="AB2242" s="72"/>
      <c r="AC2242" s="72"/>
      <c r="AD2242" s="72"/>
      <c r="AE2242" s="72"/>
      <c r="AF2242" s="128"/>
      <c r="AG2242" s="127"/>
      <c r="AN2242" s="72"/>
      <c r="AO2242" s="72"/>
      <c r="AP2242" s="72"/>
      <c r="AQ2242" s="72"/>
      <c r="AR2242" s="72"/>
      <c r="AS2242" s="72"/>
      <c r="AT2242" s="72"/>
      <c r="AU2242" s="72"/>
    </row>
    <row r="2243" spans="27:47" x14ac:dyDescent="0.2">
      <c r="AA2243" s="72"/>
      <c r="AB2243" s="72"/>
      <c r="AC2243" s="72"/>
      <c r="AD2243" s="72"/>
      <c r="AE2243" s="72"/>
      <c r="AF2243" s="128"/>
      <c r="AG2243" s="127"/>
      <c r="AN2243" s="72"/>
      <c r="AO2243" s="72"/>
      <c r="AP2243" s="72"/>
      <c r="AQ2243" s="72"/>
      <c r="AR2243" s="72"/>
      <c r="AS2243" s="72"/>
      <c r="AT2243" s="72"/>
      <c r="AU2243" s="72"/>
    </row>
    <row r="2244" spans="27:47" x14ac:dyDescent="0.2">
      <c r="AA2244" s="72"/>
      <c r="AB2244" s="72"/>
      <c r="AC2244" s="72"/>
      <c r="AD2244" s="72"/>
      <c r="AE2244" s="72"/>
      <c r="AF2244" s="128"/>
      <c r="AG2244" s="127"/>
      <c r="AN2244" s="72"/>
      <c r="AO2244" s="72"/>
      <c r="AP2244" s="72"/>
      <c r="AQ2244" s="72"/>
      <c r="AR2244" s="72"/>
      <c r="AS2244" s="72"/>
      <c r="AT2244" s="72"/>
      <c r="AU2244" s="72"/>
    </row>
    <row r="2245" spans="27:47" x14ac:dyDescent="0.2">
      <c r="AA2245" s="72"/>
      <c r="AB2245" s="72"/>
      <c r="AC2245" s="72"/>
      <c r="AD2245" s="72"/>
      <c r="AE2245" s="72"/>
      <c r="AF2245" s="128"/>
      <c r="AG2245" s="127"/>
      <c r="AN2245" s="72"/>
      <c r="AO2245" s="72"/>
      <c r="AP2245" s="72"/>
      <c r="AQ2245" s="72"/>
      <c r="AR2245" s="72"/>
      <c r="AS2245" s="72"/>
      <c r="AT2245" s="72"/>
      <c r="AU2245" s="72"/>
    </row>
    <row r="2246" spans="27:47" x14ac:dyDescent="0.2">
      <c r="AA2246" s="72"/>
      <c r="AB2246" s="72"/>
      <c r="AC2246" s="72"/>
      <c r="AD2246" s="72"/>
      <c r="AE2246" s="72"/>
      <c r="AF2246" s="128"/>
      <c r="AG2246" s="127"/>
      <c r="AN2246" s="72"/>
      <c r="AO2246" s="72"/>
      <c r="AP2246" s="72"/>
      <c r="AQ2246" s="72"/>
      <c r="AR2246" s="72"/>
      <c r="AS2246" s="72"/>
      <c r="AT2246" s="72"/>
      <c r="AU2246" s="72"/>
    </row>
    <row r="2247" spans="27:47" x14ac:dyDescent="0.2">
      <c r="AA2247" s="72"/>
      <c r="AB2247" s="72"/>
      <c r="AC2247" s="72"/>
      <c r="AD2247" s="72"/>
      <c r="AE2247" s="72"/>
      <c r="AF2247" s="128"/>
      <c r="AG2247" s="127"/>
      <c r="AN2247" s="72"/>
      <c r="AO2247" s="72"/>
      <c r="AP2247" s="72"/>
      <c r="AQ2247" s="72"/>
      <c r="AR2247" s="72"/>
      <c r="AS2247" s="72"/>
      <c r="AT2247" s="72"/>
      <c r="AU2247" s="72"/>
    </row>
    <row r="2248" spans="27:47" x14ac:dyDescent="0.2">
      <c r="AA2248" s="72"/>
      <c r="AB2248" s="72"/>
      <c r="AC2248" s="72"/>
      <c r="AD2248" s="72"/>
      <c r="AE2248" s="72"/>
      <c r="AF2248" s="128"/>
      <c r="AG2248" s="127"/>
      <c r="AN2248" s="72"/>
      <c r="AO2248" s="72"/>
      <c r="AP2248" s="72"/>
      <c r="AQ2248" s="72"/>
      <c r="AR2248" s="72"/>
      <c r="AS2248" s="72"/>
      <c r="AT2248" s="72"/>
      <c r="AU2248" s="72"/>
    </row>
    <row r="2249" spans="27:47" x14ac:dyDescent="0.2">
      <c r="AA2249" s="72"/>
      <c r="AB2249" s="72"/>
      <c r="AC2249" s="72"/>
      <c r="AD2249" s="72"/>
      <c r="AE2249" s="72"/>
      <c r="AF2249" s="128"/>
      <c r="AG2249" s="127"/>
      <c r="AN2249" s="72"/>
      <c r="AO2249" s="72"/>
      <c r="AP2249" s="72"/>
      <c r="AQ2249" s="72"/>
      <c r="AR2249" s="72"/>
      <c r="AS2249" s="72"/>
      <c r="AT2249" s="72"/>
      <c r="AU2249" s="72"/>
    </row>
    <row r="2250" spans="27:47" x14ac:dyDescent="0.2">
      <c r="AA2250" s="72"/>
      <c r="AB2250" s="72"/>
      <c r="AC2250" s="72"/>
      <c r="AD2250" s="72"/>
      <c r="AE2250" s="72"/>
      <c r="AF2250" s="128"/>
      <c r="AG2250" s="127"/>
      <c r="AN2250" s="72"/>
      <c r="AO2250" s="72"/>
      <c r="AP2250" s="72"/>
      <c r="AQ2250" s="72"/>
      <c r="AR2250" s="72"/>
      <c r="AS2250" s="72"/>
      <c r="AT2250" s="72"/>
      <c r="AU2250" s="72"/>
    </row>
    <row r="2251" spans="27:47" x14ac:dyDescent="0.2">
      <c r="AA2251" s="72"/>
      <c r="AB2251" s="72"/>
      <c r="AC2251" s="72"/>
      <c r="AD2251" s="72"/>
      <c r="AE2251" s="72"/>
      <c r="AF2251" s="128"/>
      <c r="AG2251" s="127"/>
      <c r="AN2251" s="72"/>
      <c r="AO2251" s="72"/>
      <c r="AP2251" s="72"/>
      <c r="AQ2251" s="72"/>
      <c r="AR2251" s="72"/>
      <c r="AS2251" s="72"/>
      <c r="AT2251" s="72"/>
      <c r="AU2251" s="72"/>
    </row>
    <row r="2252" spans="27:47" x14ac:dyDescent="0.2">
      <c r="AA2252" s="72"/>
      <c r="AB2252" s="72"/>
      <c r="AC2252" s="72"/>
      <c r="AD2252" s="72"/>
      <c r="AE2252" s="72"/>
      <c r="AF2252" s="128"/>
      <c r="AG2252" s="127"/>
      <c r="AN2252" s="72"/>
      <c r="AO2252" s="72"/>
      <c r="AP2252" s="72"/>
      <c r="AQ2252" s="72"/>
      <c r="AR2252" s="72"/>
      <c r="AS2252" s="72"/>
      <c r="AT2252" s="72"/>
      <c r="AU2252" s="72"/>
    </row>
    <row r="2253" spans="27:47" x14ac:dyDescent="0.2">
      <c r="AA2253" s="72"/>
      <c r="AB2253" s="72"/>
      <c r="AC2253" s="72"/>
      <c r="AD2253" s="72"/>
      <c r="AE2253" s="72"/>
      <c r="AF2253" s="128"/>
      <c r="AG2253" s="127"/>
      <c r="AN2253" s="72"/>
      <c r="AO2253" s="72"/>
      <c r="AP2253" s="72"/>
      <c r="AQ2253" s="72"/>
      <c r="AR2253" s="72"/>
      <c r="AS2253" s="72"/>
      <c r="AT2253" s="72"/>
      <c r="AU2253" s="72"/>
    </row>
    <row r="2254" spans="27:47" x14ac:dyDescent="0.2">
      <c r="AA2254" s="72"/>
      <c r="AB2254" s="72"/>
      <c r="AC2254" s="72"/>
      <c r="AD2254" s="72"/>
      <c r="AE2254" s="72"/>
      <c r="AF2254" s="128"/>
      <c r="AG2254" s="127"/>
      <c r="AN2254" s="72"/>
      <c r="AO2254" s="72"/>
      <c r="AP2254" s="72"/>
      <c r="AQ2254" s="72"/>
      <c r="AR2254" s="72"/>
      <c r="AS2254" s="72"/>
      <c r="AT2254" s="72"/>
      <c r="AU2254" s="72"/>
    </row>
    <row r="2255" spans="27:47" x14ac:dyDescent="0.2">
      <c r="AA2255" s="72"/>
      <c r="AB2255" s="72"/>
      <c r="AC2255" s="72"/>
      <c r="AD2255" s="72"/>
      <c r="AE2255" s="72"/>
      <c r="AF2255" s="128"/>
      <c r="AG2255" s="127"/>
      <c r="AN2255" s="72"/>
      <c r="AO2255" s="72"/>
      <c r="AP2255" s="72"/>
      <c r="AQ2255" s="72"/>
      <c r="AR2255" s="72"/>
      <c r="AS2255" s="72"/>
      <c r="AT2255" s="72"/>
      <c r="AU2255" s="72"/>
    </row>
    <row r="2256" spans="27:47" x14ac:dyDescent="0.2">
      <c r="AA2256" s="72"/>
      <c r="AB2256" s="72"/>
      <c r="AC2256" s="72"/>
      <c r="AD2256" s="72"/>
      <c r="AE2256" s="72"/>
      <c r="AF2256" s="128"/>
      <c r="AG2256" s="127"/>
      <c r="AN2256" s="72"/>
      <c r="AO2256" s="72"/>
      <c r="AP2256" s="72"/>
      <c r="AQ2256" s="72"/>
      <c r="AR2256" s="72"/>
      <c r="AS2256" s="72"/>
      <c r="AT2256" s="72"/>
      <c r="AU2256" s="72"/>
    </row>
    <row r="2257" spans="27:47" x14ac:dyDescent="0.2">
      <c r="AA2257" s="72"/>
      <c r="AB2257" s="72"/>
      <c r="AC2257" s="72"/>
      <c r="AD2257" s="72"/>
      <c r="AE2257" s="72"/>
      <c r="AF2257" s="128"/>
      <c r="AG2257" s="127"/>
      <c r="AN2257" s="72"/>
      <c r="AO2257" s="72"/>
      <c r="AP2257" s="72"/>
      <c r="AQ2257" s="72"/>
      <c r="AR2257" s="72"/>
      <c r="AS2257" s="72"/>
      <c r="AT2257" s="72"/>
      <c r="AU2257" s="72"/>
    </row>
    <row r="2258" spans="27:47" x14ac:dyDescent="0.2">
      <c r="AA2258" s="72"/>
      <c r="AB2258" s="72"/>
      <c r="AC2258" s="72"/>
      <c r="AD2258" s="72"/>
      <c r="AE2258" s="72"/>
      <c r="AF2258" s="128"/>
      <c r="AG2258" s="127"/>
      <c r="AN2258" s="72"/>
      <c r="AO2258" s="72"/>
      <c r="AP2258" s="72"/>
      <c r="AQ2258" s="72"/>
      <c r="AR2258" s="72"/>
      <c r="AS2258" s="72"/>
      <c r="AT2258" s="72"/>
      <c r="AU2258" s="72"/>
    </row>
    <row r="2259" spans="27:47" x14ac:dyDescent="0.2">
      <c r="AA2259" s="72"/>
      <c r="AB2259" s="72"/>
      <c r="AC2259" s="72"/>
      <c r="AD2259" s="72"/>
      <c r="AE2259" s="72"/>
      <c r="AF2259" s="128"/>
      <c r="AG2259" s="127"/>
      <c r="AN2259" s="72"/>
      <c r="AO2259" s="72"/>
      <c r="AP2259" s="72"/>
      <c r="AQ2259" s="72"/>
      <c r="AR2259" s="72"/>
      <c r="AS2259" s="72"/>
      <c r="AT2259" s="72"/>
      <c r="AU2259" s="72"/>
    </row>
    <row r="2260" spans="27:47" x14ac:dyDescent="0.2">
      <c r="AA2260" s="72"/>
      <c r="AB2260" s="72"/>
      <c r="AC2260" s="72"/>
      <c r="AD2260" s="72"/>
      <c r="AE2260" s="72"/>
      <c r="AF2260" s="128"/>
      <c r="AG2260" s="127"/>
      <c r="AN2260" s="72"/>
      <c r="AO2260" s="72"/>
      <c r="AP2260" s="72"/>
      <c r="AQ2260" s="72"/>
      <c r="AR2260" s="72"/>
      <c r="AS2260" s="72"/>
      <c r="AT2260" s="72"/>
      <c r="AU2260" s="72"/>
    </row>
    <row r="2261" spans="27:47" x14ac:dyDescent="0.2">
      <c r="AA2261" s="72"/>
      <c r="AB2261" s="72"/>
      <c r="AC2261" s="72"/>
      <c r="AD2261" s="72"/>
      <c r="AE2261" s="72"/>
      <c r="AF2261" s="128"/>
      <c r="AG2261" s="127"/>
      <c r="AN2261" s="72"/>
      <c r="AO2261" s="72"/>
      <c r="AP2261" s="72"/>
      <c r="AQ2261" s="72"/>
      <c r="AR2261" s="72"/>
      <c r="AS2261" s="72"/>
      <c r="AT2261" s="72"/>
      <c r="AU2261" s="72"/>
    </row>
    <row r="2262" spans="27:47" x14ac:dyDescent="0.2">
      <c r="AA2262" s="72"/>
      <c r="AB2262" s="72"/>
      <c r="AC2262" s="72"/>
      <c r="AD2262" s="72"/>
      <c r="AE2262" s="72"/>
      <c r="AF2262" s="128"/>
      <c r="AG2262" s="127"/>
      <c r="AN2262" s="72"/>
      <c r="AO2262" s="72"/>
      <c r="AP2262" s="72"/>
      <c r="AQ2262" s="72"/>
      <c r="AR2262" s="72"/>
      <c r="AS2262" s="72"/>
      <c r="AT2262" s="72"/>
      <c r="AU2262" s="72"/>
    </row>
    <row r="2263" spans="27:47" x14ac:dyDescent="0.2">
      <c r="AA2263" s="72"/>
      <c r="AB2263" s="72"/>
      <c r="AC2263" s="72"/>
      <c r="AD2263" s="72"/>
      <c r="AE2263" s="72"/>
      <c r="AF2263" s="128"/>
      <c r="AG2263" s="127"/>
      <c r="AN2263" s="72"/>
      <c r="AO2263" s="72"/>
      <c r="AP2263" s="72"/>
      <c r="AQ2263" s="72"/>
      <c r="AR2263" s="72"/>
      <c r="AS2263" s="72"/>
      <c r="AT2263" s="72"/>
      <c r="AU2263" s="72"/>
    </row>
    <row r="2264" spans="27:47" x14ac:dyDescent="0.2">
      <c r="AA2264" s="72"/>
      <c r="AB2264" s="72"/>
      <c r="AC2264" s="72"/>
      <c r="AD2264" s="72"/>
      <c r="AE2264" s="72"/>
      <c r="AF2264" s="128"/>
      <c r="AG2264" s="127"/>
      <c r="AN2264" s="72"/>
      <c r="AO2264" s="72"/>
      <c r="AP2264" s="72"/>
      <c r="AQ2264" s="72"/>
      <c r="AR2264" s="72"/>
      <c r="AS2264" s="72"/>
      <c r="AT2264" s="72"/>
      <c r="AU2264" s="72"/>
    </row>
    <row r="2265" spans="27:47" x14ac:dyDescent="0.2">
      <c r="AA2265" s="72"/>
      <c r="AB2265" s="72"/>
      <c r="AC2265" s="72"/>
      <c r="AD2265" s="72"/>
      <c r="AE2265" s="72"/>
      <c r="AF2265" s="128"/>
      <c r="AG2265" s="127"/>
      <c r="AN2265" s="72"/>
      <c r="AO2265" s="72"/>
      <c r="AP2265" s="72"/>
      <c r="AQ2265" s="72"/>
      <c r="AR2265" s="72"/>
      <c r="AS2265" s="72"/>
      <c r="AT2265" s="72"/>
      <c r="AU2265" s="72"/>
    </row>
    <row r="2266" spans="27:47" x14ac:dyDescent="0.2">
      <c r="AA2266" s="72"/>
      <c r="AB2266" s="72"/>
      <c r="AC2266" s="72"/>
      <c r="AD2266" s="72"/>
      <c r="AE2266" s="72"/>
      <c r="AF2266" s="128"/>
      <c r="AG2266" s="127"/>
      <c r="AN2266" s="72"/>
      <c r="AO2266" s="72"/>
      <c r="AP2266" s="72"/>
      <c r="AQ2266" s="72"/>
      <c r="AR2266" s="72"/>
      <c r="AS2266" s="72"/>
      <c r="AT2266" s="72"/>
      <c r="AU2266" s="72"/>
    </row>
    <row r="2267" spans="27:47" x14ac:dyDescent="0.2">
      <c r="AA2267" s="72"/>
      <c r="AB2267" s="72"/>
      <c r="AC2267" s="72"/>
      <c r="AD2267" s="72"/>
      <c r="AE2267" s="72"/>
      <c r="AF2267" s="128"/>
      <c r="AG2267" s="127"/>
      <c r="AN2267" s="72"/>
      <c r="AO2267" s="72"/>
      <c r="AP2267" s="72"/>
      <c r="AQ2267" s="72"/>
      <c r="AR2267" s="72"/>
      <c r="AS2267" s="72"/>
      <c r="AT2267" s="72"/>
      <c r="AU2267" s="72"/>
    </row>
    <row r="2268" spans="27:47" x14ac:dyDescent="0.2">
      <c r="AA2268" s="72"/>
      <c r="AB2268" s="72"/>
      <c r="AC2268" s="72"/>
      <c r="AD2268" s="72"/>
      <c r="AE2268" s="72"/>
      <c r="AF2268" s="128"/>
      <c r="AG2268" s="127"/>
      <c r="AN2268" s="72"/>
      <c r="AO2268" s="72"/>
      <c r="AP2268" s="72"/>
      <c r="AQ2268" s="72"/>
      <c r="AR2268" s="72"/>
      <c r="AS2268" s="72"/>
      <c r="AT2268" s="72"/>
      <c r="AU2268" s="72"/>
    </row>
    <row r="2269" spans="27:47" x14ac:dyDescent="0.2">
      <c r="AA2269" s="72"/>
      <c r="AB2269" s="72"/>
      <c r="AC2269" s="72"/>
      <c r="AD2269" s="72"/>
      <c r="AE2269" s="72"/>
      <c r="AF2269" s="128"/>
      <c r="AG2269" s="127"/>
      <c r="AN2269" s="72"/>
      <c r="AO2269" s="72"/>
      <c r="AP2269" s="72"/>
      <c r="AQ2269" s="72"/>
      <c r="AR2269" s="72"/>
      <c r="AS2269" s="72"/>
      <c r="AT2269" s="72"/>
      <c r="AU2269" s="72"/>
    </row>
    <row r="2270" spans="27:47" x14ac:dyDescent="0.2">
      <c r="AA2270" s="72"/>
      <c r="AB2270" s="72"/>
      <c r="AC2270" s="72"/>
      <c r="AD2270" s="72"/>
      <c r="AE2270" s="72"/>
      <c r="AF2270" s="128"/>
      <c r="AG2270" s="127"/>
      <c r="AN2270" s="72"/>
      <c r="AO2270" s="72"/>
      <c r="AP2270" s="72"/>
      <c r="AQ2270" s="72"/>
      <c r="AR2270" s="72"/>
      <c r="AS2270" s="72"/>
      <c r="AT2270" s="72"/>
      <c r="AU2270" s="72"/>
    </row>
    <row r="2271" spans="27:47" x14ac:dyDescent="0.2">
      <c r="AA2271" s="72"/>
      <c r="AB2271" s="72"/>
      <c r="AC2271" s="72"/>
      <c r="AD2271" s="72"/>
      <c r="AE2271" s="72"/>
      <c r="AF2271" s="128"/>
      <c r="AG2271" s="127"/>
      <c r="AN2271" s="72"/>
      <c r="AO2271" s="72"/>
      <c r="AP2271" s="72"/>
      <c r="AQ2271" s="72"/>
      <c r="AR2271" s="72"/>
      <c r="AS2271" s="72"/>
      <c r="AT2271" s="72"/>
      <c r="AU2271" s="72"/>
    </row>
    <row r="2272" spans="27:47" x14ac:dyDescent="0.2">
      <c r="AA2272" s="72"/>
      <c r="AB2272" s="72"/>
      <c r="AC2272" s="72"/>
      <c r="AD2272" s="72"/>
      <c r="AE2272" s="72"/>
      <c r="AF2272" s="128"/>
      <c r="AG2272" s="127"/>
      <c r="AN2272" s="72"/>
      <c r="AO2272" s="72"/>
      <c r="AP2272" s="72"/>
      <c r="AQ2272" s="72"/>
      <c r="AR2272" s="72"/>
      <c r="AS2272" s="72"/>
      <c r="AT2272" s="72"/>
      <c r="AU2272" s="72"/>
    </row>
    <row r="2273" spans="27:47" x14ac:dyDescent="0.2">
      <c r="AA2273" s="72"/>
      <c r="AB2273" s="72"/>
      <c r="AC2273" s="72"/>
      <c r="AD2273" s="72"/>
      <c r="AE2273" s="72"/>
      <c r="AF2273" s="128"/>
      <c r="AG2273" s="127"/>
      <c r="AN2273" s="72"/>
      <c r="AO2273" s="72"/>
      <c r="AP2273" s="72"/>
      <c r="AQ2273" s="72"/>
      <c r="AR2273" s="72"/>
      <c r="AS2273" s="72"/>
      <c r="AT2273" s="72"/>
      <c r="AU2273" s="72"/>
    </row>
    <row r="2274" spans="27:47" x14ac:dyDescent="0.2">
      <c r="AA2274" s="72"/>
      <c r="AB2274" s="72"/>
      <c r="AC2274" s="72"/>
      <c r="AD2274" s="72"/>
      <c r="AE2274" s="72"/>
      <c r="AF2274" s="128"/>
      <c r="AG2274" s="127"/>
      <c r="AN2274" s="72"/>
      <c r="AO2274" s="72"/>
      <c r="AP2274" s="72"/>
      <c r="AQ2274" s="72"/>
      <c r="AR2274" s="72"/>
      <c r="AS2274" s="72"/>
      <c r="AT2274" s="72"/>
      <c r="AU2274" s="72"/>
    </row>
    <row r="2275" spans="27:47" x14ac:dyDescent="0.2">
      <c r="AA2275" s="72"/>
      <c r="AB2275" s="72"/>
      <c r="AC2275" s="72"/>
      <c r="AD2275" s="72"/>
      <c r="AE2275" s="72"/>
      <c r="AF2275" s="128"/>
      <c r="AG2275" s="127"/>
      <c r="AN2275" s="72"/>
      <c r="AO2275" s="72"/>
      <c r="AP2275" s="72"/>
      <c r="AQ2275" s="72"/>
      <c r="AR2275" s="72"/>
      <c r="AS2275" s="72"/>
      <c r="AT2275" s="72"/>
      <c r="AU2275" s="72"/>
    </row>
    <row r="2276" spans="27:47" x14ac:dyDescent="0.2">
      <c r="AA2276" s="72"/>
      <c r="AB2276" s="72"/>
      <c r="AC2276" s="72"/>
      <c r="AD2276" s="72"/>
      <c r="AE2276" s="72"/>
      <c r="AF2276" s="128"/>
      <c r="AG2276" s="127"/>
      <c r="AN2276" s="72"/>
      <c r="AO2276" s="72"/>
      <c r="AP2276" s="72"/>
      <c r="AQ2276" s="72"/>
      <c r="AR2276" s="72"/>
      <c r="AS2276" s="72"/>
      <c r="AT2276" s="72"/>
      <c r="AU2276" s="72"/>
    </row>
    <row r="2277" spans="27:47" x14ac:dyDescent="0.2">
      <c r="AA2277" s="72"/>
      <c r="AB2277" s="72"/>
      <c r="AC2277" s="72"/>
      <c r="AD2277" s="72"/>
      <c r="AE2277" s="72"/>
      <c r="AF2277" s="128"/>
      <c r="AG2277" s="127"/>
      <c r="AN2277" s="72"/>
      <c r="AO2277" s="72"/>
      <c r="AP2277" s="72"/>
      <c r="AQ2277" s="72"/>
      <c r="AR2277" s="72"/>
      <c r="AS2277" s="72"/>
      <c r="AT2277" s="72"/>
      <c r="AU2277" s="72"/>
    </row>
    <row r="2278" spans="27:47" x14ac:dyDescent="0.2">
      <c r="AA2278" s="72"/>
      <c r="AB2278" s="72"/>
      <c r="AC2278" s="72"/>
      <c r="AD2278" s="72"/>
      <c r="AE2278" s="72"/>
      <c r="AF2278" s="128"/>
      <c r="AG2278" s="127"/>
      <c r="AN2278" s="72"/>
      <c r="AO2278" s="72"/>
      <c r="AP2278" s="72"/>
      <c r="AQ2278" s="72"/>
      <c r="AR2278" s="72"/>
      <c r="AS2278" s="72"/>
      <c r="AT2278" s="72"/>
      <c r="AU2278" s="72"/>
    </row>
    <row r="2279" spans="27:47" x14ac:dyDescent="0.2">
      <c r="AA2279" s="72"/>
      <c r="AB2279" s="72"/>
      <c r="AC2279" s="72"/>
      <c r="AD2279" s="72"/>
      <c r="AE2279" s="72"/>
      <c r="AF2279" s="128"/>
      <c r="AG2279" s="127"/>
      <c r="AN2279" s="72"/>
      <c r="AO2279" s="72"/>
      <c r="AP2279" s="72"/>
      <c r="AQ2279" s="72"/>
      <c r="AR2279" s="72"/>
      <c r="AS2279" s="72"/>
      <c r="AT2279" s="72"/>
      <c r="AU2279" s="72"/>
    </row>
    <row r="2280" spans="27:47" x14ac:dyDescent="0.2">
      <c r="AA2280" s="72"/>
      <c r="AB2280" s="72"/>
      <c r="AC2280" s="72"/>
      <c r="AD2280" s="72"/>
      <c r="AE2280" s="72"/>
      <c r="AF2280" s="128"/>
      <c r="AG2280" s="127"/>
      <c r="AN2280" s="72"/>
      <c r="AO2280" s="72"/>
      <c r="AP2280" s="72"/>
      <c r="AQ2280" s="72"/>
      <c r="AR2280" s="72"/>
      <c r="AS2280" s="72"/>
      <c r="AT2280" s="72"/>
      <c r="AU2280" s="72"/>
    </row>
    <row r="2281" spans="27:47" x14ac:dyDescent="0.2">
      <c r="AA2281" s="72"/>
      <c r="AB2281" s="72"/>
      <c r="AC2281" s="72"/>
      <c r="AD2281" s="72"/>
      <c r="AE2281" s="72"/>
      <c r="AF2281" s="128"/>
      <c r="AG2281" s="127"/>
      <c r="AN2281" s="72"/>
      <c r="AO2281" s="72"/>
      <c r="AP2281" s="72"/>
      <c r="AQ2281" s="72"/>
      <c r="AR2281" s="72"/>
      <c r="AS2281" s="72"/>
      <c r="AT2281" s="72"/>
      <c r="AU2281" s="72"/>
    </row>
    <row r="2282" spans="27:47" x14ac:dyDescent="0.2">
      <c r="AA2282" s="72"/>
      <c r="AB2282" s="72"/>
      <c r="AC2282" s="72"/>
      <c r="AD2282" s="72"/>
      <c r="AE2282" s="72"/>
      <c r="AF2282" s="128"/>
      <c r="AG2282" s="127"/>
      <c r="AN2282" s="72"/>
      <c r="AO2282" s="72"/>
      <c r="AP2282" s="72"/>
      <c r="AQ2282" s="72"/>
      <c r="AR2282" s="72"/>
      <c r="AS2282" s="72"/>
      <c r="AT2282" s="72"/>
      <c r="AU2282" s="72"/>
    </row>
    <row r="2283" spans="27:47" x14ac:dyDescent="0.2">
      <c r="AA2283" s="72"/>
      <c r="AB2283" s="72"/>
      <c r="AC2283" s="72"/>
      <c r="AD2283" s="72"/>
      <c r="AE2283" s="72"/>
      <c r="AF2283" s="128"/>
      <c r="AG2283" s="127"/>
      <c r="AN2283" s="72"/>
      <c r="AO2283" s="72"/>
      <c r="AP2283" s="72"/>
      <c r="AQ2283" s="72"/>
      <c r="AR2283" s="72"/>
      <c r="AS2283" s="72"/>
      <c r="AT2283" s="72"/>
      <c r="AU2283" s="72"/>
    </row>
    <row r="2284" spans="27:47" x14ac:dyDescent="0.2">
      <c r="AA2284" s="72"/>
      <c r="AB2284" s="72"/>
      <c r="AC2284" s="72"/>
      <c r="AD2284" s="72"/>
      <c r="AE2284" s="72"/>
      <c r="AF2284" s="128"/>
      <c r="AG2284" s="127"/>
      <c r="AN2284" s="72"/>
      <c r="AO2284" s="72"/>
      <c r="AP2284" s="72"/>
      <c r="AQ2284" s="72"/>
      <c r="AR2284" s="72"/>
      <c r="AS2284" s="72"/>
      <c r="AT2284" s="72"/>
      <c r="AU2284" s="72"/>
    </row>
    <row r="2285" spans="27:47" x14ac:dyDescent="0.2">
      <c r="AA2285" s="72"/>
      <c r="AB2285" s="72"/>
      <c r="AC2285" s="72"/>
      <c r="AD2285" s="72"/>
      <c r="AE2285" s="72"/>
      <c r="AF2285" s="128"/>
      <c r="AG2285" s="127"/>
      <c r="AN2285" s="72"/>
      <c r="AO2285" s="72"/>
      <c r="AP2285" s="72"/>
      <c r="AQ2285" s="72"/>
      <c r="AR2285" s="72"/>
      <c r="AS2285" s="72"/>
      <c r="AT2285" s="72"/>
      <c r="AU2285" s="72"/>
    </row>
    <row r="2286" spans="27:47" x14ac:dyDescent="0.2">
      <c r="AA2286" s="72"/>
      <c r="AB2286" s="72"/>
      <c r="AC2286" s="72"/>
      <c r="AD2286" s="72"/>
      <c r="AE2286" s="72"/>
      <c r="AF2286" s="128"/>
      <c r="AG2286" s="127"/>
      <c r="AN2286" s="72"/>
      <c r="AO2286" s="72"/>
      <c r="AP2286" s="72"/>
      <c r="AQ2286" s="72"/>
      <c r="AR2286" s="72"/>
      <c r="AS2286" s="72"/>
      <c r="AT2286" s="72"/>
      <c r="AU2286" s="72"/>
    </row>
    <row r="2287" spans="27:47" x14ac:dyDescent="0.2">
      <c r="AA2287" s="72"/>
      <c r="AB2287" s="72"/>
      <c r="AC2287" s="72"/>
      <c r="AD2287" s="72"/>
      <c r="AE2287" s="72"/>
      <c r="AF2287" s="128"/>
      <c r="AG2287" s="127"/>
      <c r="AN2287" s="72"/>
      <c r="AO2287" s="72"/>
      <c r="AP2287" s="72"/>
      <c r="AQ2287" s="72"/>
      <c r="AR2287" s="72"/>
      <c r="AS2287" s="72"/>
      <c r="AT2287" s="72"/>
      <c r="AU2287" s="72"/>
    </row>
    <row r="2288" spans="27:47" x14ac:dyDescent="0.2">
      <c r="AA2288" s="72"/>
      <c r="AB2288" s="72"/>
      <c r="AC2288" s="72"/>
      <c r="AD2288" s="72"/>
      <c r="AE2288" s="72"/>
      <c r="AF2288" s="128"/>
      <c r="AG2288" s="127"/>
      <c r="AN2288" s="72"/>
      <c r="AO2288" s="72"/>
      <c r="AP2288" s="72"/>
      <c r="AQ2288" s="72"/>
      <c r="AR2288" s="72"/>
      <c r="AS2288" s="72"/>
      <c r="AT2288" s="72"/>
      <c r="AU2288" s="72"/>
    </row>
    <row r="2289" spans="27:47" x14ac:dyDescent="0.2">
      <c r="AA2289" s="72"/>
      <c r="AB2289" s="72"/>
      <c r="AC2289" s="72"/>
      <c r="AD2289" s="72"/>
      <c r="AE2289" s="72"/>
      <c r="AF2289" s="128"/>
      <c r="AG2289" s="127"/>
      <c r="AN2289" s="72"/>
      <c r="AO2289" s="72"/>
      <c r="AP2289" s="72"/>
      <c r="AQ2289" s="72"/>
      <c r="AR2289" s="72"/>
      <c r="AS2289" s="72"/>
      <c r="AT2289" s="72"/>
      <c r="AU2289" s="72"/>
    </row>
    <row r="2290" spans="27:47" x14ac:dyDescent="0.2">
      <c r="AA2290" s="72"/>
      <c r="AB2290" s="72"/>
      <c r="AC2290" s="72"/>
      <c r="AD2290" s="72"/>
      <c r="AE2290" s="72"/>
      <c r="AF2290" s="128"/>
      <c r="AG2290" s="127"/>
      <c r="AN2290" s="72"/>
      <c r="AO2290" s="72"/>
      <c r="AP2290" s="72"/>
      <c r="AQ2290" s="72"/>
      <c r="AR2290" s="72"/>
      <c r="AS2290" s="72"/>
      <c r="AT2290" s="72"/>
      <c r="AU2290" s="72"/>
    </row>
    <row r="2291" spans="27:47" x14ac:dyDescent="0.2">
      <c r="AA2291" s="72"/>
      <c r="AB2291" s="72"/>
      <c r="AC2291" s="72"/>
      <c r="AD2291" s="72"/>
      <c r="AE2291" s="72"/>
      <c r="AF2291" s="128"/>
      <c r="AG2291" s="127"/>
      <c r="AN2291" s="72"/>
      <c r="AO2291" s="72"/>
      <c r="AP2291" s="72"/>
      <c r="AQ2291" s="72"/>
      <c r="AR2291" s="72"/>
      <c r="AS2291" s="72"/>
      <c r="AT2291" s="72"/>
      <c r="AU2291" s="72"/>
    </row>
    <row r="2292" spans="27:47" x14ac:dyDescent="0.2">
      <c r="AA2292" s="72"/>
      <c r="AB2292" s="72"/>
      <c r="AC2292" s="72"/>
      <c r="AD2292" s="72"/>
      <c r="AE2292" s="72"/>
      <c r="AF2292" s="128"/>
      <c r="AG2292" s="127"/>
      <c r="AN2292" s="72"/>
      <c r="AO2292" s="72"/>
      <c r="AP2292" s="72"/>
      <c r="AQ2292" s="72"/>
      <c r="AR2292" s="72"/>
      <c r="AS2292" s="72"/>
      <c r="AT2292" s="72"/>
      <c r="AU2292" s="72"/>
    </row>
    <row r="2293" spans="27:47" x14ac:dyDescent="0.2">
      <c r="AA2293" s="72"/>
      <c r="AB2293" s="72"/>
      <c r="AC2293" s="72"/>
      <c r="AD2293" s="72"/>
      <c r="AE2293" s="72"/>
      <c r="AF2293" s="128"/>
      <c r="AG2293" s="127"/>
      <c r="AN2293" s="72"/>
      <c r="AO2293" s="72"/>
      <c r="AP2293" s="72"/>
      <c r="AQ2293" s="72"/>
      <c r="AR2293" s="72"/>
      <c r="AS2293" s="72"/>
      <c r="AT2293" s="72"/>
      <c r="AU2293" s="72"/>
    </row>
    <row r="2294" spans="27:47" x14ac:dyDescent="0.2">
      <c r="AA2294" s="72"/>
      <c r="AB2294" s="72"/>
      <c r="AC2294" s="72"/>
      <c r="AD2294" s="72"/>
      <c r="AE2294" s="72"/>
      <c r="AF2294" s="128"/>
      <c r="AG2294" s="127"/>
      <c r="AN2294" s="72"/>
      <c r="AO2294" s="72"/>
      <c r="AP2294" s="72"/>
      <c r="AQ2294" s="72"/>
      <c r="AR2294" s="72"/>
      <c r="AS2294" s="72"/>
      <c r="AT2294" s="72"/>
      <c r="AU2294" s="72"/>
    </row>
    <row r="2295" spans="27:47" x14ac:dyDescent="0.2">
      <c r="AA2295" s="72"/>
      <c r="AB2295" s="72"/>
      <c r="AC2295" s="72"/>
      <c r="AD2295" s="72"/>
      <c r="AE2295" s="72"/>
      <c r="AF2295" s="128"/>
      <c r="AG2295" s="127"/>
      <c r="AN2295" s="72"/>
      <c r="AO2295" s="72"/>
      <c r="AP2295" s="72"/>
      <c r="AQ2295" s="72"/>
      <c r="AR2295" s="72"/>
      <c r="AS2295" s="72"/>
      <c r="AT2295" s="72"/>
      <c r="AU2295" s="72"/>
    </row>
    <row r="2296" spans="27:47" x14ac:dyDescent="0.2">
      <c r="AA2296" s="72"/>
      <c r="AB2296" s="72"/>
      <c r="AC2296" s="72"/>
      <c r="AD2296" s="72"/>
      <c r="AE2296" s="72"/>
      <c r="AF2296" s="128"/>
      <c r="AG2296" s="127"/>
      <c r="AN2296" s="72"/>
      <c r="AO2296" s="72"/>
      <c r="AP2296" s="72"/>
      <c r="AQ2296" s="72"/>
      <c r="AR2296" s="72"/>
      <c r="AS2296" s="72"/>
      <c r="AT2296" s="72"/>
      <c r="AU2296" s="72"/>
    </row>
    <row r="2297" spans="27:47" x14ac:dyDescent="0.2">
      <c r="AA2297" s="72"/>
      <c r="AB2297" s="72"/>
      <c r="AC2297" s="72"/>
      <c r="AD2297" s="72"/>
      <c r="AE2297" s="72"/>
      <c r="AF2297" s="128"/>
      <c r="AG2297" s="127"/>
      <c r="AN2297" s="72"/>
      <c r="AO2297" s="72"/>
      <c r="AP2297" s="72"/>
      <c r="AQ2297" s="72"/>
      <c r="AR2297" s="72"/>
      <c r="AS2297" s="72"/>
      <c r="AT2297" s="72"/>
      <c r="AU2297" s="72"/>
    </row>
    <row r="2298" spans="27:47" x14ac:dyDescent="0.2">
      <c r="AA2298" s="72"/>
      <c r="AB2298" s="72"/>
      <c r="AC2298" s="72"/>
      <c r="AD2298" s="72"/>
      <c r="AE2298" s="72"/>
      <c r="AF2298" s="128"/>
      <c r="AG2298" s="127"/>
      <c r="AN2298" s="72"/>
      <c r="AO2298" s="72"/>
      <c r="AP2298" s="72"/>
      <c r="AQ2298" s="72"/>
      <c r="AR2298" s="72"/>
      <c r="AS2298" s="72"/>
      <c r="AT2298" s="72"/>
      <c r="AU2298" s="72"/>
    </row>
    <row r="2299" spans="27:47" x14ac:dyDescent="0.2">
      <c r="AA2299" s="72"/>
      <c r="AB2299" s="72"/>
      <c r="AC2299" s="72"/>
      <c r="AD2299" s="72"/>
      <c r="AE2299" s="72"/>
      <c r="AF2299" s="128"/>
      <c r="AG2299" s="127"/>
      <c r="AN2299" s="72"/>
      <c r="AO2299" s="72"/>
      <c r="AP2299" s="72"/>
      <c r="AQ2299" s="72"/>
      <c r="AR2299" s="72"/>
      <c r="AS2299" s="72"/>
      <c r="AT2299" s="72"/>
      <c r="AU2299" s="72"/>
    </row>
    <row r="2300" spans="27:47" x14ac:dyDescent="0.2">
      <c r="AA2300" s="72"/>
      <c r="AB2300" s="72"/>
      <c r="AC2300" s="72"/>
      <c r="AD2300" s="72"/>
      <c r="AE2300" s="72"/>
      <c r="AF2300" s="128"/>
      <c r="AG2300" s="127"/>
      <c r="AN2300" s="72"/>
      <c r="AO2300" s="72"/>
      <c r="AP2300" s="72"/>
      <c r="AQ2300" s="72"/>
      <c r="AR2300" s="72"/>
      <c r="AS2300" s="72"/>
      <c r="AT2300" s="72"/>
      <c r="AU2300" s="72"/>
    </row>
    <row r="2301" spans="27:47" x14ac:dyDescent="0.2">
      <c r="AA2301" s="72"/>
      <c r="AB2301" s="72"/>
      <c r="AC2301" s="72"/>
      <c r="AD2301" s="72"/>
      <c r="AE2301" s="72"/>
      <c r="AF2301" s="128"/>
      <c r="AG2301" s="127"/>
      <c r="AN2301" s="72"/>
      <c r="AO2301" s="72"/>
      <c r="AP2301" s="72"/>
      <c r="AQ2301" s="72"/>
      <c r="AR2301" s="72"/>
      <c r="AS2301" s="72"/>
      <c r="AT2301" s="72"/>
      <c r="AU2301" s="72"/>
    </row>
    <row r="2302" spans="27:47" x14ac:dyDescent="0.2">
      <c r="AA2302" s="72"/>
      <c r="AB2302" s="72"/>
      <c r="AC2302" s="72"/>
      <c r="AD2302" s="72"/>
      <c r="AE2302" s="72"/>
      <c r="AF2302" s="128"/>
      <c r="AG2302" s="127"/>
      <c r="AN2302" s="72"/>
      <c r="AO2302" s="72"/>
      <c r="AP2302" s="72"/>
      <c r="AQ2302" s="72"/>
      <c r="AR2302" s="72"/>
      <c r="AS2302" s="72"/>
      <c r="AT2302" s="72"/>
      <c r="AU2302" s="72"/>
    </row>
    <row r="2303" spans="27:47" x14ac:dyDescent="0.2">
      <c r="AA2303" s="72"/>
      <c r="AB2303" s="72"/>
      <c r="AC2303" s="72"/>
      <c r="AD2303" s="72"/>
      <c r="AE2303" s="72"/>
      <c r="AF2303" s="128"/>
      <c r="AG2303" s="127"/>
      <c r="AN2303" s="72"/>
      <c r="AO2303" s="72"/>
      <c r="AP2303" s="72"/>
      <c r="AQ2303" s="72"/>
      <c r="AR2303" s="72"/>
      <c r="AS2303" s="72"/>
      <c r="AT2303" s="72"/>
      <c r="AU2303" s="72"/>
    </row>
    <row r="2304" spans="27:47" x14ac:dyDescent="0.2">
      <c r="AA2304" s="72"/>
      <c r="AB2304" s="72"/>
      <c r="AC2304" s="72"/>
      <c r="AD2304" s="72"/>
      <c r="AE2304" s="72"/>
      <c r="AF2304" s="128"/>
      <c r="AG2304" s="127"/>
      <c r="AN2304" s="72"/>
      <c r="AO2304" s="72"/>
      <c r="AP2304" s="72"/>
      <c r="AQ2304" s="72"/>
      <c r="AR2304" s="72"/>
      <c r="AS2304" s="72"/>
      <c r="AT2304" s="72"/>
      <c r="AU2304" s="72"/>
    </row>
    <row r="2305" spans="27:47" x14ac:dyDescent="0.2">
      <c r="AA2305" s="72"/>
      <c r="AB2305" s="72"/>
      <c r="AC2305" s="72"/>
      <c r="AD2305" s="72"/>
      <c r="AE2305" s="72"/>
      <c r="AF2305" s="128"/>
      <c r="AG2305" s="127"/>
      <c r="AN2305" s="72"/>
      <c r="AO2305" s="72"/>
      <c r="AP2305" s="72"/>
      <c r="AQ2305" s="72"/>
      <c r="AR2305" s="72"/>
      <c r="AS2305" s="72"/>
      <c r="AT2305" s="72"/>
      <c r="AU2305" s="72"/>
    </row>
    <row r="2306" spans="27:47" x14ac:dyDescent="0.2">
      <c r="AA2306" s="72"/>
      <c r="AB2306" s="72"/>
      <c r="AC2306" s="72"/>
      <c r="AD2306" s="72"/>
      <c r="AE2306" s="72"/>
      <c r="AF2306" s="128"/>
      <c r="AG2306" s="127"/>
      <c r="AN2306" s="72"/>
      <c r="AO2306" s="72"/>
      <c r="AP2306" s="72"/>
      <c r="AQ2306" s="72"/>
      <c r="AR2306" s="72"/>
      <c r="AS2306" s="72"/>
      <c r="AT2306" s="72"/>
      <c r="AU2306" s="72"/>
    </row>
    <row r="2307" spans="27:47" x14ac:dyDescent="0.2">
      <c r="AA2307" s="72"/>
      <c r="AB2307" s="72"/>
      <c r="AC2307" s="72"/>
      <c r="AD2307" s="72"/>
      <c r="AE2307" s="72"/>
      <c r="AF2307" s="128"/>
      <c r="AG2307" s="127"/>
      <c r="AN2307" s="72"/>
      <c r="AO2307" s="72"/>
      <c r="AP2307" s="72"/>
      <c r="AQ2307" s="72"/>
      <c r="AR2307" s="72"/>
      <c r="AS2307" s="72"/>
      <c r="AT2307" s="72"/>
      <c r="AU2307" s="72"/>
    </row>
    <row r="2308" spans="27:47" x14ac:dyDescent="0.2">
      <c r="AA2308" s="72"/>
      <c r="AB2308" s="72"/>
      <c r="AC2308" s="72"/>
      <c r="AD2308" s="72"/>
      <c r="AE2308" s="72"/>
      <c r="AF2308" s="128"/>
      <c r="AG2308" s="127"/>
      <c r="AN2308" s="72"/>
      <c r="AO2308" s="72"/>
      <c r="AP2308" s="72"/>
      <c r="AQ2308" s="72"/>
      <c r="AR2308" s="72"/>
      <c r="AS2308" s="72"/>
      <c r="AT2308" s="72"/>
      <c r="AU2308" s="72"/>
    </row>
    <row r="2309" spans="27:47" x14ac:dyDescent="0.2">
      <c r="AA2309" s="72"/>
      <c r="AB2309" s="72"/>
      <c r="AC2309" s="72"/>
      <c r="AD2309" s="72"/>
      <c r="AE2309" s="72"/>
      <c r="AF2309" s="128"/>
      <c r="AG2309" s="127"/>
      <c r="AN2309" s="72"/>
      <c r="AO2309" s="72"/>
      <c r="AP2309" s="72"/>
      <c r="AQ2309" s="72"/>
      <c r="AR2309" s="72"/>
      <c r="AS2309" s="72"/>
      <c r="AT2309" s="72"/>
      <c r="AU2309" s="72"/>
    </row>
    <row r="2310" spans="27:47" x14ac:dyDescent="0.2">
      <c r="AA2310" s="72"/>
      <c r="AB2310" s="72"/>
      <c r="AC2310" s="72"/>
      <c r="AD2310" s="72"/>
      <c r="AE2310" s="72"/>
      <c r="AF2310" s="128"/>
      <c r="AG2310" s="127"/>
      <c r="AN2310" s="72"/>
      <c r="AO2310" s="72"/>
      <c r="AP2310" s="72"/>
      <c r="AQ2310" s="72"/>
      <c r="AR2310" s="72"/>
      <c r="AS2310" s="72"/>
      <c r="AT2310" s="72"/>
      <c r="AU2310" s="72"/>
    </row>
    <row r="2311" spans="27:47" x14ac:dyDescent="0.2">
      <c r="AA2311" s="72"/>
      <c r="AB2311" s="72"/>
      <c r="AC2311" s="72"/>
      <c r="AD2311" s="72"/>
      <c r="AE2311" s="72"/>
      <c r="AF2311" s="128"/>
      <c r="AG2311" s="127"/>
      <c r="AN2311" s="72"/>
      <c r="AO2311" s="72"/>
      <c r="AP2311" s="72"/>
      <c r="AQ2311" s="72"/>
      <c r="AR2311" s="72"/>
      <c r="AS2311" s="72"/>
      <c r="AT2311" s="72"/>
      <c r="AU2311" s="72"/>
    </row>
    <row r="2312" spans="27:47" x14ac:dyDescent="0.2">
      <c r="AA2312" s="72"/>
      <c r="AB2312" s="72"/>
      <c r="AC2312" s="72"/>
      <c r="AD2312" s="72"/>
      <c r="AE2312" s="72"/>
      <c r="AF2312" s="128"/>
      <c r="AG2312" s="127"/>
      <c r="AN2312" s="72"/>
      <c r="AO2312" s="72"/>
      <c r="AP2312" s="72"/>
      <c r="AQ2312" s="72"/>
      <c r="AR2312" s="72"/>
      <c r="AS2312" s="72"/>
      <c r="AT2312" s="72"/>
      <c r="AU2312" s="72"/>
    </row>
    <row r="2313" spans="27:47" x14ac:dyDescent="0.2">
      <c r="AA2313" s="72"/>
      <c r="AB2313" s="72"/>
      <c r="AC2313" s="72"/>
      <c r="AD2313" s="72"/>
      <c r="AE2313" s="72"/>
      <c r="AF2313" s="128"/>
      <c r="AG2313" s="127"/>
      <c r="AN2313" s="72"/>
      <c r="AO2313" s="72"/>
      <c r="AP2313" s="72"/>
      <c r="AQ2313" s="72"/>
      <c r="AR2313" s="72"/>
      <c r="AS2313" s="72"/>
      <c r="AT2313" s="72"/>
      <c r="AU2313" s="72"/>
    </row>
    <row r="2314" spans="27:47" x14ac:dyDescent="0.2">
      <c r="AA2314" s="72"/>
      <c r="AB2314" s="72"/>
      <c r="AC2314" s="72"/>
      <c r="AD2314" s="72"/>
      <c r="AE2314" s="72"/>
      <c r="AF2314" s="128"/>
      <c r="AG2314" s="127"/>
      <c r="AN2314" s="72"/>
      <c r="AO2314" s="72"/>
      <c r="AP2314" s="72"/>
      <c r="AQ2314" s="72"/>
      <c r="AR2314" s="72"/>
      <c r="AS2314" s="72"/>
      <c r="AT2314" s="72"/>
      <c r="AU2314" s="72"/>
    </row>
    <row r="2315" spans="27:47" x14ac:dyDescent="0.2">
      <c r="AA2315" s="72"/>
      <c r="AB2315" s="72"/>
      <c r="AC2315" s="72"/>
      <c r="AD2315" s="72"/>
      <c r="AE2315" s="72"/>
      <c r="AF2315" s="128"/>
      <c r="AG2315" s="127"/>
      <c r="AN2315" s="72"/>
      <c r="AO2315" s="72"/>
      <c r="AP2315" s="72"/>
      <c r="AQ2315" s="72"/>
      <c r="AR2315" s="72"/>
      <c r="AS2315" s="72"/>
      <c r="AT2315" s="72"/>
      <c r="AU2315" s="72"/>
    </row>
    <row r="2316" spans="27:47" x14ac:dyDescent="0.2">
      <c r="AA2316" s="72"/>
      <c r="AB2316" s="72"/>
      <c r="AC2316" s="72"/>
      <c r="AD2316" s="72"/>
      <c r="AE2316" s="72"/>
      <c r="AF2316" s="128"/>
      <c r="AG2316" s="127"/>
      <c r="AN2316" s="72"/>
      <c r="AO2316" s="72"/>
      <c r="AP2316" s="72"/>
      <c r="AQ2316" s="72"/>
      <c r="AR2316" s="72"/>
      <c r="AS2316" s="72"/>
      <c r="AT2316" s="72"/>
      <c r="AU2316" s="72"/>
    </row>
    <row r="2317" spans="27:47" x14ac:dyDescent="0.2">
      <c r="AA2317" s="72"/>
      <c r="AB2317" s="72"/>
      <c r="AC2317" s="72"/>
      <c r="AD2317" s="72"/>
      <c r="AE2317" s="72"/>
      <c r="AF2317" s="128"/>
      <c r="AG2317" s="127"/>
      <c r="AN2317" s="72"/>
      <c r="AO2317" s="72"/>
      <c r="AP2317" s="72"/>
      <c r="AQ2317" s="72"/>
      <c r="AR2317" s="72"/>
      <c r="AS2317" s="72"/>
      <c r="AT2317" s="72"/>
      <c r="AU2317" s="72"/>
    </row>
    <row r="2318" spans="27:47" x14ac:dyDescent="0.2">
      <c r="AA2318" s="72"/>
      <c r="AB2318" s="72"/>
      <c r="AC2318" s="72"/>
      <c r="AD2318" s="72"/>
      <c r="AE2318" s="72"/>
      <c r="AF2318" s="128"/>
      <c r="AG2318" s="127"/>
      <c r="AN2318" s="72"/>
      <c r="AO2318" s="72"/>
      <c r="AP2318" s="72"/>
      <c r="AQ2318" s="72"/>
      <c r="AR2318" s="72"/>
      <c r="AS2318" s="72"/>
      <c r="AT2318" s="72"/>
      <c r="AU2318" s="72"/>
    </row>
    <row r="2319" spans="27:47" x14ac:dyDescent="0.2">
      <c r="AA2319" s="72"/>
      <c r="AB2319" s="72"/>
      <c r="AC2319" s="72"/>
      <c r="AD2319" s="72"/>
      <c r="AE2319" s="72"/>
      <c r="AF2319" s="128"/>
      <c r="AG2319" s="127"/>
      <c r="AN2319" s="72"/>
      <c r="AO2319" s="72"/>
      <c r="AP2319" s="72"/>
      <c r="AQ2319" s="72"/>
      <c r="AR2319" s="72"/>
      <c r="AS2319" s="72"/>
      <c r="AT2319" s="72"/>
      <c r="AU2319" s="72"/>
    </row>
    <row r="2320" spans="27:47" x14ac:dyDescent="0.2">
      <c r="AA2320" s="72"/>
      <c r="AB2320" s="72"/>
      <c r="AC2320" s="72"/>
      <c r="AD2320" s="72"/>
      <c r="AE2320" s="72"/>
      <c r="AF2320" s="128"/>
      <c r="AG2320" s="127"/>
      <c r="AN2320" s="72"/>
      <c r="AO2320" s="72"/>
      <c r="AP2320" s="72"/>
      <c r="AQ2320" s="72"/>
      <c r="AR2320" s="72"/>
      <c r="AS2320" s="72"/>
      <c r="AT2320" s="72"/>
      <c r="AU2320" s="72"/>
    </row>
    <row r="2321" spans="27:47" x14ac:dyDescent="0.2">
      <c r="AA2321" s="72"/>
      <c r="AB2321" s="72"/>
      <c r="AC2321" s="72"/>
      <c r="AD2321" s="72"/>
      <c r="AE2321" s="72"/>
      <c r="AF2321" s="128"/>
      <c r="AG2321" s="127"/>
      <c r="AN2321" s="72"/>
      <c r="AO2321" s="72"/>
      <c r="AP2321" s="72"/>
      <c r="AQ2321" s="72"/>
      <c r="AR2321" s="72"/>
      <c r="AS2321" s="72"/>
      <c r="AT2321" s="72"/>
      <c r="AU2321" s="72"/>
    </row>
    <row r="2322" spans="27:47" x14ac:dyDescent="0.2">
      <c r="AA2322" s="72"/>
      <c r="AB2322" s="72"/>
      <c r="AC2322" s="72"/>
      <c r="AD2322" s="72"/>
      <c r="AE2322" s="72"/>
      <c r="AF2322" s="128"/>
      <c r="AG2322" s="127"/>
      <c r="AN2322" s="72"/>
      <c r="AO2322" s="72"/>
      <c r="AP2322" s="72"/>
      <c r="AQ2322" s="72"/>
      <c r="AR2322" s="72"/>
      <c r="AS2322" s="72"/>
      <c r="AT2322" s="72"/>
      <c r="AU2322" s="72"/>
    </row>
    <row r="2323" spans="27:47" x14ac:dyDescent="0.2">
      <c r="AA2323" s="72"/>
      <c r="AB2323" s="72"/>
      <c r="AC2323" s="72"/>
      <c r="AD2323" s="72"/>
      <c r="AE2323" s="72"/>
      <c r="AF2323" s="128"/>
      <c r="AG2323" s="127"/>
      <c r="AN2323" s="72"/>
      <c r="AO2323" s="72"/>
      <c r="AP2323" s="72"/>
      <c r="AQ2323" s="72"/>
      <c r="AR2323" s="72"/>
      <c r="AS2323" s="72"/>
      <c r="AT2323" s="72"/>
      <c r="AU2323" s="72"/>
    </row>
    <row r="2324" spans="27:47" x14ac:dyDescent="0.2">
      <c r="AA2324" s="72"/>
      <c r="AB2324" s="72"/>
      <c r="AC2324" s="72"/>
      <c r="AD2324" s="72"/>
      <c r="AE2324" s="72"/>
      <c r="AF2324" s="128"/>
      <c r="AG2324" s="127"/>
      <c r="AN2324" s="72"/>
      <c r="AO2324" s="72"/>
      <c r="AP2324" s="72"/>
      <c r="AQ2324" s="72"/>
      <c r="AR2324" s="72"/>
      <c r="AS2324" s="72"/>
      <c r="AT2324" s="72"/>
      <c r="AU2324" s="72"/>
    </row>
    <row r="2325" spans="27:47" x14ac:dyDescent="0.2">
      <c r="AA2325" s="72"/>
      <c r="AB2325" s="72"/>
      <c r="AC2325" s="72"/>
      <c r="AD2325" s="72"/>
      <c r="AE2325" s="72"/>
      <c r="AF2325" s="128"/>
      <c r="AG2325" s="127"/>
      <c r="AN2325" s="72"/>
      <c r="AO2325" s="72"/>
      <c r="AP2325" s="72"/>
      <c r="AQ2325" s="72"/>
      <c r="AR2325" s="72"/>
      <c r="AS2325" s="72"/>
      <c r="AT2325" s="72"/>
      <c r="AU2325" s="72"/>
    </row>
    <row r="2326" spans="27:47" x14ac:dyDescent="0.2">
      <c r="AA2326" s="72"/>
      <c r="AB2326" s="72"/>
      <c r="AC2326" s="72"/>
      <c r="AD2326" s="72"/>
      <c r="AE2326" s="72"/>
      <c r="AF2326" s="128"/>
      <c r="AG2326" s="127"/>
      <c r="AN2326" s="72"/>
      <c r="AO2326" s="72"/>
      <c r="AP2326" s="72"/>
      <c r="AQ2326" s="72"/>
      <c r="AR2326" s="72"/>
      <c r="AS2326" s="72"/>
      <c r="AT2326" s="72"/>
      <c r="AU2326" s="72"/>
    </row>
    <row r="2327" spans="27:47" x14ac:dyDescent="0.2">
      <c r="AA2327" s="72"/>
      <c r="AB2327" s="72"/>
      <c r="AC2327" s="72"/>
      <c r="AD2327" s="72"/>
      <c r="AE2327" s="72"/>
      <c r="AF2327" s="128"/>
      <c r="AG2327" s="127"/>
      <c r="AN2327" s="72"/>
      <c r="AO2327" s="72"/>
      <c r="AP2327" s="72"/>
      <c r="AQ2327" s="72"/>
      <c r="AR2327" s="72"/>
      <c r="AS2327" s="72"/>
      <c r="AT2327" s="72"/>
      <c r="AU2327" s="72"/>
    </row>
    <row r="2328" spans="27:47" x14ac:dyDescent="0.2">
      <c r="AA2328" s="72"/>
      <c r="AB2328" s="72"/>
      <c r="AC2328" s="72"/>
      <c r="AD2328" s="72"/>
      <c r="AE2328" s="72"/>
      <c r="AF2328" s="128"/>
      <c r="AG2328" s="127"/>
      <c r="AN2328" s="72"/>
      <c r="AO2328" s="72"/>
      <c r="AP2328" s="72"/>
      <c r="AQ2328" s="72"/>
      <c r="AR2328" s="72"/>
      <c r="AS2328" s="72"/>
      <c r="AT2328" s="72"/>
      <c r="AU2328" s="72"/>
    </row>
    <row r="2329" spans="27:47" x14ac:dyDescent="0.2">
      <c r="AA2329" s="72"/>
      <c r="AB2329" s="72"/>
      <c r="AC2329" s="72"/>
      <c r="AD2329" s="72"/>
      <c r="AE2329" s="72"/>
      <c r="AF2329" s="128"/>
      <c r="AG2329" s="127"/>
      <c r="AN2329" s="72"/>
      <c r="AO2329" s="72"/>
      <c r="AP2329" s="72"/>
      <c r="AQ2329" s="72"/>
      <c r="AR2329" s="72"/>
      <c r="AS2329" s="72"/>
      <c r="AT2329" s="72"/>
      <c r="AU2329" s="72"/>
    </row>
    <row r="2330" spans="27:47" x14ac:dyDescent="0.2">
      <c r="AA2330" s="72"/>
      <c r="AB2330" s="72"/>
      <c r="AC2330" s="72"/>
      <c r="AD2330" s="72"/>
      <c r="AE2330" s="72"/>
      <c r="AF2330" s="128"/>
      <c r="AG2330" s="127"/>
      <c r="AN2330" s="72"/>
      <c r="AO2330" s="72"/>
      <c r="AP2330" s="72"/>
      <c r="AQ2330" s="72"/>
      <c r="AR2330" s="72"/>
      <c r="AS2330" s="72"/>
      <c r="AT2330" s="72"/>
      <c r="AU2330" s="72"/>
    </row>
    <row r="2331" spans="27:47" x14ac:dyDescent="0.2">
      <c r="AA2331" s="72"/>
      <c r="AB2331" s="72"/>
      <c r="AC2331" s="72"/>
      <c r="AD2331" s="72"/>
      <c r="AE2331" s="72"/>
      <c r="AF2331" s="128"/>
      <c r="AG2331" s="127"/>
      <c r="AN2331" s="72"/>
      <c r="AO2331" s="72"/>
      <c r="AP2331" s="72"/>
      <c r="AQ2331" s="72"/>
      <c r="AR2331" s="72"/>
      <c r="AS2331" s="72"/>
      <c r="AT2331" s="72"/>
      <c r="AU2331" s="72"/>
    </row>
    <row r="2332" spans="27:47" x14ac:dyDescent="0.2">
      <c r="AA2332" s="72"/>
      <c r="AB2332" s="72"/>
      <c r="AC2332" s="72"/>
      <c r="AD2332" s="72"/>
      <c r="AE2332" s="72"/>
      <c r="AF2332" s="128"/>
      <c r="AG2332" s="127"/>
      <c r="AN2332" s="72"/>
      <c r="AO2332" s="72"/>
      <c r="AP2332" s="72"/>
      <c r="AQ2332" s="72"/>
      <c r="AR2332" s="72"/>
      <c r="AS2332" s="72"/>
      <c r="AT2332" s="72"/>
      <c r="AU2332" s="72"/>
    </row>
    <row r="2333" spans="27:47" x14ac:dyDescent="0.2">
      <c r="AA2333" s="72"/>
      <c r="AB2333" s="72"/>
      <c r="AC2333" s="72"/>
      <c r="AD2333" s="72"/>
      <c r="AE2333" s="72"/>
      <c r="AF2333" s="128"/>
      <c r="AG2333" s="127"/>
      <c r="AN2333" s="72"/>
      <c r="AO2333" s="72"/>
      <c r="AP2333" s="72"/>
      <c r="AQ2333" s="72"/>
      <c r="AR2333" s="72"/>
      <c r="AS2333" s="72"/>
      <c r="AT2333" s="72"/>
      <c r="AU2333" s="72"/>
    </row>
    <row r="2334" spans="27:47" x14ac:dyDescent="0.2">
      <c r="AA2334" s="72"/>
      <c r="AB2334" s="72"/>
      <c r="AC2334" s="72"/>
      <c r="AD2334" s="72"/>
      <c r="AE2334" s="72"/>
      <c r="AF2334" s="128"/>
      <c r="AG2334" s="127"/>
      <c r="AN2334" s="72"/>
      <c r="AO2334" s="72"/>
      <c r="AP2334" s="72"/>
      <c r="AQ2334" s="72"/>
      <c r="AR2334" s="72"/>
      <c r="AS2334" s="72"/>
      <c r="AT2334" s="72"/>
      <c r="AU2334" s="72"/>
    </row>
    <row r="2335" spans="27:47" x14ac:dyDescent="0.2">
      <c r="AA2335" s="72"/>
      <c r="AB2335" s="72"/>
      <c r="AC2335" s="72"/>
      <c r="AD2335" s="72"/>
      <c r="AE2335" s="72"/>
      <c r="AF2335" s="128"/>
      <c r="AG2335" s="127"/>
      <c r="AN2335" s="72"/>
      <c r="AO2335" s="72"/>
      <c r="AP2335" s="72"/>
      <c r="AQ2335" s="72"/>
      <c r="AR2335" s="72"/>
      <c r="AS2335" s="72"/>
      <c r="AT2335" s="72"/>
      <c r="AU2335" s="72"/>
    </row>
    <row r="2336" spans="27:47" x14ac:dyDescent="0.2">
      <c r="AA2336" s="72"/>
      <c r="AB2336" s="72"/>
      <c r="AC2336" s="72"/>
      <c r="AD2336" s="72"/>
      <c r="AE2336" s="72"/>
      <c r="AF2336" s="128"/>
      <c r="AG2336" s="127"/>
      <c r="AN2336" s="72"/>
      <c r="AO2336" s="72"/>
      <c r="AP2336" s="72"/>
      <c r="AQ2336" s="72"/>
      <c r="AR2336" s="72"/>
      <c r="AS2336" s="72"/>
      <c r="AT2336" s="72"/>
      <c r="AU2336" s="72"/>
    </row>
    <row r="2337" spans="27:47" x14ac:dyDescent="0.2">
      <c r="AA2337" s="72"/>
      <c r="AB2337" s="72"/>
      <c r="AC2337" s="72"/>
      <c r="AD2337" s="72"/>
      <c r="AE2337" s="72"/>
      <c r="AF2337" s="128"/>
      <c r="AG2337" s="127"/>
      <c r="AN2337" s="72"/>
      <c r="AO2337" s="72"/>
      <c r="AP2337" s="72"/>
      <c r="AQ2337" s="72"/>
      <c r="AR2337" s="72"/>
      <c r="AS2337" s="72"/>
      <c r="AT2337" s="72"/>
      <c r="AU2337" s="72"/>
    </row>
    <row r="2338" spans="27:47" x14ac:dyDescent="0.2">
      <c r="AA2338" s="72"/>
      <c r="AB2338" s="72"/>
      <c r="AC2338" s="72"/>
      <c r="AD2338" s="72"/>
      <c r="AE2338" s="72"/>
      <c r="AF2338" s="128"/>
      <c r="AG2338" s="127"/>
      <c r="AN2338" s="72"/>
      <c r="AO2338" s="72"/>
      <c r="AP2338" s="72"/>
      <c r="AQ2338" s="72"/>
      <c r="AR2338" s="72"/>
      <c r="AS2338" s="72"/>
      <c r="AT2338" s="72"/>
      <c r="AU2338" s="72"/>
    </row>
    <row r="2339" spans="27:47" x14ac:dyDescent="0.2">
      <c r="AA2339" s="72"/>
      <c r="AB2339" s="72"/>
      <c r="AC2339" s="72"/>
      <c r="AD2339" s="72"/>
      <c r="AE2339" s="72"/>
      <c r="AF2339" s="128"/>
      <c r="AG2339" s="127"/>
      <c r="AN2339" s="72"/>
      <c r="AO2339" s="72"/>
      <c r="AP2339" s="72"/>
      <c r="AQ2339" s="72"/>
      <c r="AR2339" s="72"/>
      <c r="AS2339" s="72"/>
      <c r="AT2339" s="72"/>
      <c r="AU2339" s="72"/>
    </row>
    <row r="2340" spans="27:47" x14ac:dyDescent="0.2">
      <c r="AA2340" s="72"/>
      <c r="AB2340" s="72"/>
      <c r="AC2340" s="72"/>
      <c r="AD2340" s="72"/>
      <c r="AE2340" s="72"/>
      <c r="AF2340" s="128"/>
      <c r="AG2340" s="127"/>
      <c r="AN2340" s="72"/>
      <c r="AO2340" s="72"/>
      <c r="AP2340" s="72"/>
      <c r="AQ2340" s="72"/>
      <c r="AR2340" s="72"/>
      <c r="AS2340" s="72"/>
      <c r="AT2340" s="72"/>
      <c r="AU2340" s="72"/>
    </row>
    <row r="2341" spans="27:47" x14ac:dyDescent="0.2">
      <c r="AA2341" s="72"/>
      <c r="AB2341" s="72"/>
      <c r="AC2341" s="72"/>
      <c r="AD2341" s="72"/>
      <c r="AE2341" s="72"/>
      <c r="AF2341" s="128"/>
      <c r="AG2341" s="127"/>
      <c r="AN2341" s="72"/>
      <c r="AO2341" s="72"/>
      <c r="AP2341" s="72"/>
      <c r="AQ2341" s="72"/>
      <c r="AR2341" s="72"/>
      <c r="AS2341" s="72"/>
      <c r="AT2341" s="72"/>
      <c r="AU2341" s="72"/>
    </row>
    <row r="2342" spans="27:47" x14ac:dyDescent="0.2">
      <c r="AA2342" s="72"/>
      <c r="AB2342" s="72"/>
      <c r="AC2342" s="72"/>
      <c r="AD2342" s="72"/>
      <c r="AE2342" s="72"/>
      <c r="AF2342" s="128"/>
      <c r="AG2342" s="127"/>
      <c r="AN2342" s="72"/>
      <c r="AO2342" s="72"/>
      <c r="AP2342" s="72"/>
      <c r="AQ2342" s="72"/>
      <c r="AR2342" s="72"/>
      <c r="AS2342" s="72"/>
      <c r="AT2342" s="72"/>
      <c r="AU2342" s="72"/>
    </row>
    <row r="2343" spans="27:47" x14ac:dyDescent="0.2">
      <c r="AA2343" s="72"/>
      <c r="AB2343" s="72"/>
      <c r="AC2343" s="72"/>
      <c r="AD2343" s="72"/>
      <c r="AE2343" s="72"/>
      <c r="AF2343" s="128"/>
      <c r="AG2343" s="127"/>
      <c r="AN2343" s="72"/>
      <c r="AO2343" s="72"/>
      <c r="AP2343" s="72"/>
      <c r="AQ2343" s="72"/>
      <c r="AR2343" s="72"/>
      <c r="AS2343" s="72"/>
      <c r="AT2343" s="72"/>
      <c r="AU2343" s="72"/>
    </row>
    <row r="2344" spans="27:47" x14ac:dyDescent="0.2">
      <c r="AA2344" s="72"/>
      <c r="AB2344" s="72"/>
      <c r="AC2344" s="72"/>
      <c r="AD2344" s="72"/>
      <c r="AE2344" s="72"/>
      <c r="AF2344" s="128"/>
      <c r="AG2344" s="127"/>
      <c r="AN2344" s="72"/>
      <c r="AO2344" s="72"/>
      <c r="AP2344" s="72"/>
      <c r="AQ2344" s="72"/>
      <c r="AR2344" s="72"/>
      <c r="AS2344" s="72"/>
      <c r="AT2344" s="72"/>
      <c r="AU2344" s="72"/>
    </row>
    <row r="2345" spans="27:47" x14ac:dyDescent="0.2">
      <c r="AA2345" s="72"/>
      <c r="AB2345" s="72"/>
      <c r="AC2345" s="72"/>
      <c r="AD2345" s="72"/>
      <c r="AE2345" s="72"/>
      <c r="AF2345" s="128"/>
      <c r="AG2345" s="127"/>
      <c r="AN2345" s="72"/>
      <c r="AO2345" s="72"/>
      <c r="AP2345" s="72"/>
      <c r="AQ2345" s="72"/>
      <c r="AR2345" s="72"/>
      <c r="AS2345" s="72"/>
      <c r="AT2345" s="72"/>
      <c r="AU2345" s="72"/>
    </row>
    <row r="2346" spans="27:47" x14ac:dyDescent="0.2">
      <c r="AA2346" s="72"/>
      <c r="AB2346" s="72"/>
      <c r="AC2346" s="72"/>
      <c r="AD2346" s="72"/>
      <c r="AE2346" s="72"/>
      <c r="AF2346" s="128"/>
      <c r="AG2346" s="127"/>
      <c r="AN2346" s="72"/>
      <c r="AO2346" s="72"/>
      <c r="AP2346" s="72"/>
      <c r="AQ2346" s="72"/>
      <c r="AR2346" s="72"/>
      <c r="AS2346" s="72"/>
      <c r="AT2346" s="72"/>
      <c r="AU2346" s="72"/>
    </row>
    <row r="2347" spans="27:47" x14ac:dyDescent="0.2">
      <c r="AA2347" s="72"/>
      <c r="AB2347" s="72"/>
      <c r="AC2347" s="72"/>
      <c r="AD2347" s="72"/>
      <c r="AE2347" s="72"/>
      <c r="AF2347" s="128"/>
      <c r="AG2347" s="127"/>
      <c r="AN2347" s="72"/>
      <c r="AO2347" s="72"/>
      <c r="AP2347" s="72"/>
      <c r="AQ2347" s="72"/>
      <c r="AR2347" s="72"/>
      <c r="AS2347" s="72"/>
      <c r="AT2347" s="72"/>
      <c r="AU2347" s="72"/>
    </row>
    <row r="2348" spans="27:47" x14ac:dyDescent="0.2">
      <c r="AA2348" s="72"/>
      <c r="AB2348" s="72"/>
      <c r="AC2348" s="72"/>
      <c r="AD2348" s="72"/>
      <c r="AE2348" s="72"/>
      <c r="AF2348" s="128"/>
      <c r="AG2348" s="127"/>
      <c r="AN2348" s="72"/>
      <c r="AO2348" s="72"/>
      <c r="AP2348" s="72"/>
      <c r="AQ2348" s="72"/>
      <c r="AR2348" s="72"/>
      <c r="AS2348" s="72"/>
      <c r="AT2348" s="72"/>
      <c r="AU2348" s="72"/>
    </row>
    <row r="2349" spans="27:47" x14ac:dyDescent="0.2">
      <c r="AA2349" s="72"/>
      <c r="AB2349" s="72"/>
      <c r="AC2349" s="72"/>
      <c r="AD2349" s="72"/>
      <c r="AE2349" s="72"/>
      <c r="AF2349" s="128"/>
      <c r="AG2349" s="127"/>
      <c r="AN2349" s="72"/>
      <c r="AO2349" s="72"/>
      <c r="AP2349" s="72"/>
      <c r="AQ2349" s="72"/>
      <c r="AR2349" s="72"/>
      <c r="AS2349" s="72"/>
      <c r="AT2349" s="72"/>
      <c r="AU2349" s="72"/>
    </row>
    <row r="2350" spans="27:47" x14ac:dyDescent="0.2">
      <c r="AA2350" s="72"/>
      <c r="AB2350" s="72"/>
      <c r="AC2350" s="72"/>
      <c r="AD2350" s="72"/>
      <c r="AE2350" s="72"/>
      <c r="AF2350" s="128"/>
      <c r="AG2350" s="127"/>
      <c r="AN2350" s="72"/>
      <c r="AO2350" s="72"/>
      <c r="AP2350" s="72"/>
      <c r="AQ2350" s="72"/>
      <c r="AR2350" s="72"/>
      <c r="AS2350" s="72"/>
      <c r="AT2350" s="72"/>
      <c r="AU2350" s="72"/>
    </row>
    <row r="2351" spans="27:47" x14ac:dyDescent="0.2">
      <c r="AA2351" s="72"/>
      <c r="AB2351" s="72"/>
      <c r="AC2351" s="72"/>
      <c r="AD2351" s="72"/>
      <c r="AE2351" s="72"/>
      <c r="AF2351" s="128"/>
      <c r="AG2351" s="127"/>
      <c r="AN2351" s="72"/>
      <c r="AO2351" s="72"/>
      <c r="AP2351" s="72"/>
      <c r="AQ2351" s="72"/>
      <c r="AR2351" s="72"/>
      <c r="AS2351" s="72"/>
      <c r="AT2351" s="72"/>
      <c r="AU2351" s="72"/>
    </row>
    <row r="2352" spans="27:47" x14ac:dyDescent="0.2">
      <c r="AA2352" s="72"/>
      <c r="AB2352" s="72"/>
      <c r="AC2352" s="72"/>
      <c r="AD2352" s="72"/>
      <c r="AE2352" s="72"/>
      <c r="AF2352" s="128"/>
      <c r="AG2352" s="127"/>
      <c r="AN2352" s="72"/>
      <c r="AO2352" s="72"/>
      <c r="AP2352" s="72"/>
      <c r="AQ2352" s="72"/>
      <c r="AR2352" s="72"/>
      <c r="AS2352" s="72"/>
      <c r="AT2352" s="72"/>
      <c r="AU2352" s="72"/>
    </row>
    <row r="2353" spans="27:47" x14ac:dyDescent="0.2">
      <c r="AA2353" s="72"/>
      <c r="AB2353" s="72"/>
      <c r="AC2353" s="72"/>
      <c r="AD2353" s="72"/>
      <c r="AE2353" s="72"/>
      <c r="AF2353" s="128"/>
      <c r="AG2353" s="127"/>
      <c r="AN2353" s="72"/>
      <c r="AO2353" s="72"/>
      <c r="AP2353" s="72"/>
      <c r="AQ2353" s="72"/>
      <c r="AR2353" s="72"/>
      <c r="AS2353" s="72"/>
      <c r="AT2353" s="72"/>
      <c r="AU2353" s="72"/>
    </row>
    <row r="2354" spans="27:47" x14ac:dyDescent="0.2">
      <c r="AA2354" s="72"/>
      <c r="AB2354" s="72"/>
      <c r="AC2354" s="72"/>
      <c r="AD2354" s="72"/>
      <c r="AE2354" s="72"/>
      <c r="AF2354" s="128"/>
      <c r="AG2354" s="127"/>
      <c r="AN2354" s="72"/>
      <c r="AO2354" s="72"/>
      <c r="AP2354" s="72"/>
      <c r="AQ2354" s="72"/>
      <c r="AR2354" s="72"/>
      <c r="AS2354" s="72"/>
      <c r="AT2354" s="72"/>
      <c r="AU2354" s="72"/>
    </row>
    <row r="2355" spans="27:47" x14ac:dyDescent="0.2">
      <c r="AA2355" s="72"/>
      <c r="AB2355" s="72"/>
      <c r="AC2355" s="72"/>
      <c r="AD2355" s="72"/>
      <c r="AE2355" s="72"/>
      <c r="AF2355" s="128"/>
      <c r="AG2355" s="127"/>
      <c r="AN2355" s="72"/>
      <c r="AO2355" s="72"/>
      <c r="AP2355" s="72"/>
      <c r="AQ2355" s="72"/>
      <c r="AR2355" s="72"/>
      <c r="AS2355" s="72"/>
      <c r="AT2355" s="72"/>
      <c r="AU2355" s="72"/>
    </row>
    <row r="2356" spans="27:47" x14ac:dyDescent="0.2">
      <c r="AA2356" s="72"/>
      <c r="AB2356" s="72"/>
      <c r="AC2356" s="72"/>
      <c r="AD2356" s="72"/>
      <c r="AE2356" s="72"/>
      <c r="AF2356" s="128"/>
      <c r="AG2356" s="127"/>
      <c r="AN2356" s="72"/>
      <c r="AO2356" s="72"/>
      <c r="AP2356" s="72"/>
      <c r="AQ2356" s="72"/>
      <c r="AR2356" s="72"/>
      <c r="AS2356" s="72"/>
      <c r="AT2356" s="72"/>
      <c r="AU2356" s="72"/>
    </row>
    <row r="2357" spans="27:47" x14ac:dyDescent="0.2">
      <c r="AA2357" s="72"/>
      <c r="AB2357" s="72"/>
      <c r="AC2357" s="72"/>
      <c r="AD2357" s="72"/>
      <c r="AE2357" s="72"/>
      <c r="AF2357" s="128"/>
      <c r="AG2357" s="127"/>
      <c r="AN2357" s="72"/>
      <c r="AO2357" s="72"/>
      <c r="AP2357" s="72"/>
      <c r="AQ2357" s="72"/>
      <c r="AR2357" s="72"/>
      <c r="AS2357" s="72"/>
      <c r="AT2357" s="72"/>
      <c r="AU2357" s="72"/>
    </row>
    <row r="2358" spans="27:47" x14ac:dyDescent="0.2">
      <c r="AA2358" s="72"/>
      <c r="AB2358" s="72"/>
      <c r="AC2358" s="72"/>
      <c r="AD2358" s="72"/>
      <c r="AE2358" s="72"/>
      <c r="AF2358" s="128"/>
      <c r="AG2358" s="127"/>
      <c r="AN2358" s="72"/>
      <c r="AO2358" s="72"/>
      <c r="AP2358" s="72"/>
      <c r="AQ2358" s="72"/>
      <c r="AR2358" s="72"/>
      <c r="AS2358" s="72"/>
      <c r="AT2358" s="72"/>
      <c r="AU2358" s="72"/>
    </row>
    <row r="2359" spans="27:47" x14ac:dyDescent="0.2">
      <c r="AA2359" s="72"/>
      <c r="AB2359" s="72"/>
      <c r="AC2359" s="72"/>
      <c r="AD2359" s="72"/>
      <c r="AE2359" s="72"/>
      <c r="AF2359" s="128"/>
      <c r="AG2359" s="127"/>
      <c r="AN2359" s="72"/>
      <c r="AO2359" s="72"/>
      <c r="AP2359" s="72"/>
      <c r="AQ2359" s="72"/>
      <c r="AR2359" s="72"/>
      <c r="AS2359" s="72"/>
      <c r="AT2359" s="72"/>
      <c r="AU2359" s="72"/>
    </row>
    <row r="2360" spans="27:47" x14ac:dyDescent="0.2">
      <c r="AA2360" s="72"/>
      <c r="AB2360" s="72"/>
      <c r="AC2360" s="72"/>
      <c r="AD2360" s="72"/>
      <c r="AE2360" s="72"/>
      <c r="AF2360" s="128"/>
      <c r="AG2360" s="127"/>
      <c r="AN2360" s="72"/>
      <c r="AO2360" s="72"/>
      <c r="AP2360" s="72"/>
      <c r="AQ2360" s="72"/>
      <c r="AR2360" s="72"/>
      <c r="AS2360" s="72"/>
      <c r="AT2360" s="72"/>
      <c r="AU2360" s="72"/>
    </row>
    <row r="2361" spans="27:47" x14ac:dyDescent="0.2">
      <c r="AA2361" s="72"/>
      <c r="AB2361" s="72"/>
      <c r="AC2361" s="72"/>
      <c r="AD2361" s="72"/>
      <c r="AE2361" s="72"/>
      <c r="AF2361" s="128"/>
      <c r="AG2361" s="127"/>
      <c r="AN2361" s="72"/>
      <c r="AO2361" s="72"/>
      <c r="AP2361" s="72"/>
      <c r="AQ2361" s="72"/>
      <c r="AR2361" s="72"/>
      <c r="AS2361" s="72"/>
      <c r="AT2361" s="72"/>
      <c r="AU2361" s="72"/>
    </row>
    <row r="2362" spans="27:47" x14ac:dyDescent="0.2">
      <c r="AA2362" s="72"/>
      <c r="AB2362" s="72"/>
      <c r="AC2362" s="72"/>
      <c r="AD2362" s="72"/>
      <c r="AE2362" s="72"/>
      <c r="AF2362" s="128"/>
      <c r="AG2362" s="127"/>
      <c r="AN2362" s="72"/>
      <c r="AO2362" s="72"/>
      <c r="AP2362" s="72"/>
      <c r="AQ2362" s="72"/>
      <c r="AR2362" s="72"/>
      <c r="AS2362" s="72"/>
      <c r="AT2362" s="72"/>
      <c r="AU2362" s="72"/>
    </row>
    <row r="2363" spans="27:47" x14ac:dyDescent="0.2">
      <c r="AA2363" s="72"/>
      <c r="AB2363" s="72"/>
      <c r="AC2363" s="72"/>
      <c r="AD2363" s="72"/>
      <c r="AE2363" s="72"/>
      <c r="AF2363" s="128"/>
      <c r="AG2363" s="127"/>
      <c r="AN2363" s="72"/>
      <c r="AO2363" s="72"/>
      <c r="AP2363" s="72"/>
      <c r="AQ2363" s="72"/>
      <c r="AR2363" s="72"/>
      <c r="AS2363" s="72"/>
      <c r="AT2363" s="72"/>
      <c r="AU2363" s="72"/>
    </row>
    <row r="2364" spans="27:47" x14ac:dyDescent="0.2">
      <c r="AA2364" s="72"/>
      <c r="AB2364" s="72"/>
      <c r="AC2364" s="72"/>
      <c r="AD2364" s="72"/>
      <c r="AE2364" s="72"/>
      <c r="AF2364" s="128"/>
      <c r="AG2364" s="127"/>
      <c r="AN2364" s="72"/>
      <c r="AO2364" s="72"/>
      <c r="AP2364" s="72"/>
      <c r="AQ2364" s="72"/>
      <c r="AR2364" s="72"/>
      <c r="AS2364" s="72"/>
      <c r="AT2364" s="72"/>
      <c r="AU2364" s="72"/>
    </row>
    <row r="2365" spans="27:47" x14ac:dyDescent="0.2">
      <c r="AA2365" s="72"/>
      <c r="AB2365" s="72"/>
      <c r="AC2365" s="72"/>
      <c r="AD2365" s="72"/>
      <c r="AE2365" s="72"/>
      <c r="AF2365" s="128"/>
      <c r="AG2365" s="127"/>
      <c r="AN2365" s="72"/>
      <c r="AO2365" s="72"/>
      <c r="AP2365" s="72"/>
      <c r="AQ2365" s="72"/>
      <c r="AR2365" s="72"/>
      <c r="AS2365" s="72"/>
      <c r="AT2365" s="72"/>
      <c r="AU2365" s="72"/>
    </row>
    <row r="2366" spans="27:47" x14ac:dyDescent="0.2">
      <c r="AA2366" s="72"/>
      <c r="AB2366" s="72"/>
      <c r="AC2366" s="72"/>
      <c r="AD2366" s="72"/>
      <c r="AE2366" s="72"/>
      <c r="AF2366" s="128"/>
      <c r="AG2366" s="127"/>
      <c r="AN2366" s="72"/>
      <c r="AO2366" s="72"/>
      <c r="AP2366" s="72"/>
      <c r="AQ2366" s="72"/>
      <c r="AR2366" s="72"/>
      <c r="AS2366" s="72"/>
      <c r="AT2366" s="72"/>
      <c r="AU2366" s="72"/>
    </row>
    <row r="2367" spans="27:47" x14ac:dyDescent="0.2">
      <c r="AA2367" s="72"/>
      <c r="AB2367" s="72"/>
      <c r="AC2367" s="72"/>
      <c r="AD2367" s="72"/>
      <c r="AE2367" s="72"/>
      <c r="AF2367" s="128"/>
      <c r="AG2367" s="127"/>
      <c r="AN2367" s="72"/>
      <c r="AO2367" s="72"/>
      <c r="AP2367" s="72"/>
      <c r="AQ2367" s="72"/>
      <c r="AR2367" s="72"/>
      <c r="AS2367" s="72"/>
      <c r="AT2367" s="72"/>
      <c r="AU2367" s="72"/>
    </row>
    <row r="2368" spans="27:47" x14ac:dyDescent="0.2">
      <c r="AA2368" s="72"/>
      <c r="AB2368" s="72"/>
      <c r="AC2368" s="72"/>
      <c r="AD2368" s="72"/>
      <c r="AE2368" s="72"/>
      <c r="AF2368" s="128"/>
      <c r="AG2368" s="127"/>
      <c r="AN2368" s="72"/>
      <c r="AO2368" s="72"/>
      <c r="AP2368" s="72"/>
      <c r="AQ2368" s="72"/>
      <c r="AR2368" s="72"/>
      <c r="AS2368" s="72"/>
      <c r="AT2368" s="72"/>
      <c r="AU2368" s="72"/>
    </row>
    <row r="2369" spans="27:47" x14ac:dyDescent="0.2">
      <c r="AA2369" s="72"/>
      <c r="AB2369" s="72"/>
      <c r="AC2369" s="72"/>
      <c r="AD2369" s="72"/>
      <c r="AE2369" s="72"/>
      <c r="AF2369" s="128"/>
      <c r="AG2369" s="127"/>
      <c r="AN2369" s="72"/>
      <c r="AO2369" s="72"/>
      <c r="AP2369" s="72"/>
      <c r="AQ2369" s="72"/>
      <c r="AR2369" s="72"/>
      <c r="AS2369" s="72"/>
      <c r="AT2369" s="72"/>
      <c r="AU2369" s="72"/>
    </row>
    <row r="2370" spans="27:47" x14ac:dyDescent="0.2">
      <c r="AA2370" s="72"/>
      <c r="AB2370" s="72"/>
      <c r="AC2370" s="72"/>
      <c r="AD2370" s="72"/>
      <c r="AE2370" s="72"/>
      <c r="AF2370" s="128"/>
      <c r="AG2370" s="127"/>
      <c r="AN2370" s="72"/>
      <c r="AO2370" s="72"/>
      <c r="AP2370" s="72"/>
      <c r="AQ2370" s="72"/>
      <c r="AR2370" s="72"/>
      <c r="AS2370" s="72"/>
      <c r="AT2370" s="72"/>
      <c r="AU2370" s="72"/>
    </row>
    <row r="2371" spans="27:47" x14ac:dyDescent="0.2">
      <c r="AA2371" s="72"/>
      <c r="AB2371" s="72"/>
      <c r="AC2371" s="72"/>
      <c r="AD2371" s="72"/>
      <c r="AE2371" s="72"/>
      <c r="AF2371" s="128"/>
      <c r="AG2371" s="127"/>
      <c r="AN2371" s="72"/>
      <c r="AO2371" s="72"/>
      <c r="AP2371" s="72"/>
      <c r="AQ2371" s="72"/>
      <c r="AR2371" s="72"/>
      <c r="AS2371" s="72"/>
      <c r="AT2371" s="72"/>
      <c r="AU2371" s="72"/>
    </row>
    <row r="2372" spans="27:47" x14ac:dyDescent="0.2">
      <c r="AA2372" s="72"/>
      <c r="AB2372" s="72"/>
      <c r="AC2372" s="72"/>
      <c r="AD2372" s="72"/>
      <c r="AE2372" s="72"/>
      <c r="AF2372" s="128"/>
      <c r="AG2372" s="127"/>
      <c r="AN2372" s="72"/>
      <c r="AO2372" s="72"/>
      <c r="AP2372" s="72"/>
      <c r="AQ2372" s="72"/>
      <c r="AR2372" s="72"/>
      <c r="AS2372" s="72"/>
      <c r="AT2372" s="72"/>
      <c r="AU2372" s="72"/>
    </row>
    <row r="2373" spans="27:47" x14ac:dyDescent="0.2">
      <c r="AA2373" s="72"/>
      <c r="AB2373" s="72"/>
      <c r="AC2373" s="72"/>
      <c r="AD2373" s="72"/>
      <c r="AE2373" s="72"/>
      <c r="AF2373" s="128"/>
      <c r="AG2373" s="127"/>
      <c r="AN2373" s="72"/>
      <c r="AO2373" s="72"/>
      <c r="AP2373" s="72"/>
      <c r="AQ2373" s="72"/>
      <c r="AR2373" s="72"/>
      <c r="AS2373" s="72"/>
      <c r="AT2373" s="72"/>
      <c r="AU2373" s="72"/>
    </row>
    <row r="2374" spans="27:47" x14ac:dyDescent="0.2">
      <c r="AA2374" s="72"/>
      <c r="AB2374" s="72"/>
      <c r="AC2374" s="72"/>
      <c r="AD2374" s="72"/>
      <c r="AE2374" s="72"/>
      <c r="AF2374" s="128"/>
      <c r="AG2374" s="127"/>
      <c r="AN2374" s="72"/>
      <c r="AO2374" s="72"/>
      <c r="AP2374" s="72"/>
      <c r="AQ2374" s="72"/>
      <c r="AR2374" s="72"/>
      <c r="AS2374" s="72"/>
      <c r="AT2374" s="72"/>
      <c r="AU2374" s="72"/>
    </row>
    <row r="2375" spans="27:47" x14ac:dyDescent="0.2">
      <c r="AA2375" s="72"/>
      <c r="AB2375" s="72"/>
      <c r="AC2375" s="72"/>
      <c r="AD2375" s="72"/>
      <c r="AE2375" s="72"/>
      <c r="AF2375" s="128"/>
      <c r="AG2375" s="127"/>
      <c r="AN2375" s="72"/>
      <c r="AO2375" s="72"/>
      <c r="AP2375" s="72"/>
      <c r="AQ2375" s="72"/>
      <c r="AR2375" s="72"/>
      <c r="AS2375" s="72"/>
      <c r="AT2375" s="72"/>
      <c r="AU2375" s="72"/>
    </row>
    <row r="2376" spans="27:47" x14ac:dyDescent="0.2">
      <c r="AA2376" s="72"/>
      <c r="AB2376" s="72"/>
      <c r="AC2376" s="72"/>
      <c r="AD2376" s="72"/>
      <c r="AE2376" s="72"/>
      <c r="AF2376" s="128"/>
      <c r="AG2376" s="127"/>
      <c r="AN2376" s="72"/>
      <c r="AO2376" s="72"/>
      <c r="AP2376" s="72"/>
      <c r="AQ2376" s="72"/>
      <c r="AR2376" s="72"/>
      <c r="AS2376" s="72"/>
      <c r="AT2376" s="72"/>
      <c r="AU2376" s="72"/>
    </row>
    <row r="2377" spans="27:47" x14ac:dyDescent="0.2">
      <c r="AA2377" s="72"/>
      <c r="AB2377" s="72"/>
      <c r="AC2377" s="72"/>
      <c r="AD2377" s="72"/>
      <c r="AE2377" s="72"/>
      <c r="AF2377" s="128"/>
      <c r="AG2377" s="127"/>
      <c r="AN2377" s="72"/>
      <c r="AO2377" s="72"/>
      <c r="AP2377" s="72"/>
      <c r="AQ2377" s="72"/>
      <c r="AR2377" s="72"/>
      <c r="AS2377" s="72"/>
      <c r="AT2377" s="72"/>
      <c r="AU2377" s="72"/>
    </row>
    <row r="2378" spans="27:47" x14ac:dyDescent="0.2">
      <c r="AA2378" s="72"/>
      <c r="AB2378" s="72"/>
      <c r="AC2378" s="72"/>
      <c r="AD2378" s="72"/>
      <c r="AE2378" s="72"/>
      <c r="AF2378" s="128"/>
      <c r="AG2378" s="127"/>
      <c r="AN2378" s="72"/>
      <c r="AO2378" s="72"/>
      <c r="AP2378" s="72"/>
      <c r="AQ2378" s="72"/>
      <c r="AR2378" s="72"/>
      <c r="AS2378" s="72"/>
      <c r="AT2378" s="72"/>
      <c r="AU2378" s="72"/>
    </row>
    <row r="2379" spans="27:47" x14ac:dyDescent="0.2">
      <c r="AA2379" s="72"/>
      <c r="AB2379" s="72"/>
      <c r="AC2379" s="72"/>
      <c r="AD2379" s="72"/>
      <c r="AE2379" s="72"/>
      <c r="AF2379" s="128"/>
      <c r="AG2379" s="127"/>
      <c r="AN2379" s="72"/>
      <c r="AO2379" s="72"/>
      <c r="AP2379" s="72"/>
      <c r="AQ2379" s="72"/>
      <c r="AR2379" s="72"/>
      <c r="AS2379" s="72"/>
      <c r="AT2379" s="72"/>
      <c r="AU2379" s="72"/>
    </row>
    <row r="2380" spans="27:47" x14ac:dyDescent="0.2">
      <c r="AA2380" s="72"/>
      <c r="AB2380" s="72"/>
      <c r="AC2380" s="72"/>
      <c r="AD2380" s="72"/>
      <c r="AE2380" s="72"/>
      <c r="AF2380" s="128"/>
      <c r="AG2380" s="127"/>
      <c r="AN2380" s="72"/>
      <c r="AO2380" s="72"/>
      <c r="AP2380" s="72"/>
      <c r="AQ2380" s="72"/>
      <c r="AR2380" s="72"/>
      <c r="AS2380" s="72"/>
      <c r="AT2380" s="72"/>
      <c r="AU2380" s="72"/>
    </row>
    <row r="2381" spans="27:47" x14ac:dyDescent="0.2">
      <c r="AA2381" s="72"/>
      <c r="AB2381" s="72"/>
      <c r="AC2381" s="72"/>
      <c r="AD2381" s="72"/>
      <c r="AE2381" s="72"/>
      <c r="AF2381" s="128"/>
      <c r="AG2381" s="127"/>
      <c r="AN2381" s="72"/>
      <c r="AO2381" s="72"/>
      <c r="AP2381" s="72"/>
      <c r="AQ2381" s="72"/>
      <c r="AR2381" s="72"/>
      <c r="AS2381" s="72"/>
      <c r="AT2381" s="72"/>
      <c r="AU2381" s="72"/>
    </row>
    <row r="2382" spans="27:47" x14ac:dyDescent="0.2">
      <c r="AA2382" s="72"/>
      <c r="AB2382" s="72"/>
      <c r="AC2382" s="72"/>
      <c r="AD2382" s="72"/>
      <c r="AE2382" s="72"/>
      <c r="AF2382" s="128"/>
      <c r="AG2382" s="127"/>
      <c r="AN2382" s="72"/>
      <c r="AO2382" s="72"/>
      <c r="AP2382" s="72"/>
      <c r="AQ2382" s="72"/>
      <c r="AR2382" s="72"/>
      <c r="AS2382" s="72"/>
      <c r="AT2382" s="72"/>
      <c r="AU2382" s="72"/>
    </row>
    <row r="2383" spans="27:47" x14ac:dyDescent="0.2">
      <c r="AA2383" s="72"/>
      <c r="AB2383" s="72"/>
      <c r="AC2383" s="72"/>
      <c r="AD2383" s="72"/>
      <c r="AE2383" s="72"/>
      <c r="AF2383" s="128"/>
      <c r="AG2383" s="127"/>
      <c r="AN2383" s="72"/>
      <c r="AO2383" s="72"/>
      <c r="AP2383" s="72"/>
      <c r="AQ2383" s="72"/>
      <c r="AR2383" s="72"/>
      <c r="AS2383" s="72"/>
      <c r="AT2383" s="72"/>
      <c r="AU2383" s="72"/>
    </row>
    <row r="2384" spans="27:47" x14ac:dyDescent="0.2">
      <c r="AA2384" s="72"/>
      <c r="AB2384" s="72"/>
      <c r="AC2384" s="72"/>
      <c r="AD2384" s="72"/>
      <c r="AE2384" s="72"/>
      <c r="AF2384" s="128"/>
      <c r="AG2384" s="127"/>
      <c r="AN2384" s="72"/>
      <c r="AO2384" s="72"/>
      <c r="AP2384" s="72"/>
      <c r="AQ2384" s="72"/>
      <c r="AR2384" s="72"/>
      <c r="AS2384" s="72"/>
      <c r="AT2384" s="72"/>
      <c r="AU2384" s="72"/>
    </row>
    <row r="2385" spans="27:47" x14ac:dyDescent="0.2">
      <c r="AA2385" s="72"/>
      <c r="AB2385" s="72"/>
      <c r="AC2385" s="72"/>
      <c r="AD2385" s="72"/>
      <c r="AE2385" s="72"/>
      <c r="AF2385" s="128"/>
      <c r="AG2385" s="127"/>
      <c r="AN2385" s="72"/>
      <c r="AO2385" s="72"/>
      <c r="AP2385" s="72"/>
      <c r="AQ2385" s="72"/>
      <c r="AR2385" s="72"/>
      <c r="AS2385" s="72"/>
      <c r="AT2385" s="72"/>
      <c r="AU2385" s="72"/>
    </row>
    <row r="2386" spans="27:47" x14ac:dyDescent="0.2">
      <c r="AA2386" s="72"/>
      <c r="AB2386" s="72"/>
      <c r="AC2386" s="72"/>
      <c r="AD2386" s="72"/>
      <c r="AE2386" s="72"/>
      <c r="AF2386" s="128"/>
      <c r="AG2386" s="127"/>
      <c r="AN2386" s="72"/>
      <c r="AO2386" s="72"/>
      <c r="AP2386" s="72"/>
      <c r="AQ2386" s="72"/>
      <c r="AR2386" s="72"/>
      <c r="AS2386" s="72"/>
      <c r="AT2386" s="72"/>
      <c r="AU2386" s="72"/>
    </row>
    <row r="2387" spans="27:47" x14ac:dyDescent="0.2">
      <c r="AA2387" s="72"/>
      <c r="AB2387" s="72"/>
      <c r="AC2387" s="72"/>
      <c r="AD2387" s="72"/>
      <c r="AE2387" s="72"/>
      <c r="AF2387" s="128"/>
      <c r="AG2387" s="127"/>
      <c r="AN2387" s="72"/>
      <c r="AO2387" s="72"/>
      <c r="AP2387" s="72"/>
      <c r="AQ2387" s="72"/>
      <c r="AR2387" s="72"/>
      <c r="AS2387" s="72"/>
      <c r="AT2387" s="72"/>
      <c r="AU2387" s="72"/>
    </row>
    <row r="2388" spans="27:47" x14ac:dyDescent="0.2">
      <c r="AA2388" s="72"/>
      <c r="AB2388" s="72"/>
      <c r="AC2388" s="72"/>
      <c r="AD2388" s="72"/>
      <c r="AE2388" s="72"/>
      <c r="AF2388" s="128"/>
      <c r="AG2388" s="127"/>
      <c r="AN2388" s="72"/>
      <c r="AO2388" s="72"/>
      <c r="AP2388" s="72"/>
      <c r="AQ2388" s="72"/>
      <c r="AR2388" s="72"/>
      <c r="AS2388" s="72"/>
      <c r="AT2388" s="72"/>
      <c r="AU2388" s="72"/>
    </row>
    <row r="2389" spans="27:47" x14ac:dyDescent="0.2">
      <c r="AA2389" s="72"/>
      <c r="AB2389" s="72"/>
      <c r="AC2389" s="72"/>
      <c r="AD2389" s="72"/>
      <c r="AE2389" s="72"/>
      <c r="AF2389" s="128"/>
      <c r="AG2389" s="127"/>
      <c r="AN2389" s="72"/>
      <c r="AO2389" s="72"/>
      <c r="AP2389" s="72"/>
      <c r="AQ2389" s="72"/>
      <c r="AR2389" s="72"/>
      <c r="AS2389" s="72"/>
      <c r="AT2389" s="72"/>
      <c r="AU2389" s="72"/>
    </row>
    <row r="2390" spans="27:47" x14ac:dyDescent="0.2">
      <c r="AA2390" s="72"/>
      <c r="AB2390" s="72"/>
      <c r="AC2390" s="72"/>
      <c r="AD2390" s="72"/>
      <c r="AE2390" s="72"/>
      <c r="AF2390" s="128"/>
      <c r="AG2390" s="127"/>
      <c r="AN2390" s="72"/>
      <c r="AO2390" s="72"/>
      <c r="AP2390" s="72"/>
      <c r="AQ2390" s="72"/>
      <c r="AR2390" s="72"/>
      <c r="AS2390" s="72"/>
      <c r="AT2390" s="72"/>
      <c r="AU2390" s="72"/>
    </row>
    <row r="2391" spans="27:47" x14ac:dyDescent="0.2">
      <c r="AA2391" s="72"/>
      <c r="AB2391" s="72"/>
      <c r="AC2391" s="72"/>
      <c r="AD2391" s="72"/>
      <c r="AE2391" s="72"/>
      <c r="AF2391" s="128"/>
      <c r="AG2391" s="127"/>
      <c r="AN2391" s="72"/>
      <c r="AO2391" s="72"/>
      <c r="AP2391" s="72"/>
      <c r="AQ2391" s="72"/>
      <c r="AR2391" s="72"/>
      <c r="AS2391" s="72"/>
      <c r="AT2391" s="72"/>
      <c r="AU2391" s="72"/>
    </row>
    <row r="2392" spans="27:47" x14ac:dyDescent="0.2">
      <c r="AA2392" s="72"/>
      <c r="AB2392" s="72"/>
      <c r="AC2392" s="72"/>
      <c r="AD2392" s="72"/>
      <c r="AE2392" s="72"/>
      <c r="AF2392" s="128"/>
      <c r="AG2392" s="127"/>
      <c r="AN2392" s="72"/>
      <c r="AO2392" s="72"/>
      <c r="AP2392" s="72"/>
      <c r="AQ2392" s="72"/>
      <c r="AR2392" s="72"/>
      <c r="AS2392" s="72"/>
      <c r="AT2392" s="72"/>
      <c r="AU2392" s="72"/>
    </row>
    <row r="2393" spans="27:47" x14ac:dyDescent="0.2">
      <c r="AA2393" s="72"/>
      <c r="AB2393" s="72"/>
      <c r="AC2393" s="72"/>
      <c r="AD2393" s="72"/>
      <c r="AE2393" s="72"/>
      <c r="AF2393" s="128"/>
      <c r="AG2393" s="127"/>
      <c r="AN2393" s="72"/>
      <c r="AO2393" s="72"/>
      <c r="AP2393" s="72"/>
      <c r="AQ2393" s="72"/>
      <c r="AR2393" s="72"/>
      <c r="AS2393" s="72"/>
      <c r="AT2393" s="72"/>
      <c r="AU2393" s="72"/>
    </row>
    <row r="2394" spans="27:47" x14ac:dyDescent="0.2">
      <c r="AA2394" s="72"/>
      <c r="AB2394" s="72"/>
      <c r="AC2394" s="72"/>
      <c r="AD2394" s="72"/>
      <c r="AE2394" s="72"/>
      <c r="AF2394" s="128"/>
      <c r="AG2394" s="127"/>
      <c r="AN2394" s="72"/>
      <c r="AO2394" s="72"/>
      <c r="AP2394" s="72"/>
      <c r="AQ2394" s="72"/>
      <c r="AR2394" s="72"/>
      <c r="AS2394" s="72"/>
      <c r="AT2394" s="72"/>
      <c r="AU2394" s="72"/>
    </row>
    <row r="2395" spans="27:47" x14ac:dyDescent="0.2">
      <c r="AA2395" s="72"/>
      <c r="AB2395" s="72"/>
      <c r="AC2395" s="72"/>
      <c r="AD2395" s="72"/>
      <c r="AE2395" s="72"/>
      <c r="AF2395" s="128"/>
      <c r="AG2395" s="127"/>
      <c r="AN2395" s="72"/>
      <c r="AO2395" s="72"/>
      <c r="AP2395" s="72"/>
      <c r="AQ2395" s="72"/>
      <c r="AR2395" s="72"/>
      <c r="AS2395" s="72"/>
      <c r="AT2395" s="72"/>
      <c r="AU2395" s="72"/>
    </row>
    <row r="2396" spans="27:47" x14ac:dyDescent="0.2">
      <c r="AA2396" s="72"/>
      <c r="AB2396" s="72"/>
      <c r="AC2396" s="72"/>
      <c r="AD2396" s="72"/>
      <c r="AE2396" s="72"/>
      <c r="AF2396" s="128"/>
      <c r="AG2396" s="127"/>
      <c r="AN2396" s="72"/>
      <c r="AO2396" s="72"/>
      <c r="AP2396" s="72"/>
      <c r="AQ2396" s="72"/>
      <c r="AR2396" s="72"/>
      <c r="AS2396" s="72"/>
      <c r="AT2396" s="72"/>
      <c r="AU2396" s="72"/>
    </row>
    <row r="2397" spans="27:47" x14ac:dyDescent="0.2">
      <c r="AA2397" s="72"/>
      <c r="AB2397" s="72"/>
      <c r="AC2397" s="72"/>
      <c r="AD2397" s="72"/>
      <c r="AE2397" s="72"/>
      <c r="AF2397" s="128"/>
      <c r="AG2397" s="127"/>
      <c r="AN2397" s="72"/>
      <c r="AO2397" s="72"/>
      <c r="AP2397" s="72"/>
      <c r="AQ2397" s="72"/>
      <c r="AR2397" s="72"/>
      <c r="AS2397" s="72"/>
      <c r="AT2397" s="72"/>
      <c r="AU2397" s="72"/>
    </row>
    <row r="2398" spans="27:47" x14ac:dyDescent="0.2">
      <c r="AA2398" s="72"/>
      <c r="AB2398" s="72"/>
      <c r="AC2398" s="72"/>
      <c r="AD2398" s="72"/>
      <c r="AE2398" s="72"/>
      <c r="AF2398" s="128"/>
      <c r="AG2398" s="127"/>
      <c r="AN2398" s="72"/>
      <c r="AO2398" s="72"/>
      <c r="AP2398" s="72"/>
      <c r="AQ2398" s="72"/>
      <c r="AR2398" s="72"/>
      <c r="AS2398" s="72"/>
      <c r="AT2398" s="72"/>
      <c r="AU2398" s="72"/>
    </row>
    <row r="2399" spans="27:47" x14ac:dyDescent="0.2">
      <c r="AA2399" s="72"/>
      <c r="AB2399" s="72"/>
      <c r="AC2399" s="72"/>
      <c r="AD2399" s="72"/>
      <c r="AE2399" s="72"/>
      <c r="AF2399" s="128"/>
      <c r="AG2399" s="127"/>
      <c r="AN2399" s="72"/>
      <c r="AO2399" s="72"/>
      <c r="AP2399" s="72"/>
      <c r="AQ2399" s="72"/>
      <c r="AR2399" s="72"/>
      <c r="AS2399" s="72"/>
      <c r="AT2399" s="72"/>
      <c r="AU2399" s="72"/>
    </row>
    <row r="2400" spans="27:47" x14ac:dyDescent="0.2">
      <c r="AA2400" s="72"/>
      <c r="AB2400" s="72"/>
      <c r="AC2400" s="72"/>
      <c r="AD2400" s="72"/>
      <c r="AE2400" s="72"/>
      <c r="AF2400" s="128"/>
      <c r="AG2400" s="127"/>
      <c r="AN2400" s="72"/>
      <c r="AO2400" s="72"/>
      <c r="AP2400" s="72"/>
      <c r="AQ2400" s="72"/>
      <c r="AR2400" s="72"/>
      <c r="AS2400" s="72"/>
      <c r="AT2400" s="72"/>
      <c r="AU2400" s="72"/>
    </row>
    <row r="2401" spans="27:47" x14ac:dyDescent="0.2">
      <c r="AA2401" s="72"/>
      <c r="AB2401" s="72"/>
      <c r="AC2401" s="72"/>
      <c r="AD2401" s="72"/>
      <c r="AE2401" s="72"/>
      <c r="AF2401" s="128"/>
      <c r="AG2401" s="127"/>
      <c r="AN2401" s="72"/>
      <c r="AO2401" s="72"/>
      <c r="AP2401" s="72"/>
      <c r="AQ2401" s="72"/>
      <c r="AR2401" s="72"/>
      <c r="AS2401" s="72"/>
      <c r="AT2401" s="72"/>
      <c r="AU2401" s="72"/>
    </row>
    <row r="2402" spans="27:47" x14ac:dyDescent="0.2">
      <c r="AA2402" s="72"/>
      <c r="AB2402" s="72"/>
      <c r="AC2402" s="72"/>
      <c r="AD2402" s="72"/>
      <c r="AE2402" s="72"/>
      <c r="AF2402" s="128"/>
      <c r="AG2402" s="127"/>
      <c r="AN2402" s="72"/>
      <c r="AO2402" s="72"/>
      <c r="AP2402" s="72"/>
      <c r="AQ2402" s="72"/>
      <c r="AR2402" s="72"/>
      <c r="AS2402" s="72"/>
      <c r="AT2402" s="72"/>
      <c r="AU2402" s="72"/>
    </row>
    <row r="2403" spans="27:47" x14ac:dyDescent="0.2">
      <c r="AA2403" s="72"/>
      <c r="AB2403" s="72"/>
      <c r="AC2403" s="72"/>
      <c r="AD2403" s="72"/>
      <c r="AE2403" s="72"/>
      <c r="AF2403" s="128"/>
      <c r="AG2403" s="127"/>
      <c r="AN2403" s="72"/>
      <c r="AO2403" s="72"/>
      <c r="AP2403" s="72"/>
      <c r="AQ2403" s="72"/>
      <c r="AR2403" s="72"/>
      <c r="AS2403" s="72"/>
      <c r="AT2403" s="72"/>
      <c r="AU2403" s="72"/>
    </row>
    <row r="2404" spans="27:47" x14ac:dyDescent="0.2">
      <c r="AA2404" s="72"/>
      <c r="AB2404" s="72"/>
      <c r="AC2404" s="72"/>
      <c r="AD2404" s="72"/>
      <c r="AE2404" s="72"/>
      <c r="AF2404" s="128"/>
      <c r="AG2404" s="127"/>
      <c r="AN2404" s="72"/>
      <c r="AO2404" s="72"/>
      <c r="AP2404" s="72"/>
      <c r="AQ2404" s="72"/>
      <c r="AR2404" s="72"/>
      <c r="AS2404" s="72"/>
      <c r="AT2404" s="72"/>
      <c r="AU2404" s="72"/>
    </row>
    <row r="2405" spans="27:47" x14ac:dyDescent="0.2">
      <c r="AA2405" s="72"/>
      <c r="AB2405" s="72"/>
      <c r="AC2405" s="72"/>
      <c r="AD2405" s="72"/>
      <c r="AE2405" s="72"/>
      <c r="AF2405" s="128"/>
      <c r="AG2405" s="127"/>
      <c r="AN2405" s="72"/>
      <c r="AO2405" s="72"/>
      <c r="AP2405" s="72"/>
      <c r="AQ2405" s="72"/>
      <c r="AR2405" s="72"/>
      <c r="AS2405" s="72"/>
      <c r="AT2405" s="72"/>
      <c r="AU2405" s="72"/>
    </row>
    <row r="2406" spans="27:47" x14ac:dyDescent="0.2">
      <c r="AA2406" s="72"/>
      <c r="AB2406" s="72"/>
      <c r="AC2406" s="72"/>
      <c r="AD2406" s="72"/>
      <c r="AE2406" s="72"/>
      <c r="AF2406" s="128"/>
      <c r="AG2406" s="127"/>
      <c r="AN2406" s="72"/>
      <c r="AO2406" s="72"/>
      <c r="AP2406" s="72"/>
      <c r="AQ2406" s="72"/>
      <c r="AR2406" s="72"/>
      <c r="AS2406" s="72"/>
      <c r="AT2406" s="72"/>
      <c r="AU2406" s="72"/>
    </row>
    <row r="2407" spans="27:47" x14ac:dyDescent="0.2">
      <c r="AA2407" s="72"/>
      <c r="AB2407" s="72"/>
      <c r="AC2407" s="72"/>
      <c r="AD2407" s="72"/>
      <c r="AE2407" s="72"/>
      <c r="AF2407" s="128"/>
      <c r="AG2407" s="127"/>
      <c r="AN2407" s="72"/>
      <c r="AO2407" s="72"/>
      <c r="AP2407" s="72"/>
      <c r="AQ2407" s="72"/>
      <c r="AR2407" s="72"/>
      <c r="AS2407" s="72"/>
      <c r="AT2407" s="72"/>
      <c r="AU2407" s="72"/>
    </row>
    <row r="2408" spans="27:47" x14ac:dyDescent="0.2">
      <c r="AA2408" s="72"/>
      <c r="AB2408" s="72"/>
      <c r="AC2408" s="72"/>
      <c r="AD2408" s="72"/>
      <c r="AE2408" s="72"/>
      <c r="AF2408" s="128"/>
      <c r="AG2408" s="127"/>
      <c r="AN2408" s="72"/>
      <c r="AO2408" s="72"/>
      <c r="AP2408" s="72"/>
      <c r="AQ2408" s="72"/>
      <c r="AR2408" s="72"/>
      <c r="AS2408" s="72"/>
      <c r="AT2408" s="72"/>
      <c r="AU2408" s="72"/>
    </row>
    <row r="2409" spans="27:47" x14ac:dyDescent="0.2">
      <c r="AA2409" s="72"/>
      <c r="AB2409" s="72"/>
      <c r="AC2409" s="72"/>
      <c r="AD2409" s="72"/>
      <c r="AE2409" s="72"/>
      <c r="AF2409" s="128"/>
      <c r="AG2409" s="127"/>
      <c r="AN2409" s="72"/>
      <c r="AO2409" s="72"/>
      <c r="AP2409" s="72"/>
      <c r="AQ2409" s="72"/>
      <c r="AR2409" s="72"/>
      <c r="AS2409" s="72"/>
      <c r="AT2409" s="72"/>
      <c r="AU2409" s="72"/>
    </row>
    <row r="2410" spans="27:47" x14ac:dyDescent="0.2">
      <c r="AA2410" s="72"/>
      <c r="AB2410" s="72"/>
      <c r="AC2410" s="72"/>
      <c r="AD2410" s="72"/>
      <c r="AE2410" s="72"/>
      <c r="AF2410" s="128"/>
      <c r="AG2410" s="127"/>
      <c r="AN2410" s="72"/>
      <c r="AO2410" s="72"/>
      <c r="AP2410" s="72"/>
      <c r="AQ2410" s="72"/>
      <c r="AR2410" s="72"/>
      <c r="AS2410" s="72"/>
      <c r="AT2410" s="72"/>
      <c r="AU2410" s="72"/>
    </row>
    <row r="2411" spans="27:47" x14ac:dyDescent="0.2">
      <c r="AA2411" s="72"/>
      <c r="AB2411" s="72"/>
      <c r="AC2411" s="72"/>
      <c r="AD2411" s="72"/>
      <c r="AE2411" s="72"/>
      <c r="AF2411" s="128"/>
      <c r="AG2411" s="127"/>
      <c r="AN2411" s="72"/>
      <c r="AO2411" s="72"/>
      <c r="AP2411" s="72"/>
      <c r="AQ2411" s="72"/>
      <c r="AR2411" s="72"/>
      <c r="AS2411" s="72"/>
      <c r="AT2411" s="72"/>
      <c r="AU2411" s="72"/>
    </row>
    <row r="2412" spans="27:47" x14ac:dyDescent="0.2">
      <c r="AA2412" s="72"/>
      <c r="AB2412" s="72"/>
      <c r="AC2412" s="72"/>
      <c r="AD2412" s="72"/>
      <c r="AE2412" s="72"/>
      <c r="AF2412" s="128"/>
      <c r="AG2412" s="127"/>
      <c r="AN2412" s="72"/>
      <c r="AO2412" s="72"/>
      <c r="AP2412" s="72"/>
      <c r="AQ2412" s="72"/>
      <c r="AR2412" s="72"/>
      <c r="AS2412" s="72"/>
      <c r="AT2412" s="72"/>
      <c r="AU2412" s="72"/>
    </row>
    <row r="2413" spans="27:47" x14ac:dyDescent="0.2">
      <c r="AA2413" s="72"/>
      <c r="AB2413" s="72"/>
      <c r="AC2413" s="72"/>
      <c r="AD2413" s="72"/>
      <c r="AE2413" s="72"/>
      <c r="AF2413" s="128"/>
      <c r="AG2413" s="127"/>
      <c r="AN2413" s="72"/>
      <c r="AO2413" s="72"/>
      <c r="AP2413" s="72"/>
      <c r="AQ2413" s="72"/>
      <c r="AR2413" s="72"/>
      <c r="AS2413" s="72"/>
      <c r="AT2413" s="72"/>
      <c r="AU2413" s="72"/>
    </row>
    <row r="2414" spans="27:47" x14ac:dyDescent="0.2">
      <c r="AA2414" s="72"/>
      <c r="AB2414" s="72"/>
      <c r="AC2414" s="72"/>
      <c r="AD2414" s="72"/>
      <c r="AE2414" s="72"/>
      <c r="AF2414" s="128"/>
      <c r="AG2414" s="127"/>
      <c r="AN2414" s="72"/>
      <c r="AO2414" s="72"/>
      <c r="AP2414" s="72"/>
      <c r="AQ2414" s="72"/>
      <c r="AR2414" s="72"/>
      <c r="AS2414" s="72"/>
      <c r="AT2414" s="72"/>
      <c r="AU2414" s="72"/>
    </row>
    <row r="2415" spans="27:47" x14ac:dyDescent="0.2">
      <c r="AA2415" s="72"/>
      <c r="AB2415" s="72"/>
      <c r="AC2415" s="72"/>
      <c r="AD2415" s="72"/>
      <c r="AE2415" s="72"/>
      <c r="AF2415" s="128"/>
      <c r="AG2415" s="127"/>
      <c r="AN2415" s="72"/>
      <c r="AO2415" s="72"/>
      <c r="AP2415" s="72"/>
      <c r="AQ2415" s="72"/>
      <c r="AR2415" s="72"/>
      <c r="AS2415" s="72"/>
      <c r="AT2415" s="72"/>
      <c r="AU2415" s="72"/>
    </row>
    <row r="2416" spans="27:47" x14ac:dyDescent="0.2">
      <c r="AA2416" s="72"/>
      <c r="AB2416" s="72"/>
      <c r="AC2416" s="72"/>
      <c r="AD2416" s="72"/>
      <c r="AE2416" s="72"/>
      <c r="AF2416" s="128"/>
      <c r="AG2416" s="127"/>
      <c r="AN2416" s="72"/>
      <c r="AO2416" s="72"/>
      <c r="AP2416" s="72"/>
      <c r="AQ2416" s="72"/>
      <c r="AR2416" s="72"/>
      <c r="AS2416" s="72"/>
      <c r="AT2416" s="72"/>
      <c r="AU2416" s="72"/>
    </row>
    <row r="2417" spans="27:47" x14ac:dyDescent="0.2">
      <c r="AA2417" s="72"/>
      <c r="AB2417" s="72"/>
      <c r="AC2417" s="72"/>
      <c r="AD2417" s="72"/>
      <c r="AE2417" s="72"/>
      <c r="AF2417" s="128"/>
      <c r="AG2417" s="127"/>
      <c r="AN2417" s="72"/>
      <c r="AO2417" s="72"/>
      <c r="AP2417" s="72"/>
      <c r="AQ2417" s="72"/>
      <c r="AR2417" s="72"/>
      <c r="AS2417" s="72"/>
      <c r="AT2417" s="72"/>
      <c r="AU2417" s="72"/>
    </row>
    <row r="2418" spans="27:47" x14ac:dyDescent="0.2">
      <c r="AA2418" s="72"/>
      <c r="AB2418" s="72"/>
      <c r="AC2418" s="72"/>
      <c r="AD2418" s="72"/>
      <c r="AE2418" s="72"/>
      <c r="AF2418" s="128"/>
      <c r="AG2418" s="127"/>
      <c r="AN2418" s="72"/>
      <c r="AO2418" s="72"/>
      <c r="AP2418" s="72"/>
      <c r="AQ2418" s="72"/>
      <c r="AR2418" s="72"/>
      <c r="AS2418" s="72"/>
      <c r="AT2418" s="72"/>
      <c r="AU2418" s="72"/>
    </row>
    <row r="2419" spans="27:47" x14ac:dyDescent="0.2">
      <c r="AA2419" s="72"/>
      <c r="AB2419" s="72"/>
      <c r="AC2419" s="72"/>
      <c r="AD2419" s="72"/>
      <c r="AE2419" s="72"/>
      <c r="AF2419" s="128"/>
      <c r="AG2419" s="127"/>
      <c r="AN2419" s="72"/>
      <c r="AO2419" s="72"/>
      <c r="AP2419" s="72"/>
      <c r="AQ2419" s="72"/>
      <c r="AR2419" s="72"/>
      <c r="AS2419" s="72"/>
      <c r="AT2419" s="72"/>
      <c r="AU2419" s="72"/>
    </row>
    <row r="2420" spans="27:47" x14ac:dyDescent="0.2">
      <c r="AA2420" s="72"/>
      <c r="AB2420" s="72"/>
      <c r="AC2420" s="72"/>
      <c r="AD2420" s="72"/>
      <c r="AE2420" s="72"/>
      <c r="AF2420" s="128"/>
      <c r="AG2420" s="127"/>
      <c r="AN2420" s="72"/>
      <c r="AO2420" s="72"/>
      <c r="AP2420" s="72"/>
      <c r="AQ2420" s="72"/>
      <c r="AR2420" s="72"/>
      <c r="AS2420" s="72"/>
      <c r="AT2420" s="72"/>
      <c r="AU2420" s="72"/>
    </row>
    <row r="2421" spans="27:47" x14ac:dyDescent="0.2">
      <c r="AA2421" s="72"/>
      <c r="AB2421" s="72"/>
      <c r="AC2421" s="72"/>
      <c r="AD2421" s="72"/>
      <c r="AE2421" s="72"/>
      <c r="AF2421" s="128"/>
      <c r="AG2421" s="127"/>
      <c r="AN2421" s="72"/>
      <c r="AO2421" s="72"/>
      <c r="AP2421" s="72"/>
      <c r="AQ2421" s="72"/>
      <c r="AR2421" s="72"/>
      <c r="AS2421" s="72"/>
      <c r="AT2421" s="72"/>
      <c r="AU2421" s="72"/>
    </row>
    <row r="2422" spans="27:47" x14ac:dyDescent="0.2">
      <c r="AA2422" s="72"/>
      <c r="AB2422" s="72"/>
      <c r="AC2422" s="72"/>
      <c r="AD2422" s="72"/>
      <c r="AE2422" s="72"/>
      <c r="AF2422" s="128"/>
      <c r="AG2422" s="127"/>
      <c r="AN2422" s="72"/>
      <c r="AO2422" s="72"/>
      <c r="AP2422" s="72"/>
      <c r="AQ2422" s="72"/>
      <c r="AR2422" s="72"/>
      <c r="AS2422" s="72"/>
      <c r="AT2422" s="72"/>
      <c r="AU2422" s="72"/>
    </row>
    <row r="2423" spans="27:47" x14ac:dyDescent="0.2">
      <c r="AA2423" s="72"/>
      <c r="AB2423" s="72"/>
      <c r="AC2423" s="72"/>
      <c r="AD2423" s="72"/>
      <c r="AE2423" s="72"/>
      <c r="AF2423" s="128"/>
      <c r="AG2423" s="127"/>
      <c r="AN2423" s="72"/>
      <c r="AO2423" s="72"/>
      <c r="AP2423" s="72"/>
      <c r="AQ2423" s="72"/>
      <c r="AR2423" s="72"/>
      <c r="AS2423" s="72"/>
      <c r="AT2423" s="72"/>
      <c r="AU2423" s="72"/>
    </row>
    <row r="2424" spans="27:47" x14ac:dyDescent="0.2">
      <c r="AA2424" s="72"/>
      <c r="AB2424" s="72"/>
      <c r="AC2424" s="72"/>
      <c r="AD2424" s="72"/>
      <c r="AE2424" s="72"/>
      <c r="AF2424" s="128"/>
      <c r="AG2424" s="127"/>
      <c r="AN2424" s="72"/>
      <c r="AO2424" s="72"/>
      <c r="AP2424" s="72"/>
      <c r="AQ2424" s="72"/>
      <c r="AR2424" s="72"/>
      <c r="AS2424" s="72"/>
      <c r="AT2424" s="72"/>
      <c r="AU2424" s="72"/>
    </row>
    <row r="2425" spans="27:47" x14ac:dyDescent="0.2">
      <c r="AA2425" s="72"/>
      <c r="AB2425" s="72"/>
      <c r="AC2425" s="72"/>
      <c r="AD2425" s="72"/>
      <c r="AE2425" s="72"/>
      <c r="AF2425" s="128"/>
      <c r="AG2425" s="127"/>
      <c r="AN2425" s="72"/>
      <c r="AO2425" s="72"/>
      <c r="AP2425" s="72"/>
      <c r="AQ2425" s="72"/>
      <c r="AR2425" s="72"/>
      <c r="AS2425" s="72"/>
      <c r="AT2425" s="72"/>
      <c r="AU2425" s="72"/>
    </row>
    <row r="2426" spans="27:47" x14ac:dyDescent="0.2">
      <c r="AA2426" s="72"/>
      <c r="AB2426" s="72"/>
      <c r="AC2426" s="72"/>
      <c r="AD2426" s="72"/>
      <c r="AE2426" s="72"/>
      <c r="AF2426" s="128"/>
      <c r="AG2426" s="127"/>
      <c r="AN2426" s="72"/>
      <c r="AO2426" s="72"/>
      <c r="AP2426" s="72"/>
      <c r="AQ2426" s="72"/>
      <c r="AR2426" s="72"/>
      <c r="AS2426" s="72"/>
      <c r="AT2426" s="72"/>
      <c r="AU2426" s="72"/>
    </row>
    <row r="2427" spans="27:47" x14ac:dyDescent="0.2">
      <c r="AA2427" s="72"/>
      <c r="AB2427" s="72"/>
      <c r="AC2427" s="72"/>
      <c r="AD2427" s="72"/>
      <c r="AE2427" s="72"/>
      <c r="AF2427" s="128"/>
      <c r="AG2427" s="127"/>
      <c r="AN2427" s="72"/>
      <c r="AO2427" s="72"/>
      <c r="AP2427" s="72"/>
      <c r="AQ2427" s="72"/>
      <c r="AR2427" s="72"/>
      <c r="AS2427" s="72"/>
      <c r="AT2427" s="72"/>
      <c r="AU2427" s="72"/>
    </row>
    <row r="2428" spans="27:47" x14ac:dyDescent="0.2">
      <c r="AA2428" s="72"/>
      <c r="AB2428" s="72"/>
      <c r="AC2428" s="72"/>
      <c r="AD2428" s="72"/>
      <c r="AE2428" s="72"/>
      <c r="AF2428" s="128"/>
      <c r="AG2428" s="127"/>
      <c r="AN2428" s="72"/>
      <c r="AO2428" s="72"/>
      <c r="AP2428" s="72"/>
      <c r="AQ2428" s="72"/>
      <c r="AR2428" s="72"/>
      <c r="AS2428" s="72"/>
      <c r="AT2428" s="72"/>
      <c r="AU2428" s="72"/>
    </row>
    <row r="2429" spans="27:47" x14ac:dyDescent="0.2">
      <c r="AA2429" s="72"/>
      <c r="AB2429" s="72"/>
      <c r="AC2429" s="72"/>
      <c r="AD2429" s="72"/>
      <c r="AE2429" s="72"/>
      <c r="AF2429" s="128"/>
      <c r="AG2429" s="127"/>
      <c r="AN2429" s="72"/>
      <c r="AO2429" s="72"/>
      <c r="AP2429" s="72"/>
      <c r="AQ2429" s="72"/>
      <c r="AR2429" s="72"/>
      <c r="AS2429" s="72"/>
      <c r="AT2429" s="72"/>
      <c r="AU2429" s="72"/>
    </row>
    <row r="2430" spans="27:47" x14ac:dyDescent="0.2">
      <c r="AA2430" s="72"/>
      <c r="AB2430" s="72"/>
      <c r="AC2430" s="72"/>
      <c r="AD2430" s="72"/>
      <c r="AE2430" s="72"/>
      <c r="AF2430" s="128"/>
      <c r="AG2430" s="127"/>
      <c r="AN2430" s="72"/>
      <c r="AO2430" s="72"/>
      <c r="AP2430" s="72"/>
      <c r="AQ2430" s="72"/>
      <c r="AR2430" s="72"/>
      <c r="AS2430" s="72"/>
      <c r="AT2430" s="72"/>
      <c r="AU2430" s="72"/>
    </row>
    <row r="2431" spans="27:47" x14ac:dyDescent="0.2">
      <c r="AA2431" s="72"/>
      <c r="AB2431" s="72"/>
      <c r="AC2431" s="72"/>
      <c r="AD2431" s="72"/>
      <c r="AE2431" s="72"/>
      <c r="AF2431" s="128"/>
      <c r="AG2431" s="127"/>
      <c r="AN2431" s="72"/>
      <c r="AO2431" s="72"/>
      <c r="AP2431" s="72"/>
      <c r="AQ2431" s="72"/>
      <c r="AR2431" s="72"/>
      <c r="AS2431" s="72"/>
      <c r="AT2431" s="72"/>
      <c r="AU2431" s="72"/>
    </row>
    <row r="2432" spans="27:47" x14ac:dyDescent="0.2">
      <c r="AA2432" s="72"/>
      <c r="AB2432" s="72"/>
      <c r="AC2432" s="72"/>
      <c r="AD2432" s="72"/>
      <c r="AE2432" s="72"/>
      <c r="AF2432" s="128"/>
      <c r="AG2432" s="127"/>
      <c r="AN2432" s="72"/>
      <c r="AO2432" s="72"/>
      <c r="AP2432" s="72"/>
      <c r="AQ2432" s="72"/>
      <c r="AR2432" s="72"/>
      <c r="AS2432" s="72"/>
      <c r="AT2432" s="72"/>
      <c r="AU2432" s="72"/>
    </row>
    <row r="2433" spans="27:47" x14ac:dyDescent="0.2">
      <c r="AA2433" s="72"/>
      <c r="AB2433" s="72"/>
      <c r="AC2433" s="72"/>
      <c r="AD2433" s="72"/>
      <c r="AE2433" s="72"/>
      <c r="AF2433" s="128"/>
      <c r="AG2433" s="127"/>
      <c r="AN2433" s="72"/>
      <c r="AO2433" s="72"/>
      <c r="AP2433" s="72"/>
      <c r="AQ2433" s="72"/>
      <c r="AR2433" s="72"/>
      <c r="AS2433" s="72"/>
      <c r="AT2433" s="72"/>
      <c r="AU2433" s="72"/>
    </row>
    <row r="2434" spans="27:47" x14ac:dyDescent="0.2">
      <c r="AA2434" s="72"/>
      <c r="AB2434" s="72"/>
      <c r="AC2434" s="72"/>
      <c r="AD2434" s="72"/>
      <c r="AE2434" s="72"/>
      <c r="AF2434" s="128"/>
      <c r="AG2434" s="127"/>
      <c r="AN2434" s="72"/>
      <c r="AO2434" s="72"/>
      <c r="AP2434" s="72"/>
      <c r="AQ2434" s="72"/>
      <c r="AR2434" s="72"/>
      <c r="AS2434" s="72"/>
      <c r="AT2434" s="72"/>
      <c r="AU2434" s="72"/>
    </row>
    <row r="2435" spans="27:47" x14ac:dyDescent="0.2">
      <c r="AA2435" s="72"/>
      <c r="AB2435" s="72"/>
      <c r="AC2435" s="72"/>
      <c r="AD2435" s="72"/>
      <c r="AE2435" s="72"/>
      <c r="AF2435" s="128"/>
      <c r="AG2435" s="127"/>
      <c r="AN2435" s="72"/>
      <c r="AO2435" s="72"/>
      <c r="AP2435" s="72"/>
      <c r="AQ2435" s="72"/>
      <c r="AR2435" s="72"/>
      <c r="AS2435" s="72"/>
      <c r="AT2435" s="72"/>
      <c r="AU2435" s="72"/>
    </row>
    <row r="2436" spans="27:47" x14ac:dyDescent="0.2">
      <c r="AA2436" s="72"/>
      <c r="AB2436" s="72"/>
      <c r="AC2436" s="72"/>
      <c r="AD2436" s="72"/>
      <c r="AE2436" s="72"/>
      <c r="AF2436" s="128"/>
      <c r="AG2436" s="127"/>
      <c r="AN2436" s="72"/>
      <c r="AO2436" s="72"/>
      <c r="AP2436" s="72"/>
      <c r="AQ2436" s="72"/>
      <c r="AR2436" s="72"/>
      <c r="AS2436" s="72"/>
      <c r="AT2436" s="72"/>
      <c r="AU2436" s="72"/>
    </row>
    <row r="2437" spans="27:47" x14ac:dyDescent="0.2">
      <c r="AA2437" s="72"/>
      <c r="AB2437" s="72"/>
      <c r="AC2437" s="72"/>
      <c r="AD2437" s="72"/>
      <c r="AE2437" s="72"/>
      <c r="AF2437" s="128"/>
      <c r="AG2437" s="127"/>
      <c r="AN2437" s="72"/>
      <c r="AO2437" s="72"/>
      <c r="AP2437" s="72"/>
      <c r="AQ2437" s="72"/>
      <c r="AR2437" s="72"/>
      <c r="AS2437" s="72"/>
      <c r="AT2437" s="72"/>
      <c r="AU2437" s="72"/>
    </row>
    <row r="2438" spans="27:47" x14ac:dyDescent="0.2">
      <c r="AA2438" s="72"/>
      <c r="AB2438" s="72"/>
      <c r="AC2438" s="72"/>
      <c r="AD2438" s="72"/>
      <c r="AE2438" s="72"/>
      <c r="AF2438" s="128"/>
      <c r="AG2438" s="127"/>
      <c r="AN2438" s="72"/>
      <c r="AO2438" s="72"/>
      <c r="AP2438" s="72"/>
      <c r="AQ2438" s="72"/>
      <c r="AR2438" s="72"/>
      <c r="AS2438" s="72"/>
      <c r="AT2438" s="72"/>
      <c r="AU2438" s="72"/>
    </row>
    <row r="2439" spans="27:47" x14ac:dyDescent="0.2">
      <c r="AA2439" s="72"/>
      <c r="AB2439" s="72"/>
      <c r="AC2439" s="72"/>
      <c r="AD2439" s="72"/>
      <c r="AE2439" s="72"/>
      <c r="AF2439" s="128"/>
      <c r="AG2439" s="127"/>
      <c r="AN2439" s="72"/>
      <c r="AO2439" s="72"/>
      <c r="AP2439" s="72"/>
      <c r="AQ2439" s="72"/>
      <c r="AR2439" s="72"/>
      <c r="AS2439" s="72"/>
      <c r="AT2439" s="72"/>
      <c r="AU2439" s="72"/>
    </row>
    <row r="2440" spans="27:47" x14ac:dyDescent="0.2">
      <c r="AA2440" s="72"/>
      <c r="AB2440" s="72"/>
      <c r="AC2440" s="72"/>
      <c r="AD2440" s="72"/>
      <c r="AE2440" s="72"/>
      <c r="AF2440" s="128"/>
      <c r="AG2440" s="127"/>
      <c r="AN2440" s="72"/>
      <c r="AO2440" s="72"/>
      <c r="AP2440" s="72"/>
      <c r="AQ2440" s="72"/>
      <c r="AR2440" s="72"/>
      <c r="AS2440" s="72"/>
      <c r="AT2440" s="72"/>
      <c r="AU2440" s="72"/>
    </row>
    <row r="2441" spans="27:47" x14ac:dyDescent="0.2">
      <c r="AA2441" s="72"/>
      <c r="AB2441" s="72"/>
      <c r="AC2441" s="72"/>
      <c r="AD2441" s="72"/>
      <c r="AE2441" s="72"/>
      <c r="AF2441" s="128"/>
      <c r="AG2441" s="127"/>
      <c r="AN2441" s="72"/>
      <c r="AO2441" s="72"/>
      <c r="AP2441" s="72"/>
      <c r="AQ2441" s="72"/>
      <c r="AR2441" s="72"/>
      <c r="AS2441" s="72"/>
      <c r="AT2441" s="72"/>
      <c r="AU2441" s="72"/>
    </row>
    <row r="2442" spans="27:47" x14ac:dyDescent="0.2">
      <c r="AA2442" s="72"/>
      <c r="AB2442" s="72"/>
      <c r="AC2442" s="72"/>
      <c r="AD2442" s="72"/>
      <c r="AE2442" s="72"/>
      <c r="AF2442" s="128"/>
      <c r="AG2442" s="127"/>
      <c r="AN2442" s="72"/>
      <c r="AO2442" s="72"/>
      <c r="AP2442" s="72"/>
      <c r="AQ2442" s="72"/>
      <c r="AR2442" s="72"/>
      <c r="AS2442" s="72"/>
      <c r="AT2442" s="72"/>
      <c r="AU2442" s="72"/>
    </row>
    <row r="2443" spans="27:47" x14ac:dyDescent="0.2">
      <c r="AA2443" s="72"/>
      <c r="AB2443" s="72"/>
      <c r="AC2443" s="72"/>
      <c r="AD2443" s="72"/>
      <c r="AE2443" s="72"/>
      <c r="AF2443" s="128"/>
      <c r="AG2443" s="127"/>
      <c r="AN2443" s="72"/>
      <c r="AO2443" s="72"/>
      <c r="AP2443" s="72"/>
      <c r="AQ2443" s="72"/>
      <c r="AR2443" s="72"/>
      <c r="AS2443" s="72"/>
      <c r="AT2443" s="72"/>
      <c r="AU2443" s="72"/>
    </row>
    <row r="2444" spans="27:47" x14ac:dyDescent="0.2">
      <c r="AA2444" s="72"/>
      <c r="AB2444" s="72"/>
      <c r="AC2444" s="72"/>
      <c r="AD2444" s="72"/>
      <c r="AE2444" s="72"/>
      <c r="AF2444" s="128"/>
      <c r="AG2444" s="127"/>
      <c r="AN2444" s="72"/>
      <c r="AO2444" s="72"/>
      <c r="AP2444" s="72"/>
      <c r="AQ2444" s="72"/>
      <c r="AR2444" s="72"/>
      <c r="AS2444" s="72"/>
      <c r="AT2444" s="72"/>
      <c r="AU2444" s="72"/>
    </row>
    <row r="2445" spans="27:47" x14ac:dyDescent="0.2">
      <c r="AA2445" s="72"/>
      <c r="AB2445" s="72"/>
      <c r="AC2445" s="72"/>
      <c r="AD2445" s="72"/>
      <c r="AE2445" s="72"/>
      <c r="AF2445" s="128"/>
      <c r="AG2445" s="127"/>
      <c r="AN2445" s="72"/>
      <c r="AO2445" s="72"/>
      <c r="AP2445" s="72"/>
      <c r="AQ2445" s="72"/>
      <c r="AR2445" s="72"/>
      <c r="AS2445" s="72"/>
      <c r="AT2445" s="72"/>
      <c r="AU2445" s="72"/>
    </row>
    <row r="2446" spans="27:47" x14ac:dyDescent="0.2">
      <c r="AA2446" s="72"/>
      <c r="AB2446" s="72"/>
      <c r="AC2446" s="72"/>
      <c r="AD2446" s="72"/>
      <c r="AE2446" s="72"/>
      <c r="AF2446" s="128"/>
      <c r="AG2446" s="127"/>
      <c r="AN2446" s="72"/>
      <c r="AO2446" s="72"/>
      <c r="AP2446" s="72"/>
      <c r="AQ2446" s="72"/>
      <c r="AR2446" s="72"/>
      <c r="AS2446" s="72"/>
      <c r="AT2446" s="72"/>
      <c r="AU2446" s="72"/>
    </row>
    <row r="2447" spans="27:47" x14ac:dyDescent="0.2">
      <c r="AA2447" s="72"/>
      <c r="AB2447" s="72"/>
      <c r="AC2447" s="72"/>
      <c r="AD2447" s="72"/>
      <c r="AE2447" s="72"/>
      <c r="AF2447" s="128"/>
      <c r="AG2447" s="127"/>
      <c r="AN2447" s="72"/>
      <c r="AO2447" s="72"/>
      <c r="AP2447" s="72"/>
      <c r="AQ2447" s="72"/>
      <c r="AR2447" s="72"/>
      <c r="AS2447" s="72"/>
      <c r="AT2447" s="72"/>
      <c r="AU2447" s="72"/>
    </row>
    <row r="2448" spans="27:47" x14ac:dyDescent="0.2">
      <c r="AA2448" s="72"/>
      <c r="AB2448" s="72"/>
      <c r="AC2448" s="72"/>
      <c r="AD2448" s="72"/>
      <c r="AE2448" s="72"/>
      <c r="AF2448" s="128"/>
      <c r="AG2448" s="127"/>
      <c r="AN2448" s="72"/>
      <c r="AO2448" s="72"/>
      <c r="AP2448" s="72"/>
      <c r="AQ2448" s="72"/>
      <c r="AR2448" s="72"/>
      <c r="AS2448" s="72"/>
      <c r="AT2448" s="72"/>
      <c r="AU2448" s="72"/>
    </row>
    <row r="2449" spans="27:47" x14ac:dyDescent="0.2">
      <c r="AA2449" s="72"/>
      <c r="AB2449" s="72"/>
      <c r="AC2449" s="72"/>
      <c r="AD2449" s="72"/>
      <c r="AE2449" s="72"/>
      <c r="AF2449" s="128"/>
      <c r="AG2449" s="127"/>
      <c r="AN2449" s="72"/>
      <c r="AO2449" s="72"/>
      <c r="AP2449" s="72"/>
      <c r="AQ2449" s="72"/>
      <c r="AR2449" s="72"/>
      <c r="AS2449" s="72"/>
      <c r="AT2449" s="72"/>
      <c r="AU2449" s="72"/>
    </row>
    <row r="2450" spans="27:47" x14ac:dyDescent="0.2">
      <c r="AA2450" s="72"/>
      <c r="AB2450" s="72"/>
      <c r="AC2450" s="72"/>
      <c r="AD2450" s="72"/>
      <c r="AE2450" s="72"/>
      <c r="AF2450" s="128"/>
      <c r="AG2450" s="127"/>
      <c r="AN2450" s="72"/>
      <c r="AO2450" s="72"/>
      <c r="AP2450" s="72"/>
      <c r="AQ2450" s="72"/>
      <c r="AR2450" s="72"/>
      <c r="AS2450" s="72"/>
      <c r="AT2450" s="72"/>
      <c r="AU2450" s="72"/>
    </row>
    <row r="2451" spans="27:47" x14ac:dyDescent="0.2">
      <c r="AA2451" s="72"/>
      <c r="AB2451" s="72"/>
      <c r="AC2451" s="72"/>
      <c r="AD2451" s="72"/>
      <c r="AE2451" s="72"/>
      <c r="AF2451" s="128"/>
      <c r="AG2451" s="127"/>
      <c r="AN2451" s="72"/>
      <c r="AO2451" s="72"/>
      <c r="AP2451" s="72"/>
      <c r="AQ2451" s="72"/>
      <c r="AR2451" s="72"/>
      <c r="AS2451" s="72"/>
      <c r="AT2451" s="72"/>
      <c r="AU2451" s="72"/>
    </row>
    <row r="2452" spans="27:47" x14ac:dyDescent="0.2">
      <c r="AA2452" s="72"/>
      <c r="AB2452" s="72"/>
      <c r="AC2452" s="72"/>
      <c r="AD2452" s="72"/>
      <c r="AE2452" s="72"/>
      <c r="AF2452" s="128"/>
      <c r="AG2452" s="127"/>
      <c r="AN2452" s="72"/>
      <c r="AO2452" s="72"/>
      <c r="AP2452" s="72"/>
      <c r="AQ2452" s="72"/>
      <c r="AR2452" s="72"/>
      <c r="AS2452" s="72"/>
      <c r="AT2452" s="72"/>
      <c r="AU2452" s="72"/>
    </row>
    <row r="2453" spans="27:47" x14ac:dyDescent="0.2">
      <c r="AA2453" s="72"/>
      <c r="AB2453" s="72"/>
      <c r="AC2453" s="72"/>
      <c r="AD2453" s="72"/>
      <c r="AE2453" s="72"/>
      <c r="AF2453" s="128"/>
      <c r="AG2453" s="127"/>
      <c r="AN2453" s="72"/>
      <c r="AO2453" s="72"/>
      <c r="AP2453" s="72"/>
      <c r="AQ2453" s="72"/>
      <c r="AR2453" s="72"/>
      <c r="AS2453" s="72"/>
      <c r="AT2453" s="72"/>
      <c r="AU2453" s="72"/>
    </row>
    <row r="2454" spans="27:47" x14ac:dyDescent="0.2">
      <c r="AA2454" s="72"/>
      <c r="AB2454" s="72"/>
      <c r="AC2454" s="72"/>
      <c r="AD2454" s="72"/>
      <c r="AE2454" s="72"/>
      <c r="AF2454" s="128"/>
      <c r="AG2454" s="127"/>
      <c r="AN2454" s="72"/>
      <c r="AO2454" s="72"/>
      <c r="AP2454" s="72"/>
      <c r="AQ2454" s="72"/>
      <c r="AR2454" s="72"/>
      <c r="AS2454" s="72"/>
      <c r="AT2454" s="72"/>
      <c r="AU2454" s="72"/>
    </row>
    <row r="2455" spans="27:47" x14ac:dyDescent="0.2">
      <c r="AA2455" s="72"/>
      <c r="AB2455" s="72"/>
      <c r="AC2455" s="72"/>
      <c r="AD2455" s="72"/>
      <c r="AE2455" s="72"/>
      <c r="AF2455" s="128"/>
      <c r="AG2455" s="127"/>
      <c r="AN2455" s="72"/>
      <c r="AO2455" s="72"/>
      <c r="AP2455" s="72"/>
      <c r="AQ2455" s="72"/>
      <c r="AR2455" s="72"/>
      <c r="AS2455" s="72"/>
      <c r="AT2455" s="72"/>
      <c r="AU2455" s="72"/>
    </row>
    <row r="2456" spans="27:47" x14ac:dyDescent="0.2">
      <c r="AA2456" s="72"/>
      <c r="AB2456" s="72"/>
      <c r="AC2456" s="72"/>
      <c r="AD2456" s="72"/>
      <c r="AE2456" s="72"/>
      <c r="AF2456" s="128"/>
      <c r="AG2456" s="127"/>
      <c r="AN2456" s="72"/>
      <c r="AO2456" s="72"/>
      <c r="AP2456" s="72"/>
      <c r="AQ2456" s="72"/>
      <c r="AR2456" s="72"/>
      <c r="AS2456" s="72"/>
      <c r="AT2456" s="72"/>
      <c r="AU2456" s="72"/>
    </row>
    <row r="2457" spans="27:47" x14ac:dyDescent="0.2">
      <c r="AA2457" s="72"/>
      <c r="AB2457" s="72"/>
      <c r="AC2457" s="72"/>
      <c r="AD2457" s="72"/>
      <c r="AE2457" s="72"/>
      <c r="AF2457" s="128"/>
      <c r="AG2457" s="127"/>
      <c r="AN2457" s="72"/>
      <c r="AO2457" s="72"/>
      <c r="AP2457" s="72"/>
      <c r="AQ2457" s="72"/>
      <c r="AR2457" s="72"/>
      <c r="AS2457" s="72"/>
      <c r="AT2457" s="72"/>
      <c r="AU2457" s="72"/>
    </row>
    <row r="2458" spans="27:47" x14ac:dyDescent="0.2">
      <c r="AA2458" s="72"/>
      <c r="AB2458" s="72"/>
      <c r="AC2458" s="72"/>
      <c r="AD2458" s="72"/>
      <c r="AE2458" s="72"/>
      <c r="AF2458" s="128"/>
      <c r="AG2458" s="127"/>
      <c r="AN2458" s="72"/>
      <c r="AO2458" s="72"/>
      <c r="AP2458" s="72"/>
      <c r="AQ2458" s="72"/>
      <c r="AR2458" s="72"/>
      <c r="AS2458" s="72"/>
      <c r="AT2458" s="72"/>
      <c r="AU2458" s="72"/>
    </row>
    <row r="2459" spans="27:47" x14ac:dyDescent="0.2">
      <c r="AA2459" s="72"/>
      <c r="AB2459" s="72"/>
      <c r="AC2459" s="72"/>
      <c r="AD2459" s="72"/>
      <c r="AE2459" s="72"/>
      <c r="AF2459" s="128"/>
      <c r="AG2459" s="127"/>
      <c r="AN2459" s="72"/>
      <c r="AO2459" s="72"/>
      <c r="AP2459" s="72"/>
      <c r="AQ2459" s="72"/>
      <c r="AR2459" s="72"/>
      <c r="AS2459" s="72"/>
      <c r="AT2459" s="72"/>
      <c r="AU2459" s="72"/>
    </row>
    <row r="2460" spans="27:47" x14ac:dyDescent="0.2">
      <c r="AA2460" s="72"/>
      <c r="AB2460" s="72"/>
      <c r="AC2460" s="72"/>
      <c r="AD2460" s="72"/>
      <c r="AE2460" s="72"/>
      <c r="AF2460" s="128"/>
      <c r="AG2460" s="127"/>
      <c r="AN2460" s="72"/>
      <c r="AO2460" s="72"/>
      <c r="AP2460" s="72"/>
      <c r="AQ2460" s="72"/>
      <c r="AR2460" s="72"/>
      <c r="AS2460" s="72"/>
      <c r="AT2460" s="72"/>
      <c r="AU2460" s="72"/>
    </row>
    <row r="2461" spans="27:47" x14ac:dyDescent="0.2">
      <c r="AA2461" s="72"/>
      <c r="AB2461" s="72"/>
      <c r="AC2461" s="72"/>
      <c r="AD2461" s="72"/>
      <c r="AE2461" s="72"/>
      <c r="AF2461" s="128"/>
      <c r="AG2461" s="127"/>
      <c r="AN2461" s="72"/>
      <c r="AO2461" s="72"/>
      <c r="AP2461" s="72"/>
      <c r="AQ2461" s="72"/>
      <c r="AR2461" s="72"/>
      <c r="AS2461" s="72"/>
      <c r="AT2461" s="72"/>
      <c r="AU2461" s="72"/>
    </row>
    <row r="2462" spans="27:47" x14ac:dyDescent="0.2">
      <c r="AA2462" s="72"/>
      <c r="AB2462" s="72"/>
      <c r="AC2462" s="72"/>
      <c r="AD2462" s="72"/>
      <c r="AE2462" s="72"/>
      <c r="AF2462" s="128"/>
      <c r="AG2462" s="127"/>
      <c r="AN2462" s="72"/>
      <c r="AO2462" s="72"/>
      <c r="AP2462" s="72"/>
      <c r="AQ2462" s="72"/>
      <c r="AR2462" s="72"/>
      <c r="AS2462" s="72"/>
      <c r="AT2462" s="72"/>
      <c r="AU2462" s="72"/>
    </row>
    <row r="2463" spans="27:47" x14ac:dyDescent="0.2">
      <c r="AA2463" s="72"/>
      <c r="AB2463" s="72"/>
      <c r="AC2463" s="72"/>
      <c r="AD2463" s="72"/>
      <c r="AE2463" s="72"/>
      <c r="AF2463" s="128"/>
      <c r="AG2463" s="127"/>
      <c r="AN2463" s="72"/>
      <c r="AO2463" s="72"/>
      <c r="AP2463" s="72"/>
      <c r="AQ2463" s="72"/>
      <c r="AR2463" s="72"/>
      <c r="AS2463" s="72"/>
      <c r="AT2463" s="72"/>
      <c r="AU2463" s="72"/>
    </row>
    <row r="2464" spans="27:47" x14ac:dyDescent="0.2">
      <c r="AA2464" s="72"/>
      <c r="AB2464" s="72"/>
      <c r="AC2464" s="72"/>
      <c r="AD2464" s="72"/>
      <c r="AE2464" s="72"/>
      <c r="AF2464" s="128"/>
      <c r="AG2464" s="127"/>
      <c r="AN2464" s="72"/>
      <c r="AO2464" s="72"/>
      <c r="AP2464" s="72"/>
      <c r="AQ2464" s="72"/>
      <c r="AR2464" s="72"/>
      <c r="AS2464" s="72"/>
      <c r="AT2464" s="72"/>
      <c r="AU2464" s="72"/>
    </row>
    <row r="2465" spans="27:47" x14ac:dyDescent="0.2">
      <c r="AA2465" s="72"/>
      <c r="AB2465" s="72"/>
      <c r="AC2465" s="72"/>
      <c r="AD2465" s="72"/>
      <c r="AE2465" s="72"/>
      <c r="AF2465" s="128"/>
      <c r="AG2465" s="127"/>
      <c r="AN2465" s="72"/>
      <c r="AO2465" s="72"/>
      <c r="AP2465" s="72"/>
      <c r="AQ2465" s="72"/>
      <c r="AR2465" s="72"/>
      <c r="AS2465" s="72"/>
      <c r="AT2465" s="72"/>
      <c r="AU2465" s="72"/>
    </row>
    <row r="2466" spans="27:47" x14ac:dyDescent="0.2">
      <c r="AA2466" s="72"/>
      <c r="AB2466" s="72"/>
      <c r="AC2466" s="72"/>
      <c r="AD2466" s="72"/>
      <c r="AE2466" s="72"/>
      <c r="AF2466" s="128"/>
      <c r="AG2466" s="127"/>
      <c r="AN2466" s="72"/>
      <c r="AO2466" s="72"/>
      <c r="AP2466" s="72"/>
      <c r="AQ2466" s="72"/>
      <c r="AR2466" s="72"/>
      <c r="AS2466" s="72"/>
      <c r="AT2466" s="72"/>
      <c r="AU2466" s="72"/>
    </row>
    <row r="2467" spans="27:47" x14ac:dyDescent="0.2">
      <c r="AA2467" s="72"/>
      <c r="AB2467" s="72"/>
      <c r="AC2467" s="72"/>
      <c r="AD2467" s="72"/>
      <c r="AE2467" s="72"/>
      <c r="AF2467" s="128"/>
      <c r="AG2467" s="127"/>
      <c r="AN2467" s="72"/>
      <c r="AO2467" s="72"/>
      <c r="AP2467" s="72"/>
      <c r="AQ2467" s="72"/>
      <c r="AR2467" s="72"/>
      <c r="AS2467" s="72"/>
      <c r="AT2467" s="72"/>
      <c r="AU2467" s="72"/>
    </row>
    <row r="2468" spans="27:47" x14ac:dyDescent="0.2">
      <c r="AA2468" s="72"/>
      <c r="AB2468" s="72"/>
      <c r="AC2468" s="72"/>
      <c r="AD2468" s="72"/>
      <c r="AE2468" s="72"/>
      <c r="AF2468" s="128"/>
      <c r="AG2468" s="127"/>
      <c r="AN2468" s="72"/>
      <c r="AO2468" s="72"/>
      <c r="AP2468" s="72"/>
      <c r="AQ2468" s="72"/>
      <c r="AR2468" s="72"/>
      <c r="AS2468" s="72"/>
      <c r="AT2468" s="72"/>
      <c r="AU2468" s="72"/>
    </row>
    <row r="2469" spans="27:47" x14ac:dyDescent="0.2">
      <c r="AA2469" s="72"/>
      <c r="AB2469" s="72"/>
      <c r="AC2469" s="72"/>
      <c r="AD2469" s="72"/>
      <c r="AE2469" s="72"/>
      <c r="AF2469" s="128"/>
      <c r="AG2469" s="127"/>
      <c r="AN2469" s="72"/>
      <c r="AO2469" s="72"/>
      <c r="AP2469" s="72"/>
      <c r="AQ2469" s="72"/>
      <c r="AR2469" s="72"/>
      <c r="AS2469" s="72"/>
      <c r="AT2469" s="72"/>
      <c r="AU2469" s="72"/>
    </row>
    <row r="2470" spans="27:47" x14ac:dyDescent="0.2">
      <c r="AA2470" s="72"/>
      <c r="AB2470" s="72"/>
      <c r="AC2470" s="72"/>
      <c r="AD2470" s="72"/>
      <c r="AE2470" s="72"/>
      <c r="AF2470" s="128"/>
      <c r="AG2470" s="127"/>
      <c r="AN2470" s="72"/>
      <c r="AO2470" s="72"/>
      <c r="AP2470" s="72"/>
      <c r="AQ2470" s="72"/>
      <c r="AR2470" s="72"/>
      <c r="AS2470" s="72"/>
      <c r="AT2470" s="72"/>
      <c r="AU2470" s="72"/>
    </row>
    <row r="2471" spans="27:47" x14ac:dyDescent="0.2">
      <c r="AA2471" s="72"/>
      <c r="AB2471" s="72"/>
      <c r="AC2471" s="72"/>
      <c r="AD2471" s="72"/>
      <c r="AE2471" s="72"/>
      <c r="AF2471" s="128"/>
      <c r="AG2471" s="127"/>
      <c r="AN2471" s="72"/>
      <c r="AO2471" s="72"/>
      <c r="AP2471" s="72"/>
      <c r="AQ2471" s="72"/>
      <c r="AR2471" s="72"/>
      <c r="AS2471" s="72"/>
      <c r="AT2471" s="72"/>
      <c r="AU2471" s="72"/>
    </row>
    <row r="2472" spans="27:47" x14ac:dyDescent="0.2">
      <c r="AA2472" s="72"/>
      <c r="AB2472" s="72"/>
      <c r="AC2472" s="72"/>
      <c r="AD2472" s="72"/>
      <c r="AE2472" s="72"/>
      <c r="AF2472" s="128"/>
      <c r="AG2472" s="127"/>
      <c r="AN2472" s="72"/>
      <c r="AO2472" s="72"/>
      <c r="AP2472" s="72"/>
      <c r="AQ2472" s="72"/>
      <c r="AR2472" s="72"/>
      <c r="AS2472" s="72"/>
      <c r="AT2472" s="72"/>
      <c r="AU2472" s="72"/>
    </row>
    <row r="2473" spans="27:47" x14ac:dyDescent="0.2">
      <c r="AA2473" s="72"/>
      <c r="AB2473" s="72"/>
      <c r="AC2473" s="72"/>
      <c r="AD2473" s="72"/>
      <c r="AE2473" s="72"/>
      <c r="AF2473" s="128"/>
      <c r="AG2473" s="127"/>
      <c r="AN2473" s="72"/>
      <c r="AO2473" s="72"/>
      <c r="AP2473" s="72"/>
      <c r="AQ2473" s="72"/>
      <c r="AR2473" s="72"/>
      <c r="AS2473" s="72"/>
      <c r="AT2473" s="72"/>
      <c r="AU2473" s="72"/>
    </row>
    <row r="2474" spans="27:47" x14ac:dyDescent="0.2">
      <c r="AA2474" s="72"/>
      <c r="AB2474" s="72"/>
      <c r="AC2474" s="72"/>
      <c r="AD2474" s="72"/>
      <c r="AE2474" s="72"/>
      <c r="AF2474" s="128"/>
      <c r="AG2474" s="127"/>
      <c r="AN2474" s="72"/>
      <c r="AO2474" s="72"/>
      <c r="AP2474" s="72"/>
      <c r="AQ2474" s="72"/>
      <c r="AR2474" s="72"/>
      <c r="AS2474" s="72"/>
      <c r="AT2474" s="72"/>
      <c r="AU2474" s="72"/>
    </row>
    <row r="2475" spans="27:47" x14ac:dyDescent="0.2">
      <c r="AA2475" s="72"/>
      <c r="AB2475" s="72"/>
      <c r="AC2475" s="72"/>
      <c r="AD2475" s="72"/>
      <c r="AE2475" s="72"/>
      <c r="AF2475" s="128"/>
      <c r="AG2475" s="127"/>
      <c r="AN2475" s="72"/>
      <c r="AO2475" s="72"/>
      <c r="AP2475" s="72"/>
      <c r="AQ2475" s="72"/>
      <c r="AR2475" s="72"/>
      <c r="AS2475" s="72"/>
      <c r="AT2475" s="72"/>
      <c r="AU2475" s="72"/>
    </row>
    <row r="2476" spans="27:47" x14ac:dyDescent="0.2">
      <c r="AA2476" s="72"/>
      <c r="AB2476" s="72"/>
      <c r="AC2476" s="72"/>
      <c r="AD2476" s="72"/>
      <c r="AE2476" s="72"/>
      <c r="AF2476" s="128"/>
      <c r="AG2476" s="127"/>
      <c r="AN2476" s="72"/>
      <c r="AO2476" s="72"/>
      <c r="AP2476" s="72"/>
      <c r="AQ2476" s="72"/>
      <c r="AR2476" s="72"/>
      <c r="AS2476" s="72"/>
      <c r="AT2476" s="72"/>
      <c r="AU2476" s="72"/>
    </row>
    <row r="2477" spans="27:47" x14ac:dyDescent="0.2">
      <c r="AA2477" s="72"/>
      <c r="AB2477" s="72"/>
      <c r="AC2477" s="72"/>
      <c r="AD2477" s="72"/>
      <c r="AE2477" s="72"/>
      <c r="AF2477" s="128"/>
      <c r="AG2477" s="127"/>
      <c r="AN2477" s="72"/>
      <c r="AO2477" s="72"/>
      <c r="AP2477" s="72"/>
      <c r="AQ2477" s="72"/>
      <c r="AR2477" s="72"/>
      <c r="AS2477" s="72"/>
      <c r="AT2477" s="72"/>
      <c r="AU2477" s="72"/>
    </row>
    <row r="2478" spans="27:47" x14ac:dyDescent="0.2">
      <c r="AA2478" s="72"/>
      <c r="AB2478" s="72"/>
      <c r="AC2478" s="72"/>
      <c r="AD2478" s="72"/>
      <c r="AE2478" s="72"/>
      <c r="AF2478" s="128"/>
      <c r="AG2478" s="127"/>
      <c r="AN2478" s="72"/>
      <c r="AO2478" s="72"/>
      <c r="AP2478" s="72"/>
      <c r="AQ2478" s="72"/>
      <c r="AR2478" s="72"/>
      <c r="AS2478" s="72"/>
      <c r="AT2478" s="72"/>
      <c r="AU2478" s="72"/>
    </row>
    <row r="2479" spans="27:47" x14ac:dyDescent="0.2">
      <c r="AA2479" s="72"/>
      <c r="AB2479" s="72"/>
      <c r="AC2479" s="72"/>
      <c r="AD2479" s="72"/>
      <c r="AE2479" s="72"/>
      <c r="AF2479" s="128"/>
      <c r="AG2479" s="127"/>
      <c r="AN2479" s="72"/>
      <c r="AO2479" s="72"/>
      <c r="AP2479" s="72"/>
      <c r="AQ2479" s="72"/>
      <c r="AR2479" s="72"/>
      <c r="AS2479" s="72"/>
      <c r="AT2479" s="72"/>
      <c r="AU2479" s="72"/>
    </row>
    <row r="2480" spans="27:47" x14ac:dyDescent="0.2">
      <c r="AA2480" s="72"/>
      <c r="AB2480" s="72"/>
      <c r="AC2480" s="72"/>
      <c r="AD2480" s="72"/>
      <c r="AE2480" s="72"/>
      <c r="AF2480" s="128"/>
      <c r="AG2480" s="127"/>
      <c r="AN2480" s="72"/>
      <c r="AO2480" s="72"/>
      <c r="AP2480" s="72"/>
      <c r="AQ2480" s="72"/>
      <c r="AR2480" s="72"/>
      <c r="AS2480" s="72"/>
      <c r="AT2480" s="72"/>
      <c r="AU2480" s="72"/>
    </row>
    <row r="2481" spans="27:47" x14ac:dyDescent="0.2">
      <c r="AA2481" s="72"/>
      <c r="AB2481" s="72"/>
      <c r="AC2481" s="72"/>
      <c r="AD2481" s="72"/>
      <c r="AE2481" s="72"/>
      <c r="AF2481" s="128"/>
      <c r="AG2481" s="127"/>
      <c r="AN2481" s="72"/>
      <c r="AO2481" s="72"/>
      <c r="AP2481" s="72"/>
      <c r="AQ2481" s="72"/>
      <c r="AR2481" s="72"/>
      <c r="AS2481" s="72"/>
      <c r="AT2481" s="72"/>
      <c r="AU2481" s="72"/>
    </row>
    <row r="2482" spans="27:47" x14ac:dyDescent="0.2">
      <c r="AA2482" s="72"/>
      <c r="AB2482" s="72"/>
      <c r="AC2482" s="72"/>
      <c r="AD2482" s="72"/>
      <c r="AE2482" s="72"/>
      <c r="AF2482" s="128"/>
      <c r="AG2482" s="127"/>
      <c r="AN2482" s="72"/>
      <c r="AO2482" s="72"/>
      <c r="AP2482" s="72"/>
      <c r="AQ2482" s="72"/>
      <c r="AR2482" s="72"/>
      <c r="AS2482" s="72"/>
      <c r="AT2482" s="72"/>
      <c r="AU2482" s="72"/>
    </row>
    <row r="2483" spans="27:47" x14ac:dyDescent="0.2">
      <c r="AA2483" s="72"/>
      <c r="AB2483" s="72"/>
      <c r="AC2483" s="72"/>
      <c r="AD2483" s="72"/>
      <c r="AE2483" s="72"/>
      <c r="AF2483" s="128"/>
      <c r="AG2483" s="127"/>
      <c r="AN2483" s="72"/>
      <c r="AO2483" s="72"/>
      <c r="AP2483" s="72"/>
      <c r="AQ2483" s="72"/>
      <c r="AR2483" s="72"/>
      <c r="AS2483" s="72"/>
      <c r="AT2483" s="72"/>
      <c r="AU2483" s="72"/>
    </row>
    <row r="2484" spans="27:47" x14ac:dyDescent="0.2">
      <c r="AA2484" s="72"/>
      <c r="AB2484" s="72"/>
      <c r="AC2484" s="72"/>
      <c r="AD2484" s="72"/>
      <c r="AE2484" s="72"/>
      <c r="AF2484" s="128"/>
      <c r="AG2484" s="127"/>
      <c r="AN2484" s="72"/>
      <c r="AO2484" s="72"/>
      <c r="AP2484" s="72"/>
      <c r="AQ2484" s="72"/>
      <c r="AR2484" s="72"/>
      <c r="AS2484" s="72"/>
      <c r="AT2484" s="72"/>
      <c r="AU2484" s="72"/>
    </row>
    <row r="2485" spans="27:47" x14ac:dyDescent="0.2">
      <c r="AA2485" s="72"/>
      <c r="AB2485" s="72"/>
      <c r="AC2485" s="72"/>
      <c r="AD2485" s="72"/>
      <c r="AE2485" s="72"/>
      <c r="AF2485" s="128"/>
      <c r="AG2485" s="127"/>
      <c r="AN2485" s="72"/>
      <c r="AO2485" s="72"/>
      <c r="AP2485" s="72"/>
      <c r="AQ2485" s="72"/>
      <c r="AR2485" s="72"/>
      <c r="AS2485" s="72"/>
      <c r="AT2485" s="72"/>
      <c r="AU2485" s="72"/>
    </row>
    <row r="2486" spans="27:47" x14ac:dyDescent="0.2">
      <c r="AA2486" s="72"/>
      <c r="AB2486" s="72"/>
      <c r="AC2486" s="72"/>
      <c r="AD2486" s="72"/>
      <c r="AE2486" s="72"/>
      <c r="AF2486" s="128"/>
      <c r="AG2486" s="127"/>
      <c r="AN2486" s="72"/>
      <c r="AO2486" s="72"/>
      <c r="AP2486" s="72"/>
      <c r="AQ2486" s="72"/>
      <c r="AR2486" s="72"/>
      <c r="AS2486" s="72"/>
      <c r="AT2486" s="72"/>
      <c r="AU2486" s="72"/>
    </row>
    <row r="2487" spans="27:47" x14ac:dyDescent="0.2">
      <c r="AA2487" s="72"/>
      <c r="AB2487" s="72"/>
      <c r="AC2487" s="72"/>
      <c r="AD2487" s="72"/>
      <c r="AE2487" s="72"/>
      <c r="AF2487" s="128"/>
      <c r="AG2487" s="127"/>
      <c r="AN2487" s="72"/>
      <c r="AO2487" s="72"/>
      <c r="AP2487" s="72"/>
      <c r="AQ2487" s="72"/>
      <c r="AR2487" s="72"/>
      <c r="AS2487" s="72"/>
      <c r="AT2487" s="72"/>
      <c r="AU2487" s="72"/>
    </row>
    <row r="2488" spans="27:47" x14ac:dyDescent="0.2">
      <c r="AA2488" s="72"/>
      <c r="AB2488" s="72"/>
      <c r="AC2488" s="72"/>
      <c r="AD2488" s="72"/>
      <c r="AE2488" s="72"/>
      <c r="AF2488" s="128"/>
      <c r="AG2488" s="127"/>
      <c r="AN2488" s="72"/>
      <c r="AO2488" s="72"/>
      <c r="AP2488" s="72"/>
      <c r="AQ2488" s="72"/>
      <c r="AR2488" s="72"/>
      <c r="AS2488" s="72"/>
      <c r="AT2488" s="72"/>
      <c r="AU2488" s="72"/>
    </row>
    <row r="2489" spans="27:47" x14ac:dyDescent="0.2">
      <c r="AA2489" s="72"/>
      <c r="AB2489" s="72"/>
      <c r="AC2489" s="72"/>
      <c r="AD2489" s="72"/>
      <c r="AE2489" s="72"/>
      <c r="AF2489" s="128"/>
      <c r="AG2489" s="127"/>
      <c r="AN2489" s="72"/>
      <c r="AO2489" s="72"/>
      <c r="AP2489" s="72"/>
      <c r="AQ2489" s="72"/>
      <c r="AR2489" s="72"/>
      <c r="AS2489" s="72"/>
      <c r="AT2489" s="72"/>
      <c r="AU2489" s="72"/>
    </row>
    <row r="2490" spans="27:47" x14ac:dyDescent="0.2">
      <c r="AA2490" s="72"/>
      <c r="AB2490" s="72"/>
      <c r="AC2490" s="72"/>
      <c r="AD2490" s="72"/>
      <c r="AE2490" s="72"/>
      <c r="AF2490" s="128"/>
      <c r="AG2490" s="127"/>
      <c r="AN2490" s="72"/>
      <c r="AO2490" s="72"/>
      <c r="AP2490" s="72"/>
      <c r="AQ2490" s="72"/>
      <c r="AR2490" s="72"/>
      <c r="AS2490" s="72"/>
      <c r="AT2490" s="72"/>
      <c r="AU2490" s="72"/>
    </row>
    <row r="2491" spans="27:47" x14ac:dyDescent="0.2">
      <c r="AA2491" s="72"/>
      <c r="AB2491" s="72"/>
      <c r="AC2491" s="72"/>
      <c r="AD2491" s="72"/>
      <c r="AE2491" s="72"/>
      <c r="AF2491" s="128"/>
      <c r="AG2491" s="127"/>
      <c r="AN2491" s="72"/>
      <c r="AO2491" s="72"/>
      <c r="AP2491" s="72"/>
      <c r="AQ2491" s="72"/>
      <c r="AR2491" s="72"/>
      <c r="AS2491" s="72"/>
      <c r="AT2491" s="72"/>
      <c r="AU2491" s="72"/>
    </row>
    <row r="2492" spans="27:47" x14ac:dyDescent="0.2">
      <c r="AA2492" s="72"/>
      <c r="AB2492" s="72"/>
      <c r="AC2492" s="72"/>
      <c r="AD2492" s="72"/>
      <c r="AE2492" s="72"/>
      <c r="AF2492" s="128"/>
      <c r="AG2492" s="127"/>
      <c r="AN2492" s="72"/>
      <c r="AO2492" s="72"/>
      <c r="AP2492" s="72"/>
      <c r="AQ2492" s="72"/>
      <c r="AR2492" s="72"/>
      <c r="AS2492" s="72"/>
      <c r="AT2492" s="72"/>
      <c r="AU2492" s="72"/>
    </row>
    <row r="2493" spans="27:47" x14ac:dyDescent="0.2">
      <c r="AA2493" s="72"/>
      <c r="AB2493" s="72"/>
      <c r="AC2493" s="72"/>
      <c r="AD2493" s="72"/>
      <c r="AE2493" s="72"/>
      <c r="AF2493" s="128"/>
      <c r="AG2493" s="127"/>
      <c r="AN2493" s="72"/>
      <c r="AO2493" s="72"/>
      <c r="AP2493" s="72"/>
      <c r="AQ2493" s="72"/>
      <c r="AR2493" s="72"/>
      <c r="AS2493" s="72"/>
      <c r="AT2493" s="72"/>
      <c r="AU2493" s="72"/>
    </row>
    <row r="2494" spans="27:47" x14ac:dyDescent="0.2">
      <c r="AA2494" s="72"/>
      <c r="AB2494" s="72"/>
      <c r="AC2494" s="72"/>
      <c r="AD2494" s="72"/>
      <c r="AE2494" s="72"/>
      <c r="AF2494" s="128"/>
      <c r="AG2494" s="127"/>
      <c r="AN2494" s="72"/>
      <c r="AO2494" s="72"/>
      <c r="AP2494" s="72"/>
      <c r="AQ2494" s="72"/>
      <c r="AR2494" s="72"/>
      <c r="AS2494" s="72"/>
      <c r="AT2494" s="72"/>
      <c r="AU2494" s="72"/>
    </row>
    <row r="2495" spans="27:47" x14ac:dyDescent="0.2">
      <c r="AA2495" s="72"/>
      <c r="AB2495" s="72"/>
      <c r="AC2495" s="72"/>
      <c r="AD2495" s="72"/>
      <c r="AE2495" s="72"/>
      <c r="AF2495" s="128"/>
      <c r="AG2495" s="127"/>
      <c r="AN2495" s="72"/>
      <c r="AO2495" s="72"/>
      <c r="AP2495" s="72"/>
      <c r="AQ2495" s="72"/>
      <c r="AR2495" s="72"/>
      <c r="AS2495" s="72"/>
      <c r="AT2495" s="72"/>
      <c r="AU2495" s="72"/>
    </row>
    <row r="2496" spans="27:47" x14ac:dyDescent="0.2">
      <c r="AA2496" s="72"/>
      <c r="AB2496" s="72"/>
      <c r="AC2496" s="72"/>
      <c r="AD2496" s="72"/>
      <c r="AE2496" s="72"/>
      <c r="AF2496" s="128"/>
      <c r="AG2496" s="127"/>
      <c r="AN2496" s="72"/>
      <c r="AO2496" s="72"/>
      <c r="AP2496" s="72"/>
      <c r="AQ2496" s="72"/>
      <c r="AR2496" s="72"/>
      <c r="AS2496" s="72"/>
      <c r="AT2496" s="72"/>
      <c r="AU2496" s="72"/>
    </row>
    <row r="2497" spans="27:47" x14ac:dyDescent="0.2">
      <c r="AA2497" s="72"/>
      <c r="AB2497" s="72"/>
      <c r="AC2497" s="72"/>
      <c r="AD2497" s="72"/>
      <c r="AE2497" s="72"/>
      <c r="AF2497" s="128"/>
      <c r="AG2497" s="127"/>
      <c r="AN2497" s="72"/>
      <c r="AO2497" s="72"/>
      <c r="AP2497" s="72"/>
      <c r="AQ2497" s="72"/>
      <c r="AR2497" s="72"/>
      <c r="AS2497" s="72"/>
      <c r="AT2497" s="72"/>
      <c r="AU2497" s="72"/>
    </row>
    <row r="2498" spans="27:47" x14ac:dyDescent="0.2">
      <c r="AA2498" s="72"/>
      <c r="AB2498" s="72"/>
      <c r="AC2498" s="72"/>
      <c r="AD2498" s="72"/>
      <c r="AE2498" s="72"/>
      <c r="AF2498" s="128"/>
      <c r="AG2498" s="127"/>
      <c r="AN2498" s="72"/>
      <c r="AO2498" s="72"/>
      <c r="AP2498" s="72"/>
      <c r="AQ2498" s="72"/>
      <c r="AR2498" s="72"/>
      <c r="AS2498" s="72"/>
      <c r="AT2498" s="72"/>
      <c r="AU2498" s="72"/>
    </row>
    <row r="2499" spans="27:47" x14ac:dyDescent="0.2">
      <c r="AA2499" s="72"/>
      <c r="AB2499" s="72"/>
      <c r="AC2499" s="72"/>
      <c r="AD2499" s="72"/>
      <c r="AE2499" s="72"/>
      <c r="AF2499" s="128"/>
      <c r="AG2499" s="127"/>
      <c r="AN2499" s="72"/>
      <c r="AO2499" s="72"/>
      <c r="AP2499" s="72"/>
      <c r="AQ2499" s="72"/>
      <c r="AR2499" s="72"/>
      <c r="AS2499" s="72"/>
      <c r="AT2499" s="72"/>
      <c r="AU2499" s="72"/>
    </row>
    <row r="2500" spans="27:47" x14ac:dyDescent="0.2">
      <c r="AA2500" s="72"/>
      <c r="AB2500" s="72"/>
      <c r="AC2500" s="72"/>
      <c r="AD2500" s="72"/>
      <c r="AE2500" s="72"/>
      <c r="AF2500" s="128"/>
      <c r="AG2500" s="127"/>
      <c r="AN2500" s="72"/>
      <c r="AO2500" s="72"/>
      <c r="AP2500" s="72"/>
      <c r="AQ2500" s="72"/>
      <c r="AR2500" s="72"/>
      <c r="AS2500" s="72"/>
      <c r="AT2500" s="72"/>
      <c r="AU2500" s="72"/>
    </row>
    <row r="2501" spans="27:47" x14ac:dyDescent="0.2">
      <c r="AA2501" s="72"/>
      <c r="AB2501" s="72"/>
      <c r="AC2501" s="72"/>
      <c r="AD2501" s="72"/>
      <c r="AE2501" s="72"/>
      <c r="AF2501" s="128"/>
      <c r="AG2501" s="127"/>
      <c r="AN2501" s="72"/>
      <c r="AO2501" s="72"/>
      <c r="AP2501" s="72"/>
      <c r="AQ2501" s="72"/>
      <c r="AR2501" s="72"/>
      <c r="AS2501" s="72"/>
      <c r="AT2501" s="72"/>
      <c r="AU2501" s="72"/>
    </row>
    <row r="2502" spans="27:47" x14ac:dyDescent="0.2">
      <c r="AA2502" s="72"/>
      <c r="AB2502" s="72"/>
      <c r="AC2502" s="72"/>
      <c r="AD2502" s="72"/>
      <c r="AE2502" s="72"/>
      <c r="AF2502" s="128"/>
      <c r="AG2502" s="127"/>
      <c r="AN2502" s="72"/>
      <c r="AO2502" s="72"/>
      <c r="AP2502" s="72"/>
      <c r="AQ2502" s="72"/>
      <c r="AR2502" s="72"/>
      <c r="AS2502" s="72"/>
      <c r="AT2502" s="72"/>
      <c r="AU2502" s="72"/>
    </row>
    <row r="2503" spans="27:47" x14ac:dyDescent="0.2">
      <c r="AA2503" s="72"/>
      <c r="AB2503" s="72"/>
      <c r="AC2503" s="72"/>
      <c r="AD2503" s="72"/>
      <c r="AE2503" s="72"/>
      <c r="AF2503" s="128"/>
      <c r="AG2503" s="127"/>
      <c r="AN2503" s="72"/>
      <c r="AO2503" s="72"/>
      <c r="AP2503" s="72"/>
      <c r="AQ2503" s="72"/>
      <c r="AR2503" s="72"/>
      <c r="AS2503" s="72"/>
      <c r="AT2503" s="72"/>
      <c r="AU2503" s="72"/>
    </row>
    <row r="2504" spans="27:47" x14ac:dyDescent="0.2">
      <c r="AA2504" s="72"/>
      <c r="AB2504" s="72"/>
      <c r="AC2504" s="72"/>
      <c r="AD2504" s="72"/>
      <c r="AE2504" s="72"/>
      <c r="AF2504" s="128"/>
      <c r="AG2504" s="127"/>
      <c r="AN2504" s="72"/>
      <c r="AO2504" s="72"/>
      <c r="AP2504" s="72"/>
      <c r="AQ2504" s="72"/>
      <c r="AR2504" s="72"/>
      <c r="AS2504" s="72"/>
      <c r="AT2504" s="72"/>
      <c r="AU2504" s="72"/>
    </row>
    <row r="2505" spans="27:47" x14ac:dyDescent="0.2">
      <c r="AA2505" s="72"/>
      <c r="AB2505" s="72"/>
      <c r="AC2505" s="72"/>
      <c r="AD2505" s="72"/>
      <c r="AE2505" s="72"/>
      <c r="AF2505" s="128"/>
      <c r="AG2505" s="127"/>
      <c r="AN2505" s="72"/>
      <c r="AO2505" s="72"/>
      <c r="AP2505" s="72"/>
      <c r="AQ2505" s="72"/>
      <c r="AR2505" s="72"/>
      <c r="AS2505" s="72"/>
      <c r="AT2505" s="72"/>
      <c r="AU2505" s="72"/>
    </row>
    <row r="2506" spans="27:47" x14ac:dyDescent="0.2">
      <c r="AA2506" s="72"/>
      <c r="AB2506" s="72"/>
      <c r="AC2506" s="72"/>
      <c r="AD2506" s="72"/>
      <c r="AE2506" s="72"/>
      <c r="AF2506" s="128"/>
      <c r="AG2506" s="127"/>
      <c r="AN2506" s="72"/>
      <c r="AO2506" s="72"/>
      <c r="AP2506" s="72"/>
      <c r="AQ2506" s="72"/>
      <c r="AR2506" s="72"/>
      <c r="AS2506" s="72"/>
      <c r="AT2506" s="72"/>
      <c r="AU2506" s="72"/>
    </row>
    <row r="2507" spans="27:47" x14ac:dyDescent="0.2">
      <c r="AA2507" s="72"/>
      <c r="AB2507" s="72"/>
      <c r="AC2507" s="72"/>
      <c r="AD2507" s="72"/>
      <c r="AE2507" s="72"/>
      <c r="AF2507" s="128"/>
      <c r="AG2507" s="127"/>
      <c r="AN2507" s="72"/>
      <c r="AO2507" s="72"/>
      <c r="AP2507" s="72"/>
      <c r="AQ2507" s="72"/>
      <c r="AR2507" s="72"/>
      <c r="AS2507" s="72"/>
      <c r="AT2507" s="72"/>
      <c r="AU2507" s="72"/>
    </row>
    <row r="2508" spans="27:47" x14ac:dyDescent="0.2">
      <c r="AA2508" s="72"/>
      <c r="AB2508" s="72"/>
      <c r="AC2508" s="72"/>
      <c r="AD2508" s="72"/>
      <c r="AE2508" s="72"/>
      <c r="AF2508" s="128"/>
      <c r="AG2508" s="127"/>
      <c r="AN2508" s="72"/>
      <c r="AO2508" s="72"/>
      <c r="AP2508" s="72"/>
      <c r="AQ2508" s="72"/>
      <c r="AR2508" s="72"/>
      <c r="AS2508" s="72"/>
      <c r="AT2508" s="72"/>
      <c r="AU2508" s="72"/>
    </row>
    <row r="2509" spans="27:47" x14ac:dyDescent="0.2">
      <c r="AA2509" s="72"/>
      <c r="AB2509" s="72"/>
      <c r="AC2509" s="72"/>
      <c r="AD2509" s="72"/>
      <c r="AE2509" s="72"/>
      <c r="AF2509" s="128"/>
      <c r="AG2509" s="127"/>
      <c r="AN2509" s="72"/>
      <c r="AO2509" s="72"/>
      <c r="AP2509" s="72"/>
      <c r="AQ2509" s="72"/>
      <c r="AR2509" s="72"/>
      <c r="AS2509" s="72"/>
      <c r="AT2509" s="72"/>
      <c r="AU2509" s="72"/>
    </row>
    <row r="2510" spans="27:47" x14ac:dyDescent="0.2">
      <c r="AA2510" s="72"/>
      <c r="AB2510" s="72"/>
      <c r="AC2510" s="72"/>
      <c r="AD2510" s="72"/>
      <c r="AE2510" s="72"/>
      <c r="AF2510" s="128"/>
      <c r="AG2510" s="127"/>
      <c r="AN2510" s="72"/>
      <c r="AO2510" s="72"/>
      <c r="AP2510" s="72"/>
      <c r="AQ2510" s="72"/>
      <c r="AR2510" s="72"/>
      <c r="AS2510" s="72"/>
      <c r="AT2510" s="72"/>
      <c r="AU2510" s="72"/>
    </row>
    <row r="2511" spans="27:47" x14ac:dyDescent="0.2">
      <c r="AA2511" s="72"/>
      <c r="AB2511" s="72"/>
      <c r="AC2511" s="72"/>
      <c r="AD2511" s="72"/>
      <c r="AE2511" s="72"/>
      <c r="AF2511" s="128"/>
      <c r="AG2511" s="127"/>
      <c r="AN2511" s="72"/>
      <c r="AO2511" s="72"/>
      <c r="AP2511" s="72"/>
      <c r="AQ2511" s="72"/>
      <c r="AR2511" s="72"/>
      <c r="AS2511" s="72"/>
      <c r="AT2511" s="72"/>
      <c r="AU2511" s="72"/>
    </row>
    <row r="2512" spans="27:47" x14ac:dyDescent="0.2">
      <c r="AA2512" s="72"/>
      <c r="AB2512" s="72"/>
      <c r="AC2512" s="72"/>
      <c r="AD2512" s="72"/>
      <c r="AE2512" s="72"/>
      <c r="AF2512" s="128"/>
      <c r="AG2512" s="127"/>
      <c r="AN2512" s="72"/>
      <c r="AO2512" s="72"/>
      <c r="AP2512" s="72"/>
      <c r="AQ2512" s="72"/>
      <c r="AR2512" s="72"/>
      <c r="AS2512" s="72"/>
      <c r="AT2512" s="72"/>
      <c r="AU2512" s="72"/>
    </row>
    <row r="2513" spans="27:47" x14ac:dyDescent="0.2">
      <c r="AA2513" s="72"/>
      <c r="AB2513" s="72"/>
      <c r="AC2513" s="72"/>
      <c r="AD2513" s="72"/>
      <c r="AE2513" s="72"/>
      <c r="AF2513" s="128"/>
      <c r="AG2513" s="127"/>
      <c r="AN2513" s="72"/>
      <c r="AO2513" s="72"/>
      <c r="AP2513" s="72"/>
      <c r="AQ2513" s="72"/>
      <c r="AR2513" s="72"/>
      <c r="AS2513" s="72"/>
      <c r="AT2513" s="72"/>
      <c r="AU2513" s="72"/>
    </row>
    <row r="2514" spans="27:47" x14ac:dyDescent="0.2">
      <c r="AA2514" s="72"/>
      <c r="AB2514" s="72"/>
      <c r="AC2514" s="72"/>
      <c r="AD2514" s="72"/>
      <c r="AE2514" s="72"/>
      <c r="AF2514" s="128"/>
      <c r="AG2514" s="127"/>
      <c r="AN2514" s="72"/>
      <c r="AO2514" s="72"/>
      <c r="AP2514" s="72"/>
      <c r="AQ2514" s="72"/>
      <c r="AR2514" s="72"/>
      <c r="AS2514" s="72"/>
      <c r="AT2514" s="72"/>
      <c r="AU2514" s="72"/>
    </row>
    <row r="2515" spans="27:47" x14ac:dyDescent="0.2">
      <c r="AA2515" s="72"/>
      <c r="AB2515" s="72"/>
      <c r="AC2515" s="72"/>
      <c r="AD2515" s="72"/>
      <c r="AE2515" s="72"/>
      <c r="AF2515" s="128"/>
      <c r="AG2515" s="127"/>
      <c r="AN2515" s="72"/>
      <c r="AO2515" s="72"/>
      <c r="AP2515" s="72"/>
      <c r="AQ2515" s="72"/>
      <c r="AR2515" s="72"/>
      <c r="AS2515" s="72"/>
      <c r="AT2515" s="72"/>
      <c r="AU2515" s="72"/>
    </row>
    <row r="2516" spans="27:47" x14ac:dyDescent="0.2">
      <c r="AA2516" s="72"/>
      <c r="AB2516" s="72"/>
      <c r="AC2516" s="72"/>
      <c r="AD2516" s="72"/>
      <c r="AE2516" s="72"/>
      <c r="AF2516" s="128"/>
      <c r="AG2516" s="127"/>
      <c r="AN2516" s="72"/>
      <c r="AO2516" s="72"/>
      <c r="AP2516" s="72"/>
      <c r="AQ2516" s="72"/>
      <c r="AR2516" s="72"/>
      <c r="AS2516" s="72"/>
      <c r="AT2516" s="72"/>
      <c r="AU2516" s="72"/>
    </row>
    <row r="2517" spans="27:47" x14ac:dyDescent="0.2">
      <c r="AA2517" s="72"/>
      <c r="AB2517" s="72"/>
      <c r="AC2517" s="72"/>
      <c r="AD2517" s="72"/>
      <c r="AE2517" s="72"/>
      <c r="AF2517" s="128"/>
      <c r="AG2517" s="127"/>
      <c r="AN2517" s="72"/>
      <c r="AO2517" s="72"/>
      <c r="AP2517" s="72"/>
      <c r="AQ2517" s="72"/>
      <c r="AR2517" s="72"/>
      <c r="AS2517" s="72"/>
      <c r="AT2517" s="72"/>
      <c r="AU2517" s="72"/>
    </row>
    <row r="2518" spans="27:47" x14ac:dyDescent="0.2">
      <c r="AA2518" s="72"/>
      <c r="AB2518" s="72"/>
      <c r="AC2518" s="72"/>
      <c r="AD2518" s="72"/>
      <c r="AE2518" s="72"/>
      <c r="AF2518" s="128"/>
      <c r="AG2518" s="127"/>
      <c r="AN2518" s="72"/>
      <c r="AO2518" s="72"/>
      <c r="AP2518" s="72"/>
      <c r="AQ2518" s="72"/>
      <c r="AR2518" s="72"/>
      <c r="AS2518" s="72"/>
      <c r="AT2518" s="72"/>
      <c r="AU2518" s="72"/>
    </row>
    <row r="2519" spans="27:47" x14ac:dyDescent="0.2">
      <c r="AA2519" s="72"/>
      <c r="AB2519" s="72"/>
      <c r="AC2519" s="72"/>
      <c r="AD2519" s="72"/>
      <c r="AE2519" s="72"/>
      <c r="AF2519" s="128"/>
      <c r="AG2519" s="127"/>
      <c r="AN2519" s="72"/>
      <c r="AO2519" s="72"/>
      <c r="AP2519" s="72"/>
      <c r="AQ2519" s="72"/>
      <c r="AR2519" s="72"/>
      <c r="AS2519" s="72"/>
      <c r="AT2519" s="72"/>
      <c r="AU2519" s="72"/>
    </row>
    <row r="2520" spans="27:47" x14ac:dyDescent="0.2">
      <c r="AA2520" s="72"/>
      <c r="AB2520" s="72"/>
      <c r="AC2520" s="72"/>
      <c r="AD2520" s="72"/>
      <c r="AE2520" s="72"/>
      <c r="AF2520" s="128"/>
      <c r="AG2520" s="127"/>
      <c r="AN2520" s="72"/>
      <c r="AO2520" s="72"/>
      <c r="AP2520" s="72"/>
      <c r="AQ2520" s="72"/>
      <c r="AR2520" s="72"/>
      <c r="AS2520" s="72"/>
      <c r="AT2520" s="72"/>
      <c r="AU2520" s="72"/>
    </row>
    <row r="2521" spans="27:47" x14ac:dyDescent="0.2">
      <c r="AA2521" s="72"/>
      <c r="AB2521" s="72"/>
      <c r="AC2521" s="72"/>
      <c r="AD2521" s="72"/>
      <c r="AE2521" s="72"/>
      <c r="AF2521" s="128"/>
      <c r="AG2521" s="127"/>
      <c r="AN2521" s="72"/>
      <c r="AO2521" s="72"/>
      <c r="AP2521" s="72"/>
      <c r="AQ2521" s="72"/>
      <c r="AR2521" s="72"/>
      <c r="AS2521" s="72"/>
      <c r="AT2521" s="72"/>
      <c r="AU2521" s="72"/>
    </row>
    <row r="2522" spans="27:47" x14ac:dyDescent="0.2">
      <c r="AA2522" s="72"/>
      <c r="AB2522" s="72"/>
      <c r="AC2522" s="72"/>
      <c r="AD2522" s="72"/>
      <c r="AE2522" s="72"/>
      <c r="AF2522" s="128"/>
      <c r="AG2522" s="127"/>
      <c r="AN2522" s="72"/>
      <c r="AO2522" s="72"/>
      <c r="AP2522" s="72"/>
      <c r="AQ2522" s="72"/>
      <c r="AR2522" s="72"/>
      <c r="AS2522" s="72"/>
      <c r="AT2522" s="72"/>
      <c r="AU2522" s="72"/>
    </row>
    <row r="2523" spans="27:47" x14ac:dyDescent="0.2">
      <c r="AA2523" s="72"/>
      <c r="AB2523" s="72"/>
      <c r="AC2523" s="72"/>
      <c r="AD2523" s="72"/>
      <c r="AE2523" s="72"/>
      <c r="AF2523" s="128"/>
      <c r="AG2523" s="127"/>
      <c r="AN2523" s="72"/>
      <c r="AO2523" s="72"/>
      <c r="AP2523" s="72"/>
      <c r="AQ2523" s="72"/>
      <c r="AR2523" s="72"/>
      <c r="AS2523" s="72"/>
      <c r="AT2523" s="72"/>
      <c r="AU2523" s="72"/>
    </row>
    <row r="2524" spans="27:47" x14ac:dyDescent="0.2">
      <c r="AA2524" s="72"/>
      <c r="AB2524" s="72"/>
      <c r="AC2524" s="72"/>
      <c r="AD2524" s="72"/>
      <c r="AE2524" s="72"/>
      <c r="AF2524" s="128"/>
      <c r="AG2524" s="127"/>
      <c r="AN2524" s="72"/>
      <c r="AO2524" s="72"/>
      <c r="AP2524" s="72"/>
      <c r="AQ2524" s="72"/>
      <c r="AR2524" s="72"/>
      <c r="AS2524" s="72"/>
      <c r="AT2524" s="72"/>
      <c r="AU2524" s="72"/>
    </row>
    <row r="2525" spans="27:47" x14ac:dyDescent="0.2">
      <c r="AA2525" s="72"/>
      <c r="AB2525" s="72"/>
      <c r="AC2525" s="72"/>
      <c r="AD2525" s="72"/>
      <c r="AE2525" s="72"/>
      <c r="AF2525" s="128"/>
      <c r="AG2525" s="127"/>
      <c r="AN2525" s="72"/>
      <c r="AO2525" s="72"/>
      <c r="AP2525" s="72"/>
      <c r="AQ2525" s="72"/>
      <c r="AR2525" s="72"/>
      <c r="AS2525" s="72"/>
      <c r="AT2525" s="72"/>
      <c r="AU2525" s="72"/>
    </row>
    <row r="2526" spans="27:47" x14ac:dyDescent="0.2">
      <c r="AA2526" s="72"/>
      <c r="AB2526" s="72"/>
      <c r="AC2526" s="72"/>
      <c r="AD2526" s="72"/>
      <c r="AE2526" s="72"/>
      <c r="AF2526" s="128"/>
      <c r="AG2526" s="127"/>
      <c r="AN2526" s="72"/>
      <c r="AO2526" s="72"/>
      <c r="AP2526" s="72"/>
      <c r="AQ2526" s="72"/>
      <c r="AR2526" s="72"/>
      <c r="AS2526" s="72"/>
      <c r="AT2526" s="72"/>
      <c r="AU2526" s="72"/>
    </row>
    <row r="2527" spans="27:47" x14ac:dyDescent="0.2">
      <c r="AA2527" s="72"/>
      <c r="AB2527" s="72"/>
      <c r="AC2527" s="72"/>
      <c r="AD2527" s="72"/>
      <c r="AE2527" s="72"/>
      <c r="AF2527" s="128"/>
      <c r="AG2527" s="127"/>
      <c r="AN2527" s="72"/>
      <c r="AO2527" s="72"/>
      <c r="AP2527" s="72"/>
      <c r="AQ2527" s="72"/>
      <c r="AR2527" s="72"/>
      <c r="AS2527" s="72"/>
      <c r="AT2527" s="72"/>
      <c r="AU2527" s="72"/>
    </row>
    <row r="2528" spans="27:47" x14ac:dyDescent="0.2">
      <c r="AA2528" s="72"/>
      <c r="AB2528" s="72"/>
      <c r="AC2528" s="72"/>
      <c r="AD2528" s="72"/>
      <c r="AE2528" s="72"/>
      <c r="AF2528" s="128"/>
      <c r="AG2528" s="127"/>
      <c r="AN2528" s="72"/>
      <c r="AO2528" s="72"/>
      <c r="AP2528" s="72"/>
      <c r="AQ2528" s="72"/>
      <c r="AR2528" s="72"/>
      <c r="AS2528" s="72"/>
      <c r="AT2528" s="72"/>
      <c r="AU2528" s="72"/>
    </row>
    <row r="2529" spans="27:47" x14ac:dyDescent="0.2">
      <c r="AA2529" s="72"/>
      <c r="AB2529" s="72"/>
      <c r="AC2529" s="72"/>
      <c r="AD2529" s="72"/>
      <c r="AE2529" s="72"/>
      <c r="AF2529" s="128"/>
      <c r="AG2529" s="127"/>
      <c r="AN2529" s="72"/>
      <c r="AO2529" s="72"/>
      <c r="AP2529" s="72"/>
      <c r="AQ2529" s="72"/>
      <c r="AR2529" s="72"/>
      <c r="AS2529" s="72"/>
      <c r="AT2529" s="72"/>
      <c r="AU2529" s="72"/>
    </row>
    <row r="2530" spans="27:47" x14ac:dyDescent="0.2">
      <c r="AA2530" s="72"/>
      <c r="AB2530" s="72"/>
      <c r="AC2530" s="72"/>
      <c r="AD2530" s="72"/>
      <c r="AE2530" s="72"/>
      <c r="AF2530" s="128"/>
      <c r="AG2530" s="127"/>
      <c r="AN2530" s="72"/>
      <c r="AO2530" s="72"/>
      <c r="AP2530" s="72"/>
      <c r="AQ2530" s="72"/>
      <c r="AR2530" s="72"/>
      <c r="AS2530" s="72"/>
      <c r="AT2530" s="72"/>
      <c r="AU2530" s="72"/>
    </row>
    <row r="2531" spans="27:47" x14ac:dyDescent="0.2">
      <c r="AA2531" s="72"/>
      <c r="AB2531" s="72"/>
      <c r="AC2531" s="72"/>
      <c r="AD2531" s="72"/>
      <c r="AE2531" s="72"/>
      <c r="AF2531" s="128"/>
      <c r="AG2531" s="127"/>
      <c r="AN2531" s="72"/>
      <c r="AO2531" s="72"/>
      <c r="AP2531" s="72"/>
      <c r="AQ2531" s="72"/>
      <c r="AR2531" s="72"/>
      <c r="AS2531" s="72"/>
      <c r="AT2531" s="72"/>
      <c r="AU2531" s="72"/>
    </row>
    <row r="2532" spans="27:47" x14ac:dyDescent="0.2">
      <c r="AA2532" s="72"/>
      <c r="AB2532" s="72"/>
      <c r="AC2532" s="72"/>
      <c r="AD2532" s="72"/>
      <c r="AE2532" s="72"/>
      <c r="AF2532" s="128"/>
      <c r="AG2532" s="127"/>
      <c r="AN2532" s="72"/>
      <c r="AO2532" s="72"/>
      <c r="AP2532" s="72"/>
      <c r="AQ2532" s="72"/>
      <c r="AR2532" s="72"/>
      <c r="AS2532" s="72"/>
      <c r="AT2532" s="72"/>
      <c r="AU2532" s="72"/>
    </row>
    <row r="2533" spans="27:47" x14ac:dyDescent="0.2">
      <c r="AA2533" s="72"/>
      <c r="AB2533" s="72"/>
      <c r="AC2533" s="72"/>
      <c r="AD2533" s="72"/>
      <c r="AE2533" s="72"/>
      <c r="AF2533" s="128"/>
      <c r="AG2533" s="127"/>
      <c r="AN2533" s="72"/>
      <c r="AO2533" s="72"/>
      <c r="AP2533" s="72"/>
      <c r="AQ2533" s="72"/>
      <c r="AR2533" s="72"/>
      <c r="AS2533" s="72"/>
      <c r="AT2533" s="72"/>
      <c r="AU2533" s="72"/>
    </row>
    <row r="2534" spans="27:47" x14ac:dyDescent="0.2">
      <c r="AA2534" s="72"/>
      <c r="AB2534" s="72"/>
      <c r="AC2534" s="72"/>
      <c r="AD2534" s="72"/>
      <c r="AE2534" s="72"/>
      <c r="AF2534" s="128"/>
      <c r="AG2534" s="127"/>
      <c r="AN2534" s="72"/>
      <c r="AO2534" s="72"/>
      <c r="AP2534" s="72"/>
      <c r="AQ2534" s="72"/>
      <c r="AR2534" s="72"/>
      <c r="AS2534" s="72"/>
      <c r="AT2534" s="72"/>
      <c r="AU2534" s="72"/>
    </row>
    <row r="2535" spans="27:47" x14ac:dyDescent="0.2">
      <c r="AA2535" s="72"/>
      <c r="AB2535" s="72"/>
      <c r="AC2535" s="72"/>
      <c r="AD2535" s="72"/>
      <c r="AE2535" s="72"/>
      <c r="AF2535" s="128"/>
      <c r="AG2535" s="127"/>
      <c r="AN2535" s="72"/>
      <c r="AO2535" s="72"/>
      <c r="AP2535" s="72"/>
      <c r="AQ2535" s="72"/>
      <c r="AR2535" s="72"/>
      <c r="AS2535" s="72"/>
      <c r="AT2535" s="72"/>
      <c r="AU2535" s="72"/>
    </row>
    <row r="2536" spans="27:47" x14ac:dyDescent="0.2">
      <c r="AA2536" s="72"/>
      <c r="AB2536" s="72"/>
      <c r="AC2536" s="72"/>
      <c r="AD2536" s="72"/>
      <c r="AE2536" s="72"/>
      <c r="AF2536" s="128"/>
      <c r="AG2536" s="127"/>
      <c r="AN2536" s="72"/>
      <c r="AO2536" s="72"/>
      <c r="AP2536" s="72"/>
      <c r="AQ2536" s="72"/>
      <c r="AR2536" s="72"/>
      <c r="AS2536" s="72"/>
      <c r="AT2536" s="72"/>
      <c r="AU2536" s="72"/>
    </row>
    <row r="2537" spans="27:47" x14ac:dyDescent="0.2">
      <c r="AA2537" s="72"/>
      <c r="AB2537" s="72"/>
      <c r="AC2537" s="72"/>
      <c r="AD2537" s="72"/>
      <c r="AE2537" s="72"/>
      <c r="AF2537" s="128"/>
      <c r="AG2537" s="127"/>
      <c r="AN2537" s="72"/>
      <c r="AO2537" s="72"/>
      <c r="AP2537" s="72"/>
      <c r="AQ2537" s="72"/>
      <c r="AR2537" s="72"/>
      <c r="AS2537" s="72"/>
      <c r="AT2537" s="72"/>
      <c r="AU2537" s="72"/>
    </row>
    <row r="2538" spans="27:47" x14ac:dyDescent="0.2">
      <c r="AA2538" s="72"/>
      <c r="AB2538" s="72"/>
      <c r="AC2538" s="72"/>
      <c r="AD2538" s="72"/>
      <c r="AE2538" s="72"/>
      <c r="AF2538" s="128"/>
      <c r="AG2538" s="127"/>
      <c r="AN2538" s="72"/>
      <c r="AO2538" s="72"/>
      <c r="AP2538" s="72"/>
      <c r="AQ2538" s="72"/>
      <c r="AR2538" s="72"/>
      <c r="AS2538" s="72"/>
      <c r="AT2538" s="72"/>
      <c r="AU2538" s="72"/>
    </row>
    <row r="2539" spans="27:47" x14ac:dyDescent="0.2">
      <c r="AA2539" s="72"/>
      <c r="AB2539" s="72"/>
      <c r="AC2539" s="72"/>
      <c r="AD2539" s="72"/>
      <c r="AE2539" s="72"/>
      <c r="AF2539" s="128"/>
      <c r="AG2539" s="127"/>
      <c r="AN2539" s="72"/>
      <c r="AO2539" s="72"/>
      <c r="AP2539" s="72"/>
      <c r="AQ2539" s="72"/>
      <c r="AR2539" s="72"/>
      <c r="AS2539" s="72"/>
      <c r="AT2539" s="72"/>
      <c r="AU2539" s="72"/>
    </row>
    <row r="2540" spans="27:47" x14ac:dyDescent="0.2">
      <c r="AA2540" s="72"/>
      <c r="AB2540" s="72"/>
      <c r="AC2540" s="72"/>
      <c r="AD2540" s="72"/>
      <c r="AE2540" s="72"/>
      <c r="AF2540" s="128"/>
      <c r="AG2540" s="127"/>
      <c r="AN2540" s="72"/>
      <c r="AO2540" s="72"/>
      <c r="AP2540" s="72"/>
      <c r="AQ2540" s="72"/>
      <c r="AR2540" s="72"/>
      <c r="AS2540" s="72"/>
      <c r="AT2540" s="72"/>
      <c r="AU2540" s="72"/>
    </row>
    <row r="2541" spans="27:47" x14ac:dyDescent="0.2">
      <c r="AA2541" s="72"/>
      <c r="AB2541" s="72"/>
      <c r="AC2541" s="72"/>
      <c r="AD2541" s="72"/>
      <c r="AE2541" s="72"/>
      <c r="AF2541" s="128"/>
      <c r="AG2541" s="127"/>
      <c r="AN2541" s="72"/>
      <c r="AO2541" s="72"/>
      <c r="AP2541" s="72"/>
      <c r="AQ2541" s="72"/>
      <c r="AR2541" s="72"/>
      <c r="AS2541" s="72"/>
      <c r="AT2541" s="72"/>
      <c r="AU2541" s="72"/>
    </row>
  </sheetData>
  <sheetProtection sheet="1"/>
  <phoneticPr fontId="21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39FDA-6AAB-43F3-A35A-C87F3E5BEEED}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237"/>
  <sheetViews>
    <sheetView topLeftCell="A11" workbookViewId="0">
      <selection activeCell="A11" sqref="A11"/>
    </sheetView>
  </sheetViews>
  <sheetFormatPr defaultColWidth="10.28515625" defaultRowHeight="12.75" x14ac:dyDescent="0.2"/>
  <cols>
    <col min="1" max="1" width="14.42578125" customWidth="1"/>
    <col min="2" max="2" width="5.140625" customWidth="1"/>
    <col min="3" max="4" width="11.85546875" customWidth="1"/>
    <col min="5" max="5" width="10" bestFit="1" customWidth="1"/>
    <col min="6" max="6" width="15.42578125" customWidth="1"/>
    <col min="7" max="15" width="8.140625" customWidth="1"/>
    <col min="16" max="16" width="8" customWidth="1"/>
    <col min="17" max="17" width="11.140625" customWidth="1"/>
    <col min="18" max="18" width="9.85546875" customWidth="1"/>
  </cols>
  <sheetData>
    <row r="1" spans="1:23" ht="21" thickBot="1" x14ac:dyDescent="0.35">
      <c r="A1" s="1" t="s">
        <v>856</v>
      </c>
      <c r="B1" s="21"/>
      <c r="C1" s="22"/>
      <c r="V1" s="7" t="s">
        <v>754</v>
      </c>
      <c r="W1" s="9" t="s">
        <v>766</v>
      </c>
    </row>
    <row r="2" spans="1:23" x14ac:dyDescent="0.2">
      <c r="A2" t="s">
        <v>769</v>
      </c>
      <c r="B2" t="s">
        <v>770</v>
      </c>
      <c r="D2" s="11" t="s">
        <v>771</v>
      </c>
      <c r="V2">
        <v>-7000</v>
      </c>
      <c r="W2" s="12">
        <f t="shared" ref="W2:W13" si="0">+D$11+D$12*V2+D$13*V2^2</f>
        <v>0.2573387551222629</v>
      </c>
    </row>
    <row r="3" spans="1:23" ht="13.5" thickBot="1" x14ac:dyDescent="0.25">
      <c r="A3" t="s">
        <v>774</v>
      </c>
      <c r="C3" s="14" t="s">
        <v>799</v>
      </c>
      <c r="D3" t="s">
        <v>800</v>
      </c>
      <c r="V3">
        <v>-6000</v>
      </c>
      <c r="W3" s="12">
        <f t="shared" si="0"/>
        <v>0.19727045034883331</v>
      </c>
    </row>
    <row r="4" spans="1:23" ht="14.25" thickTop="1" thickBot="1" x14ac:dyDescent="0.25">
      <c r="A4" s="8" t="s">
        <v>745</v>
      </c>
      <c r="C4" s="3">
        <v>41903.461000000003</v>
      </c>
      <c r="D4" s="4">
        <v>2.1391810000000002</v>
      </c>
      <c r="V4">
        <v>-5000</v>
      </c>
      <c r="W4" s="12">
        <f t="shared" si="0"/>
        <v>0.14497076148557339</v>
      </c>
    </row>
    <row r="5" spans="1:23" ht="13.5" thickTop="1" x14ac:dyDescent="0.2">
      <c r="A5" s="85" t="s">
        <v>956</v>
      </c>
      <c r="B5" s="19"/>
      <c r="C5" s="67">
        <v>-9.5</v>
      </c>
      <c r="D5" s="19" t="s">
        <v>957</v>
      </c>
      <c r="V5">
        <v>-4000</v>
      </c>
      <c r="W5" s="12">
        <f t="shared" si="0"/>
        <v>0.10043968853248308</v>
      </c>
    </row>
    <row r="6" spans="1:23" x14ac:dyDescent="0.2">
      <c r="A6" s="8" t="s">
        <v>746</v>
      </c>
      <c r="C6" s="6" t="s">
        <v>773</v>
      </c>
      <c r="D6" s="6" t="s">
        <v>772</v>
      </c>
      <c r="E6" s="6" t="s">
        <v>757</v>
      </c>
      <c r="V6">
        <v>-3000</v>
      </c>
      <c r="W6" s="12">
        <f t="shared" si="0"/>
        <v>6.3677231489562433E-2</v>
      </c>
    </row>
    <row r="7" spans="1:23" x14ac:dyDescent="0.2">
      <c r="A7" t="s">
        <v>747</v>
      </c>
      <c r="C7">
        <v>47469.659</v>
      </c>
      <c r="V7">
        <v>-2000</v>
      </c>
      <c r="W7" s="12">
        <f t="shared" si="0"/>
        <v>3.4683390356811429E-2</v>
      </c>
    </row>
    <row r="8" spans="1:23" x14ac:dyDescent="0.2">
      <c r="A8" t="s">
        <v>748</v>
      </c>
      <c r="C8">
        <v>2.1392229</v>
      </c>
      <c r="V8">
        <v>-1000</v>
      </c>
      <c r="W8" s="12">
        <f t="shared" si="0"/>
        <v>1.3458165134230062E-2</v>
      </c>
    </row>
    <row r="9" spans="1:23" x14ac:dyDescent="0.2">
      <c r="A9" s="86" t="s">
        <v>958</v>
      </c>
      <c r="B9" s="86"/>
      <c r="C9" s="86">
        <v>203</v>
      </c>
      <c r="D9" s="86" t="str">
        <f>"F"&amp;C9</f>
        <v>F203</v>
      </c>
      <c r="E9" s="86" t="str">
        <f>"G"&amp;C9</f>
        <v>G203</v>
      </c>
      <c r="V9">
        <v>0</v>
      </c>
      <c r="W9" s="12">
        <f t="shared" si="0"/>
        <v>1.555821818335976E-6</v>
      </c>
    </row>
    <row r="10" spans="1:23" ht="13.5" thickBot="1" x14ac:dyDescent="0.25">
      <c r="C10" s="7" t="s">
        <v>764</v>
      </c>
      <c r="D10" s="7" t="s">
        <v>765</v>
      </c>
      <c r="V10">
        <v>1000</v>
      </c>
      <c r="W10" s="12">
        <f t="shared" si="0"/>
        <v>-5.6864375804237498E-3</v>
      </c>
    </row>
    <row r="11" spans="1:23" x14ac:dyDescent="0.2">
      <c r="A11" t="s">
        <v>760</v>
      </c>
      <c r="C11" s="20">
        <f ca="1">INTERCEPT(INDIRECT(E9):G821,INDIRECT(D9):F821)</f>
        <v>2.4486121186177517E-2</v>
      </c>
      <c r="D11" s="15">
        <f>+E11*F11</f>
        <v>1.555821818335976E-6</v>
      </c>
      <c r="E11" s="16">
        <v>1.555821818335976</v>
      </c>
      <c r="F11" s="12">
        <v>9.9999999999999995E-7</v>
      </c>
      <c r="V11">
        <v>2000</v>
      </c>
      <c r="W11" s="12">
        <f t="shared" si="0"/>
        <v>-3.6058150724961931E-3</v>
      </c>
    </row>
    <row r="12" spans="1:23" x14ac:dyDescent="0.2">
      <c r="A12" t="s">
        <v>761</v>
      </c>
      <c r="C12" s="20">
        <f ca="1">SLOPE(INDIRECT(E9):G821,INDIRECT(D9):F821)</f>
        <v>-1.8890276761244145E-5</v>
      </c>
      <c r="D12" s="15">
        <f>+E12*F12</f>
        <v>-9.572301357326906E-6</v>
      </c>
      <c r="E12" s="17">
        <v>-95.723013573269057</v>
      </c>
      <c r="F12" s="12">
        <v>9.9999999999999995E-8</v>
      </c>
      <c r="V12">
        <v>3000</v>
      </c>
      <c r="W12" s="12">
        <f t="shared" si="0"/>
        <v>6.2434233456010006E-3</v>
      </c>
    </row>
    <row r="13" spans="1:23" ht="13.5" thickBot="1" x14ac:dyDescent="0.25">
      <c r="A13" t="s">
        <v>763</v>
      </c>
      <c r="C13" s="6" t="s">
        <v>758</v>
      </c>
      <c r="D13" s="15">
        <f>+E13*F13</f>
        <v>3.8843079550848206E-9</v>
      </c>
      <c r="E13" s="18">
        <v>38.843079550848202</v>
      </c>
      <c r="F13" s="12">
        <v>1E-10</v>
      </c>
      <c r="V13">
        <v>4000</v>
      </c>
      <c r="W13" s="12">
        <f t="shared" si="0"/>
        <v>2.3861277673867844E-2</v>
      </c>
    </row>
    <row r="14" spans="1:23" x14ac:dyDescent="0.2">
      <c r="A14" t="s">
        <v>768</v>
      </c>
      <c r="E14">
        <f>SUM(S21:S68)</f>
        <v>0.41690416732359126</v>
      </c>
    </row>
    <row r="15" spans="1:23" x14ac:dyDescent="0.2">
      <c r="A15" s="5" t="s">
        <v>762</v>
      </c>
      <c r="C15" s="23">
        <f ca="1">(C7+C11)+(C8+C12)*INT(MAX(F21:F3532))</f>
        <v>56890.737944942332</v>
      </c>
      <c r="D15" s="25">
        <f>+C7+INT(MAX(F21:F1587))*C8+D11+D12*INT(MAX(F21:F4022))+D13*INT(MAX(F21:F4049)^2)</f>
        <v>56890.829833732452</v>
      </c>
      <c r="E15" s="66" t="s">
        <v>940</v>
      </c>
      <c r="F15" s="67">
        <v>1</v>
      </c>
    </row>
    <row r="16" spans="1:23" x14ac:dyDescent="0.2">
      <c r="A16" s="8" t="s">
        <v>749</v>
      </c>
      <c r="C16" s="24">
        <f ca="1">+C8+C12</f>
        <v>2.139204009723239</v>
      </c>
      <c r="D16" s="64">
        <f>+C8+D12+2*D13*MAX(F21:F120)</f>
        <v>2.139197200052013</v>
      </c>
      <c r="E16" s="66" t="s">
        <v>941</v>
      </c>
      <c r="F16" s="68">
        <f ca="1">NOW()+15018.5+$C$5/24</f>
        <v>60569.829260532402</v>
      </c>
    </row>
    <row r="17" spans="1:34" ht="13.5" thickBot="1" x14ac:dyDescent="0.25">
      <c r="A17" s="27" t="s">
        <v>857</v>
      </c>
      <c r="C17">
        <f>COUNT(C21:C2190)</f>
        <v>217</v>
      </c>
      <c r="E17" s="66" t="s">
        <v>942</v>
      </c>
      <c r="F17" s="68">
        <f ca="1">ROUND(2*(F16-$C$7)/$C$8,0)/2+F15</f>
        <v>6125</v>
      </c>
    </row>
    <row r="18" spans="1:34" ht="14.25" thickTop="1" thickBot="1" x14ac:dyDescent="0.25">
      <c r="A18" s="8" t="s">
        <v>945</v>
      </c>
      <c r="C18" s="70">
        <f ca="1">+C15</f>
        <v>56890.737944942332</v>
      </c>
      <c r="D18" s="71">
        <f ca="1">C16</f>
        <v>2.139204009723239</v>
      </c>
      <c r="E18" s="66" t="s">
        <v>943</v>
      </c>
      <c r="F18" s="25">
        <f ca="1">ROUND(2*(F16-$C$15)/$C$16,0)/2+F15</f>
        <v>1721</v>
      </c>
    </row>
    <row r="19" spans="1:34" ht="13.5" thickBot="1" x14ac:dyDescent="0.25">
      <c r="A19" s="72" t="s">
        <v>946</v>
      </c>
      <c r="C19" s="26">
        <f>+D15</f>
        <v>56890.829833732452</v>
      </c>
      <c r="D19" s="65">
        <f>+D16</f>
        <v>2.139197200052013</v>
      </c>
      <c r="E19" s="66" t="s">
        <v>944</v>
      </c>
      <c r="F19" s="69">
        <f ca="1">+$C$15+$C$16*F18-15018.5-$C$5/24</f>
        <v>45554.203879009365</v>
      </c>
    </row>
    <row r="20" spans="1:34" ht="13.5" thickBot="1" x14ac:dyDescent="0.25">
      <c r="A20" s="7" t="s">
        <v>750</v>
      </c>
      <c r="B20" s="7" t="s">
        <v>751</v>
      </c>
      <c r="C20" s="7" t="s">
        <v>752</v>
      </c>
      <c r="D20" s="7" t="s">
        <v>757</v>
      </c>
      <c r="E20" s="7" t="s">
        <v>753</v>
      </c>
      <c r="F20" s="7" t="s">
        <v>754</v>
      </c>
      <c r="G20" s="7" t="s">
        <v>755</v>
      </c>
      <c r="H20" s="10" t="s">
        <v>756</v>
      </c>
      <c r="I20" s="13" t="s">
        <v>775</v>
      </c>
      <c r="J20" s="10" t="s">
        <v>781</v>
      </c>
      <c r="K20" s="10" t="s">
        <v>780</v>
      </c>
      <c r="L20" s="10" t="s">
        <v>852</v>
      </c>
      <c r="M20" s="10" t="s">
        <v>849</v>
      </c>
      <c r="N20" s="10" t="s">
        <v>851</v>
      </c>
      <c r="O20" s="10" t="s">
        <v>850</v>
      </c>
      <c r="P20" s="10" t="s">
        <v>767</v>
      </c>
      <c r="Q20" s="9" t="s">
        <v>766</v>
      </c>
      <c r="R20" s="7" t="s">
        <v>759</v>
      </c>
      <c r="S20" s="7" t="s">
        <v>801</v>
      </c>
    </row>
    <row r="21" spans="1:34" x14ac:dyDescent="0.2">
      <c r="A21" s="133" t="s">
        <v>45</v>
      </c>
      <c r="B21" s="24" t="s">
        <v>854</v>
      </c>
      <c r="C21" s="134">
        <v>24379.385999999999</v>
      </c>
      <c r="D21" s="133" t="s">
        <v>862</v>
      </c>
      <c r="E21">
        <f t="shared" ref="E21:E84" si="1">+(C21-C$7)/C$8</f>
        <v>-10793.766745858975</v>
      </c>
      <c r="F21">
        <f t="shared" ref="F21:F84" si="2">ROUND(2*E21,0)/2</f>
        <v>-10794</v>
      </c>
      <c r="G21">
        <f t="shared" ref="G21:G52" si="3">+C21-(C$7+F21*C$8)</f>
        <v>0.49898259999827133</v>
      </c>
      <c r="O21">
        <f t="shared" ref="O21:O56" si="4">G21</f>
        <v>0.49898259999827133</v>
      </c>
      <c r="Q21" s="12">
        <f t="shared" ref="Q21:Q56" si="5">+D$11+D$12*F21+D$13*F21^2</f>
        <v>0.55588739007800581</v>
      </c>
      <c r="R21" s="2">
        <f t="shared" ref="R21:R84" si="6">+C21-15018.5</f>
        <v>9360.8859999999986</v>
      </c>
      <c r="S21">
        <f t="shared" ref="S21:S56" si="7">+(Q21-G21)^2</f>
        <v>3.2381551340186477E-3</v>
      </c>
    </row>
    <row r="22" spans="1:34" x14ac:dyDescent="0.2">
      <c r="A22" s="133" t="s">
        <v>45</v>
      </c>
      <c r="B22" s="24" t="s">
        <v>854</v>
      </c>
      <c r="C22" s="134">
        <v>24426.452000000001</v>
      </c>
      <c r="D22" s="133" t="s">
        <v>862</v>
      </c>
      <c r="E22">
        <f t="shared" si="1"/>
        <v>-10771.765298510967</v>
      </c>
      <c r="F22">
        <f t="shared" si="2"/>
        <v>-10772</v>
      </c>
      <c r="G22">
        <f t="shared" si="3"/>
        <v>0.50207880000016303</v>
      </c>
      <c r="O22">
        <f t="shared" si="4"/>
        <v>0.50207880000016303</v>
      </c>
      <c r="Q22" s="12">
        <f t="shared" si="5"/>
        <v>0.55383388177023873</v>
      </c>
      <c r="R22" s="2">
        <f t="shared" si="6"/>
        <v>9407.9520000000011</v>
      </c>
      <c r="S22">
        <f t="shared" si="7"/>
        <v>2.6785884890272228E-3</v>
      </c>
      <c r="AC22" t="s">
        <v>846</v>
      </c>
      <c r="AD22">
        <v>26</v>
      </c>
      <c r="AF22" t="s">
        <v>847</v>
      </c>
      <c r="AH22" t="s">
        <v>807</v>
      </c>
    </row>
    <row r="23" spans="1:34" x14ac:dyDescent="0.2">
      <c r="A23" s="133" t="s">
        <v>45</v>
      </c>
      <c r="B23" s="24" t="s">
        <v>854</v>
      </c>
      <c r="C23" s="134">
        <v>24437.151999999998</v>
      </c>
      <c r="D23" s="133" t="s">
        <v>862</v>
      </c>
      <c r="E23">
        <f t="shared" si="1"/>
        <v>-10766.763482197204</v>
      </c>
      <c r="F23">
        <f t="shared" si="2"/>
        <v>-10767</v>
      </c>
      <c r="G23">
        <f t="shared" si="3"/>
        <v>0.50596429999859538</v>
      </c>
      <c r="O23">
        <f t="shared" si="4"/>
        <v>0.50596429999859538</v>
      </c>
      <c r="Q23" s="12">
        <f t="shared" si="5"/>
        <v>0.5533676997182293</v>
      </c>
      <c r="R23" s="2">
        <f t="shared" si="6"/>
        <v>9418.6519999999982</v>
      </c>
      <c r="S23">
        <f t="shared" si="7"/>
        <v>2.2470823049793895E-3</v>
      </c>
    </row>
    <row r="24" spans="1:34" x14ac:dyDescent="0.2">
      <c r="A24" s="133" t="s">
        <v>45</v>
      </c>
      <c r="B24" s="24" t="s">
        <v>854</v>
      </c>
      <c r="C24" s="134">
        <v>24439.269</v>
      </c>
      <c r="D24" s="133" t="s">
        <v>862</v>
      </c>
      <c r="E24">
        <f t="shared" si="1"/>
        <v>-10765.773870502228</v>
      </c>
      <c r="F24">
        <f t="shared" si="2"/>
        <v>-10766</v>
      </c>
      <c r="G24">
        <f t="shared" si="3"/>
        <v>0.4837413999994169</v>
      </c>
      <c r="O24">
        <f t="shared" si="4"/>
        <v>0.4837413999994169</v>
      </c>
      <c r="Q24" s="12">
        <f t="shared" si="5"/>
        <v>0.55327448661367506</v>
      </c>
      <c r="R24" s="2">
        <f t="shared" si="6"/>
        <v>9420.7690000000002</v>
      </c>
      <c r="S24">
        <f t="shared" si="7"/>
        <v>4.8348501341059285E-3</v>
      </c>
    </row>
    <row r="25" spans="1:34" x14ac:dyDescent="0.2">
      <c r="A25" s="133" t="s">
        <v>45</v>
      </c>
      <c r="B25" s="24" t="s">
        <v>854</v>
      </c>
      <c r="C25" s="134">
        <v>24441.412</v>
      </c>
      <c r="D25" s="133" t="s">
        <v>862</v>
      </c>
      <c r="E25">
        <f t="shared" si="1"/>
        <v>-10764.772104861069</v>
      </c>
      <c r="F25">
        <f t="shared" si="2"/>
        <v>-10765</v>
      </c>
      <c r="G25">
        <f t="shared" si="3"/>
        <v>0.48751850000189734</v>
      </c>
      <c r="O25">
        <f t="shared" si="4"/>
        <v>0.48751850000189734</v>
      </c>
      <c r="Q25" s="12">
        <f t="shared" si="5"/>
        <v>0.5531812812777368</v>
      </c>
      <c r="R25" s="2">
        <f t="shared" si="6"/>
        <v>9422.9120000000003</v>
      </c>
      <c r="S25">
        <f t="shared" si="7"/>
        <v>4.3116008448787343E-3</v>
      </c>
    </row>
    <row r="26" spans="1:34" x14ac:dyDescent="0.2">
      <c r="A26" s="133" t="s">
        <v>45</v>
      </c>
      <c r="B26" s="24" t="s">
        <v>854</v>
      </c>
      <c r="C26" s="134">
        <v>24452.100999999999</v>
      </c>
      <c r="D26" s="133" t="s">
        <v>862</v>
      </c>
      <c r="E26">
        <f t="shared" si="1"/>
        <v>-10759.775430601458</v>
      </c>
      <c r="F26">
        <f t="shared" si="2"/>
        <v>-10760</v>
      </c>
      <c r="G26">
        <f t="shared" si="3"/>
        <v>0.48040399999808869</v>
      </c>
      <c r="O26">
        <f t="shared" si="4"/>
        <v>0.48040399999808869</v>
      </c>
      <c r="Q26" s="12">
        <f t="shared" si="5"/>
        <v>0.55271537112728419</v>
      </c>
      <c r="R26" s="2">
        <f t="shared" si="6"/>
        <v>9433.6009999999987</v>
      </c>
      <c r="S26">
        <f t="shared" si="7"/>
        <v>5.2289343945842483E-3</v>
      </c>
      <c r="Z26" t="s">
        <v>777</v>
      </c>
    </row>
    <row r="27" spans="1:34" x14ac:dyDescent="0.2">
      <c r="A27" s="133" t="s">
        <v>45</v>
      </c>
      <c r="B27" s="24" t="s">
        <v>854</v>
      </c>
      <c r="C27" s="134">
        <v>24454.243999999999</v>
      </c>
      <c r="D27" s="133" t="s">
        <v>862</v>
      </c>
      <c r="E27">
        <f t="shared" si="1"/>
        <v>-10758.773664960299</v>
      </c>
      <c r="F27">
        <f t="shared" si="2"/>
        <v>-10759</v>
      </c>
      <c r="G27">
        <f t="shared" si="3"/>
        <v>0.48418110000056913</v>
      </c>
      <c r="O27">
        <f t="shared" si="4"/>
        <v>0.48418110000056913</v>
      </c>
      <c r="Q27" s="12">
        <f t="shared" si="5"/>
        <v>0.55262221240304144</v>
      </c>
      <c r="R27" s="2">
        <f t="shared" si="6"/>
        <v>9435.7439999999988</v>
      </c>
      <c r="S27">
        <f t="shared" si="7"/>
        <v>4.6841858668878484E-3</v>
      </c>
    </row>
    <row r="28" spans="1:34" x14ac:dyDescent="0.2">
      <c r="A28" s="133" t="s">
        <v>45</v>
      </c>
      <c r="B28" s="24" t="s">
        <v>854</v>
      </c>
      <c r="C28" s="134">
        <v>24717.356</v>
      </c>
      <c r="D28" s="133" t="s">
        <v>862</v>
      </c>
      <c r="E28">
        <f t="shared" si="1"/>
        <v>-10635.779469264282</v>
      </c>
      <c r="F28">
        <f t="shared" si="2"/>
        <v>-10636</v>
      </c>
      <c r="G28">
        <f t="shared" si="3"/>
        <v>0.47176440000112052</v>
      </c>
      <c r="O28">
        <f t="shared" si="4"/>
        <v>0.47176440000112052</v>
      </c>
      <c r="Q28" s="12">
        <f t="shared" si="5"/>
        <v>0.54122293278610834</v>
      </c>
      <c r="R28" s="2">
        <f t="shared" si="6"/>
        <v>9698.8559999999998</v>
      </c>
      <c r="S28">
        <f t="shared" si="7"/>
        <v>4.8244877766432269E-3</v>
      </c>
    </row>
    <row r="29" spans="1:34" x14ac:dyDescent="0.2">
      <c r="A29" s="133" t="s">
        <v>45</v>
      </c>
      <c r="B29" s="24" t="s">
        <v>854</v>
      </c>
      <c r="C29" s="134">
        <v>26653.285</v>
      </c>
      <c r="D29" s="133" t="s">
        <v>862</v>
      </c>
      <c r="E29">
        <f t="shared" si="1"/>
        <v>-9730.8111277230619</v>
      </c>
      <c r="F29">
        <f t="shared" si="2"/>
        <v>-9731</v>
      </c>
      <c r="G29">
        <f t="shared" si="3"/>
        <v>0.40403990000049816</v>
      </c>
      <c r="O29">
        <f t="shared" si="4"/>
        <v>0.40403990000049816</v>
      </c>
      <c r="Q29" s="12">
        <f t="shared" si="5"/>
        <v>0.46096391144803006</v>
      </c>
      <c r="R29" s="2">
        <f t="shared" si="6"/>
        <v>11634.785</v>
      </c>
      <c r="S29">
        <f t="shared" si="7"/>
        <v>3.2403430792787426E-3</v>
      </c>
    </row>
    <row r="30" spans="1:34" x14ac:dyDescent="0.2">
      <c r="A30" s="133" t="s">
        <v>49</v>
      </c>
      <c r="B30" s="24" t="s">
        <v>854</v>
      </c>
      <c r="C30" s="134">
        <v>27224.445</v>
      </c>
      <c r="D30" s="133" t="s">
        <v>862</v>
      </c>
      <c r="E30">
        <f t="shared" si="1"/>
        <v>-9463.8169776510895</v>
      </c>
      <c r="F30">
        <f t="shared" si="2"/>
        <v>-9464</v>
      </c>
      <c r="G30">
        <f t="shared" si="3"/>
        <v>0.39152560000002268</v>
      </c>
      <c r="O30">
        <f t="shared" si="4"/>
        <v>0.39152560000002268</v>
      </c>
      <c r="Q30" s="12">
        <f t="shared" si="5"/>
        <v>0.43850077623579697</v>
      </c>
      <c r="R30" s="2">
        <f t="shared" si="6"/>
        <v>12205.945</v>
      </c>
      <c r="S30">
        <f t="shared" si="7"/>
        <v>2.2066671823820542E-3</v>
      </c>
    </row>
    <row r="31" spans="1:34" x14ac:dyDescent="0.2">
      <c r="A31" s="133" t="s">
        <v>50</v>
      </c>
      <c r="B31" s="24" t="s">
        <v>854</v>
      </c>
      <c r="C31" s="134">
        <v>27226.58</v>
      </c>
      <c r="D31" s="133" t="s">
        <v>862</v>
      </c>
      <c r="E31">
        <f t="shared" si="1"/>
        <v>-9462.8189516856783</v>
      </c>
      <c r="F31">
        <f t="shared" si="2"/>
        <v>-9463</v>
      </c>
      <c r="G31">
        <f t="shared" si="3"/>
        <v>0.3873027000008733</v>
      </c>
      <c r="O31">
        <f t="shared" si="4"/>
        <v>0.3873027000008733</v>
      </c>
      <c r="Q31" s="12">
        <f t="shared" si="5"/>
        <v>0.43841768563777384</v>
      </c>
      <c r="R31" s="2">
        <f t="shared" si="6"/>
        <v>12208.080000000002</v>
      </c>
      <c r="S31">
        <f t="shared" si="7"/>
        <v>2.612741756660548E-3</v>
      </c>
    </row>
    <row r="32" spans="1:34" x14ac:dyDescent="0.2">
      <c r="A32" s="133" t="s">
        <v>50</v>
      </c>
      <c r="B32" s="24" t="s">
        <v>854</v>
      </c>
      <c r="C32" s="134">
        <v>27271.496999999999</v>
      </c>
      <c r="D32" s="133" t="s">
        <v>862</v>
      </c>
      <c r="E32">
        <f t="shared" si="1"/>
        <v>-9441.8220747356427</v>
      </c>
      <c r="F32">
        <f t="shared" si="2"/>
        <v>-9442</v>
      </c>
      <c r="G32">
        <f t="shared" si="3"/>
        <v>0.3806217999990622</v>
      </c>
      <c r="O32">
        <f t="shared" si="4"/>
        <v>0.3806217999990622</v>
      </c>
      <c r="Q32" s="12">
        <f t="shared" si="5"/>
        <v>0.43667457762956147</v>
      </c>
      <c r="R32" s="2">
        <f t="shared" si="6"/>
        <v>12252.996999999999</v>
      </c>
      <c r="S32">
        <f t="shared" si="7"/>
        <v>3.1419138800941986E-3</v>
      </c>
    </row>
    <row r="33" spans="1:34" x14ac:dyDescent="0.2">
      <c r="A33" s="133" t="s">
        <v>50</v>
      </c>
      <c r="B33" s="24" t="s">
        <v>854</v>
      </c>
      <c r="C33" s="134">
        <v>27271.506000000001</v>
      </c>
      <c r="D33" s="133" t="s">
        <v>862</v>
      </c>
      <c r="E33">
        <f t="shared" si="1"/>
        <v>-9441.8178676004245</v>
      </c>
      <c r="F33">
        <f t="shared" si="2"/>
        <v>-9442</v>
      </c>
      <c r="G33">
        <f t="shared" si="3"/>
        <v>0.38962180000089575</v>
      </c>
      <c r="O33">
        <f t="shared" si="4"/>
        <v>0.38962180000089575</v>
      </c>
      <c r="Q33" s="12">
        <f t="shared" si="5"/>
        <v>0.43667457762956147</v>
      </c>
      <c r="R33" s="2">
        <f t="shared" si="6"/>
        <v>12253.006000000001</v>
      </c>
      <c r="S33">
        <f t="shared" si="7"/>
        <v>2.2139638825726653E-3</v>
      </c>
    </row>
    <row r="34" spans="1:34" x14ac:dyDescent="0.2">
      <c r="A34" s="133" t="s">
        <v>50</v>
      </c>
      <c r="B34" s="24" t="s">
        <v>854</v>
      </c>
      <c r="C34" s="134">
        <v>27331.398000000001</v>
      </c>
      <c r="D34" s="133" t="s">
        <v>862</v>
      </c>
      <c r="E34">
        <f t="shared" si="1"/>
        <v>-9413.8207851084608</v>
      </c>
      <c r="F34">
        <f t="shared" si="2"/>
        <v>-9414</v>
      </c>
      <c r="G34">
        <f t="shared" si="3"/>
        <v>0.38338060000023688</v>
      </c>
      <c r="O34">
        <f t="shared" si="4"/>
        <v>0.38338060000023688</v>
      </c>
      <c r="Q34" s="12">
        <f t="shared" si="5"/>
        <v>0.43435576288912608</v>
      </c>
      <c r="R34" s="2">
        <f t="shared" si="6"/>
        <v>12312.898000000001</v>
      </c>
      <c r="S34">
        <f t="shared" si="7"/>
        <v>2.5984672315487872E-3</v>
      </c>
    </row>
    <row r="35" spans="1:34" x14ac:dyDescent="0.2">
      <c r="A35" s="133" t="s">
        <v>50</v>
      </c>
      <c r="B35" s="24" t="s">
        <v>854</v>
      </c>
      <c r="C35" s="134">
        <v>27344.236000000001</v>
      </c>
      <c r="D35" s="133" t="s">
        <v>862</v>
      </c>
      <c r="E35">
        <f t="shared" si="1"/>
        <v>-9407.8195404508806</v>
      </c>
      <c r="F35">
        <f t="shared" si="2"/>
        <v>-9408</v>
      </c>
      <c r="G35">
        <f t="shared" si="3"/>
        <v>0.38604320000013104</v>
      </c>
      <c r="O35">
        <f t="shared" si="4"/>
        <v>0.38604320000013104</v>
      </c>
      <c r="Q35" s="12">
        <f t="shared" si="5"/>
        <v>0.43385966641499851</v>
      </c>
      <c r="R35" s="2">
        <f t="shared" si="6"/>
        <v>12325.736000000001</v>
      </c>
      <c r="S35">
        <f t="shared" si="7"/>
        <v>2.2864144604041493E-3</v>
      </c>
    </row>
    <row r="36" spans="1:34" x14ac:dyDescent="0.2">
      <c r="A36" s="133" t="s">
        <v>53</v>
      </c>
      <c r="B36" s="24" t="s">
        <v>854</v>
      </c>
      <c r="C36" s="134">
        <v>27344.237000000001</v>
      </c>
      <c r="D36" s="133" t="s">
        <v>862</v>
      </c>
      <c r="E36">
        <f t="shared" si="1"/>
        <v>-9407.8190729914113</v>
      </c>
      <c r="F36">
        <f t="shared" si="2"/>
        <v>-9408</v>
      </c>
      <c r="G36">
        <f t="shared" si="3"/>
        <v>0.38704320000033476</v>
      </c>
      <c r="O36">
        <f t="shared" si="4"/>
        <v>0.38704320000033476</v>
      </c>
      <c r="Q36" s="12">
        <f t="shared" si="5"/>
        <v>0.43385966641499851</v>
      </c>
      <c r="R36" s="2">
        <f t="shared" si="6"/>
        <v>12325.737000000001</v>
      </c>
      <c r="S36">
        <f t="shared" si="7"/>
        <v>2.1917815275553387E-3</v>
      </c>
    </row>
    <row r="37" spans="1:34" x14ac:dyDescent="0.2">
      <c r="A37" s="133" t="s">
        <v>53</v>
      </c>
      <c r="B37" s="24" t="s">
        <v>854</v>
      </c>
      <c r="C37" s="134">
        <v>27624.458999999999</v>
      </c>
      <c r="D37" s="133" t="s">
        <v>862</v>
      </c>
      <c r="E37">
        <f t="shared" si="1"/>
        <v>-9276.8266457880563</v>
      </c>
      <c r="F37">
        <f t="shared" si="2"/>
        <v>-9277</v>
      </c>
      <c r="G37">
        <f t="shared" si="3"/>
        <v>0.37084329999925103</v>
      </c>
      <c r="O37">
        <f t="shared" si="4"/>
        <v>0.37084329999925103</v>
      </c>
      <c r="Q37" s="12">
        <f t="shared" si="5"/>
        <v>0.42309793840474919</v>
      </c>
      <c r="R37" s="2">
        <f t="shared" si="6"/>
        <v>12605.958999999999</v>
      </c>
      <c r="S37">
        <f t="shared" si="7"/>
        <v>2.7305472348893626E-3</v>
      </c>
    </row>
    <row r="38" spans="1:34" x14ac:dyDescent="0.2">
      <c r="A38" s="133" t="s">
        <v>53</v>
      </c>
      <c r="B38" s="24" t="s">
        <v>854</v>
      </c>
      <c r="C38" s="134">
        <v>27639.441999999999</v>
      </c>
      <c r="D38" s="133" t="s">
        <v>862</v>
      </c>
      <c r="E38">
        <f t="shared" si="1"/>
        <v>-9269.8227005703793</v>
      </c>
      <c r="F38">
        <f t="shared" si="2"/>
        <v>-9270</v>
      </c>
      <c r="G38">
        <f t="shared" si="3"/>
        <v>0.3792829999983951</v>
      </c>
      <c r="O38">
        <f t="shared" si="4"/>
        <v>0.3792829999983951</v>
      </c>
      <c r="Q38" s="12">
        <f t="shared" si="5"/>
        <v>0.42252663647774713</v>
      </c>
      <c r="R38" s="2">
        <f t="shared" si="6"/>
        <v>12620.941999999999</v>
      </c>
      <c r="S38">
        <f t="shared" si="7"/>
        <v>1.8700120959583458E-3</v>
      </c>
    </row>
    <row r="39" spans="1:34" x14ac:dyDescent="0.2">
      <c r="A39" s="133" t="s">
        <v>53</v>
      </c>
      <c r="B39" s="24" t="s">
        <v>854</v>
      </c>
      <c r="C39" s="134">
        <v>27656.556</v>
      </c>
      <c r="D39" s="133" t="s">
        <v>862</v>
      </c>
      <c r="E39">
        <f t="shared" si="1"/>
        <v>-9261.8225992251664</v>
      </c>
      <c r="F39">
        <f t="shared" si="2"/>
        <v>-9262</v>
      </c>
      <c r="G39">
        <f t="shared" si="3"/>
        <v>0.37949980000121286</v>
      </c>
      <c r="O39">
        <f t="shared" si="4"/>
        <v>0.37949980000121286</v>
      </c>
      <c r="Q39" s="12">
        <f t="shared" si="5"/>
        <v>0.42187418610669947</v>
      </c>
      <c r="R39" s="2">
        <f t="shared" si="6"/>
        <v>12638.056</v>
      </c>
      <c r="S39">
        <f t="shared" si="7"/>
        <v>1.7955885978168562E-3</v>
      </c>
    </row>
    <row r="40" spans="1:34" x14ac:dyDescent="0.2">
      <c r="A40" s="133" t="s">
        <v>53</v>
      </c>
      <c r="B40" s="24" t="s">
        <v>854</v>
      </c>
      <c r="C40" s="134">
        <v>27667.248</v>
      </c>
      <c r="D40" s="133" t="s">
        <v>862</v>
      </c>
      <c r="E40">
        <f t="shared" si="1"/>
        <v>-9256.8245225871506</v>
      </c>
      <c r="F40">
        <f t="shared" si="2"/>
        <v>-9257</v>
      </c>
      <c r="G40">
        <f t="shared" si="3"/>
        <v>0.37538530000165338</v>
      </c>
      <c r="O40">
        <f t="shared" si="4"/>
        <v>0.37538530000165338</v>
      </c>
      <c r="Q40" s="12">
        <f t="shared" si="5"/>
        <v>0.42146665710481179</v>
      </c>
      <c r="R40" s="2">
        <f t="shared" si="6"/>
        <v>12648.748</v>
      </c>
      <c r="S40">
        <f t="shared" si="7"/>
        <v>2.1234914724688088E-3</v>
      </c>
    </row>
    <row r="41" spans="1:34" x14ac:dyDescent="0.2">
      <c r="A41" s="133" t="s">
        <v>53</v>
      </c>
      <c r="B41" s="24" t="s">
        <v>854</v>
      </c>
      <c r="C41" s="134">
        <v>27669.383000000002</v>
      </c>
      <c r="D41" s="133" t="s">
        <v>862</v>
      </c>
      <c r="E41">
        <f t="shared" si="1"/>
        <v>-9255.8264966217394</v>
      </c>
      <c r="F41">
        <f t="shared" si="2"/>
        <v>-9256</v>
      </c>
      <c r="G41">
        <f t="shared" si="3"/>
        <v>0.371162400002504</v>
      </c>
      <c r="O41">
        <f t="shared" si="4"/>
        <v>0.371162400002504</v>
      </c>
      <c r="Q41" s="12">
        <f t="shared" si="5"/>
        <v>0.42138517461028197</v>
      </c>
      <c r="R41" s="2">
        <f t="shared" si="6"/>
        <v>12650.883000000002</v>
      </c>
      <c r="S41">
        <f t="shared" si="7"/>
        <v>2.5223270893036669E-3</v>
      </c>
    </row>
    <row r="42" spans="1:34" x14ac:dyDescent="0.2">
      <c r="A42" s="133" t="s">
        <v>53</v>
      </c>
      <c r="B42" s="24" t="s">
        <v>854</v>
      </c>
      <c r="C42" s="134">
        <v>27684.38</v>
      </c>
      <c r="D42" s="133" t="s">
        <v>862</v>
      </c>
      <c r="E42">
        <f t="shared" si="1"/>
        <v>-9248.8160069715032</v>
      </c>
      <c r="F42">
        <f t="shared" si="2"/>
        <v>-9249</v>
      </c>
      <c r="G42">
        <f t="shared" si="3"/>
        <v>0.39360210000086227</v>
      </c>
      <c r="O42">
        <f t="shared" si="4"/>
        <v>0.39360210000086227</v>
      </c>
      <c r="Q42" s="12">
        <f t="shared" si="5"/>
        <v>0.42081501466981874</v>
      </c>
      <c r="R42" s="2">
        <f t="shared" si="6"/>
        <v>12665.880000000001</v>
      </c>
      <c r="S42">
        <f t="shared" si="7"/>
        <v>7.4054272477990662E-4</v>
      </c>
    </row>
    <row r="43" spans="1:34" x14ac:dyDescent="0.2">
      <c r="A43" s="133" t="s">
        <v>53</v>
      </c>
      <c r="B43" s="24" t="s">
        <v>854</v>
      </c>
      <c r="C43" s="134">
        <v>27744.26</v>
      </c>
      <c r="D43" s="133" t="s">
        <v>862</v>
      </c>
      <c r="E43">
        <f t="shared" si="1"/>
        <v>-9220.8245339931618</v>
      </c>
      <c r="F43">
        <f t="shared" si="2"/>
        <v>-9221</v>
      </c>
      <c r="G43">
        <f t="shared" si="3"/>
        <v>0.37536089999775868</v>
      </c>
      <c r="O43">
        <f t="shared" si="4"/>
        <v>0.37536089999775868</v>
      </c>
      <c r="Q43" s="12">
        <f t="shared" si="5"/>
        <v>0.41853818152976191</v>
      </c>
      <c r="R43" s="2">
        <f t="shared" si="6"/>
        <v>12725.759999999998</v>
      </c>
      <c r="S43">
        <f t="shared" si="7"/>
        <v>1.8642776404938673E-3</v>
      </c>
    </row>
    <row r="44" spans="1:34" x14ac:dyDescent="0.2">
      <c r="A44" s="133" t="s">
        <v>50</v>
      </c>
      <c r="B44" s="24" t="s">
        <v>854</v>
      </c>
      <c r="C44" s="134">
        <v>28407.401000000002</v>
      </c>
      <c r="D44" s="133" t="s">
        <v>862</v>
      </c>
      <c r="E44">
        <f t="shared" si="1"/>
        <v>-8910.8329945420828</v>
      </c>
      <c r="F44">
        <f t="shared" si="2"/>
        <v>-8911</v>
      </c>
      <c r="G44">
        <f t="shared" si="3"/>
        <v>0.35726190000059432</v>
      </c>
      <c r="O44">
        <f t="shared" si="4"/>
        <v>0.35726190000059432</v>
      </c>
      <c r="Q44" s="12">
        <f t="shared" si="5"/>
        <v>0.3937373838380952</v>
      </c>
      <c r="R44" s="2">
        <f t="shared" si="6"/>
        <v>13388.901000000002</v>
      </c>
      <c r="S44">
        <f t="shared" si="7"/>
        <v>1.3304609211797877E-3</v>
      </c>
    </row>
    <row r="45" spans="1:34" x14ac:dyDescent="0.2">
      <c r="A45" s="133" t="s">
        <v>50</v>
      </c>
      <c r="B45" s="24" t="s">
        <v>854</v>
      </c>
      <c r="C45" s="134">
        <v>28700.456999999999</v>
      </c>
      <c r="D45" s="133" t="s">
        <v>862</v>
      </c>
      <c r="E45">
        <f t="shared" si="1"/>
        <v>-8773.841192519023</v>
      </c>
      <c r="F45">
        <f t="shared" si="2"/>
        <v>-8774</v>
      </c>
      <c r="G45">
        <f t="shared" si="3"/>
        <v>0.33972459999858984</v>
      </c>
      <c r="O45">
        <f t="shared" si="4"/>
        <v>0.33972459999858984</v>
      </c>
      <c r="Q45" s="12">
        <f t="shared" si="5"/>
        <v>0.38301490244470393</v>
      </c>
      <c r="R45" s="2">
        <f t="shared" si="6"/>
        <v>13681.956999999999</v>
      </c>
      <c r="S45">
        <f t="shared" si="7"/>
        <v>1.8740502858760318E-3</v>
      </c>
    </row>
    <row r="46" spans="1:34" x14ac:dyDescent="0.2">
      <c r="A46" s="133" t="s">
        <v>50</v>
      </c>
      <c r="B46" s="24" t="s">
        <v>854</v>
      </c>
      <c r="C46" s="134">
        <v>28732.54</v>
      </c>
      <c r="D46" s="133" t="s">
        <v>862</v>
      </c>
      <c r="E46">
        <f t="shared" si="1"/>
        <v>-8758.8436903886904</v>
      </c>
      <c r="F46">
        <f t="shared" si="2"/>
        <v>-8759</v>
      </c>
      <c r="G46">
        <f t="shared" si="3"/>
        <v>0.33438110000133747</v>
      </c>
      <c r="O46">
        <f t="shared" si="4"/>
        <v>0.33438110000133747</v>
      </c>
      <c r="Q46" s="12">
        <f t="shared" si="5"/>
        <v>0.3818497643536965</v>
      </c>
      <c r="R46" s="2">
        <f t="shared" si="6"/>
        <v>13714.04</v>
      </c>
      <c r="S46">
        <f t="shared" si="7"/>
        <v>2.2532740953969204E-3</v>
      </c>
    </row>
    <row r="47" spans="1:34" x14ac:dyDescent="0.2">
      <c r="A47" s="133" t="s">
        <v>50</v>
      </c>
      <c r="B47" s="24" t="s">
        <v>854</v>
      </c>
      <c r="C47" s="134">
        <v>28837.362000000001</v>
      </c>
      <c r="D47" s="133" t="s">
        <v>862</v>
      </c>
      <c r="E47">
        <f t="shared" si="1"/>
        <v>-8709.8436539735994</v>
      </c>
      <c r="F47">
        <f t="shared" si="2"/>
        <v>-8710</v>
      </c>
      <c r="G47">
        <f t="shared" si="3"/>
        <v>0.33445900000151596</v>
      </c>
      <c r="O47">
        <f t="shared" si="4"/>
        <v>0.33445900000151596</v>
      </c>
      <c r="Q47" s="12">
        <f t="shared" si="5"/>
        <v>0.37805582777948604</v>
      </c>
      <c r="R47" s="2">
        <f t="shared" si="6"/>
        <v>13818.862000000001</v>
      </c>
      <c r="S47">
        <f t="shared" si="7"/>
        <v>1.9006833923019837E-3</v>
      </c>
    </row>
    <row r="48" spans="1:34" x14ac:dyDescent="0.2">
      <c r="A48" s="133" t="s">
        <v>55</v>
      </c>
      <c r="B48" s="24" t="s">
        <v>854</v>
      </c>
      <c r="C48" s="134">
        <v>29113.32</v>
      </c>
      <c r="D48" s="133" t="s">
        <v>18</v>
      </c>
      <c r="E48">
        <f t="shared" si="1"/>
        <v>-8580.844473944253</v>
      </c>
      <c r="F48">
        <f t="shared" si="2"/>
        <v>-8581</v>
      </c>
      <c r="G48">
        <f t="shared" si="3"/>
        <v>0.33270489999995334</v>
      </c>
      <c r="O48">
        <f t="shared" si="4"/>
        <v>0.33270489999995334</v>
      </c>
      <c r="Q48" s="12">
        <f t="shared" si="5"/>
        <v>0.36815690052256395</v>
      </c>
      <c r="R48" s="2">
        <f t="shared" si="6"/>
        <v>14094.82</v>
      </c>
      <c r="S48">
        <f t="shared" si="7"/>
        <v>1.2568443410551826E-3</v>
      </c>
      <c r="AD48">
        <v>13</v>
      </c>
      <c r="AF48" t="s">
        <v>802</v>
      </c>
      <c r="AH48" t="s">
        <v>804</v>
      </c>
    </row>
    <row r="49" spans="1:34" x14ac:dyDescent="0.2">
      <c r="A49" s="133" t="s">
        <v>57</v>
      </c>
      <c r="B49" s="24" t="s">
        <v>854</v>
      </c>
      <c r="C49" s="134">
        <v>29113.337</v>
      </c>
      <c r="D49" s="133" t="s">
        <v>862</v>
      </c>
      <c r="E49">
        <f t="shared" si="1"/>
        <v>-8580.8365271332877</v>
      </c>
      <c r="F49">
        <f t="shared" si="2"/>
        <v>-8581</v>
      </c>
      <c r="G49">
        <f t="shared" si="3"/>
        <v>0.34970489999977872</v>
      </c>
      <c r="O49">
        <f t="shared" si="4"/>
        <v>0.34970489999977872</v>
      </c>
      <c r="Q49" s="12">
        <f t="shared" si="5"/>
        <v>0.36815690052256395</v>
      </c>
      <c r="R49" s="2">
        <f t="shared" si="6"/>
        <v>14094.837</v>
      </c>
      <c r="S49">
        <f t="shared" si="7"/>
        <v>3.4047632329286631E-4</v>
      </c>
      <c r="AC49" t="s">
        <v>805</v>
      </c>
      <c r="AH49" t="s">
        <v>807</v>
      </c>
    </row>
    <row r="50" spans="1:34" x14ac:dyDescent="0.2">
      <c r="A50" s="133" t="s">
        <v>50</v>
      </c>
      <c r="B50" s="24" t="s">
        <v>854</v>
      </c>
      <c r="C50" s="134">
        <v>29130.43</v>
      </c>
      <c r="D50" s="133" t="s">
        <v>862</v>
      </c>
      <c r="E50">
        <f t="shared" si="1"/>
        <v>-8572.8462424369136</v>
      </c>
      <c r="F50">
        <f t="shared" si="2"/>
        <v>-8573</v>
      </c>
      <c r="G50">
        <f t="shared" si="3"/>
        <v>0.3289217000019562</v>
      </c>
      <c r="O50">
        <f t="shared" si="4"/>
        <v>0.3289217000019562</v>
      </c>
      <c r="Q50" s="12">
        <f t="shared" si="5"/>
        <v>0.36754727076241311</v>
      </c>
      <c r="R50" s="2">
        <f t="shared" si="6"/>
        <v>14111.93</v>
      </c>
      <c r="S50">
        <f t="shared" si="7"/>
        <v>1.4919347165710643E-3</v>
      </c>
      <c r="AD50">
        <v>10</v>
      </c>
      <c r="AF50" t="s">
        <v>802</v>
      </c>
      <c r="AH50" t="s">
        <v>804</v>
      </c>
    </row>
    <row r="51" spans="1:34" x14ac:dyDescent="0.2">
      <c r="A51" s="133" t="s">
        <v>50</v>
      </c>
      <c r="B51" s="24" t="s">
        <v>854</v>
      </c>
      <c r="C51" s="134">
        <v>29438.46</v>
      </c>
      <c r="D51" s="133" t="s">
        <v>862</v>
      </c>
      <c r="E51">
        <f t="shared" si="1"/>
        <v>-8428.8547023313931</v>
      </c>
      <c r="F51">
        <f t="shared" si="2"/>
        <v>-8429</v>
      </c>
      <c r="G51">
        <f t="shared" si="3"/>
        <v>0.31082410000090022</v>
      </c>
      <c r="O51">
        <f t="shared" si="4"/>
        <v>0.31082410000090022</v>
      </c>
      <c r="Q51" s="12">
        <f t="shared" si="5"/>
        <v>0.35665895481221932</v>
      </c>
      <c r="R51" s="2">
        <f t="shared" si="6"/>
        <v>14419.96</v>
      </c>
      <c r="S51">
        <f t="shared" si="7"/>
        <v>2.1008339155747019E-3</v>
      </c>
      <c r="AC51" t="s">
        <v>805</v>
      </c>
      <c r="AH51" t="s">
        <v>807</v>
      </c>
    </row>
    <row r="52" spans="1:34" x14ac:dyDescent="0.2">
      <c r="A52" s="133" t="s">
        <v>57</v>
      </c>
      <c r="B52" s="24" t="s">
        <v>854</v>
      </c>
      <c r="C52" s="134">
        <v>30234.222000000002</v>
      </c>
      <c r="D52" s="133" t="s">
        <v>862</v>
      </c>
      <c r="E52">
        <f t="shared" si="1"/>
        <v>-8056.8682206982721</v>
      </c>
      <c r="F52">
        <f t="shared" si="2"/>
        <v>-8057</v>
      </c>
      <c r="G52">
        <f t="shared" si="3"/>
        <v>0.28190530000210856</v>
      </c>
      <c r="O52">
        <f t="shared" si="4"/>
        <v>0.28190530000210856</v>
      </c>
      <c r="Q52" s="12">
        <f t="shared" si="5"/>
        <v>0.32927640595481317</v>
      </c>
      <c r="R52" s="2">
        <f t="shared" si="6"/>
        <v>15215.722000000002</v>
      </c>
      <c r="S52">
        <f t="shared" si="7"/>
        <v>2.2440216791823659E-3</v>
      </c>
      <c r="AD52">
        <v>11</v>
      </c>
      <c r="AF52" t="s">
        <v>810</v>
      </c>
      <c r="AH52" t="s">
        <v>804</v>
      </c>
    </row>
    <row r="53" spans="1:34" x14ac:dyDescent="0.2">
      <c r="A53" s="133" t="s">
        <v>57</v>
      </c>
      <c r="B53" s="24" t="s">
        <v>854</v>
      </c>
      <c r="C53" s="134">
        <v>30309.098999999998</v>
      </c>
      <c r="D53" s="133" t="s">
        <v>862</v>
      </c>
      <c r="E53">
        <f t="shared" si="1"/>
        <v>-8021.8662580696946</v>
      </c>
      <c r="F53">
        <f t="shared" si="2"/>
        <v>-8022</v>
      </c>
      <c r="G53">
        <f t="shared" ref="G53:G84" si="8">+C53-(C$7+F53*C$8)</f>
        <v>0.28610379999736324</v>
      </c>
      <c r="O53">
        <f t="shared" si="4"/>
        <v>0.28610379999736324</v>
      </c>
      <c r="Q53" s="12">
        <f t="shared" si="5"/>
        <v>0.32675542284096337</v>
      </c>
      <c r="R53" s="2">
        <f t="shared" si="6"/>
        <v>15290.598999999998</v>
      </c>
      <c r="S53">
        <f t="shared" si="7"/>
        <v>1.6525544398183121E-3</v>
      </c>
      <c r="AC53" t="s">
        <v>805</v>
      </c>
      <c r="AH53" t="s">
        <v>807</v>
      </c>
    </row>
    <row r="54" spans="1:34" x14ac:dyDescent="0.2">
      <c r="A54" s="133" t="s">
        <v>59</v>
      </c>
      <c r="B54" s="24" t="s">
        <v>854</v>
      </c>
      <c r="C54" s="134">
        <v>33036.553</v>
      </c>
      <c r="D54" s="133" t="s">
        <v>862</v>
      </c>
      <c r="E54">
        <f t="shared" si="1"/>
        <v>-6746.8920606637112</v>
      </c>
      <c r="F54">
        <f t="shared" si="2"/>
        <v>-6747</v>
      </c>
      <c r="G54">
        <f t="shared" si="8"/>
        <v>0.23090629999933299</v>
      </c>
      <c r="O54">
        <f t="shared" si="4"/>
        <v>0.23090629999933299</v>
      </c>
      <c r="Q54" s="12">
        <f t="shared" si="5"/>
        <v>0.24140737476984575</v>
      </c>
      <c r="R54" s="2">
        <f t="shared" si="6"/>
        <v>18018.053</v>
      </c>
      <c r="S54">
        <f t="shared" si="7"/>
        <v>1.102725713358997E-4</v>
      </c>
      <c r="AD54">
        <v>10</v>
      </c>
      <c r="AF54" t="s">
        <v>810</v>
      </c>
      <c r="AH54" t="s">
        <v>804</v>
      </c>
    </row>
    <row r="55" spans="1:34" x14ac:dyDescent="0.2">
      <c r="A55" s="133" t="s">
        <v>55</v>
      </c>
      <c r="B55" s="24" t="s">
        <v>854</v>
      </c>
      <c r="C55" s="134">
        <v>33173.461000000003</v>
      </c>
      <c r="D55" s="133" t="s">
        <v>18</v>
      </c>
      <c r="E55">
        <f t="shared" si="1"/>
        <v>-6682.8931197398815</v>
      </c>
      <c r="F55">
        <f t="shared" si="2"/>
        <v>-6683</v>
      </c>
      <c r="G55">
        <f t="shared" si="8"/>
        <v>0.22864069999923231</v>
      </c>
      <c r="O55">
        <f t="shared" si="4"/>
        <v>0.22864069999923231</v>
      </c>
      <c r="Q55" s="12">
        <f t="shared" si="5"/>
        <v>0.23745610710942233</v>
      </c>
      <c r="R55" s="2">
        <f t="shared" si="6"/>
        <v>18154.961000000003</v>
      </c>
      <c r="S55">
        <f t="shared" si="7"/>
        <v>7.771140251838878E-5</v>
      </c>
      <c r="AC55" t="s">
        <v>805</v>
      </c>
      <c r="AH55" t="s">
        <v>807</v>
      </c>
    </row>
    <row r="56" spans="1:34" x14ac:dyDescent="0.2">
      <c r="A56" s="133" t="s">
        <v>59</v>
      </c>
      <c r="B56" s="24" t="s">
        <v>854</v>
      </c>
      <c r="C56" s="134">
        <v>33186.292999999998</v>
      </c>
      <c r="D56" s="133" t="s">
        <v>862</v>
      </c>
      <c r="E56">
        <f t="shared" si="1"/>
        <v>-6676.8946798391144</v>
      </c>
      <c r="F56">
        <f t="shared" si="2"/>
        <v>-6677</v>
      </c>
      <c r="G56">
        <f t="shared" si="8"/>
        <v>0.22530329999426613</v>
      </c>
      <c r="O56">
        <f t="shared" si="4"/>
        <v>0.22530329999426613</v>
      </c>
      <c r="Q56" s="12">
        <f t="shared" si="5"/>
        <v>0.23708730717559878</v>
      </c>
      <c r="R56" s="2">
        <f t="shared" si="6"/>
        <v>18167.792999999998</v>
      </c>
      <c r="S56">
        <f t="shared" si="7"/>
        <v>1.3886282524969962E-4</v>
      </c>
      <c r="AC56" t="s">
        <v>805</v>
      </c>
      <c r="AD56">
        <v>8</v>
      </c>
      <c r="AF56" t="s">
        <v>812</v>
      </c>
      <c r="AH56" t="s">
        <v>804</v>
      </c>
    </row>
    <row r="57" spans="1:34" x14ac:dyDescent="0.2">
      <c r="A57" t="s">
        <v>775</v>
      </c>
      <c r="C57" s="20">
        <v>33282.560660000003</v>
      </c>
      <c r="D57" s="20" t="s">
        <v>758</v>
      </c>
      <c r="E57">
        <f t="shared" si="1"/>
        <v>-6631.8934506544392</v>
      </c>
      <c r="F57">
        <f t="shared" si="2"/>
        <v>-6632</v>
      </c>
      <c r="G57">
        <f t="shared" si="8"/>
        <v>0.22793280000041705</v>
      </c>
      <c r="I57">
        <f>+G57</f>
        <v>0.22793280000041705</v>
      </c>
      <c r="R57" s="2">
        <f t="shared" si="6"/>
        <v>18264.060660000003</v>
      </c>
      <c r="S57">
        <f>+(W38-G57)^2</f>
        <v>5.1953361316030115E-2</v>
      </c>
      <c r="AC57" t="s">
        <v>805</v>
      </c>
      <c r="AH57" t="s">
        <v>807</v>
      </c>
    </row>
    <row r="58" spans="1:34" x14ac:dyDescent="0.2">
      <c r="A58" s="73" t="s">
        <v>949</v>
      </c>
      <c r="B58" s="74" t="s">
        <v>854</v>
      </c>
      <c r="C58" s="73">
        <v>33559.527000000002</v>
      </c>
      <c r="D58" s="73" t="s">
        <v>862</v>
      </c>
      <c r="E58">
        <f t="shared" si="1"/>
        <v>-6502.422912544549</v>
      </c>
      <c r="F58">
        <f t="shared" si="2"/>
        <v>-6502.5</v>
      </c>
      <c r="G58">
        <f t="shared" si="8"/>
        <v>0.16490725000039674</v>
      </c>
      <c r="M58">
        <f>G58</f>
        <v>0.16490725000039674</v>
      </c>
      <c r="Q58" s="12">
        <f t="shared" ref="Q58:Q89" si="9">+D$11+D$12*F58+D$13*F58^2</f>
        <v>0.2264837207856352</v>
      </c>
      <c r="R58" s="2">
        <f t="shared" si="6"/>
        <v>18541.027000000002</v>
      </c>
      <c r="S58">
        <f t="shared" ref="S58:S89" si="10">+(Q58-G58)^2</f>
        <v>3.7916617543653245E-3</v>
      </c>
    </row>
    <row r="59" spans="1:34" x14ac:dyDescent="0.2">
      <c r="A59" s="133" t="s">
        <v>59</v>
      </c>
      <c r="B59" s="24" t="s">
        <v>854</v>
      </c>
      <c r="C59" s="134">
        <v>33571.358</v>
      </c>
      <c r="D59" s="133" t="s">
        <v>862</v>
      </c>
      <c r="E59">
        <f t="shared" si="1"/>
        <v>-6496.8923995718251</v>
      </c>
      <c r="F59">
        <f t="shared" si="2"/>
        <v>-6497</v>
      </c>
      <c r="G59">
        <f t="shared" si="8"/>
        <v>0.23018130000127712</v>
      </c>
      <c r="O59">
        <f>G59</f>
        <v>0.23018130000127712</v>
      </c>
      <c r="Q59" s="12">
        <f t="shared" si="9"/>
        <v>0.22615335579122819</v>
      </c>
      <c r="R59" s="2">
        <f t="shared" si="6"/>
        <v>18552.858</v>
      </c>
      <c r="S59">
        <f t="shared" si="10"/>
        <v>1.6224334559266683E-5</v>
      </c>
      <c r="AC59" t="s">
        <v>805</v>
      </c>
      <c r="AD59">
        <v>12</v>
      </c>
      <c r="AF59" t="s">
        <v>810</v>
      </c>
      <c r="AH59" t="s">
        <v>804</v>
      </c>
    </row>
    <row r="60" spans="1:34" x14ac:dyDescent="0.2">
      <c r="A60" s="73" t="s">
        <v>949</v>
      </c>
      <c r="B60" s="74" t="s">
        <v>854</v>
      </c>
      <c r="C60" s="73">
        <v>33582.597000000002</v>
      </c>
      <c r="D60" s="73" t="s">
        <v>862</v>
      </c>
      <c r="E60">
        <f t="shared" si="1"/>
        <v>-6491.638622604497</v>
      </c>
      <c r="F60">
        <f t="shared" si="2"/>
        <v>-6491.5</v>
      </c>
      <c r="G60">
        <f t="shared" si="8"/>
        <v>-0.29654464999475749</v>
      </c>
      <c r="M60">
        <f>G60</f>
        <v>-0.29654464999475749</v>
      </c>
      <c r="Q60" s="12">
        <f t="shared" si="9"/>
        <v>0.22582322579745248</v>
      </c>
      <c r="R60" s="2">
        <f t="shared" si="6"/>
        <v>18564.097000000002</v>
      </c>
      <c r="S60">
        <f t="shared" si="10"/>
        <v>0.27286819765966575</v>
      </c>
      <c r="AC60" t="s">
        <v>805</v>
      </c>
      <c r="AD60">
        <v>10</v>
      </c>
      <c r="AF60" t="s">
        <v>812</v>
      </c>
      <c r="AH60" t="s">
        <v>804</v>
      </c>
    </row>
    <row r="61" spans="1:34" x14ac:dyDescent="0.2">
      <c r="A61" s="133" t="s">
        <v>59</v>
      </c>
      <c r="B61" s="24" t="s">
        <v>854</v>
      </c>
      <c r="C61" s="134">
        <v>33879.402999999998</v>
      </c>
      <c r="D61" s="133" t="s">
        <v>862</v>
      </c>
      <c r="E61">
        <f t="shared" si="1"/>
        <v>-6352.8938475742762</v>
      </c>
      <c r="F61">
        <f t="shared" si="2"/>
        <v>-6353</v>
      </c>
      <c r="G61">
        <f t="shared" si="8"/>
        <v>0.22708370000327704</v>
      </c>
      <c r="O61">
        <f>G61</f>
        <v>0.22708370000327704</v>
      </c>
      <c r="Q61" s="12">
        <f t="shared" si="9"/>
        <v>0.21758742095568417</v>
      </c>
      <c r="R61" s="2">
        <f t="shared" si="6"/>
        <v>18860.902999999998</v>
      </c>
      <c r="S61">
        <f t="shared" si="10"/>
        <v>9.0179315749751356E-5</v>
      </c>
      <c r="AC61" t="s">
        <v>805</v>
      </c>
      <c r="AH61" t="s">
        <v>807</v>
      </c>
    </row>
    <row r="62" spans="1:34" x14ac:dyDescent="0.2">
      <c r="A62" s="133" t="s">
        <v>55</v>
      </c>
      <c r="B62" s="24" t="s">
        <v>854</v>
      </c>
      <c r="C62" s="134">
        <v>34159.627999999997</v>
      </c>
      <c r="D62" s="133" t="s">
        <v>18</v>
      </c>
      <c r="E62">
        <f t="shared" si="1"/>
        <v>-6221.900017992516</v>
      </c>
      <c r="F62">
        <f t="shared" si="2"/>
        <v>-6222</v>
      </c>
      <c r="G62">
        <f t="shared" si="8"/>
        <v>0.21388379999552853</v>
      </c>
      <c r="O62">
        <f>G62</f>
        <v>0.21388379999552853</v>
      </c>
      <c r="Q62" s="12">
        <f t="shared" si="9"/>
        <v>0.20993473187576425</v>
      </c>
      <c r="R62" s="2">
        <f t="shared" si="6"/>
        <v>19141.127999999997</v>
      </c>
      <c r="S62">
        <f t="shared" si="10"/>
        <v>1.5595139014538601E-5</v>
      </c>
      <c r="AC62" t="s">
        <v>805</v>
      </c>
      <c r="AH62" t="s">
        <v>807</v>
      </c>
    </row>
    <row r="63" spans="1:34" x14ac:dyDescent="0.2">
      <c r="A63" s="73" t="s">
        <v>949</v>
      </c>
      <c r="B63" s="74" t="s">
        <v>854</v>
      </c>
      <c r="C63" s="73">
        <v>34266.652999999998</v>
      </c>
      <c r="D63" s="73" t="s">
        <v>862</v>
      </c>
      <c r="E63">
        <f t="shared" si="1"/>
        <v>-6171.8701683681493</v>
      </c>
      <c r="F63">
        <f t="shared" si="2"/>
        <v>-6172</v>
      </c>
      <c r="G63">
        <f t="shared" si="8"/>
        <v>0.27773880000313511</v>
      </c>
      <c r="M63">
        <f>G63</f>
        <v>0.27773880000313511</v>
      </c>
      <c r="Q63" s="12">
        <f t="shared" si="9"/>
        <v>0.20704901116813185</v>
      </c>
      <c r="R63" s="2">
        <f t="shared" si="6"/>
        <v>19248.152999999998</v>
      </c>
      <c r="S63">
        <f t="shared" si="10"/>
        <v>4.9970462455373524E-3</v>
      </c>
      <c r="AC63" t="s">
        <v>805</v>
      </c>
      <c r="AH63" t="s">
        <v>807</v>
      </c>
    </row>
    <row r="64" spans="1:34" x14ac:dyDescent="0.2">
      <c r="A64" s="133" t="s">
        <v>59</v>
      </c>
      <c r="B64" s="24" t="s">
        <v>854</v>
      </c>
      <c r="C64" s="134">
        <v>34277.284</v>
      </c>
      <c r="D64" s="133" t="s">
        <v>862</v>
      </c>
      <c r="E64">
        <f t="shared" si="1"/>
        <v>-6166.9006067577157</v>
      </c>
      <c r="F64">
        <f t="shared" si="2"/>
        <v>-6167</v>
      </c>
      <c r="G64">
        <f t="shared" si="8"/>
        <v>0.21262430000206223</v>
      </c>
      <c r="O64">
        <f>G64</f>
        <v>0.21262430000206223</v>
      </c>
      <c r="Q64" s="12">
        <f t="shared" si="9"/>
        <v>0.20676150728205625</v>
      </c>
      <c r="R64" s="2">
        <f t="shared" si="6"/>
        <v>19258.784</v>
      </c>
      <c r="S64">
        <f t="shared" si="10"/>
        <v>3.4372338477755083E-5</v>
      </c>
      <c r="AC64" t="s">
        <v>805</v>
      </c>
      <c r="AH64" t="s">
        <v>807</v>
      </c>
    </row>
    <row r="65" spans="1:34" x14ac:dyDescent="0.2">
      <c r="A65" s="133" t="s">
        <v>59</v>
      </c>
      <c r="B65" s="24" t="s">
        <v>854</v>
      </c>
      <c r="C65" s="134">
        <v>34600.296999999999</v>
      </c>
      <c r="D65" s="133" t="s">
        <v>862</v>
      </c>
      <c r="E65">
        <f t="shared" si="1"/>
        <v>-6015.9051214345172</v>
      </c>
      <c r="F65">
        <f t="shared" si="2"/>
        <v>-6016</v>
      </c>
      <c r="G65">
        <f t="shared" si="8"/>
        <v>0.20296640000015032</v>
      </c>
      <c r="O65">
        <f>G65</f>
        <v>0.20296640000015032</v>
      </c>
      <c r="Q65" s="12">
        <f t="shared" si="9"/>
        <v>0.19817038868076331</v>
      </c>
      <c r="R65" s="2">
        <f t="shared" si="6"/>
        <v>19581.796999999999</v>
      </c>
      <c r="S65">
        <f t="shared" si="10"/>
        <v>2.3001724575688287E-5</v>
      </c>
    </row>
    <row r="66" spans="1:34" x14ac:dyDescent="0.2">
      <c r="A66" s="133" t="s">
        <v>55</v>
      </c>
      <c r="B66" s="24" t="s">
        <v>854</v>
      </c>
      <c r="C66" s="134">
        <v>34645.216999999997</v>
      </c>
      <c r="D66" s="133" t="s">
        <v>18</v>
      </c>
      <c r="E66">
        <f t="shared" si="1"/>
        <v>-5994.9068421060765</v>
      </c>
      <c r="F66">
        <f t="shared" si="2"/>
        <v>-5995</v>
      </c>
      <c r="G66">
        <f t="shared" si="8"/>
        <v>0.1992854999989504</v>
      </c>
      <c r="O66">
        <f>G66</f>
        <v>0.1992854999989504</v>
      </c>
      <c r="Q66" s="12">
        <f t="shared" si="9"/>
        <v>0.19698962747244045</v>
      </c>
      <c r="R66" s="2">
        <f t="shared" si="6"/>
        <v>19626.716999999997</v>
      </c>
      <c r="S66">
        <f t="shared" si="10"/>
        <v>5.2710306579831865E-6</v>
      </c>
      <c r="AC66" t="s">
        <v>805</v>
      </c>
      <c r="AD66">
        <v>9</v>
      </c>
      <c r="AF66" t="s">
        <v>802</v>
      </c>
      <c r="AH66" t="s">
        <v>804</v>
      </c>
    </row>
    <row r="67" spans="1:34" x14ac:dyDescent="0.2">
      <c r="A67" s="75" t="s">
        <v>776</v>
      </c>
      <c r="B67" s="75"/>
      <c r="C67" s="76">
        <v>34901.919000000002</v>
      </c>
      <c r="D67" s="76" t="s">
        <v>758</v>
      </c>
      <c r="E67">
        <f t="shared" si="1"/>
        <v>-5874.909061603631</v>
      </c>
      <c r="F67">
        <f t="shared" si="2"/>
        <v>-5875</v>
      </c>
      <c r="G67">
        <f t="shared" si="8"/>
        <v>0.19453749999956926</v>
      </c>
      <c r="J67">
        <f>+G67</f>
        <v>0.19453749999956926</v>
      </c>
      <c r="Q67" s="12">
        <f t="shared" si="9"/>
        <v>0.1903081430583384</v>
      </c>
      <c r="R67" s="2">
        <f t="shared" si="6"/>
        <v>19883.419000000002</v>
      </c>
      <c r="S67">
        <f t="shared" si="10"/>
        <v>1.7887460136337663E-5</v>
      </c>
      <c r="AC67" t="s">
        <v>805</v>
      </c>
      <c r="AD67">
        <v>10</v>
      </c>
      <c r="AF67" t="s">
        <v>810</v>
      </c>
      <c r="AH67" t="s">
        <v>804</v>
      </c>
    </row>
    <row r="68" spans="1:34" x14ac:dyDescent="0.2">
      <c r="A68" s="133" t="s">
        <v>55</v>
      </c>
      <c r="B68" s="24" t="s">
        <v>854</v>
      </c>
      <c r="C68" s="134">
        <v>35000.328000000001</v>
      </c>
      <c r="D68" s="133" t="s">
        <v>18</v>
      </c>
      <c r="E68">
        <f t="shared" si="1"/>
        <v>-5828.9068427605171</v>
      </c>
      <c r="F68">
        <f t="shared" si="2"/>
        <v>-5829</v>
      </c>
      <c r="G68">
        <f t="shared" si="8"/>
        <v>0.19928410000284202</v>
      </c>
      <c r="O68">
        <f t="shared" ref="O68:O76" si="11">G68</f>
        <v>0.19928410000284202</v>
      </c>
      <c r="Q68" s="12">
        <f t="shared" si="9"/>
        <v>0.187776567941811</v>
      </c>
      <c r="R68" s="2">
        <f t="shared" si="6"/>
        <v>19981.828000000001</v>
      </c>
      <c r="S68">
        <f t="shared" si="10"/>
        <v>1.3242329413565702E-4</v>
      </c>
      <c r="AC68" t="s">
        <v>805</v>
      </c>
      <c r="AD68">
        <v>10</v>
      </c>
      <c r="AF68" t="s">
        <v>812</v>
      </c>
      <c r="AH68" t="s">
        <v>804</v>
      </c>
    </row>
    <row r="69" spans="1:34" x14ac:dyDescent="0.2">
      <c r="A69" s="133" t="s">
        <v>59</v>
      </c>
      <c r="B69" s="24" t="s">
        <v>854</v>
      </c>
      <c r="C69" s="134">
        <v>35017.434000000001</v>
      </c>
      <c r="D69" s="133" t="s">
        <v>862</v>
      </c>
      <c r="E69">
        <f t="shared" si="1"/>
        <v>-5820.910481091053</v>
      </c>
      <c r="F69">
        <f t="shared" si="2"/>
        <v>-5821</v>
      </c>
      <c r="G69">
        <f t="shared" si="8"/>
        <v>0.19150090000039199</v>
      </c>
      <c r="O69">
        <f t="shared" si="11"/>
        <v>0.19150090000039199</v>
      </c>
      <c r="Q69" s="12">
        <f t="shared" si="9"/>
        <v>0.18733797202953847</v>
      </c>
      <c r="R69" s="2">
        <f t="shared" si="6"/>
        <v>19998.934000000001</v>
      </c>
      <c r="S69">
        <f t="shared" si="10"/>
        <v>1.7329969290514602E-5</v>
      </c>
      <c r="AC69" t="s">
        <v>805</v>
      </c>
      <c r="AH69" t="s">
        <v>807</v>
      </c>
    </row>
    <row r="70" spans="1:34" x14ac:dyDescent="0.2">
      <c r="A70" s="133" t="s">
        <v>59</v>
      </c>
      <c r="B70" s="24" t="s">
        <v>854</v>
      </c>
      <c r="C70" s="134">
        <v>35370.404999999999</v>
      </c>
      <c r="D70" s="133" t="s">
        <v>862</v>
      </c>
      <c r="E70">
        <f t="shared" si="1"/>
        <v>-5655.9108450082504</v>
      </c>
      <c r="F70">
        <f t="shared" si="2"/>
        <v>-5656</v>
      </c>
      <c r="G70">
        <f t="shared" si="8"/>
        <v>0.19072240000241436</v>
      </c>
      <c r="O70">
        <f t="shared" si="11"/>
        <v>0.19072240000241436</v>
      </c>
      <c r="Q70" s="12">
        <f t="shared" si="9"/>
        <v>0.17840280890949561</v>
      </c>
      <c r="R70" s="2">
        <f t="shared" si="6"/>
        <v>20351.904999999999</v>
      </c>
      <c r="S70">
        <f t="shared" si="10"/>
        <v>1.5177232469672293E-4</v>
      </c>
      <c r="AC70" t="s">
        <v>805</v>
      </c>
      <c r="AH70" t="s">
        <v>807</v>
      </c>
    </row>
    <row r="71" spans="1:34" x14ac:dyDescent="0.2">
      <c r="A71" s="133" t="s">
        <v>55</v>
      </c>
      <c r="B71" s="24" t="s">
        <v>854</v>
      </c>
      <c r="C71" s="134">
        <v>35657.055</v>
      </c>
      <c r="D71" s="133" t="s">
        <v>18</v>
      </c>
      <c r="E71">
        <f t="shared" si="1"/>
        <v>-5521.9135883408871</v>
      </c>
      <c r="F71">
        <f t="shared" si="2"/>
        <v>-5522</v>
      </c>
      <c r="G71">
        <f t="shared" si="8"/>
        <v>0.18485379999765428</v>
      </c>
      <c r="O71">
        <f t="shared" si="11"/>
        <v>0.18485379999765428</v>
      </c>
      <c r="Q71" s="12">
        <f t="shared" si="9"/>
        <v>0.17130200208847413</v>
      </c>
      <c r="R71" s="2">
        <f t="shared" si="6"/>
        <v>20638.555</v>
      </c>
      <c r="S71">
        <f t="shared" si="10"/>
        <v>1.8365122657125954E-4</v>
      </c>
    </row>
    <row r="72" spans="1:34" x14ac:dyDescent="0.2">
      <c r="A72" s="133" t="s">
        <v>59</v>
      </c>
      <c r="B72" s="24" t="s">
        <v>854</v>
      </c>
      <c r="C72" s="134">
        <v>35723.370999999999</v>
      </c>
      <c r="D72" s="133" t="s">
        <v>862</v>
      </c>
      <c r="E72">
        <f t="shared" si="1"/>
        <v>-5490.9135462227896</v>
      </c>
      <c r="F72">
        <f t="shared" si="2"/>
        <v>-5491</v>
      </c>
      <c r="G72">
        <f t="shared" si="8"/>
        <v>0.18494389999978011</v>
      </c>
      <c r="O72">
        <f t="shared" si="11"/>
        <v>0.18494389999978011</v>
      </c>
      <c r="Q72" s="12">
        <f t="shared" si="9"/>
        <v>0.16967914635760717</v>
      </c>
      <c r="R72" s="2">
        <f t="shared" si="6"/>
        <v>20704.870999999999</v>
      </c>
      <c r="S72">
        <f t="shared" si="10"/>
        <v>2.3301270375623222E-4</v>
      </c>
    </row>
    <row r="73" spans="1:34" x14ac:dyDescent="0.2">
      <c r="A73" s="133" t="s">
        <v>66</v>
      </c>
      <c r="B73" s="24" t="s">
        <v>854</v>
      </c>
      <c r="C73" s="134">
        <v>35729.794999999998</v>
      </c>
      <c r="D73" s="133" t="s">
        <v>18</v>
      </c>
      <c r="E73">
        <f t="shared" si="1"/>
        <v>-5487.9105865966567</v>
      </c>
      <c r="F73">
        <f t="shared" si="2"/>
        <v>-5488</v>
      </c>
      <c r="G73">
        <f t="shared" si="8"/>
        <v>0.19127519999892684</v>
      </c>
      <c r="O73">
        <f t="shared" si="11"/>
        <v>0.19127519999892684</v>
      </c>
      <c r="Q73" s="12">
        <f t="shared" si="9"/>
        <v>0.16952249200241856</v>
      </c>
      <c r="R73" s="2">
        <f t="shared" si="6"/>
        <v>20711.294999999998</v>
      </c>
      <c r="S73">
        <f t="shared" si="10"/>
        <v>4.7318030518135503E-4</v>
      </c>
    </row>
    <row r="74" spans="1:34" x14ac:dyDescent="0.2">
      <c r="A74" s="133" t="s">
        <v>66</v>
      </c>
      <c r="B74" s="24" t="s">
        <v>854</v>
      </c>
      <c r="C74" s="134">
        <v>35772.578000000001</v>
      </c>
      <c r="D74" s="133" t="s">
        <v>18</v>
      </c>
      <c r="E74">
        <f t="shared" si="1"/>
        <v>-5467.9112681525603</v>
      </c>
      <c r="F74">
        <f t="shared" si="2"/>
        <v>-5468</v>
      </c>
      <c r="G74">
        <f t="shared" si="8"/>
        <v>0.18981720000010682</v>
      </c>
      <c r="O74">
        <f t="shared" si="11"/>
        <v>0.18981720000010682</v>
      </c>
      <c r="Q74" s="12">
        <f t="shared" si="9"/>
        <v>0.16847991641615384</v>
      </c>
      <c r="R74" s="2">
        <f t="shared" si="6"/>
        <v>20754.078000000001</v>
      </c>
      <c r="S74">
        <f t="shared" si="10"/>
        <v>4.5527967074202941E-4</v>
      </c>
    </row>
    <row r="75" spans="1:34" x14ac:dyDescent="0.2">
      <c r="A75" s="133" t="s">
        <v>66</v>
      </c>
      <c r="B75" s="24" t="s">
        <v>854</v>
      </c>
      <c r="C75" s="134">
        <v>35802.521999999997</v>
      </c>
      <c r="D75" s="133" t="s">
        <v>18</v>
      </c>
      <c r="E75">
        <f t="shared" si="1"/>
        <v>-5453.913661825517</v>
      </c>
      <c r="F75">
        <f t="shared" si="2"/>
        <v>-5454</v>
      </c>
      <c r="G75">
        <f t="shared" si="8"/>
        <v>0.18469660000118893</v>
      </c>
      <c r="O75">
        <f t="shared" si="11"/>
        <v>0.18469660000118893</v>
      </c>
      <c r="Q75" s="12">
        <f t="shared" si="9"/>
        <v>0.16775196243635515</v>
      </c>
      <c r="R75" s="2">
        <f t="shared" si="6"/>
        <v>20784.021999999997</v>
      </c>
      <c r="S75">
        <f t="shared" si="10"/>
        <v>2.8712074220357592E-4</v>
      </c>
    </row>
    <row r="76" spans="1:34" x14ac:dyDescent="0.2">
      <c r="A76" s="133" t="s">
        <v>66</v>
      </c>
      <c r="B76" s="24" t="s">
        <v>854</v>
      </c>
      <c r="C76" s="134">
        <v>36020.718999999997</v>
      </c>
      <c r="D76" s="133" t="s">
        <v>18</v>
      </c>
      <c r="E76">
        <f t="shared" si="1"/>
        <v>-5351.9154081606002</v>
      </c>
      <c r="F76">
        <f t="shared" si="2"/>
        <v>-5352</v>
      </c>
      <c r="G76">
        <f t="shared" si="8"/>
        <v>0.18096079999668291</v>
      </c>
      <c r="O76">
        <f t="shared" si="11"/>
        <v>0.18096079999668291</v>
      </c>
      <c r="Q76" s="12">
        <f t="shared" si="9"/>
        <v>0.16249425685811786</v>
      </c>
      <c r="R76" s="2">
        <f t="shared" si="6"/>
        <v>21002.218999999997</v>
      </c>
      <c r="S76">
        <f t="shared" si="10"/>
        <v>3.4101321548848392E-4</v>
      </c>
    </row>
    <row r="77" spans="1:34" x14ac:dyDescent="0.2">
      <c r="A77" s="75" t="s">
        <v>778</v>
      </c>
      <c r="B77" s="75"/>
      <c r="C77" s="76">
        <v>36080.616999999998</v>
      </c>
      <c r="D77" s="76" t="s">
        <v>758</v>
      </c>
      <c r="E77">
        <f t="shared" si="1"/>
        <v>-5323.9155209118235</v>
      </c>
      <c r="F77">
        <f t="shared" si="2"/>
        <v>-5324</v>
      </c>
      <c r="G77">
        <f t="shared" si="8"/>
        <v>0.18071960000088438</v>
      </c>
      <c r="K77">
        <f>+G77</f>
        <v>0.18071960000088438</v>
      </c>
      <c r="Q77" s="12">
        <f t="shared" si="9"/>
        <v>0.16106510401171509</v>
      </c>
      <c r="R77" s="2">
        <f t="shared" si="6"/>
        <v>21062.116999999998</v>
      </c>
      <c r="S77">
        <f t="shared" si="10"/>
        <v>3.8629921258827196E-4</v>
      </c>
      <c r="AD77">
        <v>12</v>
      </c>
      <c r="AF77" t="s">
        <v>810</v>
      </c>
      <c r="AH77" t="s">
        <v>804</v>
      </c>
    </row>
    <row r="78" spans="1:34" x14ac:dyDescent="0.2">
      <c r="A78" s="73" t="s">
        <v>949</v>
      </c>
      <c r="B78" s="74" t="s">
        <v>854</v>
      </c>
      <c r="C78" s="73">
        <v>37180.732000000004</v>
      </c>
      <c r="D78" s="73" t="s">
        <v>862</v>
      </c>
      <c r="E78">
        <f t="shared" si="1"/>
        <v>-4809.6563476391339</v>
      </c>
      <c r="F78">
        <f t="shared" si="2"/>
        <v>-4809.5</v>
      </c>
      <c r="G78">
        <f t="shared" si="8"/>
        <v>-0.33446244999504415</v>
      </c>
      <c r="M78">
        <f>G78</f>
        <v>-0.33446244999504415</v>
      </c>
      <c r="Q78" s="12">
        <f t="shared" si="9"/>
        <v>0.13588859392933306</v>
      </c>
      <c r="R78" s="2">
        <f t="shared" si="6"/>
        <v>22162.232000000004</v>
      </c>
      <c r="S78">
        <f t="shared" si="10"/>
        <v>0.22123010452075142</v>
      </c>
      <c r="AC78" t="s">
        <v>805</v>
      </c>
      <c r="AH78" t="s">
        <v>807</v>
      </c>
    </row>
    <row r="79" spans="1:34" x14ac:dyDescent="0.2">
      <c r="A79" s="73" t="s">
        <v>949</v>
      </c>
      <c r="B79" s="74" t="s">
        <v>854</v>
      </c>
      <c r="C79" s="73">
        <v>37562.637999999999</v>
      </c>
      <c r="D79" s="73" t="s">
        <v>862</v>
      </c>
      <c r="E79">
        <f t="shared" si="1"/>
        <v>-4631.13077183308</v>
      </c>
      <c r="F79">
        <f t="shared" si="2"/>
        <v>-4631</v>
      </c>
      <c r="G79">
        <f t="shared" si="8"/>
        <v>-0.27975010000227485</v>
      </c>
      <c r="M79">
        <f>G79</f>
        <v>-0.27975010000227485</v>
      </c>
      <c r="Q79" s="12">
        <f t="shared" si="9"/>
        <v>0.12763437718592907</v>
      </c>
      <c r="R79" s="2">
        <f t="shared" si="6"/>
        <v>22544.137999999999</v>
      </c>
      <c r="S79">
        <f t="shared" si="10"/>
        <v>0.16596211225390625</v>
      </c>
    </row>
    <row r="80" spans="1:34" x14ac:dyDescent="0.2">
      <c r="A80" s="133" t="s">
        <v>68</v>
      </c>
      <c r="B80" s="24" t="s">
        <v>854</v>
      </c>
      <c r="C80" s="134">
        <v>38290.389000000003</v>
      </c>
      <c r="D80" s="133" t="s">
        <v>862</v>
      </c>
      <c r="E80">
        <f t="shared" si="1"/>
        <v>-4290.9366761172932</v>
      </c>
      <c r="F80">
        <f t="shared" si="2"/>
        <v>-4291</v>
      </c>
      <c r="G80">
        <f t="shared" si="8"/>
        <v>0.1354639000055613</v>
      </c>
      <c r="O80">
        <f>G80</f>
        <v>0.1354639000055613</v>
      </c>
      <c r="Q80" s="12">
        <f t="shared" si="9"/>
        <v>0.11259682422884722</v>
      </c>
      <c r="R80" s="2">
        <f t="shared" si="6"/>
        <v>23271.889000000003</v>
      </c>
      <c r="S80">
        <f t="shared" si="10"/>
        <v>5.22903154577984E-4</v>
      </c>
      <c r="AC80" t="s">
        <v>805</v>
      </c>
      <c r="AD80">
        <v>12</v>
      </c>
      <c r="AF80" t="s">
        <v>810</v>
      </c>
      <c r="AH80" t="s">
        <v>804</v>
      </c>
    </row>
    <row r="81" spans="1:34" x14ac:dyDescent="0.2">
      <c r="A81" s="73" t="s">
        <v>949</v>
      </c>
      <c r="B81" s="74" t="s">
        <v>854</v>
      </c>
      <c r="C81" s="73">
        <v>39045.661999999997</v>
      </c>
      <c r="D81" s="73" t="s">
        <v>862</v>
      </c>
      <c r="E81">
        <f t="shared" si="1"/>
        <v>-3937.8771609073569</v>
      </c>
      <c r="F81">
        <f t="shared" si="2"/>
        <v>-3938</v>
      </c>
      <c r="G81">
        <f t="shared" si="8"/>
        <v>0.26278019999881508</v>
      </c>
      <c r="M81">
        <f>G81</f>
        <v>0.26278019999881508</v>
      </c>
      <c r="Q81" s="12">
        <f t="shared" si="9"/>
        <v>9.7934520382386092E-2</v>
      </c>
      <c r="R81" s="2">
        <f t="shared" si="6"/>
        <v>24027.161999999997</v>
      </c>
      <c r="S81">
        <f t="shared" si="10"/>
        <v>2.7174098088202352E-2</v>
      </c>
      <c r="AC81" t="s">
        <v>805</v>
      </c>
      <c r="AD81">
        <v>6</v>
      </c>
      <c r="AF81" t="s">
        <v>810</v>
      </c>
      <c r="AH81" t="s">
        <v>804</v>
      </c>
    </row>
    <row r="82" spans="1:34" x14ac:dyDescent="0.2">
      <c r="A82" s="73" t="s">
        <v>949</v>
      </c>
      <c r="B82" s="74" t="s">
        <v>854</v>
      </c>
      <c r="C82" s="73">
        <v>39045.661999999997</v>
      </c>
      <c r="D82" s="73" t="s">
        <v>862</v>
      </c>
      <c r="E82">
        <f t="shared" si="1"/>
        <v>-3937.8771609073569</v>
      </c>
      <c r="F82">
        <f t="shared" si="2"/>
        <v>-3938</v>
      </c>
      <c r="G82">
        <f t="shared" si="8"/>
        <v>0.26278019999881508</v>
      </c>
      <c r="M82">
        <f>G82</f>
        <v>0.26278019999881508</v>
      </c>
      <c r="Q82" s="12">
        <f t="shared" si="9"/>
        <v>9.7934520382386092E-2</v>
      </c>
      <c r="R82" s="2">
        <f t="shared" si="6"/>
        <v>24027.161999999997</v>
      </c>
      <c r="S82">
        <f t="shared" si="10"/>
        <v>2.7174098088202352E-2</v>
      </c>
    </row>
    <row r="83" spans="1:34" x14ac:dyDescent="0.2">
      <c r="A83" s="73" t="s">
        <v>949</v>
      </c>
      <c r="B83" s="74" t="s">
        <v>854</v>
      </c>
      <c r="C83" s="73">
        <v>39053.805</v>
      </c>
      <c r="D83" s="73" t="s">
        <v>862</v>
      </c>
      <c r="E83">
        <f t="shared" si="1"/>
        <v>-3934.0706384547393</v>
      </c>
      <c r="F83">
        <f t="shared" si="2"/>
        <v>-3934</v>
      </c>
      <c r="G83">
        <f t="shared" si="8"/>
        <v>-0.15111139999498846</v>
      </c>
      <c r="M83">
        <f>G83</f>
        <v>-0.15111139999498846</v>
      </c>
      <c r="Q83" s="12">
        <f t="shared" si="9"/>
        <v>9.7773922088067081E-2</v>
      </c>
      <c r="R83" s="2">
        <f t="shared" si="6"/>
        <v>24035.305</v>
      </c>
      <c r="S83">
        <f t="shared" si="10"/>
        <v>6.1943903548386289E-2</v>
      </c>
    </row>
    <row r="84" spans="1:34" x14ac:dyDescent="0.2">
      <c r="A84" s="133" t="s">
        <v>59</v>
      </c>
      <c r="B84" s="24" t="s">
        <v>854</v>
      </c>
      <c r="C84" s="134">
        <v>39056.19</v>
      </c>
      <c r="D84" s="133" t="s">
        <v>862</v>
      </c>
      <c r="E84">
        <f t="shared" si="1"/>
        <v>-3932.9557476221844</v>
      </c>
      <c r="F84">
        <f t="shared" si="2"/>
        <v>-3933</v>
      </c>
      <c r="G84">
        <f t="shared" si="8"/>
        <v>9.4665700002224185E-2</v>
      </c>
      <c r="O84">
        <f>G84</f>
        <v>9.4665700002224185E-2</v>
      </c>
      <c r="Q84" s="12">
        <f t="shared" si="9"/>
        <v>9.7733791936027103E-2</v>
      </c>
      <c r="R84" s="2">
        <f t="shared" si="6"/>
        <v>24037.690000000002</v>
      </c>
      <c r="S84">
        <f t="shared" si="10"/>
        <v>9.413188114266534E-6</v>
      </c>
      <c r="AC84" t="s">
        <v>805</v>
      </c>
      <c r="AH84" t="s">
        <v>807</v>
      </c>
    </row>
    <row r="85" spans="1:34" x14ac:dyDescent="0.2">
      <c r="A85" s="73" t="s">
        <v>949</v>
      </c>
      <c r="B85" s="74" t="s">
        <v>854</v>
      </c>
      <c r="C85" s="73">
        <v>39063.307999999997</v>
      </c>
      <c r="D85" s="73" t="s">
        <v>862</v>
      </c>
      <c r="E85">
        <f t="shared" ref="E85:E148" si="12">+(C85-C$7)/C$8</f>
        <v>-3929.6283711248616</v>
      </c>
      <c r="F85">
        <f t="shared" ref="F85:F148" si="13">ROUND(2*E85,0)/2</f>
        <v>-3929.5</v>
      </c>
      <c r="G85">
        <f t="shared" ref="G85:G116" si="14">+C85-(C$7+F85*C$8)</f>
        <v>-0.27461445000517415</v>
      </c>
      <c r="M85">
        <f t="shared" ref="M85:M93" si="15">G85</f>
        <v>-0.27461445000517415</v>
      </c>
      <c r="Q85" s="12">
        <f t="shared" si="9"/>
        <v>9.7593397581737462E-2</v>
      </c>
      <c r="R85" s="2">
        <f t="shared" ref="R85:R148" si="16">+C85-15018.5</f>
        <v>24044.807999999997</v>
      </c>
      <c r="S85">
        <f t="shared" si="10"/>
        <v>0.13853868180528162</v>
      </c>
      <c r="AC85" t="s">
        <v>805</v>
      </c>
      <c r="AH85" t="s">
        <v>807</v>
      </c>
    </row>
    <row r="86" spans="1:34" x14ac:dyDescent="0.2">
      <c r="A86" s="73" t="s">
        <v>949</v>
      </c>
      <c r="B86" s="74" t="s">
        <v>854</v>
      </c>
      <c r="C86" s="73">
        <v>39064.663999999997</v>
      </c>
      <c r="D86" s="73" t="s">
        <v>862</v>
      </c>
      <c r="E86">
        <f t="shared" si="12"/>
        <v>-3928.9944960854723</v>
      </c>
      <c r="F86">
        <f t="shared" si="13"/>
        <v>-3929</v>
      </c>
      <c r="G86">
        <f t="shared" si="14"/>
        <v>1.1774099999456666E-2</v>
      </c>
      <c r="M86">
        <f t="shared" si="15"/>
        <v>1.1774099999456666E-2</v>
      </c>
      <c r="Q86" s="12">
        <f t="shared" si="9"/>
        <v>9.7573349014026284E-2</v>
      </c>
      <c r="R86" s="2">
        <f t="shared" si="16"/>
        <v>24046.163999999997</v>
      </c>
      <c r="S86">
        <f t="shared" si="10"/>
        <v>7.3615111314641254E-3</v>
      </c>
      <c r="AC86" t="s">
        <v>805</v>
      </c>
      <c r="AH86" t="s">
        <v>807</v>
      </c>
    </row>
    <row r="87" spans="1:34" x14ac:dyDescent="0.2">
      <c r="A87" s="73" t="s">
        <v>949</v>
      </c>
      <c r="B87" s="74" t="s">
        <v>854</v>
      </c>
      <c r="C87" s="73">
        <v>39064.665000000001</v>
      </c>
      <c r="D87" s="73" t="s">
        <v>862</v>
      </c>
      <c r="E87">
        <f t="shared" si="12"/>
        <v>-3928.9940286260016</v>
      </c>
      <c r="F87">
        <f t="shared" si="13"/>
        <v>-3929</v>
      </c>
      <c r="G87">
        <f t="shared" si="14"/>
        <v>1.2774100003298372E-2</v>
      </c>
      <c r="M87">
        <f t="shared" si="15"/>
        <v>1.2774100003298372E-2</v>
      </c>
      <c r="Q87" s="12">
        <f t="shared" si="9"/>
        <v>9.7573349014026284E-2</v>
      </c>
      <c r="R87" s="2">
        <f t="shared" si="16"/>
        <v>24046.165000000001</v>
      </c>
      <c r="S87">
        <f t="shared" si="10"/>
        <v>7.1909126327834383E-3</v>
      </c>
      <c r="AC87" t="s">
        <v>805</v>
      </c>
      <c r="AH87" t="s">
        <v>807</v>
      </c>
    </row>
    <row r="88" spans="1:34" x14ac:dyDescent="0.2">
      <c r="A88" s="73" t="s">
        <v>949</v>
      </c>
      <c r="B88" s="74" t="s">
        <v>854</v>
      </c>
      <c r="C88" s="73">
        <v>39064.665000000001</v>
      </c>
      <c r="D88" s="73" t="s">
        <v>862</v>
      </c>
      <c r="E88">
        <f t="shared" si="12"/>
        <v>-3928.9940286260016</v>
      </c>
      <c r="F88">
        <f t="shared" si="13"/>
        <v>-3929</v>
      </c>
      <c r="G88">
        <f t="shared" si="14"/>
        <v>1.2774100003298372E-2</v>
      </c>
      <c r="M88">
        <f t="shared" si="15"/>
        <v>1.2774100003298372E-2</v>
      </c>
      <c r="Q88" s="12">
        <f t="shared" si="9"/>
        <v>9.7573349014026284E-2</v>
      </c>
      <c r="R88" s="2">
        <f t="shared" si="16"/>
        <v>24046.165000000001</v>
      </c>
      <c r="S88">
        <f t="shared" si="10"/>
        <v>7.1909126327834383E-3</v>
      </c>
      <c r="AC88" t="s">
        <v>805</v>
      </c>
      <c r="AH88" t="s">
        <v>807</v>
      </c>
    </row>
    <row r="89" spans="1:34" x14ac:dyDescent="0.2">
      <c r="A89" s="73" t="s">
        <v>949</v>
      </c>
      <c r="B89" s="74" t="s">
        <v>854</v>
      </c>
      <c r="C89" s="73">
        <v>39068.735999999997</v>
      </c>
      <c r="D89" s="73" t="s">
        <v>862</v>
      </c>
      <c r="E89">
        <f t="shared" si="12"/>
        <v>-3927.09100112943</v>
      </c>
      <c r="F89">
        <f t="shared" si="13"/>
        <v>-3927</v>
      </c>
      <c r="G89">
        <f t="shared" si="14"/>
        <v>-0.19467170000280021</v>
      </c>
      <c r="M89">
        <f t="shared" si="15"/>
        <v>-0.19467170000280021</v>
      </c>
      <c r="Q89" s="12">
        <f t="shared" si="9"/>
        <v>9.7493174164721336E-2</v>
      </c>
      <c r="R89" s="2">
        <f t="shared" si="16"/>
        <v>24050.235999999997</v>
      </c>
      <c r="S89">
        <f t="shared" si="10"/>
        <v>8.536031369732372E-2</v>
      </c>
    </row>
    <row r="90" spans="1:34" x14ac:dyDescent="0.2">
      <c r="A90" s="73" t="s">
        <v>950</v>
      </c>
      <c r="B90" s="74" t="s">
        <v>854</v>
      </c>
      <c r="C90" s="73">
        <v>39744.667999999998</v>
      </c>
      <c r="D90" s="73" t="s">
        <v>862</v>
      </c>
      <c r="E90">
        <f t="shared" si="12"/>
        <v>-3611.1201876157934</v>
      </c>
      <c r="F90">
        <f t="shared" si="13"/>
        <v>-3611</v>
      </c>
      <c r="G90">
        <f t="shared" si="14"/>
        <v>-0.25710809999873163</v>
      </c>
      <c r="M90">
        <f t="shared" si="15"/>
        <v>-0.25710809999873163</v>
      </c>
      <c r="Q90" s="12">
        <f t="shared" ref="Q90:Q121" si="17">+D$11+D$12*F90+D$13*F90^2</f>
        <v>8.5215874312330353E-2</v>
      </c>
      <c r="R90" s="2">
        <f t="shared" si="16"/>
        <v>24726.167999999998</v>
      </c>
      <c r="S90">
        <f t="shared" ref="S90:S121" si="18">+(Q90-G90)^2</f>
        <v>0.11718570338812062</v>
      </c>
      <c r="AC90" t="s">
        <v>805</v>
      </c>
      <c r="AD90">
        <v>12</v>
      </c>
      <c r="AF90" t="s">
        <v>810</v>
      </c>
      <c r="AH90" t="s">
        <v>804</v>
      </c>
    </row>
    <row r="91" spans="1:34" x14ac:dyDescent="0.2">
      <c r="A91" s="73" t="s">
        <v>950</v>
      </c>
      <c r="B91" s="74" t="s">
        <v>854</v>
      </c>
      <c r="C91" s="73">
        <v>39744.673000000003</v>
      </c>
      <c r="D91" s="73" t="s">
        <v>862</v>
      </c>
      <c r="E91">
        <f t="shared" si="12"/>
        <v>-3611.1178503184483</v>
      </c>
      <c r="F91">
        <f t="shared" si="13"/>
        <v>-3611</v>
      </c>
      <c r="G91">
        <f t="shared" si="14"/>
        <v>-0.25210809999407502</v>
      </c>
      <c r="M91">
        <f t="shared" si="15"/>
        <v>-0.25210809999407502</v>
      </c>
      <c r="Q91" s="12">
        <f t="shared" si="17"/>
        <v>8.5215874312330353E-2</v>
      </c>
      <c r="R91" s="2">
        <f t="shared" si="16"/>
        <v>24726.173000000003</v>
      </c>
      <c r="S91">
        <f t="shared" si="18"/>
        <v>0.11378746364186842</v>
      </c>
      <c r="AC91" t="s">
        <v>805</v>
      </c>
      <c r="AD91">
        <v>11</v>
      </c>
      <c r="AF91" t="s">
        <v>810</v>
      </c>
      <c r="AH91" t="s">
        <v>804</v>
      </c>
    </row>
    <row r="92" spans="1:34" x14ac:dyDescent="0.2">
      <c r="A92" s="73" t="s">
        <v>950</v>
      </c>
      <c r="B92" s="74" t="s">
        <v>854</v>
      </c>
      <c r="C92" s="73">
        <v>39748.741999999998</v>
      </c>
      <c r="D92" s="73" t="s">
        <v>862</v>
      </c>
      <c r="E92">
        <f t="shared" si="12"/>
        <v>-3609.2157577408138</v>
      </c>
      <c r="F92">
        <f t="shared" si="13"/>
        <v>-3609</v>
      </c>
      <c r="G92">
        <f t="shared" si="14"/>
        <v>-0.46155390000058105</v>
      </c>
      <c r="M92">
        <f t="shared" si="15"/>
        <v>-0.46155390000058105</v>
      </c>
      <c r="Q92" s="12">
        <f t="shared" si="17"/>
        <v>8.5140640302744264E-2</v>
      </c>
      <c r="R92" s="2">
        <f t="shared" si="16"/>
        <v>24730.241999999998</v>
      </c>
      <c r="S92">
        <f t="shared" si="18"/>
        <v>0.29887492039746416</v>
      </c>
      <c r="AC92" t="s">
        <v>805</v>
      </c>
      <c r="AD92">
        <v>6</v>
      </c>
      <c r="AF92" t="s">
        <v>812</v>
      </c>
      <c r="AH92" t="s">
        <v>804</v>
      </c>
    </row>
    <row r="93" spans="1:34" x14ac:dyDescent="0.2">
      <c r="A93" s="73" t="s">
        <v>950</v>
      </c>
      <c r="B93" s="74" t="s">
        <v>854</v>
      </c>
      <c r="C93" s="73">
        <v>39759.597999999998</v>
      </c>
      <c r="D93" s="73" t="s">
        <v>862</v>
      </c>
      <c r="E93">
        <f t="shared" si="12"/>
        <v>-3604.1410177499511</v>
      </c>
      <c r="F93">
        <f t="shared" si="13"/>
        <v>-3604</v>
      </c>
      <c r="G93">
        <f t="shared" si="14"/>
        <v>-0.30166840000310913</v>
      </c>
      <c r="M93">
        <f t="shared" si="15"/>
        <v>-0.30166840000310913</v>
      </c>
      <c r="Q93" s="12">
        <f t="shared" si="17"/>
        <v>8.4952691229557509E-2</v>
      </c>
      <c r="R93" s="2">
        <f t="shared" si="16"/>
        <v>24741.097999999998</v>
      </c>
      <c r="S93">
        <f t="shared" si="18"/>
        <v>0.14947586818593794</v>
      </c>
      <c r="AC93" t="s">
        <v>805</v>
      </c>
      <c r="AD93">
        <v>9</v>
      </c>
      <c r="AF93" t="s">
        <v>810</v>
      </c>
      <c r="AH93" t="s">
        <v>804</v>
      </c>
    </row>
    <row r="94" spans="1:34" x14ac:dyDescent="0.2">
      <c r="A94" s="143" t="s">
        <v>292</v>
      </c>
      <c r="B94" s="143" t="s">
        <v>854</v>
      </c>
      <c r="C94" s="89">
        <v>40801.752999999997</v>
      </c>
      <c r="D94" s="143" t="s">
        <v>862</v>
      </c>
      <c r="E94">
        <f t="shared" si="12"/>
        <v>-3116.9757952759401</v>
      </c>
      <c r="F94">
        <f t="shared" si="13"/>
        <v>-3117</v>
      </c>
      <c r="G94">
        <f t="shared" si="14"/>
        <v>5.1779299996269401E-2</v>
      </c>
      <c r="O94">
        <f>G94</f>
        <v>5.1779299996269401E-2</v>
      </c>
      <c r="Q94" s="12">
        <f t="shared" si="17"/>
        <v>6.757714722443639E-2</v>
      </c>
      <c r="R94" s="2">
        <f t="shared" si="16"/>
        <v>25783.252999999997</v>
      </c>
      <c r="S94">
        <f t="shared" si="18"/>
        <v>2.4957197704450344E-4</v>
      </c>
      <c r="AC94" t="s">
        <v>805</v>
      </c>
      <c r="AD94">
        <v>9</v>
      </c>
      <c r="AF94" t="s">
        <v>810</v>
      </c>
      <c r="AH94" t="s">
        <v>804</v>
      </c>
    </row>
    <row r="95" spans="1:34" x14ac:dyDescent="0.2">
      <c r="A95" s="143" t="s">
        <v>292</v>
      </c>
      <c r="B95" s="143" t="s">
        <v>854</v>
      </c>
      <c r="C95" s="89">
        <v>40816.752999999997</v>
      </c>
      <c r="D95" s="143" t="s">
        <v>862</v>
      </c>
      <c r="E95">
        <f t="shared" si="12"/>
        <v>-3109.9639032472974</v>
      </c>
      <c r="F95">
        <f t="shared" si="13"/>
        <v>-3110</v>
      </c>
      <c r="G95">
        <f t="shared" si="14"/>
        <v>7.7218999998876825E-2</v>
      </c>
      <c r="O95">
        <f>G95</f>
        <v>7.7218999998876825E-2</v>
      </c>
      <c r="Q95" s="12">
        <f t="shared" si="17"/>
        <v>6.73408280154809E-2</v>
      </c>
      <c r="R95" s="2">
        <f t="shared" si="16"/>
        <v>25798.252999999997</v>
      </c>
      <c r="S95">
        <f t="shared" si="18"/>
        <v>9.7578281733548186E-5</v>
      </c>
    </row>
    <row r="96" spans="1:34" x14ac:dyDescent="0.2">
      <c r="A96" s="75" t="s">
        <v>803</v>
      </c>
      <c r="B96" s="75"/>
      <c r="C96" s="76">
        <v>41135.491999999998</v>
      </c>
      <c r="D96" s="76"/>
      <c r="E96">
        <f t="shared" si="12"/>
        <v>-2960.9663396927926</v>
      </c>
      <c r="F96">
        <f t="shared" si="13"/>
        <v>-2961</v>
      </c>
      <c r="G96">
        <f t="shared" si="14"/>
        <v>7.2006900001724716E-2</v>
      </c>
      <c r="M96">
        <f>G96</f>
        <v>7.2006900001724716E-2</v>
      </c>
      <c r="Q96" s="12">
        <f t="shared" si="17"/>
        <v>6.2400891707536529E-2</v>
      </c>
      <c r="R96" s="2">
        <f t="shared" si="16"/>
        <v>26116.991999999998</v>
      </c>
      <c r="S96">
        <f t="shared" si="18"/>
        <v>9.2275395348012242E-5</v>
      </c>
      <c r="AC96" t="s">
        <v>805</v>
      </c>
      <c r="AD96">
        <v>7</v>
      </c>
      <c r="AF96" t="s">
        <v>812</v>
      </c>
      <c r="AH96" t="s">
        <v>804</v>
      </c>
    </row>
    <row r="97" spans="1:34" x14ac:dyDescent="0.2">
      <c r="A97" s="75" t="s">
        <v>806</v>
      </c>
      <c r="B97" s="75"/>
      <c r="C97" s="76">
        <v>41154.741999999998</v>
      </c>
      <c r="D97" s="76"/>
      <c r="E97">
        <f t="shared" si="12"/>
        <v>-2951.9677449227011</v>
      </c>
      <c r="F97">
        <f t="shared" si="13"/>
        <v>-2952</v>
      </c>
      <c r="G97">
        <f t="shared" si="14"/>
        <v>6.9000800001958851E-2</v>
      </c>
      <c r="N97">
        <f>G97</f>
        <v>6.9000800001958851E-2</v>
      </c>
      <c r="Q97" s="12">
        <f t="shared" si="17"/>
        <v>6.2108029778874835E-2</v>
      </c>
      <c r="R97" s="2">
        <f t="shared" si="16"/>
        <v>26136.241999999998</v>
      </c>
      <c r="S97">
        <f t="shared" si="18"/>
        <v>4.7510281348233676E-5</v>
      </c>
      <c r="AC97" t="s">
        <v>805</v>
      </c>
      <c r="AD97">
        <v>6</v>
      </c>
      <c r="AF97" t="s">
        <v>812</v>
      </c>
      <c r="AH97" t="s">
        <v>804</v>
      </c>
    </row>
    <row r="98" spans="1:34" x14ac:dyDescent="0.2">
      <c r="A98" s="75" t="s">
        <v>803</v>
      </c>
      <c r="B98" s="75"/>
      <c r="C98" s="76">
        <v>41165.440999999999</v>
      </c>
      <c r="D98" s="76"/>
      <c r="E98">
        <f t="shared" si="12"/>
        <v>-2946.9663960684043</v>
      </c>
      <c r="F98">
        <f t="shared" si="13"/>
        <v>-2947</v>
      </c>
      <c r="G98">
        <f t="shared" si="14"/>
        <v>7.1886300000187475E-2</v>
      </c>
      <c r="M98">
        <f>G98</f>
        <v>7.1886300000187475E-2</v>
      </c>
      <c r="Q98" s="12">
        <f t="shared" si="17"/>
        <v>6.1945600608952975E-2</v>
      </c>
      <c r="R98" s="2">
        <f t="shared" si="16"/>
        <v>26146.940999999999</v>
      </c>
      <c r="S98">
        <f t="shared" si="18"/>
        <v>9.8817504386889961E-5</v>
      </c>
      <c r="AC98" t="s">
        <v>805</v>
      </c>
      <c r="AH98" t="s">
        <v>807</v>
      </c>
    </row>
    <row r="99" spans="1:34" x14ac:dyDescent="0.2">
      <c r="A99" s="75" t="s">
        <v>808</v>
      </c>
      <c r="B99" s="75"/>
      <c r="C99" s="76">
        <v>41165.440999999999</v>
      </c>
      <c r="D99" s="76"/>
      <c r="E99">
        <f t="shared" si="12"/>
        <v>-2946.9663960684043</v>
      </c>
      <c r="F99">
        <f t="shared" si="13"/>
        <v>-2947</v>
      </c>
      <c r="G99">
        <f t="shared" si="14"/>
        <v>7.1886300000187475E-2</v>
      </c>
      <c r="N99">
        <f>G99</f>
        <v>7.1886300000187475E-2</v>
      </c>
      <c r="Q99" s="12">
        <f t="shared" si="17"/>
        <v>6.1945600608952975E-2</v>
      </c>
      <c r="R99" s="2">
        <f t="shared" si="16"/>
        <v>26146.940999999999</v>
      </c>
      <c r="S99">
        <f t="shared" si="18"/>
        <v>9.8817504386889961E-5</v>
      </c>
      <c r="AC99" t="s">
        <v>805</v>
      </c>
      <c r="AH99" t="s">
        <v>807</v>
      </c>
    </row>
    <row r="100" spans="1:34" x14ac:dyDescent="0.2">
      <c r="A100" s="75" t="s">
        <v>811</v>
      </c>
      <c r="B100" s="75"/>
      <c r="C100" s="76">
        <v>41180.415999999997</v>
      </c>
      <c r="D100" s="76"/>
      <c r="E100">
        <f t="shared" si="12"/>
        <v>-2939.9661905264766</v>
      </c>
      <c r="F100">
        <f t="shared" si="13"/>
        <v>-2940</v>
      </c>
      <c r="G100">
        <f t="shared" si="14"/>
        <v>7.232599999406375E-2</v>
      </c>
      <c r="M100">
        <f>G100</f>
        <v>7.232599999406375E-2</v>
      </c>
      <c r="Q100" s="12">
        <f t="shared" si="17"/>
        <v>6.1718526052930593E-2</v>
      </c>
      <c r="R100" s="2">
        <f t="shared" si="16"/>
        <v>26161.915999999997</v>
      </c>
      <c r="S100">
        <f t="shared" si="18"/>
        <v>1.1251850341181898E-4</v>
      </c>
      <c r="AC100" t="s">
        <v>805</v>
      </c>
      <c r="AH100" t="s">
        <v>807</v>
      </c>
    </row>
    <row r="101" spans="1:34" x14ac:dyDescent="0.2">
      <c r="A101" s="75" t="s">
        <v>809</v>
      </c>
      <c r="B101" s="75"/>
      <c r="C101" s="76">
        <v>41180.415999999997</v>
      </c>
      <c r="D101" s="76"/>
      <c r="E101">
        <f t="shared" si="12"/>
        <v>-2939.9661905264766</v>
      </c>
      <c r="F101">
        <f t="shared" si="13"/>
        <v>-2940</v>
      </c>
      <c r="G101">
        <f t="shared" si="14"/>
        <v>7.232599999406375E-2</v>
      </c>
      <c r="N101">
        <f>G101</f>
        <v>7.232599999406375E-2</v>
      </c>
      <c r="Q101" s="12">
        <f t="shared" si="17"/>
        <v>6.1718526052930593E-2</v>
      </c>
      <c r="R101" s="2">
        <f t="shared" si="16"/>
        <v>26161.915999999997</v>
      </c>
      <c r="S101">
        <f t="shared" si="18"/>
        <v>1.1251850341181898E-4</v>
      </c>
      <c r="AC101" t="s">
        <v>805</v>
      </c>
      <c r="AH101" t="s">
        <v>807</v>
      </c>
    </row>
    <row r="102" spans="1:34" x14ac:dyDescent="0.2">
      <c r="A102" s="75" t="s">
        <v>811</v>
      </c>
      <c r="B102" s="75"/>
      <c r="C102" s="76">
        <v>41210.375999999997</v>
      </c>
      <c r="D102" s="76"/>
      <c r="E102">
        <f t="shared" si="12"/>
        <v>-2925.9611048479346</v>
      </c>
      <c r="F102">
        <f t="shared" si="13"/>
        <v>-2926</v>
      </c>
      <c r="G102">
        <f t="shared" si="14"/>
        <v>8.3205399998405483E-2</v>
      </c>
      <c r="M102">
        <f>G102</f>
        <v>8.3205399998405483E-2</v>
      </c>
      <c r="Q102" s="12">
        <f t="shared" si="17"/>
        <v>6.1265518927424635E-2</v>
      </c>
      <c r="R102" s="2">
        <f t="shared" si="16"/>
        <v>26191.875999999997</v>
      </c>
      <c r="S102">
        <f t="shared" si="18"/>
        <v>4.8135838140878371E-4</v>
      </c>
      <c r="AC102" t="s">
        <v>805</v>
      </c>
      <c r="AD102">
        <v>5</v>
      </c>
      <c r="AF102" t="s">
        <v>812</v>
      </c>
      <c r="AH102" t="s">
        <v>804</v>
      </c>
    </row>
    <row r="103" spans="1:34" x14ac:dyDescent="0.2">
      <c r="A103" s="75" t="s">
        <v>809</v>
      </c>
      <c r="B103" s="75"/>
      <c r="C103" s="76">
        <v>41210.375999999997</v>
      </c>
      <c r="D103" s="76"/>
      <c r="E103">
        <f t="shared" si="12"/>
        <v>-2925.9611048479346</v>
      </c>
      <c r="F103">
        <f t="shared" si="13"/>
        <v>-2926</v>
      </c>
      <c r="G103">
        <f t="shared" si="14"/>
        <v>8.3205399998405483E-2</v>
      </c>
      <c r="N103">
        <f>G103</f>
        <v>8.3205399998405483E-2</v>
      </c>
      <c r="Q103" s="12">
        <f t="shared" si="17"/>
        <v>6.1265518927424635E-2</v>
      </c>
      <c r="R103" s="2">
        <f t="shared" si="16"/>
        <v>26191.875999999997</v>
      </c>
      <c r="S103">
        <f t="shared" si="18"/>
        <v>4.8135838140878371E-4</v>
      </c>
      <c r="AC103" t="s">
        <v>805</v>
      </c>
      <c r="AD103">
        <v>6</v>
      </c>
      <c r="AF103" t="s">
        <v>812</v>
      </c>
      <c r="AH103" t="s">
        <v>804</v>
      </c>
    </row>
    <row r="104" spans="1:34" x14ac:dyDescent="0.2">
      <c r="A104" s="75" t="s">
        <v>813</v>
      </c>
      <c r="B104" s="75"/>
      <c r="C104" s="76">
        <v>41843.557000000001</v>
      </c>
      <c r="D104" s="76"/>
      <c r="E104">
        <f t="shared" si="12"/>
        <v>-2629.9746510753971</v>
      </c>
      <c r="F104">
        <f t="shared" si="13"/>
        <v>-2630</v>
      </c>
      <c r="G104">
        <f t="shared" si="14"/>
        <v>5.4227000000537373E-2</v>
      </c>
      <c r="M104">
        <f>G104</f>
        <v>5.4227000000537373E-2</v>
      </c>
      <c r="Q104" s="12">
        <f t="shared" si="17"/>
        <v>5.204407808611429E-2</v>
      </c>
      <c r="R104" s="2">
        <f t="shared" si="16"/>
        <v>26825.057000000001</v>
      </c>
      <c r="S104">
        <f t="shared" si="18"/>
        <v>4.7651480844685387E-6</v>
      </c>
    </row>
    <row r="105" spans="1:34" x14ac:dyDescent="0.2">
      <c r="A105" s="75" t="s">
        <v>814</v>
      </c>
      <c r="B105" s="75"/>
      <c r="C105" s="76">
        <v>41892.758999999998</v>
      </c>
      <c r="D105" s="76"/>
      <c r="E105">
        <f t="shared" si="12"/>
        <v>-2606.9747103025129</v>
      </c>
      <c r="F105">
        <f t="shared" si="13"/>
        <v>-2607</v>
      </c>
      <c r="G105">
        <f t="shared" si="14"/>
        <v>5.4100299996207468E-2</v>
      </c>
      <c r="N105">
        <f>G105</f>
        <v>5.4100299996207468E-2</v>
      </c>
      <c r="Q105" s="12">
        <f t="shared" si="17"/>
        <v>5.1356046377397851E-2</v>
      </c>
      <c r="R105" s="2">
        <f t="shared" si="16"/>
        <v>26874.258999999998</v>
      </c>
      <c r="S105">
        <f t="shared" si="18"/>
        <v>7.5309279243496775E-6</v>
      </c>
      <c r="AC105" t="s">
        <v>805</v>
      </c>
      <c r="AD105">
        <v>6</v>
      </c>
      <c r="AF105" t="s">
        <v>812</v>
      </c>
      <c r="AH105" t="s">
        <v>804</v>
      </c>
    </row>
    <row r="106" spans="1:34" x14ac:dyDescent="0.2">
      <c r="A106" s="75" t="s">
        <v>815</v>
      </c>
      <c r="B106" s="75"/>
      <c r="C106" s="76">
        <v>41903.459000000003</v>
      </c>
      <c r="D106" s="76"/>
      <c r="E106">
        <f t="shared" si="12"/>
        <v>-2601.9728939887455</v>
      </c>
      <c r="F106">
        <f t="shared" si="13"/>
        <v>-2602</v>
      </c>
      <c r="G106">
        <f t="shared" si="14"/>
        <v>5.7985800005553756E-2</v>
      </c>
      <c r="M106">
        <f>G106</f>
        <v>5.7985800005553756E-2</v>
      </c>
      <c r="Q106" s="12">
        <f t="shared" si="17"/>
        <v>5.1207018069921034E-2</v>
      </c>
      <c r="R106" s="2">
        <f t="shared" si="16"/>
        <v>26884.959000000003</v>
      </c>
      <c r="S106">
        <f t="shared" si="18"/>
        <v>4.5951884530860511E-5</v>
      </c>
      <c r="AC106" t="s">
        <v>805</v>
      </c>
      <c r="AD106">
        <v>7</v>
      </c>
      <c r="AF106" t="s">
        <v>812</v>
      </c>
      <c r="AH106" t="s">
        <v>804</v>
      </c>
    </row>
    <row r="107" spans="1:34" x14ac:dyDescent="0.2">
      <c r="A107" s="75" t="s">
        <v>756</v>
      </c>
      <c r="B107" s="75"/>
      <c r="C107" s="76">
        <v>41903.461000000003</v>
      </c>
      <c r="D107" s="76" t="s">
        <v>758</v>
      </c>
      <c r="E107">
        <f t="shared" si="12"/>
        <v>-2601.9719590698082</v>
      </c>
      <c r="F107">
        <f t="shared" si="13"/>
        <v>-2602</v>
      </c>
      <c r="G107">
        <f t="shared" si="14"/>
        <v>5.998580000596121E-2</v>
      </c>
      <c r="H107">
        <f>+G107</f>
        <v>5.998580000596121E-2</v>
      </c>
      <c r="Q107" s="12">
        <f t="shared" si="17"/>
        <v>5.1207018069921034E-2</v>
      </c>
      <c r="R107" s="2">
        <f t="shared" si="16"/>
        <v>26884.961000000003</v>
      </c>
      <c r="S107">
        <f t="shared" si="18"/>
        <v>7.7067012280545286E-5</v>
      </c>
      <c r="AC107" t="s">
        <v>805</v>
      </c>
      <c r="AD107">
        <v>5</v>
      </c>
      <c r="AF107" t="s">
        <v>835</v>
      </c>
      <c r="AH107" t="s">
        <v>804</v>
      </c>
    </row>
    <row r="108" spans="1:34" x14ac:dyDescent="0.2">
      <c r="A108" s="75" t="s">
        <v>815</v>
      </c>
      <c r="B108" s="75"/>
      <c r="C108" s="76">
        <v>41903.464999999997</v>
      </c>
      <c r="D108" s="76"/>
      <c r="E108">
        <f t="shared" si="12"/>
        <v>-2601.970089231937</v>
      </c>
      <c r="F108">
        <f t="shared" si="13"/>
        <v>-2602</v>
      </c>
      <c r="G108">
        <f t="shared" si="14"/>
        <v>6.3985799999500159E-2</v>
      </c>
      <c r="M108">
        <f>G108</f>
        <v>6.3985799999500159E-2</v>
      </c>
      <c r="Q108" s="12">
        <f t="shared" si="17"/>
        <v>5.1207018069921034E-2</v>
      </c>
      <c r="R108" s="2">
        <f t="shared" si="16"/>
        <v>26884.964999999997</v>
      </c>
      <c r="S108">
        <f t="shared" si="18"/>
        <v>1.6329726760373799E-4</v>
      </c>
    </row>
    <row r="109" spans="1:34" x14ac:dyDescent="0.2">
      <c r="A109" s="75" t="s">
        <v>816</v>
      </c>
      <c r="B109" s="75"/>
      <c r="C109" s="76">
        <v>41918.444000000003</v>
      </c>
      <c r="D109" s="76"/>
      <c r="E109">
        <f t="shared" si="12"/>
        <v>-2594.9680138521312</v>
      </c>
      <c r="F109">
        <f t="shared" si="13"/>
        <v>-2595</v>
      </c>
      <c r="G109">
        <f t="shared" si="14"/>
        <v>6.8425500001467299E-2</v>
      </c>
      <c r="N109">
        <f>G109</f>
        <v>6.8425500001467299E-2</v>
      </c>
      <c r="Q109" s="12">
        <f t="shared" si="17"/>
        <v>5.0998704721321717E-2</v>
      </c>
      <c r="R109" s="2">
        <f t="shared" si="16"/>
        <v>26899.944000000003</v>
      </c>
      <c r="S109">
        <f t="shared" si="18"/>
        <v>3.0369319373610432E-4</v>
      </c>
      <c r="AC109" t="s">
        <v>805</v>
      </c>
      <c r="AD109">
        <v>8</v>
      </c>
      <c r="AF109" t="s">
        <v>835</v>
      </c>
      <c r="AH109" t="s">
        <v>804</v>
      </c>
    </row>
    <row r="110" spans="1:34" x14ac:dyDescent="0.2">
      <c r="A110" s="75" t="s">
        <v>816</v>
      </c>
      <c r="B110" s="75"/>
      <c r="C110" s="76">
        <v>41918.445</v>
      </c>
      <c r="D110" s="76"/>
      <c r="E110">
        <f t="shared" si="12"/>
        <v>-2594.9675463926642</v>
      </c>
      <c r="F110">
        <f t="shared" si="13"/>
        <v>-2595</v>
      </c>
      <c r="G110">
        <f t="shared" si="14"/>
        <v>6.9425499998033047E-2</v>
      </c>
      <c r="N110">
        <f>G110</f>
        <v>6.9425499998033047E-2</v>
      </c>
      <c r="Q110" s="12">
        <f t="shared" si="17"/>
        <v>5.0998704721321717E-2</v>
      </c>
      <c r="R110" s="2">
        <f t="shared" si="16"/>
        <v>26899.945</v>
      </c>
      <c r="S110">
        <f t="shared" si="18"/>
        <v>3.3954678416983099E-4</v>
      </c>
      <c r="AC110" t="s">
        <v>805</v>
      </c>
      <c r="AD110">
        <v>7</v>
      </c>
      <c r="AF110" t="s">
        <v>812</v>
      </c>
      <c r="AH110" t="s">
        <v>804</v>
      </c>
    </row>
    <row r="111" spans="1:34" x14ac:dyDescent="0.2">
      <c r="A111" s="75" t="s">
        <v>816</v>
      </c>
      <c r="B111" s="75"/>
      <c r="C111" s="76">
        <v>41933.423999999999</v>
      </c>
      <c r="D111" s="76"/>
      <c r="E111">
        <f t="shared" si="12"/>
        <v>-2587.9654710128621</v>
      </c>
      <c r="F111">
        <f t="shared" si="13"/>
        <v>-2588</v>
      </c>
      <c r="G111">
        <f t="shared" si="14"/>
        <v>7.3865200000000186E-2</v>
      </c>
      <c r="N111">
        <f>G111</f>
        <v>7.3865200000000186E-2</v>
      </c>
      <c r="Q111" s="12">
        <f t="shared" si="17"/>
        <v>5.0790772034901996E-2</v>
      </c>
      <c r="R111" s="2">
        <f t="shared" si="16"/>
        <v>26914.923999999999</v>
      </c>
      <c r="S111">
        <f t="shared" si="18"/>
        <v>5.324292259165054E-4</v>
      </c>
    </row>
    <row r="112" spans="1:34" x14ac:dyDescent="0.2">
      <c r="A112" s="75" t="s">
        <v>814</v>
      </c>
      <c r="B112" s="75"/>
      <c r="C112" s="76">
        <v>41952.665000000001</v>
      </c>
      <c r="D112" s="76"/>
      <c r="E112">
        <f t="shared" si="12"/>
        <v>-2578.9710833779868</v>
      </c>
      <c r="F112">
        <f t="shared" si="13"/>
        <v>-2579</v>
      </c>
      <c r="G112">
        <f t="shared" si="14"/>
        <v>6.1859100002038758E-2</v>
      </c>
      <c r="N112">
        <f>G112</f>
        <v>6.1859100002038758E-2</v>
      </c>
      <c r="Q112" s="12">
        <f t="shared" si="17"/>
        <v>5.0523989349850744E-2</v>
      </c>
      <c r="R112" s="2">
        <f t="shared" si="16"/>
        <v>26934.165000000001</v>
      </c>
      <c r="S112">
        <f t="shared" si="18"/>
        <v>1.2848473349734619E-4</v>
      </c>
    </row>
    <row r="113" spans="1:34" x14ac:dyDescent="0.2">
      <c r="A113" s="75" t="s">
        <v>817</v>
      </c>
      <c r="B113" s="75"/>
      <c r="C113" s="76">
        <v>42241.442000000003</v>
      </c>
      <c r="D113" s="76"/>
      <c r="E113">
        <f t="shared" si="12"/>
        <v>-2443.9795404209617</v>
      </c>
      <c r="F113">
        <f t="shared" si="13"/>
        <v>-2444</v>
      </c>
      <c r="G113">
        <f t="shared" si="14"/>
        <v>4.3767600000137463E-2</v>
      </c>
      <c r="M113">
        <f>G113</f>
        <v>4.3767600000137463E-2</v>
      </c>
      <c r="Q113" s="12">
        <f t="shared" si="17"/>
        <v>4.6597760020728816E-2</v>
      </c>
      <c r="R113" s="2">
        <f t="shared" si="16"/>
        <v>27222.942000000003</v>
      </c>
      <c r="S113">
        <f t="shared" si="18"/>
        <v>8.0098057421536491E-6</v>
      </c>
    </row>
    <row r="114" spans="1:34" x14ac:dyDescent="0.2">
      <c r="A114" s="75" t="s">
        <v>817</v>
      </c>
      <c r="B114" s="75"/>
      <c r="C114" s="76">
        <v>42241.457999999999</v>
      </c>
      <c r="D114" s="76"/>
      <c r="E114">
        <f t="shared" si="12"/>
        <v>-2443.9720610694662</v>
      </c>
      <c r="F114">
        <f t="shared" si="13"/>
        <v>-2444</v>
      </c>
      <c r="G114">
        <f t="shared" si="14"/>
        <v>5.9767599996121135E-2</v>
      </c>
      <c r="M114">
        <f>G114</f>
        <v>5.9767599996121135E-2</v>
      </c>
      <c r="Q114" s="12">
        <f t="shared" si="17"/>
        <v>4.6597760020728816E-2</v>
      </c>
      <c r="R114" s="2">
        <f t="shared" si="16"/>
        <v>27222.957999999999</v>
      </c>
      <c r="S114">
        <f t="shared" si="18"/>
        <v>1.7344468497744152E-4</v>
      </c>
    </row>
    <row r="115" spans="1:34" x14ac:dyDescent="0.2">
      <c r="A115" s="75" t="s">
        <v>818</v>
      </c>
      <c r="B115" s="75"/>
      <c r="C115" s="76">
        <v>42361.241999999998</v>
      </c>
      <c r="D115" s="76"/>
      <c r="E115">
        <f t="shared" si="12"/>
        <v>-2387.9778960855369</v>
      </c>
      <c r="F115">
        <f t="shared" si="13"/>
        <v>-2388</v>
      </c>
      <c r="G115">
        <f t="shared" si="14"/>
        <v>4.7285199994803406E-2</v>
      </c>
      <c r="M115">
        <f>G115</f>
        <v>4.7285199994803406E-2</v>
      </c>
      <c r="Q115" s="12">
        <f t="shared" si="17"/>
        <v>4.5010648486536201E-2</v>
      </c>
      <c r="R115" s="2">
        <f t="shared" si="16"/>
        <v>27342.741999999998</v>
      </c>
      <c r="S115">
        <f t="shared" si="18"/>
        <v>5.1735845637606203E-6</v>
      </c>
    </row>
    <row r="116" spans="1:34" x14ac:dyDescent="0.2">
      <c r="A116" s="75" t="s">
        <v>819</v>
      </c>
      <c r="B116" s="75"/>
      <c r="C116" s="76">
        <v>42600.828000000001</v>
      </c>
      <c r="D116" s="76"/>
      <c r="E116">
        <f t="shared" si="12"/>
        <v>-2275.9811518472425</v>
      </c>
      <c r="F116">
        <f t="shared" si="13"/>
        <v>-2276</v>
      </c>
      <c r="G116">
        <f t="shared" si="14"/>
        <v>4.032040000311099E-2</v>
      </c>
      <c r="N116">
        <f>G116</f>
        <v>4.032040000311099E-2</v>
      </c>
      <c r="Q116" s="12">
        <f t="shared" si="17"/>
        <v>4.1909512556633846E-2</v>
      </c>
      <c r="R116" s="2">
        <f t="shared" si="16"/>
        <v>27582.328000000001</v>
      </c>
      <c r="S116">
        <f t="shared" si="18"/>
        <v>2.5252787077639324E-6</v>
      </c>
    </row>
    <row r="117" spans="1:34" x14ac:dyDescent="0.2">
      <c r="A117" s="75" t="s">
        <v>819</v>
      </c>
      <c r="B117" s="75"/>
      <c r="C117" s="76">
        <v>42660.728999999999</v>
      </c>
      <c r="D117" s="76"/>
      <c r="E117">
        <f t="shared" si="12"/>
        <v>-2247.9798622200615</v>
      </c>
      <c r="F117">
        <f t="shared" si="13"/>
        <v>-2248</v>
      </c>
      <c r="G117">
        <f t="shared" ref="G117:G148" si="19">+C117-(C$7+F117*C$8)</f>
        <v>4.3079199997009709E-2</v>
      </c>
      <c r="N117">
        <f>G117</f>
        <v>4.3079199997009709E-2</v>
      </c>
      <c r="Q117" s="12">
        <f t="shared" si="17"/>
        <v>4.1149455061342183E-2</v>
      </c>
      <c r="R117" s="2">
        <f t="shared" si="16"/>
        <v>27642.228999999999</v>
      </c>
      <c r="S117">
        <f t="shared" si="18"/>
        <v>3.7239155167344669E-6</v>
      </c>
    </row>
    <row r="118" spans="1:34" x14ac:dyDescent="0.2">
      <c r="A118" s="75" t="s">
        <v>779</v>
      </c>
      <c r="B118" s="75"/>
      <c r="C118" s="76">
        <v>42923.847999999998</v>
      </c>
      <c r="D118" s="76"/>
      <c r="E118">
        <f t="shared" si="12"/>
        <v>-2124.9823943077654</v>
      </c>
      <c r="F118">
        <f t="shared" si="13"/>
        <v>-2125</v>
      </c>
      <c r="G118">
        <f t="shared" si="19"/>
        <v>3.7662499998987187E-2</v>
      </c>
      <c r="L118">
        <f>+G118</f>
        <v>3.7662499998987187E-2</v>
      </c>
      <c r="Q118" s="12">
        <f t="shared" si="17"/>
        <v>3.7882774315817908E-2</v>
      </c>
      <c r="R118" s="2">
        <f t="shared" si="16"/>
        <v>27905.347999999998</v>
      </c>
      <c r="S118">
        <f t="shared" si="18"/>
        <v>4.8520774655240788E-8</v>
      </c>
    </row>
    <row r="119" spans="1:34" x14ac:dyDescent="0.2">
      <c r="A119" s="75" t="s">
        <v>779</v>
      </c>
      <c r="B119" s="75"/>
      <c r="C119" s="76">
        <v>42923.849000000002</v>
      </c>
      <c r="D119" s="76"/>
      <c r="E119">
        <f t="shared" si="12"/>
        <v>-2124.9819268482952</v>
      </c>
      <c r="F119">
        <f t="shared" si="13"/>
        <v>-2125</v>
      </c>
      <c r="G119">
        <f t="shared" si="19"/>
        <v>3.8662500002828892E-2</v>
      </c>
      <c r="L119">
        <f>+G119</f>
        <v>3.8662500002828892E-2</v>
      </c>
      <c r="Q119" s="12">
        <f t="shared" si="17"/>
        <v>3.7882774315817908E-2</v>
      </c>
      <c r="R119" s="2">
        <f t="shared" si="16"/>
        <v>27905.349000000002</v>
      </c>
      <c r="S119">
        <f t="shared" si="18"/>
        <v>6.0797214698475215E-7</v>
      </c>
    </row>
    <row r="120" spans="1:34" x14ac:dyDescent="0.2">
      <c r="A120" s="75" t="s">
        <v>779</v>
      </c>
      <c r="B120" s="75"/>
      <c r="C120" s="76">
        <v>43028.675000000003</v>
      </c>
      <c r="D120" s="76"/>
      <c r="E120">
        <f t="shared" si="12"/>
        <v>-2075.9800205953279</v>
      </c>
      <c r="F120">
        <f t="shared" si="13"/>
        <v>-2076</v>
      </c>
      <c r="G120">
        <f t="shared" si="19"/>
        <v>4.2740400000184309E-2</v>
      </c>
      <c r="L120">
        <f>+G120</f>
        <v>4.2740400000184309E-2</v>
      </c>
      <c r="Q120" s="12">
        <f t="shared" si="17"/>
        <v>3.6614150641062632E-2</v>
      </c>
      <c r="R120" s="2">
        <f t="shared" si="16"/>
        <v>28010.175000000003</v>
      </c>
      <c r="S120">
        <f t="shared" si="18"/>
        <v>3.7530931210138759E-5</v>
      </c>
    </row>
    <row r="121" spans="1:34" x14ac:dyDescent="0.2">
      <c r="A121" s="75" t="s">
        <v>779</v>
      </c>
      <c r="B121" s="75"/>
      <c r="C121" s="76">
        <v>43351.690999999999</v>
      </c>
      <c r="D121" s="76"/>
      <c r="E121">
        <f t="shared" si="12"/>
        <v>-1924.9831328937255</v>
      </c>
      <c r="F121">
        <f t="shared" si="13"/>
        <v>-1925</v>
      </c>
      <c r="G121">
        <f t="shared" si="19"/>
        <v>3.6082500002521556E-2</v>
      </c>
      <c r="L121">
        <f>+G121</f>
        <v>3.6082500002521556E-2</v>
      </c>
      <c r="Q121" s="12">
        <f t="shared" si="17"/>
        <v>3.2822024600733815E-2</v>
      </c>
      <c r="R121" s="2">
        <f t="shared" si="16"/>
        <v>28333.190999999999</v>
      </c>
      <c r="S121">
        <f t="shared" si="18"/>
        <v>1.0630699845662929E-5</v>
      </c>
    </row>
    <row r="122" spans="1:34" x14ac:dyDescent="0.2">
      <c r="A122" s="75" t="s">
        <v>779</v>
      </c>
      <c r="B122" s="75"/>
      <c r="C122" s="76">
        <v>43751.716999999997</v>
      </c>
      <c r="D122" s="76"/>
      <c r="E122">
        <f t="shared" si="12"/>
        <v>-1737.9871915170704</v>
      </c>
      <c r="F122">
        <f t="shared" si="13"/>
        <v>-1738</v>
      </c>
      <c r="G122">
        <f t="shared" si="19"/>
        <v>2.7400200000556652E-2</v>
      </c>
      <c r="L122">
        <f>+G122</f>
        <v>2.7400200000556652E-2</v>
      </c>
      <c r="Q122" s="12">
        <f t="shared" ref="Q122:Q153" si="20">+D$11+D$12*F122+D$13*F122^2</f>
        <v>2.8371327099531732E-2</v>
      </c>
      <c r="R122" s="2">
        <f t="shared" si="16"/>
        <v>28733.216999999997</v>
      </c>
      <c r="S122">
        <f t="shared" ref="S122:S153" si="21">+(Q122-G122)^2</f>
        <v>9.430878423637554E-7</v>
      </c>
    </row>
    <row r="123" spans="1:34" x14ac:dyDescent="0.2">
      <c r="A123" s="75" t="s">
        <v>820</v>
      </c>
      <c r="B123" s="75"/>
      <c r="C123" s="76">
        <v>43767.415999999997</v>
      </c>
      <c r="D123" s="76"/>
      <c r="E123">
        <f t="shared" si="12"/>
        <v>-1730.6485453198927</v>
      </c>
      <c r="F123">
        <f t="shared" si="13"/>
        <v>-1730.5</v>
      </c>
      <c r="G123">
        <f t="shared" si="19"/>
        <v>-0.31777155000600033</v>
      </c>
      <c r="M123">
        <f>G123</f>
        <v>-0.31777155000600033</v>
      </c>
      <c r="Q123" s="12">
        <f t="shared" si="20"/>
        <v>2.8198489423285192E-2</v>
      </c>
      <c r="R123" s="2">
        <f t="shared" si="16"/>
        <v>28748.915999999997</v>
      </c>
      <c r="S123">
        <f t="shared" si="21"/>
        <v>0.11969526818270136</v>
      </c>
    </row>
    <row r="124" spans="1:34" x14ac:dyDescent="0.2">
      <c r="A124" s="75" t="s">
        <v>821</v>
      </c>
      <c r="B124" s="75"/>
      <c r="C124" s="76">
        <v>43777.415999999997</v>
      </c>
      <c r="D124" s="76"/>
      <c r="E124">
        <f t="shared" si="12"/>
        <v>-1725.9739506341309</v>
      </c>
      <c r="F124">
        <f t="shared" si="13"/>
        <v>-1726</v>
      </c>
      <c r="G124">
        <f t="shared" si="19"/>
        <v>5.57254000013927E-2</v>
      </c>
      <c r="M124">
        <f>G124</f>
        <v>5.57254000013927E-2</v>
      </c>
      <c r="Q124" s="12">
        <f t="shared" si="20"/>
        <v>2.8094996570166841E-2</v>
      </c>
      <c r="R124" s="2">
        <f t="shared" si="16"/>
        <v>28758.915999999997</v>
      </c>
      <c r="S124">
        <f t="shared" si="21"/>
        <v>7.6343919377229767E-4</v>
      </c>
    </row>
    <row r="125" spans="1:34" x14ac:dyDescent="0.2">
      <c r="A125" s="75" t="s">
        <v>779</v>
      </c>
      <c r="B125" s="75"/>
      <c r="C125" s="76">
        <v>44089.716999999997</v>
      </c>
      <c r="D125" s="76"/>
      <c r="E125">
        <f t="shared" si="12"/>
        <v>-1579.9858911383208</v>
      </c>
      <c r="F125">
        <f t="shared" si="13"/>
        <v>-1580</v>
      </c>
      <c r="G125">
        <f t="shared" si="19"/>
        <v>3.0181999994965736E-2</v>
      </c>
      <c r="L125">
        <f>+G125</f>
        <v>3.0181999994965736E-2</v>
      </c>
      <c r="Q125" s="12">
        <f t="shared" si="20"/>
        <v>2.4822578345468596E-2</v>
      </c>
      <c r="R125" s="2">
        <f t="shared" si="16"/>
        <v>29071.216999999997</v>
      </c>
      <c r="S125">
        <f t="shared" si="21"/>
        <v>2.8723400417098641E-5</v>
      </c>
    </row>
    <row r="126" spans="1:34" x14ac:dyDescent="0.2">
      <c r="A126" s="75" t="s">
        <v>822</v>
      </c>
      <c r="B126" s="75"/>
      <c r="C126" s="76">
        <v>44115.385000000002</v>
      </c>
      <c r="D126" s="76"/>
      <c r="E126">
        <f t="shared" si="12"/>
        <v>-1567.9871414989047</v>
      </c>
      <c r="F126">
        <f t="shared" si="13"/>
        <v>-1568</v>
      </c>
      <c r="G126">
        <f t="shared" si="19"/>
        <v>2.7507200000400189E-2</v>
      </c>
      <c r="M126">
        <f>G126</f>
        <v>2.7507200000400189E-2</v>
      </c>
      <c r="Q126" s="12">
        <f t="shared" si="20"/>
        <v>2.4560977111869386E-2</v>
      </c>
      <c r="R126" s="2">
        <f t="shared" si="16"/>
        <v>29096.885000000002</v>
      </c>
      <c r="S126">
        <f t="shared" si="21"/>
        <v>8.6802293089027867E-6</v>
      </c>
      <c r="AC126" t="s">
        <v>805</v>
      </c>
      <c r="AD126">
        <v>11</v>
      </c>
      <c r="AF126" t="s">
        <v>810</v>
      </c>
      <c r="AH126" t="s">
        <v>804</v>
      </c>
    </row>
    <row r="127" spans="1:34" x14ac:dyDescent="0.2">
      <c r="A127" s="75" t="s">
        <v>823</v>
      </c>
      <c r="B127" s="75"/>
      <c r="C127" s="76">
        <v>44130.358999999997</v>
      </c>
      <c r="D127" s="76"/>
      <c r="E127">
        <f t="shared" si="12"/>
        <v>-1560.9874034164475</v>
      </c>
      <c r="F127">
        <f t="shared" si="13"/>
        <v>-1561</v>
      </c>
      <c r="G127">
        <f t="shared" si="19"/>
        <v>2.6946899997710716E-2</v>
      </c>
      <c r="M127">
        <f>G127</f>
        <v>2.6946899997710716E-2</v>
      </c>
      <c r="Q127" s="12">
        <f t="shared" si="20"/>
        <v>2.4408893005227875E-2</v>
      </c>
      <c r="R127" s="2">
        <f t="shared" si="16"/>
        <v>29111.858999999997</v>
      </c>
      <c r="S127">
        <f t="shared" si="21"/>
        <v>6.4414794938917971E-6</v>
      </c>
      <c r="AC127" t="s">
        <v>805</v>
      </c>
      <c r="AD127">
        <v>6</v>
      </c>
      <c r="AF127" t="s">
        <v>812</v>
      </c>
      <c r="AH127" t="s">
        <v>804</v>
      </c>
    </row>
    <row r="128" spans="1:34" x14ac:dyDescent="0.2">
      <c r="A128" s="75" t="s">
        <v>779</v>
      </c>
      <c r="B128" s="75"/>
      <c r="C128" s="76">
        <v>44136.758999999998</v>
      </c>
      <c r="D128" s="76"/>
      <c r="E128">
        <f t="shared" si="12"/>
        <v>-1557.9956628175594</v>
      </c>
      <c r="F128">
        <f t="shared" si="13"/>
        <v>-1558</v>
      </c>
      <c r="G128">
        <f t="shared" si="19"/>
        <v>9.2781999992439523E-3</v>
      </c>
      <c r="L128">
        <f>+G128</f>
        <v>9.2781999992439523E-3</v>
      </c>
      <c r="Q128" s="12">
        <f t="shared" si="20"/>
        <v>2.4343830631620163E-2</v>
      </c>
      <c r="R128" s="2">
        <f t="shared" si="16"/>
        <v>29118.258999999998</v>
      </c>
      <c r="S128">
        <f t="shared" si="21"/>
        <v>2.2697322635119242E-4</v>
      </c>
      <c r="AC128" t="s">
        <v>805</v>
      </c>
      <c r="AD128">
        <v>13</v>
      </c>
      <c r="AF128" t="s">
        <v>838</v>
      </c>
      <c r="AH128" t="s">
        <v>804</v>
      </c>
    </row>
    <row r="129" spans="1:34" x14ac:dyDescent="0.2">
      <c r="A129" s="75" t="s">
        <v>824</v>
      </c>
      <c r="B129" s="75"/>
      <c r="C129" s="76">
        <v>44303.633999999998</v>
      </c>
      <c r="D129" s="76"/>
      <c r="E129">
        <f t="shared" si="12"/>
        <v>-1479.9883639989089</v>
      </c>
      <c r="F129">
        <f t="shared" si="13"/>
        <v>-1480</v>
      </c>
      <c r="G129">
        <f t="shared" si="19"/>
        <v>2.4892000001273118E-2</v>
      </c>
      <c r="N129">
        <f>G129</f>
        <v>2.4892000001273118E-2</v>
      </c>
      <c r="Q129" s="12">
        <f t="shared" si="20"/>
        <v>2.267674997547995E-2</v>
      </c>
      <c r="R129" s="2">
        <f t="shared" si="16"/>
        <v>29285.133999999998</v>
      </c>
      <c r="S129">
        <f t="shared" si="21"/>
        <v>4.9073326767766318E-6</v>
      </c>
    </row>
    <row r="130" spans="1:34" x14ac:dyDescent="0.2">
      <c r="A130" s="75" t="s">
        <v>825</v>
      </c>
      <c r="B130" s="75"/>
      <c r="C130" s="76">
        <v>44455.502</v>
      </c>
      <c r="D130" s="76"/>
      <c r="E130">
        <f t="shared" si="12"/>
        <v>-1408.9962294251802</v>
      </c>
      <c r="F130">
        <f t="shared" si="13"/>
        <v>-1409</v>
      </c>
      <c r="G130">
        <f t="shared" si="19"/>
        <v>8.0661000029067509E-3</v>
      </c>
      <c r="N130">
        <f>G130</f>
        <v>8.0661000029067509E-3</v>
      </c>
      <c r="Q130" s="12">
        <f t="shared" si="20"/>
        <v>2.1200371215670696E-2</v>
      </c>
      <c r="R130" s="2">
        <f t="shared" si="16"/>
        <v>29437.002</v>
      </c>
      <c r="S130">
        <f t="shared" si="21"/>
        <v>1.7250908029043966E-4</v>
      </c>
      <c r="AC130" t="s">
        <v>805</v>
      </c>
      <c r="AD130">
        <v>8</v>
      </c>
      <c r="AF130" t="s">
        <v>810</v>
      </c>
      <c r="AH130" t="s">
        <v>804</v>
      </c>
    </row>
    <row r="131" spans="1:34" x14ac:dyDescent="0.2">
      <c r="A131" s="75" t="s">
        <v>825</v>
      </c>
      <c r="B131" s="75"/>
      <c r="C131" s="76">
        <v>44455.504999999997</v>
      </c>
      <c r="D131" s="76"/>
      <c r="E131">
        <f t="shared" si="12"/>
        <v>-1408.9948270467758</v>
      </c>
      <c r="F131">
        <f t="shared" si="13"/>
        <v>-1409</v>
      </c>
      <c r="G131">
        <f t="shared" si="19"/>
        <v>1.1066099999879953E-2</v>
      </c>
      <c r="N131">
        <f>G131</f>
        <v>1.1066099999879953E-2</v>
      </c>
      <c r="Q131" s="12">
        <f t="shared" si="20"/>
        <v>2.1200371215670696E-2</v>
      </c>
      <c r="R131" s="2">
        <f t="shared" si="16"/>
        <v>29437.004999999997</v>
      </c>
      <c r="S131">
        <f t="shared" si="21"/>
        <v>1.0270345307520479E-4</v>
      </c>
    </row>
    <row r="132" spans="1:34" x14ac:dyDescent="0.2">
      <c r="A132" s="133" t="s">
        <v>75</v>
      </c>
      <c r="B132" s="24" t="s">
        <v>854</v>
      </c>
      <c r="C132" s="134">
        <v>44455.508999999998</v>
      </c>
      <c r="D132" s="133" t="s">
        <v>862</v>
      </c>
      <c r="E132">
        <f t="shared" si="12"/>
        <v>-1408.9929572089011</v>
      </c>
      <c r="F132">
        <f t="shared" si="13"/>
        <v>-1409</v>
      </c>
      <c r="G132">
        <f t="shared" si="19"/>
        <v>1.506610000069486E-2</v>
      </c>
      <c r="O132">
        <f>G132</f>
        <v>1.506610000069486E-2</v>
      </c>
      <c r="Q132" s="12">
        <f t="shared" si="20"/>
        <v>2.1200371215670696E-2</v>
      </c>
      <c r="R132" s="2">
        <f t="shared" si="16"/>
        <v>29437.008999999998</v>
      </c>
      <c r="S132">
        <f t="shared" si="21"/>
        <v>3.762928333888112E-5</v>
      </c>
      <c r="AC132" t="s">
        <v>805</v>
      </c>
      <c r="AD132">
        <v>5</v>
      </c>
      <c r="AF132" t="s">
        <v>812</v>
      </c>
      <c r="AH132" t="s">
        <v>804</v>
      </c>
    </row>
    <row r="133" spans="1:34" x14ac:dyDescent="0.2">
      <c r="A133" s="75" t="s">
        <v>825</v>
      </c>
      <c r="B133" s="75"/>
      <c r="C133" s="76">
        <v>44455.512999999999</v>
      </c>
      <c r="D133" s="76"/>
      <c r="E133">
        <f t="shared" si="12"/>
        <v>-1408.9910873710264</v>
      </c>
      <c r="F133">
        <f t="shared" si="13"/>
        <v>-1409</v>
      </c>
      <c r="G133">
        <f t="shared" si="19"/>
        <v>1.9066100001509767E-2</v>
      </c>
      <c r="N133">
        <f>G133</f>
        <v>1.9066100001509767E-2</v>
      </c>
      <c r="Q133" s="12">
        <f t="shared" si="20"/>
        <v>2.1200371215670696E-2</v>
      </c>
      <c r="R133" s="2">
        <f t="shared" si="16"/>
        <v>29437.012999999999</v>
      </c>
      <c r="S133">
        <f t="shared" si="21"/>
        <v>4.5551136155959645E-6</v>
      </c>
    </row>
    <row r="134" spans="1:34" x14ac:dyDescent="0.2">
      <c r="A134" s="75" t="s">
        <v>825</v>
      </c>
      <c r="B134" s="75"/>
      <c r="C134" s="76">
        <v>44455.514000000003</v>
      </c>
      <c r="D134" s="76"/>
      <c r="E134">
        <f t="shared" si="12"/>
        <v>-1408.990619911556</v>
      </c>
      <c r="F134">
        <f t="shared" si="13"/>
        <v>-1409</v>
      </c>
      <c r="G134">
        <f t="shared" si="19"/>
        <v>2.0066100005351473E-2</v>
      </c>
      <c r="N134">
        <f>G134</f>
        <v>2.0066100005351473E-2</v>
      </c>
      <c r="Q134" s="12">
        <f t="shared" si="20"/>
        <v>2.1200371215670696E-2</v>
      </c>
      <c r="R134" s="2">
        <f t="shared" si="16"/>
        <v>29437.014000000003</v>
      </c>
      <c r="S134">
        <f t="shared" si="21"/>
        <v>1.2865711785590351E-6</v>
      </c>
    </row>
    <row r="135" spans="1:34" x14ac:dyDescent="0.2">
      <c r="A135" s="75" t="s">
        <v>779</v>
      </c>
      <c r="B135" s="75"/>
      <c r="C135" s="76">
        <v>44457.665000000001</v>
      </c>
      <c r="D135" s="76"/>
      <c r="E135">
        <f t="shared" si="12"/>
        <v>-1407.9851145946495</v>
      </c>
      <c r="F135">
        <f t="shared" si="13"/>
        <v>-1408</v>
      </c>
      <c r="G135">
        <f t="shared" si="19"/>
        <v>3.1843199998547789E-2</v>
      </c>
      <c r="L135">
        <f>+G135</f>
        <v>3.1843199998547789E-2</v>
      </c>
      <c r="Q135" s="12">
        <f t="shared" si="20"/>
        <v>2.1179856818803893E-2</v>
      </c>
      <c r="R135" s="2">
        <f t="shared" si="16"/>
        <v>29439.165000000001</v>
      </c>
      <c r="S135">
        <f t="shared" si="21"/>
        <v>1.1370688776899066E-4</v>
      </c>
      <c r="AC135" t="s">
        <v>805</v>
      </c>
      <c r="AD135">
        <v>7</v>
      </c>
      <c r="AF135" t="s">
        <v>812</v>
      </c>
      <c r="AH135" t="s">
        <v>804</v>
      </c>
    </row>
    <row r="136" spans="1:34" x14ac:dyDescent="0.2">
      <c r="A136" s="75" t="s">
        <v>826</v>
      </c>
      <c r="B136" s="75"/>
      <c r="C136" s="76">
        <v>44793.512000000002</v>
      </c>
      <c r="D136" s="76"/>
      <c r="E136">
        <f t="shared" si="12"/>
        <v>-1250.9902544517438</v>
      </c>
      <c r="F136">
        <f t="shared" si="13"/>
        <v>-1251</v>
      </c>
      <c r="G136">
        <f t="shared" si="19"/>
        <v>2.0847899999353103E-2</v>
      </c>
      <c r="M136">
        <f>G136</f>
        <v>2.0847899999353103E-2</v>
      </c>
      <c r="Q136" s="12">
        <f t="shared" si="20"/>
        <v>1.8055450653849996E-2</v>
      </c>
      <c r="R136" s="2">
        <f t="shared" si="16"/>
        <v>29775.012000000002</v>
      </c>
      <c r="S136">
        <f t="shared" si="21"/>
        <v>7.7977733472007342E-6</v>
      </c>
    </row>
    <row r="137" spans="1:34" x14ac:dyDescent="0.2">
      <c r="A137" s="133" t="s">
        <v>74</v>
      </c>
      <c r="B137" s="24" t="s">
        <v>854</v>
      </c>
      <c r="C137" s="134">
        <v>44823.461000000003</v>
      </c>
      <c r="D137" s="133" t="s">
        <v>862</v>
      </c>
      <c r="E137">
        <f t="shared" si="12"/>
        <v>-1236.9903108273554</v>
      </c>
      <c r="F137">
        <f t="shared" si="13"/>
        <v>-1237</v>
      </c>
      <c r="G137">
        <f t="shared" si="19"/>
        <v>2.072730000509182E-2</v>
      </c>
      <c r="O137">
        <f t="shared" ref="O137:O142" si="22">G137</f>
        <v>2.072730000509182E-2</v>
      </c>
      <c r="Q137" s="12">
        <f t="shared" si="20"/>
        <v>1.7786140220155903E-2</v>
      </c>
      <c r="R137" s="2">
        <f t="shared" si="16"/>
        <v>29804.961000000003</v>
      </c>
      <c r="S137">
        <f t="shared" si="21"/>
        <v>8.6504208805242903E-6</v>
      </c>
      <c r="AC137" t="s">
        <v>805</v>
      </c>
      <c r="AD137">
        <v>11</v>
      </c>
      <c r="AF137" t="s">
        <v>810</v>
      </c>
      <c r="AH137" t="s">
        <v>804</v>
      </c>
    </row>
    <row r="138" spans="1:34" x14ac:dyDescent="0.2">
      <c r="A138" s="133" t="s">
        <v>79</v>
      </c>
      <c r="B138" s="24" t="s">
        <v>854</v>
      </c>
      <c r="C138" s="134">
        <v>44823.464999999997</v>
      </c>
      <c r="D138" s="133" t="s">
        <v>862</v>
      </c>
      <c r="E138">
        <f t="shared" si="12"/>
        <v>-1236.9884409894842</v>
      </c>
      <c r="F138">
        <f t="shared" si="13"/>
        <v>-1237</v>
      </c>
      <c r="G138">
        <f t="shared" si="19"/>
        <v>2.472729999863077E-2</v>
      </c>
      <c r="O138">
        <f t="shared" si="22"/>
        <v>2.472729999863077E-2</v>
      </c>
      <c r="Q138" s="12">
        <f t="shared" si="20"/>
        <v>1.7786140220155903E-2</v>
      </c>
      <c r="R138" s="2">
        <f t="shared" si="16"/>
        <v>29804.964999999997</v>
      </c>
      <c r="S138">
        <f t="shared" si="21"/>
        <v>4.8179699070317259E-5</v>
      </c>
    </row>
    <row r="139" spans="1:34" x14ac:dyDescent="0.2">
      <c r="A139" s="133" t="s">
        <v>80</v>
      </c>
      <c r="B139" s="24" t="s">
        <v>854</v>
      </c>
      <c r="C139" s="134">
        <v>44823.466</v>
      </c>
      <c r="D139" s="133" t="s">
        <v>862</v>
      </c>
      <c r="E139">
        <f t="shared" si="12"/>
        <v>-1236.9879735300137</v>
      </c>
      <c r="F139">
        <f t="shared" si="13"/>
        <v>-1237</v>
      </c>
      <c r="G139">
        <f t="shared" si="19"/>
        <v>2.5727300002472475E-2</v>
      </c>
      <c r="O139">
        <f t="shared" si="22"/>
        <v>2.5727300002472475E-2</v>
      </c>
      <c r="Q139" s="12">
        <f t="shared" si="20"/>
        <v>1.7786140220155903E-2</v>
      </c>
      <c r="R139" s="2">
        <f t="shared" si="16"/>
        <v>29804.966</v>
      </c>
      <c r="S139">
        <f t="shared" si="21"/>
        <v>6.3062018688282191E-5</v>
      </c>
      <c r="AC139" t="s">
        <v>805</v>
      </c>
      <c r="AD139">
        <v>52</v>
      </c>
      <c r="AF139" t="s">
        <v>838</v>
      </c>
      <c r="AH139" t="s">
        <v>804</v>
      </c>
    </row>
    <row r="140" spans="1:34" x14ac:dyDescent="0.2">
      <c r="A140" s="133" t="s">
        <v>77</v>
      </c>
      <c r="B140" s="24" t="s">
        <v>854</v>
      </c>
      <c r="C140" s="134">
        <v>44823.468000000001</v>
      </c>
      <c r="D140" s="133" t="s">
        <v>862</v>
      </c>
      <c r="E140">
        <f t="shared" si="12"/>
        <v>-1236.9870386110765</v>
      </c>
      <c r="F140">
        <f t="shared" si="13"/>
        <v>-1237</v>
      </c>
      <c r="G140">
        <f t="shared" si="19"/>
        <v>2.7727300002879929E-2</v>
      </c>
      <c r="O140">
        <f t="shared" si="22"/>
        <v>2.7727300002879929E-2</v>
      </c>
      <c r="Q140" s="12">
        <f t="shared" si="20"/>
        <v>1.7786140220155903E-2</v>
      </c>
      <c r="R140" s="2">
        <f t="shared" si="16"/>
        <v>29804.968000000001</v>
      </c>
      <c r="S140">
        <f t="shared" si="21"/>
        <v>9.8826657825649603E-5</v>
      </c>
    </row>
    <row r="141" spans="1:34" x14ac:dyDescent="0.2">
      <c r="A141" s="133" t="s">
        <v>75</v>
      </c>
      <c r="B141" s="24" t="s">
        <v>854</v>
      </c>
      <c r="C141" s="134">
        <v>44823.474000000002</v>
      </c>
      <c r="D141" s="133" t="s">
        <v>862</v>
      </c>
      <c r="E141">
        <f t="shared" si="12"/>
        <v>-1236.9842338542644</v>
      </c>
      <c r="F141">
        <f t="shared" si="13"/>
        <v>-1237</v>
      </c>
      <c r="G141">
        <f t="shared" si="19"/>
        <v>3.372730000410229E-2</v>
      </c>
      <c r="O141">
        <f t="shared" si="22"/>
        <v>3.372730000410229E-2</v>
      </c>
      <c r="Q141" s="12">
        <f t="shared" si="20"/>
        <v>1.7786140220155903E-2</v>
      </c>
      <c r="R141" s="2">
        <f t="shared" si="16"/>
        <v>29804.974000000002</v>
      </c>
      <c r="S141">
        <f t="shared" si="21"/>
        <v>2.541205752573096E-4</v>
      </c>
    </row>
    <row r="142" spans="1:34" x14ac:dyDescent="0.2">
      <c r="A142" s="133" t="s">
        <v>72</v>
      </c>
      <c r="B142" s="24" t="s">
        <v>854</v>
      </c>
      <c r="C142" s="134">
        <v>44823.482000000004</v>
      </c>
      <c r="D142" s="133" t="s">
        <v>862</v>
      </c>
      <c r="E142">
        <f t="shared" si="12"/>
        <v>-1236.9804941785151</v>
      </c>
      <c r="F142">
        <f t="shared" si="13"/>
        <v>-1237</v>
      </c>
      <c r="G142">
        <f t="shared" si="19"/>
        <v>4.1727300005732104E-2</v>
      </c>
      <c r="O142">
        <f t="shared" si="22"/>
        <v>4.1727300005732104E-2</v>
      </c>
      <c r="Q142" s="12">
        <f t="shared" si="20"/>
        <v>1.7786140220155903E-2</v>
      </c>
      <c r="R142" s="2">
        <f t="shared" si="16"/>
        <v>29804.982000000004</v>
      </c>
      <c r="S142">
        <f t="shared" si="21"/>
        <v>5.7317913187849114E-4</v>
      </c>
    </row>
    <row r="143" spans="1:34" x14ac:dyDescent="0.2">
      <c r="A143" s="75" t="s">
        <v>826</v>
      </c>
      <c r="B143" s="75"/>
      <c r="C143" s="76">
        <v>44838.438000000002</v>
      </c>
      <c r="D143" s="76"/>
      <c r="E143">
        <f t="shared" si="12"/>
        <v>-1229.9891703664905</v>
      </c>
      <c r="F143">
        <f t="shared" si="13"/>
        <v>-1230</v>
      </c>
      <c r="G143">
        <f t="shared" si="19"/>
        <v>2.3166999999375548E-2</v>
      </c>
      <c r="M143">
        <f>G143</f>
        <v>2.3166999999375548E-2</v>
      </c>
      <c r="Q143" s="12">
        <f t="shared" si="20"/>
        <v>1.7652055996578254E-2</v>
      </c>
      <c r="R143" s="2">
        <f t="shared" si="16"/>
        <v>29819.938000000002</v>
      </c>
      <c r="S143">
        <f t="shared" si="21"/>
        <v>3.0414607353989845E-5</v>
      </c>
      <c r="AC143" t="s">
        <v>805</v>
      </c>
      <c r="AD143">
        <v>6</v>
      </c>
      <c r="AF143" t="s">
        <v>812</v>
      </c>
      <c r="AH143" t="s">
        <v>804</v>
      </c>
    </row>
    <row r="144" spans="1:34" x14ac:dyDescent="0.2">
      <c r="A144" s="75" t="s">
        <v>827</v>
      </c>
      <c r="B144" s="75"/>
      <c r="C144" s="76">
        <v>45116.533000000003</v>
      </c>
      <c r="D144" s="76"/>
      <c r="E144">
        <f t="shared" si="12"/>
        <v>-1099.9910294527965</v>
      </c>
      <c r="F144">
        <f t="shared" si="13"/>
        <v>-1100</v>
      </c>
      <c r="G144">
        <f t="shared" si="19"/>
        <v>1.9190000006346963E-2</v>
      </c>
      <c r="M144">
        <f>G144</f>
        <v>1.9190000006346963E-2</v>
      </c>
      <c r="Q144" s="12">
        <f t="shared" si="20"/>
        <v>1.5231099940530565E-2</v>
      </c>
      <c r="R144" s="2">
        <f t="shared" si="16"/>
        <v>30098.033000000003</v>
      </c>
      <c r="S144">
        <f t="shared" si="21"/>
        <v>1.5672889731121086E-5</v>
      </c>
    </row>
    <row r="145" spans="1:19" x14ac:dyDescent="0.2">
      <c r="A145" s="75" t="s">
        <v>828</v>
      </c>
      <c r="B145" s="75"/>
      <c r="C145" s="76">
        <v>45176.434000000001</v>
      </c>
      <c r="D145" s="76"/>
      <c r="E145">
        <f t="shared" si="12"/>
        <v>-1071.9897398256155</v>
      </c>
      <c r="F145">
        <f t="shared" si="13"/>
        <v>-1072</v>
      </c>
      <c r="G145">
        <f t="shared" si="19"/>
        <v>2.1948800000245683E-2</v>
      </c>
      <c r="M145">
        <f>G145</f>
        <v>2.1948800000245683E-2</v>
      </c>
      <c r="Q145" s="12">
        <f t="shared" si="20"/>
        <v>1.4726847429928974E-2</v>
      </c>
      <c r="R145" s="2">
        <f t="shared" si="16"/>
        <v>30157.934000000001</v>
      </c>
      <c r="S145">
        <f t="shared" si="21"/>
        <v>5.2156598927904118E-5</v>
      </c>
    </row>
    <row r="146" spans="1:19" x14ac:dyDescent="0.2">
      <c r="A146" s="75" t="s">
        <v>829</v>
      </c>
      <c r="B146" s="75"/>
      <c r="C146" s="76">
        <v>45191.415000000001</v>
      </c>
      <c r="D146" s="76"/>
      <c r="E146">
        <f t="shared" si="12"/>
        <v>-1064.9867295268757</v>
      </c>
      <c r="F146">
        <f t="shared" si="13"/>
        <v>-1065</v>
      </c>
      <c r="G146">
        <f t="shared" si="19"/>
        <v>2.8388500002620276E-2</v>
      </c>
      <c r="M146">
        <f>G146</f>
        <v>2.8388500002620276E-2</v>
      </c>
      <c r="Q146" s="12">
        <f t="shared" si="20"/>
        <v>1.4601735957727572E-2</v>
      </c>
      <c r="R146" s="2">
        <f t="shared" si="16"/>
        <v>30172.915000000001</v>
      </c>
      <c r="S146">
        <f t="shared" si="21"/>
        <v>1.9007486282954624E-4</v>
      </c>
    </row>
    <row r="147" spans="1:19" x14ac:dyDescent="0.2">
      <c r="A147" s="75" t="s">
        <v>830</v>
      </c>
      <c r="B147" s="75"/>
      <c r="C147" s="76">
        <v>45531.534</v>
      </c>
      <c r="D147" s="76"/>
      <c r="E147">
        <f t="shared" si="12"/>
        <v>-905.99488253421373</v>
      </c>
      <c r="F147">
        <f t="shared" si="13"/>
        <v>-906</v>
      </c>
      <c r="G147">
        <f t="shared" si="19"/>
        <v>1.0947399998258334E-2</v>
      </c>
      <c r="M147">
        <f>G147</f>
        <v>1.0947399998258334E-2</v>
      </c>
      <c r="Q147" s="12">
        <f t="shared" si="20"/>
        <v>1.1862440656176518E-2</v>
      </c>
      <c r="R147" s="2">
        <f t="shared" si="16"/>
        <v>30513.034</v>
      </c>
      <c r="S147">
        <f t="shared" si="21"/>
        <v>8.372994056433432E-7</v>
      </c>
    </row>
    <row r="148" spans="1:19" x14ac:dyDescent="0.2">
      <c r="A148" s="75" t="s">
        <v>831</v>
      </c>
      <c r="B148" s="75"/>
      <c r="C148" s="76">
        <v>45561.483</v>
      </c>
      <c r="D148" s="76"/>
      <c r="E148">
        <f t="shared" si="12"/>
        <v>-891.99493890982535</v>
      </c>
      <c r="F148">
        <f t="shared" si="13"/>
        <v>-892</v>
      </c>
      <c r="G148">
        <f t="shared" si="19"/>
        <v>1.082680000399705E-2</v>
      </c>
      <c r="N148">
        <f>G148</f>
        <v>1.082680000399705E-2</v>
      </c>
      <c r="Q148" s="12">
        <f t="shared" si="20"/>
        <v>1.1630652637328546E-2</v>
      </c>
      <c r="R148" s="2">
        <f t="shared" si="16"/>
        <v>30542.983</v>
      </c>
      <c r="S148">
        <f t="shared" si="21"/>
        <v>6.4617905611397993E-7</v>
      </c>
    </row>
    <row r="149" spans="1:19" x14ac:dyDescent="0.2">
      <c r="A149" s="75" t="s">
        <v>831</v>
      </c>
      <c r="B149" s="75"/>
      <c r="C149" s="76">
        <v>45561.485999999997</v>
      </c>
      <c r="D149" s="76"/>
      <c r="E149">
        <f t="shared" ref="E149:E212" si="23">+(C149-C$7)/C$8</f>
        <v>-891.993536531421</v>
      </c>
      <c r="F149">
        <f t="shared" ref="F149:F212" si="24">ROUND(2*E149,0)/2</f>
        <v>-892</v>
      </c>
      <c r="G149">
        <f t="shared" ref="G149:G180" si="25">+C149-(C$7+F149*C$8)</f>
        <v>1.3826800000970252E-2</v>
      </c>
      <c r="N149">
        <f>G149</f>
        <v>1.3826800000970252E-2</v>
      </c>
      <c r="Q149" s="12">
        <f t="shared" si="20"/>
        <v>1.1630652637328546E-2</v>
      </c>
      <c r="R149" s="2">
        <f t="shared" ref="R149:R212" si="26">+C149-15018.5</f>
        <v>30542.985999999997</v>
      </c>
      <c r="S149">
        <f t="shared" si="21"/>
        <v>4.8230632428304157E-6</v>
      </c>
    </row>
    <row r="150" spans="1:19" x14ac:dyDescent="0.2">
      <c r="A150" s="75" t="s">
        <v>831</v>
      </c>
      <c r="B150" s="75"/>
      <c r="C150" s="76">
        <v>45561.489000000001</v>
      </c>
      <c r="D150" s="76"/>
      <c r="E150">
        <f t="shared" si="23"/>
        <v>-891.99213415301335</v>
      </c>
      <c r="F150">
        <f t="shared" si="24"/>
        <v>-892</v>
      </c>
      <c r="G150">
        <f t="shared" si="25"/>
        <v>1.6826800005219411E-2</v>
      </c>
      <c r="N150">
        <f>G150</f>
        <v>1.6826800005219411E-2</v>
      </c>
      <c r="Q150" s="12">
        <f t="shared" si="20"/>
        <v>1.1630652637328546E-2</v>
      </c>
      <c r="R150" s="2">
        <f t="shared" si="26"/>
        <v>30542.989000000001</v>
      </c>
      <c r="S150">
        <f t="shared" si="21"/>
        <v>2.6999947468839168E-5</v>
      </c>
    </row>
    <row r="151" spans="1:19" x14ac:dyDescent="0.2">
      <c r="A151" s="75" t="s">
        <v>832</v>
      </c>
      <c r="B151" s="75"/>
      <c r="C151" s="76">
        <v>45561.491999999998</v>
      </c>
      <c r="D151" s="76"/>
      <c r="E151">
        <f t="shared" si="23"/>
        <v>-891.990731774609</v>
      </c>
      <c r="F151">
        <f t="shared" si="24"/>
        <v>-892</v>
      </c>
      <c r="G151">
        <f t="shared" si="25"/>
        <v>1.9826800002192613E-2</v>
      </c>
      <c r="M151">
        <f>G151</f>
        <v>1.9826800002192613E-2</v>
      </c>
      <c r="Q151" s="12">
        <f t="shared" si="20"/>
        <v>1.1630652637328546E-2</v>
      </c>
      <c r="R151" s="2">
        <f t="shared" si="26"/>
        <v>30542.991999999998</v>
      </c>
      <c r="S151">
        <f t="shared" si="21"/>
        <v>6.7176831626568183E-5</v>
      </c>
    </row>
    <row r="152" spans="1:19" x14ac:dyDescent="0.2">
      <c r="A152" s="75" t="s">
        <v>831</v>
      </c>
      <c r="B152" s="75"/>
      <c r="C152" s="76">
        <v>45561.493999999999</v>
      </c>
      <c r="D152" s="76"/>
      <c r="E152">
        <f t="shared" si="23"/>
        <v>-891.98979685567167</v>
      </c>
      <c r="F152">
        <f t="shared" si="24"/>
        <v>-892</v>
      </c>
      <c r="G152">
        <f t="shared" si="25"/>
        <v>2.1826800002600066E-2</v>
      </c>
      <c r="N152">
        <f>G152</f>
        <v>2.1826800002600066E-2</v>
      </c>
      <c r="Q152" s="12">
        <f t="shared" si="20"/>
        <v>1.1630652637328546E-2</v>
      </c>
      <c r="R152" s="2">
        <f t="shared" si="26"/>
        <v>30542.993999999999</v>
      </c>
      <c r="S152">
        <f t="shared" si="21"/>
        <v>1.0396142109433337E-4</v>
      </c>
    </row>
    <row r="153" spans="1:19" x14ac:dyDescent="0.2">
      <c r="A153" s="75" t="s">
        <v>832</v>
      </c>
      <c r="B153" s="75"/>
      <c r="C153" s="76">
        <v>45606.402000000002</v>
      </c>
      <c r="D153" s="76"/>
      <c r="E153">
        <f t="shared" si="23"/>
        <v>-870.99712704085107</v>
      </c>
      <c r="F153">
        <f t="shared" si="24"/>
        <v>-871</v>
      </c>
      <c r="G153">
        <f t="shared" si="25"/>
        <v>6.1458999989554286E-3</v>
      </c>
      <c r="M153">
        <f>G153</f>
        <v>6.1458999989554286E-3</v>
      </c>
      <c r="Q153" s="12">
        <f t="shared" si="20"/>
        <v>1.1285825575403575E-2</v>
      </c>
      <c r="R153" s="2">
        <f t="shared" si="26"/>
        <v>30587.902000000002</v>
      </c>
      <c r="S153">
        <f t="shared" si="21"/>
        <v>2.6418834931425809E-5</v>
      </c>
    </row>
    <row r="154" spans="1:19" x14ac:dyDescent="0.2">
      <c r="A154" s="75" t="s">
        <v>833</v>
      </c>
      <c r="B154" s="75"/>
      <c r="C154" s="76">
        <v>45854.553999999996</v>
      </c>
      <c r="D154" s="76"/>
      <c r="E154">
        <f t="shared" si="23"/>
        <v>-754.99612499473676</v>
      </c>
      <c r="F154">
        <f t="shared" si="24"/>
        <v>-755</v>
      </c>
      <c r="G154">
        <f t="shared" si="25"/>
        <v>8.2894999941345304E-3</v>
      </c>
      <c r="M154">
        <f>G154</f>
        <v>8.2894999941345304E-3</v>
      </c>
      <c r="Q154" s="12">
        <f t="shared" ref="Q154:Q185" si="27">+D$11+D$12*F154+D$13*F154^2</f>
        <v>9.4427959886973743E-3</v>
      </c>
      <c r="R154" s="2">
        <f t="shared" si="26"/>
        <v>30836.053999999996</v>
      </c>
      <c r="S154">
        <f t="shared" ref="S154:S185" si="28">+(Q154-G154)^2</f>
        <v>1.3300916510746993E-6</v>
      </c>
    </row>
    <row r="155" spans="1:19" x14ac:dyDescent="0.2">
      <c r="A155" s="75" t="s">
        <v>779</v>
      </c>
      <c r="B155" s="75"/>
      <c r="C155" s="76">
        <v>45888.786</v>
      </c>
      <c r="D155" s="76"/>
      <c r="E155">
        <f t="shared" si="23"/>
        <v>-738.99405246643516</v>
      </c>
      <c r="F155">
        <f t="shared" si="24"/>
        <v>-739</v>
      </c>
      <c r="G155">
        <f t="shared" si="25"/>
        <v>1.2723100000584964E-2</v>
      </c>
      <c r="L155">
        <f>+G155</f>
        <v>1.2723100000584964E-2</v>
      </c>
      <c r="Q155" s="12">
        <f t="shared" si="27"/>
        <v>9.1967886696217964E-3</v>
      </c>
      <c r="R155" s="2">
        <f t="shared" si="26"/>
        <v>30870.286</v>
      </c>
      <c r="S155">
        <f t="shared" si="28"/>
        <v>1.2434871602879225E-5</v>
      </c>
    </row>
    <row r="156" spans="1:19" x14ac:dyDescent="0.2">
      <c r="A156" s="75" t="s">
        <v>834</v>
      </c>
      <c r="B156" s="75"/>
      <c r="C156" s="76">
        <v>45899.472000000002</v>
      </c>
      <c r="D156" s="76"/>
      <c r="E156">
        <f t="shared" si="23"/>
        <v>-733.99878058522938</v>
      </c>
      <c r="F156">
        <f t="shared" si="24"/>
        <v>-734</v>
      </c>
      <c r="G156">
        <f t="shared" si="25"/>
        <v>2.6085999998031184E-3</v>
      </c>
      <c r="M156">
        <f>G156</f>
        <v>2.6085999998031184E-3</v>
      </c>
      <c r="Q156" s="12">
        <f t="shared" si="27"/>
        <v>9.1203192347459622E-3</v>
      </c>
      <c r="R156" s="2">
        <f t="shared" si="26"/>
        <v>30880.972000000002</v>
      </c>
      <c r="S156">
        <f t="shared" si="28"/>
        <v>4.2402487394724615E-5</v>
      </c>
    </row>
    <row r="157" spans="1:19" x14ac:dyDescent="0.2">
      <c r="A157" s="75" t="s">
        <v>834</v>
      </c>
      <c r="B157" s="75"/>
      <c r="C157" s="76">
        <v>45914.453999999998</v>
      </c>
      <c r="D157" s="76"/>
      <c r="E157">
        <f t="shared" si="23"/>
        <v>-726.99530282702267</v>
      </c>
      <c r="F157">
        <f t="shared" si="24"/>
        <v>-727</v>
      </c>
      <c r="G157">
        <f t="shared" si="25"/>
        <v>1.004829999874346E-2</v>
      </c>
      <c r="M157">
        <f>G157</f>
        <v>1.004829999874346E-2</v>
      </c>
      <c r="Q157" s="12">
        <f t="shared" si="27"/>
        <v>9.0135883077880202E-3</v>
      </c>
      <c r="R157" s="2">
        <f t="shared" si="26"/>
        <v>30895.953999999998</v>
      </c>
      <c r="S157">
        <f t="shared" si="28"/>
        <v>1.0706282833998647E-6</v>
      </c>
    </row>
    <row r="158" spans="1:19" x14ac:dyDescent="0.2">
      <c r="A158" s="75" t="s">
        <v>836</v>
      </c>
      <c r="B158" s="75"/>
      <c r="C158" s="76">
        <v>45944.398000000001</v>
      </c>
      <c r="D158" s="76"/>
      <c r="E158">
        <f t="shared" si="23"/>
        <v>-712.99769649997609</v>
      </c>
      <c r="F158">
        <f t="shared" si="24"/>
        <v>-713</v>
      </c>
      <c r="G158">
        <f t="shared" si="25"/>
        <v>4.9276999998255633E-3</v>
      </c>
      <c r="M158">
        <f>G158</f>
        <v>4.9276999998255633E-3</v>
      </c>
      <c r="Q158" s="12">
        <f t="shared" si="27"/>
        <v>8.8012684404109361E-3</v>
      </c>
      <c r="R158" s="2">
        <f t="shared" si="26"/>
        <v>30925.898000000001</v>
      </c>
      <c r="S158">
        <f t="shared" si="28"/>
        <v>1.5004532463898997E-5</v>
      </c>
    </row>
    <row r="159" spans="1:19" x14ac:dyDescent="0.2">
      <c r="A159" s="75" t="s">
        <v>779</v>
      </c>
      <c r="B159" s="75"/>
      <c r="C159" s="76">
        <v>45948.692999999999</v>
      </c>
      <c r="D159" s="76"/>
      <c r="E159">
        <f t="shared" si="23"/>
        <v>-710.98995808244217</v>
      </c>
      <c r="F159">
        <f t="shared" si="24"/>
        <v>-711</v>
      </c>
      <c r="G159">
        <f t="shared" si="25"/>
        <v>2.1481900002982002E-2</v>
      </c>
      <c r="L159">
        <f>+G159</f>
        <v>2.1481900002982002E-2</v>
      </c>
      <c r="Q159" s="12">
        <f t="shared" si="27"/>
        <v>8.7710613286401985E-3</v>
      </c>
      <c r="R159" s="2">
        <f t="shared" si="26"/>
        <v>30930.192999999999</v>
      </c>
      <c r="S159">
        <f t="shared" si="28"/>
        <v>1.615654198051433E-4</v>
      </c>
    </row>
    <row r="160" spans="1:19" x14ac:dyDescent="0.2">
      <c r="A160" s="75" t="s">
        <v>836</v>
      </c>
      <c r="B160" s="75"/>
      <c r="C160" s="76">
        <v>45974.345999999998</v>
      </c>
      <c r="D160" s="76"/>
      <c r="E160">
        <f t="shared" si="23"/>
        <v>-698.99822033505802</v>
      </c>
      <c r="F160">
        <f t="shared" si="24"/>
        <v>-699</v>
      </c>
      <c r="G160">
        <f t="shared" si="25"/>
        <v>3.8070999944466166E-3</v>
      </c>
      <c r="M160">
        <f>G160</f>
        <v>3.8070999944466166E-3</v>
      </c>
      <c r="Q160" s="12">
        <f t="shared" si="27"/>
        <v>8.5904712217522404E-3</v>
      </c>
      <c r="R160" s="2">
        <f t="shared" si="26"/>
        <v>30955.845999999998</v>
      </c>
      <c r="S160">
        <f t="shared" si="28"/>
        <v>2.2880640298215308E-5</v>
      </c>
    </row>
    <row r="161" spans="1:19" x14ac:dyDescent="0.2">
      <c r="A161" s="75" t="s">
        <v>837</v>
      </c>
      <c r="B161" s="75"/>
      <c r="C161" s="76">
        <v>46267.430999999997</v>
      </c>
      <c r="D161" s="76"/>
      <c r="E161">
        <f t="shared" si="23"/>
        <v>-561.99286198740799</v>
      </c>
      <c r="F161">
        <f t="shared" si="24"/>
        <v>-562</v>
      </c>
      <c r="G161">
        <f t="shared" si="25"/>
        <v>1.526979999471223E-2</v>
      </c>
      <c r="M161">
        <f>G161</f>
        <v>1.526979999471223E-2</v>
      </c>
      <c r="Q161" s="12">
        <f t="shared" si="27"/>
        <v>6.608024546401867E-3</v>
      </c>
      <c r="R161" s="2">
        <f t="shared" si="26"/>
        <v>31248.930999999997</v>
      </c>
      <c r="S161">
        <f t="shared" si="28"/>
        <v>7.5026353916952192E-5</v>
      </c>
    </row>
    <row r="162" spans="1:19" x14ac:dyDescent="0.2">
      <c r="A162" s="75" t="s">
        <v>779</v>
      </c>
      <c r="B162" s="75"/>
      <c r="C162" s="76">
        <v>46288.822999999997</v>
      </c>
      <c r="D162" s="76"/>
      <c r="E162">
        <f t="shared" si="23"/>
        <v>-551.9929690356264</v>
      </c>
      <c r="F162">
        <f t="shared" si="24"/>
        <v>-552</v>
      </c>
      <c r="G162">
        <f t="shared" si="25"/>
        <v>1.5040799997223075E-2</v>
      </c>
      <c r="L162">
        <f t="shared" ref="L162:L175" si="29">+G162</f>
        <v>1.5040799997223075E-2</v>
      </c>
      <c r="Q162" s="12">
        <f t="shared" si="27"/>
        <v>6.4690303422089528E-3</v>
      </c>
      <c r="R162" s="2">
        <f t="shared" si="26"/>
        <v>31270.322999999997</v>
      </c>
      <c r="S162">
        <f t="shared" si="28"/>
        <v>7.3475235018620935E-5</v>
      </c>
    </row>
    <row r="163" spans="1:19" x14ac:dyDescent="0.2">
      <c r="A163" s="75" t="s">
        <v>779</v>
      </c>
      <c r="B163" s="75"/>
      <c r="C163" s="76">
        <v>46348.707000000002</v>
      </c>
      <c r="D163" s="76"/>
      <c r="E163">
        <f t="shared" si="23"/>
        <v>-523.99962621940779</v>
      </c>
      <c r="F163">
        <f t="shared" si="24"/>
        <v>-524</v>
      </c>
      <c r="G163">
        <f t="shared" si="25"/>
        <v>7.9960000584833324E-4</v>
      </c>
      <c r="L163">
        <f t="shared" si="29"/>
        <v>7.9960000584833324E-4</v>
      </c>
      <c r="Q163" s="12">
        <f t="shared" si="27"/>
        <v>6.0839794741330043E-3</v>
      </c>
      <c r="R163" s="2">
        <f t="shared" si="26"/>
        <v>31330.207000000002</v>
      </c>
      <c r="S163">
        <f t="shared" si="28"/>
        <v>2.7924666364828584E-5</v>
      </c>
    </row>
    <row r="164" spans="1:19" x14ac:dyDescent="0.2">
      <c r="A164" s="75" t="s">
        <v>779</v>
      </c>
      <c r="B164" s="75"/>
      <c r="C164" s="76">
        <v>46654.631999999998</v>
      </c>
      <c r="D164" s="76"/>
      <c r="E164">
        <f t="shared" si="23"/>
        <v>-380.99208829524116</v>
      </c>
      <c r="F164">
        <f t="shared" si="24"/>
        <v>-381</v>
      </c>
      <c r="G164">
        <f t="shared" si="25"/>
        <v>1.6924899995501619E-2</v>
      </c>
      <c r="L164">
        <f t="shared" si="29"/>
        <v>1.6924899995501619E-2</v>
      </c>
      <c r="Q164" s="12">
        <f t="shared" si="27"/>
        <v>4.2124526660279552E-3</v>
      </c>
      <c r="R164" s="2">
        <f t="shared" si="26"/>
        <v>31636.131999999998</v>
      </c>
      <c r="S164">
        <f t="shared" si="28"/>
        <v>1.6160631710464209E-4</v>
      </c>
    </row>
    <row r="165" spans="1:19" x14ac:dyDescent="0.2">
      <c r="A165" s="75" t="s">
        <v>779</v>
      </c>
      <c r="B165" s="75"/>
      <c r="C165" s="76">
        <v>46701.682999999997</v>
      </c>
      <c r="D165" s="76"/>
      <c r="E165">
        <f t="shared" si="23"/>
        <v>-358.99765283926342</v>
      </c>
      <c r="F165">
        <f t="shared" si="24"/>
        <v>-359</v>
      </c>
      <c r="G165">
        <f t="shared" si="25"/>
        <v>5.0210999979753979E-3</v>
      </c>
      <c r="L165">
        <f t="shared" si="29"/>
        <v>5.0210999979753979E-3</v>
      </c>
      <c r="Q165" s="12">
        <f t="shared" si="27"/>
        <v>3.9386255026579824E-3</v>
      </c>
      <c r="R165" s="2">
        <f t="shared" si="26"/>
        <v>31683.182999999997</v>
      </c>
      <c r="S165">
        <f t="shared" si="28"/>
        <v>1.1717510330126933E-6</v>
      </c>
    </row>
    <row r="166" spans="1:19" x14ac:dyDescent="0.2">
      <c r="A166" s="75" t="s">
        <v>779</v>
      </c>
      <c r="B166" s="75"/>
      <c r="C166" s="76">
        <v>46979.775999999998</v>
      </c>
      <c r="D166" s="76"/>
      <c r="E166">
        <f t="shared" si="23"/>
        <v>-229.00044684450677</v>
      </c>
      <c r="F166">
        <f t="shared" si="24"/>
        <v>-229</v>
      </c>
      <c r="G166">
        <f t="shared" si="25"/>
        <v>-9.5590000273659825E-4</v>
      </c>
      <c r="L166">
        <f t="shared" si="29"/>
        <v>-9.5590000273659825E-4</v>
      </c>
      <c r="Q166" s="12">
        <f t="shared" si="27"/>
        <v>2.3973098261188003E-3</v>
      </c>
      <c r="R166" s="2">
        <f t="shared" si="26"/>
        <v>31961.275999999998</v>
      </c>
      <c r="S166">
        <f t="shared" si="28"/>
        <v>1.1244016156332451E-5</v>
      </c>
    </row>
    <row r="167" spans="1:19" x14ac:dyDescent="0.2">
      <c r="A167" s="75" t="s">
        <v>779</v>
      </c>
      <c r="B167" s="75"/>
      <c r="C167" s="76">
        <v>46994.756999999998</v>
      </c>
      <c r="D167" s="76"/>
      <c r="E167">
        <f t="shared" si="23"/>
        <v>-221.9974365457671</v>
      </c>
      <c r="F167">
        <f t="shared" si="24"/>
        <v>-222</v>
      </c>
      <c r="G167">
        <f t="shared" si="25"/>
        <v>5.4837999996379949E-3</v>
      </c>
      <c r="L167">
        <f t="shared" si="29"/>
        <v>5.4837999996379949E-3</v>
      </c>
      <c r="Q167" s="12">
        <f t="shared" si="27"/>
        <v>2.3180409564033094E-3</v>
      </c>
      <c r="R167" s="2">
        <f t="shared" si="26"/>
        <v>31976.256999999998</v>
      </c>
      <c r="S167">
        <f t="shared" si="28"/>
        <v>1.0022030319822192E-5</v>
      </c>
    </row>
    <row r="168" spans="1:19" x14ac:dyDescent="0.2">
      <c r="A168" s="75" t="s">
        <v>779</v>
      </c>
      <c r="B168" s="75"/>
      <c r="C168" s="76">
        <v>47024.703000000001</v>
      </c>
      <c r="D168" s="76"/>
      <c r="E168">
        <f t="shared" si="23"/>
        <v>-207.99889529978307</v>
      </c>
      <c r="F168">
        <f t="shared" si="24"/>
        <v>-208</v>
      </c>
      <c r="G168">
        <f t="shared" si="25"/>
        <v>2.3632000011275522E-3</v>
      </c>
      <c r="L168">
        <f t="shared" si="29"/>
        <v>2.3632000011275522E-3</v>
      </c>
      <c r="Q168" s="12">
        <f t="shared" si="27"/>
        <v>2.1606452035111221E-3</v>
      </c>
      <c r="R168" s="2">
        <f t="shared" si="26"/>
        <v>32006.203000000001</v>
      </c>
      <c r="S168">
        <f t="shared" si="28"/>
        <v>4.1028446037432965E-8</v>
      </c>
    </row>
    <row r="169" spans="1:19" x14ac:dyDescent="0.2">
      <c r="A169" s="75" t="s">
        <v>779</v>
      </c>
      <c r="B169" s="75"/>
      <c r="C169" s="76">
        <v>47039.675999999999</v>
      </c>
      <c r="D169" s="76"/>
      <c r="E169">
        <f t="shared" si="23"/>
        <v>-200.99962467679276</v>
      </c>
      <c r="F169">
        <f t="shared" si="24"/>
        <v>-201</v>
      </c>
      <c r="G169">
        <f t="shared" si="25"/>
        <v>8.029000018723309E-4</v>
      </c>
      <c r="L169">
        <f t="shared" si="29"/>
        <v>8.029000018723309E-4</v>
      </c>
      <c r="Q169" s="12">
        <f t="shared" si="27"/>
        <v>2.0825183203344259E-3</v>
      </c>
      <c r="R169" s="2">
        <f t="shared" si="26"/>
        <v>32021.175999999999</v>
      </c>
      <c r="S169">
        <f t="shared" si="28"/>
        <v>1.6374230409437596E-6</v>
      </c>
    </row>
    <row r="170" spans="1:19" x14ac:dyDescent="0.2">
      <c r="A170" s="75" t="s">
        <v>779</v>
      </c>
      <c r="B170" s="75"/>
      <c r="C170" s="76">
        <v>47056.792000000001</v>
      </c>
      <c r="D170" s="76"/>
      <c r="E170">
        <f t="shared" si="23"/>
        <v>-192.99858841264196</v>
      </c>
      <c r="F170">
        <f t="shared" si="24"/>
        <v>-193</v>
      </c>
      <c r="G170">
        <f t="shared" si="25"/>
        <v>3.0197000014595687E-3</v>
      </c>
      <c r="L170">
        <f t="shared" si="29"/>
        <v>3.0197000014595687E-3</v>
      </c>
      <c r="Q170" s="12">
        <f t="shared" si="27"/>
        <v>1.9936965708013833E-3</v>
      </c>
      <c r="R170" s="2">
        <f t="shared" si="26"/>
        <v>32038.292000000001</v>
      </c>
      <c r="S170">
        <f t="shared" si="28"/>
        <v>1.0526830397223661E-6</v>
      </c>
    </row>
    <row r="171" spans="1:19" x14ac:dyDescent="0.2">
      <c r="A171" s="75" t="s">
        <v>779</v>
      </c>
      <c r="B171" s="75"/>
      <c r="C171" s="76">
        <v>47084.6</v>
      </c>
      <c r="D171" s="76"/>
      <c r="E171">
        <f t="shared" si="23"/>
        <v>-179.99947551047677</v>
      </c>
      <c r="F171">
        <f t="shared" si="24"/>
        <v>-180</v>
      </c>
      <c r="G171">
        <f t="shared" si="25"/>
        <v>1.1220000014873222E-3</v>
      </c>
      <c r="L171">
        <f t="shared" si="29"/>
        <v>1.1220000014873222E-3</v>
      </c>
      <c r="Q171" s="12">
        <f t="shared" si="27"/>
        <v>1.8504216438819273E-3</v>
      </c>
      <c r="R171" s="2">
        <f t="shared" si="26"/>
        <v>32066.1</v>
      </c>
      <c r="S171">
        <f t="shared" si="28"/>
        <v>5.3059808910885401E-7</v>
      </c>
    </row>
    <row r="172" spans="1:19" x14ac:dyDescent="0.2">
      <c r="A172" s="75" t="s">
        <v>779</v>
      </c>
      <c r="B172" s="75"/>
      <c r="C172" s="76">
        <v>47469.648000000001</v>
      </c>
      <c r="D172" s="76"/>
      <c r="E172">
        <f t="shared" si="23"/>
        <v>-5.1420541536849737E-3</v>
      </c>
      <c r="F172">
        <f t="shared" si="24"/>
        <v>0</v>
      </c>
      <c r="G172">
        <f t="shared" si="25"/>
        <v>-1.0999999998603016E-2</v>
      </c>
      <c r="L172">
        <f t="shared" si="29"/>
        <v>-1.0999999998603016E-2</v>
      </c>
      <c r="Q172" s="12">
        <f t="shared" si="27"/>
        <v>1.555821818335976E-6</v>
      </c>
      <c r="R172" s="2">
        <f t="shared" si="26"/>
        <v>32451.148000000001</v>
      </c>
      <c r="S172">
        <f t="shared" si="28"/>
        <v>1.2103423046984692E-4</v>
      </c>
    </row>
    <row r="173" spans="1:19" x14ac:dyDescent="0.2">
      <c r="A173" s="75" t="s">
        <v>779</v>
      </c>
      <c r="B173" s="75"/>
      <c r="C173" s="76">
        <v>47478.214</v>
      </c>
      <c r="D173" s="76"/>
      <c r="E173">
        <f t="shared" si="23"/>
        <v>3.9991157536693773</v>
      </c>
      <c r="F173">
        <f t="shared" si="24"/>
        <v>4</v>
      </c>
      <c r="G173">
        <f t="shared" si="25"/>
        <v>-1.8915999971795827E-3</v>
      </c>
      <c r="L173">
        <f t="shared" si="29"/>
        <v>-1.8915999971795827E-3</v>
      </c>
      <c r="Q173" s="12">
        <f t="shared" si="27"/>
        <v>-3.6671234683690296E-5</v>
      </c>
      <c r="R173" s="2">
        <f t="shared" si="26"/>
        <v>32459.714</v>
      </c>
      <c r="S173">
        <f t="shared" si="28"/>
        <v>3.4407607139345427E-6</v>
      </c>
    </row>
    <row r="174" spans="1:19" x14ac:dyDescent="0.2">
      <c r="A174" s="75" t="s">
        <v>779</v>
      </c>
      <c r="B174" s="75"/>
      <c r="C174" s="76">
        <v>47717.81</v>
      </c>
      <c r="D174" s="76"/>
      <c r="E174">
        <f t="shared" si="23"/>
        <v>116.00053458664733</v>
      </c>
      <c r="F174">
        <f t="shared" si="24"/>
        <v>116</v>
      </c>
      <c r="G174">
        <f t="shared" si="25"/>
        <v>1.1435999986133538E-3</v>
      </c>
      <c r="L174">
        <f t="shared" si="29"/>
        <v>1.1435999986133538E-3</v>
      </c>
      <c r="Q174" s="12">
        <f t="shared" si="27"/>
        <v>-1.0565638877879637E-3</v>
      </c>
      <c r="R174" s="2">
        <f t="shared" si="26"/>
        <v>32699.309999999998</v>
      </c>
      <c r="S174">
        <f t="shared" si="28"/>
        <v>4.8407211270245497E-6</v>
      </c>
    </row>
    <row r="175" spans="1:19" x14ac:dyDescent="0.2">
      <c r="A175" s="75" t="s">
        <v>779</v>
      </c>
      <c r="B175" s="75"/>
      <c r="C175" s="76">
        <v>47732.792000000001</v>
      </c>
      <c r="D175" s="76"/>
      <c r="E175">
        <f t="shared" si="23"/>
        <v>123.00401234485739</v>
      </c>
      <c r="F175">
        <f t="shared" si="24"/>
        <v>123</v>
      </c>
      <c r="G175">
        <f t="shared" si="25"/>
        <v>8.5833000048296526E-3</v>
      </c>
      <c r="L175">
        <f t="shared" si="29"/>
        <v>8.5833000048296526E-3</v>
      </c>
      <c r="Q175" s="12">
        <f t="shared" si="27"/>
        <v>-1.1170715500803954E-3</v>
      </c>
      <c r="R175" s="2">
        <f t="shared" si="26"/>
        <v>32714.292000000001</v>
      </c>
      <c r="S175">
        <f t="shared" si="28"/>
        <v>9.4097208303307983E-5</v>
      </c>
    </row>
    <row r="176" spans="1:19" x14ac:dyDescent="0.2">
      <c r="A176" s="75" t="s">
        <v>839</v>
      </c>
      <c r="B176" s="75"/>
      <c r="C176" s="76">
        <v>47743.472000000002</v>
      </c>
      <c r="D176" s="76"/>
      <c r="E176">
        <f t="shared" si="23"/>
        <v>127.99647946925116</v>
      </c>
      <c r="F176">
        <f t="shared" si="24"/>
        <v>128</v>
      </c>
      <c r="G176">
        <f t="shared" si="25"/>
        <v>-7.5311999971745536E-3</v>
      </c>
      <c r="M176">
        <f>G176</f>
        <v>-7.5311999971745536E-3</v>
      </c>
      <c r="Q176" s="12">
        <f t="shared" si="27"/>
        <v>-1.1600582503833983E-3</v>
      </c>
      <c r="R176" s="2">
        <f t="shared" si="26"/>
        <v>32724.972000000002</v>
      </c>
      <c r="S176">
        <f t="shared" si="28"/>
        <v>4.0591447157705054E-5</v>
      </c>
    </row>
    <row r="177" spans="1:19" x14ac:dyDescent="0.2">
      <c r="A177" s="75" t="s">
        <v>840</v>
      </c>
      <c r="B177" s="75"/>
      <c r="C177" s="76">
        <v>47743.483</v>
      </c>
      <c r="D177" s="76"/>
      <c r="E177">
        <f t="shared" si="23"/>
        <v>128.00162152340485</v>
      </c>
      <c r="F177">
        <f t="shared" si="24"/>
        <v>128</v>
      </c>
      <c r="G177">
        <f t="shared" si="25"/>
        <v>3.4688000014284626E-3</v>
      </c>
      <c r="M177">
        <f>G177</f>
        <v>3.4688000014284626E-3</v>
      </c>
      <c r="Q177" s="12">
        <f t="shared" si="27"/>
        <v>-1.1600582503833983E-3</v>
      </c>
      <c r="R177" s="2">
        <f t="shared" si="26"/>
        <v>32724.983</v>
      </c>
      <c r="S177">
        <f t="shared" si="28"/>
        <v>2.1426328715366756E-5</v>
      </c>
    </row>
    <row r="178" spans="1:19" x14ac:dyDescent="0.2">
      <c r="A178" s="75" t="s">
        <v>840</v>
      </c>
      <c r="B178" s="75"/>
      <c r="C178" s="76">
        <v>47743.485000000001</v>
      </c>
      <c r="D178" s="76"/>
      <c r="E178">
        <f t="shared" si="23"/>
        <v>128.00255644234218</v>
      </c>
      <c r="F178">
        <f t="shared" si="24"/>
        <v>128</v>
      </c>
      <c r="G178">
        <f t="shared" si="25"/>
        <v>5.4688000018359162E-3</v>
      </c>
      <c r="M178">
        <f>G178</f>
        <v>5.4688000018359162E-3</v>
      </c>
      <c r="Q178" s="12">
        <f t="shared" si="27"/>
        <v>-1.1600582503833983E-3</v>
      </c>
      <c r="R178" s="2">
        <f t="shared" si="26"/>
        <v>32724.985000000001</v>
      </c>
      <c r="S178">
        <f t="shared" si="28"/>
        <v>4.3941761728016104E-5</v>
      </c>
    </row>
    <row r="179" spans="1:19" x14ac:dyDescent="0.2">
      <c r="A179" s="75" t="s">
        <v>779</v>
      </c>
      <c r="B179" s="75"/>
      <c r="C179" s="76">
        <v>47747.758000000002</v>
      </c>
      <c r="D179" s="76"/>
      <c r="E179">
        <f t="shared" si="23"/>
        <v>130.00001075156871</v>
      </c>
      <c r="F179">
        <f t="shared" si="24"/>
        <v>130</v>
      </c>
      <c r="G179">
        <f t="shared" si="25"/>
        <v>2.3000000510364771E-5</v>
      </c>
      <c r="L179">
        <f>+G179</f>
        <v>2.3000000510364771E-5</v>
      </c>
      <c r="Q179" s="12">
        <f t="shared" si="27"/>
        <v>-1.1771985501932284E-3</v>
      </c>
      <c r="R179" s="2">
        <f t="shared" si="26"/>
        <v>32729.258000000002</v>
      </c>
      <c r="S179">
        <f t="shared" si="28"/>
        <v>1.4404765611110056E-6</v>
      </c>
    </row>
    <row r="180" spans="1:19" x14ac:dyDescent="0.2">
      <c r="A180" s="75" t="s">
        <v>839</v>
      </c>
      <c r="B180" s="75"/>
      <c r="C180" s="76">
        <v>47803.377</v>
      </c>
      <c r="D180" s="76"/>
      <c r="E180">
        <f t="shared" si="23"/>
        <v>155.99963893430683</v>
      </c>
      <c r="F180">
        <f t="shared" si="24"/>
        <v>156</v>
      </c>
      <c r="G180">
        <f t="shared" si="25"/>
        <v>-7.7240000246092677E-4</v>
      </c>
      <c r="M180">
        <f>G180</f>
        <v>-7.7240000246092677E-4</v>
      </c>
      <c r="Q180" s="12">
        <f t="shared" si="27"/>
        <v>-1.3971946715297173E-3</v>
      </c>
      <c r="R180" s="2">
        <f t="shared" si="26"/>
        <v>32784.877</v>
      </c>
      <c r="S180">
        <f t="shared" si="28"/>
        <v>3.9036837849677944E-7</v>
      </c>
    </row>
    <row r="181" spans="1:19" x14ac:dyDescent="0.2">
      <c r="A181" s="75" t="s">
        <v>779</v>
      </c>
      <c r="B181" s="75"/>
      <c r="C181" s="76">
        <v>47807.650999999998</v>
      </c>
      <c r="D181" s="76"/>
      <c r="E181">
        <f t="shared" si="23"/>
        <v>157.99756070300032</v>
      </c>
      <c r="F181">
        <f t="shared" si="24"/>
        <v>158</v>
      </c>
      <c r="G181">
        <f t="shared" ref="G181:G204" si="30">+C181-(C$7+F181*C$8)</f>
        <v>-5.2181999999447726E-3</v>
      </c>
      <c r="L181">
        <f>+G181</f>
        <v>-5.2181999999447726E-3</v>
      </c>
      <c r="Q181" s="12">
        <f t="shared" si="27"/>
        <v>-1.4138999288485778E-3</v>
      </c>
      <c r="R181" s="2">
        <f t="shared" si="26"/>
        <v>32789.150999999998</v>
      </c>
      <c r="S181">
        <f t="shared" si="28"/>
        <v>1.4472699030942513E-5</v>
      </c>
    </row>
    <row r="182" spans="1:19" x14ac:dyDescent="0.2">
      <c r="A182" s="75" t="s">
        <v>841</v>
      </c>
      <c r="B182" s="75"/>
      <c r="C182" s="76">
        <v>48096.47</v>
      </c>
      <c r="D182" s="76"/>
      <c r="E182">
        <f t="shared" si="23"/>
        <v>293.00873695770622</v>
      </c>
      <c r="F182">
        <f t="shared" si="24"/>
        <v>293</v>
      </c>
      <c r="G182">
        <f t="shared" si="30"/>
        <v>1.8690299999434501E-2</v>
      </c>
      <c r="M182">
        <f>G182</f>
        <v>1.8690299999434501E-2</v>
      </c>
      <c r="Q182" s="12">
        <f t="shared" si="27"/>
        <v>-2.4696645222423708E-3</v>
      </c>
      <c r="R182" s="2">
        <f t="shared" si="26"/>
        <v>33077.97</v>
      </c>
      <c r="S182">
        <f t="shared" si="28"/>
        <v>4.4774409855862391E-4</v>
      </c>
    </row>
    <row r="183" spans="1:19" x14ac:dyDescent="0.2">
      <c r="A183" s="75" t="s">
        <v>841</v>
      </c>
      <c r="B183" s="75"/>
      <c r="C183" s="76">
        <v>48126.402000000002</v>
      </c>
      <c r="D183" s="76"/>
      <c r="E183">
        <f t="shared" si="23"/>
        <v>307.00073377112886</v>
      </c>
      <c r="F183">
        <f t="shared" si="24"/>
        <v>307</v>
      </c>
      <c r="G183">
        <f t="shared" si="30"/>
        <v>1.5697000053478405E-3</v>
      </c>
      <c r="M183">
        <f>G183</f>
        <v>1.5697000053478405E-3</v>
      </c>
      <c r="Q183" s="12">
        <f t="shared" si="27"/>
        <v>-2.5710485544222349E-3</v>
      </c>
      <c r="R183" s="2">
        <f t="shared" si="26"/>
        <v>33107.902000000002</v>
      </c>
      <c r="S183">
        <f t="shared" si="28"/>
        <v>1.7145798635237955E-5</v>
      </c>
    </row>
    <row r="184" spans="1:19" x14ac:dyDescent="0.2">
      <c r="A184" s="75" t="s">
        <v>779</v>
      </c>
      <c r="B184" s="75"/>
      <c r="C184" s="76">
        <v>48160.627</v>
      </c>
      <c r="D184" s="76"/>
      <c r="E184">
        <f t="shared" si="23"/>
        <v>322.99953408314803</v>
      </c>
      <c r="F184">
        <f t="shared" si="24"/>
        <v>323</v>
      </c>
      <c r="G184">
        <f t="shared" si="30"/>
        <v>-9.9670000054175034E-4</v>
      </c>
      <c r="L184">
        <f>+G184</f>
        <v>-9.9670000054175034E-4</v>
      </c>
      <c r="Q184" s="12">
        <f t="shared" si="27"/>
        <v>-2.6850515519522104E-3</v>
      </c>
      <c r="R184" s="2">
        <f t="shared" si="26"/>
        <v>33142.127</v>
      </c>
      <c r="S184">
        <f t="shared" si="28"/>
        <v>2.8505309611501074E-6</v>
      </c>
    </row>
    <row r="185" spans="1:19" x14ac:dyDescent="0.2">
      <c r="A185" s="75" t="s">
        <v>842</v>
      </c>
      <c r="B185" s="75"/>
      <c r="C185" s="76">
        <v>48496.485999999997</v>
      </c>
      <c r="D185" s="76">
        <v>7.0000000000000001E-3</v>
      </c>
      <c r="E185">
        <f t="shared" si="23"/>
        <v>480.00000373967458</v>
      </c>
      <c r="F185">
        <f t="shared" si="24"/>
        <v>480</v>
      </c>
      <c r="G185">
        <f t="shared" si="30"/>
        <v>7.9999954323284328E-6</v>
      </c>
      <c r="M185">
        <f>G185</f>
        <v>7.9999954323284328E-6</v>
      </c>
      <c r="Q185" s="12">
        <f t="shared" si="27"/>
        <v>-3.6982042768470363E-3</v>
      </c>
      <c r="R185" s="2">
        <f t="shared" si="26"/>
        <v>33477.985999999997</v>
      </c>
      <c r="S185">
        <f t="shared" si="28"/>
        <v>1.3735950107861814E-5</v>
      </c>
    </row>
    <row r="186" spans="1:19" x14ac:dyDescent="0.2">
      <c r="A186" s="75" t="s">
        <v>779</v>
      </c>
      <c r="B186" s="75"/>
      <c r="C186" s="76">
        <v>48898.661</v>
      </c>
      <c r="D186" s="76"/>
      <c r="E186">
        <f t="shared" si="23"/>
        <v>668.00051551430215</v>
      </c>
      <c r="F186">
        <f t="shared" si="24"/>
        <v>668</v>
      </c>
      <c r="G186">
        <f t="shared" si="30"/>
        <v>1.1028000008082017E-3</v>
      </c>
      <c r="L186">
        <f>+G186</f>
        <v>1.1028000008082017E-3</v>
      </c>
      <c r="Q186" s="12">
        <f t="shared" ref="Q186:Q217" si="31">+D$11+D$12*F186+D$13*F186^2</f>
        <v>-4.6594700519262686E-3</v>
      </c>
      <c r="R186" s="2">
        <f t="shared" si="26"/>
        <v>33880.161</v>
      </c>
      <c r="S186">
        <f t="shared" ref="S186:S217" si="32">+(Q186-G186)^2</f>
        <v>3.3203756160640519E-5</v>
      </c>
    </row>
    <row r="187" spans="1:19" x14ac:dyDescent="0.2">
      <c r="A187" s="75" t="s">
        <v>779</v>
      </c>
      <c r="B187" s="75"/>
      <c r="C187" s="76">
        <v>49206.707000000002</v>
      </c>
      <c r="D187" s="76"/>
      <c r="E187">
        <f t="shared" si="23"/>
        <v>811.99953497132185</v>
      </c>
      <c r="F187">
        <f t="shared" si="24"/>
        <v>812</v>
      </c>
      <c r="G187">
        <f t="shared" si="30"/>
        <v>-9.9480000062612817E-4</v>
      </c>
      <c r="L187">
        <f>+G187</f>
        <v>-9.9480000062612817E-4</v>
      </c>
      <c r="Q187" s="12">
        <f t="shared" si="31"/>
        <v>-5.2100577359936659E-3</v>
      </c>
      <c r="R187" s="2">
        <f t="shared" si="26"/>
        <v>34188.207000000002</v>
      </c>
      <c r="S187">
        <f t="shared" si="32"/>
        <v>1.7768397775575861E-5</v>
      </c>
    </row>
    <row r="188" spans="1:19" x14ac:dyDescent="0.2">
      <c r="A188" s="75" t="s">
        <v>843</v>
      </c>
      <c r="B188" s="75"/>
      <c r="C188" s="76">
        <v>49232.377</v>
      </c>
      <c r="D188" s="76">
        <v>6.0000000000000001E-3</v>
      </c>
      <c r="E188">
        <f t="shared" si="23"/>
        <v>823.99921952967156</v>
      </c>
      <c r="F188">
        <f t="shared" si="24"/>
        <v>824</v>
      </c>
      <c r="G188">
        <f t="shared" si="30"/>
        <v>-1.6696000020601787E-3</v>
      </c>
      <c r="M188">
        <f>G188</f>
        <v>-1.6696000020601787E-3</v>
      </c>
      <c r="Q188" s="12">
        <f t="shared" si="31"/>
        <v>-5.2486686185073631E-3</v>
      </c>
      <c r="R188" s="2">
        <f t="shared" si="26"/>
        <v>34213.877</v>
      </c>
      <c r="S188">
        <f t="shared" si="32"/>
        <v>1.2809732161237163E-5</v>
      </c>
    </row>
    <row r="189" spans="1:19" x14ac:dyDescent="0.2">
      <c r="A189" s="75" t="s">
        <v>779</v>
      </c>
      <c r="B189" s="75"/>
      <c r="C189" s="76">
        <v>49251.635000000002</v>
      </c>
      <c r="D189" s="76"/>
      <c r="E189">
        <f t="shared" si="23"/>
        <v>833.00155397551248</v>
      </c>
      <c r="F189">
        <f t="shared" si="24"/>
        <v>833</v>
      </c>
      <c r="G189">
        <f t="shared" si="30"/>
        <v>3.3242999998037703E-3</v>
      </c>
      <c r="L189">
        <f>+G189</f>
        <v>3.3242999998037703E-3</v>
      </c>
      <c r="Q189" s="12">
        <f t="shared" si="31"/>
        <v>-5.2768926461891266E-3</v>
      </c>
      <c r="R189" s="2">
        <f t="shared" si="26"/>
        <v>34233.135000000002</v>
      </c>
      <c r="S189">
        <f t="shared" si="32"/>
        <v>7.3980514933482295E-5</v>
      </c>
    </row>
    <row r="190" spans="1:19" x14ac:dyDescent="0.2">
      <c r="A190" s="75" t="s">
        <v>779</v>
      </c>
      <c r="B190" s="75"/>
      <c r="C190" s="76">
        <v>49544.709000000003</v>
      </c>
      <c r="D190" s="76"/>
      <c r="E190">
        <f t="shared" si="23"/>
        <v>970.00177026900883</v>
      </c>
      <c r="F190">
        <f t="shared" si="24"/>
        <v>970</v>
      </c>
      <c r="G190">
        <f t="shared" si="30"/>
        <v>3.7870000014663674E-3</v>
      </c>
      <c r="L190">
        <f>+G190</f>
        <v>3.7870000014663674E-3</v>
      </c>
      <c r="Q190" s="12">
        <f t="shared" si="31"/>
        <v>-5.6288311398494557E-3</v>
      </c>
      <c r="R190" s="2">
        <f t="shared" si="26"/>
        <v>34526.209000000003</v>
      </c>
      <c r="S190">
        <f t="shared" si="32"/>
        <v>8.865787608177283E-5</v>
      </c>
    </row>
    <row r="191" spans="1:19" x14ac:dyDescent="0.2">
      <c r="A191" s="75" t="s">
        <v>779</v>
      </c>
      <c r="B191" s="75"/>
      <c r="C191" s="76">
        <v>49574.652000000002</v>
      </c>
      <c r="D191" s="76"/>
      <c r="E191">
        <f t="shared" si="23"/>
        <v>983.9989091365851</v>
      </c>
      <c r="F191">
        <f t="shared" si="24"/>
        <v>984</v>
      </c>
      <c r="G191">
        <f t="shared" si="30"/>
        <v>-2.3336000012932345E-3</v>
      </c>
      <c r="L191">
        <f>+G191</f>
        <v>-2.3336000012932345E-3</v>
      </c>
      <c r="Q191" s="12">
        <f t="shared" si="31"/>
        <v>-5.6565842304327311E-3</v>
      </c>
      <c r="R191" s="2">
        <f t="shared" si="26"/>
        <v>34556.152000000002</v>
      </c>
      <c r="S191">
        <f t="shared" si="32"/>
        <v>1.1042224187109815E-5</v>
      </c>
    </row>
    <row r="192" spans="1:19" x14ac:dyDescent="0.2">
      <c r="A192" s="75" t="s">
        <v>844</v>
      </c>
      <c r="B192" s="75"/>
      <c r="C192" s="76">
        <v>49600.322</v>
      </c>
      <c r="D192" s="76">
        <v>3.0000000000000001E-3</v>
      </c>
      <c r="E192">
        <f t="shared" si="23"/>
        <v>995.99859369493493</v>
      </c>
      <c r="F192">
        <f t="shared" si="24"/>
        <v>996</v>
      </c>
      <c r="G192">
        <f t="shared" si="30"/>
        <v>-3.008400002727285E-3</v>
      </c>
      <c r="M192">
        <f>G192</f>
        <v>-3.008400002727285E-3</v>
      </c>
      <c r="P192">
        <f t="shared" ref="P192:P237" ca="1" si="33">+C$11+C$12*F192</f>
        <v>5.6714055319783477E-3</v>
      </c>
      <c r="Q192" s="12">
        <f t="shared" si="31"/>
        <v>-5.6791606897078385E-3</v>
      </c>
      <c r="R192" s="2">
        <f t="shared" si="26"/>
        <v>34581.822</v>
      </c>
      <c r="S192">
        <f t="shared" si="32"/>
        <v>7.1329626471208384E-6</v>
      </c>
    </row>
    <row r="193" spans="1:19" x14ac:dyDescent="0.2">
      <c r="A193" s="75" t="s">
        <v>845</v>
      </c>
      <c r="B193" s="75"/>
      <c r="C193" s="76">
        <v>49895.531999999999</v>
      </c>
      <c r="D193" s="76">
        <v>3.0000000000000001E-3</v>
      </c>
      <c r="E193">
        <f t="shared" si="23"/>
        <v>1133.9973034133093</v>
      </c>
      <c r="F193">
        <f t="shared" si="24"/>
        <v>1134</v>
      </c>
      <c r="G193">
        <f t="shared" si="30"/>
        <v>-5.7686000000103377E-3</v>
      </c>
      <c r="M193">
        <f>G193</f>
        <v>-5.7686000000103377E-3</v>
      </c>
      <c r="P193">
        <f t="shared" ca="1" si="33"/>
        <v>3.0645473389266584E-3</v>
      </c>
      <c r="Q193" s="12">
        <f t="shared" si="31"/>
        <v>-5.858384796701319E-3</v>
      </c>
      <c r="R193" s="2">
        <f t="shared" si="26"/>
        <v>34877.031999999999</v>
      </c>
      <c r="S193">
        <f t="shared" si="32"/>
        <v>8.0613097168408444E-9</v>
      </c>
    </row>
    <row r="194" spans="1:19" x14ac:dyDescent="0.2">
      <c r="A194" s="133" t="s">
        <v>121</v>
      </c>
      <c r="B194" s="24" t="s">
        <v>854</v>
      </c>
      <c r="C194" s="134">
        <v>49925.480600000003</v>
      </c>
      <c r="D194" s="133" t="s">
        <v>862</v>
      </c>
      <c r="E194">
        <f t="shared" si="23"/>
        <v>1147.9970600539116</v>
      </c>
      <c r="F194">
        <f t="shared" si="24"/>
        <v>1148</v>
      </c>
      <c r="G194">
        <f t="shared" si="30"/>
        <v>-6.2891999987186864E-3</v>
      </c>
      <c r="O194">
        <f>G194</f>
        <v>-6.2891999987186864E-3</v>
      </c>
      <c r="P194">
        <f t="shared" ca="1" si="33"/>
        <v>2.8000834642692395E-3</v>
      </c>
      <c r="Q194" s="12">
        <f t="shared" si="31"/>
        <v>-5.8683011451548467E-3</v>
      </c>
      <c r="R194" s="2">
        <f t="shared" si="26"/>
        <v>34906.980600000003</v>
      </c>
      <c r="S194">
        <f t="shared" si="32"/>
        <v>1.7715584493135457E-7</v>
      </c>
    </row>
    <row r="195" spans="1:19" x14ac:dyDescent="0.2">
      <c r="A195" s="133" t="s">
        <v>95</v>
      </c>
      <c r="B195" s="24" t="s">
        <v>854</v>
      </c>
      <c r="C195" s="134">
        <v>49929.769</v>
      </c>
      <c r="D195" s="133" t="s">
        <v>862</v>
      </c>
      <c r="E195">
        <f t="shared" si="23"/>
        <v>1150.0017132389526</v>
      </c>
      <c r="F195">
        <f t="shared" si="24"/>
        <v>1150</v>
      </c>
      <c r="G195">
        <f t="shared" si="30"/>
        <v>3.6650000038207509E-3</v>
      </c>
      <c r="O195">
        <f>G195</f>
        <v>3.6650000038207509E-3</v>
      </c>
      <c r="P195">
        <f t="shared" ca="1" si="33"/>
        <v>2.7623029107467501E-3</v>
      </c>
      <c r="Q195" s="12">
        <f t="shared" si="31"/>
        <v>-5.8695934685079297E-3</v>
      </c>
      <c r="R195" s="2">
        <f t="shared" si="26"/>
        <v>34911.269</v>
      </c>
      <c r="S195">
        <f t="shared" si="32"/>
        <v>9.090847268257268E-5</v>
      </c>
    </row>
    <row r="196" spans="1:19" x14ac:dyDescent="0.2">
      <c r="A196" s="133" t="s">
        <v>96</v>
      </c>
      <c r="B196" s="24" t="s">
        <v>854</v>
      </c>
      <c r="C196" s="134">
        <v>49951.152999999998</v>
      </c>
      <c r="D196" s="133" t="s">
        <v>846</v>
      </c>
      <c r="E196">
        <f t="shared" si="23"/>
        <v>1159.9978665149849</v>
      </c>
      <c r="F196">
        <f t="shared" si="24"/>
        <v>1160</v>
      </c>
      <c r="G196">
        <f t="shared" si="30"/>
        <v>-4.5640000025741756E-3</v>
      </c>
      <c r="O196">
        <f>G196</f>
        <v>-4.5640000025741756E-3</v>
      </c>
      <c r="P196">
        <f t="shared" ca="1" si="33"/>
        <v>2.57340014313431E-3</v>
      </c>
      <c r="Q196" s="12">
        <f t="shared" si="31"/>
        <v>-5.8755889683187405E-3</v>
      </c>
      <c r="R196" s="2">
        <f t="shared" si="26"/>
        <v>34932.652999999998</v>
      </c>
      <c r="S196">
        <f t="shared" si="32"/>
        <v>1.7202656150628972E-6</v>
      </c>
    </row>
    <row r="197" spans="1:19" x14ac:dyDescent="0.2">
      <c r="A197" s="133" t="s">
        <v>95</v>
      </c>
      <c r="B197" s="24" t="s">
        <v>854</v>
      </c>
      <c r="C197" s="134">
        <v>49989.661999999997</v>
      </c>
      <c r="D197" s="133" t="s">
        <v>862</v>
      </c>
      <c r="E197">
        <f t="shared" si="23"/>
        <v>1177.9992631903842</v>
      </c>
      <c r="F197">
        <f t="shared" si="24"/>
        <v>1178</v>
      </c>
      <c r="G197">
        <f t="shared" si="30"/>
        <v>-1.5762000039103441E-3</v>
      </c>
      <c r="O197">
        <f>G197</f>
        <v>-1.5762000039103441E-3</v>
      </c>
      <c r="P197">
        <f t="shared" ca="1" si="33"/>
        <v>2.2333751614319157E-3</v>
      </c>
      <c r="Q197" s="12">
        <f t="shared" si="31"/>
        <v>-5.8844231767688363E-3</v>
      </c>
      <c r="R197" s="2">
        <f t="shared" si="26"/>
        <v>34971.161999999997</v>
      </c>
      <c r="S197">
        <f t="shared" si="32"/>
        <v>1.8560786907154894E-5</v>
      </c>
    </row>
    <row r="198" spans="1:19" x14ac:dyDescent="0.2">
      <c r="A198" s="133" t="s">
        <v>983</v>
      </c>
      <c r="B198" s="24" t="s">
        <v>854</v>
      </c>
      <c r="C198" s="134">
        <v>51020.773000000001</v>
      </c>
      <c r="D198" s="133" t="s">
        <v>862</v>
      </c>
      <c r="E198">
        <f t="shared" si="23"/>
        <v>1660.0018632934423</v>
      </c>
      <c r="F198">
        <f t="shared" si="24"/>
        <v>1660</v>
      </c>
      <c r="G198">
        <f t="shared" si="30"/>
        <v>3.9860000033513643E-3</v>
      </c>
      <c r="O198">
        <f>G198</f>
        <v>3.9860000033513643E-3</v>
      </c>
      <c r="P198">
        <f t="shared" ca="1" si="33"/>
        <v>-6.8717382374877609E-3</v>
      </c>
      <c r="Q198" s="12">
        <f t="shared" si="31"/>
        <v>-5.1848654303125949E-3</v>
      </c>
      <c r="R198" s="2">
        <f t="shared" si="26"/>
        <v>36002.273000000001</v>
      </c>
      <c r="S198">
        <f t="shared" si="32"/>
        <v>8.4104772802372435E-5</v>
      </c>
    </row>
    <row r="199" spans="1:19" x14ac:dyDescent="0.2">
      <c r="A199" s="75" t="s">
        <v>848</v>
      </c>
      <c r="B199" s="75"/>
      <c r="C199" s="76">
        <v>51369.449000000001</v>
      </c>
      <c r="D199" s="76">
        <v>4.0000000000000001E-3</v>
      </c>
      <c r="E199">
        <f t="shared" si="23"/>
        <v>1822.9937609587112</v>
      </c>
      <c r="F199">
        <f t="shared" si="24"/>
        <v>1823</v>
      </c>
      <c r="G199">
        <f t="shared" si="30"/>
        <v>-1.3346699997782707E-2</v>
      </c>
      <c r="M199">
        <f>G199</f>
        <v>-1.3346699997782707E-2</v>
      </c>
      <c r="P199">
        <f t="shared" ca="1" si="33"/>
        <v>-9.9508533495705556E-3</v>
      </c>
      <c r="Q199" s="12">
        <f t="shared" si="31"/>
        <v>-4.5399162805245322E-3</v>
      </c>
      <c r="R199" s="2">
        <f t="shared" si="26"/>
        <v>36350.949000000001</v>
      </c>
      <c r="S199">
        <f t="shared" si="32"/>
        <v>7.7559439442563725E-5</v>
      </c>
    </row>
    <row r="200" spans="1:19" x14ac:dyDescent="0.2">
      <c r="A200" s="133" t="s">
        <v>744</v>
      </c>
      <c r="B200" s="24" t="s">
        <v>854</v>
      </c>
      <c r="C200" s="134">
        <v>51420.781999999999</v>
      </c>
      <c r="D200" s="133" t="s">
        <v>846</v>
      </c>
      <c r="E200">
        <f t="shared" si="23"/>
        <v>1846.9898578591317</v>
      </c>
      <c r="F200">
        <f t="shared" si="24"/>
        <v>1847</v>
      </c>
      <c r="G200">
        <f t="shared" si="30"/>
        <v>-2.1696299998438917E-2</v>
      </c>
      <c r="O200">
        <f>G200</f>
        <v>-2.1696299998438917E-2</v>
      </c>
      <c r="P200">
        <f t="shared" ca="1" si="33"/>
        <v>-1.0404219991840415E-2</v>
      </c>
      <c r="Q200" s="12">
        <f t="shared" si="31"/>
        <v>-4.4275216684165064E-3</v>
      </c>
      <c r="R200" s="2">
        <f t="shared" si="26"/>
        <v>36402.281999999999</v>
      </c>
      <c r="S200">
        <f t="shared" si="32"/>
        <v>2.982107050114516E-4</v>
      </c>
    </row>
    <row r="201" spans="1:19" x14ac:dyDescent="0.2">
      <c r="A201" s="133" t="s">
        <v>14</v>
      </c>
      <c r="B201" s="24" t="s">
        <v>854</v>
      </c>
      <c r="C201" s="134">
        <v>51724.546999999999</v>
      </c>
      <c r="D201" s="133" t="s">
        <v>862</v>
      </c>
      <c r="E201">
        <f t="shared" si="23"/>
        <v>1988.9876833311755</v>
      </c>
      <c r="F201">
        <f t="shared" si="24"/>
        <v>1989</v>
      </c>
      <c r="G201">
        <f t="shared" si="30"/>
        <v>-2.634810000017751E-2</v>
      </c>
      <c r="O201">
        <f>G201</f>
        <v>-2.634810000017751E-2</v>
      </c>
      <c r="P201">
        <f t="shared" ca="1" si="33"/>
        <v>-1.308663929193709E-2</v>
      </c>
      <c r="Q201" s="12">
        <f t="shared" si="31"/>
        <v>-3.6709593063267622E-3</v>
      </c>
      <c r="R201" s="2">
        <f t="shared" si="26"/>
        <v>36706.046999999999</v>
      </c>
      <c r="S201">
        <f t="shared" si="32"/>
        <v>5.1425271004870146E-4</v>
      </c>
    </row>
    <row r="202" spans="1:19" x14ac:dyDescent="0.2">
      <c r="A202" s="133" t="s">
        <v>99</v>
      </c>
      <c r="B202" s="24" t="s">
        <v>854</v>
      </c>
      <c r="C202" s="134">
        <v>51771.623099999997</v>
      </c>
      <c r="D202" s="133" t="s">
        <v>846</v>
      </c>
      <c r="E202">
        <f t="shared" si="23"/>
        <v>2010.9938520198141</v>
      </c>
      <c r="F202">
        <f t="shared" si="24"/>
        <v>2011</v>
      </c>
      <c r="G202">
        <f t="shared" si="30"/>
        <v>-1.3151899998774752E-2</v>
      </c>
      <c r="O202">
        <f>G202</f>
        <v>-1.3151899998774752E-2</v>
      </c>
      <c r="P202">
        <f t="shared" ca="1" si="33"/>
        <v>-1.3502225380684456E-2</v>
      </c>
      <c r="Q202" s="12">
        <f t="shared" si="31"/>
        <v>-3.539730836140495E-3</v>
      </c>
      <c r="R202" s="2">
        <f t="shared" si="26"/>
        <v>36753.123099999997</v>
      </c>
      <c r="S202">
        <f t="shared" si="32"/>
        <v>9.2393796011096957E-5</v>
      </c>
    </row>
    <row r="203" spans="1:19" x14ac:dyDescent="0.2">
      <c r="A203" s="133" t="s">
        <v>744</v>
      </c>
      <c r="B203" s="24" t="s">
        <v>854</v>
      </c>
      <c r="C203" s="134">
        <v>51981.271000000001</v>
      </c>
      <c r="D203" s="133" t="s">
        <v>936</v>
      </c>
      <c r="E203">
        <f t="shared" si="23"/>
        <v>2108.9957479419281</v>
      </c>
      <c r="F203">
        <f t="shared" si="24"/>
        <v>2109</v>
      </c>
      <c r="G203">
        <f t="shared" si="30"/>
        <v>-9.096100002352614E-3</v>
      </c>
      <c r="O203">
        <f>G203</f>
        <v>-9.096100002352614E-3</v>
      </c>
      <c r="P203">
        <f t="shared" ca="1" si="33"/>
        <v>-1.5353472503286385E-2</v>
      </c>
      <c r="Q203" s="12">
        <f t="shared" si="31"/>
        <v>-2.90948818921348E-3</v>
      </c>
      <c r="R203" s="2">
        <f t="shared" si="26"/>
        <v>36962.771000000001</v>
      </c>
      <c r="S203">
        <f t="shared" si="32"/>
        <v>3.8274165726472686E-5</v>
      </c>
    </row>
    <row r="204" spans="1:19" x14ac:dyDescent="0.2">
      <c r="A204" s="143" t="s">
        <v>709</v>
      </c>
      <c r="B204" s="143" t="s">
        <v>854</v>
      </c>
      <c r="C204" s="89">
        <v>52137.428999999996</v>
      </c>
      <c r="D204" s="143" t="s">
        <v>862</v>
      </c>
      <c r="E204">
        <f t="shared" si="23"/>
        <v>2181.9932836358457</v>
      </c>
      <c r="F204">
        <f t="shared" si="24"/>
        <v>2182</v>
      </c>
      <c r="G204">
        <f t="shared" si="30"/>
        <v>-1.4367800002219155E-2</v>
      </c>
      <c r="O204">
        <f>G204</f>
        <v>-1.4367800002219155E-2</v>
      </c>
      <c r="P204">
        <f t="shared" ca="1" si="33"/>
        <v>-1.6732462706857208E-2</v>
      </c>
      <c r="Q204" s="12">
        <f t="shared" si="31"/>
        <v>-2.3915339115237119E-3</v>
      </c>
      <c r="R204" s="2">
        <f t="shared" si="26"/>
        <v>37118.928999999996</v>
      </c>
      <c r="S204">
        <f t="shared" si="32"/>
        <v>1.4343094947514152E-4</v>
      </c>
    </row>
    <row r="205" spans="1:19" x14ac:dyDescent="0.2">
      <c r="A205" s="76" t="s">
        <v>861</v>
      </c>
      <c r="B205" s="77" t="s">
        <v>854</v>
      </c>
      <c r="C205" s="76">
        <v>52137.429759999999</v>
      </c>
      <c r="D205" s="76" t="s">
        <v>862</v>
      </c>
      <c r="E205">
        <f t="shared" si="23"/>
        <v>2181.9936389050431</v>
      </c>
      <c r="F205">
        <f t="shared" si="24"/>
        <v>2182</v>
      </c>
      <c r="O205" s="25">
        <v>-1.3607799999590497E-2</v>
      </c>
      <c r="P205">
        <f t="shared" ca="1" si="33"/>
        <v>-1.6732462706857208E-2</v>
      </c>
      <c r="Q205" s="12">
        <f t="shared" si="31"/>
        <v>-2.3915339115237119E-3</v>
      </c>
      <c r="R205" s="2">
        <f t="shared" si="26"/>
        <v>37118.929759999999</v>
      </c>
      <c r="S205">
        <f t="shared" si="32"/>
        <v>5.7194344499679051E-6</v>
      </c>
    </row>
    <row r="206" spans="1:19" x14ac:dyDescent="0.2">
      <c r="A206" s="133" t="s">
        <v>122</v>
      </c>
      <c r="B206" s="24" t="s">
        <v>854</v>
      </c>
      <c r="C206" s="134">
        <v>52137.429799999998</v>
      </c>
      <c r="D206" s="133" t="s">
        <v>862</v>
      </c>
      <c r="E206">
        <f t="shared" si="23"/>
        <v>2181.9936576034215</v>
      </c>
      <c r="F206">
        <f t="shared" si="24"/>
        <v>2182</v>
      </c>
      <c r="G206">
        <f>+C206-(C$7+F206*C$8)</f>
        <v>-1.3567800000600982E-2</v>
      </c>
      <c r="O206">
        <f>G206</f>
        <v>-1.3567800000600982E-2</v>
      </c>
      <c r="P206">
        <f t="shared" ca="1" si="33"/>
        <v>-1.6732462706857208E-2</v>
      </c>
      <c r="Q206" s="12">
        <f t="shared" si="31"/>
        <v>-2.3915339115237119E-3</v>
      </c>
      <c r="R206" s="2">
        <f t="shared" si="26"/>
        <v>37118.929799999998</v>
      </c>
      <c r="S206">
        <f t="shared" si="32"/>
        <v>1.2490892369385856E-4</v>
      </c>
    </row>
    <row r="207" spans="1:19" x14ac:dyDescent="0.2">
      <c r="A207" s="143" t="s">
        <v>709</v>
      </c>
      <c r="B207" s="143" t="s">
        <v>854</v>
      </c>
      <c r="C207" s="89">
        <v>52137.436000000002</v>
      </c>
      <c r="D207" s="143" t="s">
        <v>862</v>
      </c>
      <c r="E207">
        <f t="shared" si="23"/>
        <v>2181.996555852128</v>
      </c>
      <c r="F207">
        <f t="shared" si="24"/>
        <v>2182</v>
      </c>
      <c r="G207">
        <f>+C207-(C$7+F207*C$8)</f>
        <v>-7.3677999971550889E-3</v>
      </c>
      <c r="O207">
        <f>G207</f>
        <v>-7.3677999971550889E-3</v>
      </c>
      <c r="P207">
        <f t="shared" ca="1" si="33"/>
        <v>-1.6732462706857208E-2</v>
      </c>
      <c r="Q207" s="12">
        <f t="shared" si="31"/>
        <v>-2.3915339115237119E-3</v>
      </c>
      <c r="R207" s="2">
        <f t="shared" si="26"/>
        <v>37118.936000000002</v>
      </c>
      <c r="S207">
        <f t="shared" si="32"/>
        <v>2.4763224155005026E-5</v>
      </c>
    </row>
    <row r="208" spans="1:19" x14ac:dyDescent="0.2">
      <c r="A208" s="76" t="s">
        <v>861</v>
      </c>
      <c r="B208" s="77" t="s">
        <v>854</v>
      </c>
      <c r="C208" s="76">
        <v>52137.436699999998</v>
      </c>
      <c r="D208" s="76" t="s">
        <v>862</v>
      </c>
      <c r="E208">
        <f t="shared" si="23"/>
        <v>2181.9968830737548</v>
      </c>
      <c r="F208">
        <f t="shared" si="24"/>
        <v>2182</v>
      </c>
      <c r="O208" s="25">
        <v>-6.6678000002866611E-3</v>
      </c>
      <c r="P208">
        <f t="shared" ca="1" si="33"/>
        <v>-1.6732462706857208E-2</v>
      </c>
      <c r="Q208" s="12">
        <f t="shared" si="31"/>
        <v>-2.3915339115237119E-3</v>
      </c>
      <c r="R208" s="2">
        <f t="shared" si="26"/>
        <v>37118.936699999998</v>
      </c>
      <c r="S208">
        <f t="shared" si="32"/>
        <v>5.7194344499679051E-6</v>
      </c>
    </row>
    <row r="209" spans="1:19" x14ac:dyDescent="0.2">
      <c r="A209" s="73" t="s">
        <v>948</v>
      </c>
      <c r="B209" s="78" t="s">
        <v>854</v>
      </c>
      <c r="C209" s="79">
        <v>52492.527900000001</v>
      </c>
      <c r="D209" s="79">
        <v>5.9999999999999995E-4</v>
      </c>
      <c r="E209">
        <f t="shared" si="23"/>
        <v>2347.9876267218351</v>
      </c>
      <c r="F209">
        <f t="shared" si="24"/>
        <v>2348</v>
      </c>
      <c r="G209">
        <f t="shared" ref="G209:G214" si="34">+C209-(C$7+F209*C$8)</f>
        <v>-2.646919999824604E-2</v>
      </c>
      <c r="M209">
        <f>G209</f>
        <v>-2.646919999824604E-2</v>
      </c>
      <c r="P209">
        <f t="shared" ca="1" si="33"/>
        <v>-1.9868248649223735E-2</v>
      </c>
      <c r="Q209" s="12">
        <f t="shared" si="31"/>
        <v>-1.0596140407752933E-3</v>
      </c>
      <c r="R209" s="2">
        <f t="shared" si="26"/>
        <v>37474.027900000001</v>
      </c>
      <c r="S209">
        <f t="shared" si="32"/>
        <v>6.4564705853009457E-4</v>
      </c>
    </row>
    <row r="210" spans="1:19" x14ac:dyDescent="0.2">
      <c r="A210" s="133" t="s">
        <v>101</v>
      </c>
      <c r="B210" s="24" t="s">
        <v>854</v>
      </c>
      <c r="C210" s="134">
        <v>52501.088900000002</v>
      </c>
      <c r="D210" s="133" t="s">
        <v>911</v>
      </c>
      <c r="E210">
        <f t="shared" si="23"/>
        <v>2351.9895472323165</v>
      </c>
      <c r="F210">
        <f t="shared" si="24"/>
        <v>2352</v>
      </c>
      <c r="G210">
        <f t="shared" si="34"/>
        <v>-2.2360799994203262E-2</v>
      </c>
      <c r="O210">
        <f>G210</f>
        <v>-2.2360799994203262E-2</v>
      </c>
      <c r="P210">
        <f t="shared" ca="1" si="33"/>
        <v>-1.9943809756268714E-2</v>
      </c>
      <c r="Q210" s="12">
        <f t="shared" si="31"/>
        <v>-1.0248782566490075E-3</v>
      </c>
      <c r="R210" s="2">
        <f t="shared" si="26"/>
        <v>37482.588900000002</v>
      </c>
      <c r="S210">
        <f t="shared" si="32"/>
        <v>4.5522155639104019E-4</v>
      </c>
    </row>
    <row r="211" spans="1:19" x14ac:dyDescent="0.2">
      <c r="A211" s="80" t="s">
        <v>858</v>
      </c>
      <c r="B211" s="77" t="s">
        <v>854</v>
      </c>
      <c r="C211" s="76">
        <v>52800.580999999998</v>
      </c>
      <c r="D211" s="76">
        <v>5.0000000000000001E-3</v>
      </c>
      <c r="E211">
        <f t="shared" si="23"/>
        <v>2491.9899651410792</v>
      </c>
      <c r="F211">
        <f t="shared" si="24"/>
        <v>2492</v>
      </c>
      <c r="G211">
        <f t="shared" si="34"/>
        <v>-2.1466800004418474E-2</v>
      </c>
      <c r="M211">
        <f>G211</f>
        <v>-2.1466800004418474E-2</v>
      </c>
      <c r="P211">
        <f t="shared" ca="1" si="33"/>
        <v>-2.2588448502842889E-2</v>
      </c>
      <c r="Q211" s="12">
        <f t="shared" si="31"/>
        <v>2.6918183614554891E-4</v>
      </c>
      <c r="R211" s="2">
        <f t="shared" si="26"/>
        <v>37782.080999999998</v>
      </c>
      <c r="S211">
        <f t="shared" si="32"/>
        <v>4.7245290657332894E-4</v>
      </c>
    </row>
    <row r="212" spans="1:19" x14ac:dyDescent="0.2">
      <c r="A212" s="133" t="s">
        <v>14</v>
      </c>
      <c r="B212" s="24" t="s">
        <v>854</v>
      </c>
      <c r="C212" s="134">
        <v>52800.580999999998</v>
      </c>
      <c r="D212" s="133" t="s">
        <v>862</v>
      </c>
      <c r="E212">
        <f t="shared" si="23"/>
        <v>2491.9899651410792</v>
      </c>
      <c r="F212">
        <f t="shared" si="24"/>
        <v>2492</v>
      </c>
      <c r="G212">
        <f t="shared" si="34"/>
        <v>-2.1466800004418474E-2</v>
      </c>
      <c r="O212">
        <f>G212</f>
        <v>-2.1466800004418474E-2</v>
      </c>
      <c r="P212">
        <f t="shared" ca="1" si="33"/>
        <v>-2.2588448502842889E-2</v>
      </c>
      <c r="Q212" s="12">
        <f t="shared" si="31"/>
        <v>2.6918183614554891E-4</v>
      </c>
      <c r="R212" s="2">
        <f t="shared" si="26"/>
        <v>37782.080999999998</v>
      </c>
      <c r="S212">
        <f t="shared" si="32"/>
        <v>4.7245290657332894E-4</v>
      </c>
    </row>
    <row r="213" spans="1:19" x14ac:dyDescent="0.2">
      <c r="A213" s="81" t="s">
        <v>855</v>
      </c>
      <c r="B213" s="82" t="s">
        <v>854</v>
      </c>
      <c r="C213" s="83">
        <v>52813.41</v>
      </c>
      <c r="D213" s="83">
        <v>2.0000000000000001E-4</v>
      </c>
      <c r="E213">
        <f t="shared" ref="E213:E237" si="35">+(C213-C$7)/C$8</f>
        <v>2497.9870026634458</v>
      </c>
      <c r="F213">
        <f t="shared" ref="F213:F237" si="36">ROUND(2*E213,0)/2</f>
        <v>2498</v>
      </c>
      <c r="G213">
        <f t="shared" si="34"/>
        <v>-2.7804199999081902E-2</v>
      </c>
      <c r="M213">
        <f>G213</f>
        <v>-2.7804199999081902E-2</v>
      </c>
      <c r="P213">
        <f t="shared" ca="1" si="33"/>
        <v>-2.2701790163410354E-2</v>
      </c>
      <c r="Q213" s="12">
        <f t="shared" si="31"/>
        <v>3.2804420817682603E-4</v>
      </c>
      <c r="R213" s="2">
        <f t="shared" ref="R213:R237" si="37">+C213-15018.5</f>
        <v>37794.910000000003</v>
      </c>
      <c r="S213">
        <f t="shared" si="32"/>
        <v>7.9142316413684222E-4</v>
      </c>
    </row>
    <row r="214" spans="1:19" x14ac:dyDescent="0.2">
      <c r="A214" s="133" t="s">
        <v>104</v>
      </c>
      <c r="B214" s="24" t="s">
        <v>854</v>
      </c>
      <c r="C214" s="134">
        <v>52813.41</v>
      </c>
      <c r="D214" s="133" t="s">
        <v>878</v>
      </c>
      <c r="E214">
        <f t="shared" si="35"/>
        <v>2497.9870026634458</v>
      </c>
      <c r="F214">
        <f t="shared" si="36"/>
        <v>2498</v>
      </c>
      <c r="G214">
        <f t="shared" si="34"/>
        <v>-2.7804199999081902E-2</v>
      </c>
      <c r="O214">
        <f>G214</f>
        <v>-2.7804199999081902E-2</v>
      </c>
      <c r="P214">
        <f t="shared" ca="1" si="33"/>
        <v>-2.2701790163410354E-2</v>
      </c>
      <c r="Q214" s="12">
        <f t="shared" si="31"/>
        <v>3.2804420817682603E-4</v>
      </c>
      <c r="R214" s="2">
        <f t="shared" si="37"/>
        <v>37794.910000000003</v>
      </c>
      <c r="S214">
        <f t="shared" si="32"/>
        <v>7.9142316413684222E-4</v>
      </c>
    </row>
    <row r="215" spans="1:19" x14ac:dyDescent="0.2">
      <c r="A215" s="80" t="s">
        <v>858</v>
      </c>
      <c r="B215" s="77" t="s">
        <v>859</v>
      </c>
      <c r="C215" s="76">
        <v>52820.542000000001</v>
      </c>
      <c r="D215" s="76">
        <v>8.0000000000000002E-3</v>
      </c>
      <c r="E215">
        <f t="shared" si="35"/>
        <v>2501.32092359333</v>
      </c>
      <c r="F215">
        <f t="shared" si="36"/>
        <v>2501.5</v>
      </c>
      <c r="M215" s="25">
        <v>-0.3830843499963521</v>
      </c>
      <c r="P215">
        <f t="shared" ca="1" si="33"/>
        <v>-2.276790613207471E-2</v>
      </c>
      <c r="Q215" s="12">
        <f t="shared" si="31"/>
        <v>3.6250974510124503E-4</v>
      </c>
      <c r="R215" s="2">
        <f t="shared" si="37"/>
        <v>37802.042000000001</v>
      </c>
      <c r="S215">
        <f t="shared" si="32"/>
        <v>1.3141331529336964E-7</v>
      </c>
    </row>
    <row r="216" spans="1:19" x14ac:dyDescent="0.2">
      <c r="A216" s="80" t="s">
        <v>853</v>
      </c>
      <c r="B216" s="77" t="s">
        <v>854</v>
      </c>
      <c r="C216" s="76">
        <v>52875.451999999997</v>
      </c>
      <c r="D216" s="76">
        <v>8.0000000000000002E-3</v>
      </c>
      <c r="E216">
        <f t="shared" si="35"/>
        <v>2526.9891230128464</v>
      </c>
      <c r="F216">
        <f t="shared" si="36"/>
        <v>2527</v>
      </c>
      <c r="G216">
        <f t="shared" ref="G216:G237" si="38">+C216-(C$7+F216*C$8)</f>
        <v>-2.3268299999472219E-2</v>
      </c>
      <c r="M216">
        <f>G216</f>
        <v>-2.3268299999472219E-2</v>
      </c>
      <c r="P216">
        <f t="shared" ca="1" si="33"/>
        <v>-2.3249608189486438E-2</v>
      </c>
      <c r="Q216" s="12">
        <f t="shared" si="31"/>
        <v>6.164882455690808E-4</v>
      </c>
      <c r="R216" s="2">
        <f t="shared" si="37"/>
        <v>37856.951999999997</v>
      </c>
      <c r="S216">
        <f t="shared" si="32"/>
        <v>5.7048310951046308E-4</v>
      </c>
    </row>
    <row r="217" spans="1:19" x14ac:dyDescent="0.2">
      <c r="A217" s="133" t="s">
        <v>14</v>
      </c>
      <c r="B217" s="24" t="s">
        <v>854</v>
      </c>
      <c r="C217" s="134">
        <v>52875.451999999997</v>
      </c>
      <c r="D217" s="133" t="s">
        <v>862</v>
      </c>
      <c r="E217">
        <f t="shared" si="35"/>
        <v>2526.9891230128464</v>
      </c>
      <c r="F217">
        <f t="shared" si="36"/>
        <v>2527</v>
      </c>
      <c r="G217">
        <f t="shared" si="38"/>
        <v>-2.3268299999472219E-2</v>
      </c>
      <c r="O217">
        <f>G217</f>
        <v>-2.3268299999472219E-2</v>
      </c>
      <c r="P217">
        <f t="shared" ca="1" si="33"/>
        <v>-2.3249608189486438E-2</v>
      </c>
      <c r="Q217" s="12">
        <f t="shared" si="31"/>
        <v>6.164882455690808E-4</v>
      </c>
      <c r="R217" s="2">
        <f t="shared" si="37"/>
        <v>37856.951999999997</v>
      </c>
      <c r="S217">
        <f t="shared" si="32"/>
        <v>5.7048310951046308E-4</v>
      </c>
    </row>
    <row r="218" spans="1:19" x14ac:dyDescent="0.2">
      <c r="A218" s="133" t="s">
        <v>983</v>
      </c>
      <c r="B218" s="24" t="s">
        <v>854</v>
      </c>
      <c r="C218" s="134">
        <v>53232.707999999999</v>
      </c>
      <c r="D218" s="133" t="s">
        <v>862</v>
      </c>
      <c r="E218">
        <f t="shared" si="35"/>
        <v>2693.9918229184996</v>
      </c>
      <c r="F218">
        <f t="shared" si="36"/>
        <v>2694</v>
      </c>
      <c r="G218">
        <f t="shared" si="38"/>
        <v>-1.749260000360664E-2</v>
      </c>
      <c r="O218">
        <f>G218</f>
        <v>-1.749260000360664E-2</v>
      </c>
      <c r="P218">
        <f t="shared" ca="1" si="33"/>
        <v>-2.6404284408614205E-2</v>
      </c>
      <c r="Q218" s="12">
        <f t="shared" ref="Q218:Q237" si="39">+D$11+D$12*F218+D$13*F218^2</f>
        <v>2.4046692150896283E-3</v>
      </c>
      <c r="R218" s="2">
        <f t="shared" si="37"/>
        <v>38214.207999999999</v>
      </c>
      <c r="S218">
        <f t="shared" ref="S218:S237" si="40">+(Q218-G218)^2</f>
        <v>3.9590132236127801E-4</v>
      </c>
    </row>
    <row r="219" spans="1:19" x14ac:dyDescent="0.2">
      <c r="A219" s="133" t="s">
        <v>652</v>
      </c>
      <c r="B219" s="24" t="s">
        <v>854</v>
      </c>
      <c r="C219" s="134">
        <v>53313.983999999997</v>
      </c>
      <c r="D219" s="133" t="s">
        <v>862</v>
      </c>
      <c r="E219">
        <f t="shared" si="35"/>
        <v>2731.9850586864964</v>
      </c>
      <c r="F219">
        <f t="shared" si="36"/>
        <v>2732</v>
      </c>
      <c r="G219">
        <f t="shared" si="38"/>
        <v>-3.1962799999746494E-2</v>
      </c>
      <c r="O219">
        <f>G219</f>
        <v>-3.1962799999746494E-2</v>
      </c>
      <c r="P219">
        <f t="shared" ca="1" si="33"/>
        <v>-2.7122114925541486E-2</v>
      </c>
      <c r="Q219" s="12">
        <f t="shared" si="39"/>
        <v>2.8418194521542366E-3</v>
      </c>
      <c r="R219" s="2">
        <f t="shared" si="37"/>
        <v>38295.483999999997</v>
      </c>
      <c r="S219">
        <f t="shared" si="40"/>
        <v>1.2113615351916269E-3</v>
      </c>
    </row>
    <row r="220" spans="1:19" x14ac:dyDescent="0.2">
      <c r="A220" s="73" t="s">
        <v>951</v>
      </c>
      <c r="B220" s="74" t="s">
        <v>854</v>
      </c>
      <c r="C220" s="73">
        <v>53568.548999999999</v>
      </c>
      <c r="D220" s="73">
        <v>4.0000000000000001E-3</v>
      </c>
      <c r="E220">
        <f t="shared" si="35"/>
        <v>2850.9838783045934</v>
      </c>
      <c r="F220">
        <f t="shared" si="36"/>
        <v>2851</v>
      </c>
      <c r="G220">
        <f t="shared" si="38"/>
        <v>-3.4487900004023686E-2</v>
      </c>
      <c r="O220">
        <f>G220</f>
        <v>-3.4487900004023686E-2</v>
      </c>
      <c r="P220">
        <f t="shared" ca="1" si="33"/>
        <v>-2.9370057860129542E-2</v>
      </c>
      <c r="Q220" s="12">
        <f t="shared" si="39"/>
        <v>4.2833604569077199E-3</v>
      </c>
      <c r="R220" s="2">
        <f t="shared" si="37"/>
        <v>38550.048999999999</v>
      </c>
      <c r="S220">
        <f t="shared" si="40"/>
        <v>1.503210637729383E-3</v>
      </c>
    </row>
    <row r="221" spans="1:19" x14ac:dyDescent="0.2">
      <c r="A221" s="133" t="s">
        <v>14</v>
      </c>
      <c r="B221" s="24" t="s">
        <v>854</v>
      </c>
      <c r="C221" s="134">
        <v>53568.548999999999</v>
      </c>
      <c r="D221" s="133" t="s">
        <v>862</v>
      </c>
      <c r="E221">
        <f t="shared" si="35"/>
        <v>2850.9838783045934</v>
      </c>
      <c r="F221">
        <f t="shared" si="36"/>
        <v>2851</v>
      </c>
      <c r="G221">
        <f t="shared" si="38"/>
        <v>-3.4487900004023686E-2</v>
      </c>
      <c r="O221">
        <f>G221</f>
        <v>-3.4487900004023686E-2</v>
      </c>
      <c r="P221">
        <f t="shared" ca="1" si="33"/>
        <v>-2.9370057860129542E-2</v>
      </c>
      <c r="Q221" s="12">
        <f t="shared" si="39"/>
        <v>4.2833604569077199E-3</v>
      </c>
      <c r="R221" s="2">
        <f t="shared" si="37"/>
        <v>38550.048999999999</v>
      </c>
      <c r="S221">
        <f t="shared" si="40"/>
        <v>1.503210637729383E-3</v>
      </c>
    </row>
    <row r="222" spans="1:19" x14ac:dyDescent="0.2">
      <c r="A222" s="81" t="s">
        <v>855</v>
      </c>
      <c r="B222" s="82" t="s">
        <v>854</v>
      </c>
      <c r="C222" s="83">
        <v>53583.525800000003</v>
      </c>
      <c r="D222" s="83">
        <v>4.0000000000000002E-4</v>
      </c>
      <c r="E222">
        <f t="shared" si="35"/>
        <v>2857.9849252735671</v>
      </c>
      <c r="F222">
        <f t="shared" si="36"/>
        <v>2858</v>
      </c>
      <c r="G222">
        <f t="shared" si="38"/>
        <v>-3.2248199997411575E-2</v>
      </c>
      <c r="M222">
        <f>G222</f>
        <v>-3.2248199997411575E-2</v>
      </c>
      <c r="P222">
        <f t="shared" ca="1" si="33"/>
        <v>-2.9502289797458246E-2</v>
      </c>
      <c r="Q222" s="12">
        <f t="shared" si="39"/>
        <v>4.3715829462154833E-3</v>
      </c>
      <c r="R222" s="2">
        <f t="shared" si="37"/>
        <v>38565.025800000003</v>
      </c>
      <c r="S222">
        <f t="shared" si="40"/>
        <v>1.3410085028383589E-3</v>
      </c>
    </row>
    <row r="223" spans="1:19" x14ac:dyDescent="0.2">
      <c r="A223" s="80" t="s">
        <v>860</v>
      </c>
      <c r="B223" s="82" t="s">
        <v>854</v>
      </c>
      <c r="C223" s="83">
        <v>53641.2863</v>
      </c>
      <c r="D223" s="83">
        <v>4.0000000000000002E-4</v>
      </c>
      <c r="E223">
        <f t="shared" si="35"/>
        <v>2884.9856179082599</v>
      </c>
      <c r="F223">
        <f t="shared" si="36"/>
        <v>2885</v>
      </c>
      <c r="G223">
        <f t="shared" si="38"/>
        <v>-3.0766500000027008E-2</v>
      </c>
      <c r="M223">
        <f>G223</f>
        <v>-3.0766500000027008E-2</v>
      </c>
      <c r="P223">
        <f t="shared" ca="1" si="33"/>
        <v>-3.0012327270011838E-2</v>
      </c>
      <c r="Q223" s="12">
        <f t="shared" si="39"/>
        <v>4.7154354853910681E-3</v>
      </c>
      <c r="R223" s="2">
        <f t="shared" si="37"/>
        <v>38622.7863</v>
      </c>
      <c r="S223">
        <f t="shared" si="40"/>
        <v>1.2589677457913702E-3</v>
      </c>
    </row>
    <row r="224" spans="1:19" x14ac:dyDescent="0.2">
      <c r="A224" s="133" t="s">
        <v>110</v>
      </c>
      <c r="B224" s="24" t="s">
        <v>854</v>
      </c>
      <c r="C224" s="134">
        <v>53641.2863</v>
      </c>
      <c r="D224" s="133" t="s">
        <v>21</v>
      </c>
      <c r="E224">
        <f t="shared" si="35"/>
        <v>2884.9856179082599</v>
      </c>
      <c r="F224">
        <f t="shared" si="36"/>
        <v>2885</v>
      </c>
      <c r="G224">
        <f t="shared" si="38"/>
        <v>-3.0766500000027008E-2</v>
      </c>
      <c r="O224">
        <f t="shared" ref="O224:O231" si="41">G224</f>
        <v>-3.0766500000027008E-2</v>
      </c>
      <c r="P224">
        <f t="shared" ca="1" si="33"/>
        <v>-3.0012327270011838E-2</v>
      </c>
      <c r="Q224" s="12">
        <f t="shared" si="39"/>
        <v>4.7154354853910681E-3</v>
      </c>
      <c r="R224" s="2">
        <f t="shared" si="37"/>
        <v>38622.7863</v>
      </c>
      <c r="S224">
        <f t="shared" si="40"/>
        <v>1.2589677457913702E-3</v>
      </c>
    </row>
    <row r="225" spans="1:19" x14ac:dyDescent="0.2">
      <c r="A225" s="133" t="s">
        <v>983</v>
      </c>
      <c r="B225" s="24" t="s">
        <v>854</v>
      </c>
      <c r="C225" s="134">
        <v>53645.562700000002</v>
      </c>
      <c r="D225" s="133" t="s">
        <v>846</v>
      </c>
      <c r="E225">
        <f t="shared" si="35"/>
        <v>2886.9846615796805</v>
      </c>
      <c r="F225">
        <f t="shared" si="36"/>
        <v>2887</v>
      </c>
      <c r="G225">
        <f t="shared" si="38"/>
        <v>-3.2812299999932293E-2</v>
      </c>
      <c r="O225">
        <f t="shared" si="41"/>
        <v>-3.2812299999932293E-2</v>
      </c>
      <c r="P225">
        <f t="shared" ca="1" si="33"/>
        <v>-3.0050107823534331E-2</v>
      </c>
      <c r="Q225" s="12">
        <f t="shared" si="39"/>
        <v>4.741131333709913E-3</v>
      </c>
      <c r="R225" s="2">
        <f t="shared" si="37"/>
        <v>38627.062700000002</v>
      </c>
      <c r="S225">
        <f t="shared" si="40"/>
        <v>1.4102602049305805E-3</v>
      </c>
    </row>
    <row r="226" spans="1:19" x14ac:dyDescent="0.2">
      <c r="A226" s="80" t="s">
        <v>952</v>
      </c>
      <c r="B226" s="77" t="s">
        <v>854</v>
      </c>
      <c r="C226" s="76">
        <v>54338.667600000001</v>
      </c>
      <c r="D226" s="76">
        <v>1E-4</v>
      </c>
      <c r="E226">
        <f t="shared" si="35"/>
        <v>3210.9831098012278</v>
      </c>
      <c r="F226">
        <f t="shared" si="36"/>
        <v>3211</v>
      </c>
      <c r="G226">
        <f t="shared" si="38"/>
        <v>-3.6131900000327732E-2</v>
      </c>
      <c r="O226">
        <f t="shared" si="41"/>
        <v>-3.6131900000327732E-2</v>
      </c>
      <c r="P226">
        <f t="shared" ca="1" si="33"/>
        <v>-3.6170557494177434E-2</v>
      </c>
      <c r="Q226" s="12">
        <f t="shared" si="39"/>
        <v>9.3141349048107384E-3</v>
      </c>
      <c r="R226" s="2">
        <f t="shared" si="37"/>
        <v>39320.167600000001</v>
      </c>
      <c r="S226">
        <f t="shared" si="40"/>
        <v>2.0653420885990647E-3</v>
      </c>
    </row>
    <row r="227" spans="1:19" x14ac:dyDescent="0.2">
      <c r="A227" s="133" t="s">
        <v>983</v>
      </c>
      <c r="B227" s="24" t="s">
        <v>854</v>
      </c>
      <c r="C227" s="134">
        <v>54338.667600000001</v>
      </c>
      <c r="D227" s="133" t="s">
        <v>846</v>
      </c>
      <c r="E227">
        <f t="shared" si="35"/>
        <v>3210.9831098012278</v>
      </c>
      <c r="F227">
        <f t="shared" si="36"/>
        <v>3211</v>
      </c>
      <c r="G227">
        <f t="shared" si="38"/>
        <v>-3.6131900000327732E-2</v>
      </c>
      <c r="O227">
        <f t="shared" si="41"/>
        <v>-3.6131900000327732E-2</v>
      </c>
      <c r="P227">
        <f t="shared" ca="1" si="33"/>
        <v>-3.6170557494177434E-2</v>
      </c>
      <c r="Q227" s="12">
        <f t="shared" si="39"/>
        <v>9.3141349048107384E-3</v>
      </c>
      <c r="R227" s="2">
        <f t="shared" si="37"/>
        <v>39320.167600000001</v>
      </c>
      <c r="S227">
        <f t="shared" si="40"/>
        <v>2.0653420885990647E-3</v>
      </c>
    </row>
    <row r="228" spans="1:19" x14ac:dyDescent="0.2">
      <c r="A228" s="80" t="s">
        <v>953</v>
      </c>
      <c r="B228" s="77" t="s">
        <v>854</v>
      </c>
      <c r="C228" s="76">
        <v>54631.739300000001</v>
      </c>
      <c r="D228" s="76">
        <v>2.9999999999999997E-4</v>
      </c>
      <c r="E228">
        <f t="shared" si="35"/>
        <v>3347.9822509379464</v>
      </c>
      <c r="F228">
        <f t="shared" si="36"/>
        <v>3348</v>
      </c>
      <c r="G228">
        <f t="shared" si="38"/>
        <v>-3.7969199998769909E-2</v>
      </c>
      <c r="O228">
        <f t="shared" si="41"/>
        <v>-3.7969199998769909E-2</v>
      </c>
      <c r="P228">
        <f t="shared" ca="1" si="33"/>
        <v>-3.8758525410467884E-2</v>
      </c>
      <c r="Q228" s="12">
        <f t="shared" si="39"/>
        <v>1.1493102714060933E-2</v>
      </c>
      <c r="R228" s="2">
        <f t="shared" si="37"/>
        <v>39613.239300000001</v>
      </c>
      <c r="S228">
        <f t="shared" si="40"/>
        <v>2.4465193896557134E-3</v>
      </c>
    </row>
    <row r="229" spans="1:19" x14ac:dyDescent="0.2">
      <c r="A229" s="133" t="s">
        <v>983</v>
      </c>
      <c r="B229" s="24" t="s">
        <v>854</v>
      </c>
      <c r="C229" s="134">
        <v>54631.739300000001</v>
      </c>
      <c r="D229" s="133" t="s">
        <v>846</v>
      </c>
      <c r="E229">
        <f t="shared" si="35"/>
        <v>3347.9822509379464</v>
      </c>
      <c r="F229">
        <f t="shared" si="36"/>
        <v>3348</v>
      </c>
      <c r="G229">
        <f t="shared" si="38"/>
        <v>-3.7969199998769909E-2</v>
      </c>
      <c r="O229">
        <f t="shared" si="41"/>
        <v>-3.7969199998769909E-2</v>
      </c>
      <c r="P229">
        <f t="shared" ca="1" si="33"/>
        <v>-3.8758525410467884E-2</v>
      </c>
      <c r="Q229" s="12">
        <f t="shared" si="39"/>
        <v>1.1493102714060933E-2</v>
      </c>
      <c r="R229" s="2">
        <f t="shared" si="37"/>
        <v>39613.239300000001</v>
      </c>
      <c r="S229">
        <f t="shared" si="40"/>
        <v>2.4465193896557134E-3</v>
      </c>
    </row>
    <row r="230" spans="1:19" x14ac:dyDescent="0.2">
      <c r="A230" s="80" t="s">
        <v>954</v>
      </c>
      <c r="B230" s="77" t="s">
        <v>854</v>
      </c>
      <c r="C230" s="76">
        <v>54751.533900000002</v>
      </c>
      <c r="D230" s="76">
        <v>4.0000000000000002E-4</v>
      </c>
      <c r="E230">
        <f t="shared" si="35"/>
        <v>3403.9813709922432</v>
      </c>
      <c r="F230">
        <f t="shared" si="36"/>
        <v>3404</v>
      </c>
      <c r="G230">
        <f t="shared" si="38"/>
        <v>-3.9851599998655729E-2</v>
      </c>
      <c r="O230">
        <f t="shared" si="41"/>
        <v>-3.9851599998655729E-2</v>
      </c>
      <c r="P230">
        <f t="shared" ca="1" si="33"/>
        <v>-3.9816380909097546E-2</v>
      </c>
      <c r="Q230" s="12">
        <f t="shared" si="39"/>
        <v>1.2425757287563663E-2</v>
      </c>
      <c r="R230" s="2">
        <f t="shared" si="37"/>
        <v>39733.033900000002</v>
      </c>
      <c r="S230">
        <f t="shared" si="40"/>
        <v>2.7329220848310359E-3</v>
      </c>
    </row>
    <row r="231" spans="1:19" x14ac:dyDescent="0.2">
      <c r="A231" s="80" t="s">
        <v>955</v>
      </c>
      <c r="B231" s="77"/>
      <c r="C231" s="76">
        <v>55076.694300000003</v>
      </c>
      <c r="D231" s="76">
        <v>2.0000000000000001E-4</v>
      </c>
      <c r="E231">
        <f t="shared" si="35"/>
        <v>3555.9806787782622</v>
      </c>
      <c r="F231">
        <f t="shared" si="36"/>
        <v>3556</v>
      </c>
      <c r="G231">
        <f t="shared" si="38"/>
        <v>-4.1332399996463209E-2</v>
      </c>
      <c r="O231">
        <f t="shared" si="41"/>
        <v>-4.1332399996463209E-2</v>
      </c>
      <c r="P231">
        <f t="shared" ca="1" si="33"/>
        <v>-4.2687702976806657E-2</v>
      </c>
      <c r="Q231" s="12">
        <f t="shared" si="39"/>
        <v>1.5080054553093303E-2</v>
      </c>
      <c r="R231" s="2">
        <f t="shared" si="37"/>
        <v>40058.194300000003</v>
      </c>
      <c r="S231">
        <f t="shared" si="40"/>
        <v>3.1823650283057791E-3</v>
      </c>
    </row>
    <row r="232" spans="1:19" x14ac:dyDescent="0.2">
      <c r="A232" s="84" t="s">
        <v>947</v>
      </c>
      <c r="B232" s="78" t="s">
        <v>854</v>
      </c>
      <c r="C232" s="79">
        <v>55425.384599999998</v>
      </c>
      <c r="D232" s="79">
        <v>1E-4</v>
      </c>
      <c r="E232">
        <f t="shared" si="35"/>
        <v>3718.9792611139296</v>
      </c>
      <c r="F232">
        <f t="shared" si="36"/>
        <v>3719</v>
      </c>
      <c r="G232">
        <f t="shared" si="38"/>
        <v>-4.4365100002323743E-2</v>
      </c>
      <c r="M232">
        <f>G232</f>
        <v>-4.4365100002323743E-2</v>
      </c>
      <c r="P232">
        <f t="shared" ca="1" si="33"/>
        <v>-4.5766818088889452E-2</v>
      </c>
      <c r="Q232" s="12">
        <f t="shared" si="39"/>
        <v>1.8125878912687472E-2</v>
      </c>
      <c r="R232" s="2">
        <f t="shared" si="37"/>
        <v>40406.884599999998</v>
      </c>
      <c r="S232">
        <f t="shared" si="40"/>
        <v>3.9051224457563763E-3</v>
      </c>
    </row>
    <row r="233" spans="1:19" x14ac:dyDescent="0.2">
      <c r="A233" s="133" t="s">
        <v>693</v>
      </c>
      <c r="B233" s="24" t="s">
        <v>854</v>
      </c>
      <c r="C233" s="134">
        <v>55425.384599999998</v>
      </c>
      <c r="D233" s="133" t="s">
        <v>111</v>
      </c>
      <c r="E233">
        <f t="shared" si="35"/>
        <v>3718.9792611139296</v>
      </c>
      <c r="F233">
        <f t="shared" si="36"/>
        <v>3719</v>
      </c>
      <c r="G233">
        <f t="shared" si="38"/>
        <v>-4.4365100002323743E-2</v>
      </c>
      <c r="O233">
        <f>G233</f>
        <v>-4.4365100002323743E-2</v>
      </c>
      <c r="P233">
        <f t="shared" ca="1" si="33"/>
        <v>-4.5766818088889452E-2</v>
      </c>
      <c r="Q233" s="12">
        <f t="shared" si="39"/>
        <v>1.8125878912687472E-2</v>
      </c>
      <c r="R233" s="2">
        <f t="shared" si="37"/>
        <v>40406.884599999998</v>
      </c>
      <c r="S233">
        <f t="shared" si="40"/>
        <v>3.9051224457563763E-3</v>
      </c>
    </row>
    <row r="234" spans="1:19" x14ac:dyDescent="0.2">
      <c r="A234" s="80" t="s">
        <v>960</v>
      </c>
      <c r="B234" s="77" t="s">
        <v>854</v>
      </c>
      <c r="C234" s="76">
        <v>56167.688600000001</v>
      </c>
      <c r="D234" s="76">
        <v>2.0000000000000001E-4</v>
      </c>
      <c r="E234">
        <f t="shared" si="35"/>
        <v>4065.9762944759059</v>
      </c>
      <c r="F234">
        <f t="shared" si="36"/>
        <v>4066</v>
      </c>
      <c r="G234">
        <f t="shared" si="38"/>
        <v>-5.0711399999272544E-2</v>
      </c>
      <c r="O234">
        <f>G234</f>
        <v>-5.0711399999272544E-2</v>
      </c>
      <c r="P234">
        <f t="shared" ca="1" si="33"/>
        <v>-5.2321744125041175E-2</v>
      </c>
      <c r="Q234" s="12">
        <f t="shared" si="39"/>
        <v>2.5297340430021395E-2</v>
      </c>
      <c r="R234" s="2">
        <f t="shared" si="37"/>
        <v>41149.188600000001</v>
      </c>
      <c r="S234">
        <f t="shared" si="40"/>
        <v>5.7773286216477827E-3</v>
      </c>
    </row>
    <row r="235" spans="1:19" x14ac:dyDescent="0.2">
      <c r="A235" s="80" t="s">
        <v>960</v>
      </c>
      <c r="B235" s="77" t="s">
        <v>854</v>
      </c>
      <c r="C235" s="76">
        <v>56492.847199999997</v>
      </c>
      <c r="D235" s="76">
        <v>2.0000000000000001E-4</v>
      </c>
      <c r="E235">
        <f t="shared" si="35"/>
        <v>4217.9747608348789</v>
      </c>
      <c r="F235">
        <f t="shared" si="36"/>
        <v>4218</v>
      </c>
      <c r="G235">
        <f t="shared" si="38"/>
        <v>-5.3992200002539903E-2</v>
      </c>
      <c r="O235">
        <f>G235</f>
        <v>-5.3992200002539903E-2</v>
      </c>
      <c r="P235">
        <f t="shared" ca="1" si="33"/>
        <v>-5.5193066192750287E-2</v>
      </c>
      <c r="Q235" s="12">
        <f t="shared" si="39"/>
        <v>2.8733346902895959E-2</v>
      </c>
      <c r="R235" s="2">
        <f t="shared" si="37"/>
        <v>41474.347199999997</v>
      </c>
      <c r="S235">
        <f t="shared" si="40"/>
        <v>6.8435161108034688E-3</v>
      </c>
    </row>
    <row r="236" spans="1:19" x14ac:dyDescent="0.2">
      <c r="A236" s="133" t="s">
        <v>983</v>
      </c>
      <c r="B236" s="24" t="s">
        <v>854</v>
      </c>
      <c r="C236" s="134">
        <v>56492.847199999997</v>
      </c>
      <c r="D236" s="133" t="s">
        <v>936</v>
      </c>
      <c r="E236">
        <f t="shared" si="35"/>
        <v>4217.9747608348789</v>
      </c>
      <c r="F236">
        <f t="shared" si="36"/>
        <v>4218</v>
      </c>
      <c r="G236">
        <f t="shared" si="38"/>
        <v>-5.3992200002539903E-2</v>
      </c>
      <c r="O236">
        <f>G236</f>
        <v>-5.3992200002539903E-2</v>
      </c>
      <c r="P236">
        <f t="shared" ca="1" si="33"/>
        <v>-5.5193066192750287E-2</v>
      </c>
      <c r="Q236" s="12">
        <f t="shared" si="39"/>
        <v>2.8733346902895959E-2</v>
      </c>
      <c r="R236" s="2">
        <f t="shared" si="37"/>
        <v>41474.347199999997</v>
      </c>
      <c r="S236">
        <f t="shared" si="40"/>
        <v>6.8435161108034688E-3</v>
      </c>
    </row>
    <row r="237" spans="1:19" x14ac:dyDescent="0.2">
      <c r="A237" s="87" t="s">
        <v>959</v>
      </c>
      <c r="B237" s="88" t="s">
        <v>854</v>
      </c>
      <c r="C237" s="89">
        <v>56890.737200000003</v>
      </c>
      <c r="D237" s="89">
        <v>1E-4</v>
      </c>
      <c r="E237">
        <f t="shared" si="35"/>
        <v>4403.9722087866594</v>
      </c>
      <c r="F237">
        <f t="shared" si="36"/>
        <v>4404</v>
      </c>
      <c r="G237">
        <f t="shared" si="38"/>
        <v>-5.94515999982832E-2</v>
      </c>
      <c r="O237">
        <f>G237</f>
        <v>-5.94515999982832E-2</v>
      </c>
      <c r="P237">
        <f t="shared" ca="1" si="33"/>
        <v>-5.8706657670341694E-2</v>
      </c>
      <c r="Q237" s="12">
        <f t="shared" si="39"/>
        <v>3.3182132443539035E-2</v>
      </c>
      <c r="R237" s="2">
        <f t="shared" si="37"/>
        <v>41872.237200000003</v>
      </c>
      <c r="S237">
        <f t="shared" si="40"/>
        <v>8.5810083861031106E-3</v>
      </c>
    </row>
  </sheetData>
  <sheetProtection sheet="1"/>
  <phoneticPr fontId="0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208"/>
  <sheetViews>
    <sheetView workbookViewId="0">
      <pane ySplit="20" topLeftCell="A133" activePane="bottomLeft" state="frozen"/>
      <selection pane="bottomLeft" activeCell="R150" sqref="R150"/>
    </sheetView>
  </sheetViews>
  <sheetFormatPr defaultColWidth="10.28515625" defaultRowHeight="12.75" x14ac:dyDescent="0.2"/>
  <cols>
    <col min="1" max="1" width="14.42578125" customWidth="1"/>
    <col min="2" max="2" width="5.140625" customWidth="1"/>
    <col min="3" max="4" width="11.85546875" customWidth="1"/>
    <col min="5" max="5" width="10" bestFit="1" customWidth="1"/>
    <col min="6" max="6" width="15.42578125" customWidth="1"/>
    <col min="7" max="15" width="8.140625" customWidth="1"/>
    <col min="16" max="16" width="8" customWidth="1"/>
    <col min="17" max="17" width="11.140625" customWidth="1"/>
    <col min="18" max="18" width="9.85546875" customWidth="1"/>
  </cols>
  <sheetData>
    <row r="1" spans="1:19" ht="21" thickBot="1" x14ac:dyDescent="0.35">
      <c r="A1" s="1" t="s">
        <v>856</v>
      </c>
      <c r="B1" s="21"/>
      <c r="C1" s="22"/>
      <c r="R1" s="7" t="s">
        <v>754</v>
      </c>
      <c r="S1" s="9" t="s">
        <v>766</v>
      </c>
    </row>
    <row r="2" spans="1:19" x14ac:dyDescent="0.2">
      <c r="A2" t="s">
        <v>769</v>
      </c>
      <c r="B2" t="s">
        <v>770</v>
      </c>
      <c r="D2" s="11" t="s">
        <v>771</v>
      </c>
      <c r="R2">
        <v>-7000</v>
      </c>
      <c r="S2" s="12">
        <f t="shared" ref="S2:S13" si="0">+D$11+D$12*R2+D$13*R2^2</f>
        <v>0.2573387551222629</v>
      </c>
    </row>
    <row r="3" spans="1:19" ht="13.5" thickBot="1" x14ac:dyDescent="0.25">
      <c r="A3" t="s">
        <v>774</v>
      </c>
      <c r="C3" s="14" t="s">
        <v>799</v>
      </c>
      <c r="D3" t="s">
        <v>800</v>
      </c>
      <c r="R3">
        <v>-6000</v>
      </c>
      <c r="S3" s="12">
        <f t="shared" si="0"/>
        <v>0.19727045034883331</v>
      </c>
    </row>
    <row r="4" spans="1:19" ht="14.25" thickTop="1" thickBot="1" x14ac:dyDescent="0.25">
      <c r="A4" s="8" t="s">
        <v>745</v>
      </c>
      <c r="C4" s="3">
        <v>41903.461000000003</v>
      </c>
      <c r="D4" s="4">
        <v>2.1391810000000002</v>
      </c>
      <c r="R4">
        <v>-5000</v>
      </c>
      <c r="S4" s="12">
        <f t="shared" si="0"/>
        <v>0.14497076148557339</v>
      </c>
    </row>
    <row r="5" spans="1:19" ht="13.5" thickTop="1" x14ac:dyDescent="0.2">
      <c r="A5" s="85" t="s">
        <v>956</v>
      </c>
      <c r="B5" s="19"/>
      <c r="C5" s="67">
        <v>8</v>
      </c>
      <c r="D5" s="19" t="s">
        <v>957</v>
      </c>
      <c r="R5">
        <v>-4000</v>
      </c>
      <c r="S5" s="12">
        <f t="shared" si="0"/>
        <v>0.10043968853248308</v>
      </c>
    </row>
    <row r="6" spans="1:19" x14ac:dyDescent="0.2">
      <c r="A6" s="8" t="s">
        <v>746</v>
      </c>
      <c r="C6" s="6" t="s">
        <v>773</v>
      </c>
      <c r="D6" s="6" t="s">
        <v>772</v>
      </c>
      <c r="E6" s="6" t="s">
        <v>757</v>
      </c>
      <c r="R6">
        <v>-3000</v>
      </c>
      <c r="S6" s="12">
        <f t="shared" si="0"/>
        <v>6.3677231489562433E-2</v>
      </c>
    </row>
    <row r="7" spans="1:19" x14ac:dyDescent="0.2">
      <c r="A7" t="s">
        <v>747</v>
      </c>
      <c r="C7">
        <v>47469.659</v>
      </c>
      <c r="R7">
        <v>-2000</v>
      </c>
      <c r="S7" s="12">
        <f t="shared" si="0"/>
        <v>3.4683390356811429E-2</v>
      </c>
    </row>
    <row r="8" spans="1:19" x14ac:dyDescent="0.2">
      <c r="A8" t="s">
        <v>748</v>
      </c>
      <c r="C8">
        <v>2.1392229</v>
      </c>
      <c r="R8">
        <v>-1000</v>
      </c>
      <c r="S8" s="12">
        <f t="shared" si="0"/>
        <v>1.3458165134230062E-2</v>
      </c>
    </row>
    <row r="9" spans="1:19" x14ac:dyDescent="0.2">
      <c r="A9" s="86" t="s">
        <v>958</v>
      </c>
      <c r="B9" s="86"/>
      <c r="C9" s="86">
        <v>133</v>
      </c>
      <c r="D9" s="86" t="str">
        <f>"F"&amp;C9</f>
        <v>F133</v>
      </c>
      <c r="E9" s="86" t="str">
        <f>"G"&amp;C9</f>
        <v>G133</v>
      </c>
      <c r="R9">
        <v>0</v>
      </c>
      <c r="S9" s="12">
        <f t="shared" si="0"/>
        <v>1.555821818335976E-6</v>
      </c>
    </row>
    <row r="10" spans="1:19" ht="13.5" thickBot="1" x14ac:dyDescent="0.25">
      <c r="C10" s="7" t="s">
        <v>764</v>
      </c>
      <c r="D10" s="7" t="s">
        <v>765</v>
      </c>
      <c r="R10">
        <v>1000</v>
      </c>
      <c r="S10" s="12">
        <f t="shared" si="0"/>
        <v>-5.6864375804237498E-3</v>
      </c>
    </row>
    <row r="11" spans="1:19" x14ac:dyDescent="0.2">
      <c r="A11" t="s">
        <v>760</v>
      </c>
      <c r="C11" s="20">
        <f ca="1">INTERCEPT(INDIRECT(E9):G821,INDIRECT(D9):F821)</f>
        <v>2.4094750977757123E-2</v>
      </c>
      <c r="D11" s="15">
        <f>+E11*F11</f>
        <v>1.555821818335976E-6</v>
      </c>
      <c r="E11" s="16">
        <v>1.555821818335976</v>
      </c>
      <c r="F11" s="12">
        <v>9.9999999999999995E-7</v>
      </c>
      <c r="R11">
        <v>2000</v>
      </c>
      <c r="S11" s="12">
        <f t="shared" si="0"/>
        <v>-3.6058150724961931E-3</v>
      </c>
    </row>
    <row r="12" spans="1:19" x14ac:dyDescent="0.2">
      <c r="A12" t="s">
        <v>761</v>
      </c>
      <c r="C12" s="20">
        <f ca="1">SLOPE(INDIRECT(E9):G821,INDIRECT(D9):F821)</f>
        <v>-1.8771974191379269E-5</v>
      </c>
      <c r="D12" s="15">
        <f>+E12*F12</f>
        <v>-9.572301357326906E-6</v>
      </c>
      <c r="E12" s="17">
        <v>-95.723013573269057</v>
      </c>
      <c r="F12" s="12">
        <v>9.9999999999999995E-8</v>
      </c>
      <c r="R12">
        <v>3000</v>
      </c>
      <c r="S12" s="12">
        <f t="shared" si="0"/>
        <v>6.2434233456010006E-3</v>
      </c>
    </row>
    <row r="13" spans="1:19" ht="13.5" thickBot="1" x14ac:dyDescent="0.25">
      <c r="A13" t="s">
        <v>763</v>
      </c>
      <c r="C13" s="6" t="s">
        <v>758</v>
      </c>
      <c r="D13" s="15">
        <f>+E13*F13</f>
        <v>3.8843079550848206E-9</v>
      </c>
      <c r="E13" s="18">
        <v>38.843079550848202</v>
      </c>
      <c r="F13" s="12">
        <v>1E-10</v>
      </c>
      <c r="R13">
        <v>4000</v>
      </c>
      <c r="S13" s="12">
        <f t="shared" si="0"/>
        <v>2.3861277673867844E-2</v>
      </c>
    </row>
    <row r="14" spans="1:19" x14ac:dyDescent="0.2">
      <c r="A14" t="s">
        <v>768</v>
      </c>
      <c r="E14">
        <f>SUM(S21:S68)</f>
        <v>1.8344422538382812</v>
      </c>
    </row>
    <row r="15" spans="1:19" x14ac:dyDescent="0.2">
      <c r="A15" s="5" t="s">
        <v>762</v>
      </c>
      <c r="C15" s="23">
        <f ca="1">(C7+C11)+(C8+C12)*INT(MAX(F21:F3532))</f>
        <v>56890.738074576642</v>
      </c>
      <c r="D15" s="25">
        <f>+C7+INT(MAX(F21:F1587))*C8+D11+D12*INT(MAX(F21:F4022))+D13*INT(MAX(F21:F4049)^2)</f>
        <v>56890.829833732452</v>
      </c>
      <c r="E15" s="66" t="s">
        <v>940</v>
      </c>
      <c r="F15" s="67">
        <v>1</v>
      </c>
    </row>
    <row r="16" spans="1:19" x14ac:dyDescent="0.2">
      <c r="A16" s="8" t="s">
        <v>749</v>
      </c>
      <c r="C16" s="24">
        <f ca="1">+C8+C12</f>
        <v>2.1392041280258085</v>
      </c>
      <c r="D16" s="64">
        <f>+C8+D12+2*D13*MAX(F21:F120)</f>
        <v>2.1392156039031045</v>
      </c>
      <c r="E16" s="66" t="s">
        <v>941</v>
      </c>
      <c r="F16" s="68">
        <f ca="1">NOW()+15018.5+$C$5/24</f>
        <v>60570.558427199074</v>
      </c>
    </row>
    <row r="17" spans="1:20" ht="13.5" thickBot="1" x14ac:dyDescent="0.25">
      <c r="A17" s="27" t="s">
        <v>857</v>
      </c>
      <c r="C17">
        <f>COUNT(C21:C2190)</f>
        <v>130</v>
      </c>
      <c r="E17" s="66" t="s">
        <v>942</v>
      </c>
      <c r="F17" s="68">
        <f ca="1">ROUND(2*(F16-$C$7)/$C$8,0)/2+F15</f>
        <v>6125</v>
      </c>
    </row>
    <row r="18" spans="1:20" ht="14.25" thickTop="1" thickBot="1" x14ac:dyDescent="0.25">
      <c r="A18" s="8" t="s">
        <v>945</v>
      </c>
      <c r="C18" s="70">
        <f ca="1">+C15</f>
        <v>56890.738074576642</v>
      </c>
      <c r="D18" s="71">
        <f ca="1">C16</f>
        <v>2.1392041280258085</v>
      </c>
      <c r="E18" s="66" t="s">
        <v>943</v>
      </c>
      <c r="F18" s="25">
        <f ca="1">ROUND(2*(F16-$C$15)/$C$16,0)/2+F15</f>
        <v>1721</v>
      </c>
    </row>
    <row r="19" spans="1:20" ht="13.5" thickBot="1" x14ac:dyDescent="0.25">
      <c r="A19" s="72" t="s">
        <v>946</v>
      </c>
      <c r="C19" s="26">
        <f>+D15</f>
        <v>56890.829833732452</v>
      </c>
      <c r="D19" s="65">
        <f>+D16</f>
        <v>2.1392156039031045</v>
      </c>
      <c r="E19" s="66" t="s">
        <v>944</v>
      </c>
      <c r="F19" s="69">
        <f ca="1">+$C$15+$C$16*F18-15018.5-$C$5/24</f>
        <v>45553.475045575724</v>
      </c>
    </row>
    <row r="20" spans="1:20" ht="13.5" thickBot="1" x14ac:dyDescent="0.25">
      <c r="A20" s="7" t="s">
        <v>750</v>
      </c>
      <c r="B20" s="7" t="s">
        <v>751</v>
      </c>
      <c r="C20" s="7" t="s">
        <v>752</v>
      </c>
      <c r="D20" s="7" t="s">
        <v>757</v>
      </c>
      <c r="E20" s="7" t="s">
        <v>753</v>
      </c>
      <c r="F20" s="7" t="s">
        <v>754</v>
      </c>
      <c r="G20" s="7" t="s">
        <v>755</v>
      </c>
      <c r="H20" s="10" t="s">
        <v>18</v>
      </c>
      <c r="I20" s="9" t="s">
        <v>862</v>
      </c>
      <c r="J20" s="10" t="s">
        <v>642</v>
      </c>
      <c r="K20" s="10" t="s">
        <v>19</v>
      </c>
      <c r="L20" s="10" t="s">
        <v>40</v>
      </c>
      <c r="M20" s="10" t="s">
        <v>41</v>
      </c>
      <c r="N20" s="10" t="s">
        <v>851</v>
      </c>
      <c r="O20" s="10" t="s">
        <v>850</v>
      </c>
      <c r="P20" s="10" t="s">
        <v>767</v>
      </c>
      <c r="Q20" s="9" t="s">
        <v>766</v>
      </c>
      <c r="R20" s="7" t="s">
        <v>759</v>
      </c>
      <c r="S20" s="7" t="s">
        <v>801</v>
      </c>
      <c r="T20" s="31" t="s">
        <v>42</v>
      </c>
    </row>
    <row r="21" spans="1:20" x14ac:dyDescent="0.2">
      <c r="A21" t="s">
        <v>775</v>
      </c>
      <c r="C21" s="20">
        <v>33282.560660000003</v>
      </c>
      <c r="D21" s="20" t="s">
        <v>758</v>
      </c>
      <c r="E21">
        <f t="shared" ref="E21:E52" si="1">+(C21-C$7)/C$8</f>
        <v>-6631.8934506544392</v>
      </c>
      <c r="F21">
        <f t="shared" ref="F21:F52" si="2">ROUND(2*E21,0)/2</f>
        <v>-6632</v>
      </c>
      <c r="G21">
        <f>+C21-(C$7+F21*C$8)</f>
        <v>0.22793280000041705</v>
      </c>
      <c r="J21">
        <f>G21</f>
        <v>0.22793280000041705</v>
      </c>
      <c r="R21" s="2">
        <f t="shared" ref="R21:R52" si="3">+C21-15018.5</f>
        <v>18264.060660000003</v>
      </c>
      <c r="S21">
        <f>+(S2-G21)^2</f>
        <v>8.6471019662801225E-4</v>
      </c>
    </row>
    <row r="22" spans="1:20" x14ac:dyDescent="0.2">
      <c r="A22" s="73" t="s">
        <v>949</v>
      </c>
      <c r="B22" s="74" t="s">
        <v>854</v>
      </c>
      <c r="C22" s="73">
        <v>33559.527000000002</v>
      </c>
      <c r="D22" s="73" t="s">
        <v>862</v>
      </c>
      <c r="E22">
        <f t="shared" si="1"/>
        <v>-6502.422912544549</v>
      </c>
      <c r="F22">
        <f t="shared" si="2"/>
        <v>-6502.5</v>
      </c>
      <c r="G22">
        <f>+C22-(C$7+F22*C$8)</f>
        <v>0.16490725000039674</v>
      </c>
      <c r="I22">
        <f>G22</f>
        <v>0.16490725000039674</v>
      </c>
      <c r="Q22" s="12">
        <f t="shared" ref="Q22:Q53" si="4">+D$11+D$12*F22+D$13*F22^2</f>
        <v>0.2264837207856352</v>
      </c>
      <c r="R22" s="2">
        <f t="shared" si="3"/>
        <v>18541.027000000002</v>
      </c>
      <c r="S22">
        <f>+(Q22-G22)^2</f>
        <v>3.7916617543653245E-3</v>
      </c>
    </row>
    <row r="23" spans="1:20" x14ac:dyDescent="0.2">
      <c r="A23" s="73" t="s">
        <v>949</v>
      </c>
      <c r="B23" s="74" t="s">
        <v>854</v>
      </c>
      <c r="C23" s="73">
        <v>33582.597000000002</v>
      </c>
      <c r="D23" s="73" t="s">
        <v>862</v>
      </c>
      <c r="E23">
        <f t="shared" si="1"/>
        <v>-6491.638622604497</v>
      </c>
      <c r="F23">
        <f t="shared" si="2"/>
        <v>-6491.5</v>
      </c>
      <c r="Q23" s="12">
        <f t="shared" si="4"/>
        <v>0.22582322579745248</v>
      </c>
      <c r="R23" s="2">
        <f t="shared" si="3"/>
        <v>18564.097000000002</v>
      </c>
      <c r="S23">
        <f>+(Q23-T24)^2</f>
        <v>0.27286819765966575</v>
      </c>
    </row>
    <row r="24" spans="1:20" x14ac:dyDescent="0.2">
      <c r="A24" s="73" t="s">
        <v>949</v>
      </c>
      <c r="B24" s="74" t="s">
        <v>854</v>
      </c>
      <c r="C24" s="73">
        <v>34266.652999999998</v>
      </c>
      <c r="D24" s="73" t="s">
        <v>862</v>
      </c>
      <c r="E24">
        <f t="shared" si="1"/>
        <v>-6171.8701683681493</v>
      </c>
      <c r="F24">
        <f t="shared" si="2"/>
        <v>-6172</v>
      </c>
      <c r="G24">
        <f>+C24-(C$7+F24*C$8)</f>
        <v>0.27773880000313511</v>
      </c>
      <c r="I24">
        <f>G24</f>
        <v>0.27773880000313511</v>
      </c>
      <c r="Q24" s="12">
        <f t="shared" si="4"/>
        <v>0.20704901116813185</v>
      </c>
      <c r="R24" s="2">
        <f t="shared" si="3"/>
        <v>19248.152999999998</v>
      </c>
      <c r="S24">
        <f>+(Q24-G24)^2</f>
        <v>4.9970462455373524E-3</v>
      </c>
      <c r="T24">
        <f>+C23-(C$7+F23*C$8)</f>
        <v>-0.29654464999475749</v>
      </c>
    </row>
    <row r="25" spans="1:20" x14ac:dyDescent="0.2">
      <c r="A25" s="75" t="s">
        <v>776</v>
      </c>
      <c r="B25" s="75"/>
      <c r="C25" s="76">
        <v>34901.919000000002</v>
      </c>
      <c r="D25" s="76" t="s">
        <v>758</v>
      </c>
      <c r="E25">
        <f t="shared" si="1"/>
        <v>-5874.909061603631</v>
      </c>
      <c r="F25">
        <f t="shared" si="2"/>
        <v>-5875</v>
      </c>
      <c r="G25">
        <f>+C25-(C$7+F25*C$8)</f>
        <v>0.19453749999956926</v>
      </c>
      <c r="H25">
        <f>G25</f>
        <v>0.19453749999956926</v>
      </c>
      <c r="Q25" s="12">
        <f t="shared" si="4"/>
        <v>0.1903081430583384</v>
      </c>
      <c r="R25" s="2">
        <f t="shared" si="3"/>
        <v>19883.419000000002</v>
      </c>
      <c r="S25">
        <f>+(Q25-G25)^2</f>
        <v>1.7887460136337663E-5</v>
      </c>
    </row>
    <row r="26" spans="1:20" x14ac:dyDescent="0.2">
      <c r="A26" s="75" t="s">
        <v>778</v>
      </c>
      <c r="B26" s="75"/>
      <c r="C26" s="76">
        <v>36080.616999999998</v>
      </c>
      <c r="D26" s="76" t="s">
        <v>758</v>
      </c>
      <c r="E26">
        <f t="shared" si="1"/>
        <v>-5323.9155209118235</v>
      </c>
      <c r="F26">
        <f t="shared" si="2"/>
        <v>-5324</v>
      </c>
      <c r="G26">
        <f>+C26-(C$7+F26*C$8)</f>
        <v>0.18071960000088438</v>
      </c>
      <c r="I26">
        <f>G26</f>
        <v>0.18071960000088438</v>
      </c>
      <c r="Q26" s="12">
        <f t="shared" si="4"/>
        <v>0.16106510401171509</v>
      </c>
      <c r="R26" s="2">
        <f t="shared" si="3"/>
        <v>21062.116999999998</v>
      </c>
      <c r="S26">
        <f>+(Q26-G26)^2</f>
        <v>3.8629921258827196E-4</v>
      </c>
    </row>
    <row r="27" spans="1:20" x14ac:dyDescent="0.2">
      <c r="A27" s="73" t="s">
        <v>949</v>
      </c>
      <c r="B27" s="74" t="s">
        <v>854</v>
      </c>
      <c r="C27" s="73">
        <v>37180.732000000004</v>
      </c>
      <c r="D27" s="73" t="s">
        <v>862</v>
      </c>
      <c r="E27">
        <f t="shared" si="1"/>
        <v>-4809.6563476391339</v>
      </c>
      <c r="F27">
        <f t="shared" si="2"/>
        <v>-4809.5</v>
      </c>
      <c r="Q27" s="12">
        <f t="shared" si="4"/>
        <v>0.13588859392933306</v>
      </c>
      <c r="R27" s="2">
        <f t="shared" si="3"/>
        <v>22162.232000000004</v>
      </c>
      <c r="S27">
        <f t="shared" ref="S27:S40" si="5">+(Q27-T27)^2</f>
        <v>0.22123010452075142</v>
      </c>
      <c r="T27">
        <f t="shared" ref="T27:T40" si="6">+C27-(C$7+F27*C$8)</f>
        <v>-0.33446244999504415</v>
      </c>
    </row>
    <row r="28" spans="1:20" x14ac:dyDescent="0.2">
      <c r="A28" s="73" t="s">
        <v>949</v>
      </c>
      <c r="B28" s="74" t="s">
        <v>854</v>
      </c>
      <c r="C28" s="73">
        <v>37562.637999999999</v>
      </c>
      <c r="D28" s="73" t="s">
        <v>862</v>
      </c>
      <c r="E28">
        <f t="shared" si="1"/>
        <v>-4631.13077183308</v>
      </c>
      <c r="F28">
        <f t="shared" si="2"/>
        <v>-4631</v>
      </c>
      <c r="Q28" s="12">
        <f t="shared" si="4"/>
        <v>0.12763437718592907</v>
      </c>
      <c r="R28" s="2">
        <f t="shared" si="3"/>
        <v>22544.137999999999</v>
      </c>
      <c r="S28">
        <f t="shared" si="5"/>
        <v>0.16596211225390625</v>
      </c>
      <c r="T28">
        <f t="shared" si="6"/>
        <v>-0.27975010000227485</v>
      </c>
    </row>
    <row r="29" spans="1:20" x14ac:dyDescent="0.2">
      <c r="A29" s="73" t="s">
        <v>949</v>
      </c>
      <c r="B29" s="74" t="s">
        <v>854</v>
      </c>
      <c r="C29" s="73">
        <v>39045.661999999997</v>
      </c>
      <c r="D29" s="73" t="s">
        <v>862</v>
      </c>
      <c r="E29">
        <f t="shared" si="1"/>
        <v>-3937.8771609073569</v>
      </c>
      <c r="F29">
        <f t="shared" si="2"/>
        <v>-3938</v>
      </c>
      <c r="Q29" s="12">
        <f t="shared" si="4"/>
        <v>9.7934520382386092E-2</v>
      </c>
      <c r="R29" s="2">
        <f t="shared" si="3"/>
        <v>24027.161999999997</v>
      </c>
      <c r="S29">
        <f t="shared" si="5"/>
        <v>2.7174098088202352E-2</v>
      </c>
      <c r="T29">
        <f t="shared" si="6"/>
        <v>0.26278019999881508</v>
      </c>
    </row>
    <row r="30" spans="1:20" x14ac:dyDescent="0.2">
      <c r="A30" s="73" t="s">
        <v>949</v>
      </c>
      <c r="B30" s="74" t="s">
        <v>854</v>
      </c>
      <c r="C30" s="73">
        <v>39045.661999999997</v>
      </c>
      <c r="D30" s="73" t="s">
        <v>862</v>
      </c>
      <c r="E30">
        <f t="shared" si="1"/>
        <v>-3937.8771609073569</v>
      </c>
      <c r="F30">
        <f t="shared" si="2"/>
        <v>-3938</v>
      </c>
      <c r="Q30" s="12">
        <f t="shared" si="4"/>
        <v>9.7934520382386092E-2</v>
      </c>
      <c r="R30" s="2">
        <f t="shared" si="3"/>
        <v>24027.161999999997</v>
      </c>
      <c r="S30">
        <f t="shared" si="5"/>
        <v>2.7174098088202352E-2</v>
      </c>
      <c r="T30">
        <f t="shared" si="6"/>
        <v>0.26278019999881508</v>
      </c>
    </row>
    <row r="31" spans="1:20" x14ac:dyDescent="0.2">
      <c r="A31" s="73" t="s">
        <v>949</v>
      </c>
      <c r="B31" s="74" t="s">
        <v>854</v>
      </c>
      <c r="C31" s="73">
        <v>39053.805</v>
      </c>
      <c r="D31" s="73" t="s">
        <v>862</v>
      </c>
      <c r="E31">
        <f t="shared" si="1"/>
        <v>-3934.0706384547393</v>
      </c>
      <c r="F31">
        <f t="shared" si="2"/>
        <v>-3934</v>
      </c>
      <c r="Q31" s="12">
        <f t="shared" si="4"/>
        <v>9.7773922088067081E-2</v>
      </c>
      <c r="R31" s="2">
        <f t="shared" si="3"/>
        <v>24035.305</v>
      </c>
      <c r="S31">
        <f t="shared" si="5"/>
        <v>6.1943903548386289E-2</v>
      </c>
      <c r="T31">
        <f t="shared" si="6"/>
        <v>-0.15111139999498846</v>
      </c>
    </row>
    <row r="32" spans="1:20" x14ac:dyDescent="0.2">
      <c r="A32" s="73" t="s">
        <v>949</v>
      </c>
      <c r="B32" s="74" t="s">
        <v>854</v>
      </c>
      <c r="C32" s="73">
        <v>39063.307999999997</v>
      </c>
      <c r="D32" s="73" t="s">
        <v>862</v>
      </c>
      <c r="E32">
        <f t="shared" si="1"/>
        <v>-3929.6283711248616</v>
      </c>
      <c r="F32">
        <f t="shared" si="2"/>
        <v>-3929.5</v>
      </c>
      <c r="Q32" s="12">
        <f t="shared" si="4"/>
        <v>9.7593397581737462E-2</v>
      </c>
      <c r="R32" s="2">
        <f t="shared" si="3"/>
        <v>24044.807999999997</v>
      </c>
      <c r="S32">
        <f t="shared" si="5"/>
        <v>0.13853868180528162</v>
      </c>
      <c r="T32">
        <f t="shared" si="6"/>
        <v>-0.27461445000517415</v>
      </c>
    </row>
    <row r="33" spans="1:20" x14ac:dyDescent="0.2">
      <c r="A33" s="73" t="s">
        <v>949</v>
      </c>
      <c r="B33" s="74" t="s">
        <v>854</v>
      </c>
      <c r="C33" s="73">
        <v>39064.663999999997</v>
      </c>
      <c r="D33" s="73" t="s">
        <v>862</v>
      </c>
      <c r="E33">
        <f t="shared" si="1"/>
        <v>-3928.9944960854723</v>
      </c>
      <c r="F33">
        <f t="shared" si="2"/>
        <v>-3929</v>
      </c>
      <c r="Q33" s="12">
        <f t="shared" si="4"/>
        <v>9.7573349014026284E-2</v>
      </c>
      <c r="R33" s="2">
        <f t="shared" si="3"/>
        <v>24046.163999999997</v>
      </c>
      <c r="S33">
        <f t="shared" si="5"/>
        <v>7.3615111314641254E-3</v>
      </c>
      <c r="T33">
        <f t="shared" si="6"/>
        <v>1.1774099999456666E-2</v>
      </c>
    </row>
    <row r="34" spans="1:20" x14ac:dyDescent="0.2">
      <c r="A34" s="73" t="s">
        <v>949</v>
      </c>
      <c r="B34" s="74" t="s">
        <v>854</v>
      </c>
      <c r="C34" s="73">
        <v>39064.665000000001</v>
      </c>
      <c r="D34" s="73" t="s">
        <v>862</v>
      </c>
      <c r="E34">
        <f t="shared" si="1"/>
        <v>-3928.9940286260016</v>
      </c>
      <c r="F34">
        <f t="shared" si="2"/>
        <v>-3929</v>
      </c>
      <c r="Q34" s="12">
        <f t="shared" si="4"/>
        <v>9.7573349014026284E-2</v>
      </c>
      <c r="R34" s="2">
        <f t="shared" si="3"/>
        <v>24046.165000000001</v>
      </c>
      <c r="S34">
        <f t="shared" si="5"/>
        <v>7.1909126327834383E-3</v>
      </c>
      <c r="T34">
        <f t="shared" si="6"/>
        <v>1.2774100003298372E-2</v>
      </c>
    </row>
    <row r="35" spans="1:20" x14ac:dyDescent="0.2">
      <c r="A35" s="73" t="s">
        <v>949</v>
      </c>
      <c r="B35" s="74" t="s">
        <v>854</v>
      </c>
      <c r="C35" s="73">
        <v>39064.665000000001</v>
      </c>
      <c r="D35" s="73" t="s">
        <v>862</v>
      </c>
      <c r="E35">
        <f t="shared" si="1"/>
        <v>-3928.9940286260016</v>
      </c>
      <c r="F35">
        <f t="shared" si="2"/>
        <v>-3929</v>
      </c>
      <c r="Q35" s="12">
        <f t="shared" si="4"/>
        <v>9.7573349014026284E-2</v>
      </c>
      <c r="R35" s="2">
        <f t="shared" si="3"/>
        <v>24046.165000000001</v>
      </c>
      <c r="S35">
        <f t="shared" si="5"/>
        <v>7.1909126327834383E-3</v>
      </c>
      <c r="T35">
        <f t="shared" si="6"/>
        <v>1.2774100003298372E-2</v>
      </c>
    </row>
    <row r="36" spans="1:20" x14ac:dyDescent="0.2">
      <c r="A36" s="73" t="s">
        <v>949</v>
      </c>
      <c r="B36" s="74" t="s">
        <v>854</v>
      </c>
      <c r="C36" s="73">
        <v>39068.735999999997</v>
      </c>
      <c r="D36" s="73" t="s">
        <v>862</v>
      </c>
      <c r="E36">
        <f t="shared" si="1"/>
        <v>-3927.09100112943</v>
      </c>
      <c r="F36">
        <f t="shared" si="2"/>
        <v>-3927</v>
      </c>
      <c r="Q36" s="12">
        <f t="shared" si="4"/>
        <v>9.7493174164721336E-2</v>
      </c>
      <c r="R36" s="2">
        <f t="shared" si="3"/>
        <v>24050.235999999997</v>
      </c>
      <c r="S36">
        <f t="shared" si="5"/>
        <v>8.536031369732372E-2</v>
      </c>
      <c r="T36">
        <f t="shared" si="6"/>
        <v>-0.19467170000280021</v>
      </c>
    </row>
    <row r="37" spans="1:20" x14ac:dyDescent="0.2">
      <c r="A37" s="73" t="s">
        <v>950</v>
      </c>
      <c r="B37" s="74" t="s">
        <v>854</v>
      </c>
      <c r="C37" s="73">
        <v>39744.667999999998</v>
      </c>
      <c r="D37" s="73" t="s">
        <v>862</v>
      </c>
      <c r="E37">
        <f t="shared" si="1"/>
        <v>-3611.1201876157934</v>
      </c>
      <c r="F37">
        <f t="shared" si="2"/>
        <v>-3611</v>
      </c>
      <c r="Q37" s="12">
        <f t="shared" si="4"/>
        <v>8.5215874312330353E-2</v>
      </c>
      <c r="R37" s="2">
        <f t="shared" si="3"/>
        <v>24726.167999999998</v>
      </c>
      <c r="S37">
        <f t="shared" si="5"/>
        <v>0.11718570338812062</v>
      </c>
      <c r="T37">
        <f t="shared" si="6"/>
        <v>-0.25710809999873163</v>
      </c>
    </row>
    <row r="38" spans="1:20" x14ac:dyDescent="0.2">
      <c r="A38" s="73" t="s">
        <v>950</v>
      </c>
      <c r="B38" s="74" t="s">
        <v>854</v>
      </c>
      <c r="C38" s="73">
        <v>39744.673000000003</v>
      </c>
      <c r="D38" s="73" t="s">
        <v>862</v>
      </c>
      <c r="E38">
        <f t="shared" si="1"/>
        <v>-3611.1178503184483</v>
      </c>
      <c r="F38">
        <f t="shared" si="2"/>
        <v>-3611</v>
      </c>
      <c r="Q38" s="12">
        <f t="shared" si="4"/>
        <v>8.5215874312330353E-2</v>
      </c>
      <c r="R38" s="2">
        <f t="shared" si="3"/>
        <v>24726.173000000003</v>
      </c>
      <c r="S38">
        <f t="shared" si="5"/>
        <v>0.11378746364186842</v>
      </c>
      <c r="T38">
        <f t="shared" si="6"/>
        <v>-0.25210809999407502</v>
      </c>
    </row>
    <row r="39" spans="1:20" x14ac:dyDescent="0.2">
      <c r="A39" s="73" t="s">
        <v>950</v>
      </c>
      <c r="B39" s="74" t="s">
        <v>854</v>
      </c>
      <c r="C39" s="73">
        <v>39748.741999999998</v>
      </c>
      <c r="D39" s="73" t="s">
        <v>862</v>
      </c>
      <c r="E39">
        <f t="shared" si="1"/>
        <v>-3609.2157577408138</v>
      </c>
      <c r="F39">
        <f t="shared" si="2"/>
        <v>-3609</v>
      </c>
      <c r="Q39" s="12">
        <f t="shared" si="4"/>
        <v>8.5140640302744264E-2</v>
      </c>
      <c r="R39" s="2">
        <f t="shared" si="3"/>
        <v>24730.241999999998</v>
      </c>
      <c r="S39">
        <f t="shared" si="5"/>
        <v>0.29887492039746416</v>
      </c>
      <c r="T39">
        <f t="shared" si="6"/>
        <v>-0.46155390000058105</v>
      </c>
    </row>
    <row r="40" spans="1:20" x14ac:dyDescent="0.2">
      <c r="A40" s="73" t="s">
        <v>950</v>
      </c>
      <c r="B40" s="74" t="s">
        <v>854</v>
      </c>
      <c r="C40" s="73">
        <v>39759.597999999998</v>
      </c>
      <c r="D40" s="73" t="s">
        <v>862</v>
      </c>
      <c r="E40">
        <f t="shared" si="1"/>
        <v>-3604.1410177499511</v>
      </c>
      <c r="F40">
        <f t="shared" si="2"/>
        <v>-3604</v>
      </c>
      <c r="Q40" s="12">
        <f t="shared" si="4"/>
        <v>8.4952691229557509E-2</v>
      </c>
      <c r="R40" s="2">
        <f t="shared" si="3"/>
        <v>24741.097999999998</v>
      </c>
      <c r="S40">
        <f t="shared" si="5"/>
        <v>0.14947586818593794</v>
      </c>
      <c r="T40">
        <f t="shared" si="6"/>
        <v>-0.30166840000310913</v>
      </c>
    </row>
    <row r="41" spans="1:20" x14ac:dyDescent="0.2">
      <c r="A41" s="75" t="s">
        <v>803</v>
      </c>
      <c r="B41" s="75"/>
      <c r="C41" s="76">
        <v>41135.491999999998</v>
      </c>
      <c r="D41" s="76"/>
      <c r="E41">
        <f t="shared" si="1"/>
        <v>-2960.9663396927926</v>
      </c>
      <c r="F41">
        <f t="shared" si="2"/>
        <v>-2961</v>
      </c>
      <c r="G41">
        <f t="shared" ref="G41:G67" si="7">+C41-(C$7+F41*C$8)</f>
        <v>7.2006900001724716E-2</v>
      </c>
      <c r="I41">
        <f t="shared" ref="I41:I67" si="8">G41</f>
        <v>7.2006900001724716E-2</v>
      </c>
      <c r="Q41" s="12">
        <f t="shared" si="4"/>
        <v>6.2400891707536529E-2</v>
      </c>
      <c r="R41" s="2">
        <f t="shared" si="3"/>
        <v>26116.991999999998</v>
      </c>
      <c r="S41">
        <f t="shared" ref="S41:S67" si="9">+(Q41-G41)^2</f>
        <v>9.2275395348012242E-5</v>
      </c>
    </row>
    <row r="42" spans="1:20" x14ac:dyDescent="0.2">
      <c r="A42" s="75" t="s">
        <v>806</v>
      </c>
      <c r="B42" s="75"/>
      <c r="C42" s="76">
        <v>41154.741999999998</v>
      </c>
      <c r="D42" s="76"/>
      <c r="E42">
        <f t="shared" si="1"/>
        <v>-2951.9677449227011</v>
      </c>
      <c r="F42">
        <f t="shared" si="2"/>
        <v>-2952</v>
      </c>
      <c r="G42">
        <f t="shared" si="7"/>
        <v>6.9000800001958851E-2</v>
      </c>
      <c r="I42">
        <f t="shared" si="8"/>
        <v>6.9000800001958851E-2</v>
      </c>
      <c r="Q42" s="12">
        <f t="shared" si="4"/>
        <v>6.2108029778874835E-2</v>
      </c>
      <c r="R42" s="2">
        <f t="shared" si="3"/>
        <v>26136.241999999998</v>
      </c>
      <c r="S42">
        <f t="shared" si="9"/>
        <v>4.7510281348233676E-5</v>
      </c>
    </row>
    <row r="43" spans="1:20" x14ac:dyDescent="0.2">
      <c r="A43" s="75" t="s">
        <v>803</v>
      </c>
      <c r="B43" s="75"/>
      <c r="C43" s="76">
        <v>41165.440999999999</v>
      </c>
      <c r="D43" s="76"/>
      <c r="E43">
        <f t="shared" si="1"/>
        <v>-2946.9663960684043</v>
      </c>
      <c r="F43">
        <f t="shared" si="2"/>
        <v>-2947</v>
      </c>
      <c r="G43">
        <f t="shared" si="7"/>
        <v>7.1886300000187475E-2</v>
      </c>
      <c r="I43">
        <f t="shared" si="8"/>
        <v>7.1886300000187475E-2</v>
      </c>
      <c r="Q43" s="12">
        <f t="shared" si="4"/>
        <v>6.1945600608952975E-2</v>
      </c>
      <c r="R43" s="2">
        <f t="shared" si="3"/>
        <v>26146.940999999999</v>
      </c>
      <c r="S43">
        <f t="shared" si="9"/>
        <v>9.8817504386889961E-5</v>
      </c>
    </row>
    <row r="44" spans="1:20" x14ac:dyDescent="0.2">
      <c r="A44" s="75" t="s">
        <v>808</v>
      </c>
      <c r="B44" s="75"/>
      <c r="C44" s="76">
        <v>41165.440999999999</v>
      </c>
      <c r="D44" s="76"/>
      <c r="E44">
        <f t="shared" si="1"/>
        <v>-2946.9663960684043</v>
      </c>
      <c r="F44">
        <f t="shared" si="2"/>
        <v>-2947</v>
      </c>
      <c r="G44">
        <f t="shared" si="7"/>
        <v>7.1886300000187475E-2</v>
      </c>
      <c r="I44">
        <f t="shared" si="8"/>
        <v>7.1886300000187475E-2</v>
      </c>
      <c r="Q44" s="12">
        <f t="shared" si="4"/>
        <v>6.1945600608952975E-2</v>
      </c>
      <c r="R44" s="2">
        <f t="shared" si="3"/>
        <v>26146.940999999999</v>
      </c>
      <c r="S44">
        <f t="shared" si="9"/>
        <v>9.8817504386889961E-5</v>
      </c>
    </row>
    <row r="45" spans="1:20" x14ac:dyDescent="0.2">
      <c r="A45" s="75" t="s">
        <v>811</v>
      </c>
      <c r="B45" s="75"/>
      <c r="C45" s="76">
        <v>41180.415999999997</v>
      </c>
      <c r="D45" s="76"/>
      <c r="E45">
        <f t="shared" si="1"/>
        <v>-2939.9661905264766</v>
      </c>
      <c r="F45">
        <f t="shared" si="2"/>
        <v>-2940</v>
      </c>
      <c r="G45">
        <f t="shared" si="7"/>
        <v>7.232599999406375E-2</v>
      </c>
      <c r="I45">
        <f t="shared" si="8"/>
        <v>7.232599999406375E-2</v>
      </c>
      <c r="Q45" s="12">
        <f t="shared" si="4"/>
        <v>6.1718526052930593E-2</v>
      </c>
      <c r="R45" s="2">
        <f t="shared" si="3"/>
        <v>26161.915999999997</v>
      </c>
      <c r="S45">
        <f t="shared" si="9"/>
        <v>1.1251850341181898E-4</v>
      </c>
    </row>
    <row r="46" spans="1:20" x14ac:dyDescent="0.2">
      <c r="A46" s="75" t="s">
        <v>809</v>
      </c>
      <c r="B46" s="75"/>
      <c r="C46" s="76">
        <v>41180.415999999997</v>
      </c>
      <c r="D46" s="76"/>
      <c r="E46">
        <f t="shared" si="1"/>
        <v>-2939.9661905264766</v>
      </c>
      <c r="F46">
        <f t="shared" si="2"/>
        <v>-2940</v>
      </c>
      <c r="G46">
        <f t="shared" si="7"/>
        <v>7.232599999406375E-2</v>
      </c>
      <c r="I46">
        <f t="shared" si="8"/>
        <v>7.232599999406375E-2</v>
      </c>
      <c r="Q46" s="12">
        <f t="shared" si="4"/>
        <v>6.1718526052930593E-2</v>
      </c>
      <c r="R46" s="2">
        <f t="shared" si="3"/>
        <v>26161.915999999997</v>
      </c>
      <c r="S46">
        <f t="shared" si="9"/>
        <v>1.1251850341181898E-4</v>
      </c>
    </row>
    <row r="47" spans="1:20" x14ac:dyDescent="0.2">
      <c r="A47" s="75" t="s">
        <v>811</v>
      </c>
      <c r="B47" s="75"/>
      <c r="C47" s="76">
        <v>41210.375999999997</v>
      </c>
      <c r="D47" s="76"/>
      <c r="E47">
        <f t="shared" si="1"/>
        <v>-2925.9611048479346</v>
      </c>
      <c r="F47">
        <f t="shared" si="2"/>
        <v>-2926</v>
      </c>
      <c r="G47">
        <f t="shared" si="7"/>
        <v>8.3205399998405483E-2</v>
      </c>
      <c r="I47">
        <f t="shared" si="8"/>
        <v>8.3205399998405483E-2</v>
      </c>
      <c r="Q47" s="12">
        <f t="shared" si="4"/>
        <v>6.1265518927424635E-2</v>
      </c>
      <c r="R47" s="2">
        <f t="shared" si="3"/>
        <v>26191.875999999997</v>
      </c>
      <c r="S47">
        <f t="shared" si="9"/>
        <v>4.8135838140878371E-4</v>
      </c>
    </row>
    <row r="48" spans="1:20" x14ac:dyDescent="0.2">
      <c r="A48" s="75" t="s">
        <v>809</v>
      </c>
      <c r="B48" s="75"/>
      <c r="C48" s="76">
        <v>41210.375999999997</v>
      </c>
      <c r="D48" s="76"/>
      <c r="E48">
        <f t="shared" si="1"/>
        <v>-2925.9611048479346</v>
      </c>
      <c r="F48">
        <f t="shared" si="2"/>
        <v>-2926</v>
      </c>
      <c r="G48">
        <f t="shared" si="7"/>
        <v>8.3205399998405483E-2</v>
      </c>
      <c r="I48">
        <f t="shared" si="8"/>
        <v>8.3205399998405483E-2</v>
      </c>
      <c r="Q48" s="12">
        <f t="shared" si="4"/>
        <v>6.1265518927424635E-2</v>
      </c>
      <c r="R48" s="2">
        <f t="shared" si="3"/>
        <v>26191.875999999997</v>
      </c>
      <c r="S48">
        <f t="shared" si="9"/>
        <v>4.8135838140878371E-4</v>
      </c>
    </row>
    <row r="49" spans="1:19" x14ac:dyDescent="0.2">
      <c r="A49" s="75" t="s">
        <v>813</v>
      </c>
      <c r="B49" s="75"/>
      <c r="C49" s="76">
        <v>41843.557000000001</v>
      </c>
      <c r="D49" s="76"/>
      <c r="E49">
        <f t="shared" si="1"/>
        <v>-2629.9746510753971</v>
      </c>
      <c r="F49">
        <f t="shared" si="2"/>
        <v>-2630</v>
      </c>
      <c r="G49">
        <f t="shared" si="7"/>
        <v>5.4227000000537373E-2</v>
      </c>
      <c r="I49">
        <f t="shared" si="8"/>
        <v>5.4227000000537373E-2</v>
      </c>
      <c r="Q49" s="12">
        <f t="shared" si="4"/>
        <v>5.204407808611429E-2</v>
      </c>
      <c r="R49" s="2">
        <f t="shared" si="3"/>
        <v>26825.057000000001</v>
      </c>
      <c r="S49">
        <f t="shared" si="9"/>
        <v>4.7651480844685387E-6</v>
      </c>
    </row>
    <row r="50" spans="1:19" x14ac:dyDescent="0.2">
      <c r="A50" s="75" t="s">
        <v>814</v>
      </c>
      <c r="B50" s="75"/>
      <c r="C50" s="76">
        <v>41892.758999999998</v>
      </c>
      <c r="D50" s="76"/>
      <c r="E50">
        <f t="shared" si="1"/>
        <v>-2606.9747103025129</v>
      </c>
      <c r="F50">
        <f t="shared" si="2"/>
        <v>-2607</v>
      </c>
      <c r="G50">
        <f t="shared" si="7"/>
        <v>5.4100299996207468E-2</v>
      </c>
      <c r="I50">
        <f t="shared" si="8"/>
        <v>5.4100299996207468E-2</v>
      </c>
      <c r="Q50" s="12">
        <f t="shared" si="4"/>
        <v>5.1356046377397851E-2</v>
      </c>
      <c r="R50" s="2">
        <f t="shared" si="3"/>
        <v>26874.258999999998</v>
      </c>
      <c r="S50">
        <f t="shared" si="9"/>
        <v>7.5309279243496775E-6</v>
      </c>
    </row>
    <row r="51" spans="1:19" x14ac:dyDescent="0.2">
      <c r="A51" s="75" t="s">
        <v>815</v>
      </c>
      <c r="B51" s="75"/>
      <c r="C51" s="76">
        <v>41903.459000000003</v>
      </c>
      <c r="D51" s="76"/>
      <c r="E51">
        <f t="shared" si="1"/>
        <v>-2601.9728939887455</v>
      </c>
      <c r="F51">
        <f t="shared" si="2"/>
        <v>-2602</v>
      </c>
      <c r="G51">
        <f t="shared" si="7"/>
        <v>5.7985800005553756E-2</v>
      </c>
      <c r="I51">
        <f t="shared" si="8"/>
        <v>5.7985800005553756E-2</v>
      </c>
      <c r="Q51" s="12">
        <f t="shared" si="4"/>
        <v>5.1207018069921034E-2</v>
      </c>
      <c r="R51" s="2">
        <f t="shared" si="3"/>
        <v>26884.959000000003</v>
      </c>
      <c r="S51">
        <f t="shared" si="9"/>
        <v>4.5951884530860511E-5</v>
      </c>
    </row>
    <row r="52" spans="1:19" x14ac:dyDescent="0.2">
      <c r="A52" s="75" t="s">
        <v>756</v>
      </c>
      <c r="B52" s="75"/>
      <c r="C52" s="76">
        <v>41903.461000000003</v>
      </c>
      <c r="D52" s="76" t="s">
        <v>758</v>
      </c>
      <c r="E52">
        <f t="shared" si="1"/>
        <v>-2601.9719590698082</v>
      </c>
      <c r="F52">
        <f t="shared" si="2"/>
        <v>-2602</v>
      </c>
      <c r="G52">
        <f t="shared" si="7"/>
        <v>5.998580000596121E-2</v>
      </c>
      <c r="I52">
        <f t="shared" si="8"/>
        <v>5.998580000596121E-2</v>
      </c>
      <c r="Q52" s="12">
        <f t="shared" si="4"/>
        <v>5.1207018069921034E-2</v>
      </c>
      <c r="R52" s="2">
        <f t="shared" si="3"/>
        <v>26884.961000000003</v>
      </c>
      <c r="S52">
        <f t="shared" si="9"/>
        <v>7.7067012280545286E-5</v>
      </c>
    </row>
    <row r="53" spans="1:19" x14ac:dyDescent="0.2">
      <c r="A53" s="75" t="s">
        <v>815</v>
      </c>
      <c r="B53" s="75"/>
      <c r="C53" s="76">
        <v>41903.464999999997</v>
      </c>
      <c r="D53" s="76"/>
      <c r="E53">
        <f t="shared" ref="E53:E84" si="10">+(C53-C$7)/C$8</f>
        <v>-2601.970089231937</v>
      </c>
      <c r="F53">
        <f t="shared" ref="F53:F84" si="11">ROUND(2*E53,0)/2</f>
        <v>-2602</v>
      </c>
      <c r="G53">
        <f t="shared" si="7"/>
        <v>6.3985799999500159E-2</v>
      </c>
      <c r="I53">
        <f t="shared" si="8"/>
        <v>6.3985799999500159E-2</v>
      </c>
      <c r="Q53" s="12">
        <f t="shared" si="4"/>
        <v>5.1207018069921034E-2</v>
      </c>
      <c r="R53" s="2">
        <f t="shared" ref="R53:R84" si="12">+C53-15018.5</f>
        <v>26884.964999999997</v>
      </c>
      <c r="S53">
        <f t="shared" si="9"/>
        <v>1.6329726760373799E-4</v>
      </c>
    </row>
    <row r="54" spans="1:19" x14ac:dyDescent="0.2">
      <c r="A54" s="75" t="s">
        <v>816</v>
      </c>
      <c r="B54" s="75"/>
      <c r="C54" s="76">
        <v>41918.444000000003</v>
      </c>
      <c r="D54" s="76"/>
      <c r="E54">
        <f t="shared" si="10"/>
        <v>-2594.9680138521312</v>
      </c>
      <c r="F54">
        <f t="shared" si="11"/>
        <v>-2595</v>
      </c>
      <c r="G54">
        <f t="shared" si="7"/>
        <v>6.8425500001467299E-2</v>
      </c>
      <c r="I54">
        <f t="shared" si="8"/>
        <v>6.8425500001467299E-2</v>
      </c>
      <c r="Q54" s="12">
        <f t="shared" ref="Q54:Q85" si="13">+D$11+D$12*F54+D$13*F54^2</f>
        <v>5.0998704721321717E-2</v>
      </c>
      <c r="R54" s="2">
        <f t="shared" si="12"/>
        <v>26899.944000000003</v>
      </c>
      <c r="S54">
        <f t="shared" si="9"/>
        <v>3.0369319373610432E-4</v>
      </c>
    </row>
    <row r="55" spans="1:19" x14ac:dyDescent="0.2">
      <c r="A55" s="75" t="s">
        <v>816</v>
      </c>
      <c r="B55" s="75"/>
      <c r="C55" s="76">
        <v>41918.445</v>
      </c>
      <c r="D55" s="76"/>
      <c r="E55">
        <f t="shared" si="10"/>
        <v>-2594.9675463926642</v>
      </c>
      <c r="F55">
        <f t="shared" si="11"/>
        <v>-2595</v>
      </c>
      <c r="G55">
        <f t="shared" si="7"/>
        <v>6.9425499998033047E-2</v>
      </c>
      <c r="I55">
        <f t="shared" si="8"/>
        <v>6.9425499998033047E-2</v>
      </c>
      <c r="Q55" s="12">
        <f t="shared" si="13"/>
        <v>5.0998704721321717E-2</v>
      </c>
      <c r="R55" s="2">
        <f t="shared" si="12"/>
        <v>26899.945</v>
      </c>
      <c r="S55">
        <f t="shared" si="9"/>
        <v>3.3954678416983099E-4</v>
      </c>
    </row>
    <row r="56" spans="1:19" x14ac:dyDescent="0.2">
      <c r="A56" s="75" t="s">
        <v>816</v>
      </c>
      <c r="B56" s="75"/>
      <c r="C56" s="76">
        <v>41933.423999999999</v>
      </c>
      <c r="D56" s="76"/>
      <c r="E56">
        <f t="shared" si="10"/>
        <v>-2587.9654710128621</v>
      </c>
      <c r="F56">
        <f t="shared" si="11"/>
        <v>-2588</v>
      </c>
      <c r="G56">
        <f t="shared" si="7"/>
        <v>7.3865200000000186E-2</v>
      </c>
      <c r="I56">
        <f t="shared" si="8"/>
        <v>7.3865200000000186E-2</v>
      </c>
      <c r="Q56" s="12">
        <f t="shared" si="13"/>
        <v>5.0790772034901996E-2</v>
      </c>
      <c r="R56" s="2">
        <f t="shared" si="12"/>
        <v>26914.923999999999</v>
      </c>
      <c r="S56">
        <f t="shared" si="9"/>
        <v>5.324292259165054E-4</v>
      </c>
    </row>
    <row r="57" spans="1:19" x14ac:dyDescent="0.2">
      <c r="A57" s="75" t="s">
        <v>814</v>
      </c>
      <c r="B57" s="75"/>
      <c r="C57" s="76">
        <v>41952.665000000001</v>
      </c>
      <c r="D57" s="76"/>
      <c r="E57">
        <f t="shared" si="10"/>
        <v>-2578.9710833779868</v>
      </c>
      <c r="F57">
        <f t="shared" si="11"/>
        <v>-2579</v>
      </c>
      <c r="G57">
        <f t="shared" si="7"/>
        <v>6.1859100002038758E-2</v>
      </c>
      <c r="I57">
        <f t="shared" si="8"/>
        <v>6.1859100002038758E-2</v>
      </c>
      <c r="Q57" s="12">
        <f t="shared" si="13"/>
        <v>5.0523989349850744E-2</v>
      </c>
      <c r="R57" s="2">
        <f t="shared" si="12"/>
        <v>26934.165000000001</v>
      </c>
      <c r="S57">
        <f t="shared" si="9"/>
        <v>1.2848473349734619E-4</v>
      </c>
    </row>
    <row r="58" spans="1:19" x14ac:dyDescent="0.2">
      <c r="A58" s="75" t="s">
        <v>817</v>
      </c>
      <c r="B58" s="75"/>
      <c r="C58" s="76">
        <v>42241.442000000003</v>
      </c>
      <c r="D58" s="76"/>
      <c r="E58">
        <f t="shared" si="10"/>
        <v>-2443.9795404209617</v>
      </c>
      <c r="F58">
        <f t="shared" si="11"/>
        <v>-2444</v>
      </c>
      <c r="G58">
        <f t="shared" si="7"/>
        <v>4.3767600000137463E-2</v>
      </c>
      <c r="I58">
        <f t="shared" si="8"/>
        <v>4.3767600000137463E-2</v>
      </c>
      <c r="Q58" s="12">
        <f t="shared" si="13"/>
        <v>4.6597760020728816E-2</v>
      </c>
      <c r="R58" s="2">
        <f t="shared" si="12"/>
        <v>27222.942000000003</v>
      </c>
      <c r="S58">
        <f t="shared" si="9"/>
        <v>8.0098057421536491E-6</v>
      </c>
    </row>
    <row r="59" spans="1:19" x14ac:dyDescent="0.2">
      <c r="A59" s="75" t="s">
        <v>817</v>
      </c>
      <c r="B59" s="75"/>
      <c r="C59" s="76">
        <v>42241.457999999999</v>
      </c>
      <c r="D59" s="76"/>
      <c r="E59">
        <f t="shared" si="10"/>
        <v>-2443.9720610694662</v>
      </c>
      <c r="F59">
        <f t="shared" si="11"/>
        <v>-2444</v>
      </c>
      <c r="G59">
        <f t="shared" si="7"/>
        <v>5.9767599996121135E-2</v>
      </c>
      <c r="I59">
        <f t="shared" si="8"/>
        <v>5.9767599996121135E-2</v>
      </c>
      <c r="Q59" s="12">
        <f t="shared" si="13"/>
        <v>4.6597760020728816E-2</v>
      </c>
      <c r="R59" s="2">
        <f t="shared" si="12"/>
        <v>27222.957999999999</v>
      </c>
      <c r="S59">
        <f t="shared" si="9"/>
        <v>1.7344468497744152E-4</v>
      </c>
    </row>
    <row r="60" spans="1:19" x14ac:dyDescent="0.2">
      <c r="A60" s="75" t="s">
        <v>818</v>
      </c>
      <c r="B60" s="75"/>
      <c r="C60" s="76">
        <v>42361.241999999998</v>
      </c>
      <c r="D60" s="76"/>
      <c r="E60">
        <f t="shared" si="10"/>
        <v>-2387.9778960855369</v>
      </c>
      <c r="F60">
        <f t="shared" si="11"/>
        <v>-2388</v>
      </c>
      <c r="G60">
        <f t="shared" si="7"/>
        <v>4.7285199994803406E-2</v>
      </c>
      <c r="I60">
        <f t="shared" si="8"/>
        <v>4.7285199994803406E-2</v>
      </c>
      <c r="Q60" s="12">
        <f t="shared" si="13"/>
        <v>4.5010648486536201E-2</v>
      </c>
      <c r="R60" s="2">
        <f t="shared" si="12"/>
        <v>27342.741999999998</v>
      </c>
      <c r="S60">
        <f t="shared" si="9"/>
        <v>5.1735845637606203E-6</v>
      </c>
    </row>
    <row r="61" spans="1:19" x14ac:dyDescent="0.2">
      <c r="A61" s="75" t="s">
        <v>819</v>
      </c>
      <c r="B61" s="75"/>
      <c r="C61" s="76">
        <v>42600.828000000001</v>
      </c>
      <c r="D61" s="76"/>
      <c r="E61">
        <f t="shared" si="10"/>
        <v>-2275.9811518472425</v>
      </c>
      <c r="F61">
        <f t="shared" si="11"/>
        <v>-2276</v>
      </c>
      <c r="G61">
        <f t="shared" si="7"/>
        <v>4.032040000311099E-2</v>
      </c>
      <c r="I61">
        <f t="shared" si="8"/>
        <v>4.032040000311099E-2</v>
      </c>
      <c r="Q61" s="12">
        <f t="shared" si="13"/>
        <v>4.1909512556633846E-2</v>
      </c>
      <c r="R61" s="2">
        <f t="shared" si="12"/>
        <v>27582.328000000001</v>
      </c>
      <c r="S61">
        <f t="shared" si="9"/>
        <v>2.5252787077639324E-6</v>
      </c>
    </row>
    <row r="62" spans="1:19" x14ac:dyDescent="0.2">
      <c r="A62" s="75" t="s">
        <v>819</v>
      </c>
      <c r="B62" s="75"/>
      <c r="C62" s="76">
        <v>42660.728999999999</v>
      </c>
      <c r="D62" s="76"/>
      <c r="E62">
        <f t="shared" si="10"/>
        <v>-2247.9798622200615</v>
      </c>
      <c r="F62">
        <f t="shared" si="11"/>
        <v>-2248</v>
      </c>
      <c r="G62">
        <f t="shared" si="7"/>
        <v>4.3079199997009709E-2</v>
      </c>
      <c r="I62">
        <f t="shared" si="8"/>
        <v>4.3079199997009709E-2</v>
      </c>
      <c r="Q62" s="12">
        <f t="shared" si="13"/>
        <v>4.1149455061342183E-2</v>
      </c>
      <c r="R62" s="2">
        <f t="shared" si="12"/>
        <v>27642.228999999999</v>
      </c>
      <c r="S62">
        <f t="shared" si="9"/>
        <v>3.7239155167344669E-6</v>
      </c>
    </row>
    <row r="63" spans="1:19" x14ac:dyDescent="0.2">
      <c r="A63" s="75" t="s">
        <v>779</v>
      </c>
      <c r="B63" s="75"/>
      <c r="C63" s="76">
        <v>42923.847999999998</v>
      </c>
      <c r="D63" s="76"/>
      <c r="E63">
        <f t="shared" si="10"/>
        <v>-2124.9823943077654</v>
      </c>
      <c r="F63">
        <f t="shared" si="11"/>
        <v>-2125</v>
      </c>
      <c r="G63">
        <f t="shared" si="7"/>
        <v>3.7662499998987187E-2</v>
      </c>
      <c r="I63">
        <f t="shared" si="8"/>
        <v>3.7662499998987187E-2</v>
      </c>
      <c r="Q63" s="12">
        <f t="shared" si="13"/>
        <v>3.7882774315817908E-2</v>
      </c>
      <c r="R63" s="2">
        <f t="shared" si="12"/>
        <v>27905.347999999998</v>
      </c>
      <c r="S63">
        <f t="shared" si="9"/>
        <v>4.8520774655240788E-8</v>
      </c>
    </row>
    <row r="64" spans="1:19" x14ac:dyDescent="0.2">
      <c r="A64" s="75" t="s">
        <v>779</v>
      </c>
      <c r="B64" s="75"/>
      <c r="C64" s="76">
        <v>42923.849000000002</v>
      </c>
      <c r="D64" s="76"/>
      <c r="E64">
        <f t="shared" si="10"/>
        <v>-2124.9819268482952</v>
      </c>
      <c r="F64">
        <f t="shared" si="11"/>
        <v>-2125</v>
      </c>
      <c r="G64">
        <f t="shared" si="7"/>
        <v>3.8662500002828892E-2</v>
      </c>
      <c r="I64">
        <f t="shared" si="8"/>
        <v>3.8662500002828892E-2</v>
      </c>
      <c r="Q64" s="12">
        <f t="shared" si="13"/>
        <v>3.7882774315817908E-2</v>
      </c>
      <c r="R64" s="2">
        <f t="shared" si="12"/>
        <v>27905.349000000002</v>
      </c>
      <c r="S64">
        <f t="shared" si="9"/>
        <v>6.0797214698475215E-7</v>
      </c>
    </row>
    <row r="65" spans="1:20" x14ac:dyDescent="0.2">
      <c r="A65" s="75" t="s">
        <v>779</v>
      </c>
      <c r="B65" s="75"/>
      <c r="C65" s="76">
        <v>43028.675000000003</v>
      </c>
      <c r="D65" s="76"/>
      <c r="E65">
        <f t="shared" si="10"/>
        <v>-2075.9800205953279</v>
      </c>
      <c r="F65">
        <f t="shared" si="11"/>
        <v>-2076</v>
      </c>
      <c r="G65">
        <f t="shared" si="7"/>
        <v>4.2740400000184309E-2</v>
      </c>
      <c r="I65">
        <f t="shared" si="8"/>
        <v>4.2740400000184309E-2</v>
      </c>
      <c r="Q65" s="12">
        <f t="shared" si="13"/>
        <v>3.6614150641062632E-2</v>
      </c>
      <c r="R65" s="2">
        <f t="shared" si="12"/>
        <v>28010.175000000003</v>
      </c>
      <c r="S65">
        <f t="shared" si="9"/>
        <v>3.7530931210138759E-5</v>
      </c>
    </row>
    <row r="66" spans="1:20" x14ac:dyDescent="0.2">
      <c r="A66" s="75" t="s">
        <v>779</v>
      </c>
      <c r="B66" s="75"/>
      <c r="C66" s="76">
        <v>43351.690999999999</v>
      </c>
      <c r="D66" s="76"/>
      <c r="E66">
        <f t="shared" si="10"/>
        <v>-1924.9831328937255</v>
      </c>
      <c r="F66">
        <f t="shared" si="11"/>
        <v>-1925</v>
      </c>
      <c r="G66">
        <f t="shared" si="7"/>
        <v>3.6082500002521556E-2</v>
      </c>
      <c r="I66">
        <f t="shared" si="8"/>
        <v>3.6082500002521556E-2</v>
      </c>
      <c r="Q66" s="12">
        <f t="shared" si="13"/>
        <v>3.2822024600733815E-2</v>
      </c>
      <c r="R66" s="2">
        <f t="shared" si="12"/>
        <v>28333.190999999999</v>
      </c>
      <c r="S66">
        <f t="shared" si="9"/>
        <v>1.0630699845662929E-5</v>
      </c>
    </row>
    <row r="67" spans="1:20" x14ac:dyDescent="0.2">
      <c r="A67" s="75" t="s">
        <v>779</v>
      </c>
      <c r="B67" s="75"/>
      <c r="C67" s="76">
        <v>43751.716999999997</v>
      </c>
      <c r="D67" s="76"/>
      <c r="E67">
        <f t="shared" si="10"/>
        <v>-1737.9871915170704</v>
      </c>
      <c r="F67">
        <f t="shared" si="11"/>
        <v>-1738</v>
      </c>
      <c r="G67">
        <f t="shared" si="7"/>
        <v>2.7400200000556652E-2</v>
      </c>
      <c r="I67">
        <f t="shared" si="8"/>
        <v>2.7400200000556652E-2</v>
      </c>
      <c r="Q67" s="12">
        <f t="shared" si="13"/>
        <v>2.8371327099531732E-2</v>
      </c>
      <c r="R67" s="2">
        <f t="shared" si="12"/>
        <v>28733.216999999997</v>
      </c>
      <c r="S67">
        <f t="shared" si="9"/>
        <v>9.430878423637554E-7</v>
      </c>
    </row>
    <row r="68" spans="1:20" x14ac:dyDescent="0.2">
      <c r="A68" s="75" t="s">
        <v>820</v>
      </c>
      <c r="B68" s="75"/>
      <c r="C68" s="76">
        <v>43767.415999999997</v>
      </c>
      <c r="D68" s="76"/>
      <c r="E68">
        <f t="shared" si="10"/>
        <v>-1730.6485453198927</v>
      </c>
      <c r="F68">
        <f t="shared" si="11"/>
        <v>-1730.5</v>
      </c>
      <c r="Q68" s="12">
        <f t="shared" si="13"/>
        <v>2.8198489423285192E-2</v>
      </c>
      <c r="R68" s="2">
        <f t="shared" si="12"/>
        <v>28748.915999999997</v>
      </c>
      <c r="S68">
        <f>+(Q68-T68)^2</f>
        <v>0.11969526818270136</v>
      </c>
      <c r="T68">
        <f>+C68-(C$7+F68*C$8)</f>
        <v>-0.31777155000600033</v>
      </c>
    </row>
    <row r="69" spans="1:20" x14ac:dyDescent="0.2">
      <c r="A69" s="75" t="s">
        <v>821</v>
      </c>
      <c r="B69" s="75"/>
      <c r="C69" s="76">
        <v>43777.415999999997</v>
      </c>
      <c r="D69" s="76"/>
      <c r="E69">
        <f t="shared" si="10"/>
        <v>-1725.9739506341309</v>
      </c>
      <c r="F69">
        <f t="shared" si="11"/>
        <v>-1726</v>
      </c>
      <c r="G69">
        <f t="shared" ref="G69:G100" si="14">+C69-(C$7+F69*C$8)</f>
        <v>5.57254000013927E-2</v>
      </c>
      <c r="I69">
        <f t="shared" ref="I69:I100" si="15">G69</f>
        <v>5.57254000013927E-2</v>
      </c>
      <c r="Q69" s="12">
        <f t="shared" si="13"/>
        <v>2.8094996570166841E-2</v>
      </c>
      <c r="R69" s="2">
        <f t="shared" si="12"/>
        <v>28758.915999999997</v>
      </c>
      <c r="S69">
        <f t="shared" ref="S69:S100" si="16">+(Q69-G69)^2</f>
        <v>7.6343919377229767E-4</v>
      </c>
    </row>
    <row r="70" spans="1:20" x14ac:dyDescent="0.2">
      <c r="A70" s="75" t="s">
        <v>779</v>
      </c>
      <c r="B70" s="75"/>
      <c r="C70" s="76">
        <v>44089.716999999997</v>
      </c>
      <c r="D70" s="76"/>
      <c r="E70">
        <f t="shared" si="10"/>
        <v>-1579.9858911383208</v>
      </c>
      <c r="F70">
        <f t="shared" si="11"/>
        <v>-1580</v>
      </c>
      <c r="G70">
        <f t="shared" si="14"/>
        <v>3.0181999994965736E-2</v>
      </c>
      <c r="I70">
        <f t="shared" si="15"/>
        <v>3.0181999994965736E-2</v>
      </c>
      <c r="Q70" s="12">
        <f t="shared" si="13"/>
        <v>2.4822578345468596E-2</v>
      </c>
      <c r="R70" s="2">
        <f t="shared" si="12"/>
        <v>29071.216999999997</v>
      </c>
      <c r="S70">
        <f t="shared" si="16"/>
        <v>2.8723400417098641E-5</v>
      </c>
    </row>
    <row r="71" spans="1:20" x14ac:dyDescent="0.2">
      <c r="A71" s="75" t="s">
        <v>822</v>
      </c>
      <c r="B71" s="75"/>
      <c r="C71" s="76">
        <v>44115.385000000002</v>
      </c>
      <c r="D71" s="76"/>
      <c r="E71">
        <f t="shared" si="10"/>
        <v>-1567.9871414989047</v>
      </c>
      <c r="F71">
        <f t="shared" si="11"/>
        <v>-1568</v>
      </c>
      <c r="G71">
        <f t="shared" si="14"/>
        <v>2.7507200000400189E-2</v>
      </c>
      <c r="I71">
        <f t="shared" si="15"/>
        <v>2.7507200000400189E-2</v>
      </c>
      <c r="Q71" s="12">
        <f t="shared" si="13"/>
        <v>2.4560977111869386E-2</v>
      </c>
      <c r="R71" s="2">
        <f t="shared" si="12"/>
        <v>29096.885000000002</v>
      </c>
      <c r="S71">
        <f t="shared" si="16"/>
        <v>8.6802293089027867E-6</v>
      </c>
    </row>
    <row r="72" spans="1:20" x14ac:dyDescent="0.2">
      <c r="A72" s="75" t="s">
        <v>823</v>
      </c>
      <c r="B72" s="75"/>
      <c r="C72" s="76">
        <v>44130.358999999997</v>
      </c>
      <c r="D72" s="76"/>
      <c r="E72">
        <f t="shared" si="10"/>
        <v>-1560.9874034164475</v>
      </c>
      <c r="F72">
        <f t="shared" si="11"/>
        <v>-1561</v>
      </c>
      <c r="G72">
        <f t="shared" si="14"/>
        <v>2.6946899997710716E-2</v>
      </c>
      <c r="I72">
        <f t="shared" si="15"/>
        <v>2.6946899997710716E-2</v>
      </c>
      <c r="Q72" s="12">
        <f t="shared" si="13"/>
        <v>2.4408893005227875E-2</v>
      </c>
      <c r="R72" s="2">
        <f t="shared" si="12"/>
        <v>29111.858999999997</v>
      </c>
      <c r="S72">
        <f t="shared" si="16"/>
        <v>6.4414794938917971E-6</v>
      </c>
    </row>
    <row r="73" spans="1:20" x14ac:dyDescent="0.2">
      <c r="A73" s="75" t="s">
        <v>779</v>
      </c>
      <c r="B73" s="75"/>
      <c r="C73" s="76">
        <v>44136.758999999998</v>
      </c>
      <c r="D73" s="76"/>
      <c r="E73">
        <f t="shared" si="10"/>
        <v>-1557.9956628175594</v>
      </c>
      <c r="F73">
        <f t="shared" si="11"/>
        <v>-1558</v>
      </c>
      <c r="G73">
        <f t="shared" si="14"/>
        <v>9.2781999992439523E-3</v>
      </c>
      <c r="I73">
        <f t="shared" si="15"/>
        <v>9.2781999992439523E-3</v>
      </c>
      <c r="Q73" s="12">
        <f t="shared" si="13"/>
        <v>2.4343830631620163E-2</v>
      </c>
      <c r="R73" s="2">
        <f t="shared" si="12"/>
        <v>29118.258999999998</v>
      </c>
      <c r="S73">
        <f t="shared" si="16"/>
        <v>2.2697322635119242E-4</v>
      </c>
    </row>
    <row r="74" spans="1:20" x14ac:dyDescent="0.2">
      <c r="A74" s="75" t="s">
        <v>824</v>
      </c>
      <c r="B74" s="75"/>
      <c r="C74" s="76">
        <v>44303.633999999998</v>
      </c>
      <c r="D74" s="76"/>
      <c r="E74">
        <f t="shared" si="10"/>
        <v>-1479.9883639989089</v>
      </c>
      <c r="F74">
        <f t="shared" si="11"/>
        <v>-1480</v>
      </c>
      <c r="G74">
        <f t="shared" si="14"/>
        <v>2.4892000001273118E-2</v>
      </c>
      <c r="I74">
        <f t="shared" si="15"/>
        <v>2.4892000001273118E-2</v>
      </c>
      <c r="Q74" s="12">
        <f t="shared" si="13"/>
        <v>2.267674997547995E-2</v>
      </c>
      <c r="R74" s="2">
        <f t="shared" si="12"/>
        <v>29285.133999999998</v>
      </c>
      <c r="S74">
        <f t="shared" si="16"/>
        <v>4.9073326767766318E-6</v>
      </c>
    </row>
    <row r="75" spans="1:20" x14ac:dyDescent="0.2">
      <c r="A75" s="75" t="s">
        <v>825</v>
      </c>
      <c r="B75" s="75"/>
      <c r="C75" s="76">
        <v>44455.502</v>
      </c>
      <c r="D75" s="76"/>
      <c r="E75">
        <f t="shared" si="10"/>
        <v>-1408.9962294251802</v>
      </c>
      <c r="F75">
        <f t="shared" si="11"/>
        <v>-1409</v>
      </c>
      <c r="G75">
        <f t="shared" si="14"/>
        <v>8.0661000029067509E-3</v>
      </c>
      <c r="I75">
        <f t="shared" si="15"/>
        <v>8.0661000029067509E-3</v>
      </c>
      <c r="Q75" s="12">
        <f t="shared" si="13"/>
        <v>2.1200371215670696E-2</v>
      </c>
      <c r="R75" s="2">
        <f t="shared" si="12"/>
        <v>29437.002</v>
      </c>
      <c r="S75">
        <f t="shared" si="16"/>
        <v>1.7250908029043966E-4</v>
      </c>
    </row>
    <row r="76" spans="1:20" x14ac:dyDescent="0.2">
      <c r="A76" s="75" t="s">
        <v>825</v>
      </c>
      <c r="B76" s="75"/>
      <c r="C76" s="76">
        <v>44455.504999999997</v>
      </c>
      <c r="D76" s="76"/>
      <c r="E76">
        <f t="shared" si="10"/>
        <v>-1408.9948270467758</v>
      </c>
      <c r="F76">
        <f t="shared" si="11"/>
        <v>-1409</v>
      </c>
      <c r="G76">
        <f t="shared" si="14"/>
        <v>1.1066099999879953E-2</v>
      </c>
      <c r="I76">
        <f t="shared" si="15"/>
        <v>1.1066099999879953E-2</v>
      </c>
      <c r="Q76" s="12">
        <f t="shared" si="13"/>
        <v>2.1200371215670696E-2</v>
      </c>
      <c r="R76" s="2">
        <f t="shared" si="12"/>
        <v>29437.004999999997</v>
      </c>
      <c r="S76">
        <f t="shared" si="16"/>
        <v>1.0270345307520479E-4</v>
      </c>
    </row>
    <row r="77" spans="1:20" x14ac:dyDescent="0.2">
      <c r="A77" s="75" t="s">
        <v>825</v>
      </c>
      <c r="B77" s="75"/>
      <c r="C77" s="76">
        <v>44455.512999999999</v>
      </c>
      <c r="D77" s="76"/>
      <c r="E77">
        <f t="shared" si="10"/>
        <v>-1408.9910873710264</v>
      </c>
      <c r="F77">
        <f t="shared" si="11"/>
        <v>-1409</v>
      </c>
      <c r="G77">
        <f t="shared" si="14"/>
        <v>1.9066100001509767E-2</v>
      </c>
      <c r="I77">
        <f t="shared" si="15"/>
        <v>1.9066100001509767E-2</v>
      </c>
      <c r="Q77" s="12">
        <f t="shared" si="13"/>
        <v>2.1200371215670696E-2</v>
      </c>
      <c r="R77" s="2">
        <f t="shared" si="12"/>
        <v>29437.012999999999</v>
      </c>
      <c r="S77">
        <f t="shared" si="16"/>
        <v>4.5551136155959645E-6</v>
      </c>
    </row>
    <row r="78" spans="1:20" x14ac:dyDescent="0.2">
      <c r="A78" s="75" t="s">
        <v>825</v>
      </c>
      <c r="B78" s="75"/>
      <c r="C78" s="76">
        <v>44455.514000000003</v>
      </c>
      <c r="D78" s="76"/>
      <c r="E78">
        <f t="shared" si="10"/>
        <v>-1408.990619911556</v>
      </c>
      <c r="F78">
        <f t="shared" si="11"/>
        <v>-1409</v>
      </c>
      <c r="G78">
        <f t="shared" si="14"/>
        <v>2.0066100005351473E-2</v>
      </c>
      <c r="I78">
        <f t="shared" si="15"/>
        <v>2.0066100005351473E-2</v>
      </c>
      <c r="Q78" s="12">
        <f t="shared" si="13"/>
        <v>2.1200371215670696E-2</v>
      </c>
      <c r="R78" s="2">
        <f t="shared" si="12"/>
        <v>29437.014000000003</v>
      </c>
      <c r="S78">
        <f t="shared" si="16"/>
        <v>1.2865711785590351E-6</v>
      </c>
    </row>
    <row r="79" spans="1:20" x14ac:dyDescent="0.2">
      <c r="A79" s="75" t="s">
        <v>779</v>
      </c>
      <c r="B79" s="75"/>
      <c r="C79" s="76">
        <v>44457.665000000001</v>
      </c>
      <c r="D79" s="76"/>
      <c r="E79">
        <f t="shared" si="10"/>
        <v>-1407.9851145946495</v>
      </c>
      <c r="F79">
        <f t="shared" si="11"/>
        <v>-1408</v>
      </c>
      <c r="G79">
        <f t="shared" si="14"/>
        <v>3.1843199998547789E-2</v>
      </c>
      <c r="I79">
        <f t="shared" si="15"/>
        <v>3.1843199998547789E-2</v>
      </c>
      <c r="Q79" s="12">
        <f t="shared" si="13"/>
        <v>2.1179856818803893E-2</v>
      </c>
      <c r="R79" s="2">
        <f t="shared" si="12"/>
        <v>29439.165000000001</v>
      </c>
      <c r="S79">
        <f t="shared" si="16"/>
        <v>1.1370688776899066E-4</v>
      </c>
    </row>
    <row r="80" spans="1:20" x14ac:dyDescent="0.2">
      <c r="A80" s="75" t="s">
        <v>826</v>
      </c>
      <c r="B80" s="75"/>
      <c r="C80" s="76">
        <v>44793.512000000002</v>
      </c>
      <c r="D80" s="76"/>
      <c r="E80">
        <f t="shared" si="10"/>
        <v>-1250.9902544517438</v>
      </c>
      <c r="F80">
        <f t="shared" si="11"/>
        <v>-1251</v>
      </c>
      <c r="G80">
        <f t="shared" si="14"/>
        <v>2.0847899999353103E-2</v>
      </c>
      <c r="I80">
        <f t="shared" si="15"/>
        <v>2.0847899999353103E-2</v>
      </c>
      <c r="Q80" s="12">
        <f t="shared" si="13"/>
        <v>1.8055450653849996E-2</v>
      </c>
      <c r="R80" s="2">
        <f t="shared" si="12"/>
        <v>29775.012000000002</v>
      </c>
      <c r="S80">
        <f t="shared" si="16"/>
        <v>7.7977733472007342E-6</v>
      </c>
    </row>
    <row r="81" spans="1:19" x14ac:dyDescent="0.2">
      <c r="A81" s="75" t="s">
        <v>826</v>
      </c>
      <c r="B81" s="75"/>
      <c r="C81" s="76">
        <v>44838.438000000002</v>
      </c>
      <c r="D81" s="76"/>
      <c r="E81">
        <f t="shared" si="10"/>
        <v>-1229.9891703664905</v>
      </c>
      <c r="F81">
        <f t="shared" si="11"/>
        <v>-1230</v>
      </c>
      <c r="G81">
        <f t="shared" si="14"/>
        <v>2.3166999999375548E-2</v>
      </c>
      <c r="I81">
        <f t="shared" si="15"/>
        <v>2.3166999999375548E-2</v>
      </c>
      <c r="Q81" s="12">
        <f t="shared" si="13"/>
        <v>1.7652055996578254E-2</v>
      </c>
      <c r="R81" s="2">
        <f t="shared" si="12"/>
        <v>29819.938000000002</v>
      </c>
      <c r="S81">
        <f t="shared" si="16"/>
        <v>3.0414607353989845E-5</v>
      </c>
    </row>
    <row r="82" spans="1:19" x14ac:dyDescent="0.2">
      <c r="A82" s="75" t="s">
        <v>827</v>
      </c>
      <c r="B82" s="75"/>
      <c r="C82" s="76">
        <v>45116.533000000003</v>
      </c>
      <c r="D82" s="76"/>
      <c r="E82">
        <f t="shared" si="10"/>
        <v>-1099.9910294527965</v>
      </c>
      <c r="F82">
        <f t="shared" si="11"/>
        <v>-1100</v>
      </c>
      <c r="G82">
        <f t="shared" si="14"/>
        <v>1.9190000006346963E-2</v>
      </c>
      <c r="I82">
        <f t="shared" si="15"/>
        <v>1.9190000006346963E-2</v>
      </c>
      <c r="Q82" s="12">
        <f t="shared" si="13"/>
        <v>1.5231099940530565E-2</v>
      </c>
      <c r="R82" s="2">
        <f t="shared" si="12"/>
        <v>30098.033000000003</v>
      </c>
      <c r="S82">
        <f t="shared" si="16"/>
        <v>1.5672889731121086E-5</v>
      </c>
    </row>
    <row r="83" spans="1:19" x14ac:dyDescent="0.2">
      <c r="A83" s="75" t="s">
        <v>828</v>
      </c>
      <c r="B83" s="75"/>
      <c r="C83" s="76">
        <v>45176.434000000001</v>
      </c>
      <c r="D83" s="76"/>
      <c r="E83">
        <f t="shared" si="10"/>
        <v>-1071.9897398256155</v>
      </c>
      <c r="F83">
        <f t="shared" si="11"/>
        <v>-1072</v>
      </c>
      <c r="G83">
        <f t="shared" si="14"/>
        <v>2.1948800000245683E-2</v>
      </c>
      <c r="I83">
        <f t="shared" si="15"/>
        <v>2.1948800000245683E-2</v>
      </c>
      <c r="Q83" s="12">
        <f t="shared" si="13"/>
        <v>1.4726847429928974E-2</v>
      </c>
      <c r="R83" s="2">
        <f t="shared" si="12"/>
        <v>30157.934000000001</v>
      </c>
      <c r="S83">
        <f t="shared" si="16"/>
        <v>5.2156598927904118E-5</v>
      </c>
    </row>
    <row r="84" spans="1:19" x14ac:dyDescent="0.2">
      <c r="A84" s="75" t="s">
        <v>829</v>
      </c>
      <c r="B84" s="75"/>
      <c r="C84" s="76">
        <v>45191.415000000001</v>
      </c>
      <c r="D84" s="76"/>
      <c r="E84">
        <f t="shared" si="10"/>
        <v>-1064.9867295268757</v>
      </c>
      <c r="F84">
        <f t="shared" si="11"/>
        <v>-1065</v>
      </c>
      <c r="G84">
        <f t="shared" si="14"/>
        <v>2.8388500002620276E-2</v>
      </c>
      <c r="I84">
        <f t="shared" si="15"/>
        <v>2.8388500002620276E-2</v>
      </c>
      <c r="Q84" s="12">
        <f t="shared" si="13"/>
        <v>1.4601735957727572E-2</v>
      </c>
      <c r="R84" s="2">
        <f t="shared" si="12"/>
        <v>30172.915000000001</v>
      </c>
      <c r="S84">
        <f t="shared" si="16"/>
        <v>1.9007486282954624E-4</v>
      </c>
    </row>
    <row r="85" spans="1:19" x14ac:dyDescent="0.2">
      <c r="A85" s="75" t="s">
        <v>830</v>
      </c>
      <c r="B85" s="75"/>
      <c r="C85" s="76">
        <v>45531.534</v>
      </c>
      <c r="D85" s="76"/>
      <c r="E85">
        <f t="shared" ref="E85:E116" si="17">+(C85-C$7)/C$8</f>
        <v>-905.99488253421373</v>
      </c>
      <c r="F85">
        <f t="shared" ref="F85:F116" si="18">ROUND(2*E85,0)/2</f>
        <v>-906</v>
      </c>
      <c r="G85">
        <f t="shared" si="14"/>
        <v>1.0947399998258334E-2</v>
      </c>
      <c r="I85">
        <f t="shared" si="15"/>
        <v>1.0947399998258334E-2</v>
      </c>
      <c r="Q85" s="12">
        <f t="shared" si="13"/>
        <v>1.1862440656176518E-2</v>
      </c>
      <c r="R85" s="2">
        <f t="shared" ref="R85:R116" si="19">+C85-15018.5</f>
        <v>30513.034</v>
      </c>
      <c r="S85">
        <f t="shared" si="16"/>
        <v>8.372994056433432E-7</v>
      </c>
    </row>
    <row r="86" spans="1:19" x14ac:dyDescent="0.2">
      <c r="A86" s="75" t="s">
        <v>831</v>
      </c>
      <c r="B86" s="75"/>
      <c r="C86" s="76">
        <v>45561.483</v>
      </c>
      <c r="D86" s="76"/>
      <c r="E86">
        <f t="shared" si="17"/>
        <v>-891.99493890982535</v>
      </c>
      <c r="F86">
        <f t="shared" si="18"/>
        <v>-892</v>
      </c>
      <c r="G86">
        <f t="shared" si="14"/>
        <v>1.082680000399705E-2</v>
      </c>
      <c r="I86">
        <f t="shared" si="15"/>
        <v>1.082680000399705E-2</v>
      </c>
      <c r="Q86" s="12">
        <f t="shared" ref="Q86:Q117" si="20">+D$11+D$12*F86+D$13*F86^2</f>
        <v>1.1630652637328546E-2</v>
      </c>
      <c r="R86" s="2">
        <f t="shared" si="19"/>
        <v>30542.983</v>
      </c>
      <c r="S86">
        <f t="shared" si="16"/>
        <v>6.4617905611397993E-7</v>
      </c>
    </row>
    <row r="87" spans="1:19" x14ac:dyDescent="0.2">
      <c r="A87" s="75" t="s">
        <v>831</v>
      </c>
      <c r="B87" s="75"/>
      <c r="C87" s="76">
        <v>45561.485999999997</v>
      </c>
      <c r="D87" s="76"/>
      <c r="E87">
        <f t="shared" si="17"/>
        <v>-891.993536531421</v>
      </c>
      <c r="F87">
        <f t="shared" si="18"/>
        <v>-892</v>
      </c>
      <c r="G87">
        <f t="shared" si="14"/>
        <v>1.3826800000970252E-2</v>
      </c>
      <c r="I87">
        <f t="shared" si="15"/>
        <v>1.3826800000970252E-2</v>
      </c>
      <c r="Q87" s="12">
        <f t="shared" si="20"/>
        <v>1.1630652637328546E-2</v>
      </c>
      <c r="R87" s="2">
        <f t="shared" si="19"/>
        <v>30542.985999999997</v>
      </c>
      <c r="S87">
        <f t="shared" si="16"/>
        <v>4.8230632428304157E-6</v>
      </c>
    </row>
    <row r="88" spans="1:19" x14ac:dyDescent="0.2">
      <c r="A88" s="75" t="s">
        <v>831</v>
      </c>
      <c r="B88" s="75"/>
      <c r="C88" s="76">
        <v>45561.489000000001</v>
      </c>
      <c r="D88" s="76"/>
      <c r="E88">
        <f t="shared" si="17"/>
        <v>-891.99213415301335</v>
      </c>
      <c r="F88">
        <f t="shared" si="18"/>
        <v>-892</v>
      </c>
      <c r="G88">
        <f t="shared" si="14"/>
        <v>1.6826800005219411E-2</v>
      </c>
      <c r="I88">
        <f t="shared" si="15"/>
        <v>1.6826800005219411E-2</v>
      </c>
      <c r="Q88" s="12">
        <f t="shared" si="20"/>
        <v>1.1630652637328546E-2</v>
      </c>
      <c r="R88" s="2">
        <f t="shared" si="19"/>
        <v>30542.989000000001</v>
      </c>
      <c r="S88">
        <f t="shared" si="16"/>
        <v>2.6999947468839168E-5</v>
      </c>
    </row>
    <row r="89" spans="1:19" x14ac:dyDescent="0.2">
      <c r="A89" s="75" t="s">
        <v>832</v>
      </c>
      <c r="B89" s="75"/>
      <c r="C89" s="76">
        <v>45561.491999999998</v>
      </c>
      <c r="D89" s="76"/>
      <c r="E89">
        <f t="shared" si="17"/>
        <v>-891.990731774609</v>
      </c>
      <c r="F89">
        <f t="shared" si="18"/>
        <v>-892</v>
      </c>
      <c r="G89">
        <f t="shared" si="14"/>
        <v>1.9826800002192613E-2</v>
      </c>
      <c r="I89">
        <f t="shared" si="15"/>
        <v>1.9826800002192613E-2</v>
      </c>
      <c r="Q89" s="12">
        <f t="shared" si="20"/>
        <v>1.1630652637328546E-2</v>
      </c>
      <c r="R89" s="2">
        <f t="shared" si="19"/>
        <v>30542.991999999998</v>
      </c>
      <c r="S89">
        <f t="shared" si="16"/>
        <v>6.7176831626568183E-5</v>
      </c>
    </row>
    <row r="90" spans="1:19" x14ac:dyDescent="0.2">
      <c r="A90" s="75" t="s">
        <v>831</v>
      </c>
      <c r="B90" s="75"/>
      <c r="C90" s="76">
        <v>45561.493999999999</v>
      </c>
      <c r="D90" s="76"/>
      <c r="E90">
        <f t="shared" si="17"/>
        <v>-891.98979685567167</v>
      </c>
      <c r="F90">
        <f t="shared" si="18"/>
        <v>-892</v>
      </c>
      <c r="G90">
        <f t="shared" si="14"/>
        <v>2.1826800002600066E-2</v>
      </c>
      <c r="I90">
        <f t="shared" si="15"/>
        <v>2.1826800002600066E-2</v>
      </c>
      <c r="Q90" s="12">
        <f t="shared" si="20"/>
        <v>1.1630652637328546E-2</v>
      </c>
      <c r="R90" s="2">
        <f t="shared" si="19"/>
        <v>30542.993999999999</v>
      </c>
      <c r="S90">
        <f t="shared" si="16"/>
        <v>1.0396142109433337E-4</v>
      </c>
    </row>
    <row r="91" spans="1:19" x14ac:dyDescent="0.2">
      <c r="A91" s="75" t="s">
        <v>832</v>
      </c>
      <c r="B91" s="75"/>
      <c r="C91" s="76">
        <v>45606.402000000002</v>
      </c>
      <c r="D91" s="76"/>
      <c r="E91">
        <f t="shared" si="17"/>
        <v>-870.99712704085107</v>
      </c>
      <c r="F91">
        <f t="shared" si="18"/>
        <v>-871</v>
      </c>
      <c r="G91">
        <f t="shared" si="14"/>
        <v>6.1458999989554286E-3</v>
      </c>
      <c r="I91">
        <f t="shared" si="15"/>
        <v>6.1458999989554286E-3</v>
      </c>
      <c r="Q91" s="12">
        <f t="shared" si="20"/>
        <v>1.1285825575403575E-2</v>
      </c>
      <c r="R91" s="2">
        <f t="shared" si="19"/>
        <v>30587.902000000002</v>
      </c>
      <c r="S91">
        <f t="shared" si="16"/>
        <v>2.6418834931425809E-5</v>
      </c>
    </row>
    <row r="92" spans="1:19" x14ac:dyDescent="0.2">
      <c r="A92" s="75" t="s">
        <v>833</v>
      </c>
      <c r="B92" s="75"/>
      <c r="C92" s="76">
        <v>45854.553999999996</v>
      </c>
      <c r="D92" s="76"/>
      <c r="E92">
        <f t="shared" si="17"/>
        <v>-754.99612499473676</v>
      </c>
      <c r="F92">
        <f t="shared" si="18"/>
        <v>-755</v>
      </c>
      <c r="G92">
        <f t="shared" si="14"/>
        <v>8.2894999941345304E-3</v>
      </c>
      <c r="I92">
        <f t="shared" si="15"/>
        <v>8.2894999941345304E-3</v>
      </c>
      <c r="Q92" s="12">
        <f t="shared" si="20"/>
        <v>9.4427959886973743E-3</v>
      </c>
      <c r="R92" s="2">
        <f t="shared" si="19"/>
        <v>30836.053999999996</v>
      </c>
      <c r="S92">
        <f t="shared" si="16"/>
        <v>1.3300916510746993E-6</v>
      </c>
    </row>
    <row r="93" spans="1:19" x14ac:dyDescent="0.2">
      <c r="A93" s="75" t="s">
        <v>779</v>
      </c>
      <c r="B93" s="75"/>
      <c r="C93" s="76">
        <v>45888.786</v>
      </c>
      <c r="D93" s="76"/>
      <c r="E93">
        <f t="shared" si="17"/>
        <v>-738.99405246643516</v>
      </c>
      <c r="F93">
        <f t="shared" si="18"/>
        <v>-739</v>
      </c>
      <c r="G93">
        <f t="shared" si="14"/>
        <v>1.2723100000584964E-2</v>
      </c>
      <c r="I93">
        <f t="shared" si="15"/>
        <v>1.2723100000584964E-2</v>
      </c>
      <c r="Q93" s="12">
        <f t="shared" si="20"/>
        <v>9.1967886696217964E-3</v>
      </c>
      <c r="R93" s="2">
        <f t="shared" si="19"/>
        <v>30870.286</v>
      </c>
      <c r="S93">
        <f t="shared" si="16"/>
        <v>1.2434871602879225E-5</v>
      </c>
    </row>
    <row r="94" spans="1:19" x14ac:dyDescent="0.2">
      <c r="A94" s="75" t="s">
        <v>834</v>
      </c>
      <c r="B94" s="75"/>
      <c r="C94" s="76">
        <v>45899.472000000002</v>
      </c>
      <c r="D94" s="76"/>
      <c r="E94">
        <f t="shared" si="17"/>
        <v>-733.99878058522938</v>
      </c>
      <c r="F94">
        <f t="shared" si="18"/>
        <v>-734</v>
      </c>
      <c r="G94">
        <f t="shared" si="14"/>
        <v>2.6085999998031184E-3</v>
      </c>
      <c r="I94">
        <f t="shared" si="15"/>
        <v>2.6085999998031184E-3</v>
      </c>
      <c r="Q94" s="12">
        <f t="shared" si="20"/>
        <v>9.1203192347459622E-3</v>
      </c>
      <c r="R94" s="2">
        <f t="shared" si="19"/>
        <v>30880.972000000002</v>
      </c>
      <c r="S94">
        <f t="shared" si="16"/>
        <v>4.2402487394724615E-5</v>
      </c>
    </row>
    <row r="95" spans="1:19" x14ac:dyDescent="0.2">
      <c r="A95" s="75" t="s">
        <v>834</v>
      </c>
      <c r="B95" s="75"/>
      <c r="C95" s="76">
        <v>45914.453999999998</v>
      </c>
      <c r="D95" s="76"/>
      <c r="E95">
        <f t="shared" si="17"/>
        <v>-726.99530282702267</v>
      </c>
      <c r="F95">
        <f t="shared" si="18"/>
        <v>-727</v>
      </c>
      <c r="G95">
        <f t="shared" si="14"/>
        <v>1.004829999874346E-2</v>
      </c>
      <c r="I95">
        <f t="shared" si="15"/>
        <v>1.004829999874346E-2</v>
      </c>
      <c r="Q95" s="12">
        <f t="shared" si="20"/>
        <v>9.0135883077880202E-3</v>
      </c>
      <c r="R95" s="2">
        <f t="shared" si="19"/>
        <v>30895.953999999998</v>
      </c>
      <c r="S95">
        <f t="shared" si="16"/>
        <v>1.0706282833998647E-6</v>
      </c>
    </row>
    <row r="96" spans="1:19" x14ac:dyDescent="0.2">
      <c r="A96" s="75" t="s">
        <v>836</v>
      </c>
      <c r="B96" s="75"/>
      <c r="C96" s="76">
        <v>45944.398000000001</v>
      </c>
      <c r="D96" s="76"/>
      <c r="E96">
        <f t="shared" si="17"/>
        <v>-712.99769649997609</v>
      </c>
      <c r="F96">
        <f t="shared" si="18"/>
        <v>-713</v>
      </c>
      <c r="G96">
        <f t="shared" si="14"/>
        <v>4.9276999998255633E-3</v>
      </c>
      <c r="I96">
        <f t="shared" si="15"/>
        <v>4.9276999998255633E-3</v>
      </c>
      <c r="Q96" s="12">
        <f t="shared" si="20"/>
        <v>8.8012684404109361E-3</v>
      </c>
      <c r="R96" s="2">
        <f t="shared" si="19"/>
        <v>30925.898000000001</v>
      </c>
      <c r="S96">
        <f t="shared" si="16"/>
        <v>1.5004532463898997E-5</v>
      </c>
    </row>
    <row r="97" spans="1:19" x14ac:dyDescent="0.2">
      <c r="A97" s="75" t="s">
        <v>779</v>
      </c>
      <c r="B97" s="75"/>
      <c r="C97" s="76">
        <v>45948.692999999999</v>
      </c>
      <c r="D97" s="76"/>
      <c r="E97">
        <f t="shared" si="17"/>
        <v>-710.98995808244217</v>
      </c>
      <c r="F97">
        <f t="shared" si="18"/>
        <v>-711</v>
      </c>
      <c r="G97">
        <f t="shared" si="14"/>
        <v>2.1481900002982002E-2</v>
      </c>
      <c r="I97">
        <f t="shared" si="15"/>
        <v>2.1481900002982002E-2</v>
      </c>
      <c r="Q97" s="12">
        <f t="shared" si="20"/>
        <v>8.7710613286401985E-3</v>
      </c>
      <c r="R97" s="2">
        <f t="shared" si="19"/>
        <v>30930.192999999999</v>
      </c>
      <c r="S97">
        <f t="shared" si="16"/>
        <v>1.615654198051433E-4</v>
      </c>
    </row>
    <row r="98" spans="1:19" x14ac:dyDescent="0.2">
      <c r="A98" s="75" t="s">
        <v>836</v>
      </c>
      <c r="B98" s="75"/>
      <c r="C98" s="76">
        <v>45974.345999999998</v>
      </c>
      <c r="D98" s="76"/>
      <c r="E98">
        <f t="shared" si="17"/>
        <v>-698.99822033505802</v>
      </c>
      <c r="F98">
        <f t="shared" si="18"/>
        <v>-699</v>
      </c>
      <c r="G98">
        <f t="shared" si="14"/>
        <v>3.8070999944466166E-3</v>
      </c>
      <c r="I98">
        <f t="shared" si="15"/>
        <v>3.8070999944466166E-3</v>
      </c>
      <c r="Q98" s="12">
        <f t="shared" si="20"/>
        <v>8.5904712217522404E-3</v>
      </c>
      <c r="R98" s="2">
        <f t="shared" si="19"/>
        <v>30955.845999999998</v>
      </c>
      <c r="S98">
        <f t="shared" si="16"/>
        <v>2.2880640298215308E-5</v>
      </c>
    </row>
    <row r="99" spans="1:19" x14ac:dyDescent="0.2">
      <c r="A99" s="75" t="s">
        <v>837</v>
      </c>
      <c r="B99" s="75"/>
      <c r="C99" s="76">
        <v>46267.430999999997</v>
      </c>
      <c r="D99" s="76"/>
      <c r="E99">
        <f t="shared" si="17"/>
        <v>-561.99286198740799</v>
      </c>
      <c r="F99">
        <f t="shared" si="18"/>
        <v>-562</v>
      </c>
      <c r="G99">
        <f t="shared" si="14"/>
        <v>1.526979999471223E-2</v>
      </c>
      <c r="I99">
        <f t="shared" si="15"/>
        <v>1.526979999471223E-2</v>
      </c>
      <c r="Q99" s="12">
        <f t="shared" si="20"/>
        <v>6.608024546401867E-3</v>
      </c>
      <c r="R99" s="2">
        <f t="shared" si="19"/>
        <v>31248.930999999997</v>
      </c>
      <c r="S99">
        <f t="shared" si="16"/>
        <v>7.5026353916952192E-5</v>
      </c>
    </row>
    <row r="100" spans="1:19" x14ac:dyDescent="0.2">
      <c r="A100" s="75" t="s">
        <v>779</v>
      </c>
      <c r="B100" s="75"/>
      <c r="C100" s="76">
        <v>46288.822999999997</v>
      </c>
      <c r="D100" s="76"/>
      <c r="E100">
        <f t="shared" si="17"/>
        <v>-551.9929690356264</v>
      </c>
      <c r="F100">
        <f t="shared" si="18"/>
        <v>-552</v>
      </c>
      <c r="G100">
        <f t="shared" si="14"/>
        <v>1.5040799997223075E-2</v>
      </c>
      <c r="I100">
        <f t="shared" si="15"/>
        <v>1.5040799997223075E-2</v>
      </c>
      <c r="Q100" s="12">
        <f t="shared" si="20"/>
        <v>6.4690303422089528E-3</v>
      </c>
      <c r="R100" s="2">
        <f t="shared" si="19"/>
        <v>31270.322999999997</v>
      </c>
      <c r="S100">
        <f t="shared" si="16"/>
        <v>7.3475235018620935E-5</v>
      </c>
    </row>
    <row r="101" spans="1:19" x14ac:dyDescent="0.2">
      <c r="A101" s="75" t="s">
        <v>779</v>
      </c>
      <c r="B101" s="75"/>
      <c r="C101" s="76">
        <v>46348.707000000002</v>
      </c>
      <c r="D101" s="76"/>
      <c r="E101">
        <f t="shared" si="17"/>
        <v>-523.99962621940779</v>
      </c>
      <c r="F101">
        <f t="shared" si="18"/>
        <v>-524</v>
      </c>
      <c r="G101">
        <f t="shared" ref="G101:G132" si="21">+C101-(C$7+F101*C$8)</f>
        <v>7.9960000584833324E-4</v>
      </c>
      <c r="I101">
        <f t="shared" ref="I101:I134" si="22">G101</f>
        <v>7.9960000584833324E-4</v>
      </c>
      <c r="Q101" s="12">
        <f t="shared" si="20"/>
        <v>6.0839794741330043E-3</v>
      </c>
      <c r="R101" s="2">
        <f t="shared" si="19"/>
        <v>31330.207000000002</v>
      </c>
      <c r="S101">
        <f t="shared" ref="S101:S137" si="23">+(Q101-G101)^2</f>
        <v>2.7924666364828584E-5</v>
      </c>
    </row>
    <row r="102" spans="1:19" x14ac:dyDescent="0.2">
      <c r="A102" s="75" t="s">
        <v>779</v>
      </c>
      <c r="B102" s="75"/>
      <c r="C102" s="76">
        <v>46654.631999999998</v>
      </c>
      <c r="D102" s="76"/>
      <c r="E102">
        <f t="shared" si="17"/>
        <v>-380.99208829524116</v>
      </c>
      <c r="F102">
        <f t="shared" si="18"/>
        <v>-381</v>
      </c>
      <c r="G102">
        <f t="shared" si="21"/>
        <v>1.6924899995501619E-2</v>
      </c>
      <c r="I102">
        <f t="shared" si="22"/>
        <v>1.6924899995501619E-2</v>
      </c>
      <c r="Q102" s="12">
        <f t="shared" si="20"/>
        <v>4.2124526660279552E-3</v>
      </c>
      <c r="R102" s="2">
        <f t="shared" si="19"/>
        <v>31636.131999999998</v>
      </c>
      <c r="S102">
        <f t="shared" si="23"/>
        <v>1.6160631710464209E-4</v>
      </c>
    </row>
    <row r="103" spans="1:19" x14ac:dyDescent="0.2">
      <c r="A103" s="75" t="s">
        <v>779</v>
      </c>
      <c r="B103" s="75"/>
      <c r="C103" s="76">
        <v>46701.682999999997</v>
      </c>
      <c r="D103" s="76"/>
      <c r="E103">
        <f t="shared" si="17"/>
        <v>-358.99765283926342</v>
      </c>
      <c r="F103">
        <f t="shared" si="18"/>
        <v>-359</v>
      </c>
      <c r="G103">
        <f t="shared" si="21"/>
        <v>5.0210999979753979E-3</v>
      </c>
      <c r="I103">
        <f t="shared" si="22"/>
        <v>5.0210999979753979E-3</v>
      </c>
      <c r="Q103" s="12">
        <f t="shared" si="20"/>
        <v>3.9386255026579824E-3</v>
      </c>
      <c r="R103" s="2">
        <f t="shared" si="19"/>
        <v>31683.182999999997</v>
      </c>
      <c r="S103">
        <f t="shared" si="23"/>
        <v>1.1717510330126933E-6</v>
      </c>
    </row>
    <row r="104" spans="1:19" x14ac:dyDescent="0.2">
      <c r="A104" s="75" t="s">
        <v>779</v>
      </c>
      <c r="B104" s="75"/>
      <c r="C104" s="76">
        <v>46979.775999999998</v>
      </c>
      <c r="D104" s="76"/>
      <c r="E104">
        <f t="shared" si="17"/>
        <v>-229.00044684450677</v>
      </c>
      <c r="F104">
        <f t="shared" si="18"/>
        <v>-229</v>
      </c>
      <c r="G104">
        <f t="shared" si="21"/>
        <v>-9.5590000273659825E-4</v>
      </c>
      <c r="I104">
        <f t="shared" si="22"/>
        <v>-9.5590000273659825E-4</v>
      </c>
      <c r="Q104" s="12">
        <f t="shared" si="20"/>
        <v>2.3973098261188003E-3</v>
      </c>
      <c r="R104" s="2">
        <f t="shared" si="19"/>
        <v>31961.275999999998</v>
      </c>
      <c r="S104">
        <f t="shared" si="23"/>
        <v>1.1244016156332451E-5</v>
      </c>
    </row>
    <row r="105" spans="1:19" x14ac:dyDescent="0.2">
      <c r="A105" s="75" t="s">
        <v>779</v>
      </c>
      <c r="B105" s="75"/>
      <c r="C105" s="76">
        <v>46994.756999999998</v>
      </c>
      <c r="D105" s="76"/>
      <c r="E105">
        <f t="shared" si="17"/>
        <v>-221.9974365457671</v>
      </c>
      <c r="F105">
        <f t="shared" si="18"/>
        <v>-222</v>
      </c>
      <c r="G105">
        <f t="shared" si="21"/>
        <v>5.4837999996379949E-3</v>
      </c>
      <c r="I105">
        <f t="shared" si="22"/>
        <v>5.4837999996379949E-3</v>
      </c>
      <c r="Q105" s="12">
        <f t="shared" si="20"/>
        <v>2.3180409564033094E-3</v>
      </c>
      <c r="R105" s="2">
        <f t="shared" si="19"/>
        <v>31976.256999999998</v>
      </c>
      <c r="S105">
        <f t="shared" si="23"/>
        <v>1.0022030319822192E-5</v>
      </c>
    </row>
    <row r="106" spans="1:19" x14ac:dyDescent="0.2">
      <c r="A106" s="75" t="s">
        <v>779</v>
      </c>
      <c r="B106" s="75"/>
      <c r="C106" s="76">
        <v>47024.703000000001</v>
      </c>
      <c r="D106" s="76"/>
      <c r="E106">
        <f t="shared" si="17"/>
        <v>-207.99889529978307</v>
      </c>
      <c r="F106">
        <f t="shared" si="18"/>
        <v>-208</v>
      </c>
      <c r="G106">
        <f t="shared" si="21"/>
        <v>2.3632000011275522E-3</v>
      </c>
      <c r="I106">
        <f t="shared" si="22"/>
        <v>2.3632000011275522E-3</v>
      </c>
      <c r="Q106" s="12">
        <f t="shared" si="20"/>
        <v>2.1606452035111221E-3</v>
      </c>
      <c r="R106" s="2">
        <f t="shared" si="19"/>
        <v>32006.203000000001</v>
      </c>
      <c r="S106">
        <f t="shared" si="23"/>
        <v>4.1028446037432965E-8</v>
      </c>
    </row>
    <row r="107" spans="1:19" x14ac:dyDescent="0.2">
      <c r="A107" s="75" t="s">
        <v>779</v>
      </c>
      <c r="B107" s="75"/>
      <c r="C107" s="76">
        <v>47039.675999999999</v>
      </c>
      <c r="D107" s="76"/>
      <c r="E107">
        <f t="shared" si="17"/>
        <v>-200.99962467679276</v>
      </c>
      <c r="F107">
        <f t="shared" si="18"/>
        <v>-201</v>
      </c>
      <c r="G107">
        <f t="shared" si="21"/>
        <v>8.029000018723309E-4</v>
      </c>
      <c r="I107">
        <f t="shared" si="22"/>
        <v>8.029000018723309E-4</v>
      </c>
      <c r="Q107" s="12">
        <f t="shared" si="20"/>
        <v>2.0825183203344259E-3</v>
      </c>
      <c r="R107" s="2">
        <f t="shared" si="19"/>
        <v>32021.175999999999</v>
      </c>
      <c r="S107">
        <f t="shared" si="23"/>
        <v>1.6374230409437596E-6</v>
      </c>
    </row>
    <row r="108" spans="1:19" x14ac:dyDescent="0.2">
      <c r="A108" s="75" t="s">
        <v>779</v>
      </c>
      <c r="B108" s="75"/>
      <c r="C108" s="76">
        <v>47056.792000000001</v>
      </c>
      <c r="D108" s="76"/>
      <c r="E108">
        <f t="shared" si="17"/>
        <v>-192.99858841264196</v>
      </c>
      <c r="F108">
        <f t="shared" si="18"/>
        <v>-193</v>
      </c>
      <c r="G108">
        <f t="shared" si="21"/>
        <v>3.0197000014595687E-3</v>
      </c>
      <c r="I108">
        <f t="shared" si="22"/>
        <v>3.0197000014595687E-3</v>
      </c>
      <c r="Q108" s="12">
        <f t="shared" si="20"/>
        <v>1.9936965708013833E-3</v>
      </c>
      <c r="R108" s="2">
        <f t="shared" si="19"/>
        <v>32038.292000000001</v>
      </c>
      <c r="S108">
        <f t="shared" si="23"/>
        <v>1.0526830397223661E-6</v>
      </c>
    </row>
    <row r="109" spans="1:19" x14ac:dyDescent="0.2">
      <c r="A109" s="75" t="s">
        <v>779</v>
      </c>
      <c r="B109" s="75"/>
      <c r="C109" s="76">
        <v>47084.6</v>
      </c>
      <c r="D109" s="76"/>
      <c r="E109">
        <f t="shared" si="17"/>
        <v>-179.99947551047677</v>
      </c>
      <c r="F109">
        <f t="shared" si="18"/>
        <v>-180</v>
      </c>
      <c r="G109">
        <f t="shared" si="21"/>
        <v>1.1220000014873222E-3</v>
      </c>
      <c r="I109">
        <f t="shared" si="22"/>
        <v>1.1220000014873222E-3</v>
      </c>
      <c r="Q109" s="12">
        <f t="shared" si="20"/>
        <v>1.8504216438819273E-3</v>
      </c>
      <c r="R109" s="2">
        <f t="shared" si="19"/>
        <v>32066.1</v>
      </c>
      <c r="S109">
        <f t="shared" si="23"/>
        <v>5.3059808910885401E-7</v>
      </c>
    </row>
    <row r="110" spans="1:19" x14ac:dyDescent="0.2">
      <c r="A110" s="75" t="s">
        <v>779</v>
      </c>
      <c r="B110" s="75"/>
      <c r="C110" s="76">
        <v>47469.648000000001</v>
      </c>
      <c r="D110" s="76"/>
      <c r="E110">
        <f t="shared" si="17"/>
        <v>-5.1420541536849737E-3</v>
      </c>
      <c r="F110">
        <f t="shared" si="18"/>
        <v>0</v>
      </c>
      <c r="G110">
        <f t="shared" si="21"/>
        <v>-1.0999999998603016E-2</v>
      </c>
      <c r="I110">
        <f t="shared" si="22"/>
        <v>-1.0999999998603016E-2</v>
      </c>
      <c r="Q110" s="12">
        <f t="shared" si="20"/>
        <v>1.555821818335976E-6</v>
      </c>
      <c r="R110" s="2">
        <f t="shared" si="19"/>
        <v>32451.148000000001</v>
      </c>
      <c r="S110">
        <f t="shared" si="23"/>
        <v>1.2103423046984692E-4</v>
      </c>
    </row>
    <row r="111" spans="1:19" x14ac:dyDescent="0.2">
      <c r="A111" s="75" t="s">
        <v>779</v>
      </c>
      <c r="B111" s="75"/>
      <c r="C111" s="76">
        <v>47478.214</v>
      </c>
      <c r="D111" s="76"/>
      <c r="E111">
        <f t="shared" si="17"/>
        <v>3.9991157536693773</v>
      </c>
      <c r="F111">
        <f t="shared" si="18"/>
        <v>4</v>
      </c>
      <c r="G111">
        <f t="shared" si="21"/>
        <v>-1.8915999971795827E-3</v>
      </c>
      <c r="I111">
        <f t="shared" si="22"/>
        <v>-1.8915999971795827E-3</v>
      </c>
      <c r="Q111" s="12">
        <f t="shared" si="20"/>
        <v>-3.6671234683690296E-5</v>
      </c>
      <c r="R111" s="2">
        <f t="shared" si="19"/>
        <v>32459.714</v>
      </c>
      <c r="S111">
        <f t="shared" si="23"/>
        <v>3.4407607139345427E-6</v>
      </c>
    </row>
    <row r="112" spans="1:19" x14ac:dyDescent="0.2">
      <c r="A112" s="75" t="s">
        <v>779</v>
      </c>
      <c r="B112" s="75"/>
      <c r="C112" s="76">
        <v>47717.81</v>
      </c>
      <c r="D112" s="76"/>
      <c r="E112">
        <f t="shared" si="17"/>
        <v>116.00053458664733</v>
      </c>
      <c r="F112">
        <f t="shared" si="18"/>
        <v>116</v>
      </c>
      <c r="G112">
        <f t="shared" si="21"/>
        <v>1.1435999986133538E-3</v>
      </c>
      <c r="I112">
        <f t="shared" si="22"/>
        <v>1.1435999986133538E-3</v>
      </c>
      <c r="Q112" s="12">
        <f t="shared" si="20"/>
        <v>-1.0565638877879637E-3</v>
      </c>
      <c r="R112" s="2">
        <f t="shared" si="19"/>
        <v>32699.309999999998</v>
      </c>
      <c r="S112">
        <f t="shared" si="23"/>
        <v>4.8407211270245497E-6</v>
      </c>
    </row>
    <row r="113" spans="1:19" x14ac:dyDescent="0.2">
      <c r="A113" s="75" t="s">
        <v>779</v>
      </c>
      <c r="B113" s="75"/>
      <c r="C113" s="76">
        <v>47732.792000000001</v>
      </c>
      <c r="D113" s="76"/>
      <c r="E113">
        <f t="shared" si="17"/>
        <v>123.00401234485739</v>
      </c>
      <c r="F113">
        <f t="shared" si="18"/>
        <v>123</v>
      </c>
      <c r="G113">
        <f t="shared" si="21"/>
        <v>8.5833000048296526E-3</v>
      </c>
      <c r="I113">
        <f t="shared" si="22"/>
        <v>8.5833000048296526E-3</v>
      </c>
      <c r="Q113" s="12">
        <f t="shared" si="20"/>
        <v>-1.1170715500803954E-3</v>
      </c>
      <c r="R113" s="2">
        <f t="shared" si="19"/>
        <v>32714.292000000001</v>
      </c>
      <c r="S113">
        <f t="shared" si="23"/>
        <v>9.4097208303307983E-5</v>
      </c>
    </row>
    <row r="114" spans="1:19" x14ac:dyDescent="0.2">
      <c r="A114" s="75" t="s">
        <v>839</v>
      </c>
      <c r="B114" s="75"/>
      <c r="C114" s="76">
        <v>47743.472000000002</v>
      </c>
      <c r="D114" s="76"/>
      <c r="E114">
        <f t="shared" si="17"/>
        <v>127.99647946925116</v>
      </c>
      <c r="F114">
        <f t="shared" si="18"/>
        <v>128</v>
      </c>
      <c r="G114">
        <f t="shared" si="21"/>
        <v>-7.5311999971745536E-3</v>
      </c>
      <c r="I114">
        <f t="shared" si="22"/>
        <v>-7.5311999971745536E-3</v>
      </c>
      <c r="Q114" s="12">
        <f t="shared" si="20"/>
        <v>-1.1600582503833983E-3</v>
      </c>
      <c r="R114" s="2">
        <f t="shared" si="19"/>
        <v>32724.972000000002</v>
      </c>
      <c r="S114">
        <f t="shared" si="23"/>
        <v>4.0591447157705054E-5</v>
      </c>
    </row>
    <row r="115" spans="1:19" x14ac:dyDescent="0.2">
      <c r="A115" s="75" t="s">
        <v>840</v>
      </c>
      <c r="B115" s="75"/>
      <c r="C115" s="76">
        <v>47743.483</v>
      </c>
      <c r="D115" s="76"/>
      <c r="E115">
        <f t="shared" si="17"/>
        <v>128.00162152340485</v>
      </c>
      <c r="F115">
        <f t="shared" si="18"/>
        <v>128</v>
      </c>
      <c r="G115">
        <f t="shared" si="21"/>
        <v>3.4688000014284626E-3</v>
      </c>
      <c r="I115">
        <f t="shared" si="22"/>
        <v>3.4688000014284626E-3</v>
      </c>
      <c r="Q115" s="12">
        <f t="shared" si="20"/>
        <v>-1.1600582503833983E-3</v>
      </c>
      <c r="R115" s="2">
        <f t="shared" si="19"/>
        <v>32724.983</v>
      </c>
      <c r="S115">
        <f t="shared" si="23"/>
        <v>2.1426328715366756E-5</v>
      </c>
    </row>
    <row r="116" spans="1:19" x14ac:dyDescent="0.2">
      <c r="A116" s="75" t="s">
        <v>840</v>
      </c>
      <c r="B116" s="75"/>
      <c r="C116" s="76">
        <v>47743.485000000001</v>
      </c>
      <c r="D116" s="76"/>
      <c r="E116">
        <f t="shared" si="17"/>
        <v>128.00255644234218</v>
      </c>
      <c r="F116">
        <f t="shared" si="18"/>
        <v>128</v>
      </c>
      <c r="G116">
        <f t="shared" si="21"/>
        <v>5.4688000018359162E-3</v>
      </c>
      <c r="I116">
        <f t="shared" si="22"/>
        <v>5.4688000018359162E-3</v>
      </c>
      <c r="Q116" s="12">
        <f t="shared" si="20"/>
        <v>-1.1600582503833983E-3</v>
      </c>
      <c r="R116" s="2">
        <f t="shared" si="19"/>
        <v>32724.985000000001</v>
      </c>
      <c r="S116">
        <f t="shared" si="23"/>
        <v>4.3941761728016104E-5</v>
      </c>
    </row>
    <row r="117" spans="1:19" x14ac:dyDescent="0.2">
      <c r="A117" s="75" t="s">
        <v>779</v>
      </c>
      <c r="B117" s="75"/>
      <c r="C117" s="76">
        <v>47747.758000000002</v>
      </c>
      <c r="D117" s="76"/>
      <c r="E117">
        <f t="shared" ref="E117:E150" si="24">+(C117-C$7)/C$8</f>
        <v>130.00001075156871</v>
      </c>
      <c r="F117">
        <f t="shared" ref="F117:F148" si="25">ROUND(2*E117,0)/2</f>
        <v>130</v>
      </c>
      <c r="G117">
        <f t="shared" si="21"/>
        <v>2.3000000510364771E-5</v>
      </c>
      <c r="I117">
        <f t="shared" si="22"/>
        <v>2.3000000510364771E-5</v>
      </c>
      <c r="Q117" s="12">
        <f t="shared" si="20"/>
        <v>-1.1771985501932284E-3</v>
      </c>
      <c r="R117" s="2">
        <f t="shared" ref="R117:R150" si="26">+C117-15018.5</f>
        <v>32729.258000000002</v>
      </c>
      <c r="S117">
        <f t="shared" si="23"/>
        <v>1.4404765611110056E-6</v>
      </c>
    </row>
    <row r="118" spans="1:19" x14ac:dyDescent="0.2">
      <c r="A118" s="75" t="s">
        <v>839</v>
      </c>
      <c r="B118" s="75"/>
      <c r="C118" s="76">
        <v>47803.377</v>
      </c>
      <c r="D118" s="76"/>
      <c r="E118">
        <f t="shared" si="24"/>
        <v>155.99963893430683</v>
      </c>
      <c r="F118">
        <f t="shared" si="25"/>
        <v>156</v>
      </c>
      <c r="G118">
        <f t="shared" si="21"/>
        <v>-7.7240000246092677E-4</v>
      </c>
      <c r="I118">
        <f t="shared" si="22"/>
        <v>-7.7240000246092677E-4</v>
      </c>
      <c r="Q118" s="12">
        <f t="shared" ref="Q118:Q150" si="27">+D$11+D$12*F118+D$13*F118^2</f>
        <v>-1.3971946715297173E-3</v>
      </c>
      <c r="R118" s="2">
        <f t="shared" si="26"/>
        <v>32784.877</v>
      </c>
      <c r="S118">
        <f t="shared" si="23"/>
        <v>3.9036837849677944E-7</v>
      </c>
    </row>
    <row r="119" spans="1:19" x14ac:dyDescent="0.2">
      <c r="A119" s="75" t="s">
        <v>779</v>
      </c>
      <c r="B119" s="75"/>
      <c r="C119" s="76">
        <v>47807.650999999998</v>
      </c>
      <c r="D119" s="76"/>
      <c r="E119">
        <f t="shared" si="24"/>
        <v>157.99756070300032</v>
      </c>
      <c r="F119">
        <f t="shared" si="25"/>
        <v>158</v>
      </c>
      <c r="G119">
        <f t="shared" si="21"/>
        <v>-5.2181999999447726E-3</v>
      </c>
      <c r="I119">
        <f t="shared" si="22"/>
        <v>-5.2181999999447726E-3</v>
      </c>
      <c r="Q119" s="12">
        <f t="shared" si="27"/>
        <v>-1.4138999288485778E-3</v>
      </c>
      <c r="R119" s="2">
        <f t="shared" si="26"/>
        <v>32789.150999999998</v>
      </c>
      <c r="S119">
        <f t="shared" si="23"/>
        <v>1.4472699030942513E-5</v>
      </c>
    </row>
    <row r="120" spans="1:19" x14ac:dyDescent="0.2">
      <c r="A120" s="75" t="s">
        <v>841</v>
      </c>
      <c r="B120" s="75"/>
      <c r="C120" s="76">
        <v>48096.47</v>
      </c>
      <c r="D120" s="76"/>
      <c r="E120">
        <f t="shared" si="24"/>
        <v>293.00873695770622</v>
      </c>
      <c r="F120">
        <f t="shared" si="25"/>
        <v>293</v>
      </c>
      <c r="G120">
        <f t="shared" si="21"/>
        <v>1.8690299999434501E-2</v>
      </c>
      <c r="I120">
        <f t="shared" si="22"/>
        <v>1.8690299999434501E-2</v>
      </c>
      <c r="Q120" s="12">
        <f t="shared" si="27"/>
        <v>-2.4696645222423708E-3</v>
      </c>
      <c r="R120" s="2">
        <f t="shared" si="26"/>
        <v>33077.97</v>
      </c>
      <c r="S120">
        <f t="shared" si="23"/>
        <v>4.4774409855862391E-4</v>
      </c>
    </row>
    <row r="121" spans="1:19" x14ac:dyDescent="0.2">
      <c r="A121" s="75" t="s">
        <v>841</v>
      </c>
      <c r="B121" s="75"/>
      <c r="C121" s="76">
        <v>48126.402000000002</v>
      </c>
      <c r="D121" s="76"/>
      <c r="E121">
        <f t="shared" si="24"/>
        <v>307.00073377112886</v>
      </c>
      <c r="F121">
        <f t="shared" si="25"/>
        <v>307</v>
      </c>
      <c r="G121">
        <f t="shared" si="21"/>
        <v>1.5697000053478405E-3</v>
      </c>
      <c r="I121">
        <f t="shared" si="22"/>
        <v>1.5697000053478405E-3</v>
      </c>
      <c r="Q121" s="12">
        <f t="shared" si="27"/>
        <v>-2.5710485544222349E-3</v>
      </c>
      <c r="R121" s="2">
        <f t="shared" si="26"/>
        <v>33107.902000000002</v>
      </c>
      <c r="S121">
        <f t="shared" si="23"/>
        <v>1.7145798635237955E-5</v>
      </c>
    </row>
    <row r="122" spans="1:19" x14ac:dyDescent="0.2">
      <c r="A122" s="75" t="s">
        <v>779</v>
      </c>
      <c r="B122" s="75"/>
      <c r="C122" s="76">
        <v>48160.627</v>
      </c>
      <c r="D122" s="76"/>
      <c r="E122">
        <f t="shared" si="24"/>
        <v>322.99953408314803</v>
      </c>
      <c r="F122">
        <f t="shared" si="25"/>
        <v>323</v>
      </c>
      <c r="G122">
        <f t="shared" si="21"/>
        <v>-9.9670000054175034E-4</v>
      </c>
      <c r="I122">
        <f t="shared" si="22"/>
        <v>-9.9670000054175034E-4</v>
      </c>
      <c r="Q122" s="12">
        <f t="shared" si="27"/>
        <v>-2.6850515519522104E-3</v>
      </c>
      <c r="R122" s="2">
        <f t="shared" si="26"/>
        <v>33142.127</v>
      </c>
      <c r="S122">
        <f t="shared" si="23"/>
        <v>2.8505309611501074E-6</v>
      </c>
    </row>
    <row r="123" spans="1:19" x14ac:dyDescent="0.2">
      <c r="A123" s="75" t="s">
        <v>842</v>
      </c>
      <c r="B123" s="75"/>
      <c r="C123" s="76">
        <v>48496.485999999997</v>
      </c>
      <c r="D123" s="76">
        <v>7.0000000000000001E-3</v>
      </c>
      <c r="E123">
        <f t="shared" si="24"/>
        <v>480.00000373967458</v>
      </c>
      <c r="F123">
        <f t="shared" si="25"/>
        <v>480</v>
      </c>
      <c r="G123">
        <f t="shared" si="21"/>
        <v>7.9999954323284328E-6</v>
      </c>
      <c r="I123">
        <f t="shared" si="22"/>
        <v>7.9999954323284328E-6</v>
      </c>
      <c r="Q123" s="12">
        <f t="shared" si="27"/>
        <v>-3.6982042768470363E-3</v>
      </c>
      <c r="R123" s="2">
        <f t="shared" si="26"/>
        <v>33477.985999999997</v>
      </c>
      <c r="S123">
        <f t="shared" si="23"/>
        <v>1.3735950107861814E-5</v>
      </c>
    </row>
    <row r="124" spans="1:19" x14ac:dyDescent="0.2">
      <c r="A124" s="75" t="s">
        <v>779</v>
      </c>
      <c r="B124" s="75"/>
      <c r="C124" s="76">
        <v>48898.661</v>
      </c>
      <c r="D124" s="76"/>
      <c r="E124">
        <f t="shared" si="24"/>
        <v>668.00051551430215</v>
      </c>
      <c r="F124">
        <f t="shared" si="25"/>
        <v>668</v>
      </c>
      <c r="G124">
        <f t="shared" si="21"/>
        <v>1.1028000008082017E-3</v>
      </c>
      <c r="I124">
        <f t="shared" si="22"/>
        <v>1.1028000008082017E-3</v>
      </c>
      <c r="Q124" s="12">
        <f t="shared" si="27"/>
        <v>-4.6594700519262686E-3</v>
      </c>
      <c r="R124" s="2">
        <f t="shared" si="26"/>
        <v>33880.161</v>
      </c>
      <c r="S124">
        <f t="shared" si="23"/>
        <v>3.3203756160640519E-5</v>
      </c>
    </row>
    <row r="125" spans="1:19" x14ac:dyDescent="0.2">
      <c r="A125" s="75" t="s">
        <v>779</v>
      </c>
      <c r="B125" s="75"/>
      <c r="C125" s="76">
        <v>49206.707000000002</v>
      </c>
      <c r="D125" s="76"/>
      <c r="E125">
        <f t="shared" si="24"/>
        <v>811.99953497132185</v>
      </c>
      <c r="F125">
        <f t="shared" si="25"/>
        <v>812</v>
      </c>
      <c r="G125">
        <f t="shared" si="21"/>
        <v>-9.9480000062612817E-4</v>
      </c>
      <c r="I125">
        <f t="shared" si="22"/>
        <v>-9.9480000062612817E-4</v>
      </c>
      <c r="Q125" s="12">
        <f t="shared" si="27"/>
        <v>-5.2100577359936659E-3</v>
      </c>
      <c r="R125" s="2">
        <f t="shared" si="26"/>
        <v>34188.207000000002</v>
      </c>
      <c r="S125">
        <f t="shared" si="23"/>
        <v>1.7768397775575861E-5</v>
      </c>
    </row>
    <row r="126" spans="1:19" x14ac:dyDescent="0.2">
      <c r="A126" s="75" t="s">
        <v>843</v>
      </c>
      <c r="B126" s="75"/>
      <c r="C126" s="76">
        <v>49232.377</v>
      </c>
      <c r="D126" s="76">
        <v>6.0000000000000001E-3</v>
      </c>
      <c r="E126">
        <f t="shared" si="24"/>
        <v>823.99921952967156</v>
      </c>
      <c r="F126">
        <f t="shared" si="25"/>
        <v>824</v>
      </c>
      <c r="G126">
        <f t="shared" si="21"/>
        <v>-1.6696000020601787E-3</v>
      </c>
      <c r="I126">
        <f t="shared" si="22"/>
        <v>-1.6696000020601787E-3</v>
      </c>
      <c r="Q126" s="12">
        <f t="shared" si="27"/>
        <v>-5.2486686185073631E-3</v>
      </c>
      <c r="R126" s="2">
        <f t="shared" si="26"/>
        <v>34213.877</v>
      </c>
      <c r="S126">
        <f t="shared" si="23"/>
        <v>1.2809732161237163E-5</v>
      </c>
    </row>
    <row r="127" spans="1:19" x14ac:dyDescent="0.2">
      <c r="A127" s="75" t="s">
        <v>779</v>
      </c>
      <c r="B127" s="75"/>
      <c r="C127" s="76">
        <v>49251.635000000002</v>
      </c>
      <c r="D127" s="76"/>
      <c r="E127">
        <f t="shared" si="24"/>
        <v>833.00155397551248</v>
      </c>
      <c r="F127">
        <f t="shared" si="25"/>
        <v>833</v>
      </c>
      <c r="G127">
        <f t="shared" si="21"/>
        <v>3.3242999998037703E-3</v>
      </c>
      <c r="I127">
        <f t="shared" si="22"/>
        <v>3.3242999998037703E-3</v>
      </c>
      <c r="Q127" s="12">
        <f t="shared" si="27"/>
        <v>-5.2768926461891266E-3</v>
      </c>
      <c r="R127" s="2">
        <f t="shared" si="26"/>
        <v>34233.135000000002</v>
      </c>
      <c r="S127">
        <f t="shared" si="23"/>
        <v>7.3980514933482295E-5</v>
      </c>
    </row>
    <row r="128" spans="1:19" x14ac:dyDescent="0.2">
      <c r="A128" s="75" t="s">
        <v>779</v>
      </c>
      <c r="B128" s="75"/>
      <c r="C128" s="76">
        <v>49544.709000000003</v>
      </c>
      <c r="D128" s="76"/>
      <c r="E128">
        <f t="shared" si="24"/>
        <v>970.00177026900883</v>
      </c>
      <c r="F128">
        <f t="shared" si="25"/>
        <v>970</v>
      </c>
      <c r="G128">
        <f t="shared" si="21"/>
        <v>3.7870000014663674E-3</v>
      </c>
      <c r="I128">
        <f t="shared" si="22"/>
        <v>3.7870000014663674E-3</v>
      </c>
      <c r="Q128" s="12">
        <f t="shared" si="27"/>
        <v>-5.6288311398494557E-3</v>
      </c>
      <c r="R128" s="2">
        <f t="shared" si="26"/>
        <v>34526.209000000003</v>
      </c>
      <c r="S128">
        <f t="shared" si="23"/>
        <v>8.865787608177283E-5</v>
      </c>
    </row>
    <row r="129" spans="1:20" x14ac:dyDescent="0.2">
      <c r="A129" s="75" t="s">
        <v>779</v>
      </c>
      <c r="B129" s="75"/>
      <c r="C129" s="76">
        <v>49574.652000000002</v>
      </c>
      <c r="D129" s="76"/>
      <c r="E129">
        <f t="shared" si="24"/>
        <v>983.9989091365851</v>
      </c>
      <c r="F129">
        <f t="shared" si="25"/>
        <v>984</v>
      </c>
      <c r="G129">
        <f t="shared" si="21"/>
        <v>-2.3336000012932345E-3</v>
      </c>
      <c r="I129">
        <f t="shared" si="22"/>
        <v>-2.3336000012932345E-3</v>
      </c>
      <c r="Q129" s="12">
        <f t="shared" si="27"/>
        <v>-5.6565842304327311E-3</v>
      </c>
      <c r="R129" s="2">
        <f t="shared" si="26"/>
        <v>34556.152000000002</v>
      </c>
      <c r="S129">
        <f t="shared" si="23"/>
        <v>1.1042224187109815E-5</v>
      </c>
    </row>
    <row r="130" spans="1:20" x14ac:dyDescent="0.2">
      <c r="A130" s="75" t="s">
        <v>844</v>
      </c>
      <c r="B130" s="75"/>
      <c r="C130" s="76">
        <v>49600.322</v>
      </c>
      <c r="D130" s="76">
        <v>3.0000000000000001E-3</v>
      </c>
      <c r="E130">
        <f t="shared" si="24"/>
        <v>995.99859369493493</v>
      </c>
      <c r="F130">
        <f t="shared" si="25"/>
        <v>996</v>
      </c>
      <c r="G130">
        <f t="shared" si="21"/>
        <v>-3.008400002727285E-3</v>
      </c>
      <c r="I130">
        <f t="shared" si="22"/>
        <v>-3.008400002727285E-3</v>
      </c>
      <c r="P130">
        <f t="shared" ref="P130:P150" ca="1" si="28">+C$11+C$12*F130</f>
        <v>5.3978646831433705E-3</v>
      </c>
      <c r="Q130" s="12">
        <f t="shared" si="27"/>
        <v>-5.6791606897078385E-3</v>
      </c>
      <c r="R130" s="2">
        <f t="shared" si="26"/>
        <v>34581.822</v>
      </c>
      <c r="S130">
        <f t="shared" si="23"/>
        <v>7.1329626471208384E-6</v>
      </c>
    </row>
    <row r="131" spans="1:20" x14ac:dyDescent="0.2">
      <c r="A131" s="75" t="s">
        <v>845</v>
      </c>
      <c r="B131" s="75"/>
      <c r="C131" s="76">
        <v>49895.531999999999</v>
      </c>
      <c r="D131" s="76">
        <v>3.0000000000000001E-3</v>
      </c>
      <c r="E131">
        <f t="shared" si="24"/>
        <v>1133.9973034133093</v>
      </c>
      <c r="F131">
        <f t="shared" si="25"/>
        <v>1134</v>
      </c>
      <c r="G131">
        <f t="shared" si="21"/>
        <v>-5.7686000000103377E-3</v>
      </c>
      <c r="I131">
        <f t="shared" si="22"/>
        <v>-5.7686000000103377E-3</v>
      </c>
      <c r="P131">
        <f t="shared" ca="1" si="28"/>
        <v>2.8073322447330316E-3</v>
      </c>
      <c r="Q131" s="12">
        <f t="shared" si="27"/>
        <v>-5.858384796701319E-3</v>
      </c>
      <c r="R131" s="2">
        <f t="shared" si="26"/>
        <v>34877.031999999999</v>
      </c>
      <c r="S131">
        <f t="shared" si="23"/>
        <v>8.0613097168408444E-9</v>
      </c>
    </row>
    <row r="132" spans="1:20" x14ac:dyDescent="0.2">
      <c r="A132" s="75" t="s">
        <v>848</v>
      </c>
      <c r="B132" s="75"/>
      <c r="C132" s="76">
        <v>51369.449000000001</v>
      </c>
      <c r="D132" s="76">
        <v>4.0000000000000001E-3</v>
      </c>
      <c r="E132">
        <f t="shared" si="24"/>
        <v>1822.9937609587112</v>
      </c>
      <c r="F132">
        <f t="shared" si="25"/>
        <v>1823</v>
      </c>
      <c r="G132">
        <f t="shared" si="21"/>
        <v>-1.3346699997782707E-2</v>
      </c>
      <c r="I132">
        <f t="shared" si="22"/>
        <v>-1.3346699997782707E-2</v>
      </c>
      <c r="P132">
        <f t="shared" ca="1" si="28"/>
        <v>-1.0126557973127281E-2</v>
      </c>
      <c r="Q132" s="12">
        <f t="shared" si="27"/>
        <v>-4.5399162805245322E-3</v>
      </c>
      <c r="R132" s="2">
        <f t="shared" si="26"/>
        <v>36350.949000000001</v>
      </c>
      <c r="S132">
        <f t="shared" si="23"/>
        <v>7.7559439442563725E-5</v>
      </c>
    </row>
    <row r="133" spans="1:20" x14ac:dyDescent="0.2">
      <c r="A133" s="76" t="s">
        <v>861</v>
      </c>
      <c r="B133" s="77" t="s">
        <v>854</v>
      </c>
      <c r="C133" s="76">
        <v>52137.429759999999</v>
      </c>
      <c r="D133" s="76" t="s">
        <v>862</v>
      </c>
      <c r="E133">
        <f t="shared" si="24"/>
        <v>2181.9936389050431</v>
      </c>
      <c r="F133">
        <f t="shared" si="25"/>
        <v>2182</v>
      </c>
      <c r="G133">
        <f>+C133-(C$7+F133*C$8)</f>
        <v>-1.3607799999590497E-2</v>
      </c>
      <c r="I133">
        <f t="shared" si="22"/>
        <v>-1.3607799999590497E-2</v>
      </c>
      <c r="O133" s="25"/>
      <c r="P133">
        <f t="shared" ca="1" si="28"/>
        <v>-1.6865696707832445E-2</v>
      </c>
      <c r="Q133" s="12">
        <f t="shared" si="27"/>
        <v>-2.3915339115237119E-3</v>
      </c>
      <c r="R133" s="2">
        <f t="shared" si="26"/>
        <v>37118.929759999999</v>
      </c>
      <c r="S133">
        <f t="shared" si="23"/>
        <v>1.2580462495831698E-4</v>
      </c>
    </row>
    <row r="134" spans="1:20" x14ac:dyDescent="0.2">
      <c r="A134" s="76" t="s">
        <v>861</v>
      </c>
      <c r="B134" s="77" t="s">
        <v>854</v>
      </c>
      <c r="C134" s="76">
        <v>52137.436699999998</v>
      </c>
      <c r="D134" s="76" t="s">
        <v>862</v>
      </c>
      <c r="E134">
        <f t="shared" si="24"/>
        <v>2181.9968830737548</v>
      </c>
      <c r="F134">
        <f t="shared" si="25"/>
        <v>2182</v>
      </c>
      <c r="G134">
        <f>+C134-(C$7+F134*C$8)</f>
        <v>-6.6678000002866611E-3</v>
      </c>
      <c r="I134">
        <f t="shared" si="22"/>
        <v>-6.6678000002866611E-3</v>
      </c>
      <c r="O134" s="25"/>
      <c r="P134">
        <f t="shared" ca="1" si="28"/>
        <v>-1.6865696707832445E-2</v>
      </c>
      <c r="Q134" s="12">
        <f t="shared" si="27"/>
        <v>-2.3915339115237119E-3</v>
      </c>
      <c r="R134" s="2">
        <f t="shared" si="26"/>
        <v>37118.936699999998</v>
      </c>
      <c r="S134">
        <f t="shared" si="23"/>
        <v>1.8286451661903971E-5</v>
      </c>
    </row>
    <row r="135" spans="1:20" x14ac:dyDescent="0.2">
      <c r="A135" s="73" t="s">
        <v>948</v>
      </c>
      <c r="B135" s="78" t="s">
        <v>854</v>
      </c>
      <c r="C135" s="79">
        <v>52492.527900000001</v>
      </c>
      <c r="D135" s="79">
        <v>5.9999999999999995E-4</v>
      </c>
      <c r="E135">
        <f t="shared" si="24"/>
        <v>2347.9876267218351</v>
      </c>
      <c r="F135">
        <f t="shared" si="25"/>
        <v>2348</v>
      </c>
      <c r="G135">
        <f>+C135-(C$7+F135*C$8)</f>
        <v>-2.646919999824604E-2</v>
      </c>
      <c r="J135">
        <f>G135</f>
        <v>-2.646919999824604E-2</v>
      </c>
      <c r="P135">
        <f t="shared" ca="1" si="28"/>
        <v>-1.9981844423601403E-2</v>
      </c>
      <c r="Q135" s="12">
        <f t="shared" si="27"/>
        <v>-1.0596140407752933E-3</v>
      </c>
      <c r="R135" s="2">
        <f t="shared" si="26"/>
        <v>37474.027900000001</v>
      </c>
      <c r="S135">
        <f t="shared" si="23"/>
        <v>6.4564705853009457E-4</v>
      </c>
    </row>
    <row r="136" spans="1:20" x14ac:dyDescent="0.2">
      <c r="A136" s="80" t="s">
        <v>858</v>
      </c>
      <c r="B136" s="77" t="s">
        <v>854</v>
      </c>
      <c r="C136" s="76">
        <v>52800.580999999998</v>
      </c>
      <c r="D136" s="76">
        <v>5.0000000000000001E-3</v>
      </c>
      <c r="E136">
        <f t="shared" si="24"/>
        <v>2491.9899651410792</v>
      </c>
      <c r="F136">
        <f t="shared" si="25"/>
        <v>2492</v>
      </c>
      <c r="G136">
        <f>+C136-(C$7+F136*C$8)</f>
        <v>-2.1466800004418474E-2</v>
      </c>
      <c r="I136">
        <f>G136</f>
        <v>-2.1466800004418474E-2</v>
      </c>
      <c r="P136">
        <f t="shared" ca="1" si="28"/>
        <v>-2.2685008707160018E-2</v>
      </c>
      <c r="Q136" s="12">
        <f t="shared" si="27"/>
        <v>2.6918183614554891E-4</v>
      </c>
      <c r="R136" s="2">
        <f t="shared" si="26"/>
        <v>37782.080999999998</v>
      </c>
      <c r="S136">
        <f t="shared" si="23"/>
        <v>4.7245290657332894E-4</v>
      </c>
    </row>
    <row r="137" spans="1:20" x14ac:dyDescent="0.2">
      <c r="A137" s="81" t="s">
        <v>855</v>
      </c>
      <c r="B137" s="82" t="s">
        <v>854</v>
      </c>
      <c r="C137" s="83">
        <v>52813.41</v>
      </c>
      <c r="D137" s="83">
        <v>2.0000000000000001E-4</v>
      </c>
      <c r="E137">
        <f t="shared" si="24"/>
        <v>2497.9870026634458</v>
      </c>
      <c r="F137">
        <f t="shared" si="25"/>
        <v>2498</v>
      </c>
      <c r="G137">
        <f>+C137-(C$7+F137*C$8)</f>
        <v>-2.7804199999081902E-2</v>
      </c>
      <c r="K137">
        <f>G137</f>
        <v>-2.7804199999081902E-2</v>
      </c>
      <c r="P137">
        <f t="shared" ca="1" si="28"/>
        <v>-2.279764055230829E-2</v>
      </c>
      <c r="Q137" s="12">
        <f t="shared" si="27"/>
        <v>3.2804420817682603E-4</v>
      </c>
      <c r="R137" s="2">
        <f t="shared" si="26"/>
        <v>37794.910000000003</v>
      </c>
      <c r="S137">
        <f t="shared" si="23"/>
        <v>7.9142316413684222E-4</v>
      </c>
    </row>
    <row r="138" spans="1:20" x14ac:dyDescent="0.2">
      <c r="A138" s="80" t="s">
        <v>858</v>
      </c>
      <c r="B138" s="77" t="s">
        <v>859</v>
      </c>
      <c r="C138" s="76">
        <v>52820.542000000001</v>
      </c>
      <c r="D138" s="76">
        <v>8.0000000000000002E-3</v>
      </c>
      <c r="E138">
        <f t="shared" si="24"/>
        <v>2501.32092359333</v>
      </c>
      <c r="F138">
        <f t="shared" si="25"/>
        <v>2501.5</v>
      </c>
      <c r="M138" s="25"/>
      <c r="P138">
        <f t="shared" ca="1" si="28"/>
        <v>-2.2863342461978117E-2</v>
      </c>
      <c r="Q138" s="12">
        <f t="shared" si="27"/>
        <v>3.6250974510124503E-4</v>
      </c>
      <c r="R138" s="2">
        <f t="shared" si="26"/>
        <v>37802.042000000001</v>
      </c>
      <c r="S138">
        <f>+(Q138-T138)^2</f>
        <v>0.14703149424558182</v>
      </c>
      <c r="T138">
        <f>+C138-(C$7+F138*C$8)</f>
        <v>-0.3830843499963521</v>
      </c>
    </row>
    <row r="139" spans="1:20" x14ac:dyDescent="0.2">
      <c r="A139" s="80" t="s">
        <v>853</v>
      </c>
      <c r="B139" s="77" t="s">
        <v>854</v>
      </c>
      <c r="C139" s="76">
        <v>52875.451999999997</v>
      </c>
      <c r="D139" s="76">
        <v>8.0000000000000002E-3</v>
      </c>
      <c r="E139">
        <f t="shared" si="24"/>
        <v>2526.9891230128464</v>
      </c>
      <c r="F139">
        <f t="shared" si="25"/>
        <v>2527</v>
      </c>
      <c r="G139">
        <f t="shared" ref="G139:G150" si="29">+C139-(C$7+F139*C$8)</f>
        <v>-2.3268299999472219E-2</v>
      </c>
      <c r="K139">
        <f>G139</f>
        <v>-2.3268299999472219E-2</v>
      </c>
      <c r="P139">
        <f t="shared" ca="1" si="28"/>
        <v>-2.3342027803858287E-2</v>
      </c>
      <c r="Q139" s="12">
        <f t="shared" si="27"/>
        <v>6.164882455690808E-4</v>
      </c>
      <c r="R139" s="2">
        <f t="shared" si="26"/>
        <v>37856.951999999997</v>
      </c>
      <c r="S139">
        <f t="shared" ref="S139:S150" si="30">+(Q139-G139)^2</f>
        <v>5.7048310951046308E-4</v>
      </c>
    </row>
    <row r="140" spans="1:20" x14ac:dyDescent="0.2">
      <c r="A140" s="73" t="s">
        <v>951</v>
      </c>
      <c r="B140" s="74" t="s">
        <v>854</v>
      </c>
      <c r="C140" s="73">
        <v>53568.548999999999</v>
      </c>
      <c r="D140" s="73">
        <v>4.0000000000000001E-3</v>
      </c>
      <c r="E140">
        <f t="shared" si="24"/>
        <v>2850.9838783045934</v>
      </c>
      <c r="F140">
        <f t="shared" si="25"/>
        <v>2851</v>
      </c>
      <c r="G140">
        <f t="shared" si="29"/>
        <v>-3.4487900004023686E-2</v>
      </c>
      <c r="I140">
        <f>G140</f>
        <v>-3.4487900004023686E-2</v>
      </c>
      <c r="P140">
        <f t="shared" ca="1" si="28"/>
        <v>-2.9424147441865174E-2</v>
      </c>
      <c r="Q140" s="12">
        <f t="shared" si="27"/>
        <v>4.2833604569077199E-3</v>
      </c>
      <c r="R140" s="2">
        <f t="shared" si="26"/>
        <v>38550.048999999999</v>
      </c>
      <c r="S140">
        <f t="shared" si="30"/>
        <v>1.503210637729383E-3</v>
      </c>
    </row>
    <row r="141" spans="1:20" x14ac:dyDescent="0.2">
      <c r="A141" s="81" t="s">
        <v>855</v>
      </c>
      <c r="B141" s="82" t="s">
        <v>854</v>
      </c>
      <c r="C141" s="83">
        <v>53583.525800000003</v>
      </c>
      <c r="D141" s="83">
        <v>4.0000000000000002E-4</v>
      </c>
      <c r="E141">
        <f t="shared" si="24"/>
        <v>2857.9849252735671</v>
      </c>
      <c r="F141">
        <f t="shared" si="25"/>
        <v>2858</v>
      </c>
      <c r="G141">
        <f t="shared" si="29"/>
        <v>-3.2248199997411575E-2</v>
      </c>
      <c r="K141">
        <f>G141</f>
        <v>-3.2248199997411575E-2</v>
      </c>
      <c r="P141">
        <f t="shared" ca="1" si="28"/>
        <v>-2.9555551261204828E-2</v>
      </c>
      <c r="Q141" s="12">
        <f t="shared" si="27"/>
        <v>4.3715829462154833E-3</v>
      </c>
      <c r="R141" s="2">
        <f t="shared" si="26"/>
        <v>38565.025800000003</v>
      </c>
      <c r="S141">
        <f t="shared" si="30"/>
        <v>1.3410085028383589E-3</v>
      </c>
    </row>
    <row r="142" spans="1:20" x14ac:dyDescent="0.2">
      <c r="A142" s="80" t="s">
        <v>860</v>
      </c>
      <c r="B142" s="82" t="s">
        <v>854</v>
      </c>
      <c r="C142" s="83">
        <v>53641.2863</v>
      </c>
      <c r="D142" s="83">
        <v>4.0000000000000002E-4</v>
      </c>
      <c r="E142">
        <f t="shared" si="24"/>
        <v>2884.9856179082599</v>
      </c>
      <c r="F142">
        <f t="shared" si="25"/>
        <v>2885</v>
      </c>
      <c r="G142">
        <f t="shared" si="29"/>
        <v>-3.0766500000027008E-2</v>
      </c>
      <c r="J142">
        <f>G142</f>
        <v>-3.0766500000027008E-2</v>
      </c>
      <c r="P142">
        <f t="shared" ca="1" si="28"/>
        <v>-3.0062394564372069E-2</v>
      </c>
      <c r="Q142" s="12">
        <f t="shared" si="27"/>
        <v>4.7154354853910681E-3</v>
      </c>
      <c r="R142" s="2">
        <f t="shared" si="26"/>
        <v>38622.7863</v>
      </c>
      <c r="S142">
        <f t="shared" si="30"/>
        <v>1.2589677457913702E-3</v>
      </c>
    </row>
    <row r="143" spans="1:20" x14ac:dyDescent="0.2">
      <c r="A143" s="80" t="s">
        <v>952</v>
      </c>
      <c r="B143" s="77" t="s">
        <v>854</v>
      </c>
      <c r="C143" s="76">
        <v>54338.667600000001</v>
      </c>
      <c r="D143" s="76">
        <v>1E-4</v>
      </c>
      <c r="E143">
        <f t="shared" si="24"/>
        <v>3210.9831098012278</v>
      </c>
      <c r="F143">
        <f t="shared" si="25"/>
        <v>3211</v>
      </c>
      <c r="G143">
        <f t="shared" si="29"/>
        <v>-3.6131900000327732E-2</v>
      </c>
      <c r="K143">
        <f t="shared" ref="K143:K150" si="31">G143</f>
        <v>-3.6131900000327732E-2</v>
      </c>
      <c r="P143">
        <f t="shared" ca="1" si="28"/>
        <v>-3.6182058150761712E-2</v>
      </c>
      <c r="Q143" s="12">
        <f t="shared" si="27"/>
        <v>9.3141349048107384E-3</v>
      </c>
      <c r="R143" s="2">
        <f t="shared" si="26"/>
        <v>39320.167600000001</v>
      </c>
      <c r="S143">
        <f t="shared" si="30"/>
        <v>2.0653420885990647E-3</v>
      </c>
    </row>
    <row r="144" spans="1:20" x14ac:dyDescent="0.2">
      <c r="A144" s="80" t="s">
        <v>953</v>
      </c>
      <c r="B144" s="77" t="s">
        <v>854</v>
      </c>
      <c r="C144" s="76">
        <v>54631.739300000001</v>
      </c>
      <c r="D144" s="76">
        <v>2.9999999999999997E-4</v>
      </c>
      <c r="E144">
        <f t="shared" si="24"/>
        <v>3347.9822509379464</v>
      </c>
      <c r="F144">
        <f t="shared" si="25"/>
        <v>3348</v>
      </c>
      <c r="G144">
        <f t="shared" si="29"/>
        <v>-3.7969199998769909E-2</v>
      </c>
      <c r="K144">
        <f t="shared" si="31"/>
        <v>-3.7969199998769909E-2</v>
      </c>
      <c r="P144">
        <f t="shared" ca="1" si="28"/>
        <v>-3.8753818614980673E-2</v>
      </c>
      <c r="Q144" s="12">
        <f t="shared" si="27"/>
        <v>1.1493102714060933E-2</v>
      </c>
      <c r="R144" s="2">
        <f t="shared" si="26"/>
        <v>39613.239300000001</v>
      </c>
      <c r="S144">
        <f t="shared" si="30"/>
        <v>2.4465193896557134E-3</v>
      </c>
    </row>
    <row r="145" spans="1:19" x14ac:dyDescent="0.2">
      <c r="A145" s="80" t="s">
        <v>954</v>
      </c>
      <c r="B145" s="77" t="s">
        <v>854</v>
      </c>
      <c r="C145" s="76">
        <v>54751.533900000002</v>
      </c>
      <c r="D145" s="76">
        <v>4.0000000000000002E-4</v>
      </c>
      <c r="E145">
        <f t="shared" si="24"/>
        <v>3403.9813709922432</v>
      </c>
      <c r="F145">
        <f t="shared" si="25"/>
        <v>3404</v>
      </c>
      <c r="G145">
        <f t="shared" si="29"/>
        <v>-3.9851599998655729E-2</v>
      </c>
      <c r="K145">
        <f t="shared" si="31"/>
        <v>-3.9851599998655729E-2</v>
      </c>
      <c r="P145">
        <f t="shared" ca="1" si="28"/>
        <v>-3.9805049169697904E-2</v>
      </c>
      <c r="Q145" s="12">
        <f t="shared" si="27"/>
        <v>1.2425757287563663E-2</v>
      </c>
      <c r="R145" s="2">
        <f t="shared" si="26"/>
        <v>39733.033900000002</v>
      </c>
      <c r="S145">
        <f t="shared" si="30"/>
        <v>2.7329220848310359E-3</v>
      </c>
    </row>
    <row r="146" spans="1:19" x14ac:dyDescent="0.2">
      <c r="A146" s="80" t="s">
        <v>955</v>
      </c>
      <c r="B146" s="77"/>
      <c r="C146" s="76">
        <v>55076.694300000003</v>
      </c>
      <c r="D146" s="76">
        <v>2.0000000000000001E-4</v>
      </c>
      <c r="E146">
        <f t="shared" si="24"/>
        <v>3555.9806787782622</v>
      </c>
      <c r="F146">
        <f t="shared" si="25"/>
        <v>3556</v>
      </c>
      <c r="G146">
        <f t="shared" si="29"/>
        <v>-4.1332399996463209E-2</v>
      </c>
      <c r="K146">
        <f t="shared" si="31"/>
        <v>-4.1332399996463209E-2</v>
      </c>
      <c r="P146">
        <f t="shared" ca="1" si="28"/>
        <v>-4.2658389246787554E-2</v>
      </c>
      <c r="Q146" s="12">
        <f t="shared" si="27"/>
        <v>1.5080054553093303E-2</v>
      </c>
      <c r="R146" s="2">
        <f t="shared" si="26"/>
        <v>40058.194300000003</v>
      </c>
      <c r="S146">
        <f t="shared" si="30"/>
        <v>3.1823650283057791E-3</v>
      </c>
    </row>
    <row r="147" spans="1:19" x14ac:dyDescent="0.2">
      <c r="A147" s="84" t="s">
        <v>947</v>
      </c>
      <c r="B147" s="78" t="s">
        <v>854</v>
      </c>
      <c r="C147" s="79">
        <v>55425.384599999998</v>
      </c>
      <c r="D147" s="79">
        <v>1E-4</v>
      </c>
      <c r="E147">
        <f t="shared" si="24"/>
        <v>3718.9792611139296</v>
      </c>
      <c r="F147">
        <f t="shared" si="25"/>
        <v>3719</v>
      </c>
      <c r="G147">
        <f t="shared" si="29"/>
        <v>-4.4365100002323743E-2</v>
      </c>
      <c r="K147">
        <f t="shared" si="31"/>
        <v>-4.4365100002323743E-2</v>
      </c>
      <c r="P147">
        <f t="shared" ca="1" si="28"/>
        <v>-4.5718221039982382E-2</v>
      </c>
      <c r="Q147" s="12">
        <f t="shared" si="27"/>
        <v>1.8125878912687472E-2</v>
      </c>
      <c r="R147" s="2">
        <f t="shared" si="26"/>
        <v>40406.884599999998</v>
      </c>
      <c r="S147">
        <f t="shared" si="30"/>
        <v>3.9051224457563763E-3</v>
      </c>
    </row>
    <row r="148" spans="1:19" x14ac:dyDescent="0.2">
      <c r="A148" s="80" t="s">
        <v>960</v>
      </c>
      <c r="B148" s="77" t="s">
        <v>854</v>
      </c>
      <c r="C148" s="76">
        <v>56167.688600000001</v>
      </c>
      <c r="D148" s="76">
        <v>2.0000000000000001E-4</v>
      </c>
      <c r="E148">
        <f t="shared" si="24"/>
        <v>4065.9762944759059</v>
      </c>
      <c r="F148">
        <f t="shared" si="25"/>
        <v>4066</v>
      </c>
      <c r="G148">
        <f t="shared" si="29"/>
        <v>-5.0711399999272544E-2</v>
      </c>
      <c r="K148">
        <f t="shared" si="31"/>
        <v>-5.0711399999272544E-2</v>
      </c>
      <c r="P148">
        <f t="shared" ca="1" si="28"/>
        <v>-5.2232096084390986E-2</v>
      </c>
      <c r="Q148" s="12">
        <f t="shared" si="27"/>
        <v>2.5297340430021395E-2</v>
      </c>
      <c r="R148" s="2">
        <f t="shared" si="26"/>
        <v>41149.188600000001</v>
      </c>
      <c r="S148">
        <f t="shared" si="30"/>
        <v>5.7773286216477827E-3</v>
      </c>
    </row>
    <row r="149" spans="1:19" x14ac:dyDescent="0.2">
      <c r="A149" s="80" t="s">
        <v>960</v>
      </c>
      <c r="B149" s="77" t="s">
        <v>854</v>
      </c>
      <c r="C149" s="76">
        <v>56492.847199999997</v>
      </c>
      <c r="D149" s="76">
        <v>2.0000000000000001E-4</v>
      </c>
      <c r="E149">
        <f t="shared" si="24"/>
        <v>4217.9747608348789</v>
      </c>
      <c r="F149">
        <f>ROUND(2*E149,0)/2</f>
        <v>4218</v>
      </c>
      <c r="G149">
        <f t="shared" si="29"/>
        <v>-5.3992200002539903E-2</v>
      </c>
      <c r="K149">
        <f t="shared" si="31"/>
        <v>-5.3992200002539903E-2</v>
      </c>
      <c r="P149">
        <f t="shared" ca="1" si="28"/>
        <v>-5.5085436161480636E-2</v>
      </c>
      <c r="Q149" s="12">
        <f t="shared" si="27"/>
        <v>2.8733346902895959E-2</v>
      </c>
      <c r="R149" s="2">
        <f t="shared" si="26"/>
        <v>41474.347199999997</v>
      </c>
      <c r="S149">
        <f t="shared" si="30"/>
        <v>6.8435161108034688E-3</v>
      </c>
    </row>
    <row r="150" spans="1:19" x14ac:dyDescent="0.2">
      <c r="A150" s="87" t="s">
        <v>959</v>
      </c>
      <c r="B150" s="88" t="s">
        <v>854</v>
      </c>
      <c r="C150" s="89">
        <v>56890.737200000003</v>
      </c>
      <c r="D150" s="89">
        <v>1E-4</v>
      </c>
      <c r="E150">
        <f t="shared" si="24"/>
        <v>4403.9722087866594</v>
      </c>
      <c r="F150">
        <f>ROUND(2*E150,0)/2</f>
        <v>4404</v>
      </c>
      <c r="G150">
        <f t="shared" si="29"/>
        <v>-5.94515999982832E-2</v>
      </c>
      <c r="K150">
        <f t="shared" si="31"/>
        <v>-5.94515999982832E-2</v>
      </c>
      <c r="P150">
        <f t="shared" ca="1" si="28"/>
        <v>-5.8577023361077174E-2</v>
      </c>
      <c r="Q150" s="12">
        <f t="shared" si="27"/>
        <v>3.3182132443539035E-2</v>
      </c>
      <c r="R150" s="2">
        <f t="shared" si="26"/>
        <v>41872.237200000003</v>
      </c>
      <c r="S150">
        <f t="shared" si="30"/>
        <v>8.5810083861031106E-3</v>
      </c>
    </row>
    <row r="151" spans="1:19" x14ac:dyDescent="0.2">
      <c r="A151" s="75"/>
      <c r="B151" s="75"/>
      <c r="C151" s="75"/>
      <c r="D151" s="75"/>
    </row>
    <row r="152" spans="1:19" x14ac:dyDescent="0.2">
      <c r="A152" s="75"/>
      <c r="B152" s="75"/>
      <c r="C152" s="75"/>
      <c r="D152" s="75"/>
    </row>
    <row r="153" spans="1:19" x14ac:dyDescent="0.2">
      <c r="A153" s="75"/>
      <c r="B153" s="75"/>
      <c r="C153" s="75"/>
      <c r="D153" s="75"/>
    </row>
    <row r="154" spans="1:19" x14ac:dyDescent="0.2">
      <c r="A154" s="75"/>
      <c r="B154" s="75"/>
      <c r="C154" s="75"/>
      <c r="D154" s="75"/>
    </row>
    <row r="155" spans="1:19" x14ac:dyDescent="0.2">
      <c r="A155" s="75"/>
      <c r="B155" s="75"/>
      <c r="C155" s="75"/>
      <c r="D155" s="75"/>
    </row>
    <row r="156" spans="1:19" x14ac:dyDescent="0.2">
      <c r="A156" s="75"/>
      <c r="B156" s="75"/>
      <c r="C156" s="75"/>
      <c r="D156" s="75"/>
    </row>
    <row r="157" spans="1:19" x14ac:dyDescent="0.2">
      <c r="A157" s="75"/>
      <c r="B157" s="75"/>
      <c r="C157" s="75"/>
      <c r="D157" s="75"/>
    </row>
    <row r="158" spans="1:19" x14ac:dyDescent="0.2">
      <c r="A158" s="75"/>
      <c r="B158" s="75"/>
      <c r="C158" s="75"/>
      <c r="D158" s="75"/>
    </row>
    <row r="159" spans="1:19" x14ac:dyDescent="0.2">
      <c r="A159" s="75"/>
      <c r="B159" s="75"/>
      <c r="C159" s="75"/>
      <c r="D159" s="75"/>
    </row>
    <row r="160" spans="1:19" x14ac:dyDescent="0.2">
      <c r="A160" s="75"/>
      <c r="B160" s="75"/>
      <c r="C160" s="75"/>
      <c r="D160" s="75"/>
    </row>
    <row r="161" spans="1:4" x14ac:dyDescent="0.2">
      <c r="A161" s="75"/>
      <c r="B161" s="75"/>
      <c r="C161" s="75"/>
      <c r="D161" s="75"/>
    </row>
    <row r="162" spans="1:4" x14ac:dyDescent="0.2">
      <c r="A162" s="75"/>
      <c r="B162" s="75"/>
      <c r="C162" s="75"/>
      <c r="D162" s="75"/>
    </row>
    <row r="163" spans="1:4" x14ac:dyDescent="0.2">
      <c r="A163" s="75"/>
      <c r="B163" s="75"/>
      <c r="C163" s="75"/>
      <c r="D163" s="75"/>
    </row>
    <row r="164" spans="1:4" x14ac:dyDescent="0.2">
      <c r="A164" s="75"/>
      <c r="B164" s="75"/>
      <c r="C164" s="75"/>
      <c r="D164" s="75"/>
    </row>
    <row r="165" spans="1:4" x14ac:dyDescent="0.2">
      <c r="A165" s="75"/>
      <c r="B165" s="75"/>
      <c r="C165" s="75"/>
      <c r="D165" s="75"/>
    </row>
    <row r="166" spans="1:4" x14ac:dyDescent="0.2">
      <c r="A166" s="75"/>
      <c r="B166" s="75"/>
      <c r="C166" s="75"/>
      <c r="D166" s="75"/>
    </row>
    <row r="167" spans="1:4" x14ac:dyDescent="0.2">
      <c r="A167" s="75"/>
      <c r="B167" s="75"/>
      <c r="C167" s="75"/>
      <c r="D167" s="75"/>
    </row>
    <row r="168" spans="1:4" x14ac:dyDescent="0.2">
      <c r="A168" s="75"/>
      <c r="B168" s="75"/>
      <c r="C168" s="75"/>
      <c r="D168" s="75"/>
    </row>
    <row r="169" spans="1:4" x14ac:dyDescent="0.2">
      <c r="A169" s="75"/>
      <c r="B169" s="75"/>
      <c r="C169" s="75"/>
      <c r="D169" s="75"/>
    </row>
    <row r="170" spans="1:4" x14ac:dyDescent="0.2">
      <c r="A170" s="75"/>
      <c r="B170" s="75"/>
      <c r="C170" s="75"/>
      <c r="D170" s="75"/>
    </row>
    <row r="171" spans="1:4" x14ac:dyDescent="0.2">
      <c r="A171" s="75"/>
      <c r="B171" s="75"/>
      <c r="C171" s="75"/>
      <c r="D171" s="75"/>
    </row>
    <row r="172" spans="1:4" x14ac:dyDescent="0.2">
      <c r="A172" s="75"/>
      <c r="B172" s="75"/>
      <c r="C172" s="75"/>
      <c r="D172" s="75"/>
    </row>
    <row r="173" spans="1:4" x14ac:dyDescent="0.2">
      <c r="A173" s="75"/>
      <c r="B173" s="75"/>
      <c r="C173" s="75"/>
      <c r="D173" s="75"/>
    </row>
    <row r="174" spans="1:4" x14ac:dyDescent="0.2">
      <c r="A174" s="75"/>
      <c r="B174" s="75"/>
      <c r="C174" s="75"/>
      <c r="D174" s="75"/>
    </row>
    <row r="175" spans="1:4" x14ac:dyDescent="0.2">
      <c r="A175" s="75"/>
      <c r="B175" s="75"/>
      <c r="C175" s="75"/>
      <c r="D175" s="75"/>
    </row>
    <row r="176" spans="1:4" x14ac:dyDescent="0.2">
      <c r="A176" s="75"/>
      <c r="B176" s="75"/>
      <c r="C176" s="75"/>
      <c r="D176" s="75"/>
    </row>
    <row r="177" spans="1:4" x14ac:dyDescent="0.2">
      <c r="A177" s="75"/>
      <c r="B177" s="75"/>
      <c r="C177" s="75"/>
      <c r="D177" s="75"/>
    </row>
    <row r="178" spans="1:4" x14ac:dyDescent="0.2">
      <c r="A178" s="75"/>
      <c r="B178" s="75"/>
      <c r="C178" s="75"/>
      <c r="D178" s="75"/>
    </row>
    <row r="179" spans="1:4" x14ac:dyDescent="0.2">
      <c r="A179" s="75"/>
      <c r="B179" s="75"/>
      <c r="C179" s="75"/>
      <c r="D179" s="75"/>
    </row>
    <row r="180" spans="1:4" x14ac:dyDescent="0.2">
      <c r="A180" s="75"/>
      <c r="B180" s="75"/>
      <c r="C180" s="75"/>
      <c r="D180" s="75"/>
    </row>
    <row r="181" spans="1:4" x14ac:dyDescent="0.2">
      <c r="A181" s="75"/>
      <c r="B181" s="75"/>
      <c r="C181" s="75"/>
      <c r="D181" s="75"/>
    </row>
    <row r="182" spans="1:4" x14ac:dyDescent="0.2">
      <c r="A182" s="75"/>
      <c r="B182" s="75"/>
      <c r="C182" s="75"/>
      <c r="D182" s="75"/>
    </row>
    <row r="183" spans="1:4" x14ac:dyDescent="0.2">
      <c r="A183" s="75"/>
      <c r="B183" s="75"/>
      <c r="C183" s="75"/>
      <c r="D183" s="75"/>
    </row>
    <row r="184" spans="1:4" x14ac:dyDescent="0.2">
      <c r="A184" s="75"/>
      <c r="B184" s="75"/>
      <c r="C184" s="75"/>
      <c r="D184" s="75"/>
    </row>
    <row r="185" spans="1:4" x14ac:dyDescent="0.2">
      <c r="A185" s="75"/>
      <c r="B185" s="75"/>
      <c r="C185" s="75"/>
      <c r="D185" s="75"/>
    </row>
    <row r="186" spans="1:4" x14ac:dyDescent="0.2">
      <c r="A186" s="75"/>
      <c r="B186" s="75"/>
      <c r="C186" s="75"/>
      <c r="D186" s="75"/>
    </row>
    <row r="187" spans="1:4" x14ac:dyDescent="0.2">
      <c r="A187" s="75"/>
      <c r="B187" s="75"/>
      <c r="C187" s="75"/>
      <c r="D187" s="75"/>
    </row>
    <row r="188" spans="1:4" x14ac:dyDescent="0.2">
      <c r="A188" s="75"/>
      <c r="B188" s="75"/>
      <c r="C188" s="75"/>
      <c r="D188" s="75"/>
    </row>
    <row r="189" spans="1:4" x14ac:dyDescent="0.2">
      <c r="A189" s="75"/>
      <c r="B189" s="75"/>
      <c r="C189" s="75"/>
      <c r="D189" s="75"/>
    </row>
    <row r="190" spans="1:4" x14ac:dyDescent="0.2">
      <c r="A190" s="75"/>
      <c r="B190" s="75"/>
      <c r="C190" s="75"/>
      <c r="D190" s="75"/>
    </row>
    <row r="191" spans="1:4" x14ac:dyDescent="0.2">
      <c r="A191" s="75"/>
      <c r="B191" s="75"/>
      <c r="C191" s="75"/>
      <c r="D191" s="75"/>
    </row>
    <row r="192" spans="1:4" x14ac:dyDescent="0.2">
      <c r="A192" s="75"/>
      <c r="B192" s="75"/>
      <c r="C192" s="75"/>
      <c r="D192" s="75"/>
    </row>
    <row r="193" spans="1:4" x14ac:dyDescent="0.2">
      <c r="A193" s="75"/>
      <c r="B193" s="75"/>
      <c r="C193" s="75"/>
      <c r="D193" s="75"/>
    </row>
    <row r="194" spans="1:4" x14ac:dyDescent="0.2">
      <c r="A194" s="75"/>
      <c r="B194" s="75"/>
      <c r="C194" s="75"/>
      <c r="D194" s="75"/>
    </row>
    <row r="195" spans="1:4" x14ac:dyDescent="0.2">
      <c r="A195" s="75"/>
      <c r="B195" s="75"/>
      <c r="C195" s="75"/>
      <c r="D195" s="75"/>
    </row>
    <row r="196" spans="1:4" x14ac:dyDescent="0.2">
      <c r="A196" s="75"/>
      <c r="B196" s="75"/>
      <c r="C196" s="75"/>
      <c r="D196" s="75"/>
    </row>
    <row r="197" spans="1:4" x14ac:dyDescent="0.2">
      <c r="A197" s="75"/>
      <c r="B197" s="75"/>
      <c r="C197" s="75"/>
      <c r="D197" s="75"/>
    </row>
    <row r="198" spans="1:4" x14ac:dyDescent="0.2">
      <c r="A198" s="75"/>
      <c r="B198" s="75"/>
      <c r="C198" s="75"/>
      <c r="D198" s="75"/>
    </row>
    <row r="199" spans="1:4" x14ac:dyDescent="0.2">
      <c r="A199" s="75"/>
      <c r="B199" s="75"/>
      <c r="C199" s="75"/>
      <c r="D199" s="75"/>
    </row>
    <row r="200" spans="1:4" x14ac:dyDescent="0.2">
      <c r="A200" s="75"/>
      <c r="B200" s="75"/>
      <c r="C200" s="75"/>
      <c r="D200" s="75"/>
    </row>
    <row r="201" spans="1:4" x14ac:dyDescent="0.2">
      <c r="A201" s="75"/>
      <c r="B201" s="75"/>
      <c r="C201" s="75"/>
      <c r="D201" s="75"/>
    </row>
    <row r="202" spans="1:4" x14ac:dyDescent="0.2">
      <c r="A202" s="75"/>
      <c r="B202" s="75"/>
      <c r="C202" s="75"/>
      <c r="D202" s="75"/>
    </row>
    <row r="203" spans="1:4" x14ac:dyDescent="0.2">
      <c r="A203" s="75"/>
      <c r="B203" s="75"/>
      <c r="C203" s="75"/>
      <c r="D203" s="75"/>
    </row>
    <row r="204" spans="1:4" x14ac:dyDescent="0.2">
      <c r="A204" s="75"/>
      <c r="B204" s="75"/>
      <c r="C204" s="75"/>
      <c r="D204" s="75"/>
    </row>
    <row r="205" spans="1:4" x14ac:dyDescent="0.2">
      <c r="A205" s="75"/>
      <c r="B205" s="75"/>
      <c r="C205" s="75"/>
      <c r="D205" s="75"/>
    </row>
    <row r="206" spans="1:4" x14ac:dyDescent="0.2">
      <c r="A206" s="75"/>
      <c r="B206" s="75"/>
      <c r="C206" s="75"/>
      <c r="D206" s="75"/>
    </row>
    <row r="207" spans="1:4" x14ac:dyDescent="0.2">
      <c r="A207" s="75"/>
      <c r="B207" s="75"/>
      <c r="C207" s="75"/>
      <c r="D207" s="75"/>
    </row>
    <row r="208" spans="1:4" x14ac:dyDescent="0.2">
      <c r="A208" s="75"/>
      <c r="B208" s="75"/>
      <c r="C208" s="75"/>
      <c r="D208" s="75"/>
    </row>
  </sheetData>
  <sheetProtection sheet="1"/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342"/>
  <sheetViews>
    <sheetView workbookViewId="0">
      <selection sqref="A1:IV65536"/>
    </sheetView>
  </sheetViews>
  <sheetFormatPr defaultRowHeight="12.75" x14ac:dyDescent="0.2"/>
  <sheetData>
    <row r="1" spans="1:19" ht="18" x14ac:dyDescent="0.2">
      <c r="A1" s="28" t="s">
        <v>863</v>
      </c>
      <c r="B1" s="19"/>
      <c r="C1" s="19"/>
      <c r="D1" s="29" t="s">
        <v>864</v>
      </c>
      <c r="E1" s="19"/>
      <c r="F1" s="19"/>
      <c r="G1" s="19"/>
      <c r="H1" s="19"/>
      <c r="K1" s="30" t="s">
        <v>865</v>
      </c>
      <c r="L1" s="19" t="s">
        <v>866</v>
      </c>
      <c r="M1" s="19">
        <f ca="1">F18*H18-G18*G18</f>
        <v>0.41021312690663025</v>
      </c>
      <c r="N1" s="19"/>
      <c r="O1" s="19"/>
      <c r="P1" s="19"/>
      <c r="Q1" s="19"/>
      <c r="R1" s="19">
        <v>1</v>
      </c>
      <c r="S1" s="19" t="s">
        <v>867</v>
      </c>
    </row>
    <row r="2" spans="1:19" x14ac:dyDescent="0.2">
      <c r="A2" s="19"/>
      <c r="B2" s="19"/>
      <c r="C2" s="19"/>
      <c r="D2" s="19"/>
      <c r="E2" s="19"/>
      <c r="F2" s="19"/>
      <c r="G2" s="19"/>
      <c r="H2" s="19"/>
      <c r="K2" s="30" t="s">
        <v>868</v>
      </c>
      <c r="L2" s="19" t="s">
        <v>869</v>
      </c>
      <c r="M2" s="19">
        <f ca="1">+D18*H18-F18*G18</f>
        <v>-2.1132865074394864</v>
      </c>
      <c r="N2" s="19"/>
      <c r="O2" s="19"/>
      <c r="P2" s="19"/>
      <c r="Q2" s="19"/>
      <c r="R2" s="19">
        <v>2</v>
      </c>
      <c r="S2" s="19" t="s">
        <v>804</v>
      </c>
    </row>
    <row r="3" spans="1:19" ht="13.5" thickBot="1" x14ac:dyDescent="0.25">
      <c r="A3" s="19" t="s">
        <v>870</v>
      </c>
      <c r="B3" s="19" t="s">
        <v>871</v>
      </c>
      <c r="C3" s="19"/>
      <c r="D3" s="19"/>
      <c r="E3" s="31" t="s">
        <v>872</v>
      </c>
      <c r="F3" s="31" t="s">
        <v>873</v>
      </c>
      <c r="G3" s="31" t="s">
        <v>874</v>
      </c>
      <c r="H3" s="31" t="s">
        <v>875</v>
      </c>
      <c r="K3" s="30" t="s">
        <v>876</v>
      </c>
      <c r="L3" s="19" t="s">
        <v>877</v>
      </c>
      <c r="M3" s="19">
        <f ca="1">+D18*G18-F18*F18</f>
        <v>2.0575698564266958</v>
      </c>
      <c r="N3" s="19"/>
      <c r="O3" s="19"/>
      <c r="P3" s="19"/>
      <c r="Q3" s="19"/>
      <c r="R3" s="19">
        <v>3</v>
      </c>
      <c r="S3" s="19" t="s">
        <v>878</v>
      </c>
    </row>
    <row r="4" spans="1:19" x14ac:dyDescent="0.2">
      <c r="A4" s="19" t="s">
        <v>879</v>
      </c>
      <c r="B4" s="19" t="s">
        <v>880</v>
      </c>
      <c r="C4" s="19"/>
      <c r="D4" s="32" t="s">
        <v>881</v>
      </c>
      <c r="E4" s="33">
        <f ca="1">(E18*M1-I18*M2+J18*M3)/M7</f>
        <v>2.5434617509821501E-3</v>
      </c>
      <c r="F4" s="34">
        <f ca="1">+E7/M7*M18</f>
        <v>1.0808246268860274E-3</v>
      </c>
      <c r="G4" s="35">
        <f>+B18</f>
        <v>1</v>
      </c>
      <c r="H4" s="36">
        <f ca="1">ABS(F4/E4)</f>
        <v>0.42494235522459511</v>
      </c>
      <c r="K4" s="30" t="s">
        <v>882</v>
      </c>
      <c r="L4" s="19" t="s">
        <v>883</v>
      </c>
      <c r="M4" s="19">
        <f ca="1">+D17*H18-F18*F18</f>
        <v>37.717707969947718</v>
      </c>
      <c r="N4" s="19"/>
      <c r="O4" s="19"/>
      <c r="P4" s="19"/>
      <c r="Q4" s="19"/>
      <c r="R4" s="19">
        <v>4</v>
      </c>
      <c r="S4" s="19" t="s">
        <v>884</v>
      </c>
    </row>
    <row r="5" spans="1:19" x14ac:dyDescent="0.2">
      <c r="A5" s="19" t="s">
        <v>885</v>
      </c>
      <c r="B5" s="37">
        <v>40323</v>
      </c>
      <c r="C5" s="19"/>
      <c r="D5" s="38" t="s">
        <v>886</v>
      </c>
      <c r="E5" s="39">
        <f ca="1">+(-E18*M2+I18*M4-J18*M5)/M7</f>
        <v>-0.11487504495022201</v>
      </c>
      <c r="F5" s="40">
        <f ca="1">N18*E7/M7</f>
        <v>1.0363897320313439E-2</v>
      </c>
      <c r="G5" s="41">
        <f>+B18/A18</f>
        <v>1E-4</v>
      </c>
      <c r="H5" s="36">
        <f ca="1">ABS(F5/E5)</f>
        <v>9.0218874994167392E-2</v>
      </c>
      <c r="K5" s="30" t="s">
        <v>887</v>
      </c>
      <c r="L5" s="19" t="s">
        <v>888</v>
      </c>
      <c r="M5" s="19">
        <f ca="1">+D17*G18-D18*F18</f>
        <v>-69.844362748829951</v>
      </c>
      <c r="N5" s="19"/>
      <c r="O5" s="19"/>
      <c r="P5" s="19"/>
      <c r="Q5" s="19"/>
      <c r="R5" s="19">
        <v>5</v>
      </c>
      <c r="S5" s="19" t="s">
        <v>889</v>
      </c>
    </row>
    <row r="6" spans="1:19" ht="13.5" thickBot="1" x14ac:dyDescent="0.25">
      <c r="A6" s="19"/>
      <c r="B6" s="19"/>
      <c r="C6" s="19"/>
      <c r="D6" s="42" t="s">
        <v>890</v>
      </c>
      <c r="E6" s="43">
        <f ca="1">+(E18*M3-I18*M5+J18*M6)/M7</f>
        <v>0.37276597404714423</v>
      </c>
      <c r="F6" s="44">
        <f ca="1">O18*E7/M7</f>
        <v>2.2700181809795404E-2</v>
      </c>
      <c r="G6" s="45">
        <f>+B18/A18^2</f>
        <v>1E-8</v>
      </c>
      <c r="H6" s="36">
        <f ca="1">ABS(F6/E6)</f>
        <v>6.0896603741318084E-2</v>
      </c>
      <c r="K6" s="46" t="s">
        <v>891</v>
      </c>
      <c r="L6" s="47" t="s">
        <v>892</v>
      </c>
      <c r="M6" s="47">
        <f ca="1">+D17*F18-D18*D18</f>
        <v>180.94965590000021</v>
      </c>
      <c r="N6" s="19"/>
      <c r="O6" s="19"/>
      <c r="P6" s="19"/>
      <c r="Q6" s="19"/>
      <c r="R6" s="19">
        <v>6</v>
      </c>
      <c r="S6" s="19" t="s">
        <v>893</v>
      </c>
    </row>
    <row r="7" spans="1:19" x14ac:dyDescent="0.2">
      <c r="B7" s="19"/>
      <c r="C7" s="19"/>
      <c r="D7" s="29" t="s">
        <v>894</v>
      </c>
      <c r="E7" s="48">
        <f ca="1">SQRT(L18/(D17-3))</f>
        <v>7.7208736386616354E-3</v>
      </c>
      <c r="F7" s="19"/>
      <c r="G7" s="49">
        <f>+B22</f>
        <v>0.19453749999956926</v>
      </c>
      <c r="H7" s="19"/>
      <c r="K7" s="30" t="s">
        <v>895</v>
      </c>
      <c r="L7" s="19" t="s">
        <v>896</v>
      </c>
      <c r="M7" s="19">
        <f ca="1">+D17*M1-D18*M2+F18*M3</f>
        <v>20.933024416221365</v>
      </c>
      <c r="N7" s="19"/>
      <c r="O7" s="19"/>
      <c r="P7" s="19"/>
      <c r="Q7" s="19"/>
      <c r="R7" s="19">
        <v>7</v>
      </c>
      <c r="S7" s="19" t="s">
        <v>897</v>
      </c>
    </row>
    <row r="8" spans="1:19" x14ac:dyDescent="0.2">
      <c r="B8" s="19"/>
      <c r="C8" s="19"/>
      <c r="D8" s="29" t="s">
        <v>939</v>
      </c>
      <c r="E8" s="19"/>
      <c r="F8" s="60">
        <f ca="1">CORREL(INDIRECT(E12):INDIRECT(E13),INDIRECT(K12):INDIRECT(K13))</f>
        <v>0.98215950422378806</v>
      </c>
      <c r="G8" s="48"/>
      <c r="H8" s="19"/>
      <c r="I8" s="49"/>
      <c r="J8" s="19"/>
      <c r="K8" s="19"/>
      <c r="L8" s="19"/>
      <c r="M8" s="19"/>
      <c r="N8" s="19"/>
      <c r="O8" s="19"/>
      <c r="P8" s="19"/>
      <c r="Q8" s="19"/>
      <c r="R8" s="19">
        <v>8</v>
      </c>
      <c r="S8" s="19" t="s">
        <v>898</v>
      </c>
    </row>
    <row r="9" spans="1:19" x14ac:dyDescent="0.2">
      <c r="A9" s="19"/>
      <c r="B9" s="19"/>
      <c r="C9" s="19"/>
      <c r="D9" s="19"/>
      <c r="E9" s="61">
        <f ca="1">E6*G6</f>
        <v>3.7276597404714421E-9</v>
      </c>
      <c r="F9" s="62">
        <f ca="1">H6</f>
        <v>6.0896603741318084E-2</v>
      </c>
      <c r="G9" s="63">
        <f ca="1">F8</f>
        <v>0.98215950422378806</v>
      </c>
      <c r="H9" s="19"/>
      <c r="I9" s="49"/>
      <c r="J9" s="19"/>
      <c r="K9" s="19"/>
      <c r="L9" s="19"/>
      <c r="M9" s="19"/>
      <c r="N9" s="19"/>
      <c r="O9" s="19"/>
      <c r="P9" s="19"/>
      <c r="Q9" s="19"/>
      <c r="R9" s="19">
        <v>9</v>
      </c>
      <c r="S9" s="19" t="s">
        <v>854</v>
      </c>
    </row>
    <row r="10" spans="1:19" x14ac:dyDescent="0.2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>
        <v>10</v>
      </c>
      <c r="S10" s="19" t="s">
        <v>899</v>
      </c>
    </row>
    <row r="11" spans="1:19" x14ac:dyDescent="0.2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>
        <v>11</v>
      </c>
      <c r="S11" s="19" t="s">
        <v>807</v>
      </c>
    </row>
    <row r="12" spans="1:19" x14ac:dyDescent="0.2">
      <c r="A12" s="50">
        <v>21</v>
      </c>
      <c r="B12" s="19" t="s">
        <v>900</v>
      </c>
      <c r="C12" s="51">
        <v>21</v>
      </c>
      <c r="D12" s="6" t="str">
        <f>D$15&amp;$C12</f>
        <v>D21</v>
      </c>
      <c r="E12" s="6" t="str">
        <f t="shared" ref="E12:O12" si="0">E15&amp;$C12</f>
        <v>E21</v>
      </c>
      <c r="F12" s="6" t="str">
        <f t="shared" si="0"/>
        <v>F21</v>
      </c>
      <c r="G12" s="6" t="str">
        <f t="shared" si="0"/>
        <v>G21</v>
      </c>
      <c r="H12" s="6" t="str">
        <f t="shared" si="0"/>
        <v>H21</v>
      </c>
      <c r="I12" s="6" t="str">
        <f t="shared" si="0"/>
        <v>I21</v>
      </c>
      <c r="J12" s="6" t="str">
        <f t="shared" si="0"/>
        <v>J21</v>
      </c>
      <c r="K12" s="6" t="str">
        <f t="shared" si="0"/>
        <v>K21</v>
      </c>
      <c r="L12" s="6" t="str">
        <f t="shared" si="0"/>
        <v>L21</v>
      </c>
      <c r="M12" s="6" t="str">
        <f t="shared" si="0"/>
        <v>M21</v>
      </c>
      <c r="N12" s="6" t="str">
        <f t="shared" si="0"/>
        <v>N21</v>
      </c>
      <c r="O12" s="6" t="str">
        <f t="shared" si="0"/>
        <v>O21</v>
      </c>
      <c r="P12" s="19"/>
      <c r="Q12" s="19"/>
      <c r="R12" s="19">
        <v>12</v>
      </c>
      <c r="S12" s="19" t="s">
        <v>901</v>
      </c>
    </row>
    <row r="13" spans="1:19" x14ac:dyDescent="0.2">
      <c r="A13" s="50">
        <f>20+COUNT(A21:A1449)</f>
        <v>113</v>
      </c>
      <c r="B13" s="19" t="s">
        <v>902</v>
      </c>
      <c r="C13" s="51">
        <v>113</v>
      </c>
      <c r="D13" s="6" t="str">
        <f>D$15&amp;$C13</f>
        <v>D113</v>
      </c>
      <c r="E13" s="6" t="str">
        <f t="shared" ref="E13:O13" si="1">E$15&amp;$C13</f>
        <v>E113</v>
      </c>
      <c r="F13" s="6" t="str">
        <f t="shared" si="1"/>
        <v>F113</v>
      </c>
      <c r="G13" s="6" t="str">
        <f t="shared" si="1"/>
        <v>G113</v>
      </c>
      <c r="H13" s="6" t="str">
        <f t="shared" si="1"/>
        <v>H113</v>
      </c>
      <c r="I13" s="6" t="str">
        <f t="shared" si="1"/>
        <v>I113</v>
      </c>
      <c r="J13" s="6" t="str">
        <f t="shared" si="1"/>
        <v>J113</v>
      </c>
      <c r="K13" s="6" t="str">
        <f t="shared" si="1"/>
        <v>K113</v>
      </c>
      <c r="L13" s="6" t="str">
        <f t="shared" si="1"/>
        <v>L113</v>
      </c>
      <c r="M13" s="6" t="str">
        <f t="shared" si="1"/>
        <v>M113</v>
      </c>
      <c r="N13" s="6" t="str">
        <f t="shared" si="1"/>
        <v>N113</v>
      </c>
      <c r="O13" s="6" t="str">
        <f t="shared" si="1"/>
        <v>O113</v>
      </c>
      <c r="P13" s="19"/>
      <c r="Q13" s="19"/>
      <c r="R13" s="19">
        <v>13</v>
      </c>
      <c r="S13" s="19" t="s">
        <v>903</v>
      </c>
    </row>
    <row r="14" spans="1:19" x14ac:dyDescent="0.2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>
        <v>14</v>
      </c>
      <c r="S14" s="19" t="s">
        <v>904</v>
      </c>
    </row>
    <row r="15" spans="1:19" x14ac:dyDescent="0.2">
      <c r="A15" s="6"/>
      <c r="B15" s="19"/>
      <c r="C15" s="19"/>
      <c r="D15" s="6" t="str">
        <f t="shared" ref="D15:O15" si="2">VLOOKUP(D16,$R1:$S26,2,FALSE)</f>
        <v>D</v>
      </c>
      <c r="E15" s="6" t="str">
        <f t="shared" si="2"/>
        <v>E</v>
      </c>
      <c r="F15" s="6" t="str">
        <f t="shared" si="2"/>
        <v>F</v>
      </c>
      <c r="G15" s="6" t="str">
        <f t="shared" si="2"/>
        <v>G</v>
      </c>
      <c r="H15" s="6" t="str">
        <f t="shared" si="2"/>
        <v>H</v>
      </c>
      <c r="I15" s="6" t="str">
        <f t="shared" si="2"/>
        <v>I</v>
      </c>
      <c r="J15" s="6" t="str">
        <f t="shared" si="2"/>
        <v>J</v>
      </c>
      <c r="K15" s="6" t="str">
        <f t="shared" si="2"/>
        <v>K</v>
      </c>
      <c r="L15" s="6" t="str">
        <f t="shared" si="2"/>
        <v>L</v>
      </c>
      <c r="M15" s="6" t="str">
        <f t="shared" si="2"/>
        <v>M</v>
      </c>
      <c r="N15" s="6" t="str">
        <f t="shared" si="2"/>
        <v>N</v>
      </c>
      <c r="O15" s="6" t="str">
        <f t="shared" si="2"/>
        <v>O</v>
      </c>
      <c r="P15" s="19"/>
      <c r="Q15" s="19"/>
      <c r="R15" s="19">
        <v>15</v>
      </c>
      <c r="S15" s="19" t="s">
        <v>905</v>
      </c>
    </row>
    <row r="16" spans="1:19" x14ac:dyDescent="0.2">
      <c r="A16" s="6"/>
      <c r="B16" s="19"/>
      <c r="C16" s="19"/>
      <c r="D16" s="6">
        <f>COLUMN()</f>
        <v>4</v>
      </c>
      <c r="E16" s="6">
        <f>COLUMN()</f>
        <v>5</v>
      </c>
      <c r="F16" s="6">
        <f>COLUMN()</f>
        <v>6</v>
      </c>
      <c r="G16" s="6">
        <f>COLUMN()</f>
        <v>7</v>
      </c>
      <c r="H16" s="6">
        <f>COLUMN()</f>
        <v>8</v>
      </c>
      <c r="I16" s="6">
        <f>COLUMN()</f>
        <v>9</v>
      </c>
      <c r="J16" s="6">
        <f>COLUMN()</f>
        <v>10</v>
      </c>
      <c r="K16" s="6">
        <f>COLUMN()</f>
        <v>11</v>
      </c>
      <c r="L16" s="6">
        <f>COLUMN()</f>
        <v>12</v>
      </c>
      <c r="M16" s="6">
        <f>COLUMN()</f>
        <v>13</v>
      </c>
      <c r="N16" s="6">
        <f>COLUMN()</f>
        <v>14</v>
      </c>
      <c r="O16" s="6">
        <f>COLUMN()</f>
        <v>15</v>
      </c>
      <c r="P16" s="19"/>
      <c r="Q16" s="19"/>
      <c r="R16" s="19">
        <v>16</v>
      </c>
      <c r="S16" s="19" t="s">
        <v>906</v>
      </c>
    </row>
    <row r="17" spans="1:19" x14ac:dyDescent="0.2">
      <c r="A17" s="29" t="s">
        <v>907</v>
      </c>
      <c r="B17" s="19"/>
      <c r="C17" s="19" t="s">
        <v>908</v>
      </c>
      <c r="D17" s="19">
        <f>C13-C12+1</f>
        <v>93</v>
      </c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>
        <v>17</v>
      </c>
      <c r="S17" s="19" t="s">
        <v>909</v>
      </c>
    </row>
    <row r="18" spans="1:19" x14ac:dyDescent="0.2">
      <c r="A18" s="52">
        <v>10000</v>
      </c>
      <c r="B18" s="52">
        <v>1</v>
      </c>
      <c r="C18" s="19" t="s">
        <v>910</v>
      </c>
      <c r="D18" s="19">
        <f ca="1">SUM(INDIRECT(D12):INDIRECT(D13))</f>
        <v>-11.402499999999998</v>
      </c>
      <c r="E18" s="19">
        <f ca="1">SUM(INDIRECT(E12):INDIRECT(E13))</f>
        <v>2.7928325000102632</v>
      </c>
      <c r="F18" s="19">
        <f ca="1">SUM(INDIRECT(F12):INDIRECT(F13))</f>
        <v>3.3437275500000014</v>
      </c>
      <c r="G18" s="19">
        <f ca="1">SUM(INDIRECT(G12):INDIRECT(G13))</f>
        <v>-1.1609808186849997</v>
      </c>
      <c r="H18" s="19">
        <f ca="1">SUM(INDIRECT(H12):INDIRECT(H13))</f>
        <v>0.52578733224276053</v>
      </c>
      <c r="I18" s="19">
        <f ca="1">SUM(INDIRECT(I12):INDIRECT(I13))</f>
        <v>-0.84588682095028289</v>
      </c>
      <c r="J18" s="19">
        <f ca="1">SUM(INDIRECT(J12):INDIRECT(J13))</f>
        <v>0.33786799390703642</v>
      </c>
      <c r="K18" s="19"/>
      <c r="L18" s="19">
        <f ca="1">SUM(INDIRECT(L12):INDIRECT(L13))</f>
        <v>5.3650700769762149E-3</v>
      </c>
      <c r="M18" s="19">
        <f ca="1">SQRT(SUM(INDIRECT(M12):INDIRECT(M13)))</f>
        <v>2.9303585789781748</v>
      </c>
      <c r="N18" s="19">
        <f ca="1">SQRT(SUM(INDIRECT(N12):INDIRECT(N13)))</f>
        <v>28.09885588166923</v>
      </c>
      <c r="O18" s="19">
        <f ca="1">SQRT(SUM(INDIRECT(O12):INDIRECT(O13)))</f>
        <v>61.54529685574304</v>
      </c>
      <c r="P18" s="19"/>
      <c r="Q18" s="19"/>
      <c r="R18" s="19">
        <v>18</v>
      </c>
      <c r="S18" s="19" t="s">
        <v>911</v>
      </c>
    </row>
    <row r="19" spans="1:19" x14ac:dyDescent="0.2">
      <c r="A19" s="53" t="s">
        <v>912</v>
      </c>
      <c r="B19" s="19"/>
      <c r="C19" s="19"/>
      <c r="D19" s="54" t="s">
        <v>913</v>
      </c>
      <c r="E19" s="54" t="s">
        <v>914</v>
      </c>
      <c r="F19" s="54" t="s">
        <v>915</v>
      </c>
      <c r="G19" s="54" t="s">
        <v>916</v>
      </c>
      <c r="H19" s="54" t="s">
        <v>917</v>
      </c>
      <c r="I19" s="54" t="s">
        <v>918</v>
      </c>
      <c r="J19" s="54" t="s">
        <v>919</v>
      </c>
      <c r="K19" s="55"/>
      <c r="L19" s="55"/>
      <c r="M19" s="55"/>
      <c r="N19" s="55"/>
      <c r="O19" s="55"/>
      <c r="P19" s="19"/>
      <c r="Q19" s="19"/>
      <c r="R19" s="19">
        <v>19</v>
      </c>
      <c r="S19" s="19" t="s">
        <v>920</v>
      </c>
    </row>
    <row r="20" spans="1:19" ht="15" thickBot="1" x14ac:dyDescent="0.25">
      <c r="A20" s="9" t="s">
        <v>921</v>
      </c>
      <c r="B20" s="9" t="s">
        <v>922</v>
      </c>
      <c r="C20" s="19"/>
      <c r="D20" s="9" t="s">
        <v>921</v>
      </c>
      <c r="E20" s="9" t="s">
        <v>922</v>
      </c>
      <c r="F20" s="9" t="s">
        <v>923</v>
      </c>
      <c r="G20" s="9" t="s">
        <v>924</v>
      </c>
      <c r="H20" s="9" t="s">
        <v>925</v>
      </c>
      <c r="I20" s="9" t="s">
        <v>926</v>
      </c>
      <c r="J20" s="9" t="s">
        <v>927</v>
      </c>
      <c r="K20" s="56" t="s">
        <v>928</v>
      </c>
      <c r="L20" s="9" t="s">
        <v>929</v>
      </c>
      <c r="M20" s="9" t="s">
        <v>930</v>
      </c>
      <c r="N20" s="9" t="s">
        <v>931</v>
      </c>
      <c r="O20" s="9" t="s">
        <v>932</v>
      </c>
      <c r="P20" s="31" t="s">
        <v>933</v>
      </c>
      <c r="Q20" s="19"/>
      <c r="R20" s="19">
        <v>20</v>
      </c>
      <c r="S20" s="19" t="s">
        <v>934</v>
      </c>
    </row>
    <row r="21" spans="1:19" x14ac:dyDescent="0.2">
      <c r="A21" s="57">
        <v>-6632</v>
      </c>
      <c r="B21" s="57">
        <v>0.22793280000041705</v>
      </c>
      <c r="C21" s="19"/>
      <c r="D21" s="58">
        <f t="shared" ref="D21:D52" si="3">A21/A$18</f>
        <v>-0.66320000000000001</v>
      </c>
      <c r="E21" s="58">
        <f t="shared" ref="E21:E52" si="4">B21/B$18</f>
        <v>0.22793280000041705</v>
      </c>
      <c r="F21" s="50">
        <f>D21*D21</f>
        <v>0.43983424000000004</v>
      </c>
      <c r="G21" s="50">
        <f>D21*F21</f>
        <v>-0.29169806796800002</v>
      </c>
      <c r="H21" s="50">
        <f>F21*F21</f>
        <v>0.19345415867637764</v>
      </c>
      <c r="I21" s="50">
        <f>E21*D21</f>
        <v>-0.15116503296027659</v>
      </c>
      <c r="J21" s="50">
        <f>I21*D21</f>
        <v>0.10025264985925543</v>
      </c>
      <c r="K21" s="50">
        <f t="shared" ref="K21:K84" ca="1" si="5">+E$4+E$5*D21+E$6*D21^2</f>
        <v>0.24268383045485481</v>
      </c>
      <c r="L21" s="50">
        <f ca="1">+(K21-E21)^2</f>
        <v>2.1759289946775038E-4</v>
      </c>
      <c r="M21" s="50">
        <f t="shared" ref="M21:M52" ca="1" si="6">(M$1-M$2*D21+M$3*F21)^2</f>
        <v>7.4526635704977749E-3</v>
      </c>
      <c r="N21" s="50">
        <f t="shared" ref="N21:N52" ca="1" si="7">(-M$2+M$4*D21-M$5*F21)^2</f>
        <v>61.134333845201361</v>
      </c>
      <c r="O21" s="50">
        <f t="shared" ref="O21:O52" ca="1" si="8">+(M$3-D21*M$5+F21*M$6)^2</f>
        <v>1247.8303933589884</v>
      </c>
      <c r="P21" s="19">
        <f ca="1">+E21-K21</f>
        <v>-1.4751030454437764E-2</v>
      </c>
      <c r="Q21" s="19"/>
      <c r="R21" s="19">
        <v>21</v>
      </c>
      <c r="S21" s="19" t="s">
        <v>935</v>
      </c>
    </row>
    <row r="22" spans="1:19" x14ac:dyDescent="0.2">
      <c r="A22" s="57">
        <v>-5875</v>
      </c>
      <c r="B22" s="57">
        <v>0.19453749999956926</v>
      </c>
      <c r="C22" s="19"/>
      <c r="D22" s="58">
        <f t="shared" si="3"/>
        <v>-0.58750000000000002</v>
      </c>
      <c r="E22" s="58">
        <f t="shared" si="4"/>
        <v>0.19453749999956926</v>
      </c>
      <c r="F22" s="50">
        <f t="shared" ref="F22:F85" si="9">D22*D22</f>
        <v>0.34515625000000005</v>
      </c>
      <c r="G22" s="50">
        <f t="shared" ref="G22:G85" si="10">D22*F22</f>
        <v>-0.20277929687500004</v>
      </c>
      <c r="H22" s="50">
        <f t="shared" ref="H22:H85" si="11">F22*F22</f>
        <v>0.11913283691406254</v>
      </c>
      <c r="I22" s="50">
        <f t="shared" ref="I22:I85" si="12">E22*D22</f>
        <v>-0.11429078124974695</v>
      </c>
      <c r="J22" s="50">
        <f t="shared" ref="J22:J85" si="13">I22*D22</f>
        <v>6.7145833984226341E-2</v>
      </c>
      <c r="K22" s="50">
        <f t="shared" ca="1" si="5"/>
        <v>0.19869505638894722</v>
      </c>
      <c r="L22" s="50">
        <f t="shared" ref="L22:L85" ca="1" si="14">+(K22-E22)^2</f>
        <v>1.7285275130857443E-5</v>
      </c>
      <c r="M22" s="50">
        <f t="shared" ca="1" si="6"/>
        <v>1.4679648782849277E-2</v>
      </c>
      <c r="N22" s="50">
        <f t="shared" ca="1" si="7"/>
        <v>16.494575235878653</v>
      </c>
      <c r="O22" s="50">
        <f t="shared" ca="1" si="8"/>
        <v>551.30623985542604</v>
      </c>
      <c r="P22" s="19">
        <f t="shared" ref="P22:P85" ca="1" si="15">+E22-K22</f>
        <v>-4.1575563893779532E-3</v>
      </c>
      <c r="Q22" s="19"/>
      <c r="R22" s="19">
        <v>22</v>
      </c>
      <c r="S22" s="19" t="s">
        <v>936</v>
      </c>
    </row>
    <row r="23" spans="1:19" x14ac:dyDescent="0.2">
      <c r="A23" s="57">
        <v>-5324</v>
      </c>
      <c r="B23" s="57">
        <v>0.18071960000088438</v>
      </c>
      <c r="C23" s="19"/>
      <c r="D23" s="58">
        <f t="shared" si="3"/>
        <v>-0.53239999999999998</v>
      </c>
      <c r="E23" s="58">
        <f t="shared" si="4"/>
        <v>0.18071960000088438</v>
      </c>
      <c r="F23" s="50">
        <f t="shared" si="9"/>
        <v>0.28344976</v>
      </c>
      <c r="G23" s="50">
        <f t="shared" si="10"/>
        <v>-0.15090865222399999</v>
      </c>
      <c r="H23" s="50">
        <f t="shared" si="11"/>
        <v>8.0343766444057593E-2</v>
      </c>
      <c r="I23" s="50">
        <f t="shared" si="12"/>
        <v>-9.6215115040470839E-2</v>
      </c>
      <c r="J23" s="50">
        <f t="shared" si="13"/>
        <v>5.1224927247546674E-2</v>
      </c>
      <c r="K23" s="50">
        <f t="shared" ca="1" si="5"/>
        <v>0.16936336156230961</v>
      </c>
      <c r="L23" s="50">
        <f t="shared" ca="1" si="14"/>
        <v>1.2896415147376332E-4</v>
      </c>
      <c r="M23" s="50">
        <f t="shared" ca="1" si="6"/>
        <v>1.734039343889205E-2</v>
      </c>
      <c r="N23" s="50">
        <f t="shared" ca="1" si="7"/>
        <v>3.3479727766479894</v>
      </c>
      <c r="O23" s="50">
        <f t="shared" ca="1" si="8"/>
        <v>261.22859355438476</v>
      </c>
      <c r="P23" s="19">
        <f t="shared" ca="1" si="15"/>
        <v>1.1356238438574778E-2</v>
      </c>
      <c r="Q23" s="19"/>
      <c r="R23" s="19">
        <v>23</v>
      </c>
      <c r="S23" s="19" t="s">
        <v>937</v>
      </c>
    </row>
    <row r="24" spans="1:19" x14ac:dyDescent="0.2">
      <c r="A24" s="57">
        <v>-2961</v>
      </c>
      <c r="B24" s="57">
        <v>7.2006900001724716E-2</v>
      </c>
      <c r="C24" s="19"/>
      <c r="D24" s="58">
        <f t="shared" si="3"/>
        <v>-0.29609999999999997</v>
      </c>
      <c r="E24" s="58">
        <f t="shared" si="4"/>
        <v>7.2006900001724716E-2</v>
      </c>
      <c r="F24" s="50">
        <f t="shared" si="9"/>
        <v>8.767520999999999E-2</v>
      </c>
      <c r="G24" s="50">
        <f t="shared" si="10"/>
        <v>-2.5960629680999995E-2</v>
      </c>
      <c r="H24" s="50">
        <f t="shared" si="11"/>
        <v>7.6869424485440981E-3</v>
      </c>
      <c r="I24" s="50">
        <f t="shared" si="12"/>
        <v>-2.1321243090510686E-2</v>
      </c>
      <c r="J24" s="50">
        <f t="shared" si="13"/>
        <v>6.3132200791002138E-3</v>
      </c>
      <c r="K24" s="50">
        <f t="shared" ca="1" si="5"/>
        <v>6.9240297616180807E-2</v>
      </c>
      <c r="L24" s="50">
        <f t="shared" ca="1" si="14"/>
        <v>7.6540887596972493E-6</v>
      </c>
      <c r="M24" s="50">
        <f t="shared" ca="1" si="6"/>
        <v>1.2343374345144128E-3</v>
      </c>
      <c r="N24" s="50">
        <f t="shared" ca="1" si="7"/>
        <v>8.5925645456447342</v>
      </c>
      <c r="O24" s="50">
        <f t="shared" ca="1" si="8"/>
        <v>7.6095808507675642</v>
      </c>
      <c r="P24" s="19">
        <f t="shared" ca="1" si="15"/>
        <v>2.7666023855439092E-3</v>
      </c>
      <c r="Q24" s="19"/>
      <c r="R24" s="19">
        <v>24</v>
      </c>
      <c r="S24" s="19" t="s">
        <v>921</v>
      </c>
    </row>
    <row r="25" spans="1:19" x14ac:dyDescent="0.2">
      <c r="A25" s="57">
        <v>-2952</v>
      </c>
      <c r="B25" s="57">
        <v>6.9000800001958851E-2</v>
      </c>
      <c r="C25" s="19"/>
      <c r="D25" s="58">
        <f t="shared" si="3"/>
        <v>-0.29520000000000002</v>
      </c>
      <c r="E25" s="58">
        <f t="shared" si="4"/>
        <v>6.9000800001958851E-2</v>
      </c>
      <c r="F25" s="50">
        <f t="shared" si="9"/>
        <v>8.7143040000000005E-2</v>
      </c>
      <c r="G25" s="50">
        <f t="shared" si="10"/>
        <v>-2.5724625408000003E-2</v>
      </c>
      <c r="H25" s="50">
        <f t="shared" si="11"/>
        <v>7.5939094204416011E-3</v>
      </c>
      <c r="I25" s="50">
        <f t="shared" si="12"/>
        <v>-2.0369036160578256E-2</v>
      </c>
      <c r="J25" s="50">
        <f t="shared" si="13"/>
        <v>6.012939474602701E-3</v>
      </c>
      <c r="K25" s="50">
        <f t="shared" ca="1" si="5"/>
        <v>6.8938535207316937E-2</v>
      </c>
      <c r="L25" s="50">
        <f t="shared" ca="1" si="14"/>
        <v>3.8769046517997407E-9</v>
      </c>
      <c r="M25" s="50">
        <f t="shared" ca="1" si="6"/>
        <v>1.1782851084949349E-3</v>
      </c>
      <c r="N25" s="50">
        <f t="shared" ca="1" si="7"/>
        <v>8.6114709486150023</v>
      </c>
      <c r="O25" s="50">
        <f t="shared" ca="1" si="8"/>
        <v>7.7951686532009115</v>
      </c>
      <c r="P25" s="19">
        <f t="shared" ca="1" si="15"/>
        <v>6.2264794641914145E-5</v>
      </c>
      <c r="Q25" s="19"/>
      <c r="R25" s="19">
        <v>25</v>
      </c>
      <c r="S25" s="19" t="s">
        <v>922</v>
      </c>
    </row>
    <row r="26" spans="1:19" x14ac:dyDescent="0.2">
      <c r="A26" s="57">
        <v>-2947</v>
      </c>
      <c r="B26" s="57">
        <v>7.1886300000187475E-2</v>
      </c>
      <c r="C26" s="19"/>
      <c r="D26" s="58">
        <f t="shared" si="3"/>
        <v>-0.29470000000000002</v>
      </c>
      <c r="E26" s="58">
        <f t="shared" si="4"/>
        <v>7.1886300000187475E-2</v>
      </c>
      <c r="F26" s="50">
        <f t="shared" si="9"/>
        <v>8.6848090000000017E-2</v>
      </c>
      <c r="G26" s="50">
        <f t="shared" si="10"/>
        <v>-2.5594132123000008E-2</v>
      </c>
      <c r="H26" s="50">
        <f t="shared" si="11"/>
        <v>7.5425907366481028E-3</v>
      </c>
      <c r="I26" s="50">
        <f t="shared" si="12"/>
        <v>-2.118489261005525E-2</v>
      </c>
      <c r="J26" s="50">
        <f t="shared" si="13"/>
        <v>6.2431878521832821E-3</v>
      </c>
      <c r="K26" s="50">
        <f t="shared" ca="1" si="5"/>
        <v>6.8771150360796632E-2</v>
      </c>
      <c r="L26" s="50">
        <f t="shared" ca="1" si="14"/>
        <v>9.7041572757969025E-6</v>
      </c>
      <c r="M26" s="50">
        <f t="shared" ca="1" si="6"/>
        <v>1.1476101221761282E-3</v>
      </c>
      <c r="N26" s="50">
        <f t="shared" ca="1" si="7"/>
        <v>8.6216963663281252</v>
      </c>
      <c r="O26" s="50">
        <f t="shared" ca="1" si="8"/>
        <v>7.8985271530363006</v>
      </c>
      <c r="P26" s="19">
        <f t="shared" ca="1" si="15"/>
        <v>3.1151496393908434E-3</v>
      </c>
      <c r="Q26" s="19"/>
      <c r="R26" s="19">
        <v>26</v>
      </c>
      <c r="S26" s="19" t="s">
        <v>938</v>
      </c>
    </row>
    <row r="27" spans="1:19" x14ac:dyDescent="0.2">
      <c r="A27" s="57">
        <v>-2947</v>
      </c>
      <c r="B27" s="57">
        <v>7.1886300000187475E-2</v>
      </c>
      <c r="C27" s="19"/>
      <c r="D27" s="58">
        <f t="shared" si="3"/>
        <v>-0.29470000000000002</v>
      </c>
      <c r="E27" s="58">
        <f t="shared" si="4"/>
        <v>7.1886300000187475E-2</v>
      </c>
      <c r="F27" s="50">
        <f t="shared" si="9"/>
        <v>8.6848090000000017E-2</v>
      </c>
      <c r="G27" s="50">
        <f t="shared" si="10"/>
        <v>-2.5594132123000008E-2</v>
      </c>
      <c r="H27" s="50">
        <f t="shared" si="11"/>
        <v>7.5425907366481028E-3</v>
      </c>
      <c r="I27" s="50">
        <f t="shared" si="12"/>
        <v>-2.118489261005525E-2</v>
      </c>
      <c r="J27" s="50">
        <f t="shared" si="13"/>
        <v>6.2431878521832821E-3</v>
      </c>
      <c r="K27" s="50">
        <f t="shared" ca="1" si="5"/>
        <v>6.8771150360796632E-2</v>
      </c>
      <c r="L27" s="50">
        <f t="shared" ca="1" si="14"/>
        <v>9.7041572757969025E-6</v>
      </c>
      <c r="M27" s="50">
        <f t="shared" ca="1" si="6"/>
        <v>1.1476101221761282E-3</v>
      </c>
      <c r="N27" s="50">
        <f t="shared" ca="1" si="7"/>
        <v>8.6216963663281252</v>
      </c>
      <c r="O27" s="50">
        <f t="shared" ca="1" si="8"/>
        <v>7.8985271530363006</v>
      </c>
      <c r="P27" s="19">
        <f t="shared" ca="1" si="15"/>
        <v>3.1151496393908434E-3</v>
      </c>
      <c r="Q27" s="19"/>
      <c r="R27" s="19"/>
      <c r="S27" s="19"/>
    </row>
    <row r="28" spans="1:19" x14ac:dyDescent="0.2">
      <c r="A28" s="57">
        <v>-2940</v>
      </c>
      <c r="B28" s="57">
        <v>7.232599999406375E-2</v>
      </c>
      <c r="C28" s="19"/>
      <c r="D28" s="58">
        <f t="shared" si="3"/>
        <v>-0.29399999999999998</v>
      </c>
      <c r="E28" s="58">
        <f t="shared" si="4"/>
        <v>7.232599999406375E-2</v>
      </c>
      <c r="F28" s="50">
        <f t="shared" si="9"/>
        <v>8.6435999999999985E-2</v>
      </c>
      <c r="G28" s="50">
        <f t="shared" si="10"/>
        <v>-2.5412183999999994E-2</v>
      </c>
      <c r="H28" s="50">
        <f t="shared" si="11"/>
        <v>7.4711820959999977E-3</v>
      </c>
      <c r="I28" s="50">
        <f t="shared" si="12"/>
        <v>-2.126384399825474E-2</v>
      </c>
      <c r="J28" s="50">
        <f t="shared" si="13"/>
        <v>6.2515701354868931E-3</v>
      </c>
      <c r="K28" s="50">
        <f t="shared" ca="1" si="5"/>
        <v>6.8537124699086377E-2</v>
      </c>
      <c r="L28" s="50">
        <f t="shared" ca="1" si="14"/>
        <v>1.4355576000889875E-5</v>
      </c>
      <c r="M28" s="50">
        <f t="shared" ca="1" si="6"/>
        <v>1.1052299033552787E-3</v>
      </c>
      <c r="N28" s="50">
        <f t="shared" ca="1" si="7"/>
        <v>8.6356773236465134</v>
      </c>
      <c r="O28" s="50">
        <f t="shared" ca="1" si="8"/>
        <v>8.0435104842086425</v>
      </c>
      <c r="P28" s="19">
        <f t="shared" ca="1" si="15"/>
        <v>3.788875294977373E-3</v>
      </c>
      <c r="Q28" s="19"/>
      <c r="R28" s="19"/>
      <c r="S28" s="19"/>
    </row>
    <row r="29" spans="1:19" x14ac:dyDescent="0.2">
      <c r="A29" s="57">
        <v>-2940</v>
      </c>
      <c r="B29" s="57">
        <v>7.232599999406375E-2</v>
      </c>
      <c r="C29" s="19"/>
      <c r="D29" s="58">
        <f t="shared" si="3"/>
        <v>-0.29399999999999998</v>
      </c>
      <c r="E29" s="58">
        <f t="shared" si="4"/>
        <v>7.232599999406375E-2</v>
      </c>
      <c r="F29" s="50">
        <f t="shared" si="9"/>
        <v>8.6435999999999985E-2</v>
      </c>
      <c r="G29" s="50">
        <f t="shared" si="10"/>
        <v>-2.5412183999999994E-2</v>
      </c>
      <c r="H29" s="50">
        <f t="shared" si="11"/>
        <v>7.4711820959999977E-3</v>
      </c>
      <c r="I29" s="50">
        <f t="shared" si="12"/>
        <v>-2.126384399825474E-2</v>
      </c>
      <c r="J29" s="50">
        <f t="shared" si="13"/>
        <v>6.2515701354868931E-3</v>
      </c>
      <c r="K29" s="50">
        <f t="shared" ca="1" si="5"/>
        <v>6.8537124699086377E-2</v>
      </c>
      <c r="L29" s="50">
        <f t="shared" ca="1" si="14"/>
        <v>1.4355576000889875E-5</v>
      </c>
      <c r="M29" s="50">
        <f t="shared" ca="1" si="6"/>
        <v>1.1052299033552787E-3</v>
      </c>
      <c r="N29" s="50">
        <f t="shared" ca="1" si="7"/>
        <v>8.6356773236465134</v>
      </c>
      <c r="O29" s="50">
        <f t="shared" ca="1" si="8"/>
        <v>8.0435104842086425</v>
      </c>
      <c r="P29" s="19">
        <f t="shared" ca="1" si="15"/>
        <v>3.788875294977373E-3</v>
      </c>
      <c r="Q29" s="19"/>
      <c r="R29" s="19"/>
      <c r="S29" s="19"/>
    </row>
    <row r="30" spans="1:19" x14ac:dyDescent="0.2">
      <c r="A30" s="57">
        <v>-2926</v>
      </c>
      <c r="B30" s="57">
        <v>8.3205399998405483E-2</v>
      </c>
      <c r="C30" s="19"/>
      <c r="D30" s="58">
        <f t="shared" si="3"/>
        <v>-0.29260000000000003</v>
      </c>
      <c r="E30" s="58">
        <f t="shared" si="4"/>
        <v>8.3205399998405483E-2</v>
      </c>
      <c r="F30" s="50">
        <f t="shared" si="9"/>
        <v>8.5614760000000012E-2</v>
      </c>
      <c r="G30" s="50">
        <f t="shared" si="10"/>
        <v>-2.5050878776000006E-2</v>
      </c>
      <c r="H30" s="50">
        <f t="shared" si="11"/>
        <v>7.3298871298576023E-3</v>
      </c>
      <c r="I30" s="50">
        <f t="shared" si="12"/>
        <v>-2.4345900039533446E-2</v>
      </c>
      <c r="J30" s="50">
        <f t="shared" si="13"/>
        <v>7.1236103515674868E-3</v>
      </c>
      <c r="K30" s="50">
        <f t="shared" ca="1" si="5"/>
        <v>6.8070169307629602E-2</v>
      </c>
      <c r="L30" s="50">
        <f t="shared" ca="1" si="14"/>
        <v>2.2907520806300413E-4</v>
      </c>
      <c r="M30" s="50">
        <f t="shared" ca="1" si="6"/>
        <v>1.0224745352025405E-3</v>
      </c>
      <c r="N30" s="50">
        <f t="shared" ca="1" si="7"/>
        <v>8.6624644455635647</v>
      </c>
      <c r="O30" s="50">
        <f t="shared" ca="1" si="8"/>
        <v>8.33436090976058</v>
      </c>
      <c r="P30" s="19">
        <f t="shared" ca="1" si="15"/>
        <v>1.513523069077588E-2</v>
      </c>
      <c r="Q30" s="19"/>
      <c r="R30" s="19"/>
      <c r="S30" s="19"/>
    </row>
    <row r="31" spans="1:19" x14ac:dyDescent="0.2">
      <c r="A31" s="57">
        <v>-2926</v>
      </c>
      <c r="B31" s="57">
        <v>8.3205399998405483E-2</v>
      </c>
      <c r="C31" s="19"/>
      <c r="D31" s="58">
        <f t="shared" si="3"/>
        <v>-0.29260000000000003</v>
      </c>
      <c r="E31" s="58">
        <f t="shared" si="4"/>
        <v>8.3205399998405483E-2</v>
      </c>
      <c r="F31" s="50">
        <f t="shared" si="9"/>
        <v>8.5614760000000012E-2</v>
      </c>
      <c r="G31" s="50">
        <f t="shared" si="10"/>
        <v>-2.5050878776000006E-2</v>
      </c>
      <c r="H31" s="50">
        <f t="shared" si="11"/>
        <v>7.3298871298576023E-3</v>
      </c>
      <c r="I31" s="50">
        <f t="shared" si="12"/>
        <v>-2.4345900039533446E-2</v>
      </c>
      <c r="J31" s="50">
        <f t="shared" si="13"/>
        <v>7.1236103515674868E-3</v>
      </c>
      <c r="K31" s="50">
        <f t="shared" ca="1" si="5"/>
        <v>6.8070169307629602E-2</v>
      </c>
      <c r="L31" s="50">
        <f t="shared" ca="1" si="14"/>
        <v>2.2907520806300413E-4</v>
      </c>
      <c r="M31" s="50">
        <f t="shared" ca="1" si="6"/>
        <v>1.0224745352025405E-3</v>
      </c>
      <c r="N31" s="50">
        <f t="shared" ca="1" si="7"/>
        <v>8.6624644455635647</v>
      </c>
      <c r="O31" s="50">
        <f t="shared" ca="1" si="8"/>
        <v>8.33436090976058</v>
      </c>
      <c r="P31" s="19">
        <f t="shared" ca="1" si="15"/>
        <v>1.513523069077588E-2</v>
      </c>
      <c r="Q31" s="19"/>
      <c r="R31" s="19"/>
      <c r="S31" s="19"/>
    </row>
    <row r="32" spans="1:19" x14ac:dyDescent="0.2">
      <c r="A32" s="57">
        <v>-2630</v>
      </c>
      <c r="B32" s="57">
        <v>5.4227000000537373E-2</v>
      </c>
      <c r="C32" s="19"/>
      <c r="D32" s="58">
        <f t="shared" si="3"/>
        <v>-0.26300000000000001</v>
      </c>
      <c r="E32" s="58">
        <f t="shared" si="4"/>
        <v>5.4227000000537373E-2</v>
      </c>
      <c r="F32" s="50">
        <f t="shared" si="9"/>
        <v>6.9169000000000008E-2</v>
      </c>
      <c r="G32" s="50">
        <f t="shared" si="10"/>
        <v>-1.8191447000000003E-2</v>
      </c>
      <c r="H32" s="50">
        <f t="shared" si="11"/>
        <v>4.7843505610000014E-3</v>
      </c>
      <c r="I32" s="50">
        <f t="shared" si="12"/>
        <v>-1.426170100014133E-2</v>
      </c>
      <c r="J32" s="50">
        <f t="shared" si="13"/>
        <v>3.7508273630371698E-3</v>
      </c>
      <c r="K32" s="50">
        <f t="shared" ca="1" si="5"/>
        <v>5.8539448231757461E-2</v>
      </c>
      <c r="L32" s="50">
        <f t="shared" ca="1" si="14"/>
        <v>1.8597209746953267E-5</v>
      </c>
      <c r="M32" s="50">
        <f t="shared" ca="1" si="6"/>
        <v>1.0635263364042538E-5</v>
      </c>
      <c r="N32" s="50">
        <f t="shared" ca="1" si="7"/>
        <v>8.8530406368184114</v>
      </c>
      <c r="O32" s="50">
        <f t="shared" ca="1" si="8"/>
        <v>14.404991306267394</v>
      </c>
      <c r="P32" s="19">
        <f t="shared" ca="1" si="15"/>
        <v>-4.3124482312200882E-3</v>
      </c>
      <c r="Q32" s="19"/>
      <c r="R32" s="19"/>
      <c r="S32" s="19"/>
    </row>
    <row r="33" spans="1:19" x14ac:dyDescent="0.2">
      <c r="A33" s="57">
        <v>-2607</v>
      </c>
      <c r="B33" s="57">
        <v>5.4100299996207468E-2</v>
      </c>
      <c r="C33" s="19"/>
      <c r="D33" s="58">
        <f t="shared" si="3"/>
        <v>-0.26069999999999999</v>
      </c>
      <c r="E33" s="58">
        <f t="shared" si="4"/>
        <v>5.4100299996207468E-2</v>
      </c>
      <c r="F33" s="50">
        <f t="shared" si="9"/>
        <v>6.7964489999999989E-2</v>
      </c>
      <c r="G33" s="50">
        <f t="shared" si="10"/>
        <v>-1.7718342542999997E-2</v>
      </c>
      <c r="H33" s="50">
        <f t="shared" si="11"/>
        <v>4.6191719009600982E-3</v>
      </c>
      <c r="I33" s="50">
        <f t="shared" si="12"/>
        <v>-1.4103948209011286E-2</v>
      </c>
      <c r="J33" s="50">
        <f t="shared" si="13"/>
        <v>3.6768992980892421E-3</v>
      </c>
      <c r="K33" s="50">
        <f t="shared" ca="1" si="5"/>
        <v>5.7826235284972417E-2</v>
      </c>
      <c r="L33" s="50">
        <f t="shared" ca="1" si="14"/>
        <v>1.3882593776063945E-5</v>
      </c>
      <c r="M33" s="50">
        <f t="shared" ca="1" si="6"/>
        <v>7.7260522762838625E-7</v>
      </c>
      <c r="N33" s="50">
        <f t="shared" ca="1" si="7"/>
        <v>8.8374415400433612</v>
      </c>
      <c r="O33" s="50">
        <f t="shared" ca="1" si="8"/>
        <v>14.843331450171194</v>
      </c>
      <c r="P33" s="19">
        <f t="shared" ca="1" si="15"/>
        <v>-3.7259352887649491E-3</v>
      </c>
      <c r="Q33" s="19"/>
      <c r="R33" s="19"/>
      <c r="S33" s="19"/>
    </row>
    <row r="34" spans="1:19" x14ac:dyDescent="0.2">
      <c r="A34" s="57">
        <v>-2602</v>
      </c>
      <c r="B34" s="57">
        <v>5.7985800005553756E-2</v>
      </c>
      <c r="C34" s="19"/>
      <c r="D34" s="58">
        <f t="shared" si="3"/>
        <v>-0.26019999999999999</v>
      </c>
      <c r="E34" s="58">
        <f t="shared" si="4"/>
        <v>5.7985800005553756E-2</v>
      </c>
      <c r="F34" s="50">
        <f t="shared" si="9"/>
        <v>6.7704039999999993E-2</v>
      </c>
      <c r="G34" s="50">
        <f t="shared" si="10"/>
        <v>-1.7616591207999997E-2</v>
      </c>
      <c r="H34" s="50">
        <f t="shared" si="11"/>
        <v>4.5838370323215989E-3</v>
      </c>
      <c r="I34" s="50">
        <f t="shared" si="12"/>
        <v>-1.5087905161445087E-2</v>
      </c>
      <c r="J34" s="50">
        <f t="shared" si="13"/>
        <v>3.9258729230080116E-3</v>
      </c>
      <c r="K34" s="50">
        <f t="shared" ca="1" si="5"/>
        <v>5.7671710864556733E-2</v>
      </c>
      <c r="L34" s="50">
        <f t="shared" ca="1" si="14"/>
        <v>9.8651988492247875E-8</v>
      </c>
      <c r="M34" s="50">
        <f t="shared" ca="1" si="6"/>
        <v>1.2832906735581836E-7</v>
      </c>
      <c r="N34" s="50">
        <f t="shared" ca="1" si="7"/>
        <v>8.8334710031626482</v>
      </c>
      <c r="O34" s="50">
        <f t="shared" ca="1" si="8"/>
        <v>14.937533866985905</v>
      </c>
      <c r="P34" s="19">
        <f t="shared" ca="1" si="15"/>
        <v>3.1408914099702312E-4</v>
      </c>
      <c r="Q34" s="19"/>
      <c r="R34" s="19"/>
      <c r="S34" s="19"/>
    </row>
    <row r="35" spans="1:19" x14ac:dyDescent="0.2">
      <c r="A35" s="57">
        <v>-2602</v>
      </c>
      <c r="B35" s="57">
        <v>5.998580000596121E-2</v>
      </c>
      <c r="C35" s="19"/>
      <c r="D35" s="58">
        <f t="shared" si="3"/>
        <v>-0.26019999999999999</v>
      </c>
      <c r="E35" s="58">
        <f t="shared" si="4"/>
        <v>5.998580000596121E-2</v>
      </c>
      <c r="F35" s="50">
        <f t="shared" si="9"/>
        <v>6.7704039999999993E-2</v>
      </c>
      <c r="G35" s="50">
        <f t="shared" si="10"/>
        <v>-1.7616591207999997E-2</v>
      </c>
      <c r="H35" s="50">
        <f t="shared" si="11"/>
        <v>4.5838370323215989E-3</v>
      </c>
      <c r="I35" s="50">
        <f t="shared" si="12"/>
        <v>-1.5608305161551105E-2</v>
      </c>
      <c r="J35" s="50">
        <f t="shared" si="13"/>
        <v>4.0612810030355977E-3</v>
      </c>
      <c r="K35" s="50">
        <f t="shared" ca="1" si="5"/>
        <v>5.7671710864556733E-2</v>
      </c>
      <c r="L35" s="50">
        <f t="shared" ca="1" si="14"/>
        <v>5.3550085543661087E-6</v>
      </c>
      <c r="M35" s="50">
        <f t="shared" ca="1" si="6"/>
        <v>1.2832906735581836E-7</v>
      </c>
      <c r="N35" s="50">
        <f t="shared" ca="1" si="7"/>
        <v>8.8334710031626482</v>
      </c>
      <c r="O35" s="50">
        <f t="shared" ca="1" si="8"/>
        <v>14.937533866985905</v>
      </c>
      <c r="P35" s="19">
        <f t="shared" ca="1" si="15"/>
        <v>2.3140891414044767E-3</v>
      </c>
      <c r="Q35" s="19"/>
      <c r="R35" s="19"/>
      <c r="S35" s="19"/>
    </row>
    <row r="36" spans="1:19" x14ac:dyDescent="0.2">
      <c r="A36" s="57">
        <v>-2602</v>
      </c>
      <c r="B36" s="57">
        <v>6.3985799999500159E-2</v>
      </c>
      <c r="C36" s="19"/>
      <c r="D36" s="58">
        <f t="shared" si="3"/>
        <v>-0.26019999999999999</v>
      </c>
      <c r="E36" s="58">
        <f t="shared" si="4"/>
        <v>6.3985799999500159E-2</v>
      </c>
      <c r="F36" s="50">
        <f t="shared" si="9"/>
        <v>6.7704039999999993E-2</v>
      </c>
      <c r="G36" s="50">
        <f t="shared" si="10"/>
        <v>-1.7616591207999997E-2</v>
      </c>
      <c r="H36" s="50">
        <f t="shared" si="11"/>
        <v>4.5838370323215989E-3</v>
      </c>
      <c r="I36" s="50">
        <f t="shared" si="12"/>
        <v>-1.6649105159869941E-2</v>
      </c>
      <c r="J36" s="50">
        <f t="shared" si="13"/>
        <v>4.3320971625981581E-3</v>
      </c>
      <c r="K36" s="50">
        <f t="shared" ca="1" si="5"/>
        <v>5.7671710864556733E-2</v>
      </c>
      <c r="L36" s="50">
        <f t="shared" ca="1" si="14"/>
        <v>3.9867721604010625E-5</v>
      </c>
      <c r="M36" s="50">
        <f t="shared" ca="1" si="6"/>
        <v>1.2832906735581836E-7</v>
      </c>
      <c r="N36" s="50">
        <f t="shared" ca="1" si="7"/>
        <v>8.8334710031626482</v>
      </c>
      <c r="O36" s="50">
        <f t="shared" ca="1" si="8"/>
        <v>14.937533866985905</v>
      </c>
      <c r="P36" s="19">
        <f t="shared" ca="1" si="15"/>
        <v>6.3140891349434264E-3</v>
      </c>
      <c r="Q36" s="19"/>
      <c r="R36" s="19"/>
      <c r="S36" s="19"/>
    </row>
    <row r="37" spans="1:19" x14ac:dyDescent="0.2">
      <c r="A37" s="57">
        <v>-2595</v>
      </c>
      <c r="B37" s="57">
        <v>6.8425500001467299E-2</v>
      </c>
      <c r="C37" s="19"/>
      <c r="D37" s="58">
        <f t="shared" si="3"/>
        <v>-0.25950000000000001</v>
      </c>
      <c r="E37" s="58">
        <f t="shared" si="4"/>
        <v>6.8425500001467299E-2</v>
      </c>
      <c r="F37" s="50">
        <f t="shared" si="9"/>
        <v>6.7340250000000004E-2</v>
      </c>
      <c r="G37" s="50">
        <f t="shared" si="10"/>
        <v>-1.7474794875000001E-2</v>
      </c>
      <c r="H37" s="50">
        <f t="shared" si="11"/>
        <v>4.5347092700625006E-3</v>
      </c>
      <c r="I37" s="50">
        <f t="shared" si="12"/>
        <v>-1.7756417250380765E-2</v>
      </c>
      <c r="J37" s="50">
        <f t="shared" si="13"/>
        <v>4.6077902764738088E-3</v>
      </c>
      <c r="K37" s="50">
        <f t="shared" ca="1" si="5"/>
        <v>5.7455689799392966E-2</v>
      </c>
      <c r="L37" s="50">
        <f t="shared" ca="1" si="14"/>
        <v>1.2033673586953411E-4</v>
      </c>
      <c r="M37" s="50">
        <f t="shared" ca="1" si="6"/>
        <v>1.3879108117496587E-7</v>
      </c>
      <c r="N37" s="50">
        <f t="shared" ca="1" si="7"/>
        <v>8.8275651198351177</v>
      </c>
      <c r="O37" s="50">
        <f t="shared" ca="1" si="8"/>
        <v>15.068737770904709</v>
      </c>
      <c r="P37" s="19">
        <f t="shared" ca="1" si="15"/>
        <v>1.0969810202074333E-2</v>
      </c>
      <c r="Q37" s="19"/>
      <c r="R37" s="19"/>
      <c r="S37" s="19"/>
    </row>
    <row r="38" spans="1:19" x14ac:dyDescent="0.2">
      <c r="A38" s="57">
        <v>-2595</v>
      </c>
      <c r="B38" s="57">
        <v>6.9425499998033047E-2</v>
      </c>
      <c r="C38" s="19"/>
      <c r="D38" s="58">
        <f t="shared" si="3"/>
        <v>-0.25950000000000001</v>
      </c>
      <c r="E38" s="58">
        <f t="shared" si="4"/>
        <v>6.9425499998033047E-2</v>
      </c>
      <c r="F38" s="50">
        <f t="shared" si="9"/>
        <v>6.7340250000000004E-2</v>
      </c>
      <c r="G38" s="50">
        <f t="shared" si="10"/>
        <v>-1.7474794875000001E-2</v>
      </c>
      <c r="H38" s="50">
        <f t="shared" si="11"/>
        <v>4.5347092700625006E-3</v>
      </c>
      <c r="I38" s="50">
        <f t="shared" si="12"/>
        <v>-1.8015917249489578E-2</v>
      </c>
      <c r="J38" s="50">
        <f t="shared" si="13"/>
        <v>4.6751305262425456E-3</v>
      </c>
      <c r="K38" s="50">
        <f t="shared" ca="1" si="5"/>
        <v>5.7455689799392966E-2</v>
      </c>
      <c r="L38" s="50">
        <f t="shared" ca="1" si="14"/>
        <v>1.432763561914681E-4</v>
      </c>
      <c r="M38" s="50">
        <f t="shared" ca="1" si="6"/>
        <v>1.3879108117496587E-7</v>
      </c>
      <c r="N38" s="50">
        <f t="shared" ca="1" si="7"/>
        <v>8.8275651198351177</v>
      </c>
      <c r="O38" s="50">
        <f t="shared" ca="1" si="8"/>
        <v>15.068737770904709</v>
      </c>
      <c r="P38" s="19">
        <f t="shared" ca="1" si="15"/>
        <v>1.1969810198640081E-2</v>
      </c>
      <c r="Q38" s="19"/>
      <c r="R38" s="19"/>
      <c r="S38" s="19"/>
    </row>
    <row r="39" spans="1:19" x14ac:dyDescent="0.2">
      <c r="A39" s="57">
        <v>-2588</v>
      </c>
      <c r="B39" s="57">
        <v>7.3865200000000186E-2</v>
      </c>
      <c r="C39" s="19"/>
      <c r="D39" s="58">
        <f t="shared" si="3"/>
        <v>-0.25879999999999997</v>
      </c>
      <c r="E39" s="58">
        <f t="shared" si="4"/>
        <v>7.3865200000000186E-2</v>
      </c>
      <c r="F39" s="50">
        <f t="shared" si="9"/>
        <v>6.6977439999999985E-2</v>
      </c>
      <c r="G39" s="50">
        <f t="shared" si="10"/>
        <v>-1.7333761471999994E-2</v>
      </c>
      <c r="H39" s="50">
        <f t="shared" si="11"/>
        <v>4.4859774689535977E-3</v>
      </c>
      <c r="I39" s="50">
        <f t="shared" si="12"/>
        <v>-1.9116313760000045E-2</v>
      </c>
      <c r="J39" s="50">
        <f t="shared" si="13"/>
        <v>4.9473020010880114E-3</v>
      </c>
      <c r="K39" s="50">
        <f t="shared" ca="1" si="5"/>
        <v>5.7240034044883759E-2</v>
      </c>
      <c r="L39" s="50">
        <f t="shared" ca="1" si="14"/>
        <v>2.7639614303516232E-4</v>
      </c>
      <c r="M39" s="50">
        <f t="shared" ca="1" si="6"/>
        <v>1.2217773687431987E-6</v>
      </c>
      <c r="N39" s="50">
        <f t="shared" ca="1" si="7"/>
        <v>8.8212546205839111</v>
      </c>
      <c r="O39" s="50">
        <f t="shared" ca="1" si="8"/>
        <v>15.199132656716124</v>
      </c>
      <c r="P39" s="19">
        <f t="shared" ca="1" si="15"/>
        <v>1.6625165955116428E-2</v>
      </c>
      <c r="Q39" s="19"/>
      <c r="R39" s="19"/>
      <c r="S39" s="19"/>
    </row>
    <row r="40" spans="1:19" x14ac:dyDescent="0.2">
      <c r="A40" s="57">
        <v>-2579</v>
      </c>
      <c r="B40" s="57">
        <v>6.1859100002038758E-2</v>
      </c>
      <c r="C40" s="19"/>
      <c r="D40" s="58">
        <f t="shared" si="3"/>
        <v>-0.25790000000000002</v>
      </c>
      <c r="E40" s="58">
        <f t="shared" si="4"/>
        <v>6.1859100002038758E-2</v>
      </c>
      <c r="F40" s="50">
        <f t="shared" si="9"/>
        <v>6.6512410000000008E-2</v>
      </c>
      <c r="G40" s="50">
        <f t="shared" si="10"/>
        <v>-1.7153550539000004E-2</v>
      </c>
      <c r="H40" s="50">
        <f t="shared" si="11"/>
        <v>4.4239006840081007E-3</v>
      </c>
      <c r="I40" s="50">
        <f t="shared" si="12"/>
        <v>-1.5953461890525798E-2</v>
      </c>
      <c r="J40" s="50">
        <f t="shared" si="13"/>
        <v>4.1143978215666035E-3</v>
      </c>
      <c r="K40" s="50">
        <f t="shared" ca="1" si="5"/>
        <v>5.6963299143517429E-2</v>
      </c>
      <c r="L40" s="50">
        <f t="shared" ca="1" si="14"/>
        <v>2.3968866046298184E-5</v>
      </c>
      <c r="M40" s="50">
        <f t="shared" ca="1" si="6"/>
        <v>4.2044130000012736E-6</v>
      </c>
      <c r="N40" s="50">
        <f t="shared" ca="1" si="7"/>
        <v>8.8125472891062273</v>
      </c>
      <c r="O40" s="50">
        <f t="shared" ca="1" si="8"/>
        <v>15.365565787630095</v>
      </c>
      <c r="P40" s="19">
        <f t="shared" ca="1" si="15"/>
        <v>4.8958008585213292E-3</v>
      </c>
      <c r="Q40" s="19"/>
      <c r="R40" s="19"/>
      <c r="S40" s="19"/>
    </row>
    <row r="41" spans="1:19" x14ac:dyDescent="0.2">
      <c r="A41" s="57">
        <v>-2444</v>
      </c>
      <c r="B41" s="57">
        <v>4.3767600000137463E-2</v>
      </c>
      <c r="C41" s="19"/>
      <c r="D41" s="58">
        <f t="shared" si="3"/>
        <v>-0.24440000000000001</v>
      </c>
      <c r="E41" s="58">
        <f t="shared" si="4"/>
        <v>4.3767600000137463E-2</v>
      </c>
      <c r="F41" s="50">
        <f t="shared" si="9"/>
        <v>5.9731360000000004E-2</v>
      </c>
      <c r="G41" s="50">
        <f t="shared" si="10"/>
        <v>-1.4598344384000001E-2</v>
      </c>
      <c r="H41" s="50">
        <f t="shared" si="11"/>
        <v>3.5678353674496004E-3</v>
      </c>
      <c r="I41" s="50">
        <f t="shared" si="12"/>
        <v>-1.0696801440033597E-2</v>
      </c>
      <c r="J41" s="50">
        <f t="shared" si="13"/>
        <v>2.6142982719442112E-3</v>
      </c>
      <c r="K41" s="50">
        <f t="shared" ca="1" si="5"/>
        <v>5.2884741328377033E-2</v>
      </c>
      <c r="L41" s="50">
        <f t="shared" ca="1" si="14"/>
        <v>8.3122265999093989E-5</v>
      </c>
      <c r="M41" s="50">
        <f t="shared" ca="1" si="6"/>
        <v>2.7646877825799747E-4</v>
      </c>
      <c r="N41" s="50">
        <f t="shared" ca="1" si="7"/>
        <v>8.6026212500342822</v>
      </c>
      <c r="O41" s="50">
        <f t="shared" ca="1" si="8"/>
        <v>17.673812419399098</v>
      </c>
      <c r="P41" s="19">
        <f t="shared" ca="1" si="15"/>
        <v>-9.1171413282395697E-3</v>
      </c>
      <c r="Q41" s="19"/>
      <c r="R41" s="19"/>
      <c r="S41" s="19"/>
    </row>
    <row r="42" spans="1:19" x14ac:dyDescent="0.2">
      <c r="A42" s="57">
        <v>-2444</v>
      </c>
      <c r="B42" s="57">
        <v>5.9767599996121135E-2</v>
      </c>
      <c r="C42" s="19"/>
      <c r="D42" s="58">
        <f t="shared" si="3"/>
        <v>-0.24440000000000001</v>
      </c>
      <c r="E42" s="58">
        <f t="shared" si="4"/>
        <v>5.9767599996121135E-2</v>
      </c>
      <c r="F42" s="50">
        <f t="shared" si="9"/>
        <v>5.9731360000000004E-2</v>
      </c>
      <c r="G42" s="50">
        <f t="shared" si="10"/>
        <v>-1.4598344384000001E-2</v>
      </c>
      <c r="H42" s="50">
        <f t="shared" si="11"/>
        <v>3.5678353674496004E-3</v>
      </c>
      <c r="I42" s="50">
        <f t="shared" si="12"/>
        <v>-1.4607201439052005E-2</v>
      </c>
      <c r="J42" s="50">
        <f t="shared" si="13"/>
        <v>3.57000003170431E-3</v>
      </c>
      <c r="K42" s="50">
        <f t="shared" ca="1" si="5"/>
        <v>5.2884741328377033E-2</v>
      </c>
      <c r="L42" s="50">
        <f t="shared" ca="1" si="14"/>
        <v>4.7373743440140113E-5</v>
      </c>
      <c r="M42" s="50">
        <f t="shared" ca="1" si="6"/>
        <v>2.7646877825799747E-4</v>
      </c>
      <c r="N42" s="50">
        <f t="shared" ca="1" si="7"/>
        <v>8.6026212500342822</v>
      </c>
      <c r="O42" s="50">
        <f t="shared" ca="1" si="8"/>
        <v>17.673812419399098</v>
      </c>
      <c r="P42" s="19">
        <f t="shared" ca="1" si="15"/>
        <v>6.8828586677441017E-3</v>
      </c>
      <c r="Q42" s="19"/>
      <c r="R42" s="19"/>
      <c r="S42" s="19"/>
    </row>
    <row r="43" spans="1:19" x14ac:dyDescent="0.2">
      <c r="A43" s="57">
        <v>-2388</v>
      </c>
      <c r="B43" s="57">
        <v>4.7285199994803406E-2</v>
      </c>
      <c r="C43" s="19"/>
      <c r="D43" s="58">
        <f t="shared" si="3"/>
        <v>-0.23880000000000001</v>
      </c>
      <c r="E43" s="58">
        <f t="shared" si="4"/>
        <v>4.7285199994803406E-2</v>
      </c>
      <c r="F43" s="50">
        <f t="shared" si="9"/>
        <v>5.7025440000000004E-2</v>
      </c>
      <c r="G43" s="50">
        <f t="shared" si="10"/>
        <v>-1.3617675072000002E-2</v>
      </c>
      <c r="H43" s="50">
        <f t="shared" si="11"/>
        <v>3.2519008071936004E-3</v>
      </c>
      <c r="I43" s="50">
        <f t="shared" si="12"/>
        <v>-1.1291705758759055E-2</v>
      </c>
      <c r="J43" s="50">
        <f t="shared" si="13"/>
        <v>2.6964593351916622E-3</v>
      </c>
      <c r="K43" s="50">
        <f t="shared" ca="1" si="5"/>
        <v>5.1232766172162145E-2</v>
      </c>
      <c r="L43" s="50">
        <f t="shared" ca="1" si="14"/>
        <v>1.5583278724626681E-5</v>
      </c>
      <c r="M43" s="50">
        <f t="shared" ca="1" si="6"/>
        <v>5.2414143221302188E-4</v>
      </c>
      <c r="N43" s="50">
        <f t="shared" ca="1" si="7"/>
        <v>8.4727370707750342</v>
      </c>
      <c r="O43" s="50">
        <f t="shared" ca="1" si="8"/>
        <v>18.511766315076621</v>
      </c>
      <c r="P43" s="19">
        <f t="shared" ca="1" si="15"/>
        <v>-3.9475661773587384E-3</v>
      </c>
      <c r="Q43" s="19"/>
      <c r="R43" s="19"/>
      <c r="S43" s="19"/>
    </row>
    <row r="44" spans="1:19" x14ac:dyDescent="0.2">
      <c r="A44" s="57">
        <v>-2276</v>
      </c>
      <c r="B44" s="57">
        <v>4.032040000311099E-2</v>
      </c>
      <c r="C44" s="19"/>
      <c r="D44" s="58">
        <f t="shared" si="3"/>
        <v>-0.2276</v>
      </c>
      <c r="E44" s="58">
        <f t="shared" si="4"/>
        <v>4.032040000311099E-2</v>
      </c>
      <c r="F44" s="50">
        <f t="shared" si="9"/>
        <v>5.1801759999999995E-2</v>
      </c>
      <c r="G44" s="50">
        <f t="shared" si="10"/>
        <v>-1.1790080575999999E-2</v>
      </c>
      <c r="H44" s="50">
        <f t="shared" si="11"/>
        <v>2.6834223390975994E-3</v>
      </c>
      <c r="I44" s="50">
        <f t="shared" si="12"/>
        <v>-9.1769230407080619E-3</v>
      </c>
      <c r="J44" s="50">
        <f t="shared" si="13"/>
        <v>2.088667684065155E-3</v>
      </c>
      <c r="K44" s="50">
        <f t="shared" ca="1" si="5"/>
        <v>4.7998955505409072E-2</v>
      </c>
      <c r="L44" s="50">
        <f t="shared" ca="1" si="14"/>
        <v>5.8960214601872146E-5</v>
      </c>
      <c r="M44" s="50">
        <f t="shared" ca="1" si="6"/>
        <v>1.2827040320177643E-3</v>
      </c>
      <c r="N44" s="50">
        <f t="shared" ca="1" si="7"/>
        <v>8.1407668459336815</v>
      </c>
      <c r="O44" s="50">
        <f t="shared" ca="1" si="8"/>
        <v>19.940658618130719</v>
      </c>
      <c r="P44" s="19">
        <f t="shared" ca="1" si="15"/>
        <v>-7.6785555022980817E-3</v>
      </c>
      <c r="Q44" s="19"/>
      <c r="R44" s="19"/>
      <c r="S44" s="19"/>
    </row>
    <row r="45" spans="1:19" x14ac:dyDescent="0.2">
      <c r="A45" s="57">
        <v>-2248</v>
      </c>
      <c r="B45" s="57">
        <v>4.3079199997009709E-2</v>
      </c>
      <c r="C45" s="19"/>
      <c r="D45" s="58">
        <f t="shared" si="3"/>
        <v>-0.2248</v>
      </c>
      <c r="E45" s="58">
        <f t="shared" si="4"/>
        <v>4.3079199997009709E-2</v>
      </c>
      <c r="F45" s="50">
        <f t="shared" si="9"/>
        <v>5.0535040000000003E-2</v>
      </c>
      <c r="G45" s="50">
        <f t="shared" si="10"/>
        <v>-1.1360276992E-2</v>
      </c>
      <c r="H45" s="50">
        <f t="shared" si="11"/>
        <v>2.5537902678016001E-3</v>
      </c>
      <c r="I45" s="50">
        <f t="shared" si="12"/>
        <v>-9.6842041593277819E-3</v>
      </c>
      <c r="J45" s="50">
        <f t="shared" si="13"/>
        <v>2.1770090950168856E-3</v>
      </c>
      <c r="K45" s="50">
        <f t="shared" ca="1" si="5"/>
        <v>4.7205115264903452E-2</v>
      </c>
      <c r="L45" s="50">
        <f t="shared" ca="1" si="14"/>
        <v>1.7023176797838694E-5</v>
      </c>
      <c r="M45" s="50">
        <f t="shared" ca="1" si="6"/>
        <v>1.5308200117019378E-3</v>
      </c>
      <c r="N45" s="50">
        <f t="shared" ca="1" si="7"/>
        <v>8.0432736400563787</v>
      </c>
      <c r="O45" s="50">
        <f t="shared" ca="1" si="8"/>
        <v>20.242303846940857</v>
      </c>
      <c r="P45" s="19">
        <f t="shared" ca="1" si="15"/>
        <v>-4.1259152678937427E-3</v>
      </c>
      <c r="Q45" s="19"/>
      <c r="R45" s="19"/>
      <c r="S45" s="19"/>
    </row>
    <row r="46" spans="1:19" x14ac:dyDescent="0.2">
      <c r="A46" s="57">
        <v>-2125</v>
      </c>
      <c r="B46" s="57">
        <v>3.7662499998987187E-2</v>
      </c>
      <c r="C46" s="19"/>
      <c r="D46" s="58">
        <f t="shared" si="3"/>
        <v>-0.21249999999999999</v>
      </c>
      <c r="E46" s="58">
        <f t="shared" si="4"/>
        <v>3.7662499998987187E-2</v>
      </c>
      <c r="F46" s="50">
        <f t="shared" si="9"/>
        <v>4.5156249999999995E-2</v>
      </c>
      <c r="G46" s="50">
        <f t="shared" si="10"/>
        <v>-9.5957031249999988E-3</v>
      </c>
      <c r="H46" s="50">
        <f t="shared" si="11"/>
        <v>2.0390869140624996E-3</v>
      </c>
      <c r="I46" s="50">
        <f t="shared" si="12"/>
        <v>-8.0032812497847772E-3</v>
      </c>
      <c r="J46" s="50">
        <f t="shared" si="13"/>
        <v>1.7006972655792651E-3</v>
      </c>
      <c r="K46" s="50">
        <f t="shared" ca="1" si="5"/>
        <v>4.3787122318470678E-2</v>
      </c>
      <c r="L46" s="50">
        <f t="shared" ca="1" si="14"/>
        <v>3.7510998556315344E-5</v>
      </c>
      <c r="M46" s="50">
        <f t="shared" ca="1" si="6"/>
        <v>2.9216060455766251E-3</v>
      </c>
      <c r="N46" s="50">
        <f t="shared" ca="1" si="7"/>
        <v>7.5504978851776752</v>
      </c>
      <c r="O46" s="50">
        <f t="shared" ca="1" si="8"/>
        <v>21.282992026451094</v>
      </c>
      <c r="P46" s="19">
        <f t="shared" ca="1" si="15"/>
        <v>-6.1246223194834915E-3</v>
      </c>
      <c r="Q46" s="19"/>
      <c r="R46" s="19"/>
      <c r="S46" s="19"/>
    </row>
    <row r="47" spans="1:19" x14ac:dyDescent="0.2">
      <c r="A47" s="57">
        <v>-2125</v>
      </c>
      <c r="B47" s="57">
        <v>3.8662500002828892E-2</v>
      </c>
      <c r="C47" s="19"/>
      <c r="D47" s="58">
        <f t="shared" si="3"/>
        <v>-0.21249999999999999</v>
      </c>
      <c r="E47" s="58">
        <f t="shared" si="4"/>
        <v>3.8662500002828892E-2</v>
      </c>
      <c r="F47" s="50">
        <f t="shared" si="9"/>
        <v>4.5156249999999995E-2</v>
      </c>
      <c r="G47" s="50">
        <f t="shared" si="10"/>
        <v>-9.5957031249999988E-3</v>
      </c>
      <c r="H47" s="50">
        <f t="shared" si="11"/>
        <v>2.0390869140624996E-3</v>
      </c>
      <c r="I47" s="50">
        <f t="shared" si="12"/>
        <v>-8.2157812506011389E-3</v>
      </c>
      <c r="J47" s="50">
        <f t="shared" si="13"/>
        <v>1.7458535157527421E-3</v>
      </c>
      <c r="K47" s="50">
        <f t="shared" ca="1" si="5"/>
        <v>4.3787122318470678E-2</v>
      </c>
      <c r="L47" s="50">
        <f t="shared" ca="1" si="14"/>
        <v>2.6261753877973778E-5</v>
      </c>
      <c r="M47" s="50">
        <f t="shared" ca="1" si="6"/>
        <v>2.9216060455766251E-3</v>
      </c>
      <c r="N47" s="50">
        <f t="shared" ca="1" si="7"/>
        <v>7.5504978851776752</v>
      </c>
      <c r="O47" s="50">
        <f t="shared" ca="1" si="8"/>
        <v>21.282992026451094</v>
      </c>
      <c r="P47" s="19">
        <f t="shared" ca="1" si="15"/>
        <v>-5.1246223156417858E-3</v>
      </c>
      <c r="Q47" s="19"/>
      <c r="R47" s="19"/>
      <c r="S47" s="19"/>
    </row>
    <row r="48" spans="1:19" x14ac:dyDescent="0.2">
      <c r="A48" s="57">
        <v>-2076</v>
      </c>
      <c r="B48" s="57">
        <v>4.2740400000184309E-2</v>
      </c>
      <c r="C48" s="19"/>
      <c r="D48" s="58">
        <f t="shared" si="3"/>
        <v>-0.20760000000000001</v>
      </c>
      <c r="E48" s="58">
        <f t="shared" si="4"/>
        <v>4.2740400000184309E-2</v>
      </c>
      <c r="F48" s="50">
        <f t="shared" si="9"/>
        <v>4.3097760000000006E-2</v>
      </c>
      <c r="G48" s="50">
        <f t="shared" si="10"/>
        <v>-8.9470949760000022E-3</v>
      </c>
      <c r="H48" s="50">
        <f t="shared" si="11"/>
        <v>1.8574169170176005E-3</v>
      </c>
      <c r="I48" s="50">
        <f t="shared" si="12"/>
        <v>-8.872907040038262E-3</v>
      </c>
      <c r="J48" s="50">
        <f t="shared" si="13"/>
        <v>1.8420155015119433E-3</v>
      </c>
      <c r="K48" s="50">
        <f t="shared" ca="1" si="5"/>
        <v>4.245689956829829E-2</v>
      </c>
      <c r="L48" s="50">
        <f t="shared" ca="1" si="14"/>
        <v>8.0372494879559322E-8</v>
      </c>
      <c r="M48" s="50">
        <f t="shared" ca="1" si="6"/>
        <v>3.6206093903120816E-3</v>
      </c>
      <c r="N48" s="50">
        <f t="shared" ca="1" si="7"/>
        <v>7.3266259419203967</v>
      </c>
      <c r="O48" s="50">
        <f t="shared" ca="1" si="8"/>
        <v>21.562974599897714</v>
      </c>
      <c r="P48" s="19">
        <f t="shared" ca="1" si="15"/>
        <v>2.8350043188601903E-4</v>
      </c>
      <c r="Q48" s="19"/>
      <c r="R48" s="19"/>
      <c r="S48" s="19"/>
    </row>
    <row r="49" spans="1:19" x14ac:dyDescent="0.2">
      <c r="A49" s="57">
        <v>-1925</v>
      </c>
      <c r="B49" s="57">
        <v>3.6082500002521556E-2</v>
      </c>
      <c r="C49" s="19"/>
      <c r="D49" s="58">
        <f t="shared" si="3"/>
        <v>-0.1925</v>
      </c>
      <c r="E49" s="58">
        <f t="shared" si="4"/>
        <v>3.6082500002521556E-2</v>
      </c>
      <c r="F49" s="50">
        <f t="shared" si="9"/>
        <v>3.7056249999999999E-2</v>
      </c>
      <c r="G49" s="50">
        <f t="shared" si="10"/>
        <v>-7.1333281250000003E-3</v>
      </c>
      <c r="H49" s="50">
        <f t="shared" si="11"/>
        <v>1.3731656640624998E-3</v>
      </c>
      <c r="I49" s="50">
        <f t="shared" si="12"/>
        <v>-6.9458812504853999E-3</v>
      </c>
      <c r="J49" s="50">
        <f t="shared" si="13"/>
        <v>1.3370821407184396E-3</v>
      </c>
      <c r="K49" s="50">
        <f t="shared" ca="1" si="5"/>
        <v>3.8470217029684374E-2</v>
      </c>
      <c r="L49" s="50">
        <f t="shared" ca="1" si="14"/>
        <v>5.7011926018032459E-6</v>
      </c>
      <c r="M49" s="50">
        <f t="shared" ca="1" si="6"/>
        <v>6.3443291483095852E-3</v>
      </c>
      <c r="N49" s="50">
        <f t="shared" ca="1" si="7"/>
        <v>6.5495154381092799</v>
      </c>
      <c r="O49" s="50">
        <f t="shared" ca="1" si="8"/>
        <v>21.922568760517876</v>
      </c>
      <c r="P49" s="19">
        <f t="shared" ca="1" si="15"/>
        <v>-2.3877170271628181E-3</v>
      </c>
      <c r="Q49" s="19"/>
      <c r="R49" s="19"/>
      <c r="S49" s="19"/>
    </row>
    <row r="50" spans="1:19" x14ac:dyDescent="0.2">
      <c r="A50" s="57">
        <v>-1738</v>
      </c>
      <c r="B50" s="57">
        <v>2.7400200000556652E-2</v>
      </c>
      <c r="C50" s="19"/>
      <c r="D50" s="58">
        <f t="shared" si="3"/>
        <v>-0.17380000000000001</v>
      </c>
      <c r="E50" s="58">
        <f t="shared" si="4"/>
        <v>2.7400200000556652E-2</v>
      </c>
      <c r="F50" s="50">
        <f t="shared" si="9"/>
        <v>3.0206440000000005E-2</v>
      </c>
      <c r="G50" s="50">
        <f t="shared" si="10"/>
        <v>-5.2498792720000013E-3</v>
      </c>
      <c r="H50" s="50">
        <f t="shared" si="11"/>
        <v>9.1242901747360023E-4</v>
      </c>
      <c r="I50" s="50">
        <f t="shared" si="12"/>
        <v>-4.7621547600967462E-3</v>
      </c>
      <c r="J50" s="50">
        <f t="shared" si="13"/>
        <v>8.2766249730481458E-4</v>
      </c>
      <c r="K50" s="50">
        <f t="shared" ca="1" si="5"/>
        <v>3.3768677592427354E-2</v>
      </c>
      <c r="L50" s="50">
        <f t="shared" ca="1" si="14"/>
        <v>4.0557506838159263E-5</v>
      </c>
      <c r="M50" s="50">
        <f t="shared" ca="1" si="6"/>
        <v>1.1040922133274842E-2</v>
      </c>
      <c r="N50" s="50">
        <f t="shared" ca="1" si="7"/>
        <v>5.4396306835178692</v>
      </c>
      <c r="O50" s="50">
        <f t="shared" ca="1" si="8"/>
        <v>21.303167631958537</v>
      </c>
      <c r="P50" s="19">
        <f t="shared" ca="1" si="15"/>
        <v>-6.3684775918707026E-3</v>
      </c>
      <c r="Q50" s="19"/>
      <c r="R50" s="19"/>
      <c r="S50" s="19"/>
    </row>
    <row r="51" spans="1:19" x14ac:dyDescent="0.2">
      <c r="A51" s="57">
        <v>-1726</v>
      </c>
      <c r="B51" s="57">
        <v>5.57254000013927E-2</v>
      </c>
      <c r="C51" s="19"/>
      <c r="D51" s="58">
        <f t="shared" si="3"/>
        <v>-0.1726</v>
      </c>
      <c r="E51" s="58">
        <f t="shared" si="4"/>
        <v>5.57254000013927E-2</v>
      </c>
      <c r="F51" s="50">
        <f t="shared" si="9"/>
        <v>2.9790759999999999E-2</v>
      </c>
      <c r="G51" s="50">
        <f t="shared" si="10"/>
        <v>-5.1418851759999998E-3</v>
      </c>
      <c r="H51" s="50">
        <f t="shared" si="11"/>
        <v>8.8748938137759995E-4</v>
      </c>
      <c r="I51" s="50">
        <f t="shared" si="12"/>
        <v>-9.6182040402403805E-3</v>
      </c>
      <c r="J51" s="50">
        <f t="shared" si="13"/>
        <v>1.6601020173454897E-3</v>
      </c>
      <c r="K51" s="50">
        <f t="shared" ca="1" si="5"/>
        <v>3.3475876178395175E-2</v>
      </c>
      <c r="L51" s="50">
        <f t="shared" ca="1" si="14"/>
        <v>4.9504131035013436E-4</v>
      </c>
      <c r="M51" s="50">
        <f t="shared" ca="1" si="6"/>
        <v>1.1396938655499185E-2</v>
      </c>
      <c r="N51" s="50">
        <f t="shared" ca="1" si="7"/>
        <v>5.3641952538322855</v>
      </c>
      <c r="O51" s="50">
        <f t="shared" ca="1" si="8"/>
        <v>21.22389047883787</v>
      </c>
      <c r="P51" s="19">
        <f t="shared" ca="1" si="15"/>
        <v>2.2249523822997525E-2</v>
      </c>
      <c r="Q51" s="19"/>
      <c r="R51" s="19"/>
      <c r="S51" s="19"/>
    </row>
    <row r="52" spans="1:19" x14ac:dyDescent="0.2">
      <c r="A52" s="57">
        <v>-1580</v>
      </c>
      <c r="B52" s="57">
        <v>3.0181999994965736E-2</v>
      </c>
      <c r="C52" s="19"/>
      <c r="D52" s="58">
        <f t="shared" si="3"/>
        <v>-0.158</v>
      </c>
      <c r="E52" s="58">
        <f t="shared" si="4"/>
        <v>3.0181999994965736E-2</v>
      </c>
      <c r="F52" s="50">
        <f t="shared" si="9"/>
        <v>2.4964E-2</v>
      </c>
      <c r="G52" s="50">
        <f t="shared" si="10"/>
        <v>-3.9443120000000002E-3</v>
      </c>
      <c r="H52" s="50">
        <f t="shared" si="11"/>
        <v>6.2320129599999999E-4</v>
      </c>
      <c r="I52" s="50">
        <f t="shared" si="12"/>
        <v>-4.7687559992045866E-3</v>
      </c>
      <c r="J52" s="50">
        <f t="shared" si="13"/>
        <v>7.5346344787432466E-4</v>
      </c>
      <c r="K52" s="50">
        <f t="shared" ca="1" si="5"/>
        <v>2.9999448629230138E-2</v>
      </c>
      <c r="L52" s="50">
        <f t="shared" ca="1" si="14"/>
        <v>3.3325001131931919E-8</v>
      </c>
      <c r="M52" s="50">
        <f t="shared" ca="1" si="6"/>
        <v>1.6301935372573535E-2</v>
      </c>
      <c r="N52" s="50">
        <f t="shared" ca="1" si="7"/>
        <v>4.4205763903109192</v>
      </c>
      <c r="O52" s="50">
        <f t="shared" ca="1" si="8"/>
        <v>19.897061627015024</v>
      </c>
      <c r="P52" s="19">
        <f t="shared" ca="1" si="15"/>
        <v>1.825513657355976E-4</v>
      </c>
      <c r="Q52" s="19"/>
      <c r="R52" s="19"/>
      <c r="S52" s="19"/>
    </row>
    <row r="53" spans="1:19" x14ac:dyDescent="0.2">
      <c r="A53" s="57">
        <v>-1568</v>
      </c>
      <c r="B53" s="57">
        <v>2.7507200000400189E-2</v>
      </c>
      <c r="C53" s="19"/>
      <c r="D53" s="58">
        <f t="shared" ref="D53:D84" si="16">A53/A$18</f>
        <v>-0.15679999999999999</v>
      </c>
      <c r="E53" s="58">
        <f t="shared" ref="E53:E84" si="17">B53/B$18</f>
        <v>2.7507200000400189E-2</v>
      </c>
      <c r="F53" s="50">
        <f t="shared" si="9"/>
        <v>2.4586239999999999E-2</v>
      </c>
      <c r="G53" s="50">
        <f t="shared" si="10"/>
        <v>-3.8551224319999999E-3</v>
      </c>
      <c r="H53" s="50">
        <f t="shared" si="11"/>
        <v>6.0448319733759999E-4</v>
      </c>
      <c r="I53" s="50">
        <f t="shared" si="12"/>
        <v>-4.3131289600627492E-3</v>
      </c>
      <c r="J53" s="50">
        <f t="shared" si="13"/>
        <v>6.7629862093783911E-4</v>
      </c>
      <c r="K53" s="50">
        <f t="shared" ca="1" si="5"/>
        <v>2.9720782500933816E-2</v>
      </c>
      <c r="L53" s="50">
        <f t="shared" ca="1" si="14"/>
        <v>4.8999474866687054E-6</v>
      </c>
      <c r="M53" s="50">
        <f t="shared" ref="M53:M84" ca="1" si="18">(M$1-M$2*D53+M$3*F53)^2</f>
        <v>1.6754120471558432E-2</v>
      </c>
      <c r="N53" s="50">
        <f t="shared" ref="N53:N84" ca="1" si="19">(-M$2+M$4*D53-M$5*F53)^2</f>
        <v>4.3415549705772651</v>
      </c>
      <c r="O53" s="50">
        <f t="shared" ref="O53:O84" ca="1" si="20">+(M$3-D53*M$5+F53*M$6)^2</f>
        <v>19.759399015303682</v>
      </c>
      <c r="P53" s="19">
        <f t="shared" ca="1" si="15"/>
        <v>-2.2135825005336271E-3</v>
      </c>
      <c r="Q53" s="19"/>
      <c r="R53" s="19"/>
      <c r="S53" s="19"/>
    </row>
    <row r="54" spans="1:19" x14ac:dyDescent="0.2">
      <c r="A54" s="57">
        <v>-1561</v>
      </c>
      <c r="B54" s="57">
        <v>2.6946899997710716E-2</v>
      </c>
      <c r="C54" s="19"/>
      <c r="D54" s="58">
        <f t="shared" si="16"/>
        <v>-0.15609999999999999</v>
      </c>
      <c r="E54" s="58">
        <f t="shared" si="17"/>
        <v>2.6946899997710716E-2</v>
      </c>
      <c r="F54" s="50">
        <f t="shared" si="9"/>
        <v>2.4367209999999997E-2</v>
      </c>
      <c r="G54" s="50">
        <f t="shared" si="10"/>
        <v>-3.8037214809999993E-3</v>
      </c>
      <c r="H54" s="50">
        <f t="shared" si="11"/>
        <v>5.9376092318409984E-4</v>
      </c>
      <c r="I54" s="50">
        <f t="shared" si="12"/>
        <v>-4.2064110896426424E-3</v>
      </c>
      <c r="J54" s="50">
        <f t="shared" si="13"/>
        <v>6.5662077109321642E-4</v>
      </c>
      <c r="K54" s="50">
        <f t="shared" ca="1" si="5"/>
        <v>2.9558723038173119E-2</v>
      </c>
      <c r="L54" s="50">
        <f t="shared" ca="1" si="14"/>
        <v>6.821619594690274E-6</v>
      </c>
      <c r="M54" s="50">
        <f t="shared" ca="1" si="18"/>
        <v>1.7021465840782304E-2</v>
      </c>
      <c r="N54" s="50">
        <f t="shared" ca="1" si="19"/>
        <v>4.2954032008432064</v>
      </c>
      <c r="O54" s="50">
        <f t="shared" ca="1" si="20"/>
        <v>19.677181342230238</v>
      </c>
      <c r="P54" s="19">
        <f t="shared" ca="1" si="15"/>
        <v>-2.6118230404624035E-3</v>
      </c>
      <c r="Q54" s="19"/>
      <c r="R54" s="19"/>
      <c r="S54" s="19"/>
    </row>
    <row r="55" spans="1:19" x14ac:dyDescent="0.2">
      <c r="A55" s="57">
        <v>-1558</v>
      </c>
      <c r="B55" s="57">
        <v>9.2781999992439523E-3</v>
      </c>
      <c r="C55" s="19"/>
      <c r="D55" s="58">
        <f t="shared" si="16"/>
        <v>-0.15579999999999999</v>
      </c>
      <c r="E55" s="58">
        <f t="shared" si="17"/>
        <v>9.2781999992439523E-3</v>
      </c>
      <c r="F55" s="50">
        <f t="shared" si="9"/>
        <v>2.4273639999999999E-2</v>
      </c>
      <c r="G55" s="50">
        <f t="shared" si="10"/>
        <v>-3.7818331119999996E-3</v>
      </c>
      <c r="H55" s="50">
        <f t="shared" si="11"/>
        <v>5.8920959884959994E-4</v>
      </c>
      <c r="I55" s="50">
        <f t="shared" si="12"/>
        <v>-1.4455435598822077E-3</v>
      </c>
      <c r="J55" s="50">
        <f t="shared" si="13"/>
        <v>2.2521568662964796E-4</v>
      </c>
      <c r="K55" s="50">
        <f t="shared" ca="1" si="5"/>
        <v>2.9489380812496462E-2</v>
      </c>
      <c r="L55" s="50">
        <f t="shared" ca="1" si="14"/>
        <v>4.0849182986598634E-4</v>
      </c>
      <c r="M55" s="50">
        <f t="shared" ca="1" si="18"/>
        <v>1.7136851843556844E-2</v>
      </c>
      <c r="N55" s="50">
        <f t="shared" ca="1" si="19"/>
        <v>4.2756127121831975</v>
      </c>
      <c r="O55" s="50">
        <f t="shared" ca="1" si="20"/>
        <v>19.641516497817694</v>
      </c>
      <c r="P55" s="19">
        <f t="shared" ca="1" si="15"/>
        <v>-2.0211180813252509E-2</v>
      </c>
      <c r="Q55" s="19"/>
      <c r="R55" s="19"/>
      <c r="S55" s="19"/>
    </row>
    <row r="56" spans="1:19" x14ac:dyDescent="0.2">
      <c r="A56" s="57">
        <v>-1480</v>
      </c>
      <c r="B56" s="57">
        <v>2.4892000001273118E-2</v>
      </c>
      <c r="C56" s="19"/>
      <c r="D56" s="58">
        <f t="shared" si="16"/>
        <v>-0.14799999999999999</v>
      </c>
      <c r="E56" s="58">
        <f t="shared" si="17"/>
        <v>2.4892000001273118E-2</v>
      </c>
      <c r="F56" s="50">
        <f t="shared" si="9"/>
        <v>2.1903999999999996E-2</v>
      </c>
      <c r="G56" s="50">
        <f t="shared" si="10"/>
        <v>-3.2417919999999994E-3</v>
      </c>
      <c r="H56" s="50">
        <f t="shared" si="11"/>
        <v>4.7978521599999983E-4</v>
      </c>
      <c r="I56" s="50">
        <f t="shared" si="12"/>
        <v>-3.6840160001884214E-3</v>
      </c>
      <c r="J56" s="50">
        <f t="shared" si="13"/>
        <v>5.4523436802788629E-4</v>
      </c>
      <c r="K56" s="50">
        <f t="shared" ca="1" si="5"/>
        <v>2.7710034299143649E-2</v>
      </c>
      <c r="L56" s="50">
        <f t="shared" ca="1" si="14"/>
        <v>7.9413173039746557E-6</v>
      </c>
      <c r="M56" s="50">
        <f t="shared" ca="1" si="18"/>
        <v>2.0310734420672528E-2</v>
      </c>
      <c r="N56" s="50">
        <f t="shared" ca="1" si="19"/>
        <v>3.7599666771064872</v>
      </c>
      <c r="O56" s="50">
        <f t="shared" ca="1" si="20"/>
        <v>18.626773282967612</v>
      </c>
      <c r="P56" s="19">
        <f t="shared" ca="1" si="15"/>
        <v>-2.8180342978705308E-3</v>
      </c>
      <c r="Q56" s="19"/>
      <c r="R56" s="19"/>
      <c r="S56" s="19"/>
    </row>
    <row r="57" spans="1:19" x14ac:dyDescent="0.2">
      <c r="A57" s="57">
        <v>-1409</v>
      </c>
      <c r="B57" s="57">
        <v>8.0661000029067509E-3</v>
      </c>
      <c r="C57" s="19"/>
      <c r="D57" s="58">
        <f t="shared" si="16"/>
        <v>-0.1409</v>
      </c>
      <c r="E57" s="58">
        <f t="shared" si="17"/>
        <v>8.0661000029067509E-3</v>
      </c>
      <c r="F57" s="50">
        <f t="shared" si="9"/>
        <v>1.9852809999999999E-2</v>
      </c>
      <c r="G57" s="50">
        <f t="shared" si="10"/>
        <v>-2.797260929E-3</v>
      </c>
      <c r="H57" s="50">
        <f t="shared" si="11"/>
        <v>3.9413406489609992E-4</v>
      </c>
      <c r="I57" s="50">
        <f t="shared" si="12"/>
        <v>-1.1365134904095613E-3</v>
      </c>
      <c r="J57" s="50">
        <f t="shared" si="13"/>
        <v>1.6013475079870718E-4</v>
      </c>
      <c r="K57" s="50">
        <f t="shared" ca="1" si="5"/>
        <v>2.6129807641691313E-2</v>
      </c>
      <c r="L57" s="50">
        <f t="shared" ca="1" si="14"/>
        <v>3.2629753365948371E-4</v>
      </c>
      <c r="M57" s="50">
        <f t="shared" ca="1" si="18"/>
        <v>2.3500767798527278E-2</v>
      </c>
      <c r="N57" s="50">
        <f t="shared" ca="1" si="19"/>
        <v>3.2925252260797171</v>
      </c>
      <c r="O57" s="50">
        <f t="shared" ca="1" si="20"/>
        <v>17.565668889759429</v>
      </c>
      <c r="P57" s="19">
        <f t="shared" ca="1" si="15"/>
        <v>-1.8063707638784562E-2</v>
      </c>
      <c r="Q57" s="19"/>
      <c r="R57" s="19"/>
      <c r="S57" s="19"/>
    </row>
    <row r="58" spans="1:19" x14ac:dyDescent="0.2">
      <c r="A58" s="57">
        <v>-1409</v>
      </c>
      <c r="B58" s="57">
        <v>1.1066099999879953E-2</v>
      </c>
      <c r="C58" s="19"/>
      <c r="D58" s="58">
        <f t="shared" si="16"/>
        <v>-0.1409</v>
      </c>
      <c r="E58" s="58">
        <f t="shared" si="17"/>
        <v>1.1066099999879953E-2</v>
      </c>
      <c r="F58" s="50">
        <f t="shared" si="9"/>
        <v>1.9852809999999999E-2</v>
      </c>
      <c r="G58" s="50">
        <f t="shared" si="10"/>
        <v>-2.797260929E-3</v>
      </c>
      <c r="H58" s="50">
        <f t="shared" si="11"/>
        <v>3.9413406489609992E-4</v>
      </c>
      <c r="I58" s="50">
        <f t="shared" si="12"/>
        <v>-1.5592134899830852E-3</v>
      </c>
      <c r="J58" s="50">
        <f t="shared" si="13"/>
        <v>2.196931807386167E-4</v>
      </c>
      <c r="K58" s="50">
        <f t="shared" ca="1" si="5"/>
        <v>2.6129807641691313E-2</v>
      </c>
      <c r="L58" s="50">
        <f t="shared" ca="1" si="14"/>
        <v>2.2691528791796598E-4</v>
      </c>
      <c r="M58" s="50">
        <f t="shared" ca="1" si="18"/>
        <v>2.3500767798527278E-2</v>
      </c>
      <c r="N58" s="50">
        <f t="shared" ca="1" si="19"/>
        <v>3.2925252260797171</v>
      </c>
      <c r="O58" s="50">
        <f t="shared" ca="1" si="20"/>
        <v>17.565668889759429</v>
      </c>
      <c r="P58" s="19">
        <f t="shared" ca="1" si="15"/>
        <v>-1.506370764181136E-2</v>
      </c>
      <c r="Q58" s="19"/>
      <c r="R58" s="19"/>
      <c r="S58" s="19"/>
    </row>
    <row r="59" spans="1:19" x14ac:dyDescent="0.2">
      <c r="A59" s="57">
        <v>-1409</v>
      </c>
      <c r="B59" s="57">
        <v>1.9066100001509767E-2</v>
      </c>
      <c r="C59" s="19"/>
      <c r="D59" s="58">
        <f t="shared" si="16"/>
        <v>-0.1409</v>
      </c>
      <c r="E59" s="58">
        <f t="shared" si="17"/>
        <v>1.9066100001509767E-2</v>
      </c>
      <c r="F59" s="50">
        <f t="shared" si="9"/>
        <v>1.9852809999999999E-2</v>
      </c>
      <c r="G59" s="50">
        <f t="shared" si="10"/>
        <v>-2.797260929E-3</v>
      </c>
      <c r="H59" s="50">
        <f t="shared" si="11"/>
        <v>3.9413406489609992E-4</v>
      </c>
      <c r="I59" s="50">
        <f t="shared" si="12"/>
        <v>-2.6864134902127262E-3</v>
      </c>
      <c r="J59" s="50">
        <f t="shared" si="13"/>
        <v>3.785156607709731E-4</v>
      </c>
      <c r="K59" s="50">
        <f t="shared" ca="1" si="5"/>
        <v>2.6129807641691313E-2</v>
      </c>
      <c r="L59" s="50">
        <f t="shared" ca="1" si="14"/>
        <v>4.9895965625959139E-5</v>
      </c>
      <c r="M59" s="50">
        <f t="shared" ca="1" si="18"/>
        <v>2.3500767798527278E-2</v>
      </c>
      <c r="N59" s="50">
        <f t="shared" ca="1" si="19"/>
        <v>3.2925252260797171</v>
      </c>
      <c r="O59" s="50">
        <f t="shared" ca="1" si="20"/>
        <v>17.565668889759429</v>
      </c>
      <c r="P59" s="19">
        <f t="shared" ca="1" si="15"/>
        <v>-7.0637076401815456E-3</v>
      </c>
      <c r="Q59" s="19"/>
      <c r="R59" s="19"/>
      <c r="S59" s="19"/>
    </row>
    <row r="60" spans="1:19" x14ac:dyDescent="0.2">
      <c r="A60" s="57">
        <v>-1409</v>
      </c>
      <c r="B60" s="57">
        <v>2.0066100005351473E-2</v>
      </c>
      <c r="C60" s="19"/>
      <c r="D60" s="58">
        <f t="shared" si="16"/>
        <v>-0.1409</v>
      </c>
      <c r="E60" s="58">
        <f t="shared" si="17"/>
        <v>2.0066100005351473E-2</v>
      </c>
      <c r="F60" s="50">
        <f t="shared" si="9"/>
        <v>1.9852809999999999E-2</v>
      </c>
      <c r="G60" s="50">
        <f t="shared" si="10"/>
        <v>-2.797260929E-3</v>
      </c>
      <c r="H60" s="50">
        <f t="shared" si="11"/>
        <v>3.9413406489609992E-4</v>
      </c>
      <c r="I60" s="50">
        <f t="shared" si="12"/>
        <v>-2.8273134907540226E-3</v>
      </c>
      <c r="J60" s="50">
        <f t="shared" si="13"/>
        <v>3.983684708472418E-4</v>
      </c>
      <c r="K60" s="50">
        <f t="shared" ca="1" si="5"/>
        <v>2.6129807641691313E-2</v>
      </c>
      <c r="L60" s="50">
        <f t="shared" ca="1" si="14"/>
        <v>3.6768550299006088E-5</v>
      </c>
      <c r="M60" s="50">
        <f t="shared" ca="1" si="18"/>
        <v>2.3500767798527278E-2</v>
      </c>
      <c r="N60" s="50">
        <f t="shared" ca="1" si="19"/>
        <v>3.2925252260797171</v>
      </c>
      <c r="O60" s="50">
        <f t="shared" ca="1" si="20"/>
        <v>17.565668889759429</v>
      </c>
      <c r="P60" s="19">
        <f t="shared" ca="1" si="15"/>
        <v>-6.06370763633984E-3</v>
      </c>
      <c r="Q60" s="19"/>
      <c r="R60" s="19"/>
      <c r="S60" s="19"/>
    </row>
    <row r="61" spans="1:19" x14ac:dyDescent="0.2">
      <c r="A61" s="57">
        <v>-1408</v>
      </c>
      <c r="B61" s="57">
        <v>3.1843199998547789E-2</v>
      </c>
      <c r="C61" s="19"/>
      <c r="D61" s="58">
        <f t="shared" si="16"/>
        <v>-0.14080000000000001</v>
      </c>
      <c r="E61" s="58">
        <f t="shared" si="17"/>
        <v>3.1843199998547789E-2</v>
      </c>
      <c r="F61" s="50">
        <f t="shared" si="9"/>
        <v>1.9824640000000001E-2</v>
      </c>
      <c r="G61" s="50">
        <f t="shared" si="10"/>
        <v>-2.7913093120000001E-3</v>
      </c>
      <c r="H61" s="50">
        <f t="shared" si="11"/>
        <v>3.9301635112960005E-4</v>
      </c>
      <c r="I61" s="50">
        <f t="shared" si="12"/>
        <v>-4.4835225597955287E-3</v>
      </c>
      <c r="J61" s="50">
        <f t="shared" si="13"/>
        <v>6.3127997641921046E-4</v>
      </c>
      <c r="K61" s="50">
        <f t="shared" ca="1" si="5"/>
        <v>2.6107819319707386E-2</v>
      </c>
      <c r="L61" s="50">
        <f t="shared" ca="1" si="14"/>
        <v>3.2894591531215795E-5</v>
      </c>
      <c r="M61" s="50">
        <f t="shared" ca="1" si="18"/>
        <v>2.3547813491639345E-2</v>
      </c>
      <c r="N61" s="50">
        <f t="shared" ca="1" si="19"/>
        <v>3.2859807253383155</v>
      </c>
      <c r="O61" s="50">
        <f t="shared" ca="1" si="20"/>
        <v>17.549854373972039</v>
      </c>
      <c r="P61" s="19">
        <f t="shared" ca="1" si="15"/>
        <v>5.7353806788404023E-3</v>
      </c>
      <c r="Q61" s="19"/>
      <c r="R61" s="19"/>
      <c r="S61" s="19"/>
    </row>
    <row r="62" spans="1:19" x14ac:dyDescent="0.2">
      <c r="A62" s="57">
        <v>-1251</v>
      </c>
      <c r="B62" s="57">
        <v>2.0847899999353103E-2</v>
      </c>
      <c r="C62" s="19"/>
      <c r="D62" s="58">
        <f t="shared" si="16"/>
        <v>-0.12509999999999999</v>
      </c>
      <c r="E62" s="58">
        <f t="shared" si="17"/>
        <v>2.0847899999353103E-2</v>
      </c>
      <c r="F62" s="50">
        <f t="shared" si="9"/>
        <v>1.5650009999999999E-2</v>
      </c>
      <c r="G62" s="50">
        <f t="shared" si="10"/>
        <v>-1.9578162509999997E-3</v>
      </c>
      <c r="H62" s="50">
        <f t="shared" si="11"/>
        <v>2.4492281300009998E-4</v>
      </c>
      <c r="I62" s="50">
        <f t="shared" si="12"/>
        <v>-2.608072289919073E-3</v>
      </c>
      <c r="J62" s="50">
        <f t="shared" si="13"/>
        <v>3.2626984346887603E-4</v>
      </c>
      <c r="K62" s="50">
        <f t="shared" ca="1" si="5"/>
        <v>2.2748121095752472E-2</v>
      </c>
      <c r="L62" s="50">
        <f t="shared" ca="1" si="14"/>
        <v>3.610840215201217E-6</v>
      </c>
      <c r="M62" s="50">
        <f t="shared" ca="1" si="18"/>
        <v>3.1698944382870471E-2</v>
      </c>
      <c r="N62" s="50">
        <f t="shared" ca="1" si="19"/>
        <v>2.2865485811319819</v>
      </c>
      <c r="O62" s="50">
        <f t="shared" ca="1" si="20"/>
        <v>14.807842818446183</v>
      </c>
      <c r="P62" s="19">
        <f t="shared" ca="1" si="15"/>
        <v>-1.9002210963993682E-3</v>
      </c>
      <c r="Q62" s="19"/>
      <c r="R62" s="19"/>
      <c r="S62" s="19"/>
    </row>
    <row r="63" spans="1:19" x14ac:dyDescent="0.2">
      <c r="A63" s="57">
        <v>-1230</v>
      </c>
      <c r="B63" s="57">
        <v>2.3166999999375548E-2</v>
      </c>
      <c r="C63" s="19"/>
      <c r="D63" s="58">
        <f t="shared" si="16"/>
        <v>-0.123</v>
      </c>
      <c r="E63" s="58">
        <f t="shared" si="17"/>
        <v>2.3166999999375548E-2</v>
      </c>
      <c r="F63" s="50">
        <f t="shared" si="9"/>
        <v>1.5129E-2</v>
      </c>
      <c r="G63" s="50">
        <f t="shared" si="10"/>
        <v>-1.860867E-3</v>
      </c>
      <c r="H63" s="50">
        <f t="shared" si="11"/>
        <v>2.2888664099999999E-4</v>
      </c>
      <c r="I63" s="50">
        <f t="shared" si="12"/>
        <v>-2.8495409999231922E-3</v>
      </c>
      <c r="J63" s="50">
        <f t="shared" si="13"/>
        <v>3.5049354299055265E-4</v>
      </c>
      <c r="K63" s="50">
        <f t="shared" ca="1" si="5"/>
        <v>2.2312668701218702E-2</v>
      </c>
      <c r="L63" s="50">
        <f t="shared" ca="1" si="14"/>
        <v>7.2988196701036219E-7</v>
      </c>
      <c r="M63" s="50">
        <f t="shared" ca="1" si="18"/>
        <v>3.2908811977974475E-2</v>
      </c>
      <c r="N63" s="50">
        <f t="shared" ca="1" si="19"/>
        <v>2.1588901215512357</v>
      </c>
      <c r="O63" s="50">
        <f t="shared" ca="1" si="20"/>
        <v>14.40733406852822</v>
      </c>
      <c r="P63" s="19">
        <f t="shared" ca="1" si="15"/>
        <v>8.5433129815684627E-4</v>
      </c>
      <c r="Q63" s="19"/>
      <c r="R63" s="19"/>
      <c r="S63" s="19"/>
    </row>
    <row r="64" spans="1:19" x14ac:dyDescent="0.2">
      <c r="A64" s="57">
        <v>-1100</v>
      </c>
      <c r="B64" s="57">
        <v>1.9190000006346963E-2</v>
      </c>
      <c r="C64" s="19"/>
      <c r="D64" s="58">
        <f t="shared" si="16"/>
        <v>-0.11</v>
      </c>
      <c r="E64" s="58">
        <f t="shared" si="17"/>
        <v>1.9190000006346963E-2</v>
      </c>
      <c r="F64" s="50">
        <f t="shared" si="9"/>
        <v>1.21E-2</v>
      </c>
      <c r="G64" s="50">
        <f t="shared" si="10"/>
        <v>-1.3309999999999999E-3</v>
      </c>
      <c r="H64" s="50">
        <f t="shared" si="11"/>
        <v>1.4641E-4</v>
      </c>
      <c r="I64" s="50">
        <f t="shared" si="12"/>
        <v>-2.1109000006981661E-3</v>
      </c>
      <c r="J64" s="50">
        <f t="shared" si="13"/>
        <v>2.3219900007679829E-4</v>
      </c>
      <c r="K64" s="50">
        <f t="shared" ca="1" si="5"/>
        <v>1.9690184981477017E-2</v>
      </c>
      <c r="L64" s="50">
        <f t="shared" ca="1" si="14"/>
        <v>2.5018500934585254E-7</v>
      </c>
      <c r="M64" s="50">
        <f t="shared" ca="1" si="18"/>
        <v>4.1066295537297647E-2</v>
      </c>
      <c r="N64" s="50">
        <f t="shared" ca="1" si="19"/>
        <v>1.4173963969529007</v>
      </c>
      <c r="O64" s="50">
        <f t="shared" ca="1" si="20"/>
        <v>11.804853640744374</v>
      </c>
      <c r="P64" s="19">
        <f t="shared" ca="1" si="15"/>
        <v>-5.0018497513005383E-4</v>
      </c>
      <c r="Q64" s="19"/>
      <c r="R64" s="19"/>
      <c r="S64" s="19"/>
    </row>
    <row r="65" spans="1:19" x14ac:dyDescent="0.2">
      <c r="A65" s="57">
        <v>-1072</v>
      </c>
      <c r="B65" s="57">
        <v>2.1948800000245683E-2</v>
      </c>
      <c r="C65" s="19"/>
      <c r="D65" s="58">
        <f t="shared" si="16"/>
        <v>-0.1072</v>
      </c>
      <c r="E65" s="58">
        <f t="shared" si="17"/>
        <v>2.1948800000245683E-2</v>
      </c>
      <c r="F65" s="50">
        <f t="shared" si="9"/>
        <v>1.1491840000000001E-2</v>
      </c>
      <c r="G65" s="50">
        <f t="shared" si="10"/>
        <v>-1.2319252480000001E-3</v>
      </c>
      <c r="H65" s="50">
        <f t="shared" si="11"/>
        <v>1.3206238658560002E-4</v>
      </c>
      <c r="I65" s="50">
        <f t="shared" si="12"/>
        <v>-2.3529113600263374E-3</v>
      </c>
      <c r="J65" s="50">
        <f t="shared" si="13"/>
        <v>2.5223209779482337E-4</v>
      </c>
      <c r="K65" s="50">
        <f t="shared" ca="1" si="5"/>
        <v>1.9141833500839884E-2</v>
      </c>
      <c r="L65" s="50">
        <f t="shared" ca="1" si="14"/>
        <v>7.8790609287864458E-6</v>
      </c>
      <c r="M65" s="50">
        <f t="shared" ca="1" si="18"/>
        <v>4.2979126475921857E-2</v>
      </c>
      <c r="N65" s="50">
        <f t="shared" ca="1" si="19"/>
        <v>1.2710567925375051</v>
      </c>
      <c r="O65" s="50">
        <f t="shared" ca="1" si="20"/>
        <v>11.224519045956853</v>
      </c>
      <c r="P65" s="19">
        <f t="shared" ca="1" si="15"/>
        <v>2.806966499405799E-3</v>
      </c>
      <c r="Q65" s="19"/>
      <c r="R65" s="19"/>
      <c r="S65" s="19"/>
    </row>
    <row r="66" spans="1:19" x14ac:dyDescent="0.2">
      <c r="A66" s="57">
        <v>-1065</v>
      </c>
      <c r="B66" s="57">
        <v>2.8388500002620276E-2</v>
      </c>
      <c r="C66" s="19"/>
      <c r="D66" s="58">
        <f t="shared" si="16"/>
        <v>-0.1065</v>
      </c>
      <c r="E66" s="58">
        <f t="shared" si="17"/>
        <v>2.8388500002620276E-2</v>
      </c>
      <c r="F66" s="50">
        <f t="shared" si="9"/>
        <v>1.134225E-2</v>
      </c>
      <c r="G66" s="50">
        <f t="shared" si="10"/>
        <v>-1.2079496249999999E-3</v>
      </c>
      <c r="H66" s="50">
        <f t="shared" si="11"/>
        <v>1.2864663506249998E-4</v>
      </c>
      <c r="I66" s="50">
        <f t="shared" si="12"/>
        <v>-3.0233752502790592E-3</v>
      </c>
      <c r="J66" s="50">
        <f t="shared" si="13"/>
        <v>3.2198946415471982E-4</v>
      </c>
      <c r="K66" s="50">
        <f t="shared" ca="1" si="5"/>
        <v>1.9005658907317015E-2</v>
      </c>
      <c r="L66" s="50">
        <f t="shared" ca="1" si="14"/>
        <v>8.8037707019711708E-5</v>
      </c>
      <c r="M66" s="50">
        <f t="shared" ca="1" si="18"/>
        <v>4.3466239389790572E-2</v>
      </c>
      <c r="N66" s="50">
        <f t="shared" ca="1" si="19"/>
        <v>1.2353370362364018</v>
      </c>
      <c r="O66" s="50">
        <f t="shared" ca="1" si="20"/>
        <v>11.078769402503546</v>
      </c>
      <c r="P66" s="19">
        <f t="shared" ca="1" si="15"/>
        <v>9.3828410953032612E-3</v>
      </c>
      <c r="Q66" s="19"/>
      <c r="R66" s="19"/>
      <c r="S66" s="19"/>
    </row>
    <row r="67" spans="1:19" x14ac:dyDescent="0.2">
      <c r="A67" s="57">
        <v>-906</v>
      </c>
      <c r="B67" s="57">
        <v>1.0947399998258334E-2</v>
      </c>
      <c r="C67" s="19"/>
      <c r="D67" s="58">
        <f t="shared" si="16"/>
        <v>-9.06E-2</v>
      </c>
      <c r="E67" s="58">
        <f t="shared" si="17"/>
        <v>1.0947399998258334E-2</v>
      </c>
      <c r="F67" s="50">
        <f t="shared" si="9"/>
        <v>8.2083599999999996E-3</v>
      </c>
      <c r="G67" s="50">
        <f t="shared" si="10"/>
        <v>-7.4367741599999995E-4</v>
      </c>
      <c r="H67" s="50">
        <f t="shared" si="11"/>
        <v>6.7377173889599987E-5</v>
      </c>
      <c r="I67" s="50">
        <f t="shared" si="12"/>
        <v>-9.9183443984220501E-4</v>
      </c>
      <c r="J67" s="50">
        <f t="shared" si="13"/>
        <v>8.9860200249703779E-5</v>
      </c>
      <c r="K67" s="50">
        <f t="shared" ca="1" si="5"/>
        <v>1.6010938134201881E-2</v>
      </c>
      <c r="L67" s="50">
        <f t="shared" ca="1" si="14"/>
        <v>2.5639418454154655E-5</v>
      </c>
      <c r="M67" s="50">
        <f t="shared" ca="1" si="18"/>
        <v>5.552557028191895E-2</v>
      </c>
      <c r="N67" s="50">
        <f t="shared" ca="1" si="19"/>
        <v>0.53382043249136368</v>
      </c>
      <c r="O67" s="50">
        <f t="shared" ca="1" si="20"/>
        <v>7.7563892663745495</v>
      </c>
      <c r="P67" s="19">
        <f t="shared" ca="1" si="15"/>
        <v>-5.0635381359435475E-3</v>
      </c>
      <c r="Q67" s="19"/>
      <c r="R67" s="19"/>
      <c r="S67" s="19"/>
    </row>
    <row r="68" spans="1:19" x14ac:dyDescent="0.2">
      <c r="A68" s="57">
        <v>-892</v>
      </c>
      <c r="B68" s="57">
        <v>1.082680000399705E-2</v>
      </c>
      <c r="C68" s="19"/>
      <c r="D68" s="58">
        <f t="shared" si="16"/>
        <v>-8.9200000000000002E-2</v>
      </c>
      <c r="E68" s="58">
        <f t="shared" si="17"/>
        <v>1.082680000399705E-2</v>
      </c>
      <c r="F68" s="50">
        <f t="shared" si="9"/>
        <v>7.9566400000000009E-3</v>
      </c>
      <c r="G68" s="50">
        <f t="shared" si="10"/>
        <v>-7.0973228800000007E-4</v>
      </c>
      <c r="H68" s="50">
        <f t="shared" si="11"/>
        <v>6.3308120089600019E-5</v>
      </c>
      <c r="I68" s="50">
        <f t="shared" si="12"/>
        <v>-9.6575056035653692E-4</v>
      </c>
      <c r="J68" s="50">
        <f t="shared" si="13"/>
        <v>8.6144949983803096E-5</v>
      </c>
      <c r="K68" s="50">
        <f t="shared" ca="1" si="5"/>
        <v>1.5756280420284423E-2</v>
      </c>
      <c r="L68" s="50">
        <f t="shared" ca="1" si="14"/>
        <v>2.4299777174560728E-5</v>
      </c>
      <c r="M68" s="50">
        <f t="shared" ca="1" si="18"/>
        <v>5.6681759309724633E-2</v>
      </c>
      <c r="N68" s="50">
        <f t="shared" ca="1" si="19"/>
        <v>0.48359032966853455</v>
      </c>
      <c r="O68" s="50">
        <f t="shared" ca="1" si="20"/>
        <v>7.4681741451296064</v>
      </c>
      <c r="P68" s="19">
        <f t="shared" ca="1" si="15"/>
        <v>-4.9294804162873726E-3</v>
      </c>
      <c r="Q68" s="19"/>
      <c r="R68" s="19"/>
      <c r="S68" s="19"/>
    </row>
    <row r="69" spans="1:19" x14ac:dyDescent="0.2">
      <c r="A69" s="57">
        <v>-892</v>
      </c>
      <c r="B69" s="57">
        <v>1.3826800000970252E-2</v>
      </c>
      <c r="C69" s="19"/>
      <c r="D69" s="58">
        <f t="shared" si="16"/>
        <v>-8.9200000000000002E-2</v>
      </c>
      <c r="E69" s="58">
        <f t="shared" si="17"/>
        <v>1.3826800000970252E-2</v>
      </c>
      <c r="F69" s="50">
        <f t="shared" si="9"/>
        <v>7.9566400000000009E-3</v>
      </c>
      <c r="G69" s="50">
        <f t="shared" si="10"/>
        <v>-7.0973228800000007E-4</v>
      </c>
      <c r="H69" s="50">
        <f t="shared" si="11"/>
        <v>6.3308120089600019E-5</v>
      </c>
      <c r="I69" s="50">
        <f t="shared" si="12"/>
        <v>-1.2333505600865464E-3</v>
      </c>
      <c r="J69" s="50">
        <f t="shared" si="13"/>
        <v>1.1001486995971994E-4</v>
      </c>
      <c r="K69" s="50">
        <f t="shared" ca="1" si="5"/>
        <v>1.5756280420284423E-2</v>
      </c>
      <c r="L69" s="50">
        <f t="shared" ca="1" si="14"/>
        <v>3.722894688516789E-6</v>
      </c>
      <c r="M69" s="50">
        <f t="shared" ca="1" si="18"/>
        <v>5.6681759309724633E-2</v>
      </c>
      <c r="N69" s="50">
        <f t="shared" ca="1" si="19"/>
        <v>0.48359032966853455</v>
      </c>
      <c r="O69" s="50">
        <f t="shared" ca="1" si="20"/>
        <v>7.4681741451296064</v>
      </c>
      <c r="P69" s="19">
        <f t="shared" ca="1" si="15"/>
        <v>-1.929480419314171E-3</v>
      </c>
      <c r="Q69" s="19"/>
      <c r="R69" s="19"/>
      <c r="S69" s="19"/>
    </row>
    <row r="70" spans="1:19" x14ac:dyDescent="0.2">
      <c r="A70" s="57">
        <v>-892</v>
      </c>
      <c r="B70" s="57">
        <v>1.6826800005219411E-2</v>
      </c>
      <c r="C70" s="19"/>
      <c r="D70" s="58">
        <f t="shared" si="16"/>
        <v>-8.9200000000000002E-2</v>
      </c>
      <c r="E70" s="58">
        <f t="shared" si="17"/>
        <v>1.6826800005219411E-2</v>
      </c>
      <c r="F70" s="50">
        <f t="shared" si="9"/>
        <v>7.9566400000000009E-3</v>
      </c>
      <c r="G70" s="50">
        <f t="shared" si="10"/>
        <v>-7.0973228800000007E-4</v>
      </c>
      <c r="H70" s="50">
        <f t="shared" si="11"/>
        <v>6.3308120089600019E-5</v>
      </c>
      <c r="I70" s="50">
        <f t="shared" si="12"/>
        <v>-1.5009505604655715E-3</v>
      </c>
      <c r="J70" s="50">
        <f t="shared" si="13"/>
        <v>1.3388478999352898E-4</v>
      </c>
      <c r="K70" s="50">
        <f t="shared" ca="1" si="5"/>
        <v>1.5756280420284423E-2</v>
      </c>
      <c r="L70" s="50">
        <f t="shared" ca="1" si="14"/>
        <v>1.1460121817293796E-6</v>
      </c>
      <c r="M70" s="50">
        <f t="shared" ca="1" si="18"/>
        <v>5.6681759309724633E-2</v>
      </c>
      <c r="N70" s="50">
        <f t="shared" ca="1" si="19"/>
        <v>0.48359032966853455</v>
      </c>
      <c r="O70" s="50">
        <f t="shared" ca="1" si="20"/>
        <v>7.4681741451296064</v>
      </c>
      <c r="P70" s="19">
        <f t="shared" ca="1" si="15"/>
        <v>1.0705195849349883E-3</v>
      </c>
      <c r="Q70" s="19"/>
      <c r="R70" s="19"/>
      <c r="S70" s="19"/>
    </row>
    <row r="71" spans="1:19" x14ac:dyDescent="0.2">
      <c r="A71" s="57">
        <v>-892</v>
      </c>
      <c r="B71" s="57">
        <v>1.9826800002192613E-2</v>
      </c>
      <c r="C71" s="19"/>
      <c r="D71" s="58">
        <f t="shared" si="16"/>
        <v>-8.9200000000000002E-2</v>
      </c>
      <c r="E71" s="58">
        <f t="shared" si="17"/>
        <v>1.9826800002192613E-2</v>
      </c>
      <c r="F71" s="50">
        <f t="shared" si="9"/>
        <v>7.9566400000000009E-3</v>
      </c>
      <c r="G71" s="50">
        <f t="shared" si="10"/>
        <v>-7.0973228800000007E-4</v>
      </c>
      <c r="H71" s="50">
        <f t="shared" si="11"/>
        <v>6.3308120089600019E-5</v>
      </c>
      <c r="I71" s="50">
        <f t="shared" si="12"/>
        <v>-1.7685505601955811E-3</v>
      </c>
      <c r="J71" s="50">
        <f t="shared" si="13"/>
        <v>1.5775470996944583E-4</v>
      </c>
      <c r="K71" s="50">
        <f t="shared" ca="1" si="5"/>
        <v>1.5756280420284423E-2</v>
      </c>
      <c r="L71" s="50">
        <f t="shared" ca="1" si="14"/>
        <v>1.6569129666698026E-5</v>
      </c>
      <c r="M71" s="50">
        <f t="shared" ca="1" si="18"/>
        <v>5.6681759309724633E-2</v>
      </c>
      <c r="N71" s="50">
        <f t="shared" ca="1" si="19"/>
        <v>0.48359032966853455</v>
      </c>
      <c r="O71" s="50">
        <f t="shared" ca="1" si="20"/>
        <v>7.4681741451296064</v>
      </c>
      <c r="P71" s="19">
        <f t="shared" ca="1" si="15"/>
        <v>4.0705195819081899E-3</v>
      </c>
      <c r="Q71" s="19"/>
      <c r="R71" s="19"/>
      <c r="S71" s="19"/>
    </row>
    <row r="72" spans="1:19" x14ac:dyDescent="0.2">
      <c r="A72" s="57">
        <v>-892</v>
      </c>
      <c r="B72" s="57">
        <v>2.1826800002600066E-2</v>
      </c>
      <c r="C72" s="19"/>
      <c r="D72" s="58">
        <f t="shared" si="16"/>
        <v>-8.9200000000000002E-2</v>
      </c>
      <c r="E72" s="58">
        <f t="shared" si="17"/>
        <v>2.1826800002600066E-2</v>
      </c>
      <c r="F72" s="50">
        <f t="shared" si="9"/>
        <v>7.9566400000000009E-3</v>
      </c>
      <c r="G72" s="50">
        <f t="shared" si="10"/>
        <v>-7.0973228800000007E-4</v>
      </c>
      <c r="H72" s="50">
        <f t="shared" si="11"/>
        <v>6.3308120089600019E-5</v>
      </c>
      <c r="I72" s="50">
        <f t="shared" si="12"/>
        <v>-1.946950560231926E-3</v>
      </c>
      <c r="J72" s="50">
        <f t="shared" si="13"/>
        <v>1.736679899726878E-4</v>
      </c>
      <c r="K72" s="50">
        <f t="shared" ca="1" si="5"/>
        <v>1.5756280420284423E-2</v>
      </c>
      <c r="L72" s="50">
        <f t="shared" ca="1" si="14"/>
        <v>3.6851207999277697E-5</v>
      </c>
      <c r="M72" s="50">
        <f t="shared" ca="1" si="18"/>
        <v>5.6681759309724633E-2</v>
      </c>
      <c r="N72" s="50">
        <f t="shared" ca="1" si="19"/>
        <v>0.48359032966853455</v>
      </c>
      <c r="O72" s="50">
        <f t="shared" ca="1" si="20"/>
        <v>7.4681741451296064</v>
      </c>
      <c r="P72" s="19">
        <f t="shared" ca="1" si="15"/>
        <v>6.0705195823156435E-3</v>
      </c>
      <c r="Q72" s="19"/>
      <c r="R72" s="19"/>
      <c r="S72" s="19"/>
    </row>
    <row r="73" spans="1:19" x14ac:dyDescent="0.2">
      <c r="A73" s="57">
        <v>-871</v>
      </c>
      <c r="B73" s="57">
        <v>6.1458999989554286E-3</v>
      </c>
      <c r="C73" s="19"/>
      <c r="D73" s="58">
        <f t="shared" si="16"/>
        <v>-8.7099999999999997E-2</v>
      </c>
      <c r="E73" s="58">
        <f t="shared" si="17"/>
        <v>6.1458999989554286E-3</v>
      </c>
      <c r="F73" s="50">
        <f t="shared" si="9"/>
        <v>7.5864099999999992E-3</v>
      </c>
      <c r="G73" s="50">
        <f t="shared" si="10"/>
        <v>-6.6077631099999991E-4</v>
      </c>
      <c r="H73" s="50">
        <f t="shared" si="11"/>
        <v>5.7553616688099989E-5</v>
      </c>
      <c r="I73" s="50">
        <f t="shared" si="12"/>
        <v>-5.3530788990901784E-4</v>
      </c>
      <c r="J73" s="50">
        <f t="shared" si="13"/>
        <v>4.6625317211075456E-5</v>
      </c>
      <c r="K73" s="50">
        <f t="shared" ca="1" si="5"/>
        <v>1.5377033679317482E-2</v>
      </c>
      <c r="L73" s="50">
        <f t="shared" ca="1" si="14"/>
        <v>8.521382902471468E-5</v>
      </c>
      <c r="M73" s="50">
        <f t="shared" ca="1" si="18"/>
        <v>5.8445693080561231E-2</v>
      </c>
      <c r="N73" s="50">
        <f t="shared" ca="1" si="19"/>
        <v>0.41223832735886878</v>
      </c>
      <c r="O73" s="50">
        <f t="shared" ca="1" si="20"/>
        <v>7.0390237664778006</v>
      </c>
      <c r="P73" s="19">
        <f t="shared" ca="1" si="15"/>
        <v>-9.2311336803620539E-3</v>
      </c>
      <c r="Q73" s="19"/>
      <c r="R73" s="19"/>
      <c r="S73" s="19"/>
    </row>
    <row r="74" spans="1:19" x14ac:dyDescent="0.2">
      <c r="A74" s="57">
        <v>-755</v>
      </c>
      <c r="B74" s="57">
        <v>8.2894999941345304E-3</v>
      </c>
      <c r="C74" s="19"/>
      <c r="D74" s="58">
        <f t="shared" si="16"/>
        <v>-7.5499999999999998E-2</v>
      </c>
      <c r="E74" s="58">
        <f t="shared" si="17"/>
        <v>8.2894999941345304E-3</v>
      </c>
      <c r="F74" s="50">
        <f t="shared" si="9"/>
        <v>5.7002499999999996E-3</v>
      </c>
      <c r="G74" s="50">
        <f t="shared" si="10"/>
        <v>-4.3036887499999996E-4</v>
      </c>
      <c r="H74" s="50">
        <f t="shared" si="11"/>
        <v>3.2492850062499998E-5</v>
      </c>
      <c r="I74" s="50">
        <f t="shared" si="12"/>
        <v>-6.2585724955715701E-4</v>
      </c>
      <c r="J74" s="50">
        <f t="shared" si="13"/>
        <v>4.7252222341565353E-5</v>
      </c>
      <c r="K74" s="50">
        <f t="shared" ca="1" si="5"/>
        <v>1.3341386888286146E-2</v>
      </c>
      <c r="L74" s="50">
        <f t="shared" ca="1" si="14"/>
        <v>2.5521561191300859E-5</v>
      </c>
      <c r="M74" s="50">
        <f t="shared" ca="1" si="18"/>
        <v>6.8847807935752084E-2</v>
      </c>
      <c r="N74" s="50">
        <f t="shared" ca="1" si="19"/>
        <v>0.11307759060027335</v>
      </c>
      <c r="O74" s="50">
        <f t="shared" ca="1" si="20"/>
        <v>4.7708224910820469</v>
      </c>
      <c r="P74" s="19">
        <f t="shared" ca="1" si="15"/>
        <v>-5.0518868941516158E-3</v>
      </c>
      <c r="Q74" s="19"/>
      <c r="R74" s="19"/>
      <c r="S74" s="19"/>
    </row>
    <row r="75" spans="1:19" x14ac:dyDescent="0.2">
      <c r="A75" s="57">
        <v>-739</v>
      </c>
      <c r="B75" s="57">
        <v>1.2723100000584964E-2</v>
      </c>
      <c r="C75" s="19"/>
      <c r="D75" s="58">
        <f t="shared" si="16"/>
        <v>-7.3899999999999993E-2</v>
      </c>
      <c r="E75" s="58">
        <f t="shared" si="17"/>
        <v>1.2723100000584964E-2</v>
      </c>
      <c r="F75" s="50">
        <f t="shared" si="9"/>
        <v>5.4612099999999993E-3</v>
      </c>
      <c r="G75" s="50">
        <f t="shared" si="10"/>
        <v>-4.035834189999999E-4</v>
      </c>
      <c r="H75" s="50">
        <f t="shared" si="11"/>
        <v>2.9824814664099992E-5</v>
      </c>
      <c r="I75" s="50">
        <f t="shared" si="12"/>
        <v>-9.4023709004322875E-4</v>
      </c>
      <c r="J75" s="50">
        <f t="shared" si="13"/>
        <v>6.9483520954194603E-5</v>
      </c>
      <c r="K75" s="50">
        <f t="shared" ca="1" si="5"/>
        <v>1.3068480837929559E-2</v>
      </c>
      <c r="L75" s="50">
        <f t="shared" ca="1" si="14"/>
        <v>1.1928792280485411E-7</v>
      </c>
      <c r="M75" s="50">
        <f t="shared" ca="1" si="18"/>
        <v>7.0372457119459636E-2</v>
      </c>
      <c r="N75" s="50">
        <f t="shared" ca="1" si="19"/>
        <v>8.562493064037438E-2</v>
      </c>
      <c r="O75" s="50">
        <f t="shared" ca="1" si="20"/>
        <v>4.476290077023922</v>
      </c>
      <c r="P75" s="19">
        <f t="shared" ca="1" si="15"/>
        <v>-3.4538083734459574E-4</v>
      </c>
      <c r="Q75" s="19"/>
      <c r="R75" s="19"/>
      <c r="S75" s="19"/>
    </row>
    <row r="76" spans="1:19" x14ac:dyDescent="0.2">
      <c r="A76" s="57">
        <v>-734</v>
      </c>
      <c r="B76" s="57">
        <v>2.6085999998031184E-3</v>
      </c>
      <c r="C76" s="19"/>
      <c r="D76" s="58">
        <f t="shared" si="16"/>
        <v>-7.3400000000000007E-2</v>
      </c>
      <c r="E76" s="58">
        <f t="shared" si="17"/>
        <v>2.6085999998031184E-3</v>
      </c>
      <c r="F76" s="50">
        <f t="shared" si="9"/>
        <v>5.3875600000000013E-3</v>
      </c>
      <c r="G76" s="50">
        <f t="shared" si="10"/>
        <v>-3.9544690400000011E-4</v>
      </c>
      <c r="H76" s="50">
        <f t="shared" si="11"/>
        <v>2.9025802753600014E-5</v>
      </c>
      <c r="I76" s="50">
        <f t="shared" si="12"/>
        <v>-1.914712399855489E-4</v>
      </c>
      <c r="J76" s="50">
        <f t="shared" si="13"/>
        <v>1.4053989014939291E-5</v>
      </c>
      <c r="K76" s="50">
        <f t="shared" ca="1" si="5"/>
        <v>1.2983589101465879E-2</v>
      </c>
      <c r="L76" s="50">
        <f t="shared" ca="1" si="14"/>
        <v>1.0764039885962106E-4</v>
      </c>
      <c r="M76" s="50">
        <f t="shared" ca="1" si="18"/>
        <v>7.0853484418547039E-2</v>
      </c>
      <c r="N76" s="50">
        <f t="shared" ca="1" si="19"/>
        <v>7.7786639415693359E-2</v>
      </c>
      <c r="O76" s="50">
        <f t="shared" ca="1" si="20"/>
        <v>4.3853772788355583</v>
      </c>
      <c r="P76" s="19">
        <f t="shared" ca="1" si="15"/>
        <v>-1.0374989101662761E-2</v>
      </c>
      <c r="Q76" s="19"/>
      <c r="R76" s="19"/>
      <c r="S76" s="19"/>
    </row>
    <row r="77" spans="1:19" x14ac:dyDescent="0.2">
      <c r="A77" s="57">
        <v>-727</v>
      </c>
      <c r="B77" s="57">
        <v>1.004829999874346E-2</v>
      </c>
      <c r="C77" s="19"/>
      <c r="D77" s="58">
        <f t="shared" si="16"/>
        <v>-7.2700000000000001E-2</v>
      </c>
      <c r="E77" s="58">
        <f t="shared" si="17"/>
        <v>1.004829999874346E-2</v>
      </c>
      <c r="F77" s="50">
        <f t="shared" si="9"/>
        <v>5.2852899999999998E-3</v>
      </c>
      <c r="G77" s="50">
        <f t="shared" si="10"/>
        <v>-3.84240583E-4</v>
      </c>
      <c r="H77" s="50">
        <f t="shared" si="11"/>
        <v>2.7934290384099999E-5</v>
      </c>
      <c r="I77" s="50">
        <f t="shared" si="12"/>
        <v>-7.3051140990864954E-4</v>
      </c>
      <c r="J77" s="50">
        <f t="shared" si="13"/>
        <v>5.3108179500358825E-5</v>
      </c>
      <c r="K77" s="50">
        <f t="shared" ca="1" si="5"/>
        <v>1.2865053793834921E-2</v>
      </c>
      <c r="L77" s="50">
        <f t="shared" ca="1" si="14"/>
        <v>7.9341019421621505E-6</v>
      </c>
      <c r="M77" s="50">
        <f t="shared" ca="1" si="18"/>
        <v>7.1530599692292571E-2</v>
      </c>
      <c r="N77" s="50">
        <f t="shared" ca="1" si="19"/>
        <v>6.7414565333068222E-2</v>
      </c>
      <c r="O77" s="50">
        <f t="shared" ca="1" si="20"/>
        <v>4.2590389202073693</v>
      </c>
      <c r="P77" s="19">
        <f t="shared" ca="1" si="15"/>
        <v>-2.8167537950914614E-3</v>
      </c>
      <c r="Q77" s="19"/>
      <c r="R77" s="19"/>
      <c r="S77" s="19"/>
    </row>
    <row r="78" spans="1:19" x14ac:dyDescent="0.2">
      <c r="A78" s="57">
        <v>-713</v>
      </c>
      <c r="B78" s="57">
        <v>4.9276999998255633E-3</v>
      </c>
      <c r="C78" s="19"/>
      <c r="D78" s="58">
        <f t="shared" si="16"/>
        <v>-7.1300000000000002E-2</v>
      </c>
      <c r="E78" s="58">
        <f t="shared" si="17"/>
        <v>4.9276999998255633E-3</v>
      </c>
      <c r="F78" s="50">
        <f t="shared" si="9"/>
        <v>5.0836900000000001E-3</v>
      </c>
      <c r="G78" s="50">
        <f t="shared" si="10"/>
        <v>-3.6246709700000004E-4</v>
      </c>
      <c r="H78" s="50">
        <f t="shared" si="11"/>
        <v>2.5843904016100002E-5</v>
      </c>
      <c r="I78" s="50">
        <f t="shared" si="12"/>
        <v>-3.5134500998756268E-4</v>
      </c>
      <c r="J78" s="50">
        <f t="shared" si="13"/>
        <v>2.505089921211322E-5</v>
      </c>
      <c r="K78" s="50">
        <f t="shared" ca="1" si="5"/>
        <v>1.2629079110536706E-2</v>
      </c>
      <c r="L78" s="50">
        <f t="shared" ca="1" si="14"/>
        <v>5.9311240206897953E-5</v>
      </c>
      <c r="M78" s="50">
        <f t="shared" ca="1" si="18"/>
        <v>7.2897756981244635E-2</v>
      </c>
      <c r="N78" s="50">
        <f t="shared" ca="1" si="19"/>
        <v>4.8805196764851171E-2</v>
      </c>
      <c r="O78" s="50">
        <f t="shared" ca="1" si="20"/>
        <v>4.0097709651586486</v>
      </c>
      <c r="P78" s="19">
        <f t="shared" ca="1" si="15"/>
        <v>-7.7013791107111429E-3</v>
      </c>
      <c r="Q78" s="19"/>
      <c r="R78" s="19"/>
      <c r="S78" s="19"/>
    </row>
    <row r="79" spans="1:19" x14ac:dyDescent="0.2">
      <c r="A79" s="57">
        <v>-711</v>
      </c>
      <c r="B79" s="57">
        <v>2.1481900002982002E-2</v>
      </c>
      <c r="C79" s="19"/>
      <c r="D79" s="58">
        <f t="shared" si="16"/>
        <v>-7.1099999999999997E-2</v>
      </c>
      <c r="E79" s="58">
        <f t="shared" si="17"/>
        <v>2.1481900002982002E-2</v>
      </c>
      <c r="F79" s="50">
        <f t="shared" si="9"/>
        <v>5.0552099999999992E-3</v>
      </c>
      <c r="G79" s="50">
        <f t="shared" si="10"/>
        <v>-3.5942543099999993E-4</v>
      </c>
      <c r="H79" s="50">
        <f t="shared" si="11"/>
        <v>2.5555148144099993E-5</v>
      </c>
      <c r="I79" s="50">
        <f t="shared" si="12"/>
        <v>-1.5273630902120203E-3</v>
      </c>
      <c r="J79" s="50">
        <f t="shared" si="13"/>
        <v>1.0859551571407463E-4</v>
      </c>
      <c r="K79" s="50">
        <f t="shared" ca="1" si="5"/>
        <v>1.2595487726605799E-2</v>
      </c>
      <c r="L79" s="50">
        <f t="shared" ca="1" si="14"/>
        <v>7.8968323145729691E-5</v>
      </c>
      <c r="M79" s="50">
        <f t="shared" ca="1" si="18"/>
        <v>7.3094477659305518E-2</v>
      </c>
      <c r="N79" s="50">
        <f t="shared" ca="1" si="19"/>
        <v>4.6381914470430337E-2</v>
      </c>
      <c r="O79" s="50">
        <f t="shared" ca="1" si="20"/>
        <v>3.9745439301582599</v>
      </c>
      <c r="P79" s="19">
        <f t="shared" ca="1" si="15"/>
        <v>8.886412276376203E-3</v>
      </c>
      <c r="Q79" s="19"/>
      <c r="R79" s="19"/>
      <c r="S79" s="19"/>
    </row>
    <row r="80" spans="1:19" x14ac:dyDescent="0.2">
      <c r="A80" s="57">
        <v>-699</v>
      </c>
      <c r="B80" s="57">
        <v>3.8070999944466166E-3</v>
      </c>
      <c r="C80" s="19"/>
      <c r="D80" s="58">
        <f t="shared" si="16"/>
        <v>-6.9900000000000004E-2</v>
      </c>
      <c r="E80" s="58">
        <f t="shared" si="17"/>
        <v>3.8070999944466166E-3</v>
      </c>
      <c r="F80" s="50">
        <f t="shared" si="9"/>
        <v>4.8860100000000005E-3</v>
      </c>
      <c r="G80" s="50">
        <f t="shared" si="10"/>
        <v>-3.4153209900000006E-4</v>
      </c>
      <c r="H80" s="50">
        <f t="shared" si="11"/>
        <v>2.3873093720100006E-5</v>
      </c>
      <c r="I80" s="50">
        <f t="shared" si="12"/>
        <v>-2.6611628961181852E-4</v>
      </c>
      <c r="J80" s="50">
        <f t="shared" si="13"/>
        <v>1.8601528643866116E-5</v>
      </c>
      <c r="K80" s="50">
        <f t="shared" ca="1" si="5"/>
        <v>1.2394565669856757E-2</v>
      </c>
      <c r="L80" s="50">
        <f t="shared" ca="1" si="14"/>
        <v>7.3744566726347333E-5</v>
      </c>
      <c r="M80" s="50">
        <f t="shared" ca="1" si="18"/>
        <v>7.4282252553242473E-2</v>
      </c>
      <c r="N80" s="50">
        <f t="shared" ca="1" si="19"/>
        <v>3.3095259273541518E-2</v>
      </c>
      <c r="O80" s="50">
        <f t="shared" ca="1" si="20"/>
        <v>3.7652657576651398</v>
      </c>
      <c r="P80" s="19">
        <f t="shared" ca="1" si="15"/>
        <v>-8.58746567541014E-3</v>
      </c>
      <c r="Q80" s="19"/>
      <c r="R80" s="19"/>
      <c r="S80" s="19"/>
    </row>
    <row r="81" spans="1:19" x14ac:dyDescent="0.2">
      <c r="A81" s="57">
        <v>-562</v>
      </c>
      <c r="B81" s="57">
        <v>1.526979999471223E-2</v>
      </c>
      <c r="C81" s="19"/>
      <c r="D81" s="58">
        <f t="shared" si="16"/>
        <v>-5.62E-2</v>
      </c>
      <c r="E81" s="58">
        <f t="shared" si="17"/>
        <v>1.526979999471223E-2</v>
      </c>
      <c r="F81" s="50">
        <f t="shared" si="9"/>
        <v>3.1584400000000002E-3</v>
      </c>
      <c r="G81" s="50">
        <f t="shared" si="10"/>
        <v>-1.77504328E-4</v>
      </c>
      <c r="H81" s="50">
        <f t="shared" si="11"/>
        <v>9.9757432336000005E-6</v>
      </c>
      <c r="I81" s="50">
        <f t="shared" si="12"/>
        <v>-8.5816275970282733E-4</v>
      </c>
      <c r="J81" s="50">
        <f t="shared" si="13"/>
        <v>4.8228747095298894E-5</v>
      </c>
      <c r="K81" s="50">
        <f t="shared" ca="1" si="5"/>
        <v>1.017679824025409E-2</v>
      </c>
      <c r="L81" s="50">
        <f t="shared" ca="1" si="14"/>
        <v>2.5938666870913689E-5</v>
      </c>
      <c r="M81" s="50">
        <f t="shared" ca="1" si="18"/>
        <v>8.8771304141059326E-2</v>
      </c>
      <c r="N81" s="50">
        <f t="shared" ca="1" si="19"/>
        <v>4.5860457469466785E-2</v>
      </c>
      <c r="O81" s="50">
        <f t="shared" ca="1" si="20"/>
        <v>1.680042926614258</v>
      </c>
      <c r="P81" s="19">
        <f t="shared" ca="1" si="15"/>
        <v>5.0930017544581398E-3</v>
      </c>
      <c r="Q81" s="19"/>
      <c r="R81" s="19"/>
      <c r="S81" s="19"/>
    </row>
    <row r="82" spans="1:19" x14ac:dyDescent="0.2">
      <c r="A82" s="57">
        <v>-552</v>
      </c>
      <c r="B82" s="57">
        <v>1.5040799997223075E-2</v>
      </c>
      <c r="C82" s="19"/>
      <c r="D82" s="58">
        <f t="shared" si="16"/>
        <v>-5.5199999999999999E-2</v>
      </c>
      <c r="E82" s="58">
        <f t="shared" si="17"/>
        <v>1.5040799997223075E-2</v>
      </c>
      <c r="F82" s="50">
        <f t="shared" si="9"/>
        <v>3.04704E-3</v>
      </c>
      <c r="G82" s="50">
        <f t="shared" si="10"/>
        <v>-1.68196608E-4</v>
      </c>
      <c r="H82" s="50">
        <f t="shared" si="11"/>
        <v>9.2844527616000007E-6</v>
      </c>
      <c r="I82" s="50">
        <f t="shared" si="12"/>
        <v>-8.3025215984671374E-4</v>
      </c>
      <c r="J82" s="50">
        <f t="shared" si="13"/>
        <v>4.58299192235386E-5</v>
      </c>
      <c r="K82" s="50">
        <f t="shared" ca="1" si="5"/>
        <v>1.0020397065795016E-2</v>
      </c>
      <c r="L82" s="50">
        <f t="shared" ca="1" si="14"/>
        <v>2.5204445593891457E-5</v>
      </c>
      <c r="M82" s="50">
        <f t="shared" ca="1" si="18"/>
        <v>8.9897554780223904E-2</v>
      </c>
      <c r="N82" s="50">
        <f t="shared" ca="1" si="19"/>
        <v>5.9578753822269272E-2</v>
      </c>
      <c r="O82" s="50">
        <f t="shared" ca="1" si="20"/>
        <v>1.5537077230717793</v>
      </c>
      <c r="P82" s="19">
        <f t="shared" ca="1" si="15"/>
        <v>5.0204029314280599E-3</v>
      </c>
      <c r="Q82" s="19"/>
      <c r="R82" s="19"/>
      <c r="S82" s="19"/>
    </row>
    <row r="83" spans="1:19" x14ac:dyDescent="0.2">
      <c r="A83" s="57">
        <v>-524</v>
      </c>
      <c r="B83" s="57">
        <v>7.9960000584833324E-4</v>
      </c>
      <c r="C83" s="19"/>
      <c r="D83" s="58">
        <f t="shared" si="16"/>
        <v>-5.2400000000000002E-2</v>
      </c>
      <c r="E83" s="58">
        <f t="shared" si="17"/>
        <v>7.9960000584833324E-4</v>
      </c>
      <c r="F83" s="50">
        <f t="shared" si="9"/>
        <v>2.7457600000000003E-3</v>
      </c>
      <c r="G83" s="50">
        <f t="shared" si="10"/>
        <v>-1.4387782400000003E-4</v>
      </c>
      <c r="H83" s="50">
        <f t="shared" si="11"/>
        <v>7.5391979776000021E-6</v>
      </c>
      <c r="I83" s="50">
        <f t="shared" si="12"/>
        <v>-4.189904030645266E-5</v>
      </c>
      <c r="J83" s="50">
        <f t="shared" si="13"/>
        <v>2.1955097120581197E-6</v>
      </c>
      <c r="K83" s="50">
        <f t="shared" ca="1" si="5"/>
        <v>9.5864400072734699E-3</v>
      </c>
      <c r="L83" s="50">
        <f t="shared" ca="1" si="14"/>
        <v>7.720855721064489E-5</v>
      </c>
      <c r="M83" s="50">
        <f t="shared" ca="1" si="18"/>
        <v>9.3102185228730081E-2</v>
      </c>
      <c r="N83" s="50">
        <f t="shared" ca="1" si="19"/>
        <v>0.10801375886011196</v>
      </c>
      <c r="O83" s="50">
        <f t="shared" ca="1" si="20"/>
        <v>1.2219764232510888</v>
      </c>
      <c r="P83" s="19">
        <f t="shared" ca="1" si="15"/>
        <v>-8.7868400014251367E-3</v>
      </c>
      <c r="Q83" s="19"/>
      <c r="R83" s="19"/>
      <c r="S83" s="19"/>
    </row>
    <row r="84" spans="1:19" x14ac:dyDescent="0.2">
      <c r="A84" s="57">
        <v>-381</v>
      </c>
      <c r="B84" s="57">
        <v>1.6924899995501619E-2</v>
      </c>
      <c r="C84" s="19"/>
      <c r="D84" s="58">
        <f t="shared" si="16"/>
        <v>-3.8100000000000002E-2</v>
      </c>
      <c r="E84" s="58">
        <f t="shared" si="17"/>
        <v>1.6924899995501619E-2</v>
      </c>
      <c r="F84" s="50">
        <f t="shared" si="9"/>
        <v>1.4516100000000001E-3</v>
      </c>
      <c r="G84" s="50">
        <f t="shared" si="10"/>
        <v>-5.5306341000000008E-5</v>
      </c>
      <c r="H84" s="50">
        <f t="shared" si="11"/>
        <v>2.1071715921000005E-6</v>
      </c>
      <c r="I84" s="50">
        <f t="shared" si="12"/>
        <v>-6.4483868982861167E-4</v>
      </c>
      <c r="J84" s="50">
        <f t="shared" si="13"/>
        <v>2.4568354082470107E-5</v>
      </c>
      <c r="K84" s="50">
        <f t="shared" ca="1" si="5"/>
        <v>7.4613117791721834E-3</v>
      </c>
      <c r="L84" s="50">
        <f t="shared" ca="1" si="14"/>
        <v>8.9559501928249344E-5</v>
      </c>
      <c r="M84" s="50">
        <f t="shared" ca="1" si="18"/>
        <v>0.11067844421406733</v>
      </c>
      <c r="N84" s="50">
        <f t="shared" ca="1" si="19"/>
        <v>0.60470625383747278</v>
      </c>
      <c r="O84" s="50">
        <f t="shared" ca="1" si="20"/>
        <v>0.1161664756069346</v>
      </c>
      <c r="P84" s="19">
        <f t="shared" ca="1" si="15"/>
        <v>9.4635882163294355E-3</v>
      </c>
      <c r="Q84" s="19"/>
      <c r="R84" s="19"/>
      <c r="S84" s="19"/>
    </row>
    <row r="85" spans="1:19" x14ac:dyDescent="0.2">
      <c r="A85" s="57">
        <v>-359</v>
      </c>
      <c r="B85" s="57">
        <v>5.0210999979753979E-3</v>
      </c>
      <c r="C85" s="19"/>
      <c r="D85" s="58">
        <f t="shared" ref="D85:D116" si="21">A85/A$18</f>
        <v>-3.5900000000000001E-2</v>
      </c>
      <c r="E85" s="58">
        <f t="shared" ref="E85:E116" si="22">B85/B$18</f>
        <v>5.0210999979753979E-3</v>
      </c>
      <c r="F85" s="50">
        <f t="shared" si="9"/>
        <v>1.28881E-3</v>
      </c>
      <c r="G85" s="50">
        <f t="shared" si="10"/>
        <v>-4.6268279000000001E-5</v>
      </c>
      <c r="H85" s="50">
        <f t="shared" si="11"/>
        <v>1.6610312161000001E-6</v>
      </c>
      <c r="I85" s="50">
        <f t="shared" si="12"/>
        <v>-1.8025748992731678E-4</v>
      </c>
      <c r="J85" s="50">
        <f t="shared" si="13"/>
        <v>6.4712438883906727E-6</v>
      </c>
      <c r="K85" s="50">
        <f t="shared" ref="K85:K148" ca="1" si="23">+E$4+E$5*D85+E$6*D85^2</f>
        <v>7.1479003797068202E-3</v>
      </c>
      <c r="L85" s="50">
        <f t="shared" ca="1" si="14"/>
        <v>4.5232798637329239E-6</v>
      </c>
      <c r="M85" s="50">
        <f t="shared" ref="M85:M116" ca="1" si="24">(M$1-M$2*D85+M$3*F85)^2</f>
        <v>0.11356762362621843</v>
      </c>
      <c r="N85" s="50">
        <f t="shared" ref="N85:N116" ca="1" si="25">(-M$2+M$4*D85-M$5*F85)^2</f>
        <v>0.72120331991834463</v>
      </c>
      <c r="O85" s="50">
        <f t="shared" ref="O85:O116" ca="1" si="26">+(M$3-D85*M$5+F85*M$6)^2</f>
        <v>4.6929874121814541E-2</v>
      </c>
      <c r="P85" s="19">
        <f t="shared" ca="1" si="15"/>
        <v>-2.1268003817314224E-3</v>
      </c>
      <c r="Q85" s="19"/>
      <c r="R85" s="19"/>
      <c r="S85" s="19"/>
    </row>
    <row r="86" spans="1:19" x14ac:dyDescent="0.2">
      <c r="A86" s="57">
        <v>-229</v>
      </c>
      <c r="B86" s="57">
        <v>-9.5590000273659825E-4</v>
      </c>
      <c r="C86" s="19"/>
      <c r="D86" s="58">
        <f t="shared" si="21"/>
        <v>-2.29E-2</v>
      </c>
      <c r="E86" s="58">
        <f t="shared" si="22"/>
        <v>-9.5590000273659825E-4</v>
      </c>
      <c r="F86" s="50">
        <f t="shared" ref="F86:F149" si="27">D86*D86</f>
        <v>5.2441E-4</v>
      </c>
      <c r="G86" s="50">
        <f t="shared" ref="G86:G149" si="28">D86*F86</f>
        <v>-1.2008989E-5</v>
      </c>
      <c r="H86" s="50">
        <f t="shared" ref="H86:H149" si="29">F86*F86</f>
        <v>2.7500584810000002E-7</v>
      </c>
      <c r="I86" s="50">
        <f t="shared" ref="I86:I149" si="30">E86*D86</f>
        <v>2.1890110062668102E-5</v>
      </c>
      <c r="J86" s="50">
        <f t="shared" ref="J86:J149" si="31">I86*D86</f>
        <v>-5.0128352043509955E-7</v>
      </c>
      <c r="K86" s="50">
        <f t="shared" ca="1" si="23"/>
        <v>5.3695824847922969E-3</v>
      </c>
      <c r="L86" s="50">
        <f t="shared" ref="L86:L149" ca="1" si="32">+(K86-E86)^2</f>
        <v>4.0011728700034742E-5</v>
      </c>
      <c r="M86" s="50">
        <f t="shared" ca="1" si="24"/>
        <v>0.13169486847402589</v>
      </c>
      <c r="N86" s="50">
        <f t="shared" ca="1" si="25"/>
        <v>1.6542540462616515</v>
      </c>
      <c r="O86" s="50">
        <f t="shared" ca="1" si="26"/>
        <v>0.3058374895965858</v>
      </c>
      <c r="P86" s="19">
        <f t="shared" ref="P86:P149" ca="1" si="33">+E86-K86</f>
        <v>-6.3254824875288952E-3</v>
      </c>
      <c r="Q86" s="19"/>
      <c r="R86" s="19"/>
      <c r="S86" s="19"/>
    </row>
    <row r="87" spans="1:19" x14ac:dyDescent="0.2">
      <c r="A87" s="57">
        <v>-222</v>
      </c>
      <c r="B87" s="57">
        <v>5.4837999996379949E-3</v>
      </c>
      <c r="C87" s="19"/>
      <c r="D87" s="58">
        <f t="shared" si="21"/>
        <v>-2.2200000000000001E-2</v>
      </c>
      <c r="E87" s="58">
        <f t="shared" si="22"/>
        <v>5.4837999996379949E-3</v>
      </c>
      <c r="F87" s="50">
        <f t="shared" si="27"/>
        <v>4.9284000000000003E-4</v>
      </c>
      <c r="G87" s="50">
        <f t="shared" si="28"/>
        <v>-1.0941048E-5</v>
      </c>
      <c r="H87" s="50">
        <f t="shared" si="29"/>
        <v>2.4289126560000003E-7</v>
      </c>
      <c r="I87" s="50">
        <f t="shared" si="30"/>
        <v>-1.217403599919635E-4</v>
      </c>
      <c r="J87" s="50">
        <f t="shared" si="31"/>
        <v>2.7026359918215897E-6</v>
      </c>
      <c r="K87" s="50">
        <f t="shared" ca="1" si="23"/>
        <v>5.2774017315264732E-3</v>
      </c>
      <c r="L87" s="50">
        <f t="shared" ca="1" si="32"/>
        <v>4.2600245079435596E-8</v>
      </c>
      <c r="M87" s="50">
        <f t="shared" ca="1" si="24"/>
        <v>0.13272339303621675</v>
      </c>
      <c r="N87" s="50">
        <f t="shared" ca="1" si="25"/>
        <v>1.7170839149486234</v>
      </c>
      <c r="O87" s="50">
        <f t="shared" ca="1" si="26"/>
        <v>0.35545948603581584</v>
      </c>
      <c r="P87" s="19">
        <f t="shared" ca="1" si="33"/>
        <v>2.063982681115217E-4</v>
      </c>
      <c r="Q87" s="19"/>
      <c r="R87" s="19"/>
      <c r="S87" s="19"/>
    </row>
    <row r="88" spans="1:19" x14ac:dyDescent="0.2">
      <c r="A88" s="57">
        <v>-208</v>
      </c>
      <c r="B88" s="57">
        <v>2.3632000011275522E-3</v>
      </c>
      <c r="C88" s="19"/>
      <c r="D88" s="58">
        <f t="shared" si="21"/>
        <v>-2.0799999999999999E-2</v>
      </c>
      <c r="E88" s="58">
        <f t="shared" si="22"/>
        <v>2.3632000011275522E-3</v>
      </c>
      <c r="F88" s="50">
        <f t="shared" si="27"/>
        <v>4.3263999999999998E-4</v>
      </c>
      <c r="G88" s="50">
        <f t="shared" si="28"/>
        <v>-8.998911999999999E-6</v>
      </c>
      <c r="H88" s="50">
        <f t="shared" si="29"/>
        <v>1.8717736959999997E-7</v>
      </c>
      <c r="I88" s="50">
        <f t="shared" si="30"/>
        <v>-4.9154560023453085E-5</v>
      </c>
      <c r="J88" s="50">
        <f t="shared" si="31"/>
        <v>1.0224148484878241E-6</v>
      </c>
      <c r="K88" s="50">
        <f t="shared" ca="1" si="23"/>
        <v>5.0941361569585243E-3</v>
      </c>
      <c r="L88" s="50">
        <f t="shared" ca="1" si="32"/>
        <v>7.4580122872248472E-6</v>
      </c>
      <c r="M88" s="50">
        <f t="shared" ca="1" si="24"/>
        <v>0.13479688625338387</v>
      </c>
      <c r="N88" s="50">
        <f t="shared" ca="1" si="25"/>
        <v>1.8468148084982512</v>
      </c>
      <c r="O88" s="50">
        <f t="shared" ca="1" si="26"/>
        <v>0.46661627941926559</v>
      </c>
      <c r="P88" s="19">
        <f t="shared" ca="1" si="33"/>
        <v>-2.730936155830972E-3</v>
      </c>
      <c r="Q88" s="19"/>
      <c r="R88" s="19"/>
      <c r="S88" s="19"/>
    </row>
    <row r="89" spans="1:19" x14ac:dyDescent="0.2">
      <c r="A89" s="57">
        <v>-201</v>
      </c>
      <c r="B89" s="57">
        <v>8.029000018723309E-4</v>
      </c>
      <c r="C89" s="19"/>
      <c r="D89" s="58">
        <f t="shared" si="21"/>
        <v>-2.01E-2</v>
      </c>
      <c r="E89" s="58">
        <f t="shared" si="22"/>
        <v>8.029000018723309E-4</v>
      </c>
      <c r="F89" s="50">
        <f t="shared" si="27"/>
        <v>4.0401E-4</v>
      </c>
      <c r="G89" s="50">
        <f t="shared" si="28"/>
        <v>-8.1206009999999992E-6</v>
      </c>
      <c r="H89" s="50">
        <f t="shared" si="29"/>
        <v>1.632240801E-7</v>
      </c>
      <c r="I89" s="50">
        <f t="shared" si="30"/>
        <v>-1.613829003763385E-5</v>
      </c>
      <c r="J89" s="50">
        <f t="shared" si="31"/>
        <v>3.2437962975644037E-7</v>
      </c>
      <c r="K89" s="50">
        <f t="shared" ca="1" si="23"/>
        <v>5.0030513356563999E-3</v>
      </c>
      <c r="L89" s="50">
        <f t="shared" ca="1" si="32"/>
        <v>1.7641271226688094E-5</v>
      </c>
      <c r="M89" s="50">
        <f t="shared" ca="1" si="24"/>
        <v>0.13584188920443696</v>
      </c>
      <c r="N89" s="50">
        <f t="shared" ca="1" si="25"/>
        <v>1.9137357927106828</v>
      </c>
      <c r="O89" s="50">
        <f t="shared" ca="1" si="26"/>
        <v>0.52824352480186798</v>
      </c>
      <c r="P89" s="19">
        <f t="shared" ca="1" si="33"/>
        <v>-4.200151333784069E-3</v>
      </c>
      <c r="Q89" s="19"/>
      <c r="R89" s="19"/>
      <c r="S89" s="19"/>
    </row>
    <row r="90" spans="1:19" x14ac:dyDescent="0.2">
      <c r="A90" s="57">
        <v>-193</v>
      </c>
      <c r="B90" s="57">
        <v>3.0197000014595687E-3</v>
      </c>
      <c r="C90" s="19"/>
      <c r="D90" s="58">
        <f t="shared" si="21"/>
        <v>-1.9300000000000001E-2</v>
      </c>
      <c r="E90" s="58">
        <f t="shared" si="22"/>
        <v>3.0197000014595687E-3</v>
      </c>
      <c r="F90" s="50">
        <f t="shared" si="27"/>
        <v>3.7249000000000006E-4</v>
      </c>
      <c r="G90" s="50">
        <f t="shared" si="28"/>
        <v>-7.1890570000000019E-6</v>
      </c>
      <c r="H90" s="50">
        <f t="shared" si="29"/>
        <v>1.3874880010000006E-7</v>
      </c>
      <c r="I90" s="50">
        <f t="shared" si="30"/>
        <v>-5.8280210028169679E-5</v>
      </c>
      <c r="J90" s="50">
        <f t="shared" si="31"/>
        <v>1.1248080535436748E-6</v>
      </c>
      <c r="K90" s="50">
        <f t="shared" ca="1" si="23"/>
        <v>4.8994017161942552E-3</v>
      </c>
      <c r="L90" s="50">
        <f t="shared" ca="1" si="32"/>
        <v>3.5332785363765207E-6</v>
      </c>
      <c r="M90" s="50">
        <f t="shared" ca="1" si="24"/>
        <v>0.13704294721247992</v>
      </c>
      <c r="N90" s="50">
        <f t="shared" ca="1" si="25"/>
        <v>1.9919118436364112</v>
      </c>
      <c r="O90" s="50">
        <f t="shared" ca="1" si="26"/>
        <v>0.60369107165224445</v>
      </c>
      <c r="P90" s="19">
        <f t="shared" ca="1" si="33"/>
        <v>-1.8797017147346865E-3</v>
      </c>
      <c r="Q90" s="19"/>
      <c r="R90" s="19"/>
      <c r="S90" s="19"/>
    </row>
    <row r="91" spans="1:19" x14ac:dyDescent="0.2">
      <c r="A91" s="57">
        <v>-180</v>
      </c>
      <c r="B91" s="57">
        <v>1.1220000014873222E-3</v>
      </c>
      <c r="C91" s="19"/>
      <c r="D91" s="58">
        <f t="shared" si="21"/>
        <v>-1.7999999999999999E-2</v>
      </c>
      <c r="E91" s="58">
        <f t="shared" si="22"/>
        <v>1.1220000014873222E-3</v>
      </c>
      <c r="F91" s="50">
        <f t="shared" si="27"/>
        <v>3.2399999999999996E-4</v>
      </c>
      <c r="G91" s="50">
        <f t="shared" si="28"/>
        <v>-5.8319999999999985E-6</v>
      </c>
      <c r="H91" s="50">
        <f t="shared" si="29"/>
        <v>1.0497599999999997E-7</v>
      </c>
      <c r="I91" s="50">
        <f t="shared" si="30"/>
        <v>-2.0196000026771799E-5</v>
      </c>
      <c r="J91" s="50">
        <f t="shared" si="31"/>
        <v>3.6352800048189237E-7</v>
      </c>
      <c r="K91" s="50">
        <f t="shared" ca="1" si="23"/>
        <v>4.7319887356774204E-3</v>
      </c>
      <c r="L91" s="50">
        <f t="shared" ca="1" si="32"/>
        <v>1.3032018660979427E-5</v>
      </c>
      <c r="M91" s="50">
        <f t="shared" ca="1" si="24"/>
        <v>0.13901012971624391</v>
      </c>
      <c r="N91" s="50">
        <f t="shared" ca="1" si="25"/>
        <v>2.1228412415142843</v>
      </c>
      <c r="O91" s="50">
        <f t="shared" ca="1" si="26"/>
        <v>0.73787930856014439</v>
      </c>
      <c r="P91" s="19">
        <f t="shared" ca="1" si="33"/>
        <v>-3.6099887341900982E-3</v>
      </c>
      <c r="Q91" s="19"/>
      <c r="R91" s="19"/>
      <c r="S91" s="19"/>
    </row>
    <row r="92" spans="1:19" x14ac:dyDescent="0.2">
      <c r="A92" s="57">
        <v>0</v>
      </c>
      <c r="B92" s="57">
        <v>-1.0999999998603016E-2</v>
      </c>
      <c r="C92" s="19"/>
      <c r="D92" s="58">
        <f t="shared" si="21"/>
        <v>0</v>
      </c>
      <c r="E92" s="58">
        <f t="shared" si="22"/>
        <v>-1.0999999998603016E-2</v>
      </c>
      <c r="F92" s="50">
        <f t="shared" si="27"/>
        <v>0</v>
      </c>
      <c r="G92" s="50">
        <f t="shared" si="28"/>
        <v>0</v>
      </c>
      <c r="H92" s="50">
        <f t="shared" si="29"/>
        <v>0</v>
      </c>
      <c r="I92" s="50">
        <f t="shared" si="30"/>
        <v>0</v>
      </c>
      <c r="J92" s="50">
        <f t="shared" si="31"/>
        <v>0</v>
      </c>
      <c r="K92" s="50">
        <f t="shared" ca="1" si="23"/>
        <v>2.5434617509821501E-3</v>
      </c>
      <c r="L92" s="50">
        <f t="shared" ca="1" si="32"/>
        <v>1.8342535616247649E-4</v>
      </c>
      <c r="M92" s="50">
        <f t="shared" ca="1" si="24"/>
        <v>0.16827480948651513</v>
      </c>
      <c r="N92" s="50">
        <f t="shared" ca="1" si="25"/>
        <v>4.4659798625257823</v>
      </c>
      <c r="O92" s="50">
        <f t="shared" ca="1" si="26"/>
        <v>4.2335937140757736</v>
      </c>
      <c r="P92" s="19">
        <f t="shared" ca="1" si="33"/>
        <v>-1.3543461749585166E-2</v>
      </c>
      <c r="Q92" s="19"/>
      <c r="R92" s="19"/>
      <c r="S92" s="19"/>
    </row>
    <row r="93" spans="1:19" x14ac:dyDescent="0.2">
      <c r="A93" s="57">
        <v>4</v>
      </c>
      <c r="B93" s="57">
        <v>-1.8915999971795827E-3</v>
      </c>
      <c r="C93" s="19"/>
      <c r="D93" s="58">
        <f t="shared" si="21"/>
        <v>4.0000000000000002E-4</v>
      </c>
      <c r="E93" s="58">
        <f t="shared" si="22"/>
        <v>-1.8915999971795827E-3</v>
      </c>
      <c r="F93" s="50">
        <f t="shared" si="27"/>
        <v>1.6E-7</v>
      </c>
      <c r="G93" s="50">
        <f t="shared" si="28"/>
        <v>6.3999999999999999E-11</v>
      </c>
      <c r="H93" s="50">
        <f t="shared" si="29"/>
        <v>2.5600000000000003E-14</v>
      </c>
      <c r="I93" s="50">
        <f t="shared" si="30"/>
        <v>-7.5663999887183314E-7</v>
      </c>
      <c r="J93" s="50">
        <f t="shared" si="31"/>
        <v>-3.0265599954873325E-10</v>
      </c>
      <c r="K93" s="50">
        <f t="shared" ca="1" si="23"/>
        <v>2.4975713755579091E-3</v>
      </c>
      <c r="L93" s="50">
        <f t="shared" ca="1" si="32"/>
        <v>1.9264825339258319E-5</v>
      </c>
      <c r="M93" s="50">
        <f t="shared" ca="1" si="24"/>
        <v>0.16896931298648135</v>
      </c>
      <c r="N93" s="50">
        <f t="shared" ca="1" si="25"/>
        <v>4.5300217109724139</v>
      </c>
      <c r="O93" s="50">
        <f t="shared" ca="1" si="26"/>
        <v>4.3494627158644139</v>
      </c>
      <c r="P93" s="19">
        <f t="shared" ca="1" si="33"/>
        <v>-4.3891713727374918E-3</v>
      </c>
      <c r="Q93" s="19"/>
      <c r="R93" s="19"/>
      <c r="S93" s="19"/>
    </row>
    <row r="94" spans="1:19" x14ac:dyDescent="0.2">
      <c r="A94" s="57">
        <v>116</v>
      </c>
      <c r="B94" s="57">
        <v>1.1435999986133538E-3</v>
      </c>
      <c r="C94" s="19"/>
      <c r="D94" s="58">
        <f t="shared" si="21"/>
        <v>1.1599999999999999E-2</v>
      </c>
      <c r="E94" s="58">
        <f t="shared" si="22"/>
        <v>1.1435999986133538E-3</v>
      </c>
      <c r="F94" s="50">
        <f t="shared" si="27"/>
        <v>1.3455999999999999E-4</v>
      </c>
      <c r="G94" s="50">
        <f t="shared" si="28"/>
        <v>1.5608959999999996E-6</v>
      </c>
      <c r="H94" s="50">
        <f t="shared" si="29"/>
        <v>1.8106393599999997E-8</v>
      </c>
      <c r="I94" s="50">
        <f t="shared" si="30"/>
        <v>1.3265759983914903E-5</v>
      </c>
      <c r="J94" s="50">
        <f t="shared" si="31"/>
        <v>1.5388281581341288E-7</v>
      </c>
      <c r="K94" s="50">
        <f t="shared" ca="1" si="23"/>
        <v>1.2610706190273587E-3</v>
      </c>
      <c r="L94" s="50">
        <f t="shared" ca="1" si="32"/>
        <v>1.3799346660451209E-8</v>
      </c>
      <c r="M94" s="50">
        <f t="shared" ca="1" si="24"/>
        <v>0.18922858180069355</v>
      </c>
      <c r="N94" s="50">
        <f t="shared" ca="1" si="25"/>
        <v>6.55467615216741</v>
      </c>
      <c r="O94" s="50">
        <f t="shared" ca="1" si="26"/>
        <v>8.3643178940440883</v>
      </c>
      <c r="P94" s="19">
        <f t="shared" ca="1" si="33"/>
        <v>-1.1747062041400484E-4</v>
      </c>
      <c r="Q94" s="19"/>
      <c r="R94" s="19"/>
      <c r="S94" s="19"/>
    </row>
    <row r="95" spans="1:19" x14ac:dyDescent="0.2">
      <c r="A95" s="57">
        <v>123</v>
      </c>
      <c r="B95" s="57">
        <v>8.5833000048296526E-3</v>
      </c>
      <c r="C95" s="19"/>
      <c r="D95" s="58">
        <f t="shared" si="21"/>
        <v>1.23E-2</v>
      </c>
      <c r="E95" s="58">
        <f t="shared" si="22"/>
        <v>8.5833000048296526E-3</v>
      </c>
      <c r="F95" s="50">
        <f t="shared" si="27"/>
        <v>1.5129E-4</v>
      </c>
      <c r="G95" s="50">
        <f t="shared" si="28"/>
        <v>1.860867E-6</v>
      </c>
      <c r="H95" s="50">
        <f t="shared" si="29"/>
        <v>2.2888664099999998E-8</v>
      </c>
      <c r="I95" s="50">
        <f t="shared" si="30"/>
        <v>1.0557459005940473E-4</v>
      </c>
      <c r="J95" s="50">
        <f t="shared" si="31"/>
        <v>1.2985674577306781E-6</v>
      </c>
      <c r="K95" s="50">
        <f t="shared" ca="1" si="23"/>
        <v>1.1868944623080117E-3</v>
      </c>
      <c r="L95" s="50">
        <f t="shared" ca="1" si="32"/>
        <v>5.4706814949444842E-5</v>
      </c>
      <c r="M95" s="50">
        <f t="shared" ca="1" si="24"/>
        <v>0.19054782524215724</v>
      </c>
      <c r="N95" s="50">
        <f t="shared" ca="1" si="25"/>
        <v>6.6966108616446833</v>
      </c>
      <c r="O95" s="50">
        <f t="shared" ca="1" si="26"/>
        <v>8.6673208351879474</v>
      </c>
      <c r="P95" s="19">
        <f t="shared" ca="1" si="33"/>
        <v>7.3964055425216405E-3</v>
      </c>
      <c r="Q95" s="19"/>
      <c r="R95" s="19"/>
      <c r="S95" s="19"/>
    </row>
    <row r="96" spans="1:19" x14ac:dyDescent="0.2">
      <c r="A96" s="57">
        <v>128</v>
      </c>
      <c r="B96" s="57">
        <v>-7.5311999971745536E-3</v>
      </c>
      <c r="C96" s="19"/>
      <c r="D96" s="58">
        <f t="shared" si="21"/>
        <v>1.2800000000000001E-2</v>
      </c>
      <c r="E96" s="58">
        <f t="shared" si="22"/>
        <v>-7.5311999971745536E-3</v>
      </c>
      <c r="F96" s="50">
        <f t="shared" si="27"/>
        <v>1.6384E-4</v>
      </c>
      <c r="G96" s="50">
        <f t="shared" si="28"/>
        <v>2.097152E-6</v>
      </c>
      <c r="H96" s="50">
        <f t="shared" si="29"/>
        <v>2.6843545600000003E-8</v>
      </c>
      <c r="I96" s="50">
        <f t="shared" si="30"/>
        <v>-9.639935996383429E-5</v>
      </c>
      <c r="J96" s="50">
        <f t="shared" si="31"/>
        <v>-1.2339118075370789E-6</v>
      </c>
      <c r="K96" s="50">
        <f t="shared" ca="1" si="23"/>
        <v>1.1341351528071923E-3</v>
      </c>
      <c r="L96" s="50">
        <f t="shared" ca="1" si="32"/>
        <v>7.5088033261509158E-5</v>
      </c>
      <c r="M96" s="50">
        <f t="shared" ca="1" si="24"/>
        <v>0.19149402820262437</v>
      </c>
      <c r="N96" s="50">
        <f t="shared" ca="1" si="25"/>
        <v>6.7991421405264152</v>
      </c>
      <c r="O96" s="50">
        <f t="shared" ca="1" si="26"/>
        <v>8.8876994671356577</v>
      </c>
      <c r="P96" s="19">
        <f t="shared" ca="1" si="33"/>
        <v>-8.6653351499817455E-3</v>
      </c>
      <c r="Q96" s="19"/>
      <c r="R96" s="19"/>
      <c r="S96" s="19"/>
    </row>
    <row r="97" spans="1:19" x14ac:dyDescent="0.2">
      <c r="A97" s="57">
        <v>128</v>
      </c>
      <c r="B97" s="57">
        <v>3.4688000014284626E-3</v>
      </c>
      <c r="C97" s="19"/>
      <c r="D97" s="58">
        <f t="shared" si="21"/>
        <v>1.2800000000000001E-2</v>
      </c>
      <c r="E97" s="58">
        <f t="shared" si="22"/>
        <v>3.4688000014284626E-3</v>
      </c>
      <c r="F97" s="50">
        <f t="shared" si="27"/>
        <v>1.6384E-4</v>
      </c>
      <c r="G97" s="50">
        <f t="shared" si="28"/>
        <v>2.097152E-6</v>
      </c>
      <c r="H97" s="50">
        <f t="shared" si="29"/>
        <v>2.6843545600000003E-8</v>
      </c>
      <c r="I97" s="50">
        <f t="shared" si="30"/>
        <v>4.4400640018284323E-5</v>
      </c>
      <c r="J97" s="50">
        <f t="shared" si="31"/>
        <v>5.6832819223403935E-7</v>
      </c>
      <c r="K97" s="50">
        <f t="shared" ca="1" si="23"/>
        <v>1.1341351528071923E-3</v>
      </c>
      <c r="L97" s="50">
        <f t="shared" ca="1" si="32"/>
        <v>5.4506599553877783E-6</v>
      </c>
      <c r="M97" s="50">
        <f t="shared" ca="1" si="24"/>
        <v>0.19149402820262437</v>
      </c>
      <c r="N97" s="50">
        <f t="shared" ca="1" si="25"/>
        <v>6.7991421405264152</v>
      </c>
      <c r="O97" s="50">
        <f t="shared" ca="1" si="26"/>
        <v>8.8876994671356577</v>
      </c>
      <c r="P97" s="19">
        <f t="shared" ca="1" si="33"/>
        <v>2.3346648486212702E-3</v>
      </c>
      <c r="Q97" s="19"/>
      <c r="R97" s="19"/>
      <c r="S97" s="19"/>
    </row>
    <row r="98" spans="1:19" x14ac:dyDescent="0.2">
      <c r="A98" s="57">
        <v>128</v>
      </c>
      <c r="B98" s="57">
        <v>5.4688000018359162E-3</v>
      </c>
      <c r="C98" s="19"/>
      <c r="D98" s="58">
        <f t="shared" si="21"/>
        <v>1.2800000000000001E-2</v>
      </c>
      <c r="E98" s="58">
        <f t="shared" si="22"/>
        <v>5.4688000018359162E-3</v>
      </c>
      <c r="F98" s="50">
        <f t="shared" si="27"/>
        <v>1.6384E-4</v>
      </c>
      <c r="G98" s="50">
        <f t="shared" si="28"/>
        <v>2.097152E-6</v>
      </c>
      <c r="H98" s="50">
        <f t="shared" si="29"/>
        <v>2.6843545600000003E-8</v>
      </c>
      <c r="I98" s="50">
        <f t="shared" si="30"/>
        <v>7.0000640023499728E-5</v>
      </c>
      <c r="J98" s="50">
        <f t="shared" si="31"/>
        <v>8.9600819230079659E-7</v>
      </c>
      <c r="K98" s="50">
        <f t="shared" ca="1" si="23"/>
        <v>1.1341351528071923E-3</v>
      </c>
      <c r="L98" s="50">
        <f t="shared" ca="1" si="32"/>
        <v>1.8789319353405214E-5</v>
      </c>
      <c r="M98" s="50">
        <f t="shared" ca="1" si="24"/>
        <v>0.19149402820262437</v>
      </c>
      <c r="N98" s="50">
        <f t="shared" ca="1" si="25"/>
        <v>6.7991421405264152</v>
      </c>
      <c r="O98" s="50">
        <f t="shared" ca="1" si="26"/>
        <v>8.8876994671356577</v>
      </c>
      <c r="P98" s="19">
        <f t="shared" ca="1" si="33"/>
        <v>4.3346648490287243E-3</v>
      </c>
      <c r="Q98" s="19"/>
      <c r="R98" s="19"/>
      <c r="S98" s="19"/>
    </row>
    <row r="99" spans="1:19" x14ac:dyDescent="0.2">
      <c r="A99" s="57">
        <v>130</v>
      </c>
      <c r="B99" s="57">
        <v>2.3000000510364771E-5</v>
      </c>
      <c r="C99" s="19"/>
      <c r="D99" s="58">
        <f t="shared" si="21"/>
        <v>1.2999999999999999E-2</v>
      </c>
      <c r="E99" s="58">
        <f t="shared" si="22"/>
        <v>2.3000000510364771E-5</v>
      </c>
      <c r="F99" s="50">
        <f t="shared" si="27"/>
        <v>1.6899999999999999E-4</v>
      </c>
      <c r="G99" s="50">
        <f t="shared" si="28"/>
        <v>2.1969999999999999E-6</v>
      </c>
      <c r="H99" s="50">
        <f t="shared" si="29"/>
        <v>2.8560999999999997E-8</v>
      </c>
      <c r="I99" s="50">
        <f t="shared" si="30"/>
        <v>2.9900000663474202E-7</v>
      </c>
      <c r="J99" s="50">
        <f t="shared" si="31"/>
        <v>3.8870000862516465E-9</v>
      </c>
      <c r="K99" s="50">
        <f t="shared" ca="1" si="23"/>
        <v>1.1130836162432313E-3</v>
      </c>
      <c r="L99" s="50">
        <f t="shared" ca="1" si="32"/>
        <v>1.1882822892892399E-6</v>
      </c>
      <c r="M99" s="50">
        <f t="shared" ca="1" si="24"/>
        <v>0.19187341791642457</v>
      </c>
      <c r="N99" s="50">
        <f t="shared" ca="1" si="25"/>
        <v>6.8404239124312509</v>
      </c>
      <c r="O99" s="50">
        <f t="shared" ca="1" si="26"/>
        <v>8.9767773836847038</v>
      </c>
      <c r="P99" s="19">
        <f t="shared" ca="1" si="33"/>
        <v>-1.0900836157328665E-3</v>
      </c>
      <c r="Q99" s="19"/>
      <c r="R99" s="19"/>
      <c r="S99" s="19"/>
    </row>
    <row r="100" spans="1:19" x14ac:dyDescent="0.2">
      <c r="A100" s="57">
        <v>156</v>
      </c>
      <c r="B100" s="57">
        <v>-7.7240000246092677E-4</v>
      </c>
      <c r="C100" s="19"/>
      <c r="D100" s="58">
        <f t="shared" si="21"/>
        <v>1.5599999999999999E-2</v>
      </c>
      <c r="E100" s="58">
        <f t="shared" si="22"/>
        <v>-7.7240000246092677E-4</v>
      </c>
      <c r="F100" s="50">
        <f t="shared" si="27"/>
        <v>2.4335999999999997E-4</v>
      </c>
      <c r="G100" s="50">
        <f t="shared" si="28"/>
        <v>3.7964159999999994E-6</v>
      </c>
      <c r="H100" s="50">
        <f t="shared" si="29"/>
        <v>5.922408959999999E-8</v>
      </c>
      <c r="I100" s="50">
        <f t="shared" si="30"/>
        <v>-1.2049440038390457E-5</v>
      </c>
      <c r="J100" s="50">
        <f t="shared" si="31"/>
        <v>-1.8797126459889111E-7</v>
      </c>
      <c r="K100" s="50">
        <f t="shared" ca="1" si="23"/>
        <v>8.4212737720279973E-4</v>
      </c>
      <c r="L100" s="50">
        <f t="shared" ca="1" si="32"/>
        <v>2.6066986596838185E-6</v>
      </c>
      <c r="M100" s="50">
        <f t="shared" ca="1" si="24"/>
        <v>0.19685294212140686</v>
      </c>
      <c r="N100" s="50">
        <f t="shared" ca="1" si="25"/>
        <v>7.3912213550370449</v>
      </c>
      <c r="O100" s="50">
        <f t="shared" ca="1" si="26"/>
        <v>10.1836159016339</v>
      </c>
      <c r="P100" s="19">
        <f t="shared" ca="1" si="33"/>
        <v>-1.6145273796637264E-3</v>
      </c>
      <c r="Q100" s="19"/>
      <c r="R100" s="19"/>
      <c r="S100" s="19"/>
    </row>
    <row r="101" spans="1:19" x14ac:dyDescent="0.2">
      <c r="A101" s="57">
        <v>158</v>
      </c>
      <c r="B101" s="57">
        <v>-5.2181999999447726E-3</v>
      </c>
      <c r="C101" s="19"/>
      <c r="D101" s="58">
        <f t="shared" si="21"/>
        <v>1.5800000000000002E-2</v>
      </c>
      <c r="E101" s="58">
        <f t="shared" si="22"/>
        <v>-5.2181999999447726E-3</v>
      </c>
      <c r="F101" s="50">
        <f t="shared" si="27"/>
        <v>2.4964000000000003E-4</v>
      </c>
      <c r="G101" s="50">
        <f t="shared" si="28"/>
        <v>3.9443120000000008E-6</v>
      </c>
      <c r="H101" s="50">
        <f t="shared" si="29"/>
        <v>6.232012960000002E-8</v>
      </c>
      <c r="I101" s="50">
        <f t="shared" si="30"/>
        <v>-8.2447559999127411E-5</v>
      </c>
      <c r="J101" s="50">
        <f t="shared" si="31"/>
        <v>-1.3026714479862133E-6</v>
      </c>
      <c r="K101" s="50">
        <f t="shared" ca="1" si="23"/>
        <v>8.2149333852977134E-4</v>
      </c>
      <c r="L101" s="50">
        <f t="shared" ca="1" si="32"/>
        <v>3.6477895622813783E-5</v>
      </c>
      <c r="M101" s="50">
        <f t="shared" ca="1" si="24"/>
        <v>0.19723964807142677</v>
      </c>
      <c r="N101" s="50">
        <f t="shared" ca="1" si="25"/>
        <v>7.4346869714850561</v>
      </c>
      <c r="O101" s="50">
        <f t="shared" ca="1" si="26"/>
        <v>10.280251060567769</v>
      </c>
      <c r="P101" s="19">
        <f t="shared" ca="1" si="33"/>
        <v>-6.039693338474544E-3</v>
      </c>
      <c r="Q101" s="19"/>
      <c r="R101" s="19"/>
      <c r="S101" s="19"/>
    </row>
    <row r="102" spans="1:19" x14ac:dyDescent="0.2">
      <c r="A102" s="57">
        <v>293</v>
      </c>
      <c r="B102" s="57">
        <v>1.8690299999434501E-2</v>
      </c>
      <c r="C102" s="19"/>
      <c r="D102" s="58">
        <f t="shared" si="21"/>
        <v>2.93E-2</v>
      </c>
      <c r="E102" s="58">
        <f t="shared" si="22"/>
        <v>1.8690299999434501E-2</v>
      </c>
      <c r="F102" s="50">
        <f t="shared" si="27"/>
        <v>8.5848999999999995E-4</v>
      </c>
      <c r="G102" s="50">
        <f t="shared" si="28"/>
        <v>2.5153756999999999E-5</v>
      </c>
      <c r="H102" s="50">
        <f t="shared" si="29"/>
        <v>7.3700508009999986E-7</v>
      </c>
      <c r="I102" s="50">
        <f t="shared" si="30"/>
        <v>5.4762578998343082E-4</v>
      </c>
      <c r="J102" s="50">
        <f t="shared" si="31"/>
        <v>1.6045435646514522E-5</v>
      </c>
      <c r="K102" s="50">
        <f t="shared" ca="1" si="23"/>
        <v>-5.0236120499962177E-4</v>
      </c>
      <c r="L102" s="50">
        <f t="shared" ca="1" si="32"/>
        <v>3.6835824410819064E-4</v>
      </c>
      <c r="M102" s="50">
        <f t="shared" ca="1" si="24"/>
        <v>0.22458009607161428</v>
      </c>
      <c r="N102" s="50">
        <f t="shared" ca="1" si="25"/>
        <v>10.747749446107685</v>
      </c>
      <c r="O102" s="50">
        <f t="shared" ca="1" si="26"/>
        <v>18.142089299528138</v>
      </c>
      <c r="P102" s="19">
        <f t="shared" ca="1" si="33"/>
        <v>1.9192661204434122E-2</v>
      </c>
      <c r="Q102" s="19"/>
      <c r="R102" s="19"/>
      <c r="S102" s="19"/>
    </row>
    <row r="103" spans="1:19" x14ac:dyDescent="0.2">
      <c r="A103" s="57">
        <v>307</v>
      </c>
      <c r="B103" s="57">
        <v>1.5697000053478405E-3</v>
      </c>
      <c r="C103" s="19"/>
      <c r="D103" s="58">
        <f t="shared" si="21"/>
        <v>3.0700000000000002E-2</v>
      </c>
      <c r="E103" s="58">
        <f t="shared" si="22"/>
        <v>1.5697000053478405E-3</v>
      </c>
      <c r="F103" s="50">
        <f t="shared" si="27"/>
        <v>9.4249000000000015E-4</v>
      </c>
      <c r="G103" s="50">
        <f t="shared" si="28"/>
        <v>2.8934443000000006E-5</v>
      </c>
      <c r="H103" s="50">
        <f t="shared" si="29"/>
        <v>8.8828740010000025E-7</v>
      </c>
      <c r="I103" s="50">
        <f t="shared" si="30"/>
        <v>4.8189790164178705E-5</v>
      </c>
      <c r="J103" s="50">
        <f t="shared" si="31"/>
        <v>1.4794265580402863E-6</v>
      </c>
      <c r="K103" s="50">
        <f t="shared" ca="1" si="23"/>
        <v>-6.3187392610997259E-4</v>
      </c>
      <c r="L103" s="50">
        <f t="shared" ca="1" si="32"/>
        <v>4.8469277756746107E-6</v>
      </c>
      <c r="M103" s="50">
        <f t="shared" ca="1" si="24"/>
        <v>0.22755787057662219</v>
      </c>
      <c r="N103" s="50">
        <f t="shared" ca="1" si="25"/>
        <v>11.135887722914903</v>
      </c>
      <c r="O103" s="50">
        <f t="shared" ca="1" si="26"/>
        <v>19.117313649587221</v>
      </c>
      <c r="P103" s="19">
        <f t="shared" ca="1" si="33"/>
        <v>2.2015739314578129E-3</v>
      </c>
      <c r="Q103" s="19"/>
      <c r="R103" s="19"/>
      <c r="S103" s="19"/>
    </row>
    <row r="104" spans="1:19" x14ac:dyDescent="0.2">
      <c r="A104" s="57">
        <v>323</v>
      </c>
      <c r="B104" s="57">
        <v>-9.9670000054175034E-4</v>
      </c>
      <c r="C104" s="19"/>
      <c r="D104" s="58">
        <f t="shared" si="21"/>
        <v>3.2300000000000002E-2</v>
      </c>
      <c r="E104" s="58">
        <f t="shared" si="22"/>
        <v>-9.9670000054175034E-4</v>
      </c>
      <c r="F104" s="50">
        <f t="shared" si="27"/>
        <v>1.0432900000000001E-3</v>
      </c>
      <c r="G104" s="50">
        <f t="shared" si="28"/>
        <v>3.3698267000000005E-5</v>
      </c>
      <c r="H104" s="50">
        <f t="shared" si="29"/>
        <v>1.0884540241000002E-6</v>
      </c>
      <c r="I104" s="50">
        <f t="shared" si="30"/>
        <v>-3.2193410017498538E-5</v>
      </c>
      <c r="J104" s="50">
        <f t="shared" si="31"/>
        <v>-1.0398471435652028E-6</v>
      </c>
      <c r="K104" s="50">
        <f t="shared" ca="1" si="23"/>
        <v>-7.7809918784637602E-4</v>
      </c>
      <c r="L104" s="50">
        <f t="shared" ca="1" si="32"/>
        <v>4.778631531107813E-8</v>
      </c>
      <c r="M104" s="50">
        <f t="shared" ca="1" si="24"/>
        <v>0.23099454929220822</v>
      </c>
      <c r="N104" s="50">
        <f t="shared" ca="1" si="25"/>
        <v>11.590187202196644</v>
      </c>
      <c r="O104" s="50">
        <f t="shared" ca="1" si="26"/>
        <v>20.270937066525569</v>
      </c>
      <c r="P104" s="19">
        <f t="shared" ca="1" si="33"/>
        <v>-2.1860081269537432E-4</v>
      </c>
      <c r="Q104" s="19"/>
      <c r="R104" s="19"/>
      <c r="S104" s="19"/>
    </row>
    <row r="105" spans="1:19" x14ac:dyDescent="0.2">
      <c r="A105" s="59">
        <v>480</v>
      </c>
      <c r="B105" s="59">
        <v>7.9999954323284328E-6</v>
      </c>
      <c r="C105" s="19"/>
      <c r="D105" s="58">
        <f t="shared" si="21"/>
        <v>4.8000000000000001E-2</v>
      </c>
      <c r="E105" s="58">
        <f t="shared" si="22"/>
        <v>7.9999954323284328E-6</v>
      </c>
      <c r="F105" s="50">
        <f t="shared" si="27"/>
        <v>2.3040000000000001E-3</v>
      </c>
      <c r="G105" s="50">
        <f t="shared" si="28"/>
        <v>1.10592E-4</v>
      </c>
      <c r="H105" s="50">
        <f t="shared" si="29"/>
        <v>5.3084160000000003E-6</v>
      </c>
      <c r="I105" s="50">
        <f t="shared" si="30"/>
        <v>3.8399978075176476E-7</v>
      </c>
      <c r="J105" s="50">
        <f t="shared" si="31"/>
        <v>1.843198947608471E-8</v>
      </c>
      <c r="K105" s="50">
        <f t="shared" ca="1" si="23"/>
        <v>-2.1116876024238865E-3</v>
      </c>
      <c r="L105" s="50">
        <f t="shared" ca="1" si="32"/>
        <v>4.4930755125054512E-6</v>
      </c>
      <c r="M105" s="50">
        <f t="shared" ca="1" si="24"/>
        <v>0.26666020214782366</v>
      </c>
      <c r="N105" s="50">
        <f t="shared" ca="1" si="25"/>
        <v>16.684430174494398</v>
      </c>
      <c r="O105" s="50">
        <f t="shared" ca="1" si="26"/>
        <v>33.954013789477351</v>
      </c>
      <c r="P105" s="19">
        <f t="shared" ca="1" si="33"/>
        <v>2.1196875978562149E-3</v>
      </c>
      <c r="Q105" s="19"/>
      <c r="R105" s="19"/>
      <c r="S105" s="19"/>
    </row>
    <row r="106" spans="1:19" x14ac:dyDescent="0.2">
      <c r="A106" s="59">
        <v>668</v>
      </c>
      <c r="B106" s="59">
        <v>1.1028000008082017E-3</v>
      </c>
      <c r="C106" s="19"/>
      <c r="D106" s="58">
        <f t="shared" si="21"/>
        <v>6.6799999999999998E-2</v>
      </c>
      <c r="E106" s="58">
        <f t="shared" si="22"/>
        <v>1.1028000008082017E-3</v>
      </c>
      <c r="F106" s="50">
        <f t="shared" si="27"/>
        <v>4.4622400000000001E-3</v>
      </c>
      <c r="G106" s="50">
        <f t="shared" si="28"/>
        <v>2.9807763200000002E-4</v>
      </c>
      <c r="H106" s="50">
        <f t="shared" si="29"/>
        <v>1.9911585817600002E-5</v>
      </c>
      <c r="I106" s="50">
        <f t="shared" si="30"/>
        <v>7.3667040053987875E-5</v>
      </c>
      <c r="J106" s="50">
        <f t="shared" si="31"/>
        <v>4.9209582756063895E-6</v>
      </c>
      <c r="K106" s="50">
        <f t="shared" ca="1" si="23"/>
        <v>-3.4668200116605508E-3</v>
      </c>
      <c r="L106" s="50">
        <f t="shared" ca="1" si="32"/>
        <v>2.0881427058354922E-5</v>
      </c>
      <c r="M106" s="50">
        <f t="shared" ca="1" si="24"/>
        <v>0.31422979633869685</v>
      </c>
      <c r="N106" s="50">
        <f t="shared" ca="1" si="25"/>
        <v>24.447998261005935</v>
      </c>
      <c r="O106" s="50">
        <f t="shared" ca="1" si="26"/>
        <v>56.710148430806782</v>
      </c>
      <c r="P106" s="19">
        <f t="shared" ca="1" si="33"/>
        <v>4.5696200124687525E-3</v>
      </c>
      <c r="Q106" s="19"/>
      <c r="R106" s="19"/>
      <c r="S106" s="19"/>
    </row>
    <row r="107" spans="1:19" x14ac:dyDescent="0.2">
      <c r="A107" s="59">
        <v>812</v>
      </c>
      <c r="B107" s="59">
        <v>-9.9480000062612817E-4</v>
      </c>
      <c r="C107" s="19"/>
      <c r="D107" s="58">
        <f t="shared" si="21"/>
        <v>8.1199999999999994E-2</v>
      </c>
      <c r="E107" s="58">
        <f t="shared" si="22"/>
        <v>-9.9480000062612817E-4</v>
      </c>
      <c r="F107" s="50">
        <f t="shared" si="27"/>
        <v>6.593439999999999E-3</v>
      </c>
      <c r="G107" s="50">
        <f t="shared" si="28"/>
        <v>5.353873279999999E-4</v>
      </c>
      <c r="H107" s="50">
        <f t="shared" si="29"/>
        <v>4.347345103359999E-5</v>
      </c>
      <c r="I107" s="50">
        <f t="shared" si="30"/>
        <v>-8.0777760050841603E-5</v>
      </c>
      <c r="J107" s="50">
        <f t="shared" si="31"/>
        <v>-6.559154116128338E-6</v>
      </c>
      <c r="K107" s="50">
        <f t="shared" ca="1" si="23"/>
        <v>-4.3265818150544748E-3</v>
      </c>
      <c r="L107" s="50">
        <f t="shared" ca="1" si="32"/>
        <v>1.1100770058955445E-5</v>
      </c>
      <c r="M107" s="50">
        <f t="shared" ca="1" si="24"/>
        <v>0.35447550432676428</v>
      </c>
      <c r="N107" s="50">
        <f t="shared" ca="1" si="25"/>
        <v>31.769895627035414</v>
      </c>
      <c r="O107" s="50">
        <f t="shared" ca="1" si="26"/>
        <v>79.602312596596519</v>
      </c>
      <c r="P107" s="19">
        <f t="shared" ca="1" si="33"/>
        <v>3.3317818144283466E-3</v>
      </c>
      <c r="Q107" s="19"/>
      <c r="R107" s="19"/>
      <c r="S107" s="19"/>
    </row>
    <row r="108" spans="1:19" x14ac:dyDescent="0.2">
      <c r="A108" s="59">
        <v>824</v>
      </c>
      <c r="B108" s="59">
        <v>-1.6696000020601787E-3</v>
      </c>
      <c r="C108" s="19"/>
      <c r="D108" s="58">
        <f t="shared" si="21"/>
        <v>8.2400000000000001E-2</v>
      </c>
      <c r="E108" s="58">
        <f t="shared" si="22"/>
        <v>-1.6696000020601787E-3</v>
      </c>
      <c r="F108" s="50">
        <f t="shared" si="27"/>
        <v>6.7897600000000006E-3</v>
      </c>
      <c r="G108" s="50">
        <f t="shared" si="28"/>
        <v>5.5947622400000002E-4</v>
      </c>
      <c r="H108" s="50">
        <f t="shared" si="29"/>
        <v>4.6100840857600009E-5</v>
      </c>
      <c r="I108" s="50">
        <f t="shared" si="30"/>
        <v>-1.3757504016975871E-4</v>
      </c>
      <c r="J108" s="50">
        <f t="shared" si="31"/>
        <v>-1.1336183309988118E-5</v>
      </c>
      <c r="K108" s="50">
        <f t="shared" ca="1" si="23"/>
        <v>-4.3912504529698051E-3</v>
      </c>
      <c r="L108" s="50">
        <f t="shared" ca="1" si="32"/>
        <v>7.4073811769365727E-6</v>
      </c>
      <c r="M108" s="50">
        <f t="shared" ca="1" si="24"/>
        <v>0.3579848367318621</v>
      </c>
      <c r="N108" s="50">
        <f t="shared" ca="1" si="25"/>
        <v>32.438174675572434</v>
      </c>
      <c r="O108" s="50">
        <f t="shared" ca="1" si="26"/>
        <v>81.746011315658507</v>
      </c>
      <c r="P108" s="19">
        <f t="shared" ca="1" si="33"/>
        <v>2.7216504509096264E-3</v>
      </c>
      <c r="Q108" s="19"/>
      <c r="R108" s="19"/>
      <c r="S108" s="19"/>
    </row>
    <row r="109" spans="1:19" x14ac:dyDescent="0.2">
      <c r="A109" s="59">
        <v>833</v>
      </c>
      <c r="B109" s="59">
        <v>3.3242999998037703E-3</v>
      </c>
      <c r="C109" s="19"/>
      <c r="D109" s="58">
        <f t="shared" si="21"/>
        <v>8.3299999999999999E-2</v>
      </c>
      <c r="E109" s="58">
        <f t="shared" si="22"/>
        <v>3.3242999998037703E-3</v>
      </c>
      <c r="F109" s="50">
        <f t="shared" si="27"/>
        <v>6.9388899999999996E-3</v>
      </c>
      <c r="G109" s="50">
        <f t="shared" si="28"/>
        <v>5.7800953700000001E-4</v>
      </c>
      <c r="H109" s="50">
        <f t="shared" si="29"/>
        <v>4.8148194432099998E-5</v>
      </c>
      <c r="I109" s="50">
        <f t="shared" si="30"/>
        <v>2.7691418998365409E-4</v>
      </c>
      <c r="J109" s="50">
        <f t="shared" si="31"/>
        <v>2.3066952025638386E-5</v>
      </c>
      <c r="K109" s="50">
        <f t="shared" ca="1" si="23"/>
        <v>-4.4390474037153543E-3</v>
      </c>
      <c r="L109" s="50">
        <f t="shared" ca="1" si="32"/>
        <v>6.0269562907727133E-5</v>
      </c>
      <c r="M109" s="50">
        <f t="shared" ca="1" si="24"/>
        <v>0.36063285053354749</v>
      </c>
      <c r="N109" s="50">
        <f t="shared" ca="1" si="25"/>
        <v>32.945463969049186</v>
      </c>
      <c r="O109" s="50">
        <f t="shared" ca="1" si="26"/>
        <v>83.378722698399301</v>
      </c>
      <c r="P109" s="19">
        <f t="shared" ca="1" si="33"/>
        <v>7.7633474035191247E-3</v>
      </c>
      <c r="Q109" s="19"/>
      <c r="R109" s="19"/>
      <c r="S109" s="19"/>
    </row>
    <row r="110" spans="1:19" x14ac:dyDescent="0.2">
      <c r="A110" s="59">
        <v>970</v>
      </c>
      <c r="B110" s="59">
        <v>3.7870000014663674E-3</v>
      </c>
      <c r="C110" s="19"/>
      <c r="D110" s="58">
        <f t="shared" si="21"/>
        <v>9.7000000000000003E-2</v>
      </c>
      <c r="E110" s="58">
        <f t="shared" si="22"/>
        <v>3.7870000014663674E-3</v>
      </c>
      <c r="F110" s="50">
        <f t="shared" si="27"/>
        <v>9.4090000000000007E-3</v>
      </c>
      <c r="G110" s="50">
        <f t="shared" si="28"/>
        <v>9.1267300000000013E-4</v>
      </c>
      <c r="H110" s="50">
        <f t="shared" si="29"/>
        <v>8.8529281000000008E-5</v>
      </c>
      <c r="I110" s="50">
        <f t="shared" si="30"/>
        <v>3.6733900014223762E-4</v>
      </c>
      <c r="J110" s="50">
        <f t="shared" si="31"/>
        <v>3.5631883013797049E-5</v>
      </c>
      <c r="K110" s="50">
        <f t="shared" ca="1" si="23"/>
        <v>-5.0920625593798043E-3</v>
      </c>
      <c r="L110" s="50">
        <f t="shared" ca="1" si="32"/>
        <v>7.8837751959420177E-5</v>
      </c>
      <c r="M110" s="50">
        <f t="shared" ca="1" si="24"/>
        <v>0.4026684151931505</v>
      </c>
      <c r="N110" s="50">
        <f t="shared" ca="1" si="25"/>
        <v>41.33293835990942</v>
      </c>
      <c r="O110" s="50">
        <f t="shared" ca="1" si="26"/>
        <v>110.98682244963625</v>
      </c>
      <c r="P110" s="19">
        <f t="shared" ca="1" si="33"/>
        <v>8.8790625608461717E-3</v>
      </c>
      <c r="Q110" s="19"/>
      <c r="R110" s="19"/>
      <c r="S110" s="19"/>
    </row>
    <row r="111" spans="1:19" x14ac:dyDescent="0.2">
      <c r="A111" s="59">
        <v>984</v>
      </c>
      <c r="B111" s="59">
        <v>-2.3336000012932345E-3</v>
      </c>
      <c r="C111" s="19"/>
      <c r="D111" s="58">
        <f t="shared" si="21"/>
        <v>9.8400000000000001E-2</v>
      </c>
      <c r="E111" s="58">
        <f t="shared" si="22"/>
        <v>-2.3336000012932345E-3</v>
      </c>
      <c r="F111" s="50">
        <f t="shared" si="27"/>
        <v>9.6825599999999998E-3</v>
      </c>
      <c r="G111" s="50">
        <f t="shared" si="28"/>
        <v>9.5276390399999999E-4</v>
      </c>
      <c r="H111" s="50">
        <f t="shared" si="29"/>
        <v>9.3751968153599991E-5</v>
      </c>
      <c r="I111" s="50">
        <f t="shared" si="30"/>
        <v>-2.2962624012725429E-4</v>
      </c>
      <c r="J111" s="50">
        <f t="shared" si="31"/>
        <v>-2.2595222028521822E-5</v>
      </c>
      <c r="K111" s="50">
        <f t="shared" ca="1" si="23"/>
        <v>-5.1509137624497795E-3</v>
      </c>
      <c r="L111" s="50">
        <f t="shared" ca="1" si="32"/>
        <v>7.9372568288020376E-6</v>
      </c>
      <c r="M111" s="50">
        <f t="shared" ca="1" si="24"/>
        <v>0.40714999506760219</v>
      </c>
      <c r="N111" s="50">
        <f t="shared" ca="1" si="25"/>
        <v>42.262756623338078</v>
      </c>
      <c r="O111" s="50">
        <f t="shared" ca="1" si="26"/>
        <v>114.1117693933648</v>
      </c>
      <c r="P111" s="19">
        <f t="shared" ca="1" si="33"/>
        <v>2.817313761156545E-3</v>
      </c>
      <c r="Q111" s="19"/>
      <c r="R111" s="19"/>
      <c r="S111" s="19"/>
    </row>
    <row r="112" spans="1:19" x14ac:dyDescent="0.2">
      <c r="A112" s="59">
        <v>996</v>
      </c>
      <c r="B112" s="59">
        <v>-3.008400002727285E-3</v>
      </c>
      <c r="C112" s="19"/>
      <c r="D112" s="58">
        <f t="shared" si="21"/>
        <v>9.9599999999999994E-2</v>
      </c>
      <c r="E112" s="58">
        <f t="shared" si="22"/>
        <v>-3.008400002727285E-3</v>
      </c>
      <c r="F112" s="50">
        <f t="shared" si="27"/>
        <v>9.920159999999999E-3</v>
      </c>
      <c r="G112" s="50">
        <f t="shared" si="28"/>
        <v>9.8804793599999987E-4</v>
      </c>
      <c r="H112" s="50">
        <f t="shared" si="29"/>
        <v>9.8409574425599981E-5</v>
      </c>
      <c r="I112" s="50">
        <f t="shared" si="30"/>
        <v>-2.9963664027163756E-4</v>
      </c>
      <c r="J112" s="50">
        <f t="shared" si="31"/>
        <v>-2.98438093710551E-5</v>
      </c>
      <c r="K112" s="50">
        <f t="shared" ca="1" si="23"/>
        <v>-5.2001946209564442E-3</v>
      </c>
      <c r="L112" s="50">
        <f t="shared" ca="1" si="32"/>
        <v>4.8039636484983056E-6</v>
      </c>
      <c r="M112" s="50">
        <f t="shared" ca="1" si="24"/>
        <v>0.41101932050989498</v>
      </c>
      <c r="N112" s="50">
        <f t="shared" ca="1" si="25"/>
        <v>43.070835720806095</v>
      </c>
      <c r="O112" s="50">
        <f t="shared" ca="1" si="26"/>
        <v>116.83703030970557</v>
      </c>
      <c r="P112" s="19">
        <f t="shared" ca="1" si="33"/>
        <v>2.1917946182291592E-3</v>
      </c>
      <c r="Q112" s="19"/>
      <c r="R112" s="19"/>
      <c r="S112" s="19"/>
    </row>
    <row r="113" spans="1:19" x14ac:dyDescent="0.2">
      <c r="A113" s="59">
        <v>1134</v>
      </c>
      <c r="B113" s="59">
        <v>-5.7686000000103377E-3</v>
      </c>
      <c r="C113" s="19"/>
      <c r="D113" s="58">
        <f t="shared" si="21"/>
        <v>0.1134</v>
      </c>
      <c r="E113" s="58">
        <f t="shared" si="22"/>
        <v>-5.7686000000103377E-3</v>
      </c>
      <c r="F113" s="50">
        <f t="shared" si="27"/>
        <v>1.2859560000000001E-2</v>
      </c>
      <c r="G113" s="50">
        <f t="shared" si="28"/>
        <v>1.4582741040000001E-3</v>
      </c>
      <c r="H113" s="50">
        <f t="shared" si="29"/>
        <v>1.6536828339360003E-4</v>
      </c>
      <c r="I113" s="50">
        <f t="shared" si="30"/>
        <v>-6.5415924000117233E-4</v>
      </c>
      <c r="J113" s="50">
        <f t="shared" si="31"/>
        <v>-7.4181657816132945E-5</v>
      </c>
      <c r="K113" s="50">
        <f t="shared" ca="1" si="23"/>
        <v>-5.6897619371553314E-3</v>
      </c>
      <c r="L113" s="50">
        <f t="shared" ca="1" si="32"/>
        <v>6.2154401547299191E-9</v>
      </c>
      <c r="M113" s="50">
        <f t="shared" ca="1" si="24"/>
        <v>0.45740774127540401</v>
      </c>
      <c r="N113" s="50">
        <f t="shared" ca="1" si="25"/>
        <v>53.124307519944225</v>
      </c>
      <c r="O113" s="50">
        <f t="shared" ca="1" si="26"/>
        <v>151.40942086650725</v>
      </c>
      <c r="P113" s="19">
        <f t="shared" ca="1" si="33"/>
        <v>-7.8838062855006268E-5</v>
      </c>
      <c r="Q113" s="19"/>
      <c r="R113" s="19"/>
      <c r="S113" s="19"/>
    </row>
    <row r="114" spans="1:19" x14ac:dyDescent="0.2">
      <c r="A114" s="59"/>
      <c r="B114" s="59"/>
      <c r="C114" s="19"/>
      <c r="D114" s="58">
        <f t="shared" si="21"/>
        <v>0</v>
      </c>
      <c r="E114" s="58">
        <f t="shared" si="22"/>
        <v>0</v>
      </c>
      <c r="F114" s="50">
        <f t="shared" si="27"/>
        <v>0</v>
      </c>
      <c r="G114" s="50">
        <f t="shared" si="28"/>
        <v>0</v>
      </c>
      <c r="H114" s="50">
        <f t="shared" si="29"/>
        <v>0</v>
      </c>
      <c r="I114" s="50">
        <f t="shared" si="30"/>
        <v>0</v>
      </c>
      <c r="J114" s="50">
        <f t="shared" si="31"/>
        <v>0</v>
      </c>
      <c r="K114" s="50">
        <f t="shared" ca="1" si="23"/>
        <v>2.5434617509821501E-3</v>
      </c>
      <c r="L114" s="50">
        <f t="shared" ca="1" si="32"/>
        <v>6.4691976787091844E-6</v>
      </c>
      <c r="M114" s="50">
        <f t="shared" ca="1" si="24"/>
        <v>0.16827480948651513</v>
      </c>
      <c r="N114" s="50">
        <f t="shared" ca="1" si="25"/>
        <v>4.4659798625257823</v>
      </c>
      <c r="O114" s="50">
        <f t="shared" ca="1" si="26"/>
        <v>4.2335937140757736</v>
      </c>
      <c r="P114" s="19">
        <f t="shared" ca="1" si="33"/>
        <v>-2.5434617509821501E-3</v>
      </c>
      <c r="Q114" s="19"/>
      <c r="R114" s="19"/>
      <c r="S114" s="19"/>
    </row>
    <row r="115" spans="1:19" x14ac:dyDescent="0.2">
      <c r="A115" s="59"/>
      <c r="B115" s="59"/>
      <c r="C115" s="19"/>
      <c r="D115" s="58">
        <f t="shared" si="21"/>
        <v>0</v>
      </c>
      <c r="E115" s="58">
        <f t="shared" si="22"/>
        <v>0</v>
      </c>
      <c r="F115" s="50">
        <f t="shared" si="27"/>
        <v>0</v>
      </c>
      <c r="G115" s="50">
        <f t="shared" si="28"/>
        <v>0</v>
      </c>
      <c r="H115" s="50">
        <f t="shared" si="29"/>
        <v>0</v>
      </c>
      <c r="I115" s="50">
        <f t="shared" si="30"/>
        <v>0</v>
      </c>
      <c r="J115" s="50">
        <f t="shared" si="31"/>
        <v>0</v>
      </c>
      <c r="K115" s="50">
        <f t="shared" ca="1" si="23"/>
        <v>2.5434617509821501E-3</v>
      </c>
      <c r="L115" s="50">
        <f t="shared" ca="1" si="32"/>
        <v>6.4691976787091844E-6</v>
      </c>
      <c r="M115" s="50">
        <f t="shared" ca="1" si="24"/>
        <v>0.16827480948651513</v>
      </c>
      <c r="N115" s="50">
        <f t="shared" ca="1" si="25"/>
        <v>4.4659798625257823</v>
      </c>
      <c r="O115" s="50">
        <f t="shared" ca="1" si="26"/>
        <v>4.2335937140757736</v>
      </c>
      <c r="P115" s="19">
        <f t="shared" ca="1" si="33"/>
        <v>-2.5434617509821501E-3</v>
      </c>
      <c r="Q115" s="19"/>
      <c r="R115" s="19"/>
      <c r="S115" s="19"/>
    </row>
    <row r="116" spans="1:19" x14ac:dyDescent="0.2">
      <c r="A116" s="59"/>
      <c r="B116" s="59"/>
      <c r="C116" s="19"/>
      <c r="D116" s="58">
        <f t="shared" si="21"/>
        <v>0</v>
      </c>
      <c r="E116" s="58">
        <f t="shared" si="22"/>
        <v>0</v>
      </c>
      <c r="F116" s="50">
        <f t="shared" si="27"/>
        <v>0</v>
      </c>
      <c r="G116" s="50">
        <f t="shared" si="28"/>
        <v>0</v>
      </c>
      <c r="H116" s="50">
        <f t="shared" si="29"/>
        <v>0</v>
      </c>
      <c r="I116" s="50">
        <f t="shared" si="30"/>
        <v>0</v>
      </c>
      <c r="J116" s="50">
        <f t="shared" si="31"/>
        <v>0</v>
      </c>
      <c r="K116" s="50">
        <f t="shared" ca="1" si="23"/>
        <v>2.5434617509821501E-3</v>
      </c>
      <c r="L116" s="50">
        <f t="shared" ca="1" si="32"/>
        <v>6.4691976787091844E-6</v>
      </c>
      <c r="M116" s="50">
        <f t="shared" ca="1" si="24"/>
        <v>0.16827480948651513</v>
      </c>
      <c r="N116" s="50">
        <f t="shared" ca="1" si="25"/>
        <v>4.4659798625257823</v>
      </c>
      <c r="O116" s="50">
        <f t="shared" ca="1" si="26"/>
        <v>4.2335937140757736</v>
      </c>
      <c r="P116" s="19">
        <f t="shared" ca="1" si="33"/>
        <v>-2.5434617509821501E-3</v>
      </c>
      <c r="Q116" s="19"/>
      <c r="R116" s="19"/>
      <c r="S116" s="19"/>
    </row>
    <row r="117" spans="1:19" x14ac:dyDescent="0.2">
      <c r="A117" s="59"/>
      <c r="B117" s="59"/>
      <c r="C117" s="19"/>
      <c r="D117" s="58">
        <f t="shared" ref="D117:D123" si="34">A117/A$18</f>
        <v>0</v>
      </c>
      <c r="E117" s="58">
        <f t="shared" ref="E117:E123" si="35">B117/B$18</f>
        <v>0</v>
      </c>
      <c r="F117" s="50">
        <f t="shared" si="27"/>
        <v>0</v>
      </c>
      <c r="G117" s="50">
        <f t="shared" si="28"/>
        <v>0</v>
      </c>
      <c r="H117" s="50">
        <f t="shared" si="29"/>
        <v>0</v>
      </c>
      <c r="I117" s="50">
        <f t="shared" si="30"/>
        <v>0</v>
      </c>
      <c r="J117" s="50">
        <f t="shared" si="31"/>
        <v>0</v>
      </c>
      <c r="K117" s="50">
        <f t="shared" ca="1" si="23"/>
        <v>2.5434617509821501E-3</v>
      </c>
      <c r="L117" s="50">
        <f t="shared" ca="1" si="32"/>
        <v>6.4691976787091844E-6</v>
      </c>
      <c r="M117" s="50">
        <f t="shared" ref="M117:M123" ca="1" si="36">(M$1-M$2*D117+M$3*F117)^2</f>
        <v>0.16827480948651513</v>
      </c>
      <c r="N117" s="50">
        <f t="shared" ref="N117:N123" ca="1" si="37">(-M$2+M$4*D117-M$5*F117)^2</f>
        <v>4.4659798625257823</v>
      </c>
      <c r="O117" s="50">
        <f t="shared" ref="O117:O123" ca="1" si="38">+(M$3-D117*M$5+F117*M$6)^2</f>
        <v>4.2335937140757736</v>
      </c>
      <c r="P117" s="19">
        <f t="shared" ca="1" si="33"/>
        <v>-2.5434617509821501E-3</v>
      </c>
      <c r="Q117" s="19"/>
      <c r="R117" s="19"/>
      <c r="S117" s="19"/>
    </row>
    <row r="118" spans="1:19" x14ac:dyDescent="0.2">
      <c r="A118" s="59"/>
      <c r="B118" s="59"/>
      <c r="C118" s="19"/>
      <c r="D118" s="58">
        <f t="shared" si="34"/>
        <v>0</v>
      </c>
      <c r="E118" s="58">
        <f t="shared" si="35"/>
        <v>0</v>
      </c>
      <c r="F118" s="50">
        <f t="shared" si="27"/>
        <v>0</v>
      </c>
      <c r="G118" s="50">
        <f t="shared" si="28"/>
        <v>0</v>
      </c>
      <c r="H118" s="50">
        <f t="shared" si="29"/>
        <v>0</v>
      </c>
      <c r="I118" s="50">
        <f t="shared" si="30"/>
        <v>0</v>
      </c>
      <c r="J118" s="50">
        <f t="shared" si="31"/>
        <v>0</v>
      </c>
      <c r="K118" s="50">
        <f t="shared" ca="1" si="23"/>
        <v>2.5434617509821501E-3</v>
      </c>
      <c r="L118" s="50">
        <f t="shared" ca="1" si="32"/>
        <v>6.4691976787091844E-6</v>
      </c>
      <c r="M118" s="50">
        <f t="shared" ca="1" si="36"/>
        <v>0.16827480948651513</v>
      </c>
      <c r="N118" s="50">
        <f t="shared" ca="1" si="37"/>
        <v>4.4659798625257823</v>
      </c>
      <c r="O118" s="50">
        <f t="shared" ca="1" si="38"/>
        <v>4.2335937140757736</v>
      </c>
      <c r="P118" s="19">
        <f t="shared" ca="1" si="33"/>
        <v>-2.5434617509821501E-3</v>
      </c>
      <c r="Q118" s="19"/>
      <c r="R118" s="19"/>
      <c r="S118" s="19"/>
    </row>
    <row r="119" spans="1:19" x14ac:dyDescent="0.2">
      <c r="A119" s="59"/>
      <c r="B119" s="59"/>
      <c r="C119" s="19"/>
      <c r="D119" s="58">
        <f t="shared" si="34"/>
        <v>0</v>
      </c>
      <c r="E119" s="58">
        <f t="shared" si="35"/>
        <v>0</v>
      </c>
      <c r="F119" s="50">
        <f t="shared" si="27"/>
        <v>0</v>
      </c>
      <c r="G119" s="50">
        <f t="shared" si="28"/>
        <v>0</v>
      </c>
      <c r="H119" s="50">
        <f t="shared" si="29"/>
        <v>0</v>
      </c>
      <c r="I119" s="50">
        <f t="shared" si="30"/>
        <v>0</v>
      </c>
      <c r="J119" s="50">
        <f t="shared" si="31"/>
        <v>0</v>
      </c>
      <c r="K119" s="50">
        <f t="shared" ca="1" si="23"/>
        <v>2.5434617509821501E-3</v>
      </c>
      <c r="L119" s="50">
        <f t="shared" ca="1" si="32"/>
        <v>6.4691976787091844E-6</v>
      </c>
      <c r="M119" s="50">
        <f t="shared" ca="1" si="36"/>
        <v>0.16827480948651513</v>
      </c>
      <c r="N119" s="50">
        <f t="shared" ca="1" si="37"/>
        <v>4.4659798625257823</v>
      </c>
      <c r="O119" s="50">
        <f t="shared" ca="1" si="38"/>
        <v>4.2335937140757736</v>
      </c>
      <c r="P119" s="19">
        <f t="shared" ca="1" si="33"/>
        <v>-2.5434617509821501E-3</v>
      </c>
      <c r="Q119" s="19"/>
      <c r="R119" s="19"/>
      <c r="S119" s="19"/>
    </row>
    <row r="120" spans="1:19" x14ac:dyDescent="0.2">
      <c r="A120" s="59"/>
      <c r="B120" s="59"/>
      <c r="C120" s="19"/>
      <c r="D120" s="58">
        <f t="shared" si="34"/>
        <v>0</v>
      </c>
      <c r="E120" s="58">
        <f t="shared" si="35"/>
        <v>0</v>
      </c>
      <c r="F120" s="50">
        <f t="shared" si="27"/>
        <v>0</v>
      </c>
      <c r="G120" s="50">
        <f t="shared" si="28"/>
        <v>0</v>
      </c>
      <c r="H120" s="50">
        <f t="shared" si="29"/>
        <v>0</v>
      </c>
      <c r="I120" s="50">
        <f t="shared" si="30"/>
        <v>0</v>
      </c>
      <c r="J120" s="50">
        <f t="shared" si="31"/>
        <v>0</v>
      </c>
      <c r="K120" s="50">
        <f t="shared" ca="1" si="23"/>
        <v>2.5434617509821501E-3</v>
      </c>
      <c r="L120" s="50">
        <f t="shared" ca="1" si="32"/>
        <v>6.4691976787091844E-6</v>
      </c>
      <c r="M120" s="50">
        <f t="shared" ca="1" si="36"/>
        <v>0.16827480948651513</v>
      </c>
      <c r="N120" s="50">
        <f t="shared" ca="1" si="37"/>
        <v>4.4659798625257823</v>
      </c>
      <c r="O120" s="50">
        <f t="shared" ca="1" si="38"/>
        <v>4.2335937140757736</v>
      </c>
      <c r="P120" s="19">
        <f t="shared" ca="1" si="33"/>
        <v>-2.5434617509821501E-3</v>
      </c>
      <c r="Q120" s="19"/>
      <c r="R120" s="19"/>
      <c r="S120" s="19"/>
    </row>
    <row r="121" spans="1:19" x14ac:dyDescent="0.2">
      <c r="A121" s="59"/>
      <c r="B121" s="59"/>
      <c r="C121" s="19"/>
      <c r="D121" s="58">
        <f t="shared" si="34"/>
        <v>0</v>
      </c>
      <c r="E121" s="58">
        <f t="shared" si="35"/>
        <v>0</v>
      </c>
      <c r="F121" s="50">
        <f t="shared" si="27"/>
        <v>0</v>
      </c>
      <c r="G121" s="50">
        <f t="shared" si="28"/>
        <v>0</v>
      </c>
      <c r="H121" s="50">
        <f t="shared" si="29"/>
        <v>0</v>
      </c>
      <c r="I121" s="50">
        <f t="shared" si="30"/>
        <v>0</v>
      </c>
      <c r="J121" s="50">
        <f t="shared" si="31"/>
        <v>0</v>
      </c>
      <c r="K121" s="50">
        <f t="shared" ca="1" si="23"/>
        <v>2.5434617509821501E-3</v>
      </c>
      <c r="L121" s="50">
        <f t="shared" ca="1" si="32"/>
        <v>6.4691976787091844E-6</v>
      </c>
      <c r="M121" s="50">
        <f t="shared" ca="1" si="36"/>
        <v>0.16827480948651513</v>
      </c>
      <c r="N121" s="50">
        <f t="shared" ca="1" si="37"/>
        <v>4.4659798625257823</v>
      </c>
      <c r="O121" s="50">
        <f t="shared" ca="1" si="38"/>
        <v>4.2335937140757736</v>
      </c>
      <c r="P121" s="19">
        <f t="shared" ca="1" si="33"/>
        <v>-2.5434617509821501E-3</v>
      </c>
      <c r="Q121" s="19"/>
      <c r="R121" s="19"/>
      <c r="S121" s="19"/>
    </row>
    <row r="122" spans="1:19" x14ac:dyDescent="0.2">
      <c r="A122" s="59"/>
      <c r="B122" s="59"/>
      <c r="C122" s="19"/>
      <c r="D122" s="58">
        <f t="shared" si="34"/>
        <v>0</v>
      </c>
      <c r="E122" s="58">
        <f t="shared" si="35"/>
        <v>0</v>
      </c>
      <c r="F122" s="50">
        <f t="shared" si="27"/>
        <v>0</v>
      </c>
      <c r="G122" s="50">
        <f t="shared" si="28"/>
        <v>0</v>
      </c>
      <c r="H122" s="50">
        <f t="shared" si="29"/>
        <v>0</v>
      </c>
      <c r="I122" s="50">
        <f t="shared" si="30"/>
        <v>0</v>
      </c>
      <c r="J122" s="50">
        <f t="shared" si="31"/>
        <v>0</v>
      </c>
      <c r="K122" s="50">
        <f t="shared" ca="1" si="23"/>
        <v>2.5434617509821501E-3</v>
      </c>
      <c r="L122" s="50">
        <f t="shared" ca="1" si="32"/>
        <v>6.4691976787091844E-6</v>
      </c>
      <c r="M122" s="50">
        <f t="shared" ca="1" si="36"/>
        <v>0.16827480948651513</v>
      </c>
      <c r="N122" s="50">
        <f t="shared" ca="1" si="37"/>
        <v>4.4659798625257823</v>
      </c>
      <c r="O122" s="50">
        <f t="shared" ca="1" si="38"/>
        <v>4.2335937140757736</v>
      </c>
      <c r="P122" s="19">
        <f t="shared" ca="1" si="33"/>
        <v>-2.5434617509821501E-3</v>
      </c>
      <c r="Q122" s="19"/>
      <c r="R122" s="19"/>
      <c r="S122" s="19"/>
    </row>
    <row r="123" spans="1:19" x14ac:dyDescent="0.2">
      <c r="A123" s="59"/>
      <c r="B123" s="59"/>
      <c r="C123" s="19"/>
      <c r="D123" s="58">
        <f t="shared" si="34"/>
        <v>0</v>
      </c>
      <c r="E123" s="58">
        <f t="shared" si="35"/>
        <v>0</v>
      </c>
      <c r="F123" s="50">
        <f t="shared" si="27"/>
        <v>0</v>
      </c>
      <c r="G123" s="50">
        <f t="shared" si="28"/>
        <v>0</v>
      </c>
      <c r="H123" s="50">
        <f t="shared" si="29"/>
        <v>0</v>
      </c>
      <c r="I123" s="50">
        <f t="shared" si="30"/>
        <v>0</v>
      </c>
      <c r="J123" s="50">
        <f t="shared" si="31"/>
        <v>0</v>
      </c>
      <c r="K123" s="50">
        <f t="shared" ca="1" si="23"/>
        <v>2.5434617509821501E-3</v>
      </c>
      <c r="L123" s="50">
        <f t="shared" ca="1" si="32"/>
        <v>6.4691976787091844E-6</v>
      </c>
      <c r="M123" s="50">
        <f t="shared" ca="1" si="36"/>
        <v>0.16827480948651513</v>
      </c>
      <c r="N123" s="50">
        <f t="shared" ca="1" si="37"/>
        <v>4.4659798625257823</v>
      </c>
      <c r="O123" s="50">
        <f t="shared" ca="1" si="38"/>
        <v>4.2335937140757736</v>
      </c>
      <c r="P123" s="19">
        <f t="shared" ca="1" si="33"/>
        <v>-2.5434617509821501E-3</v>
      </c>
      <c r="Q123" s="19"/>
      <c r="R123" s="19"/>
      <c r="S123" s="19"/>
    </row>
    <row r="124" spans="1:19" x14ac:dyDescent="0.2">
      <c r="A124" s="59"/>
      <c r="B124" s="59"/>
      <c r="C124" s="19"/>
      <c r="D124" s="58">
        <f t="shared" ref="D124:E187" si="39">A124/A$18</f>
        <v>0</v>
      </c>
      <c r="E124" s="58">
        <f t="shared" si="39"/>
        <v>0</v>
      </c>
      <c r="F124" s="50">
        <f t="shared" si="27"/>
        <v>0</v>
      </c>
      <c r="G124" s="50">
        <f t="shared" si="28"/>
        <v>0</v>
      </c>
      <c r="H124" s="50">
        <f t="shared" si="29"/>
        <v>0</v>
      </c>
      <c r="I124" s="50">
        <f t="shared" si="30"/>
        <v>0</v>
      </c>
      <c r="J124" s="50">
        <f t="shared" si="31"/>
        <v>0</v>
      </c>
      <c r="K124" s="50">
        <f t="shared" ca="1" si="23"/>
        <v>2.5434617509821501E-3</v>
      </c>
      <c r="L124" s="50">
        <f t="shared" ca="1" si="32"/>
        <v>6.4691976787091844E-6</v>
      </c>
      <c r="M124" s="50">
        <f t="shared" ref="M124:M187" ca="1" si="40">(M$1-M$2*D124+M$3*F124)^2</f>
        <v>0.16827480948651513</v>
      </c>
      <c r="N124" s="50">
        <f t="shared" ref="N124:N187" ca="1" si="41">(-M$2+M$4*D124-M$5*F124)^2</f>
        <v>4.4659798625257823</v>
      </c>
      <c r="O124" s="50">
        <f t="shared" ref="O124:O187" ca="1" si="42">+(M$3-D124*M$5+F124*M$6)^2</f>
        <v>4.2335937140757736</v>
      </c>
      <c r="P124" s="19">
        <f t="shared" ca="1" si="33"/>
        <v>-2.5434617509821501E-3</v>
      </c>
      <c r="Q124" s="19"/>
      <c r="R124" s="19"/>
      <c r="S124" s="19"/>
    </row>
    <row r="125" spans="1:19" x14ac:dyDescent="0.2">
      <c r="A125" s="59"/>
      <c r="B125" s="59"/>
      <c r="C125" s="19"/>
      <c r="D125" s="58">
        <f t="shared" si="39"/>
        <v>0</v>
      </c>
      <c r="E125" s="58">
        <f t="shared" si="39"/>
        <v>0</v>
      </c>
      <c r="F125" s="50">
        <f t="shared" si="27"/>
        <v>0</v>
      </c>
      <c r="G125" s="50">
        <f t="shared" si="28"/>
        <v>0</v>
      </c>
      <c r="H125" s="50">
        <f t="shared" si="29"/>
        <v>0</v>
      </c>
      <c r="I125" s="50">
        <f t="shared" si="30"/>
        <v>0</v>
      </c>
      <c r="J125" s="50">
        <f t="shared" si="31"/>
        <v>0</v>
      </c>
      <c r="K125" s="50">
        <f t="shared" ca="1" si="23"/>
        <v>2.5434617509821501E-3</v>
      </c>
      <c r="L125" s="50">
        <f t="shared" ca="1" si="32"/>
        <v>6.4691976787091844E-6</v>
      </c>
      <c r="M125" s="50">
        <f t="shared" ca="1" si="40"/>
        <v>0.16827480948651513</v>
      </c>
      <c r="N125" s="50">
        <f t="shared" ca="1" si="41"/>
        <v>4.4659798625257823</v>
      </c>
      <c r="O125" s="50">
        <f t="shared" ca="1" si="42"/>
        <v>4.2335937140757736</v>
      </c>
      <c r="P125" s="19">
        <f t="shared" ca="1" si="33"/>
        <v>-2.5434617509821501E-3</v>
      </c>
      <c r="Q125" s="19"/>
      <c r="R125" s="19"/>
      <c r="S125" s="19"/>
    </row>
    <row r="126" spans="1:19" x14ac:dyDescent="0.2">
      <c r="A126" s="59"/>
      <c r="B126" s="59"/>
      <c r="C126" s="19"/>
      <c r="D126" s="58">
        <f t="shared" si="39"/>
        <v>0</v>
      </c>
      <c r="E126" s="58">
        <f t="shared" si="39"/>
        <v>0</v>
      </c>
      <c r="F126" s="50">
        <f t="shared" si="27"/>
        <v>0</v>
      </c>
      <c r="G126" s="50">
        <f t="shared" si="28"/>
        <v>0</v>
      </c>
      <c r="H126" s="50">
        <f t="shared" si="29"/>
        <v>0</v>
      </c>
      <c r="I126" s="50">
        <f t="shared" si="30"/>
        <v>0</v>
      </c>
      <c r="J126" s="50">
        <f t="shared" si="31"/>
        <v>0</v>
      </c>
      <c r="K126" s="50">
        <f t="shared" ca="1" si="23"/>
        <v>2.5434617509821501E-3</v>
      </c>
      <c r="L126" s="50">
        <f t="shared" ca="1" si="32"/>
        <v>6.4691976787091844E-6</v>
      </c>
      <c r="M126" s="50">
        <f t="shared" ca="1" si="40"/>
        <v>0.16827480948651513</v>
      </c>
      <c r="N126" s="50">
        <f t="shared" ca="1" si="41"/>
        <v>4.4659798625257823</v>
      </c>
      <c r="O126" s="50">
        <f t="shared" ca="1" si="42"/>
        <v>4.2335937140757736</v>
      </c>
      <c r="P126" s="19">
        <f t="shared" ca="1" si="33"/>
        <v>-2.5434617509821501E-3</v>
      </c>
      <c r="Q126" s="19"/>
      <c r="R126" s="19"/>
      <c r="S126" s="19"/>
    </row>
    <row r="127" spans="1:19" x14ac:dyDescent="0.2">
      <c r="A127" s="59"/>
      <c r="B127" s="59"/>
      <c r="C127" s="19"/>
      <c r="D127" s="58">
        <f t="shared" si="39"/>
        <v>0</v>
      </c>
      <c r="E127" s="58">
        <f t="shared" si="39"/>
        <v>0</v>
      </c>
      <c r="F127" s="50">
        <f t="shared" si="27"/>
        <v>0</v>
      </c>
      <c r="G127" s="50">
        <f t="shared" si="28"/>
        <v>0</v>
      </c>
      <c r="H127" s="50">
        <f t="shared" si="29"/>
        <v>0</v>
      </c>
      <c r="I127" s="50">
        <f t="shared" si="30"/>
        <v>0</v>
      </c>
      <c r="J127" s="50">
        <f t="shared" si="31"/>
        <v>0</v>
      </c>
      <c r="K127" s="50">
        <f t="shared" ca="1" si="23"/>
        <v>2.5434617509821501E-3</v>
      </c>
      <c r="L127" s="50">
        <f t="shared" ca="1" si="32"/>
        <v>6.4691976787091844E-6</v>
      </c>
      <c r="M127" s="50">
        <f t="shared" ca="1" si="40"/>
        <v>0.16827480948651513</v>
      </c>
      <c r="N127" s="50">
        <f t="shared" ca="1" si="41"/>
        <v>4.4659798625257823</v>
      </c>
      <c r="O127" s="50">
        <f t="shared" ca="1" si="42"/>
        <v>4.2335937140757736</v>
      </c>
      <c r="P127" s="19">
        <f t="shared" ca="1" si="33"/>
        <v>-2.5434617509821501E-3</v>
      </c>
      <c r="Q127" s="19"/>
      <c r="R127" s="19"/>
      <c r="S127" s="19"/>
    </row>
    <row r="128" spans="1:19" x14ac:dyDescent="0.2">
      <c r="A128" s="59"/>
      <c r="B128" s="59"/>
      <c r="C128" s="19"/>
      <c r="D128" s="58">
        <f t="shared" si="39"/>
        <v>0</v>
      </c>
      <c r="E128" s="58">
        <f t="shared" si="39"/>
        <v>0</v>
      </c>
      <c r="F128" s="50">
        <f t="shared" si="27"/>
        <v>0</v>
      </c>
      <c r="G128" s="50">
        <f t="shared" si="28"/>
        <v>0</v>
      </c>
      <c r="H128" s="50">
        <f t="shared" si="29"/>
        <v>0</v>
      </c>
      <c r="I128" s="50">
        <f t="shared" si="30"/>
        <v>0</v>
      </c>
      <c r="J128" s="50">
        <f t="shared" si="31"/>
        <v>0</v>
      </c>
      <c r="K128" s="50">
        <f t="shared" ca="1" si="23"/>
        <v>2.5434617509821501E-3</v>
      </c>
      <c r="L128" s="50">
        <f t="shared" ca="1" si="32"/>
        <v>6.4691976787091844E-6</v>
      </c>
      <c r="M128" s="50">
        <f t="shared" ca="1" si="40"/>
        <v>0.16827480948651513</v>
      </c>
      <c r="N128" s="50">
        <f t="shared" ca="1" si="41"/>
        <v>4.4659798625257823</v>
      </c>
      <c r="O128" s="50">
        <f t="shared" ca="1" si="42"/>
        <v>4.2335937140757736</v>
      </c>
      <c r="P128" s="19">
        <f t="shared" ca="1" si="33"/>
        <v>-2.5434617509821501E-3</v>
      </c>
      <c r="Q128" s="19"/>
      <c r="R128" s="19"/>
      <c r="S128" s="19"/>
    </row>
    <row r="129" spans="1:19" x14ac:dyDescent="0.2">
      <c r="A129" s="59"/>
      <c r="B129" s="59"/>
      <c r="C129" s="19"/>
      <c r="D129" s="58">
        <f t="shared" si="39"/>
        <v>0</v>
      </c>
      <c r="E129" s="58">
        <f t="shared" si="39"/>
        <v>0</v>
      </c>
      <c r="F129" s="50">
        <f t="shared" si="27"/>
        <v>0</v>
      </c>
      <c r="G129" s="50">
        <f t="shared" si="28"/>
        <v>0</v>
      </c>
      <c r="H129" s="50">
        <f t="shared" si="29"/>
        <v>0</v>
      </c>
      <c r="I129" s="50">
        <f t="shared" si="30"/>
        <v>0</v>
      </c>
      <c r="J129" s="50">
        <f t="shared" si="31"/>
        <v>0</v>
      </c>
      <c r="K129" s="50">
        <f t="shared" ca="1" si="23"/>
        <v>2.5434617509821501E-3</v>
      </c>
      <c r="L129" s="50">
        <f t="shared" ca="1" si="32"/>
        <v>6.4691976787091844E-6</v>
      </c>
      <c r="M129" s="50">
        <f t="shared" ca="1" si="40"/>
        <v>0.16827480948651513</v>
      </c>
      <c r="N129" s="50">
        <f t="shared" ca="1" si="41"/>
        <v>4.4659798625257823</v>
      </c>
      <c r="O129" s="50">
        <f t="shared" ca="1" si="42"/>
        <v>4.2335937140757736</v>
      </c>
      <c r="P129" s="19">
        <f t="shared" ca="1" si="33"/>
        <v>-2.5434617509821501E-3</v>
      </c>
      <c r="Q129" s="19"/>
      <c r="R129" s="19"/>
      <c r="S129" s="19"/>
    </row>
    <row r="130" spans="1:19" x14ac:dyDescent="0.2">
      <c r="A130" s="59"/>
      <c r="B130" s="59"/>
      <c r="C130" s="19"/>
      <c r="D130" s="58">
        <f t="shared" si="39"/>
        <v>0</v>
      </c>
      <c r="E130" s="58">
        <f t="shared" si="39"/>
        <v>0</v>
      </c>
      <c r="F130" s="50">
        <f t="shared" si="27"/>
        <v>0</v>
      </c>
      <c r="G130" s="50">
        <f t="shared" si="28"/>
        <v>0</v>
      </c>
      <c r="H130" s="50">
        <f t="shared" si="29"/>
        <v>0</v>
      </c>
      <c r="I130" s="50">
        <f t="shared" si="30"/>
        <v>0</v>
      </c>
      <c r="J130" s="50">
        <f t="shared" si="31"/>
        <v>0</v>
      </c>
      <c r="K130" s="50">
        <f t="shared" ca="1" si="23"/>
        <v>2.5434617509821501E-3</v>
      </c>
      <c r="L130" s="50">
        <f t="shared" ca="1" si="32"/>
        <v>6.4691976787091844E-6</v>
      </c>
      <c r="M130" s="50">
        <f t="shared" ca="1" si="40"/>
        <v>0.16827480948651513</v>
      </c>
      <c r="N130" s="50">
        <f t="shared" ca="1" si="41"/>
        <v>4.4659798625257823</v>
      </c>
      <c r="O130" s="50">
        <f t="shared" ca="1" si="42"/>
        <v>4.2335937140757736</v>
      </c>
      <c r="P130" s="19">
        <f t="shared" ca="1" si="33"/>
        <v>-2.5434617509821501E-3</v>
      </c>
      <c r="Q130" s="19"/>
      <c r="R130" s="19"/>
      <c r="S130" s="19"/>
    </row>
    <row r="131" spans="1:19" x14ac:dyDescent="0.2">
      <c r="A131" s="59"/>
      <c r="B131" s="59"/>
      <c r="C131" s="19"/>
      <c r="D131" s="58">
        <f t="shared" si="39"/>
        <v>0</v>
      </c>
      <c r="E131" s="58">
        <f t="shared" si="39"/>
        <v>0</v>
      </c>
      <c r="F131" s="50">
        <f t="shared" si="27"/>
        <v>0</v>
      </c>
      <c r="G131" s="50">
        <f t="shared" si="28"/>
        <v>0</v>
      </c>
      <c r="H131" s="50">
        <f t="shared" si="29"/>
        <v>0</v>
      </c>
      <c r="I131" s="50">
        <f t="shared" si="30"/>
        <v>0</v>
      </c>
      <c r="J131" s="50">
        <f t="shared" si="31"/>
        <v>0</v>
      </c>
      <c r="K131" s="50">
        <f t="shared" ca="1" si="23"/>
        <v>2.5434617509821501E-3</v>
      </c>
      <c r="L131" s="50">
        <f t="shared" ca="1" si="32"/>
        <v>6.4691976787091844E-6</v>
      </c>
      <c r="M131" s="50">
        <f t="shared" ca="1" si="40"/>
        <v>0.16827480948651513</v>
      </c>
      <c r="N131" s="50">
        <f t="shared" ca="1" si="41"/>
        <v>4.4659798625257823</v>
      </c>
      <c r="O131" s="50">
        <f t="shared" ca="1" si="42"/>
        <v>4.2335937140757736</v>
      </c>
      <c r="P131" s="19">
        <f t="shared" ca="1" si="33"/>
        <v>-2.5434617509821501E-3</v>
      </c>
      <c r="Q131" s="19"/>
      <c r="R131" s="19"/>
      <c r="S131" s="19"/>
    </row>
    <row r="132" spans="1:19" x14ac:dyDescent="0.2">
      <c r="A132" s="59"/>
      <c r="B132" s="59"/>
      <c r="C132" s="19"/>
      <c r="D132" s="58">
        <f t="shared" si="39"/>
        <v>0</v>
      </c>
      <c r="E132" s="58">
        <f t="shared" si="39"/>
        <v>0</v>
      </c>
      <c r="F132" s="50">
        <f t="shared" si="27"/>
        <v>0</v>
      </c>
      <c r="G132" s="50">
        <f t="shared" si="28"/>
        <v>0</v>
      </c>
      <c r="H132" s="50">
        <f t="shared" si="29"/>
        <v>0</v>
      </c>
      <c r="I132" s="50">
        <f t="shared" si="30"/>
        <v>0</v>
      </c>
      <c r="J132" s="50">
        <f t="shared" si="31"/>
        <v>0</v>
      </c>
      <c r="K132" s="50">
        <f t="shared" ca="1" si="23"/>
        <v>2.5434617509821501E-3</v>
      </c>
      <c r="L132" s="50">
        <f t="shared" ca="1" si="32"/>
        <v>6.4691976787091844E-6</v>
      </c>
      <c r="M132" s="50">
        <f t="shared" ca="1" si="40"/>
        <v>0.16827480948651513</v>
      </c>
      <c r="N132" s="50">
        <f t="shared" ca="1" si="41"/>
        <v>4.4659798625257823</v>
      </c>
      <c r="O132" s="50">
        <f t="shared" ca="1" si="42"/>
        <v>4.2335937140757736</v>
      </c>
      <c r="P132" s="19">
        <f t="shared" ca="1" si="33"/>
        <v>-2.5434617509821501E-3</v>
      </c>
      <c r="Q132" s="19"/>
      <c r="R132" s="19"/>
      <c r="S132" s="19"/>
    </row>
    <row r="133" spans="1:19" x14ac:dyDescent="0.2">
      <c r="A133" s="59"/>
      <c r="B133" s="59"/>
      <c r="C133" s="19"/>
      <c r="D133" s="58">
        <f t="shared" si="39"/>
        <v>0</v>
      </c>
      <c r="E133" s="58">
        <f t="shared" si="39"/>
        <v>0</v>
      </c>
      <c r="F133" s="50">
        <f t="shared" si="27"/>
        <v>0</v>
      </c>
      <c r="G133" s="50">
        <f t="shared" si="28"/>
        <v>0</v>
      </c>
      <c r="H133" s="50">
        <f t="shared" si="29"/>
        <v>0</v>
      </c>
      <c r="I133" s="50">
        <f t="shared" si="30"/>
        <v>0</v>
      </c>
      <c r="J133" s="50">
        <f t="shared" si="31"/>
        <v>0</v>
      </c>
      <c r="K133" s="50">
        <f t="shared" ca="1" si="23"/>
        <v>2.5434617509821501E-3</v>
      </c>
      <c r="L133" s="50">
        <f t="shared" ca="1" si="32"/>
        <v>6.4691976787091844E-6</v>
      </c>
      <c r="M133" s="50">
        <f t="shared" ca="1" si="40"/>
        <v>0.16827480948651513</v>
      </c>
      <c r="N133" s="50">
        <f t="shared" ca="1" si="41"/>
        <v>4.4659798625257823</v>
      </c>
      <c r="O133" s="50">
        <f t="shared" ca="1" si="42"/>
        <v>4.2335937140757736</v>
      </c>
      <c r="P133" s="19">
        <f t="shared" ca="1" si="33"/>
        <v>-2.5434617509821501E-3</v>
      </c>
      <c r="Q133" s="19"/>
      <c r="R133" s="19"/>
      <c r="S133" s="19"/>
    </row>
    <row r="134" spans="1:19" x14ac:dyDescent="0.2">
      <c r="A134" s="59"/>
      <c r="B134" s="59"/>
      <c r="C134" s="19"/>
      <c r="D134" s="58">
        <f t="shared" si="39"/>
        <v>0</v>
      </c>
      <c r="E134" s="58">
        <f t="shared" si="39"/>
        <v>0</v>
      </c>
      <c r="F134" s="50">
        <f t="shared" si="27"/>
        <v>0</v>
      </c>
      <c r="G134" s="50">
        <f t="shared" si="28"/>
        <v>0</v>
      </c>
      <c r="H134" s="50">
        <f t="shared" si="29"/>
        <v>0</v>
      </c>
      <c r="I134" s="50">
        <f t="shared" si="30"/>
        <v>0</v>
      </c>
      <c r="J134" s="50">
        <f t="shared" si="31"/>
        <v>0</v>
      </c>
      <c r="K134" s="50">
        <f t="shared" ca="1" si="23"/>
        <v>2.5434617509821501E-3</v>
      </c>
      <c r="L134" s="50">
        <f t="shared" ca="1" si="32"/>
        <v>6.4691976787091844E-6</v>
      </c>
      <c r="M134" s="50">
        <f t="shared" ca="1" si="40"/>
        <v>0.16827480948651513</v>
      </c>
      <c r="N134" s="50">
        <f t="shared" ca="1" si="41"/>
        <v>4.4659798625257823</v>
      </c>
      <c r="O134" s="50">
        <f t="shared" ca="1" si="42"/>
        <v>4.2335937140757736</v>
      </c>
      <c r="P134" s="19">
        <f t="shared" ca="1" si="33"/>
        <v>-2.5434617509821501E-3</v>
      </c>
      <c r="Q134" s="19"/>
      <c r="R134" s="19"/>
      <c r="S134" s="19"/>
    </row>
    <row r="135" spans="1:19" x14ac:dyDescent="0.2">
      <c r="A135" s="59"/>
      <c r="B135" s="59"/>
      <c r="C135" s="19"/>
      <c r="D135" s="58">
        <f t="shared" si="39"/>
        <v>0</v>
      </c>
      <c r="E135" s="58">
        <f t="shared" si="39"/>
        <v>0</v>
      </c>
      <c r="F135" s="50">
        <f t="shared" si="27"/>
        <v>0</v>
      </c>
      <c r="G135" s="50">
        <f t="shared" si="28"/>
        <v>0</v>
      </c>
      <c r="H135" s="50">
        <f t="shared" si="29"/>
        <v>0</v>
      </c>
      <c r="I135" s="50">
        <f t="shared" si="30"/>
        <v>0</v>
      </c>
      <c r="J135" s="50">
        <f t="shared" si="31"/>
        <v>0</v>
      </c>
      <c r="K135" s="50">
        <f t="shared" ca="1" si="23"/>
        <v>2.5434617509821501E-3</v>
      </c>
      <c r="L135" s="50">
        <f t="shared" ca="1" si="32"/>
        <v>6.4691976787091844E-6</v>
      </c>
      <c r="M135" s="50">
        <f t="shared" ca="1" si="40"/>
        <v>0.16827480948651513</v>
      </c>
      <c r="N135" s="50">
        <f t="shared" ca="1" si="41"/>
        <v>4.4659798625257823</v>
      </c>
      <c r="O135" s="50">
        <f t="shared" ca="1" si="42"/>
        <v>4.2335937140757736</v>
      </c>
      <c r="P135" s="19">
        <f t="shared" ca="1" si="33"/>
        <v>-2.5434617509821501E-3</v>
      </c>
      <c r="Q135" s="19"/>
      <c r="R135" s="19"/>
      <c r="S135" s="19"/>
    </row>
    <row r="136" spans="1:19" x14ac:dyDescent="0.2">
      <c r="A136" s="59"/>
      <c r="B136" s="59"/>
      <c r="C136" s="19"/>
      <c r="D136" s="58">
        <f t="shared" si="39"/>
        <v>0</v>
      </c>
      <c r="E136" s="58">
        <f t="shared" si="39"/>
        <v>0</v>
      </c>
      <c r="F136" s="50">
        <f t="shared" si="27"/>
        <v>0</v>
      </c>
      <c r="G136" s="50">
        <f t="shared" si="28"/>
        <v>0</v>
      </c>
      <c r="H136" s="50">
        <f t="shared" si="29"/>
        <v>0</v>
      </c>
      <c r="I136" s="50">
        <f t="shared" si="30"/>
        <v>0</v>
      </c>
      <c r="J136" s="50">
        <f t="shared" si="31"/>
        <v>0</v>
      </c>
      <c r="K136" s="50">
        <f t="shared" ca="1" si="23"/>
        <v>2.5434617509821501E-3</v>
      </c>
      <c r="L136" s="50">
        <f t="shared" ca="1" si="32"/>
        <v>6.4691976787091844E-6</v>
      </c>
      <c r="M136" s="50">
        <f t="shared" ca="1" si="40"/>
        <v>0.16827480948651513</v>
      </c>
      <c r="N136" s="50">
        <f t="shared" ca="1" si="41"/>
        <v>4.4659798625257823</v>
      </c>
      <c r="O136" s="50">
        <f t="shared" ca="1" si="42"/>
        <v>4.2335937140757736</v>
      </c>
      <c r="P136" s="19">
        <f t="shared" ca="1" si="33"/>
        <v>-2.5434617509821501E-3</v>
      </c>
      <c r="Q136" s="19"/>
      <c r="R136" s="19"/>
      <c r="S136" s="19"/>
    </row>
    <row r="137" spans="1:19" x14ac:dyDescent="0.2">
      <c r="A137" s="59"/>
      <c r="B137" s="59"/>
      <c r="C137" s="19"/>
      <c r="D137" s="58">
        <f t="shared" si="39"/>
        <v>0</v>
      </c>
      <c r="E137" s="58">
        <f t="shared" si="39"/>
        <v>0</v>
      </c>
      <c r="F137" s="50">
        <f t="shared" si="27"/>
        <v>0</v>
      </c>
      <c r="G137" s="50">
        <f t="shared" si="28"/>
        <v>0</v>
      </c>
      <c r="H137" s="50">
        <f t="shared" si="29"/>
        <v>0</v>
      </c>
      <c r="I137" s="50">
        <f t="shared" si="30"/>
        <v>0</v>
      </c>
      <c r="J137" s="50">
        <f t="shared" si="31"/>
        <v>0</v>
      </c>
      <c r="K137" s="50">
        <f t="shared" ca="1" si="23"/>
        <v>2.5434617509821501E-3</v>
      </c>
      <c r="L137" s="50">
        <f t="shared" ca="1" si="32"/>
        <v>6.4691976787091844E-6</v>
      </c>
      <c r="M137" s="50">
        <f t="shared" ca="1" si="40"/>
        <v>0.16827480948651513</v>
      </c>
      <c r="N137" s="50">
        <f t="shared" ca="1" si="41"/>
        <v>4.4659798625257823</v>
      </c>
      <c r="O137" s="50">
        <f t="shared" ca="1" si="42"/>
        <v>4.2335937140757736</v>
      </c>
      <c r="P137" s="19">
        <f t="shared" ca="1" si="33"/>
        <v>-2.5434617509821501E-3</v>
      </c>
      <c r="Q137" s="19"/>
      <c r="R137" s="19"/>
      <c r="S137" s="19"/>
    </row>
    <row r="138" spans="1:19" x14ac:dyDescent="0.2">
      <c r="A138" s="59"/>
      <c r="B138" s="59"/>
      <c r="C138" s="19"/>
      <c r="D138" s="58">
        <f t="shared" si="39"/>
        <v>0</v>
      </c>
      <c r="E138" s="58">
        <f t="shared" si="39"/>
        <v>0</v>
      </c>
      <c r="F138" s="50">
        <f t="shared" si="27"/>
        <v>0</v>
      </c>
      <c r="G138" s="50">
        <f t="shared" si="28"/>
        <v>0</v>
      </c>
      <c r="H138" s="50">
        <f t="shared" si="29"/>
        <v>0</v>
      </c>
      <c r="I138" s="50">
        <f t="shared" si="30"/>
        <v>0</v>
      </c>
      <c r="J138" s="50">
        <f t="shared" si="31"/>
        <v>0</v>
      </c>
      <c r="K138" s="50">
        <f t="shared" ca="1" si="23"/>
        <v>2.5434617509821501E-3</v>
      </c>
      <c r="L138" s="50">
        <f t="shared" ca="1" si="32"/>
        <v>6.4691976787091844E-6</v>
      </c>
      <c r="M138" s="50">
        <f t="shared" ca="1" si="40"/>
        <v>0.16827480948651513</v>
      </c>
      <c r="N138" s="50">
        <f t="shared" ca="1" si="41"/>
        <v>4.4659798625257823</v>
      </c>
      <c r="O138" s="50">
        <f t="shared" ca="1" si="42"/>
        <v>4.2335937140757736</v>
      </c>
      <c r="P138" s="19">
        <f t="shared" ca="1" si="33"/>
        <v>-2.5434617509821501E-3</v>
      </c>
      <c r="Q138" s="19"/>
      <c r="R138" s="19"/>
      <c r="S138" s="19"/>
    </row>
    <row r="139" spans="1:19" x14ac:dyDescent="0.2">
      <c r="A139" s="59"/>
      <c r="B139" s="59"/>
      <c r="C139" s="19"/>
      <c r="D139" s="58">
        <f t="shared" si="39"/>
        <v>0</v>
      </c>
      <c r="E139" s="58">
        <f t="shared" si="39"/>
        <v>0</v>
      </c>
      <c r="F139" s="50">
        <f t="shared" si="27"/>
        <v>0</v>
      </c>
      <c r="G139" s="50">
        <f t="shared" si="28"/>
        <v>0</v>
      </c>
      <c r="H139" s="50">
        <f t="shared" si="29"/>
        <v>0</v>
      </c>
      <c r="I139" s="50">
        <f t="shared" si="30"/>
        <v>0</v>
      </c>
      <c r="J139" s="50">
        <f t="shared" si="31"/>
        <v>0</v>
      </c>
      <c r="K139" s="50">
        <f t="shared" ca="1" si="23"/>
        <v>2.5434617509821501E-3</v>
      </c>
      <c r="L139" s="50">
        <f t="shared" ca="1" si="32"/>
        <v>6.4691976787091844E-6</v>
      </c>
      <c r="M139" s="50">
        <f t="shared" ca="1" si="40"/>
        <v>0.16827480948651513</v>
      </c>
      <c r="N139" s="50">
        <f t="shared" ca="1" si="41"/>
        <v>4.4659798625257823</v>
      </c>
      <c r="O139" s="50">
        <f t="shared" ca="1" si="42"/>
        <v>4.2335937140757736</v>
      </c>
      <c r="P139" s="19">
        <f t="shared" ca="1" si="33"/>
        <v>-2.5434617509821501E-3</v>
      </c>
      <c r="Q139" s="19"/>
      <c r="R139" s="19"/>
      <c r="S139" s="19"/>
    </row>
    <row r="140" spans="1:19" x14ac:dyDescent="0.2">
      <c r="A140" s="59"/>
      <c r="B140" s="59"/>
      <c r="C140" s="19"/>
      <c r="D140" s="58">
        <f t="shared" si="39"/>
        <v>0</v>
      </c>
      <c r="E140" s="58">
        <f t="shared" si="39"/>
        <v>0</v>
      </c>
      <c r="F140" s="50">
        <f t="shared" si="27"/>
        <v>0</v>
      </c>
      <c r="G140" s="50">
        <f t="shared" si="28"/>
        <v>0</v>
      </c>
      <c r="H140" s="50">
        <f t="shared" si="29"/>
        <v>0</v>
      </c>
      <c r="I140" s="50">
        <f t="shared" si="30"/>
        <v>0</v>
      </c>
      <c r="J140" s="50">
        <f t="shared" si="31"/>
        <v>0</v>
      </c>
      <c r="K140" s="50">
        <f t="shared" ca="1" si="23"/>
        <v>2.5434617509821501E-3</v>
      </c>
      <c r="L140" s="50">
        <f t="shared" ca="1" si="32"/>
        <v>6.4691976787091844E-6</v>
      </c>
      <c r="M140" s="50">
        <f t="shared" ca="1" si="40"/>
        <v>0.16827480948651513</v>
      </c>
      <c r="N140" s="50">
        <f t="shared" ca="1" si="41"/>
        <v>4.4659798625257823</v>
      </c>
      <c r="O140" s="50">
        <f t="shared" ca="1" si="42"/>
        <v>4.2335937140757736</v>
      </c>
      <c r="P140" s="19">
        <f t="shared" ca="1" si="33"/>
        <v>-2.5434617509821501E-3</v>
      </c>
      <c r="Q140" s="19"/>
      <c r="R140" s="19"/>
      <c r="S140" s="19"/>
    </row>
    <row r="141" spans="1:19" x14ac:dyDescent="0.2">
      <c r="A141" s="59"/>
      <c r="B141" s="59"/>
      <c r="C141" s="19"/>
      <c r="D141" s="58">
        <f t="shared" si="39"/>
        <v>0</v>
      </c>
      <c r="E141" s="58">
        <f t="shared" si="39"/>
        <v>0</v>
      </c>
      <c r="F141" s="50">
        <f t="shared" si="27"/>
        <v>0</v>
      </c>
      <c r="G141" s="50">
        <f t="shared" si="28"/>
        <v>0</v>
      </c>
      <c r="H141" s="50">
        <f t="shared" si="29"/>
        <v>0</v>
      </c>
      <c r="I141" s="50">
        <f t="shared" si="30"/>
        <v>0</v>
      </c>
      <c r="J141" s="50">
        <f t="shared" si="31"/>
        <v>0</v>
      </c>
      <c r="K141" s="50">
        <f t="shared" ca="1" si="23"/>
        <v>2.5434617509821501E-3</v>
      </c>
      <c r="L141" s="50">
        <f t="shared" ca="1" si="32"/>
        <v>6.4691976787091844E-6</v>
      </c>
      <c r="M141" s="50">
        <f t="shared" ca="1" si="40"/>
        <v>0.16827480948651513</v>
      </c>
      <c r="N141" s="50">
        <f t="shared" ca="1" si="41"/>
        <v>4.4659798625257823</v>
      </c>
      <c r="O141" s="50">
        <f t="shared" ca="1" si="42"/>
        <v>4.2335937140757736</v>
      </c>
      <c r="P141" s="19">
        <f t="shared" ca="1" si="33"/>
        <v>-2.5434617509821501E-3</v>
      </c>
      <c r="Q141" s="19"/>
      <c r="R141" s="19"/>
      <c r="S141" s="19"/>
    </row>
    <row r="142" spans="1:19" x14ac:dyDescent="0.2">
      <c r="A142" s="59"/>
      <c r="B142" s="59"/>
      <c r="C142" s="19"/>
      <c r="D142" s="58">
        <f t="shared" si="39"/>
        <v>0</v>
      </c>
      <c r="E142" s="58">
        <f t="shared" si="39"/>
        <v>0</v>
      </c>
      <c r="F142" s="50">
        <f t="shared" si="27"/>
        <v>0</v>
      </c>
      <c r="G142" s="50">
        <f t="shared" si="28"/>
        <v>0</v>
      </c>
      <c r="H142" s="50">
        <f t="shared" si="29"/>
        <v>0</v>
      </c>
      <c r="I142" s="50">
        <f t="shared" si="30"/>
        <v>0</v>
      </c>
      <c r="J142" s="50">
        <f t="shared" si="31"/>
        <v>0</v>
      </c>
      <c r="K142" s="50">
        <f t="shared" ca="1" si="23"/>
        <v>2.5434617509821501E-3</v>
      </c>
      <c r="L142" s="50">
        <f t="shared" ca="1" si="32"/>
        <v>6.4691976787091844E-6</v>
      </c>
      <c r="M142" s="50">
        <f t="shared" ca="1" si="40"/>
        <v>0.16827480948651513</v>
      </c>
      <c r="N142" s="50">
        <f t="shared" ca="1" si="41"/>
        <v>4.4659798625257823</v>
      </c>
      <c r="O142" s="50">
        <f t="shared" ca="1" si="42"/>
        <v>4.2335937140757736</v>
      </c>
      <c r="P142" s="19">
        <f t="shared" ca="1" si="33"/>
        <v>-2.5434617509821501E-3</v>
      </c>
      <c r="Q142" s="19"/>
      <c r="R142" s="19"/>
      <c r="S142" s="19"/>
    </row>
    <row r="143" spans="1:19" x14ac:dyDescent="0.2">
      <c r="A143" s="59"/>
      <c r="B143" s="59"/>
      <c r="C143" s="19"/>
      <c r="D143" s="58">
        <f t="shared" si="39"/>
        <v>0</v>
      </c>
      <c r="E143" s="58">
        <f t="shared" si="39"/>
        <v>0</v>
      </c>
      <c r="F143" s="50">
        <f t="shared" si="27"/>
        <v>0</v>
      </c>
      <c r="G143" s="50">
        <f t="shared" si="28"/>
        <v>0</v>
      </c>
      <c r="H143" s="50">
        <f t="shared" si="29"/>
        <v>0</v>
      </c>
      <c r="I143" s="50">
        <f t="shared" si="30"/>
        <v>0</v>
      </c>
      <c r="J143" s="50">
        <f t="shared" si="31"/>
        <v>0</v>
      </c>
      <c r="K143" s="50">
        <f t="shared" ca="1" si="23"/>
        <v>2.5434617509821501E-3</v>
      </c>
      <c r="L143" s="50">
        <f t="shared" ca="1" si="32"/>
        <v>6.4691976787091844E-6</v>
      </c>
      <c r="M143" s="50">
        <f t="shared" ca="1" si="40"/>
        <v>0.16827480948651513</v>
      </c>
      <c r="N143" s="50">
        <f t="shared" ca="1" si="41"/>
        <v>4.4659798625257823</v>
      </c>
      <c r="O143" s="50">
        <f t="shared" ca="1" si="42"/>
        <v>4.2335937140757736</v>
      </c>
      <c r="P143" s="19">
        <f t="shared" ca="1" si="33"/>
        <v>-2.5434617509821501E-3</v>
      </c>
      <c r="Q143" s="19"/>
      <c r="R143" s="19"/>
      <c r="S143" s="19"/>
    </row>
    <row r="144" spans="1:19" x14ac:dyDescent="0.2">
      <c r="A144" s="59"/>
      <c r="B144" s="59"/>
      <c r="C144" s="19"/>
      <c r="D144" s="58">
        <f t="shared" si="39"/>
        <v>0</v>
      </c>
      <c r="E144" s="58">
        <f t="shared" si="39"/>
        <v>0</v>
      </c>
      <c r="F144" s="50">
        <f t="shared" si="27"/>
        <v>0</v>
      </c>
      <c r="G144" s="50">
        <f t="shared" si="28"/>
        <v>0</v>
      </c>
      <c r="H144" s="50">
        <f t="shared" si="29"/>
        <v>0</v>
      </c>
      <c r="I144" s="50">
        <f t="shared" si="30"/>
        <v>0</v>
      </c>
      <c r="J144" s="50">
        <f t="shared" si="31"/>
        <v>0</v>
      </c>
      <c r="K144" s="50">
        <f t="shared" ca="1" si="23"/>
        <v>2.5434617509821501E-3</v>
      </c>
      <c r="L144" s="50">
        <f t="shared" ca="1" si="32"/>
        <v>6.4691976787091844E-6</v>
      </c>
      <c r="M144" s="50">
        <f t="shared" ca="1" si="40"/>
        <v>0.16827480948651513</v>
      </c>
      <c r="N144" s="50">
        <f t="shared" ca="1" si="41"/>
        <v>4.4659798625257823</v>
      </c>
      <c r="O144" s="50">
        <f t="shared" ca="1" si="42"/>
        <v>4.2335937140757736</v>
      </c>
      <c r="P144" s="19">
        <f t="shared" ca="1" si="33"/>
        <v>-2.5434617509821501E-3</v>
      </c>
      <c r="Q144" s="19"/>
      <c r="R144" s="19"/>
      <c r="S144" s="19"/>
    </row>
    <row r="145" spans="1:19" x14ac:dyDescent="0.2">
      <c r="A145" s="59"/>
      <c r="B145" s="59"/>
      <c r="C145" s="19"/>
      <c r="D145" s="58">
        <f t="shared" si="39"/>
        <v>0</v>
      </c>
      <c r="E145" s="58">
        <f t="shared" si="39"/>
        <v>0</v>
      </c>
      <c r="F145" s="50">
        <f t="shared" si="27"/>
        <v>0</v>
      </c>
      <c r="G145" s="50">
        <f t="shared" si="28"/>
        <v>0</v>
      </c>
      <c r="H145" s="50">
        <f t="shared" si="29"/>
        <v>0</v>
      </c>
      <c r="I145" s="50">
        <f t="shared" si="30"/>
        <v>0</v>
      </c>
      <c r="J145" s="50">
        <f t="shared" si="31"/>
        <v>0</v>
      </c>
      <c r="K145" s="50">
        <f t="shared" ca="1" si="23"/>
        <v>2.5434617509821501E-3</v>
      </c>
      <c r="L145" s="50">
        <f t="shared" ca="1" si="32"/>
        <v>6.4691976787091844E-6</v>
      </c>
      <c r="M145" s="50">
        <f t="shared" ca="1" si="40"/>
        <v>0.16827480948651513</v>
      </c>
      <c r="N145" s="50">
        <f t="shared" ca="1" si="41"/>
        <v>4.4659798625257823</v>
      </c>
      <c r="O145" s="50">
        <f t="shared" ca="1" si="42"/>
        <v>4.2335937140757736</v>
      </c>
      <c r="P145" s="19">
        <f t="shared" ca="1" si="33"/>
        <v>-2.5434617509821501E-3</v>
      </c>
      <c r="Q145" s="19"/>
      <c r="R145" s="19"/>
      <c r="S145" s="19"/>
    </row>
    <row r="146" spans="1:19" x14ac:dyDescent="0.2">
      <c r="A146" s="59"/>
      <c r="B146" s="59"/>
      <c r="C146" s="19"/>
      <c r="D146" s="58">
        <f t="shared" si="39"/>
        <v>0</v>
      </c>
      <c r="E146" s="58">
        <f t="shared" si="39"/>
        <v>0</v>
      </c>
      <c r="F146" s="50">
        <f t="shared" si="27"/>
        <v>0</v>
      </c>
      <c r="G146" s="50">
        <f t="shared" si="28"/>
        <v>0</v>
      </c>
      <c r="H146" s="50">
        <f t="shared" si="29"/>
        <v>0</v>
      </c>
      <c r="I146" s="50">
        <f t="shared" si="30"/>
        <v>0</v>
      </c>
      <c r="J146" s="50">
        <f t="shared" si="31"/>
        <v>0</v>
      </c>
      <c r="K146" s="50">
        <f t="shared" ca="1" si="23"/>
        <v>2.5434617509821501E-3</v>
      </c>
      <c r="L146" s="50">
        <f t="shared" ca="1" si="32"/>
        <v>6.4691976787091844E-6</v>
      </c>
      <c r="M146" s="50">
        <f t="shared" ca="1" si="40"/>
        <v>0.16827480948651513</v>
      </c>
      <c r="N146" s="50">
        <f t="shared" ca="1" si="41"/>
        <v>4.4659798625257823</v>
      </c>
      <c r="O146" s="50">
        <f t="shared" ca="1" si="42"/>
        <v>4.2335937140757736</v>
      </c>
      <c r="P146" s="19">
        <f t="shared" ca="1" si="33"/>
        <v>-2.5434617509821501E-3</v>
      </c>
      <c r="Q146" s="19"/>
      <c r="R146" s="19"/>
      <c r="S146" s="19"/>
    </row>
    <row r="147" spans="1:19" x14ac:dyDescent="0.2">
      <c r="C147" s="19"/>
      <c r="D147" s="58">
        <f t="shared" si="39"/>
        <v>0</v>
      </c>
      <c r="E147" s="58">
        <f t="shared" si="39"/>
        <v>0</v>
      </c>
      <c r="F147" s="50">
        <f t="shared" si="27"/>
        <v>0</v>
      </c>
      <c r="G147" s="50">
        <f t="shared" si="28"/>
        <v>0</v>
      </c>
      <c r="H147" s="50">
        <f t="shared" si="29"/>
        <v>0</v>
      </c>
      <c r="I147" s="50">
        <f t="shared" si="30"/>
        <v>0</v>
      </c>
      <c r="J147" s="50">
        <f t="shared" si="31"/>
        <v>0</v>
      </c>
      <c r="K147" s="50">
        <f t="shared" ca="1" si="23"/>
        <v>2.5434617509821501E-3</v>
      </c>
      <c r="L147" s="50">
        <f t="shared" ca="1" si="32"/>
        <v>6.4691976787091844E-6</v>
      </c>
      <c r="M147" s="50">
        <f t="shared" ca="1" si="40"/>
        <v>0.16827480948651513</v>
      </c>
      <c r="N147" s="50">
        <f t="shared" ca="1" si="41"/>
        <v>4.4659798625257823</v>
      </c>
      <c r="O147" s="50">
        <f t="shared" ca="1" si="42"/>
        <v>4.2335937140757736</v>
      </c>
      <c r="P147" s="19">
        <f t="shared" ca="1" si="33"/>
        <v>-2.5434617509821501E-3</v>
      </c>
      <c r="Q147" s="19"/>
      <c r="R147" s="19"/>
      <c r="S147" s="19"/>
    </row>
    <row r="148" spans="1:19" x14ac:dyDescent="0.2">
      <c r="C148" s="19"/>
      <c r="D148" s="58">
        <f t="shared" si="39"/>
        <v>0</v>
      </c>
      <c r="E148" s="58">
        <f t="shared" si="39"/>
        <v>0</v>
      </c>
      <c r="F148" s="50">
        <f t="shared" si="27"/>
        <v>0</v>
      </c>
      <c r="G148" s="50">
        <f t="shared" si="28"/>
        <v>0</v>
      </c>
      <c r="H148" s="50">
        <f t="shared" si="29"/>
        <v>0</v>
      </c>
      <c r="I148" s="50">
        <f t="shared" si="30"/>
        <v>0</v>
      </c>
      <c r="J148" s="50">
        <f t="shared" si="31"/>
        <v>0</v>
      </c>
      <c r="K148" s="50">
        <f t="shared" ca="1" si="23"/>
        <v>2.5434617509821501E-3</v>
      </c>
      <c r="L148" s="50">
        <f t="shared" ca="1" si="32"/>
        <v>6.4691976787091844E-6</v>
      </c>
      <c r="M148" s="50">
        <f t="shared" ca="1" si="40"/>
        <v>0.16827480948651513</v>
      </c>
      <c r="N148" s="50">
        <f t="shared" ca="1" si="41"/>
        <v>4.4659798625257823</v>
      </c>
      <c r="O148" s="50">
        <f t="shared" ca="1" si="42"/>
        <v>4.2335937140757736</v>
      </c>
      <c r="P148" s="19">
        <f t="shared" ca="1" si="33"/>
        <v>-2.5434617509821501E-3</v>
      </c>
      <c r="Q148" s="19"/>
      <c r="R148" s="19"/>
      <c r="S148" s="19"/>
    </row>
    <row r="149" spans="1:19" x14ac:dyDescent="0.2">
      <c r="C149" s="19"/>
      <c r="D149" s="58">
        <f t="shared" si="39"/>
        <v>0</v>
      </c>
      <c r="E149" s="58">
        <f t="shared" si="39"/>
        <v>0</v>
      </c>
      <c r="F149" s="50">
        <f t="shared" si="27"/>
        <v>0</v>
      </c>
      <c r="G149" s="50">
        <f t="shared" si="28"/>
        <v>0</v>
      </c>
      <c r="H149" s="50">
        <f t="shared" si="29"/>
        <v>0</v>
      </c>
      <c r="I149" s="50">
        <f t="shared" si="30"/>
        <v>0</v>
      </c>
      <c r="J149" s="50">
        <f t="shared" si="31"/>
        <v>0</v>
      </c>
      <c r="K149" s="50">
        <f t="shared" ref="K149:K212" ca="1" si="43">+E$4+E$5*D149+E$6*D149^2</f>
        <v>2.5434617509821501E-3</v>
      </c>
      <c r="L149" s="50">
        <f t="shared" ca="1" si="32"/>
        <v>6.4691976787091844E-6</v>
      </c>
      <c r="M149" s="50">
        <f t="shared" ca="1" si="40"/>
        <v>0.16827480948651513</v>
      </c>
      <c r="N149" s="50">
        <f t="shared" ca="1" si="41"/>
        <v>4.4659798625257823</v>
      </c>
      <c r="O149" s="50">
        <f t="shared" ca="1" si="42"/>
        <v>4.2335937140757736</v>
      </c>
      <c r="P149" s="19">
        <f t="shared" ca="1" si="33"/>
        <v>-2.5434617509821501E-3</v>
      </c>
      <c r="Q149" s="19"/>
      <c r="R149" s="19"/>
      <c r="S149" s="19"/>
    </row>
    <row r="150" spans="1:19" x14ac:dyDescent="0.2">
      <c r="C150" s="19"/>
      <c r="D150" s="58">
        <f t="shared" si="39"/>
        <v>0</v>
      </c>
      <c r="E150" s="58">
        <f t="shared" si="39"/>
        <v>0</v>
      </c>
      <c r="F150" s="50">
        <f t="shared" ref="F150:F213" si="44">D150*D150</f>
        <v>0</v>
      </c>
      <c r="G150" s="50">
        <f t="shared" ref="G150:G213" si="45">D150*F150</f>
        <v>0</v>
      </c>
      <c r="H150" s="50">
        <f t="shared" ref="H150:H213" si="46">F150*F150</f>
        <v>0</v>
      </c>
      <c r="I150" s="50">
        <f t="shared" ref="I150:I213" si="47">E150*D150</f>
        <v>0</v>
      </c>
      <c r="J150" s="50">
        <f t="shared" ref="J150:J213" si="48">I150*D150</f>
        <v>0</v>
      </c>
      <c r="K150" s="50">
        <f t="shared" ca="1" si="43"/>
        <v>2.5434617509821501E-3</v>
      </c>
      <c r="L150" s="50">
        <f t="shared" ref="L150:L213" ca="1" si="49">+(K150-E150)^2</f>
        <v>6.4691976787091844E-6</v>
      </c>
      <c r="M150" s="50">
        <f t="shared" ca="1" si="40"/>
        <v>0.16827480948651513</v>
      </c>
      <c r="N150" s="50">
        <f t="shared" ca="1" si="41"/>
        <v>4.4659798625257823</v>
      </c>
      <c r="O150" s="50">
        <f t="shared" ca="1" si="42"/>
        <v>4.2335937140757736</v>
      </c>
      <c r="P150" s="19">
        <f t="shared" ref="P150:P213" ca="1" si="50">+E150-K150</f>
        <v>-2.5434617509821501E-3</v>
      </c>
      <c r="Q150" s="19"/>
      <c r="R150" s="19"/>
      <c r="S150" s="19"/>
    </row>
    <row r="151" spans="1:19" x14ac:dyDescent="0.2">
      <c r="C151" s="19"/>
      <c r="D151" s="58">
        <f t="shared" si="39"/>
        <v>0</v>
      </c>
      <c r="E151" s="58">
        <f t="shared" si="39"/>
        <v>0</v>
      </c>
      <c r="F151" s="50">
        <f t="shared" si="44"/>
        <v>0</v>
      </c>
      <c r="G151" s="50">
        <f t="shared" si="45"/>
        <v>0</v>
      </c>
      <c r="H151" s="50">
        <f t="shared" si="46"/>
        <v>0</v>
      </c>
      <c r="I151" s="50">
        <f t="shared" si="47"/>
        <v>0</v>
      </c>
      <c r="J151" s="50">
        <f t="shared" si="48"/>
        <v>0</v>
      </c>
      <c r="K151" s="50">
        <f t="shared" ca="1" si="43"/>
        <v>2.5434617509821501E-3</v>
      </c>
      <c r="L151" s="50">
        <f t="shared" ca="1" si="49"/>
        <v>6.4691976787091844E-6</v>
      </c>
      <c r="M151" s="50">
        <f t="shared" ca="1" si="40"/>
        <v>0.16827480948651513</v>
      </c>
      <c r="N151" s="50">
        <f t="shared" ca="1" si="41"/>
        <v>4.4659798625257823</v>
      </c>
      <c r="O151" s="50">
        <f t="shared" ca="1" si="42"/>
        <v>4.2335937140757736</v>
      </c>
      <c r="P151" s="19">
        <f t="shared" ca="1" si="50"/>
        <v>-2.5434617509821501E-3</v>
      </c>
      <c r="Q151" s="19"/>
      <c r="R151" s="19"/>
      <c r="S151" s="19"/>
    </row>
    <row r="152" spans="1:19" x14ac:dyDescent="0.2">
      <c r="C152" s="19"/>
      <c r="D152" s="58">
        <f t="shared" si="39"/>
        <v>0</v>
      </c>
      <c r="E152" s="58">
        <f t="shared" si="39"/>
        <v>0</v>
      </c>
      <c r="F152" s="50">
        <f t="shared" si="44"/>
        <v>0</v>
      </c>
      <c r="G152" s="50">
        <f t="shared" si="45"/>
        <v>0</v>
      </c>
      <c r="H152" s="50">
        <f t="shared" si="46"/>
        <v>0</v>
      </c>
      <c r="I152" s="50">
        <f t="shared" si="47"/>
        <v>0</v>
      </c>
      <c r="J152" s="50">
        <f t="shared" si="48"/>
        <v>0</v>
      </c>
      <c r="K152" s="50">
        <f t="shared" ca="1" si="43"/>
        <v>2.5434617509821501E-3</v>
      </c>
      <c r="L152" s="50">
        <f t="shared" ca="1" si="49"/>
        <v>6.4691976787091844E-6</v>
      </c>
      <c r="M152" s="50">
        <f t="shared" ca="1" si="40"/>
        <v>0.16827480948651513</v>
      </c>
      <c r="N152" s="50">
        <f t="shared" ca="1" si="41"/>
        <v>4.4659798625257823</v>
      </c>
      <c r="O152" s="50">
        <f t="shared" ca="1" si="42"/>
        <v>4.2335937140757736</v>
      </c>
      <c r="P152" s="19">
        <f t="shared" ca="1" si="50"/>
        <v>-2.5434617509821501E-3</v>
      </c>
      <c r="Q152" s="19"/>
      <c r="R152" s="19"/>
      <c r="S152" s="19"/>
    </row>
    <row r="153" spans="1:19" x14ac:dyDescent="0.2">
      <c r="C153" s="19"/>
      <c r="D153" s="58">
        <f t="shared" si="39"/>
        <v>0</v>
      </c>
      <c r="E153" s="58">
        <f t="shared" si="39"/>
        <v>0</v>
      </c>
      <c r="F153" s="50">
        <f t="shared" si="44"/>
        <v>0</v>
      </c>
      <c r="G153" s="50">
        <f t="shared" si="45"/>
        <v>0</v>
      </c>
      <c r="H153" s="50">
        <f t="shared" si="46"/>
        <v>0</v>
      </c>
      <c r="I153" s="50">
        <f t="shared" si="47"/>
        <v>0</v>
      </c>
      <c r="J153" s="50">
        <f t="shared" si="48"/>
        <v>0</v>
      </c>
      <c r="K153" s="50">
        <f t="shared" ca="1" si="43"/>
        <v>2.5434617509821501E-3</v>
      </c>
      <c r="L153" s="50">
        <f t="shared" ca="1" si="49"/>
        <v>6.4691976787091844E-6</v>
      </c>
      <c r="M153" s="50">
        <f t="shared" ca="1" si="40"/>
        <v>0.16827480948651513</v>
      </c>
      <c r="N153" s="50">
        <f t="shared" ca="1" si="41"/>
        <v>4.4659798625257823</v>
      </c>
      <c r="O153" s="50">
        <f t="shared" ca="1" si="42"/>
        <v>4.2335937140757736</v>
      </c>
      <c r="P153" s="19">
        <f t="shared" ca="1" si="50"/>
        <v>-2.5434617509821501E-3</v>
      </c>
      <c r="Q153" s="19"/>
      <c r="R153" s="19"/>
      <c r="S153" s="19"/>
    </row>
    <row r="154" spans="1:19" x14ac:dyDescent="0.2">
      <c r="C154" s="19"/>
      <c r="D154" s="58">
        <f t="shared" si="39"/>
        <v>0</v>
      </c>
      <c r="E154" s="58">
        <f t="shared" si="39"/>
        <v>0</v>
      </c>
      <c r="F154" s="50">
        <f t="shared" si="44"/>
        <v>0</v>
      </c>
      <c r="G154" s="50">
        <f t="shared" si="45"/>
        <v>0</v>
      </c>
      <c r="H154" s="50">
        <f t="shared" si="46"/>
        <v>0</v>
      </c>
      <c r="I154" s="50">
        <f t="shared" si="47"/>
        <v>0</v>
      </c>
      <c r="J154" s="50">
        <f t="shared" si="48"/>
        <v>0</v>
      </c>
      <c r="K154" s="50">
        <f t="shared" ca="1" si="43"/>
        <v>2.5434617509821501E-3</v>
      </c>
      <c r="L154" s="50">
        <f t="shared" ca="1" si="49"/>
        <v>6.4691976787091844E-6</v>
      </c>
      <c r="M154" s="50">
        <f t="shared" ca="1" si="40"/>
        <v>0.16827480948651513</v>
      </c>
      <c r="N154" s="50">
        <f t="shared" ca="1" si="41"/>
        <v>4.4659798625257823</v>
      </c>
      <c r="O154" s="50">
        <f t="shared" ca="1" si="42"/>
        <v>4.2335937140757736</v>
      </c>
      <c r="P154" s="19">
        <f t="shared" ca="1" si="50"/>
        <v>-2.5434617509821501E-3</v>
      </c>
      <c r="Q154" s="19"/>
      <c r="R154" s="19"/>
      <c r="S154" s="19"/>
    </row>
    <row r="155" spans="1:19" x14ac:dyDescent="0.2">
      <c r="A155" s="59"/>
      <c r="B155" s="59"/>
      <c r="C155" s="19"/>
      <c r="D155" s="58">
        <f t="shared" si="39"/>
        <v>0</v>
      </c>
      <c r="E155" s="58">
        <f t="shared" si="39"/>
        <v>0</v>
      </c>
      <c r="F155" s="50">
        <f t="shared" si="44"/>
        <v>0</v>
      </c>
      <c r="G155" s="50">
        <f t="shared" si="45"/>
        <v>0</v>
      </c>
      <c r="H155" s="50">
        <f t="shared" si="46"/>
        <v>0</v>
      </c>
      <c r="I155" s="50">
        <f t="shared" si="47"/>
        <v>0</v>
      </c>
      <c r="J155" s="50">
        <f t="shared" si="48"/>
        <v>0</v>
      </c>
      <c r="K155" s="50">
        <f t="shared" ca="1" si="43"/>
        <v>2.5434617509821501E-3</v>
      </c>
      <c r="L155" s="50">
        <f t="shared" ca="1" si="49"/>
        <v>6.4691976787091844E-6</v>
      </c>
      <c r="M155" s="50">
        <f t="shared" ca="1" si="40"/>
        <v>0.16827480948651513</v>
      </c>
      <c r="N155" s="50">
        <f t="shared" ca="1" si="41"/>
        <v>4.4659798625257823</v>
      </c>
      <c r="O155" s="50">
        <f t="shared" ca="1" si="42"/>
        <v>4.2335937140757736</v>
      </c>
      <c r="P155" s="19">
        <f t="shared" ca="1" si="50"/>
        <v>-2.5434617509821501E-3</v>
      </c>
      <c r="Q155" s="19"/>
      <c r="R155" s="19"/>
      <c r="S155" s="19"/>
    </row>
    <row r="156" spans="1:19" x14ac:dyDescent="0.2">
      <c r="A156" s="59"/>
      <c r="B156" s="59"/>
      <c r="C156" s="19"/>
      <c r="D156" s="58">
        <f t="shared" si="39"/>
        <v>0</v>
      </c>
      <c r="E156" s="58">
        <f t="shared" si="39"/>
        <v>0</v>
      </c>
      <c r="F156" s="50">
        <f t="shared" si="44"/>
        <v>0</v>
      </c>
      <c r="G156" s="50">
        <f t="shared" si="45"/>
        <v>0</v>
      </c>
      <c r="H156" s="50">
        <f t="shared" si="46"/>
        <v>0</v>
      </c>
      <c r="I156" s="50">
        <f t="shared" si="47"/>
        <v>0</v>
      </c>
      <c r="J156" s="50">
        <f t="shared" si="48"/>
        <v>0</v>
      </c>
      <c r="K156" s="50">
        <f t="shared" ca="1" si="43"/>
        <v>2.5434617509821501E-3</v>
      </c>
      <c r="L156" s="50">
        <f t="shared" ca="1" si="49"/>
        <v>6.4691976787091844E-6</v>
      </c>
      <c r="M156" s="50">
        <f t="shared" ca="1" si="40"/>
        <v>0.16827480948651513</v>
      </c>
      <c r="N156" s="50">
        <f t="shared" ca="1" si="41"/>
        <v>4.4659798625257823</v>
      </c>
      <c r="O156" s="50">
        <f t="shared" ca="1" si="42"/>
        <v>4.2335937140757736</v>
      </c>
      <c r="P156" s="19">
        <f t="shared" ca="1" si="50"/>
        <v>-2.5434617509821501E-3</v>
      </c>
      <c r="Q156" s="19"/>
      <c r="R156" s="19"/>
      <c r="S156" s="19"/>
    </row>
    <row r="157" spans="1:19" x14ac:dyDescent="0.2">
      <c r="A157" s="59"/>
      <c r="B157" s="59"/>
      <c r="C157" s="19"/>
      <c r="D157" s="58">
        <f t="shared" si="39"/>
        <v>0</v>
      </c>
      <c r="E157" s="58">
        <f t="shared" si="39"/>
        <v>0</v>
      </c>
      <c r="F157" s="50">
        <f t="shared" si="44"/>
        <v>0</v>
      </c>
      <c r="G157" s="50">
        <f t="shared" si="45"/>
        <v>0</v>
      </c>
      <c r="H157" s="50">
        <f t="shared" si="46"/>
        <v>0</v>
      </c>
      <c r="I157" s="50">
        <f t="shared" si="47"/>
        <v>0</v>
      </c>
      <c r="J157" s="50">
        <f t="shared" si="48"/>
        <v>0</v>
      </c>
      <c r="K157" s="50">
        <f t="shared" ca="1" si="43"/>
        <v>2.5434617509821501E-3</v>
      </c>
      <c r="L157" s="50">
        <f t="shared" ca="1" si="49"/>
        <v>6.4691976787091844E-6</v>
      </c>
      <c r="M157" s="50">
        <f t="shared" ca="1" si="40"/>
        <v>0.16827480948651513</v>
      </c>
      <c r="N157" s="50">
        <f t="shared" ca="1" si="41"/>
        <v>4.4659798625257823</v>
      </c>
      <c r="O157" s="50">
        <f t="shared" ca="1" si="42"/>
        <v>4.2335937140757736</v>
      </c>
      <c r="P157" s="19">
        <f t="shared" ca="1" si="50"/>
        <v>-2.5434617509821501E-3</v>
      </c>
      <c r="Q157" s="19"/>
      <c r="R157" s="19"/>
      <c r="S157" s="19"/>
    </row>
    <row r="158" spans="1:19" x14ac:dyDescent="0.2">
      <c r="A158" s="59"/>
      <c r="B158" s="59"/>
      <c r="C158" s="19"/>
      <c r="D158" s="58">
        <f t="shared" si="39"/>
        <v>0</v>
      </c>
      <c r="E158" s="58">
        <f t="shared" si="39"/>
        <v>0</v>
      </c>
      <c r="F158" s="50">
        <f t="shared" si="44"/>
        <v>0</v>
      </c>
      <c r="G158" s="50">
        <f t="shared" si="45"/>
        <v>0</v>
      </c>
      <c r="H158" s="50">
        <f t="shared" si="46"/>
        <v>0</v>
      </c>
      <c r="I158" s="50">
        <f t="shared" si="47"/>
        <v>0</v>
      </c>
      <c r="J158" s="50">
        <f t="shared" si="48"/>
        <v>0</v>
      </c>
      <c r="K158" s="50">
        <f t="shared" ca="1" si="43"/>
        <v>2.5434617509821501E-3</v>
      </c>
      <c r="L158" s="50">
        <f t="shared" ca="1" si="49"/>
        <v>6.4691976787091844E-6</v>
      </c>
      <c r="M158" s="50">
        <f t="shared" ca="1" si="40"/>
        <v>0.16827480948651513</v>
      </c>
      <c r="N158" s="50">
        <f t="shared" ca="1" si="41"/>
        <v>4.4659798625257823</v>
      </c>
      <c r="O158" s="50">
        <f t="shared" ca="1" si="42"/>
        <v>4.2335937140757736</v>
      </c>
      <c r="P158" s="19">
        <f t="shared" ca="1" si="50"/>
        <v>-2.5434617509821501E-3</v>
      </c>
      <c r="Q158" s="19"/>
      <c r="R158" s="19"/>
      <c r="S158" s="19"/>
    </row>
    <row r="159" spans="1:19" x14ac:dyDescent="0.2">
      <c r="A159" s="59"/>
      <c r="B159" s="59"/>
      <c r="C159" s="19"/>
      <c r="D159" s="58">
        <f t="shared" si="39"/>
        <v>0</v>
      </c>
      <c r="E159" s="58">
        <f t="shared" si="39"/>
        <v>0</v>
      </c>
      <c r="F159" s="50">
        <f t="shared" si="44"/>
        <v>0</v>
      </c>
      <c r="G159" s="50">
        <f t="shared" si="45"/>
        <v>0</v>
      </c>
      <c r="H159" s="50">
        <f t="shared" si="46"/>
        <v>0</v>
      </c>
      <c r="I159" s="50">
        <f t="shared" si="47"/>
        <v>0</v>
      </c>
      <c r="J159" s="50">
        <f t="shared" si="48"/>
        <v>0</v>
      </c>
      <c r="K159" s="50">
        <f t="shared" ca="1" si="43"/>
        <v>2.5434617509821501E-3</v>
      </c>
      <c r="L159" s="50">
        <f t="shared" ca="1" si="49"/>
        <v>6.4691976787091844E-6</v>
      </c>
      <c r="M159" s="50">
        <f t="shared" ca="1" si="40"/>
        <v>0.16827480948651513</v>
      </c>
      <c r="N159" s="50">
        <f t="shared" ca="1" si="41"/>
        <v>4.4659798625257823</v>
      </c>
      <c r="O159" s="50">
        <f t="shared" ca="1" si="42"/>
        <v>4.2335937140757736</v>
      </c>
      <c r="P159" s="19">
        <f t="shared" ca="1" si="50"/>
        <v>-2.5434617509821501E-3</v>
      </c>
      <c r="Q159" s="19"/>
      <c r="R159" s="19"/>
      <c r="S159" s="19"/>
    </row>
    <row r="160" spans="1:19" x14ac:dyDescent="0.2">
      <c r="A160" s="59"/>
      <c r="B160" s="59"/>
      <c r="C160" s="19"/>
      <c r="D160" s="58">
        <f t="shared" si="39"/>
        <v>0</v>
      </c>
      <c r="E160" s="58">
        <f t="shared" si="39"/>
        <v>0</v>
      </c>
      <c r="F160" s="50">
        <f t="shared" si="44"/>
        <v>0</v>
      </c>
      <c r="G160" s="50">
        <f t="shared" si="45"/>
        <v>0</v>
      </c>
      <c r="H160" s="50">
        <f t="shared" si="46"/>
        <v>0</v>
      </c>
      <c r="I160" s="50">
        <f t="shared" si="47"/>
        <v>0</v>
      </c>
      <c r="J160" s="50">
        <f t="shared" si="48"/>
        <v>0</v>
      </c>
      <c r="K160" s="50">
        <f t="shared" ca="1" si="43"/>
        <v>2.5434617509821501E-3</v>
      </c>
      <c r="L160" s="50">
        <f t="shared" ca="1" si="49"/>
        <v>6.4691976787091844E-6</v>
      </c>
      <c r="M160" s="50">
        <f t="shared" ca="1" si="40"/>
        <v>0.16827480948651513</v>
      </c>
      <c r="N160" s="50">
        <f t="shared" ca="1" si="41"/>
        <v>4.4659798625257823</v>
      </c>
      <c r="O160" s="50">
        <f t="shared" ca="1" si="42"/>
        <v>4.2335937140757736</v>
      </c>
      <c r="P160" s="19">
        <f t="shared" ca="1" si="50"/>
        <v>-2.5434617509821501E-3</v>
      </c>
      <c r="Q160" s="19"/>
      <c r="R160" s="19"/>
      <c r="S160" s="19"/>
    </row>
    <row r="161" spans="3:19" x14ac:dyDescent="0.2">
      <c r="C161" s="19"/>
      <c r="D161" s="58">
        <f t="shared" si="39"/>
        <v>0</v>
      </c>
      <c r="E161" s="58">
        <f t="shared" si="39"/>
        <v>0</v>
      </c>
      <c r="F161" s="50">
        <f t="shared" si="44"/>
        <v>0</v>
      </c>
      <c r="G161" s="50">
        <f t="shared" si="45"/>
        <v>0</v>
      </c>
      <c r="H161" s="50">
        <f t="shared" si="46"/>
        <v>0</v>
      </c>
      <c r="I161" s="50">
        <f t="shared" si="47"/>
        <v>0</v>
      </c>
      <c r="J161" s="50">
        <f t="shared" si="48"/>
        <v>0</v>
      </c>
      <c r="K161" s="50">
        <f t="shared" ca="1" si="43"/>
        <v>2.5434617509821501E-3</v>
      </c>
      <c r="L161" s="50">
        <f t="shared" ca="1" si="49"/>
        <v>6.4691976787091844E-6</v>
      </c>
      <c r="M161" s="50">
        <f t="shared" ca="1" si="40"/>
        <v>0.16827480948651513</v>
      </c>
      <c r="N161" s="50">
        <f t="shared" ca="1" si="41"/>
        <v>4.4659798625257823</v>
      </c>
      <c r="O161" s="50">
        <f t="shared" ca="1" si="42"/>
        <v>4.2335937140757736</v>
      </c>
      <c r="P161" s="19">
        <f t="shared" ca="1" si="50"/>
        <v>-2.5434617509821501E-3</v>
      </c>
      <c r="Q161" s="19"/>
      <c r="R161" s="19"/>
      <c r="S161" s="19"/>
    </row>
    <row r="162" spans="3:19" x14ac:dyDescent="0.2">
      <c r="C162" s="19"/>
      <c r="D162" s="58">
        <f t="shared" si="39"/>
        <v>0</v>
      </c>
      <c r="E162" s="58">
        <f t="shared" si="39"/>
        <v>0</v>
      </c>
      <c r="F162" s="50">
        <f t="shared" si="44"/>
        <v>0</v>
      </c>
      <c r="G162" s="50">
        <f t="shared" si="45"/>
        <v>0</v>
      </c>
      <c r="H162" s="50">
        <f t="shared" si="46"/>
        <v>0</v>
      </c>
      <c r="I162" s="50">
        <f t="shared" si="47"/>
        <v>0</v>
      </c>
      <c r="J162" s="50">
        <f t="shared" si="48"/>
        <v>0</v>
      </c>
      <c r="K162" s="50">
        <f t="shared" ca="1" si="43"/>
        <v>2.5434617509821501E-3</v>
      </c>
      <c r="L162" s="50">
        <f t="shared" ca="1" si="49"/>
        <v>6.4691976787091844E-6</v>
      </c>
      <c r="M162" s="50">
        <f t="shared" ca="1" si="40"/>
        <v>0.16827480948651513</v>
      </c>
      <c r="N162" s="50">
        <f t="shared" ca="1" si="41"/>
        <v>4.4659798625257823</v>
      </c>
      <c r="O162" s="50">
        <f t="shared" ca="1" si="42"/>
        <v>4.2335937140757736</v>
      </c>
      <c r="P162" s="19">
        <f t="shared" ca="1" si="50"/>
        <v>-2.5434617509821501E-3</v>
      </c>
      <c r="Q162" s="19"/>
      <c r="R162" s="19"/>
      <c r="S162" s="19"/>
    </row>
    <row r="163" spans="3:19" x14ac:dyDescent="0.2">
      <c r="C163" s="19"/>
      <c r="D163" s="58">
        <f t="shared" si="39"/>
        <v>0</v>
      </c>
      <c r="E163" s="58">
        <f t="shared" si="39"/>
        <v>0</v>
      </c>
      <c r="F163" s="50">
        <f t="shared" si="44"/>
        <v>0</v>
      </c>
      <c r="G163" s="50">
        <f t="shared" si="45"/>
        <v>0</v>
      </c>
      <c r="H163" s="50">
        <f t="shared" si="46"/>
        <v>0</v>
      </c>
      <c r="I163" s="50">
        <f t="shared" si="47"/>
        <v>0</v>
      </c>
      <c r="J163" s="50">
        <f t="shared" si="48"/>
        <v>0</v>
      </c>
      <c r="K163" s="50">
        <f t="shared" ca="1" si="43"/>
        <v>2.5434617509821501E-3</v>
      </c>
      <c r="L163" s="50">
        <f t="shared" ca="1" si="49"/>
        <v>6.4691976787091844E-6</v>
      </c>
      <c r="M163" s="50">
        <f t="shared" ca="1" si="40"/>
        <v>0.16827480948651513</v>
      </c>
      <c r="N163" s="50">
        <f t="shared" ca="1" si="41"/>
        <v>4.4659798625257823</v>
      </c>
      <c r="O163" s="50">
        <f t="shared" ca="1" si="42"/>
        <v>4.2335937140757736</v>
      </c>
      <c r="P163" s="19">
        <f t="shared" ca="1" si="50"/>
        <v>-2.5434617509821501E-3</v>
      </c>
      <c r="Q163" s="19"/>
      <c r="R163" s="19"/>
      <c r="S163" s="19"/>
    </row>
    <row r="164" spans="3:19" x14ac:dyDescent="0.2">
      <c r="D164" s="58">
        <f t="shared" si="39"/>
        <v>0</v>
      </c>
      <c r="E164" s="58">
        <f t="shared" si="39"/>
        <v>0</v>
      </c>
      <c r="F164" s="50">
        <f t="shared" si="44"/>
        <v>0</v>
      </c>
      <c r="G164" s="50">
        <f t="shared" si="45"/>
        <v>0</v>
      </c>
      <c r="H164" s="50">
        <f t="shared" si="46"/>
        <v>0</v>
      </c>
      <c r="I164" s="50">
        <f t="shared" si="47"/>
        <v>0</v>
      </c>
      <c r="J164" s="50">
        <f t="shared" si="48"/>
        <v>0</v>
      </c>
      <c r="K164" s="50">
        <f t="shared" ca="1" si="43"/>
        <v>2.5434617509821501E-3</v>
      </c>
      <c r="L164" s="50">
        <f t="shared" ca="1" si="49"/>
        <v>6.4691976787091844E-6</v>
      </c>
      <c r="M164" s="50">
        <f t="shared" ca="1" si="40"/>
        <v>0.16827480948651513</v>
      </c>
      <c r="N164" s="50">
        <f t="shared" ca="1" si="41"/>
        <v>4.4659798625257823</v>
      </c>
      <c r="O164" s="50">
        <f t="shared" ca="1" si="42"/>
        <v>4.2335937140757736</v>
      </c>
      <c r="P164" s="19">
        <f t="shared" ca="1" si="50"/>
        <v>-2.5434617509821501E-3</v>
      </c>
    </row>
    <row r="165" spans="3:19" x14ac:dyDescent="0.2">
      <c r="D165" s="58">
        <f t="shared" si="39"/>
        <v>0</v>
      </c>
      <c r="E165" s="58">
        <f t="shared" si="39"/>
        <v>0</v>
      </c>
      <c r="F165" s="50">
        <f t="shared" si="44"/>
        <v>0</v>
      </c>
      <c r="G165" s="50">
        <f t="shared" si="45"/>
        <v>0</v>
      </c>
      <c r="H165" s="50">
        <f t="shared" si="46"/>
        <v>0</v>
      </c>
      <c r="I165" s="50">
        <f t="shared" si="47"/>
        <v>0</v>
      </c>
      <c r="J165" s="50">
        <f t="shared" si="48"/>
        <v>0</v>
      </c>
      <c r="K165" s="50">
        <f t="shared" ca="1" si="43"/>
        <v>2.5434617509821501E-3</v>
      </c>
      <c r="L165" s="50">
        <f t="shared" ca="1" si="49"/>
        <v>6.4691976787091844E-6</v>
      </c>
      <c r="M165" s="50">
        <f t="shared" ca="1" si="40"/>
        <v>0.16827480948651513</v>
      </c>
      <c r="N165" s="50">
        <f t="shared" ca="1" si="41"/>
        <v>4.4659798625257823</v>
      </c>
      <c r="O165" s="50">
        <f t="shared" ca="1" si="42"/>
        <v>4.2335937140757736</v>
      </c>
      <c r="P165" s="19">
        <f t="shared" ca="1" si="50"/>
        <v>-2.5434617509821501E-3</v>
      </c>
    </row>
    <row r="166" spans="3:19" x14ac:dyDescent="0.2">
      <c r="D166" s="58">
        <f t="shared" si="39"/>
        <v>0</v>
      </c>
      <c r="E166" s="58">
        <f t="shared" si="39"/>
        <v>0</v>
      </c>
      <c r="F166" s="50">
        <f t="shared" si="44"/>
        <v>0</v>
      </c>
      <c r="G166" s="50">
        <f t="shared" si="45"/>
        <v>0</v>
      </c>
      <c r="H166" s="50">
        <f t="shared" si="46"/>
        <v>0</v>
      </c>
      <c r="I166" s="50">
        <f t="shared" si="47"/>
        <v>0</v>
      </c>
      <c r="J166" s="50">
        <f t="shared" si="48"/>
        <v>0</v>
      </c>
      <c r="K166" s="50">
        <f t="shared" ca="1" si="43"/>
        <v>2.5434617509821501E-3</v>
      </c>
      <c r="L166" s="50">
        <f t="shared" ca="1" si="49"/>
        <v>6.4691976787091844E-6</v>
      </c>
      <c r="M166" s="50">
        <f t="shared" ca="1" si="40"/>
        <v>0.16827480948651513</v>
      </c>
      <c r="N166" s="50">
        <f t="shared" ca="1" si="41"/>
        <v>4.4659798625257823</v>
      </c>
      <c r="O166" s="50">
        <f t="shared" ca="1" si="42"/>
        <v>4.2335937140757736</v>
      </c>
      <c r="P166" s="19">
        <f t="shared" ca="1" si="50"/>
        <v>-2.5434617509821501E-3</v>
      </c>
    </row>
    <row r="167" spans="3:19" x14ac:dyDescent="0.2">
      <c r="D167" s="58">
        <f t="shared" si="39"/>
        <v>0</v>
      </c>
      <c r="E167" s="58">
        <f t="shared" si="39"/>
        <v>0</v>
      </c>
      <c r="F167" s="50">
        <f t="shared" si="44"/>
        <v>0</v>
      </c>
      <c r="G167" s="50">
        <f t="shared" si="45"/>
        <v>0</v>
      </c>
      <c r="H167" s="50">
        <f t="shared" si="46"/>
        <v>0</v>
      </c>
      <c r="I167" s="50">
        <f t="shared" si="47"/>
        <v>0</v>
      </c>
      <c r="J167" s="50">
        <f t="shared" si="48"/>
        <v>0</v>
      </c>
      <c r="K167" s="50">
        <f t="shared" ca="1" si="43"/>
        <v>2.5434617509821501E-3</v>
      </c>
      <c r="L167" s="50">
        <f t="shared" ca="1" si="49"/>
        <v>6.4691976787091844E-6</v>
      </c>
      <c r="M167" s="50">
        <f t="shared" ca="1" si="40"/>
        <v>0.16827480948651513</v>
      </c>
      <c r="N167" s="50">
        <f t="shared" ca="1" si="41"/>
        <v>4.4659798625257823</v>
      </c>
      <c r="O167" s="50">
        <f t="shared" ca="1" si="42"/>
        <v>4.2335937140757736</v>
      </c>
      <c r="P167" s="19">
        <f t="shared" ca="1" si="50"/>
        <v>-2.5434617509821501E-3</v>
      </c>
    </row>
    <row r="168" spans="3:19" x14ac:dyDescent="0.2">
      <c r="D168" s="58">
        <f t="shared" si="39"/>
        <v>0</v>
      </c>
      <c r="E168" s="58">
        <f t="shared" si="39"/>
        <v>0</v>
      </c>
      <c r="F168" s="50">
        <f t="shared" si="44"/>
        <v>0</v>
      </c>
      <c r="G168" s="50">
        <f t="shared" si="45"/>
        <v>0</v>
      </c>
      <c r="H168" s="50">
        <f t="shared" si="46"/>
        <v>0</v>
      </c>
      <c r="I168" s="50">
        <f t="shared" si="47"/>
        <v>0</v>
      </c>
      <c r="J168" s="50">
        <f t="shared" si="48"/>
        <v>0</v>
      </c>
      <c r="K168" s="50">
        <f t="shared" ca="1" si="43"/>
        <v>2.5434617509821501E-3</v>
      </c>
      <c r="L168" s="50">
        <f t="shared" ca="1" si="49"/>
        <v>6.4691976787091844E-6</v>
      </c>
      <c r="M168" s="50">
        <f t="shared" ca="1" si="40"/>
        <v>0.16827480948651513</v>
      </c>
      <c r="N168" s="50">
        <f t="shared" ca="1" si="41"/>
        <v>4.4659798625257823</v>
      </c>
      <c r="O168" s="50">
        <f t="shared" ca="1" si="42"/>
        <v>4.2335937140757736</v>
      </c>
      <c r="P168" s="19">
        <f t="shared" ca="1" si="50"/>
        <v>-2.5434617509821501E-3</v>
      </c>
    </row>
    <row r="169" spans="3:19" x14ac:dyDescent="0.2">
      <c r="D169" s="58">
        <f t="shared" si="39"/>
        <v>0</v>
      </c>
      <c r="E169" s="58">
        <f t="shared" si="39"/>
        <v>0</v>
      </c>
      <c r="F169" s="50">
        <f t="shared" si="44"/>
        <v>0</v>
      </c>
      <c r="G169" s="50">
        <f t="shared" si="45"/>
        <v>0</v>
      </c>
      <c r="H169" s="50">
        <f t="shared" si="46"/>
        <v>0</v>
      </c>
      <c r="I169" s="50">
        <f t="shared" si="47"/>
        <v>0</v>
      </c>
      <c r="J169" s="50">
        <f t="shared" si="48"/>
        <v>0</v>
      </c>
      <c r="K169" s="50">
        <f t="shared" ca="1" si="43"/>
        <v>2.5434617509821501E-3</v>
      </c>
      <c r="L169" s="50">
        <f t="shared" ca="1" si="49"/>
        <v>6.4691976787091844E-6</v>
      </c>
      <c r="M169" s="50">
        <f t="shared" ca="1" si="40"/>
        <v>0.16827480948651513</v>
      </c>
      <c r="N169" s="50">
        <f t="shared" ca="1" si="41"/>
        <v>4.4659798625257823</v>
      </c>
      <c r="O169" s="50">
        <f t="shared" ca="1" si="42"/>
        <v>4.2335937140757736</v>
      </c>
      <c r="P169" s="19">
        <f t="shared" ca="1" si="50"/>
        <v>-2.5434617509821501E-3</v>
      </c>
    </row>
    <row r="170" spans="3:19" x14ac:dyDescent="0.2">
      <c r="D170" s="58">
        <f t="shared" si="39"/>
        <v>0</v>
      </c>
      <c r="E170" s="58">
        <f t="shared" si="39"/>
        <v>0</v>
      </c>
      <c r="F170" s="50">
        <f t="shared" si="44"/>
        <v>0</v>
      </c>
      <c r="G170" s="50">
        <f t="shared" si="45"/>
        <v>0</v>
      </c>
      <c r="H170" s="50">
        <f t="shared" si="46"/>
        <v>0</v>
      </c>
      <c r="I170" s="50">
        <f t="shared" si="47"/>
        <v>0</v>
      </c>
      <c r="J170" s="50">
        <f t="shared" si="48"/>
        <v>0</v>
      </c>
      <c r="K170" s="50">
        <f t="shared" ca="1" si="43"/>
        <v>2.5434617509821501E-3</v>
      </c>
      <c r="L170" s="50">
        <f t="shared" ca="1" si="49"/>
        <v>6.4691976787091844E-6</v>
      </c>
      <c r="M170" s="50">
        <f t="shared" ca="1" si="40"/>
        <v>0.16827480948651513</v>
      </c>
      <c r="N170" s="50">
        <f t="shared" ca="1" si="41"/>
        <v>4.4659798625257823</v>
      </c>
      <c r="O170" s="50">
        <f t="shared" ca="1" si="42"/>
        <v>4.2335937140757736</v>
      </c>
      <c r="P170" s="19">
        <f t="shared" ca="1" si="50"/>
        <v>-2.5434617509821501E-3</v>
      </c>
    </row>
    <row r="171" spans="3:19" x14ac:dyDescent="0.2">
      <c r="D171" s="58">
        <f t="shared" si="39"/>
        <v>0</v>
      </c>
      <c r="E171" s="58">
        <f t="shared" si="39"/>
        <v>0</v>
      </c>
      <c r="F171" s="50">
        <f t="shared" si="44"/>
        <v>0</v>
      </c>
      <c r="G171" s="50">
        <f t="shared" si="45"/>
        <v>0</v>
      </c>
      <c r="H171" s="50">
        <f t="shared" si="46"/>
        <v>0</v>
      </c>
      <c r="I171" s="50">
        <f t="shared" si="47"/>
        <v>0</v>
      </c>
      <c r="J171" s="50">
        <f t="shared" si="48"/>
        <v>0</v>
      </c>
      <c r="K171" s="50">
        <f t="shared" ca="1" si="43"/>
        <v>2.5434617509821501E-3</v>
      </c>
      <c r="L171" s="50">
        <f t="shared" ca="1" si="49"/>
        <v>6.4691976787091844E-6</v>
      </c>
      <c r="M171" s="50">
        <f t="shared" ca="1" si="40"/>
        <v>0.16827480948651513</v>
      </c>
      <c r="N171" s="50">
        <f t="shared" ca="1" si="41"/>
        <v>4.4659798625257823</v>
      </c>
      <c r="O171" s="50">
        <f t="shared" ca="1" si="42"/>
        <v>4.2335937140757736</v>
      </c>
      <c r="P171" s="19">
        <f t="shared" ca="1" si="50"/>
        <v>-2.5434617509821501E-3</v>
      </c>
    </row>
    <row r="172" spans="3:19" x14ac:dyDescent="0.2">
      <c r="D172" s="58">
        <f t="shared" si="39"/>
        <v>0</v>
      </c>
      <c r="E172" s="58">
        <f t="shared" si="39"/>
        <v>0</v>
      </c>
      <c r="F172" s="50">
        <f t="shared" si="44"/>
        <v>0</v>
      </c>
      <c r="G172" s="50">
        <f t="shared" si="45"/>
        <v>0</v>
      </c>
      <c r="H172" s="50">
        <f t="shared" si="46"/>
        <v>0</v>
      </c>
      <c r="I172" s="50">
        <f t="shared" si="47"/>
        <v>0</v>
      </c>
      <c r="J172" s="50">
        <f t="shared" si="48"/>
        <v>0</v>
      </c>
      <c r="K172" s="50">
        <f t="shared" ca="1" si="43"/>
        <v>2.5434617509821501E-3</v>
      </c>
      <c r="L172" s="50">
        <f t="shared" ca="1" si="49"/>
        <v>6.4691976787091844E-6</v>
      </c>
      <c r="M172" s="50">
        <f t="shared" ca="1" si="40"/>
        <v>0.16827480948651513</v>
      </c>
      <c r="N172" s="50">
        <f t="shared" ca="1" si="41"/>
        <v>4.4659798625257823</v>
      </c>
      <c r="O172" s="50">
        <f t="shared" ca="1" si="42"/>
        <v>4.2335937140757736</v>
      </c>
      <c r="P172" s="19">
        <f t="shared" ca="1" si="50"/>
        <v>-2.5434617509821501E-3</v>
      </c>
    </row>
    <row r="173" spans="3:19" x14ac:dyDescent="0.2">
      <c r="D173" s="58">
        <f t="shared" si="39"/>
        <v>0</v>
      </c>
      <c r="E173" s="58">
        <f t="shared" si="39"/>
        <v>0</v>
      </c>
      <c r="F173" s="50">
        <f t="shared" si="44"/>
        <v>0</v>
      </c>
      <c r="G173" s="50">
        <f t="shared" si="45"/>
        <v>0</v>
      </c>
      <c r="H173" s="50">
        <f t="shared" si="46"/>
        <v>0</v>
      </c>
      <c r="I173" s="50">
        <f t="shared" si="47"/>
        <v>0</v>
      </c>
      <c r="J173" s="50">
        <f t="shared" si="48"/>
        <v>0</v>
      </c>
      <c r="K173" s="50">
        <f t="shared" ca="1" si="43"/>
        <v>2.5434617509821501E-3</v>
      </c>
      <c r="L173" s="50">
        <f t="shared" ca="1" si="49"/>
        <v>6.4691976787091844E-6</v>
      </c>
      <c r="M173" s="50">
        <f t="shared" ca="1" si="40"/>
        <v>0.16827480948651513</v>
      </c>
      <c r="N173" s="50">
        <f t="shared" ca="1" si="41"/>
        <v>4.4659798625257823</v>
      </c>
      <c r="O173" s="50">
        <f t="shared" ca="1" si="42"/>
        <v>4.2335937140757736</v>
      </c>
      <c r="P173" s="19">
        <f t="shared" ca="1" si="50"/>
        <v>-2.5434617509821501E-3</v>
      </c>
    </row>
    <row r="174" spans="3:19" x14ac:dyDescent="0.2">
      <c r="D174" s="58">
        <f t="shared" si="39"/>
        <v>0</v>
      </c>
      <c r="E174" s="58">
        <f t="shared" si="39"/>
        <v>0</v>
      </c>
      <c r="F174" s="50">
        <f t="shared" si="44"/>
        <v>0</v>
      </c>
      <c r="G174" s="50">
        <f t="shared" si="45"/>
        <v>0</v>
      </c>
      <c r="H174" s="50">
        <f t="shared" si="46"/>
        <v>0</v>
      </c>
      <c r="I174" s="50">
        <f t="shared" si="47"/>
        <v>0</v>
      </c>
      <c r="J174" s="50">
        <f t="shared" si="48"/>
        <v>0</v>
      </c>
      <c r="K174" s="50">
        <f t="shared" ca="1" si="43"/>
        <v>2.5434617509821501E-3</v>
      </c>
      <c r="L174" s="50">
        <f t="shared" ca="1" si="49"/>
        <v>6.4691976787091844E-6</v>
      </c>
      <c r="M174" s="50">
        <f t="shared" ca="1" si="40"/>
        <v>0.16827480948651513</v>
      </c>
      <c r="N174" s="50">
        <f t="shared" ca="1" si="41"/>
        <v>4.4659798625257823</v>
      </c>
      <c r="O174" s="50">
        <f t="shared" ca="1" si="42"/>
        <v>4.2335937140757736</v>
      </c>
      <c r="P174" s="19">
        <f t="shared" ca="1" si="50"/>
        <v>-2.5434617509821501E-3</v>
      </c>
    </row>
    <row r="175" spans="3:19" x14ac:dyDescent="0.2">
      <c r="D175" s="58">
        <f t="shared" si="39"/>
        <v>0</v>
      </c>
      <c r="E175" s="58">
        <f t="shared" si="39"/>
        <v>0</v>
      </c>
      <c r="F175" s="50">
        <f t="shared" si="44"/>
        <v>0</v>
      </c>
      <c r="G175" s="50">
        <f t="shared" si="45"/>
        <v>0</v>
      </c>
      <c r="H175" s="50">
        <f t="shared" si="46"/>
        <v>0</v>
      </c>
      <c r="I175" s="50">
        <f t="shared" si="47"/>
        <v>0</v>
      </c>
      <c r="J175" s="50">
        <f t="shared" si="48"/>
        <v>0</v>
      </c>
      <c r="K175" s="50">
        <f t="shared" ca="1" si="43"/>
        <v>2.5434617509821501E-3</v>
      </c>
      <c r="L175" s="50">
        <f t="shared" ca="1" si="49"/>
        <v>6.4691976787091844E-6</v>
      </c>
      <c r="M175" s="50">
        <f t="shared" ca="1" si="40"/>
        <v>0.16827480948651513</v>
      </c>
      <c r="N175" s="50">
        <f t="shared" ca="1" si="41"/>
        <v>4.4659798625257823</v>
      </c>
      <c r="O175" s="50">
        <f t="shared" ca="1" si="42"/>
        <v>4.2335937140757736</v>
      </c>
      <c r="P175" s="19">
        <f t="shared" ca="1" si="50"/>
        <v>-2.5434617509821501E-3</v>
      </c>
    </row>
    <row r="176" spans="3:19" x14ac:dyDescent="0.2">
      <c r="D176" s="58">
        <f t="shared" si="39"/>
        <v>0</v>
      </c>
      <c r="E176" s="58">
        <f t="shared" si="39"/>
        <v>0</v>
      </c>
      <c r="F176" s="50">
        <f t="shared" si="44"/>
        <v>0</v>
      </c>
      <c r="G176" s="50">
        <f t="shared" si="45"/>
        <v>0</v>
      </c>
      <c r="H176" s="50">
        <f t="shared" si="46"/>
        <v>0</v>
      </c>
      <c r="I176" s="50">
        <f t="shared" si="47"/>
        <v>0</v>
      </c>
      <c r="J176" s="50">
        <f t="shared" si="48"/>
        <v>0</v>
      </c>
      <c r="K176" s="50">
        <f t="shared" ca="1" si="43"/>
        <v>2.5434617509821501E-3</v>
      </c>
      <c r="L176" s="50">
        <f t="shared" ca="1" si="49"/>
        <v>6.4691976787091844E-6</v>
      </c>
      <c r="M176" s="50">
        <f t="shared" ca="1" si="40"/>
        <v>0.16827480948651513</v>
      </c>
      <c r="N176" s="50">
        <f t="shared" ca="1" si="41"/>
        <v>4.4659798625257823</v>
      </c>
      <c r="O176" s="50">
        <f t="shared" ca="1" si="42"/>
        <v>4.2335937140757736</v>
      </c>
      <c r="P176" s="19">
        <f t="shared" ca="1" si="50"/>
        <v>-2.5434617509821501E-3</v>
      </c>
    </row>
    <row r="177" spans="4:16" x14ac:dyDescent="0.2">
      <c r="D177" s="58">
        <f t="shared" si="39"/>
        <v>0</v>
      </c>
      <c r="E177" s="58">
        <f t="shared" si="39"/>
        <v>0</v>
      </c>
      <c r="F177" s="50">
        <f t="shared" si="44"/>
        <v>0</v>
      </c>
      <c r="G177" s="50">
        <f t="shared" si="45"/>
        <v>0</v>
      </c>
      <c r="H177" s="50">
        <f t="shared" si="46"/>
        <v>0</v>
      </c>
      <c r="I177" s="50">
        <f t="shared" si="47"/>
        <v>0</v>
      </c>
      <c r="J177" s="50">
        <f t="shared" si="48"/>
        <v>0</v>
      </c>
      <c r="K177" s="50">
        <f t="shared" ca="1" si="43"/>
        <v>2.5434617509821501E-3</v>
      </c>
      <c r="L177" s="50">
        <f t="shared" ca="1" si="49"/>
        <v>6.4691976787091844E-6</v>
      </c>
      <c r="M177" s="50">
        <f t="shared" ca="1" si="40"/>
        <v>0.16827480948651513</v>
      </c>
      <c r="N177" s="50">
        <f t="shared" ca="1" si="41"/>
        <v>4.4659798625257823</v>
      </c>
      <c r="O177" s="50">
        <f t="shared" ca="1" si="42"/>
        <v>4.2335937140757736</v>
      </c>
      <c r="P177" s="19">
        <f t="shared" ca="1" si="50"/>
        <v>-2.5434617509821501E-3</v>
      </c>
    </row>
    <row r="178" spans="4:16" x14ac:dyDescent="0.2">
      <c r="D178" s="58">
        <f t="shared" si="39"/>
        <v>0</v>
      </c>
      <c r="E178" s="58">
        <f t="shared" si="39"/>
        <v>0</v>
      </c>
      <c r="F178" s="50">
        <f t="shared" si="44"/>
        <v>0</v>
      </c>
      <c r="G178" s="50">
        <f t="shared" si="45"/>
        <v>0</v>
      </c>
      <c r="H178" s="50">
        <f t="shared" si="46"/>
        <v>0</v>
      </c>
      <c r="I178" s="50">
        <f t="shared" si="47"/>
        <v>0</v>
      </c>
      <c r="J178" s="50">
        <f t="shared" si="48"/>
        <v>0</v>
      </c>
      <c r="K178" s="50">
        <f t="shared" ca="1" si="43"/>
        <v>2.5434617509821501E-3</v>
      </c>
      <c r="L178" s="50">
        <f t="shared" ca="1" si="49"/>
        <v>6.4691976787091844E-6</v>
      </c>
      <c r="M178" s="50">
        <f t="shared" ca="1" si="40"/>
        <v>0.16827480948651513</v>
      </c>
      <c r="N178" s="50">
        <f t="shared" ca="1" si="41"/>
        <v>4.4659798625257823</v>
      </c>
      <c r="O178" s="50">
        <f t="shared" ca="1" si="42"/>
        <v>4.2335937140757736</v>
      </c>
      <c r="P178" s="19">
        <f t="shared" ca="1" si="50"/>
        <v>-2.5434617509821501E-3</v>
      </c>
    </row>
    <row r="179" spans="4:16" x14ac:dyDescent="0.2">
      <c r="D179" s="58">
        <f t="shared" si="39"/>
        <v>0</v>
      </c>
      <c r="E179" s="58">
        <f t="shared" si="39"/>
        <v>0</v>
      </c>
      <c r="F179" s="50">
        <f t="shared" si="44"/>
        <v>0</v>
      </c>
      <c r="G179" s="50">
        <f t="shared" si="45"/>
        <v>0</v>
      </c>
      <c r="H179" s="50">
        <f t="shared" si="46"/>
        <v>0</v>
      </c>
      <c r="I179" s="50">
        <f t="shared" si="47"/>
        <v>0</v>
      </c>
      <c r="J179" s="50">
        <f t="shared" si="48"/>
        <v>0</v>
      </c>
      <c r="K179" s="50">
        <f t="shared" ca="1" si="43"/>
        <v>2.5434617509821501E-3</v>
      </c>
      <c r="L179" s="50">
        <f t="shared" ca="1" si="49"/>
        <v>6.4691976787091844E-6</v>
      </c>
      <c r="M179" s="50">
        <f t="shared" ca="1" si="40"/>
        <v>0.16827480948651513</v>
      </c>
      <c r="N179" s="50">
        <f t="shared" ca="1" si="41"/>
        <v>4.4659798625257823</v>
      </c>
      <c r="O179" s="50">
        <f t="shared" ca="1" si="42"/>
        <v>4.2335937140757736</v>
      </c>
      <c r="P179" s="19">
        <f t="shared" ca="1" si="50"/>
        <v>-2.5434617509821501E-3</v>
      </c>
    </row>
    <row r="180" spans="4:16" x14ac:dyDescent="0.2">
      <c r="D180" s="58">
        <f t="shared" si="39"/>
        <v>0</v>
      </c>
      <c r="E180" s="58">
        <f t="shared" si="39"/>
        <v>0</v>
      </c>
      <c r="F180" s="50">
        <f t="shared" si="44"/>
        <v>0</v>
      </c>
      <c r="G180" s="50">
        <f t="shared" si="45"/>
        <v>0</v>
      </c>
      <c r="H180" s="50">
        <f t="shared" si="46"/>
        <v>0</v>
      </c>
      <c r="I180" s="50">
        <f t="shared" si="47"/>
        <v>0</v>
      </c>
      <c r="J180" s="50">
        <f t="shared" si="48"/>
        <v>0</v>
      </c>
      <c r="K180" s="50">
        <f t="shared" ca="1" si="43"/>
        <v>2.5434617509821501E-3</v>
      </c>
      <c r="L180" s="50">
        <f t="shared" ca="1" si="49"/>
        <v>6.4691976787091844E-6</v>
      </c>
      <c r="M180" s="50">
        <f t="shared" ca="1" si="40"/>
        <v>0.16827480948651513</v>
      </c>
      <c r="N180" s="50">
        <f t="shared" ca="1" si="41"/>
        <v>4.4659798625257823</v>
      </c>
      <c r="O180" s="50">
        <f t="shared" ca="1" si="42"/>
        <v>4.2335937140757736</v>
      </c>
      <c r="P180" s="19">
        <f t="shared" ca="1" si="50"/>
        <v>-2.5434617509821501E-3</v>
      </c>
    </row>
    <row r="181" spans="4:16" x14ac:dyDescent="0.2">
      <c r="D181" s="58">
        <f t="shared" si="39"/>
        <v>0</v>
      </c>
      <c r="E181" s="58">
        <f t="shared" si="39"/>
        <v>0</v>
      </c>
      <c r="F181" s="50">
        <f t="shared" si="44"/>
        <v>0</v>
      </c>
      <c r="G181" s="50">
        <f t="shared" si="45"/>
        <v>0</v>
      </c>
      <c r="H181" s="50">
        <f t="shared" si="46"/>
        <v>0</v>
      </c>
      <c r="I181" s="50">
        <f t="shared" si="47"/>
        <v>0</v>
      </c>
      <c r="J181" s="50">
        <f t="shared" si="48"/>
        <v>0</v>
      </c>
      <c r="K181" s="50">
        <f t="shared" ca="1" si="43"/>
        <v>2.5434617509821501E-3</v>
      </c>
      <c r="L181" s="50">
        <f t="shared" ca="1" si="49"/>
        <v>6.4691976787091844E-6</v>
      </c>
      <c r="M181" s="50">
        <f t="shared" ca="1" si="40"/>
        <v>0.16827480948651513</v>
      </c>
      <c r="N181" s="50">
        <f t="shared" ca="1" si="41"/>
        <v>4.4659798625257823</v>
      </c>
      <c r="O181" s="50">
        <f t="shared" ca="1" si="42"/>
        <v>4.2335937140757736</v>
      </c>
      <c r="P181" s="19">
        <f t="shared" ca="1" si="50"/>
        <v>-2.5434617509821501E-3</v>
      </c>
    </row>
    <row r="182" spans="4:16" x14ac:dyDescent="0.2">
      <c r="D182" s="58">
        <f t="shared" si="39"/>
        <v>0</v>
      </c>
      <c r="E182" s="58">
        <f t="shared" si="39"/>
        <v>0</v>
      </c>
      <c r="F182" s="50">
        <f t="shared" si="44"/>
        <v>0</v>
      </c>
      <c r="G182" s="50">
        <f t="shared" si="45"/>
        <v>0</v>
      </c>
      <c r="H182" s="50">
        <f t="shared" si="46"/>
        <v>0</v>
      </c>
      <c r="I182" s="50">
        <f t="shared" si="47"/>
        <v>0</v>
      </c>
      <c r="J182" s="50">
        <f t="shared" si="48"/>
        <v>0</v>
      </c>
      <c r="K182" s="50">
        <f t="shared" ca="1" si="43"/>
        <v>2.5434617509821501E-3</v>
      </c>
      <c r="L182" s="50">
        <f t="shared" ca="1" si="49"/>
        <v>6.4691976787091844E-6</v>
      </c>
      <c r="M182" s="50">
        <f t="shared" ca="1" si="40"/>
        <v>0.16827480948651513</v>
      </c>
      <c r="N182" s="50">
        <f t="shared" ca="1" si="41"/>
        <v>4.4659798625257823</v>
      </c>
      <c r="O182" s="50">
        <f t="shared" ca="1" si="42"/>
        <v>4.2335937140757736</v>
      </c>
      <c r="P182" s="19">
        <f t="shared" ca="1" si="50"/>
        <v>-2.5434617509821501E-3</v>
      </c>
    </row>
    <row r="183" spans="4:16" x14ac:dyDescent="0.2">
      <c r="D183" s="58">
        <f t="shared" si="39"/>
        <v>0</v>
      </c>
      <c r="E183" s="58">
        <f t="shared" si="39"/>
        <v>0</v>
      </c>
      <c r="F183" s="50">
        <f t="shared" si="44"/>
        <v>0</v>
      </c>
      <c r="G183" s="50">
        <f t="shared" si="45"/>
        <v>0</v>
      </c>
      <c r="H183" s="50">
        <f t="shared" si="46"/>
        <v>0</v>
      </c>
      <c r="I183" s="50">
        <f t="shared" si="47"/>
        <v>0</v>
      </c>
      <c r="J183" s="50">
        <f t="shared" si="48"/>
        <v>0</v>
      </c>
      <c r="K183" s="50">
        <f t="shared" ca="1" si="43"/>
        <v>2.5434617509821501E-3</v>
      </c>
      <c r="L183" s="50">
        <f t="shared" ca="1" si="49"/>
        <v>6.4691976787091844E-6</v>
      </c>
      <c r="M183" s="50">
        <f t="shared" ca="1" si="40"/>
        <v>0.16827480948651513</v>
      </c>
      <c r="N183" s="50">
        <f t="shared" ca="1" si="41"/>
        <v>4.4659798625257823</v>
      </c>
      <c r="O183" s="50">
        <f t="shared" ca="1" si="42"/>
        <v>4.2335937140757736</v>
      </c>
      <c r="P183" s="19">
        <f t="shared" ca="1" si="50"/>
        <v>-2.5434617509821501E-3</v>
      </c>
    </row>
    <row r="184" spans="4:16" x14ac:dyDescent="0.2">
      <c r="D184" s="58">
        <f t="shared" si="39"/>
        <v>0</v>
      </c>
      <c r="E184" s="58">
        <f t="shared" si="39"/>
        <v>0</v>
      </c>
      <c r="F184" s="50">
        <f t="shared" si="44"/>
        <v>0</v>
      </c>
      <c r="G184" s="50">
        <f t="shared" si="45"/>
        <v>0</v>
      </c>
      <c r="H184" s="50">
        <f t="shared" si="46"/>
        <v>0</v>
      </c>
      <c r="I184" s="50">
        <f t="shared" si="47"/>
        <v>0</v>
      </c>
      <c r="J184" s="50">
        <f t="shared" si="48"/>
        <v>0</v>
      </c>
      <c r="K184" s="50">
        <f t="shared" ca="1" si="43"/>
        <v>2.5434617509821501E-3</v>
      </c>
      <c r="L184" s="50">
        <f t="shared" ca="1" si="49"/>
        <v>6.4691976787091844E-6</v>
      </c>
      <c r="M184" s="50">
        <f t="shared" ca="1" si="40"/>
        <v>0.16827480948651513</v>
      </c>
      <c r="N184" s="50">
        <f t="shared" ca="1" si="41"/>
        <v>4.4659798625257823</v>
      </c>
      <c r="O184" s="50">
        <f t="shared" ca="1" si="42"/>
        <v>4.2335937140757736</v>
      </c>
      <c r="P184" s="19">
        <f t="shared" ca="1" si="50"/>
        <v>-2.5434617509821501E-3</v>
      </c>
    </row>
    <row r="185" spans="4:16" x14ac:dyDescent="0.2">
      <c r="D185" s="58">
        <f t="shared" si="39"/>
        <v>0</v>
      </c>
      <c r="E185" s="58">
        <f t="shared" si="39"/>
        <v>0</v>
      </c>
      <c r="F185" s="50">
        <f t="shared" si="44"/>
        <v>0</v>
      </c>
      <c r="G185" s="50">
        <f t="shared" si="45"/>
        <v>0</v>
      </c>
      <c r="H185" s="50">
        <f t="shared" si="46"/>
        <v>0</v>
      </c>
      <c r="I185" s="50">
        <f t="shared" si="47"/>
        <v>0</v>
      </c>
      <c r="J185" s="50">
        <f t="shared" si="48"/>
        <v>0</v>
      </c>
      <c r="K185" s="50">
        <f t="shared" ca="1" si="43"/>
        <v>2.5434617509821501E-3</v>
      </c>
      <c r="L185" s="50">
        <f t="shared" ca="1" si="49"/>
        <v>6.4691976787091844E-6</v>
      </c>
      <c r="M185" s="50">
        <f t="shared" ca="1" si="40"/>
        <v>0.16827480948651513</v>
      </c>
      <c r="N185" s="50">
        <f t="shared" ca="1" si="41"/>
        <v>4.4659798625257823</v>
      </c>
      <c r="O185" s="50">
        <f t="shared" ca="1" si="42"/>
        <v>4.2335937140757736</v>
      </c>
      <c r="P185" s="19">
        <f t="shared" ca="1" si="50"/>
        <v>-2.5434617509821501E-3</v>
      </c>
    </row>
    <row r="186" spans="4:16" x14ac:dyDescent="0.2">
      <c r="D186" s="58">
        <f t="shared" si="39"/>
        <v>0</v>
      </c>
      <c r="E186" s="58">
        <f t="shared" si="39"/>
        <v>0</v>
      </c>
      <c r="F186" s="50">
        <f t="shared" si="44"/>
        <v>0</v>
      </c>
      <c r="G186" s="50">
        <f t="shared" si="45"/>
        <v>0</v>
      </c>
      <c r="H186" s="50">
        <f t="shared" si="46"/>
        <v>0</v>
      </c>
      <c r="I186" s="50">
        <f t="shared" si="47"/>
        <v>0</v>
      </c>
      <c r="J186" s="50">
        <f t="shared" si="48"/>
        <v>0</v>
      </c>
      <c r="K186" s="50">
        <f t="shared" ca="1" si="43"/>
        <v>2.5434617509821501E-3</v>
      </c>
      <c r="L186" s="50">
        <f t="shared" ca="1" si="49"/>
        <v>6.4691976787091844E-6</v>
      </c>
      <c r="M186" s="50">
        <f t="shared" ca="1" si="40"/>
        <v>0.16827480948651513</v>
      </c>
      <c r="N186" s="50">
        <f t="shared" ca="1" si="41"/>
        <v>4.4659798625257823</v>
      </c>
      <c r="O186" s="50">
        <f t="shared" ca="1" si="42"/>
        <v>4.2335937140757736</v>
      </c>
      <c r="P186" s="19">
        <f t="shared" ca="1" si="50"/>
        <v>-2.5434617509821501E-3</v>
      </c>
    </row>
    <row r="187" spans="4:16" x14ac:dyDescent="0.2">
      <c r="D187" s="58">
        <f t="shared" si="39"/>
        <v>0</v>
      </c>
      <c r="E187" s="58">
        <f t="shared" si="39"/>
        <v>0</v>
      </c>
      <c r="F187" s="50">
        <f t="shared" si="44"/>
        <v>0</v>
      </c>
      <c r="G187" s="50">
        <f t="shared" si="45"/>
        <v>0</v>
      </c>
      <c r="H187" s="50">
        <f t="shared" si="46"/>
        <v>0</v>
      </c>
      <c r="I187" s="50">
        <f t="shared" si="47"/>
        <v>0</v>
      </c>
      <c r="J187" s="50">
        <f t="shared" si="48"/>
        <v>0</v>
      </c>
      <c r="K187" s="50">
        <f t="shared" ca="1" si="43"/>
        <v>2.5434617509821501E-3</v>
      </c>
      <c r="L187" s="50">
        <f t="shared" ca="1" si="49"/>
        <v>6.4691976787091844E-6</v>
      </c>
      <c r="M187" s="50">
        <f t="shared" ca="1" si="40"/>
        <v>0.16827480948651513</v>
      </c>
      <c r="N187" s="50">
        <f t="shared" ca="1" si="41"/>
        <v>4.4659798625257823</v>
      </c>
      <c r="O187" s="50">
        <f t="shared" ca="1" si="42"/>
        <v>4.2335937140757736</v>
      </c>
      <c r="P187" s="19">
        <f t="shared" ca="1" si="50"/>
        <v>-2.5434617509821501E-3</v>
      </c>
    </row>
    <row r="188" spans="4:16" x14ac:dyDescent="0.2">
      <c r="D188" s="58">
        <f t="shared" ref="D188:E203" si="51">A188/A$18</f>
        <v>0</v>
      </c>
      <c r="E188" s="58">
        <f t="shared" si="51"/>
        <v>0</v>
      </c>
      <c r="F188" s="50">
        <f t="shared" si="44"/>
        <v>0</v>
      </c>
      <c r="G188" s="50">
        <f t="shared" si="45"/>
        <v>0</v>
      </c>
      <c r="H188" s="50">
        <f t="shared" si="46"/>
        <v>0</v>
      </c>
      <c r="I188" s="50">
        <f t="shared" si="47"/>
        <v>0</v>
      </c>
      <c r="J188" s="50">
        <f t="shared" si="48"/>
        <v>0</v>
      </c>
      <c r="K188" s="50">
        <f t="shared" ca="1" si="43"/>
        <v>2.5434617509821501E-3</v>
      </c>
      <c r="L188" s="50">
        <f t="shared" ca="1" si="49"/>
        <v>6.4691976787091844E-6</v>
      </c>
      <c r="M188" s="50">
        <f t="shared" ref="M188:M251" ca="1" si="52">(M$1-M$2*D188+M$3*F188)^2</f>
        <v>0.16827480948651513</v>
      </c>
      <c r="N188" s="50">
        <f t="shared" ref="N188:N251" ca="1" si="53">(-M$2+M$4*D188-M$5*F188)^2</f>
        <v>4.4659798625257823</v>
      </c>
      <c r="O188" s="50">
        <f t="shared" ref="O188:O251" ca="1" si="54">+(M$3-D188*M$5+F188*M$6)^2</f>
        <v>4.2335937140757736</v>
      </c>
      <c r="P188" s="19">
        <f t="shared" ca="1" si="50"/>
        <v>-2.5434617509821501E-3</v>
      </c>
    </row>
    <row r="189" spans="4:16" x14ac:dyDescent="0.2">
      <c r="D189" s="58">
        <f t="shared" si="51"/>
        <v>0</v>
      </c>
      <c r="E189" s="58">
        <f t="shared" si="51"/>
        <v>0</v>
      </c>
      <c r="F189" s="50">
        <f t="shared" si="44"/>
        <v>0</v>
      </c>
      <c r="G189" s="50">
        <f t="shared" si="45"/>
        <v>0</v>
      </c>
      <c r="H189" s="50">
        <f t="shared" si="46"/>
        <v>0</v>
      </c>
      <c r="I189" s="50">
        <f t="shared" si="47"/>
        <v>0</v>
      </c>
      <c r="J189" s="50">
        <f t="shared" si="48"/>
        <v>0</v>
      </c>
      <c r="K189" s="50">
        <f t="shared" ca="1" si="43"/>
        <v>2.5434617509821501E-3</v>
      </c>
      <c r="L189" s="50">
        <f t="shared" ca="1" si="49"/>
        <v>6.4691976787091844E-6</v>
      </c>
      <c r="M189" s="50">
        <f t="shared" ca="1" si="52"/>
        <v>0.16827480948651513</v>
      </c>
      <c r="N189" s="50">
        <f t="shared" ca="1" si="53"/>
        <v>4.4659798625257823</v>
      </c>
      <c r="O189" s="50">
        <f t="shared" ca="1" si="54"/>
        <v>4.2335937140757736</v>
      </c>
      <c r="P189" s="19">
        <f t="shared" ca="1" si="50"/>
        <v>-2.5434617509821501E-3</v>
      </c>
    </row>
    <row r="190" spans="4:16" x14ac:dyDescent="0.2">
      <c r="D190" s="58">
        <f t="shared" si="51"/>
        <v>0</v>
      </c>
      <c r="E190" s="58">
        <f t="shared" si="51"/>
        <v>0</v>
      </c>
      <c r="F190" s="50">
        <f t="shared" si="44"/>
        <v>0</v>
      </c>
      <c r="G190" s="50">
        <f t="shared" si="45"/>
        <v>0</v>
      </c>
      <c r="H190" s="50">
        <f t="shared" si="46"/>
        <v>0</v>
      </c>
      <c r="I190" s="50">
        <f t="shared" si="47"/>
        <v>0</v>
      </c>
      <c r="J190" s="50">
        <f t="shared" si="48"/>
        <v>0</v>
      </c>
      <c r="K190" s="50">
        <f t="shared" ca="1" si="43"/>
        <v>2.5434617509821501E-3</v>
      </c>
      <c r="L190" s="50">
        <f t="shared" ca="1" si="49"/>
        <v>6.4691976787091844E-6</v>
      </c>
      <c r="M190" s="50">
        <f t="shared" ca="1" si="52"/>
        <v>0.16827480948651513</v>
      </c>
      <c r="N190" s="50">
        <f t="shared" ca="1" si="53"/>
        <v>4.4659798625257823</v>
      </c>
      <c r="O190" s="50">
        <f t="shared" ca="1" si="54"/>
        <v>4.2335937140757736</v>
      </c>
      <c r="P190" s="19">
        <f t="shared" ca="1" si="50"/>
        <v>-2.5434617509821501E-3</v>
      </c>
    </row>
    <row r="191" spans="4:16" x14ac:dyDescent="0.2">
      <c r="D191" s="58">
        <f t="shared" si="51"/>
        <v>0</v>
      </c>
      <c r="E191" s="58">
        <f t="shared" si="51"/>
        <v>0</v>
      </c>
      <c r="F191" s="50">
        <f t="shared" si="44"/>
        <v>0</v>
      </c>
      <c r="G191" s="50">
        <f t="shared" si="45"/>
        <v>0</v>
      </c>
      <c r="H191" s="50">
        <f t="shared" si="46"/>
        <v>0</v>
      </c>
      <c r="I191" s="50">
        <f t="shared" si="47"/>
        <v>0</v>
      </c>
      <c r="J191" s="50">
        <f t="shared" si="48"/>
        <v>0</v>
      </c>
      <c r="K191" s="50">
        <f t="shared" ca="1" si="43"/>
        <v>2.5434617509821501E-3</v>
      </c>
      <c r="L191" s="50">
        <f t="shared" ca="1" si="49"/>
        <v>6.4691976787091844E-6</v>
      </c>
      <c r="M191" s="50">
        <f t="shared" ca="1" si="52"/>
        <v>0.16827480948651513</v>
      </c>
      <c r="N191" s="50">
        <f t="shared" ca="1" si="53"/>
        <v>4.4659798625257823</v>
      </c>
      <c r="O191" s="50">
        <f t="shared" ca="1" si="54"/>
        <v>4.2335937140757736</v>
      </c>
      <c r="P191" s="19">
        <f t="shared" ca="1" si="50"/>
        <v>-2.5434617509821501E-3</v>
      </c>
    </row>
    <row r="192" spans="4:16" x14ac:dyDescent="0.2">
      <c r="D192" s="58">
        <f t="shared" si="51"/>
        <v>0</v>
      </c>
      <c r="E192" s="58">
        <f t="shared" si="51"/>
        <v>0</v>
      </c>
      <c r="F192" s="50">
        <f t="shared" si="44"/>
        <v>0</v>
      </c>
      <c r="G192" s="50">
        <f t="shared" si="45"/>
        <v>0</v>
      </c>
      <c r="H192" s="50">
        <f t="shared" si="46"/>
        <v>0</v>
      </c>
      <c r="I192" s="50">
        <f t="shared" si="47"/>
        <v>0</v>
      </c>
      <c r="J192" s="50">
        <f t="shared" si="48"/>
        <v>0</v>
      </c>
      <c r="K192" s="50">
        <f t="shared" ca="1" si="43"/>
        <v>2.5434617509821501E-3</v>
      </c>
      <c r="L192" s="50">
        <f t="shared" ca="1" si="49"/>
        <v>6.4691976787091844E-6</v>
      </c>
      <c r="M192" s="50">
        <f t="shared" ca="1" si="52"/>
        <v>0.16827480948651513</v>
      </c>
      <c r="N192" s="50">
        <f t="shared" ca="1" si="53"/>
        <v>4.4659798625257823</v>
      </c>
      <c r="O192" s="50">
        <f t="shared" ca="1" si="54"/>
        <v>4.2335937140757736</v>
      </c>
      <c r="P192" s="19">
        <f t="shared" ca="1" si="50"/>
        <v>-2.5434617509821501E-3</v>
      </c>
    </row>
    <row r="193" spans="4:16" x14ac:dyDescent="0.2">
      <c r="D193" s="58">
        <f t="shared" si="51"/>
        <v>0</v>
      </c>
      <c r="E193" s="58">
        <f t="shared" si="51"/>
        <v>0</v>
      </c>
      <c r="F193" s="50">
        <f t="shared" si="44"/>
        <v>0</v>
      </c>
      <c r="G193" s="50">
        <f t="shared" si="45"/>
        <v>0</v>
      </c>
      <c r="H193" s="50">
        <f t="shared" si="46"/>
        <v>0</v>
      </c>
      <c r="I193" s="50">
        <f t="shared" si="47"/>
        <v>0</v>
      </c>
      <c r="J193" s="50">
        <f t="shared" si="48"/>
        <v>0</v>
      </c>
      <c r="K193" s="50">
        <f t="shared" ca="1" si="43"/>
        <v>2.5434617509821501E-3</v>
      </c>
      <c r="L193" s="50">
        <f t="shared" ca="1" si="49"/>
        <v>6.4691976787091844E-6</v>
      </c>
      <c r="M193" s="50">
        <f t="shared" ca="1" si="52"/>
        <v>0.16827480948651513</v>
      </c>
      <c r="N193" s="50">
        <f t="shared" ca="1" si="53"/>
        <v>4.4659798625257823</v>
      </c>
      <c r="O193" s="50">
        <f t="shared" ca="1" si="54"/>
        <v>4.2335937140757736</v>
      </c>
      <c r="P193" s="19">
        <f t="shared" ca="1" si="50"/>
        <v>-2.5434617509821501E-3</v>
      </c>
    </row>
    <row r="194" spans="4:16" x14ac:dyDescent="0.2">
      <c r="D194" s="58">
        <f t="shared" si="51"/>
        <v>0</v>
      </c>
      <c r="E194" s="58">
        <f t="shared" si="51"/>
        <v>0</v>
      </c>
      <c r="F194" s="50">
        <f t="shared" si="44"/>
        <v>0</v>
      </c>
      <c r="G194" s="50">
        <f t="shared" si="45"/>
        <v>0</v>
      </c>
      <c r="H194" s="50">
        <f t="shared" si="46"/>
        <v>0</v>
      </c>
      <c r="I194" s="50">
        <f t="shared" si="47"/>
        <v>0</v>
      </c>
      <c r="J194" s="50">
        <f t="shared" si="48"/>
        <v>0</v>
      </c>
      <c r="K194" s="50">
        <f t="shared" ca="1" si="43"/>
        <v>2.5434617509821501E-3</v>
      </c>
      <c r="L194" s="50">
        <f t="shared" ca="1" si="49"/>
        <v>6.4691976787091844E-6</v>
      </c>
      <c r="M194" s="50">
        <f t="shared" ca="1" si="52"/>
        <v>0.16827480948651513</v>
      </c>
      <c r="N194" s="50">
        <f t="shared" ca="1" si="53"/>
        <v>4.4659798625257823</v>
      </c>
      <c r="O194" s="50">
        <f t="shared" ca="1" si="54"/>
        <v>4.2335937140757736</v>
      </c>
      <c r="P194" s="19">
        <f t="shared" ca="1" si="50"/>
        <v>-2.5434617509821501E-3</v>
      </c>
    </row>
    <row r="195" spans="4:16" x14ac:dyDescent="0.2">
      <c r="D195" s="58">
        <f t="shared" si="51"/>
        <v>0</v>
      </c>
      <c r="E195" s="58">
        <f t="shared" si="51"/>
        <v>0</v>
      </c>
      <c r="F195" s="50">
        <f t="shared" si="44"/>
        <v>0</v>
      </c>
      <c r="G195" s="50">
        <f t="shared" si="45"/>
        <v>0</v>
      </c>
      <c r="H195" s="50">
        <f t="shared" si="46"/>
        <v>0</v>
      </c>
      <c r="I195" s="50">
        <f t="shared" si="47"/>
        <v>0</v>
      </c>
      <c r="J195" s="50">
        <f t="shared" si="48"/>
        <v>0</v>
      </c>
      <c r="K195" s="50">
        <f t="shared" ca="1" si="43"/>
        <v>2.5434617509821501E-3</v>
      </c>
      <c r="L195" s="50">
        <f t="shared" ca="1" si="49"/>
        <v>6.4691976787091844E-6</v>
      </c>
      <c r="M195" s="50">
        <f t="shared" ca="1" si="52"/>
        <v>0.16827480948651513</v>
      </c>
      <c r="N195" s="50">
        <f t="shared" ca="1" si="53"/>
        <v>4.4659798625257823</v>
      </c>
      <c r="O195" s="50">
        <f t="shared" ca="1" si="54"/>
        <v>4.2335937140757736</v>
      </c>
      <c r="P195" s="19">
        <f t="shared" ca="1" si="50"/>
        <v>-2.5434617509821501E-3</v>
      </c>
    </row>
    <row r="196" spans="4:16" x14ac:dyDescent="0.2">
      <c r="D196" s="58">
        <f t="shared" si="51"/>
        <v>0</v>
      </c>
      <c r="E196" s="58">
        <f t="shared" si="51"/>
        <v>0</v>
      </c>
      <c r="F196" s="50">
        <f t="shared" si="44"/>
        <v>0</v>
      </c>
      <c r="G196" s="50">
        <f t="shared" si="45"/>
        <v>0</v>
      </c>
      <c r="H196" s="50">
        <f t="shared" si="46"/>
        <v>0</v>
      </c>
      <c r="I196" s="50">
        <f t="shared" si="47"/>
        <v>0</v>
      </c>
      <c r="J196" s="50">
        <f t="shared" si="48"/>
        <v>0</v>
      </c>
      <c r="K196" s="50">
        <f t="shared" ca="1" si="43"/>
        <v>2.5434617509821501E-3</v>
      </c>
      <c r="L196" s="50">
        <f t="shared" ca="1" si="49"/>
        <v>6.4691976787091844E-6</v>
      </c>
      <c r="M196" s="50">
        <f t="shared" ca="1" si="52"/>
        <v>0.16827480948651513</v>
      </c>
      <c r="N196" s="50">
        <f t="shared" ca="1" si="53"/>
        <v>4.4659798625257823</v>
      </c>
      <c r="O196" s="50">
        <f t="shared" ca="1" si="54"/>
        <v>4.2335937140757736</v>
      </c>
      <c r="P196" s="19">
        <f t="shared" ca="1" si="50"/>
        <v>-2.5434617509821501E-3</v>
      </c>
    </row>
    <row r="197" spans="4:16" x14ac:dyDescent="0.2">
      <c r="D197" s="58">
        <f t="shared" si="51"/>
        <v>0</v>
      </c>
      <c r="E197" s="58">
        <f t="shared" si="51"/>
        <v>0</v>
      </c>
      <c r="F197" s="50">
        <f t="shared" si="44"/>
        <v>0</v>
      </c>
      <c r="G197" s="50">
        <f t="shared" si="45"/>
        <v>0</v>
      </c>
      <c r="H197" s="50">
        <f t="shared" si="46"/>
        <v>0</v>
      </c>
      <c r="I197" s="50">
        <f t="shared" si="47"/>
        <v>0</v>
      </c>
      <c r="J197" s="50">
        <f t="shared" si="48"/>
        <v>0</v>
      </c>
      <c r="K197" s="50">
        <f t="shared" ca="1" si="43"/>
        <v>2.5434617509821501E-3</v>
      </c>
      <c r="L197" s="50">
        <f t="shared" ca="1" si="49"/>
        <v>6.4691976787091844E-6</v>
      </c>
      <c r="M197" s="50">
        <f t="shared" ca="1" si="52"/>
        <v>0.16827480948651513</v>
      </c>
      <c r="N197" s="50">
        <f t="shared" ca="1" si="53"/>
        <v>4.4659798625257823</v>
      </c>
      <c r="O197" s="50">
        <f t="shared" ca="1" si="54"/>
        <v>4.2335937140757736</v>
      </c>
      <c r="P197" s="19">
        <f t="shared" ca="1" si="50"/>
        <v>-2.5434617509821501E-3</v>
      </c>
    </row>
    <row r="198" spans="4:16" x14ac:dyDescent="0.2">
      <c r="D198" s="58">
        <f t="shared" si="51"/>
        <v>0</v>
      </c>
      <c r="E198" s="58">
        <f t="shared" si="51"/>
        <v>0</v>
      </c>
      <c r="F198" s="50">
        <f t="shared" si="44"/>
        <v>0</v>
      </c>
      <c r="G198" s="50">
        <f t="shared" si="45"/>
        <v>0</v>
      </c>
      <c r="H198" s="50">
        <f t="shared" si="46"/>
        <v>0</v>
      </c>
      <c r="I198" s="50">
        <f t="shared" si="47"/>
        <v>0</v>
      </c>
      <c r="J198" s="50">
        <f t="shared" si="48"/>
        <v>0</v>
      </c>
      <c r="K198" s="50">
        <f t="shared" ca="1" si="43"/>
        <v>2.5434617509821501E-3</v>
      </c>
      <c r="L198" s="50">
        <f t="shared" ca="1" si="49"/>
        <v>6.4691976787091844E-6</v>
      </c>
      <c r="M198" s="50">
        <f t="shared" ca="1" si="52"/>
        <v>0.16827480948651513</v>
      </c>
      <c r="N198" s="50">
        <f t="shared" ca="1" si="53"/>
        <v>4.4659798625257823</v>
      </c>
      <c r="O198" s="50">
        <f t="shared" ca="1" si="54"/>
        <v>4.2335937140757736</v>
      </c>
      <c r="P198" s="19">
        <f t="shared" ca="1" si="50"/>
        <v>-2.5434617509821501E-3</v>
      </c>
    </row>
    <row r="199" spans="4:16" x14ac:dyDescent="0.2">
      <c r="D199" s="58">
        <f t="shared" si="51"/>
        <v>0</v>
      </c>
      <c r="E199" s="58">
        <f t="shared" si="51"/>
        <v>0</v>
      </c>
      <c r="F199" s="50">
        <f t="shared" si="44"/>
        <v>0</v>
      </c>
      <c r="G199" s="50">
        <f t="shared" si="45"/>
        <v>0</v>
      </c>
      <c r="H199" s="50">
        <f t="shared" si="46"/>
        <v>0</v>
      </c>
      <c r="I199" s="50">
        <f t="shared" si="47"/>
        <v>0</v>
      </c>
      <c r="J199" s="50">
        <f t="shared" si="48"/>
        <v>0</v>
      </c>
      <c r="K199" s="50">
        <f t="shared" ca="1" si="43"/>
        <v>2.5434617509821501E-3</v>
      </c>
      <c r="L199" s="50">
        <f t="shared" ca="1" si="49"/>
        <v>6.4691976787091844E-6</v>
      </c>
      <c r="M199" s="50">
        <f t="shared" ca="1" si="52"/>
        <v>0.16827480948651513</v>
      </c>
      <c r="N199" s="50">
        <f t="shared" ca="1" si="53"/>
        <v>4.4659798625257823</v>
      </c>
      <c r="O199" s="50">
        <f t="shared" ca="1" si="54"/>
        <v>4.2335937140757736</v>
      </c>
      <c r="P199" s="19">
        <f t="shared" ca="1" si="50"/>
        <v>-2.5434617509821501E-3</v>
      </c>
    </row>
    <row r="200" spans="4:16" x14ac:dyDescent="0.2">
      <c r="D200" s="58">
        <f t="shared" si="51"/>
        <v>0</v>
      </c>
      <c r="E200" s="58">
        <f t="shared" si="51"/>
        <v>0</v>
      </c>
      <c r="F200" s="50">
        <f t="shared" si="44"/>
        <v>0</v>
      </c>
      <c r="G200" s="50">
        <f t="shared" si="45"/>
        <v>0</v>
      </c>
      <c r="H200" s="50">
        <f t="shared" si="46"/>
        <v>0</v>
      </c>
      <c r="I200" s="50">
        <f t="shared" si="47"/>
        <v>0</v>
      </c>
      <c r="J200" s="50">
        <f t="shared" si="48"/>
        <v>0</v>
      </c>
      <c r="K200" s="50">
        <f t="shared" ca="1" si="43"/>
        <v>2.5434617509821501E-3</v>
      </c>
      <c r="L200" s="50">
        <f t="shared" ca="1" si="49"/>
        <v>6.4691976787091844E-6</v>
      </c>
      <c r="M200" s="50">
        <f t="shared" ca="1" si="52"/>
        <v>0.16827480948651513</v>
      </c>
      <c r="N200" s="50">
        <f t="shared" ca="1" si="53"/>
        <v>4.4659798625257823</v>
      </c>
      <c r="O200" s="50">
        <f t="shared" ca="1" si="54"/>
        <v>4.2335937140757736</v>
      </c>
      <c r="P200" s="19">
        <f t="shared" ca="1" si="50"/>
        <v>-2.5434617509821501E-3</v>
      </c>
    </row>
    <row r="201" spans="4:16" x14ac:dyDescent="0.2">
      <c r="D201" s="58">
        <f t="shared" si="51"/>
        <v>0</v>
      </c>
      <c r="E201" s="58">
        <f t="shared" si="51"/>
        <v>0</v>
      </c>
      <c r="F201" s="50">
        <f t="shared" si="44"/>
        <v>0</v>
      </c>
      <c r="G201" s="50">
        <f t="shared" si="45"/>
        <v>0</v>
      </c>
      <c r="H201" s="50">
        <f t="shared" si="46"/>
        <v>0</v>
      </c>
      <c r="I201" s="50">
        <f t="shared" si="47"/>
        <v>0</v>
      </c>
      <c r="J201" s="50">
        <f t="shared" si="48"/>
        <v>0</v>
      </c>
      <c r="K201" s="50">
        <f t="shared" ca="1" si="43"/>
        <v>2.5434617509821501E-3</v>
      </c>
      <c r="L201" s="50">
        <f t="shared" ca="1" si="49"/>
        <v>6.4691976787091844E-6</v>
      </c>
      <c r="M201" s="50">
        <f t="shared" ca="1" si="52"/>
        <v>0.16827480948651513</v>
      </c>
      <c r="N201" s="50">
        <f t="shared" ca="1" si="53"/>
        <v>4.4659798625257823</v>
      </c>
      <c r="O201" s="50">
        <f t="shared" ca="1" si="54"/>
        <v>4.2335937140757736</v>
      </c>
      <c r="P201" s="19">
        <f t="shared" ca="1" si="50"/>
        <v>-2.5434617509821501E-3</v>
      </c>
    </row>
    <row r="202" spans="4:16" x14ac:dyDescent="0.2">
      <c r="D202" s="58">
        <f t="shared" si="51"/>
        <v>0</v>
      </c>
      <c r="E202" s="58">
        <f t="shared" si="51"/>
        <v>0</v>
      </c>
      <c r="F202" s="50">
        <f t="shared" si="44"/>
        <v>0</v>
      </c>
      <c r="G202" s="50">
        <f t="shared" si="45"/>
        <v>0</v>
      </c>
      <c r="H202" s="50">
        <f t="shared" si="46"/>
        <v>0</v>
      </c>
      <c r="I202" s="50">
        <f t="shared" si="47"/>
        <v>0</v>
      </c>
      <c r="J202" s="50">
        <f t="shared" si="48"/>
        <v>0</v>
      </c>
      <c r="K202" s="50">
        <f t="shared" ca="1" si="43"/>
        <v>2.5434617509821501E-3</v>
      </c>
      <c r="L202" s="50">
        <f t="shared" ca="1" si="49"/>
        <v>6.4691976787091844E-6</v>
      </c>
      <c r="M202" s="50">
        <f t="shared" ca="1" si="52"/>
        <v>0.16827480948651513</v>
      </c>
      <c r="N202" s="50">
        <f t="shared" ca="1" si="53"/>
        <v>4.4659798625257823</v>
      </c>
      <c r="O202" s="50">
        <f t="shared" ca="1" si="54"/>
        <v>4.2335937140757736</v>
      </c>
      <c r="P202" s="19">
        <f t="shared" ca="1" si="50"/>
        <v>-2.5434617509821501E-3</v>
      </c>
    </row>
    <row r="203" spans="4:16" x14ac:dyDescent="0.2">
      <c r="D203" s="58">
        <f t="shared" si="51"/>
        <v>0</v>
      </c>
      <c r="E203" s="58">
        <f t="shared" si="51"/>
        <v>0</v>
      </c>
      <c r="F203" s="50">
        <f t="shared" si="44"/>
        <v>0</v>
      </c>
      <c r="G203" s="50">
        <f t="shared" si="45"/>
        <v>0</v>
      </c>
      <c r="H203" s="50">
        <f t="shared" si="46"/>
        <v>0</v>
      </c>
      <c r="I203" s="50">
        <f t="shared" si="47"/>
        <v>0</v>
      </c>
      <c r="J203" s="50">
        <f t="shared" si="48"/>
        <v>0</v>
      </c>
      <c r="K203" s="50">
        <f t="shared" ca="1" si="43"/>
        <v>2.5434617509821501E-3</v>
      </c>
      <c r="L203" s="50">
        <f t="shared" ca="1" si="49"/>
        <v>6.4691976787091844E-6</v>
      </c>
      <c r="M203" s="50">
        <f t="shared" ca="1" si="52"/>
        <v>0.16827480948651513</v>
      </c>
      <c r="N203" s="50">
        <f t="shared" ca="1" si="53"/>
        <v>4.4659798625257823</v>
      </c>
      <c r="O203" s="50">
        <f t="shared" ca="1" si="54"/>
        <v>4.2335937140757736</v>
      </c>
      <c r="P203" s="19">
        <f t="shared" ca="1" si="50"/>
        <v>-2.5434617509821501E-3</v>
      </c>
    </row>
    <row r="204" spans="4:16" x14ac:dyDescent="0.2">
      <c r="D204" s="58">
        <f t="shared" ref="D204:E267" si="55">A204/A$18</f>
        <v>0</v>
      </c>
      <c r="E204" s="58">
        <f t="shared" si="55"/>
        <v>0</v>
      </c>
      <c r="F204" s="50">
        <f t="shared" si="44"/>
        <v>0</v>
      </c>
      <c r="G204" s="50">
        <f t="shared" si="45"/>
        <v>0</v>
      </c>
      <c r="H204" s="50">
        <f t="shared" si="46"/>
        <v>0</v>
      </c>
      <c r="I204" s="50">
        <f t="shared" si="47"/>
        <v>0</v>
      </c>
      <c r="J204" s="50">
        <f t="shared" si="48"/>
        <v>0</v>
      </c>
      <c r="K204" s="50">
        <f t="shared" ca="1" si="43"/>
        <v>2.5434617509821501E-3</v>
      </c>
      <c r="L204" s="50">
        <f t="shared" ca="1" si="49"/>
        <v>6.4691976787091844E-6</v>
      </c>
      <c r="M204" s="50">
        <f t="shared" ca="1" si="52"/>
        <v>0.16827480948651513</v>
      </c>
      <c r="N204" s="50">
        <f t="shared" ca="1" si="53"/>
        <v>4.4659798625257823</v>
      </c>
      <c r="O204" s="50">
        <f t="shared" ca="1" si="54"/>
        <v>4.2335937140757736</v>
      </c>
      <c r="P204" s="19">
        <f t="shared" ca="1" si="50"/>
        <v>-2.5434617509821501E-3</v>
      </c>
    </row>
    <row r="205" spans="4:16" x14ac:dyDescent="0.2">
      <c r="D205" s="58">
        <f t="shared" si="55"/>
        <v>0</v>
      </c>
      <c r="E205" s="58">
        <f t="shared" si="55"/>
        <v>0</v>
      </c>
      <c r="F205" s="50">
        <f t="shared" si="44"/>
        <v>0</v>
      </c>
      <c r="G205" s="50">
        <f t="shared" si="45"/>
        <v>0</v>
      </c>
      <c r="H205" s="50">
        <f t="shared" si="46"/>
        <v>0</v>
      </c>
      <c r="I205" s="50">
        <f t="shared" si="47"/>
        <v>0</v>
      </c>
      <c r="J205" s="50">
        <f t="shared" si="48"/>
        <v>0</v>
      </c>
      <c r="K205" s="50">
        <f t="shared" ca="1" si="43"/>
        <v>2.5434617509821501E-3</v>
      </c>
      <c r="L205" s="50">
        <f t="shared" ca="1" si="49"/>
        <v>6.4691976787091844E-6</v>
      </c>
      <c r="M205" s="50">
        <f t="shared" ca="1" si="52"/>
        <v>0.16827480948651513</v>
      </c>
      <c r="N205" s="50">
        <f t="shared" ca="1" si="53"/>
        <v>4.4659798625257823</v>
      </c>
      <c r="O205" s="50">
        <f t="shared" ca="1" si="54"/>
        <v>4.2335937140757736</v>
      </c>
      <c r="P205" s="19">
        <f t="shared" ca="1" si="50"/>
        <v>-2.5434617509821501E-3</v>
      </c>
    </row>
    <row r="206" spans="4:16" x14ac:dyDescent="0.2">
      <c r="D206" s="58">
        <f t="shared" si="55"/>
        <v>0</v>
      </c>
      <c r="E206" s="58">
        <f t="shared" si="55"/>
        <v>0</v>
      </c>
      <c r="F206" s="50">
        <f t="shared" si="44"/>
        <v>0</v>
      </c>
      <c r="G206" s="50">
        <f t="shared" si="45"/>
        <v>0</v>
      </c>
      <c r="H206" s="50">
        <f t="shared" si="46"/>
        <v>0</v>
      </c>
      <c r="I206" s="50">
        <f t="shared" si="47"/>
        <v>0</v>
      </c>
      <c r="J206" s="50">
        <f t="shared" si="48"/>
        <v>0</v>
      </c>
      <c r="K206" s="50">
        <f t="shared" ca="1" si="43"/>
        <v>2.5434617509821501E-3</v>
      </c>
      <c r="L206" s="50">
        <f t="shared" ca="1" si="49"/>
        <v>6.4691976787091844E-6</v>
      </c>
      <c r="M206" s="50">
        <f t="shared" ca="1" si="52"/>
        <v>0.16827480948651513</v>
      </c>
      <c r="N206" s="50">
        <f t="shared" ca="1" si="53"/>
        <v>4.4659798625257823</v>
      </c>
      <c r="O206" s="50">
        <f t="shared" ca="1" si="54"/>
        <v>4.2335937140757736</v>
      </c>
      <c r="P206" s="19">
        <f t="shared" ca="1" si="50"/>
        <v>-2.5434617509821501E-3</v>
      </c>
    </row>
    <row r="207" spans="4:16" x14ac:dyDescent="0.2">
      <c r="D207" s="58">
        <f t="shared" si="55"/>
        <v>0</v>
      </c>
      <c r="E207" s="58">
        <f t="shared" si="55"/>
        <v>0</v>
      </c>
      <c r="F207" s="50">
        <f t="shared" si="44"/>
        <v>0</v>
      </c>
      <c r="G207" s="50">
        <f t="shared" si="45"/>
        <v>0</v>
      </c>
      <c r="H207" s="50">
        <f t="shared" si="46"/>
        <v>0</v>
      </c>
      <c r="I207" s="50">
        <f t="shared" si="47"/>
        <v>0</v>
      </c>
      <c r="J207" s="50">
        <f t="shared" si="48"/>
        <v>0</v>
      </c>
      <c r="K207" s="50">
        <f t="shared" ca="1" si="43"/>
        <v>2.5434617509821501E-3</v>
      </c>
      <c r="L207" s="50">
        <f t="shared" ca="1" si="49"/>
        <v>6.4691976787091844E-6</v>
      </c>
      <c r="M207" s="50">
        <f t="shared" ca="1" si="52"/>
        <v>0.16827480948651513</v>
      </c>
      <c r="N207" s="50">
        <f t="shared" ca="1" si="53"/>
        <v>4.4659798625257823</v>
      </c>
      <c r="O207" s="50">
        <f t="shared" ca="1" si="54"/>
        <v>4.2335937140757736</v>
      </c>
      <c r="P207" s="19">
        <f t="shared" ca="1" si="50"/>
        <v>-2.5434617509821501E-3</v>
      </c>
    </row>
    <row r="208" spans="4:16" x14ac:dyDescent="0.2">
      <c r="D208" s="58">
        <f t="shared" si="55"/>
        <v>0</v>
      </c>
      <c r="E208" s="58">
        <f t="shared" si="55"/>
        <v>0</v>
      </c>
      <c r="F208" s="50">
        <f t="shared" si="44"/>
        <v>0</v>
      </c>
      <c r="G208" s="50">
        <f t="shared" si="45"/>
        <v>0</v>
      </c>
      <c r="H208" s="50">
        <f t="shared" si="46"/>
        <v>0</v>
      </c>
      <c r="I208" s="50">
        <f t="shared" si="47"/>
        <v>0</v>
      </c>
      <c r="J208" s="50">
        <f t="shared" si="48"/>
        <v>0</v>
      </c>
      <c r="K208" s="50">
        <f t="shared" ca="1" si="43"/>
        <v>2.5434617509821501E-3</v>
      </c>
      <c r="L208" s="50">
        <f t="shared" ca="1" si="49"/>
        <v>6.4691976787091844E-6</v>
      </c>
      <c r="M208" s="50">
        <f t="shared" ca="1" si="52"/>
        <v>0.16827480948651513</v>
      </c>
      <c r="N208" s="50">
        <f t="shared" ca="1" si="53"/>
        <v>4.4659798625257823</v>
      </c>
      <c r="O208" s="50">
        <f t="shared" ca="1" si="54"/>
        <v>4.2335937140757736</v>
      </c>
      <c r="P208" s="19">
        <f t="shared" ca="1" si="50"/>
        <v>-2.5434617509821501E-3</v>
      </c>
    </row>
    <row r="209" spans="4:16" x14ac:dyDescent="0.2">
      <c r="D209" s="58">
        <f t="shared" si="55"/>
        <v>0</v>
      </c>
      <c r="E209" s="58">
        <f t="shared" si="55"/>
        <v>0</v>
      </c>
      <c r="F209" s="50">
        <f t="shared" si="44"/>
        <v>0</v>
      </c>
      <c r="G209" s="50">
        <f t="shared" si="45"/>
        <v>0</v>
      </c>
      <c r="H209" s="50">
        <f t="shared" si="46"/>
        <v>0</v>
      </c>
      <c r="I209" s="50">
        <f t="shared" si="47"/>
        <v>0</v>
      </c>
      <c r="J209" s="50">
        <f t="shared" si="48"/>
        <v>0</v>
      </c>
      <c r="K209" s="50">
        <f t="shared" ca="1" si="43"/>
        <v>2.5434617509821501E-3</v>
      </c>
      <c r="L209" s="50">
        <f t="shared" ca="1" si="49"/>
        <v>6.4691976787091844E-6</v>
      </c>
      <c r="M209" s="50">
        <f t="shared" ca="1" si="52"/>
        <v>0.16827480948651513</v>
      </c>
      <c r="N209" s="50">
        <f t="shared" ca="1" si="53"/>
        <v>4.4659798625257823</v>
      </c>
      <c r="O209" s="50">
        <f t="shared" ca="1" si="54"/>
        <v>4.2335937140757736</v>
      </c>
      <c r="P209" s="19">
        <f t="shared" ca="1" si="50"/>
        <v>-2.5434617509821501E-3</v>
      </c>
    </row>
    <row r="210" spans="4:16" x14ac:dyDescent="0.2">
      <c r="D210" s="58">
        <f t="shared" si="55"/>
        <v>0</v>
      </c>
      <c r="E210" s="58">
        <f t="shared" si="55"/>
        <v>0</v>
      </c>
      <c r="F210" s="50">
        <f t="shared" si="44"/>
        <v>0</v>
      </c>
      <c r="G210" s="50">
        <f t="shared" si="45"/>
        <v>0</v>
      </c>
      <c r="H210" s="50">
        <f t="shared" si="46"/>
        <v>0</v>
      </c>
      <c r="I210" s="50">
        <f t="shared" si="47"/>
        <v>0</v>
      </c>
      <c r="J210" s="50">
        <f t="shared" si="48"/>
        <v>0</v>
      </c>
      <c r="K210" s="50">
        <f t="shared" ca="1" si="43"/>
        <v>2.5434617509821501E-3</v>
      </c>
      <c r="L210" s="50">
        <f t="shared" ca="1" si="49"/>
        <v>6.4691976787091844E-6</v>
      </c>
      <c r="M210" s="50">
        <f t="shared" ca="1" si="52"/>
        <v>0.16827480948651513</v>
      </c>
      <c r="N210" s="50">
        <f t="shared" ca="1" si="53"/>
        <v>4.4659798625257823</v>
      </c>
      <c r="O210" s="50">
        <f t="shared" ca="1" si="54"/>
        <v>4.2335937140757736</v>
      </c>
      <c r="P210" s="19">
        <f t="shared" ca="1" si="50"/>
        <v>-2.5434617509821501E-3</v>
      </c>
    </row>
    <row r="211" spans="4:16" x14ac:dyDescent="0.2">
      <c r="D211" s="58">
        <f t="shared" si="55"/>
        <v>0</v>
      </c>
      <c r="E211" s="58">
        <f t="shared" si="55"/>
        <v>0</v>
      </c>
      <c r="F211" s="50">
        <f t="shared" si="44"/>
        <v>0</v>
      </c>
      <c r="G211" s="50">
        <f t="shared" si="45"/>
        <v>0</v>
      </c>
      <c r="H211" s="50">
        <f t="shared" si="46"/>
        <v>0</v>
      </c>
      <c r="I211" s="50">
        <f t="shared" si="47"/>
        <v>0</v>
      </c>
      <c r="J211" s="50">
        <f t="shared" si="48"/>
        <v>0</v>
      </c>
      <c r="K211" s="50">
        <f t="shared" ca="1" si="43"/>
        <v>2.5434617509821501E-3</v>
      </c>
      <c r="L211" s="50">
        <f t="shared" ca="1" si="49"/>
        <v>6.4691976787091844E-6</v>
      </c>
      <c r="M211" s="50">
        <f t="shared" ca="1" si="52"/>
        <v>0.16827480948651513</v>
      </c>
      <c r="N211" s="50">
        <f t="shared" ca="1" si="53"/>
        <v>4.4659798625257823</v>
      </c>
      <c r="O211" s="50">
        <f t="shared" ca="1" si="54"/>
        <v>4.2335937140757736</v>
      </c>
      <c r="P211" s="19">
        <f t="shared" ca="1" si="50"/>
        <v>-2.5434617509821501E-3</v>
      </c>
    </row>
    <row r="212" spans="4:16" x14ac:dyDescent="0.2">
      <c r="D212" s="58">
        <f t="shared" si="55"/>
        <v>0</v>
      </c>
      <c r="E212" s="58">
        <f t="shared" si="55"/>
        <v>0</v>
      </c>
      <c r="F212" s="50">
        <f t="shared" si="44"/>
        <v>0</v>
      </c>
      <c r="G212" s="50">
        <f t="shared" si="45"/>
        <v>0</v>
      </c>
      <c r="H212" s="50">
        <f t="shared" si="46"/>
        <v>0</v>
      </c>
      <c r="I212" s="50">
        <f t="shared" si="47"/>
        <v>0</v>
      </c>
      <c r="J212" s="50">
        <f t="shared" si="48"/>
        <v>0</v>
      </c>
      <c r="K212" s="50">
        <f t="shared" ca="1" si="43"/>
        <v>2.5434617509821501E-3</v>
      </c>
      <c r="L212" s="50">
        <f t="shared" ca="1" si="49"/>
        <v>6.4691976787091844E-6</v>
      </c>
      <c r="M212" s="50">
        <f t="shared" ca="1" si="52"/>
        <v>0.16827480948651513</v>
      </c>
      <c r="N212" s="50">
        <f t="shared" ca="1" si="53"/>
        <v>4.4659798625257823</v>
      </c>
      <c r="O212" s="50">
        <f t="shared" ca="1" si="54"/>
        <v>4.2335937140757736</v>
      </c>
      <c r="P212" s="19">
        <f t="shared" ca="1" si="50"/>
        <v>-2.5434617509821501E-3</v>
      </c>
    </row>
    <row r="213" spans="4:16" x14ac:dyDescent="0.2">
      <c r="D213" s="58">
        <f t="shared" si="55"/>
        <v>0</v>
      </c>
      <c r="E213" s="58">
        <f t="shared" si="55"/>
        <v>0</v>
      </c>
      <c r="F213" s="50">
        <f t="shared" si="44"/>
        <v>0</v>
      </c>
      <c r="G213" s="50">
        <f t="shared" si="45"/>
        <v>0</v>
      </c>
      <c r="H213" s="50">
        <f t="shared" si="46"/>
        <v>0</v>
      </c>
      <c r="I213" s="50">
        <f t="shared" si="47"/>
        <v>0</v>
      </c>
      <c r="J213" s="50">
        <f t="shared" si="48"/>
        <v>0</v>
      </c>
      <c r="K213" s="50">
        <f t="shared" ref="K213:K276" ca="1" si="56">+E$4+E$5*D213+E$6*D213^2</f>
        <v>2.5434617509821501E-3</v>
      </c>
      <c r="L213" s="50">
        <f t="shared" ca="1" si="49"/>
        <v>6.4691976787091844E-6</v>
      </c>
      <c r="M213" s="50">
        <f t="shared" ca="1" si="52"/>
        <v>0.16827480948651513</v>
      </c>
      <c r="N213" s="50">
        <f t="shared" ca="1" si="53"/>
        <v>4.4659798625257823</v>
      </c>
      <c r="O213" s="50">
        <f t="shared" ca="1" si="54"/>
        <v>4.2335937140757736</v>
      </c>
      <c r="P213" s="19">
        <f t="shared" ca="1" si="50"/>
        <v>-2.5434617509821501E-3</v>
      </c>
    </row>
    <row r="214" spans="4:16" x14ac:dyDescent="0.2">
      <c r="D214" s="58">
        <f t="shared" si="55"/>
        <v>0</v>
      </c>
      <c r="E214" s="58">
        <f t="shared" si="55"/>
        <v>0</v>
      </c>
      <c r="F214" s="50">
        <f t="shared" ref="F214:F277" si="57">D214*D214</f>
        <v>0</v>
      </c>
      <c r="G214" s="50">
        <f t="shared" ref="G214:G277" si="58">D214*F214</f>
        <v>0</v>
      </c>
      <c r="H214" s="50">
        <f t="shared" ref="H214:H277" si="59">F214*F214</f>
        <v>0</v>
      </c>
      <c r="I214" s="50">
        <f t="shared" ref="I214:I277" si="60">E214*D214</f>
        <v>0</v>
      </c>
      <c r="J214" s="50">
        <f t="shared" ref="J214:J277" si="61">I214*D214</f>
        <v>0</v>
      </c>
      <c r="K214" s="50">
        <f t="shared" ca="1" si="56"/>
        <v>2.5434617509821501E-3</v>
      </c>
      <c r="L214" s="50">
        <f t="shared" ref="L214:L277" ca="1" si="62">+(K214-E214)^2</f>
        <v>6.4691976787091844E-6</v>
      </c>
      <c r="M214" s="50">
        <f t="shared" ca="1" si="52"/>
        <v>0.16827480948651513</v>
      </c>
      <c r="N214" s="50">
        <f t="shared" ca="1" si="53"/>
        <v>4.4659798625257823</v>
      </c>
      <c r="O214" s="50">
        <f t="shared" ca="1" si="54"/>
        <v>4.2335937140757736</v>
      </c>
      <c r="P214" s="19">
        <f t="shared" ref="P214:P277" ca="1" si="63">+E214-K214</f>
        <v>-2.5434617509821501E-3</v>
      </c>
    </row>
    <row r="215" spans="4:16" x14ac:dyDescent="0.2">
      <c r="D215" s="58">
        <f t="shared" si="55"/>
        <v>0</v>
      </c>
      <c r="E215" s="58">
        <f t="shared" si="55"/>
        <v>0</v>
      </c>
      <c r="F215" s="50">
        <f t="shared" si="57"/>
        <v>0</v>
      </c>
      <c r="G215" s="50">
        <f t="shared" si="58"/>
        <v>0</v>
      </c>
      <c r="H215" s="50">
        <f t="shared" si="59"/>
        <v>0</v>
      </c>
      <c r="I215" s="50">
        <f t="shared" si="60"/>
        <v>0</v>
      </c>
      <c r="J215" s="50">
        <f t="shared" si="61"/>
        <v>0</v>
      </c>
      <c r="K215" s="50">
        <f t="shared" ca="1" si="56"/>
        <v>2.5434617509821501E-3</v>
      </c>
      <c r="L215" s="50">
        <f t="shared" ca="1" si="62"/>
        <v>6.4691976787091844E-6</v>
      </c>
      <c r="M215" s="50">
        <f t="shared" ca="1" si="52"/>
        <v>0.16827480948651513</v>
      </c>
      <c r="N215" s="50">
        <f t="shared" ca="1" si="53"/>
        <v>4.4659798625257823</v>
      </c>
      <c r="O215" s="50">
        <f t="shared" ca="1" si="54"/>
        <v>4.2335937140757736</v>
      </c>
      <c r="P215" s="19">
        <f t="shared" ca="1" si="63"/>
        <v>-2.5434617509821501E-3</v>
      </c>
    </row>
    <row r="216" spans="4:16" x14ac:dyDescent="0.2">
      <c r="D216" s="58">
        <f t="shared" si="55"/>
        <v>0</v>
      </c>
      <c r="E216" s="58">
        <f t="shared" si="55"/>
        <v>0</v>
      </c>
      <c r="F216" s="50">
        <f t="shared" si="57"/>
        <v>0</v>
      </c>
      <c r="G216" s="50">
        <f t="shared" si="58"/>
        <v>0</v>
      </c>
      <c r="H216" s="50">
        <f t="shared" si="59"/>
        <v>0</v>
      </c>
      <c r="I216" s="50">
        <f t="shared" si="60"/>
        <v>0</v>
      </c>
      <c r="J216" s="50">
        <f t="shared" si="61"/>
        <v>0</v>
      </c>
      <c r="K216" s="50">
        <f t="shared" ca="1" si="56"/>
        <v>2.5434617509821501E-3</v>
      </c>
      <c r="L216" s="50">
        <f t="shared" ca="1" si="62"/>
        <v>6.4691976787091844E-6</v>
      </c>
      <c r="M216" s="50">
        <f t="shared" ca="1" si="52"/>
        <v>0.16827480948651513</v>
      </c>
      <c r="N216" s="50">
        <f t="shared" ca="1" si="53"/>
        <v>4.4659798625257823</v>
      </c>
      <c r="O216" s="50">
        <f t="shared" ca="1" si="54"/>
        <v>4.2335937140757736</v>
      </c>
      <c r="P216" s="19">
        <f t="shared" ca="1" si="63"/>
        <v>-2.5434617509821501E-3</v>
      </c>
    </row>
    <row r="217" spans="4:16" x14ac:dyDescent="0.2">
      <c r="D217" s="58">
        <f t="shared" si="55"/>
        <v>0</v>
      </c>
      <c r="E217" s="58">
        <f t="shared" si="55"/>
        <v>0</v>
      </c>
      <c r="F217" s="50">
        <f t="shared" si="57"/>
        <v>0</v>
      </c>
      <c r="G217" s="50">
        <f t="shared" si="58"/>
        <v>0</v>
      </c>
      <c r="H217" s="50">
        <f t="shared" si="59"/>
        <v>0</v>
      </c>
      <c r="I217" s="50">
        <f t="shared" si="60"/>
        <v>0</v>
      </c>
      <c r="J217" s="50">
        <f t="shared" si="61"/>
        <v>0</v>
      </c>
      <c r="K217" s="50">
        <f t="shared" ca="1" si="56"/>
        <v>2.5434617509821501E-3</v>
      </c>
      <c r="L217" s="50">
        <f t="shared" ca="1" si="62"/>
        <v>6.4691976787091844E-6</v>
      </c>
      <c r="M217" s="50">
        <f t="shared" ca="1" si="52"/>
        <v>0.16827480948651513</v>
      </c>
      <c r="N217" s="50">
        <f t="shared" ca="1" si="53"/>
        <v>4.4659798625257823</v>
      </c>
      <c r="O217" s="50">
        <f t="shared" ca="1" si="54"/>
        <v>4.2335937140757736</v>
      </c>
      <c r="P217" s="19">
        <f t="shared" ca="1" si="63"/>
        <v>-2.5434617509821501E-3</v>
      </c>
    </row>
    <row r="218" spans="4:16" x14ac:dyDescent="0.2">
      <c r="D218" s="58">
        <f t="shared" si="55"/>
        <v>0</v>
      </c>
      <c r="E218" s="58">
        <f t="shared" si="55"/>
        <v>0</v>
      </c>
      <c r="F218" s="50">
        <f t="shared" si="57"/>
        <v>0</v>
      </c>
      <c r="G218" s="50">
        <f t="shared" si="58"/>
        <v>0</v>
      </c>
      <c r="H218" s="50">
        <f t="shared" si="59"/>
        <v>0</v>
      </c>
      <c r="I218" s="50">
        <f t="shared" si="60"/>
        <v>0</v>
      </c>
      <c r="J218" s="50">
        <f t="shared" si="61"/>
        <v>0</v>
      </c>
      <c r="K218" s="50">
        <f t="shared" ca="1" si="56"/>
        <v>2.5434617509821501E-3</v>
      </c>
      <c r="L218" s="50">
        <f t="shared" ca="1" si="62"/>
        <v>6.4691976787091844E-6</v>
      </c>
      <c r="M218" s="50">
        <f t="shared" ca="1" si="52"/>
        <v>0.16827480948651513</v>
      </c>
      <c r="N218" s="50">
        <f t="shared" ca="1" si="53"/>
        <v>4.4659798625257823</v>
      </c>
      <c r="O218" s="50">
        <f t="shared" ca="1" si="54"/>
        <v>4.2335937140757736</v>
      </c>
      <c r="P218" s="19">
        <f t="shared" ca="1" si="63"/>
        <v>-2.5434617509821501E-3</v>
      </c>
    </row>
    <row r="219" spans="4:16" x14ac:dyDescent="0.2">
      <c r="D219" s="58">
        <f t="shared" si="55"/>
        <v>0</v>
      </c>
      <c r="E219" s="58">
        <f t="shared" si="55"/>
        <v>0</v>
      </c>
      <c r="F219" s="50">
        <f t="shared" si="57"/>
        <v>0</v>
      </c>
      <c r="G219" s="50">
        <f t="shared" si="58"/>
        <v>0</v>
      </c>
      <c r="H219" s="50">
        <f t="shared" si="59"/>
        <v>0</v>
      </c>
      <c r="I219" s="50">
        <f t="shared" si="60"/>
        <v>0</v>
      </c>
      <c r="J219" s="50">
        <f t="shared" si="61"/>
        <v>0</v>
      </c>
      <c r="K219" s="50">
        <f t="shared" ca="1" si="56"/>
        <v>2.5434617509821501E-3</v>
      </c>
      <c r="L219" s="50">
        <f t="shared" ca="1" si="62"/>
        <v>6.4691976787091844E-6</v>
      </c>
      <c r="M219" s="50">
        <f t="shared" ca="1" si="52"/>
        <v>0.16827480948651513</v>
      </c>
      <c r="N219" s="50">
        <f t="shared" ca="1" si="53"/>
        <v>4.4659798625257823</v>
      </c>
      <c r="O219" s="50">
        <f t="shared" ca="1" si="54"/>
        <v>4.2335937140757736</v>
      </c>
      <c r="P219" s="19">
        <f t="shared" ca="1" si="63"/>
        <v>-2.5434617509821501E-3</v>
      </c>
    </row>
    <row r="220" spans="4:16" x14ac:dyDescent="0.2">
      <c r="D220" s="58">
        <f t="shared" si="55"/>
        <v>0</v>
      </c>
      <c r="E220" s="58">
        <f t="shared" si="55"/>
        <v>0</v>
      </c>
      <c r="F220" s="50">
        <f t="shared" si="57"/>
        <v>0</v>
      </c>
      <c r="G220" s="50">
        <f t="shared" si="58"/>
        <v>0</v>
      </c>
      <c r="H220" s="50">
        <f t="shared" si="59"/>
        <v>0</v>
      </c>
      <c r="I220" s="50">
        <f t="shared" si="60"/>
        <v>0</v>
      </c>
      <c r="J220" s="50">
        <f t="shared" si="61"/>
        <v>0</v>
      </c>
      <c r="K220" s="50">
        <f t="shared" ca="1" si="56"/>
        <v>2.5434617509821501E-3</v>
      </c>
      <c r="L220" s="50">
        <f t="shared" ca="1" si="62"/>
        <v>6.4691976787091844E-6</v>
      </c>
      <c r="M220" s="50">
        <f t="shared" ca="1" si="52"/>
        <v>0.16827480948651513</v>
      </c>
      <c r="N220" s="50">
        <f t="shared" ca="1" si="53"/>
        <v>4.4659798625257823</v>
      </c>
      <c r="O220" s="50">
        <f t="shared" ca="1" si="54"/>
        <v>4.2335937140757736</v>
      </c>
      <c r="P220" s="19">
        <f t="shared" ca="1" si="63"/>
        <v>-2.5434617509821501E-3</v>
      </c>
    </row>
    <row r="221" spans="4:16" x14ac:dyDescent="0.2">
      <c r="D221" s="58">
        <f t="shared" si="55"/>
        <v>0</v>
      </c>
      <c r="E221" s="58">
        <f t="shared" si="55"/>
        <v>0</v>
      </c>
      <c r="F221" s="50">
        <f t="shared" si="57"/>
        <v>0</v>
      </c>
      <c r="G221" s="50">
        <f t="shared" si="58"/>
        <v>0</v>
      </c>
      <c r="H221" s="50">
        <f t="shared" si="59"/>
        <v>0</v>
      </c>
      <c r="I221" s="50">
        <f t="shared" si="60"/>
        <v>0</v>
      </c>
      <c r="J221" s="50">
        <f t="shared" si="61"/>
        <v>0</v>
      </c>
      <c r="K221" s="50">
        <f t="shared" ca="1" si="56"/>
        <v>2.5434617509821501E-3</v>
      </c>
      <c r="L221" s="50">
        <f t="shared" ca="1" si="62"/>
        <v>6.4691976787091844E-6</v>
      </c>
      <c r="M221" s="50">
        <f t="shared" ca="1" si="52"/>
        <v>0.16827480948651513</v>
      </c>
      <c r="N221" s="50">
        <f t="shared" ca="1" si="53"/>
        <v>4.4659798625257823</v>
      </c>
      <c r="O221" s="50">
        <f t="shared" ca="1" si="54"/>
        <v>4.2335937140757736</v>
      </c>
      <c r="P221" s="19">
        <f t="shared" ca="1" si="63"/>
        <v>-2.5434617509821501E-3</v>
      </c>
    </row>
    <row r="222" spans="4:16" x14ac:dyDescent="0.2">
      <c r="D222" s="58">
        <f t="shared" si="55"/>
        <v>0</v>
      </c>
      <c r="E222" s="58">
        <f t="shared" si="55"/>
        <v>0</v>
      </c>
      <c r="F222" s="50">
        <f t="shared" si="57"/>
        <v>0</v>
      </c>
      <c r="G222" s="50">
        <f t="shared" si="58"/>
        <v>0</v>
      </c>
      <c r="H222" s="50">
        <f t="shared" si="59"/>
        <v>0</v>
      </c>
      <c r="I222" s="50">
        <f t="shared" si="60"/>
        <v>0</v>
      </c>
      <c r="J222" s="50">
        <f t="shared" si="61"/>
        <v>0</v>
      </c>
      <c r="K222" s="50">
        <f t="shared" ca="1" si="56"/>
        <v>2.5434617509821501E-3</v>
      </c>
      <c r="L222" s="50">
        <f t="shared" ca="1" si="62"/>
        <v>6.4691976787091844E-6</v>
      </c>
      <c r="M222" s="50">
        <f t="shared" ca="1" si="52"/>
        <v>0.16827480948651513</v>
      </c>
      <c r="N222" s="50">
        <f t="shared" ca="1" si="53"/>
        <v>4.4659798625257823</v>
      </c>
      <c r="O222" s="50">
        <f t="shared" ca="1" si="54"/>
        <v>4.2335937140757736</v>
      </c>
      <c r="P222" s="19">
        <f t="shared" ca="1" si="63"/>
        <v>-2.5434617509821501E-3</v>
      </c>
    </row>
    <row r="223" spans="4:16" x14ac:dyDescent="0.2">
      <c r="D223" s="58">
        <f t="shared" si="55"/>
        <v>0</v>
      </c>
      <c r="E223" s="58">
        <f t="shared" si="55"/>
        <v>0</v>
      </c>
      <c r="F223" s="50">
        <f t="shared" si="57"/>
        <v>0</v>
      </c>
      <c r="G223" s="50">
        <f t="shared" si="58"/>
        <v>0</v>
      </c>
      <c r="H223" s="50">
        <f t="shared" si="59"/>
        <v>0</v>
      </c>
      <c r="I223" s="50">
        <f t="shared" si="60"/>
        <v>0</v>
      </c>
      <c r="J223" s="50">
        <f t="shared" si="61"/>
        <v>0</v>
      </c>
      <c r="K223" s="50">
        <f t="shared" ca="1" si="56"/>
        <v>2.5434617509821501E-3</v>
      </c>
      <c r="L223" s="50">
        <f t="shared" ca="1" si="62"/>
        <v>6.4691976787091844E-6</v>
      </c>
      <c r="M223" s="50">
        <f t="shared" ca="1" si="52"/>
        <v>0.16827480948651513</v>
      </c>
      <c r="N223" s="50">
        <f t="shared" ca="1" si="53"/>
        <v>4.4659798625257823</v>
      </c>
      <c r="O223" s="50">
        <f t="shared" ca="1" si="54"/>
        <v>4.2335937140757736</v>
      </c>
      <c r="P223" s="19">
        <f t="shared" ca="1" si="63"/>
        <v>-2.5434617509821501E-3</v>
      </c>
    </row>
    <row r="224" spans="4:16" x14ac:dyDescent="0.2">
      <c r="D224" s="58">
        <f t="shared" si="55"/>
        <v>0</v>
      </c>
      <c r="E224" s="58">
        <f t="shared" si="55"/>
        <v>0</v>
      </c>
      <c r="F224" s="50">
        <f t="shared" si="57"/>
        <v>0</v>
      </c>
      <c r="G224" s="50">
        <f t="shared" si="58"/>
        <v>0</v>
      </c>
      <c r="H224" s="50">
        <f t="shared" si="59"/>
        <v>0</v>
      </c>
      <c r="I224" s="50">
        <f t="shared" si="60"/>
        <v>0</v>
      </c>
      <c r="J224" s="50">
        <f t="shared" si="61"/>
        <v>0</v>
      </c>
      <c r="K224" s="50">
        <f t="shared" ca="1" si="56"/>
        <v>2.5434617509821501E-3</v>
      </c>
      <c r="L224" s="50">
        <f t="shared" ca="1" si="62"/>
        <v>6.4691976787091844E-6</v>
      </c>
      <c r="M224" s="50">
        <f t="shared" ca="1" si="52"/>
        <v>0.16827480948651513</v>
      </c>
      <c r="N224" s="50">
        <f t="shared" ca="1" si="53"/>
        <v>4.4659798625257823</v>
      </c>
      <c r="O224" s="50">
        <f t="shared" ca="1" si="54"/>
        <v>4.2335937140757736</v>
      </c>
      <c r="P224" s="19">
        <f t="shared" ca="1" si="63"/>
        <v>-2.5434617509821501E-3</v>
      </c>
    </row>
    <row r="225" spans="4:16" x14ac:dyDescent="0.2">
      <c r="D225" s="58">
        <f t="shared" si="55"/>
        <v>0</v>
      </c>
      <c r="E225" s="58">
        <f t="shared" si="55"/>
        <v>0</v>
      </c>
      <c r="F225" s="50">
        <f t="shared" si="57"/>
        <v>0</v>
      </c>
      <c r="G225" s="50">
        <f t="shared" si="58"/>
        <v>0</v>
      </c>
      <c r="H225" s="50">
        <f t="shared" si="59"/>
        <v>0</v>
      </c>
      <c r="I225" s="50">
        <f t="shared" si="60"/>
        <v>0</v>
      </c>
      <c r="J225" s="50">
        <f t="shared" si="61"/>
        <v>0</v>
      </c>
      <c r="K225" s="50">
        <f t="shared" ca="1" si="56"/>
        <v>2.5434617509821501E-3</v>
      </c>
      <c r="L225" s="50">
        <f t="shared" ca="1" si="62"/>
        <v>6.4691976787091844E-6</v>
      </c>
      <c r="M225" s="50">
        <f t="shared" ca="1" si="52"/>
        <v>0.16827480948651513</v>
      </c>
      <c r="N225" s="50">
        <f t="shared" ca="1" si="53"/>
        <v>4.4659798625257823</v>
      </c>
      <c r="O225" s="50">
        <f t="shared" ca="1" si="54"/>
        <v>4.2335937140757736</v>
      </c>
      <c r="P225" s="19">
        <f t="shared" ca="1" si="63"/>
        <v>-2.5434617509821501E-3</v>
      </c>
    </row>
    <row r="226" spans="4:16" x14ac:dyDescent="0.2">
      <c r="D226" s="58">
        <f t="shared" si="55"/>
        <v>0</v>
      </c>
      <c r="E226" s="58">
        <f t="shared" si="55"/>
        <v>0</v>
      </c>
      <c r="F226" s="50">
        <f t="shared" si="57"/>
        <v>0</v>
      </c>
      <c r="G226" s="50">
        <f t="shared" si="58"/>
        <v>0</v>
      </c>
      <c r="H226" s="50">
        <f t="shared" si="59"/>
        <v>0</v>
      </c>
      <c r="I226" s="50">
        <f t="shared" si="60"/>
        <v>0</v>
      </c>
      <c r="J226" s="50">
        <f t="shared" si="61"/>
        <v>0</v>
      </c>
      <c r="K226" s="50">
        <f t="shared" ca="1" si="56"/>
        <v>2.5434617509821501E-3</v>
      </c>
      <c r="L226" s="50">
        <f t="shared" ca="1" si="62"/>
        <v>6.4691976787091844E-6</v>
      </c>
      <c r="M226" s="50">
        <f t="shared" ca="1" si="52"/>
        <v>0.16827480948651513</v>
      </c>
      <c r="N226" s="50">
        <f t="shared" ca="1" si="53"/>
        <v>4.4659798625257823</v>
      </c>
      <c r="O226" s="50">
        <f t="shared" ca="1" si="54"/>
        <v>4.2335937140757736</v>
      </c>
      <c r="P226" s="19">
        <f t="shared" ca="1" si="63"/>
        <v>-2.5434617509821501E-3</v>
      </c>
    </row>
    <row r="227" spans="4:16" x14ac:dyDescent="0.2">
      <c r="D227" s="58">
        <f t="shared" si="55"/>
        <v>0</v>
      </c>
      <c r="E227" s="58">
        <f t="shared" si="55"/>
        <v>0</v>
      </c>
      <c r="F227" s="50">
        <f t="shared" si="57"/>
        <v>0</v>
      </c>
      <c r="G227" s="50">
        <f t="shared" si="58"/>
        <v>0</v>
      </c>
      <c r="H227" s="50">
        <f t="shared" si="59"/>
        <v>0</v>
      </c>
      <c r="I227" s="50">
        <f t="shared" si="60"/>
        <v>0</v>
      </c>
      <c r="J227" s="50">
        <f t="shared" si="61"/>
        <v>0</v>
      </c>
      <c r="K227" s="50">
        <f t="shared" ca="1" si="56"/>
        <v>2.5434617509821501E-3</v>
      </c>
      <c r="L227" s="50">
        <f t="shared" ca="1" si="62"/>
        <v>6.4691976787091844E-6</v>
      </c>
      <c r="M227" s="50">
        <f t="shared" ca="1" si="52"/>
        <v>0.16827480948651513</v>
      </c>
      <c r="N227" s="50">
        <f t="shared" ca="1" si="53"/>
        <v>4.4659798625257823</v>
      </c>
      <c r="O227" s="50">
        <f t="shared" ca="1" si="54"/>
        <v>4.2335937140757736</v>
      </c>
      <c r="P227" s="19">
        <f t="shared" ca="1" si="63"/>
        <v>-2.5434617509821501E-3</v>
      </c>
    </row>
    <row r="228" spans="4:16" x14ac:dyDescent="0.2">
      <c r="D228" s="58">
        <f t="shared" si="55"/>
        <v>0</v>
      </c>
      <c r="E228" s="58">
        <f t="shared" si="55"/>
        <v>0</v>
      </c>
      <c r="F228" s="50">
        <f t="shared" si="57"/>
        <v>0</v>
      </c>
      <c r="G228" s="50">
        <f t="shared" si="58"/>
        <v>0</v>
      </c>
      <c r="H228" s="50">
        <f t="shared" si="59"/>
        <v>0</v>
      </c>
      <c r="I228" s="50">
        <f t="shared" si="60"/>
        <v>0</v>
      </c>
      <c r="J228" s="50">
        <f t="shared" si="61"/>
        <v>0</v>
      </c>
      <c r="K228" s="50">
        <f t="shared" ca="1" si="56"/>
        <v>2.5434617509821501E-3</v>
      </c>
      <c r="L228" s="50">
        <f t="shared" ca="1" si="62"/>
        <v>6.4691976787091844E-6</v>
      </c>
      <c r="M228" s="50">
        <f t="shared" ca="1" si="52"/>
        <v>0.16827480948651513</v>
      </c>
      <c r="N228" s="50">
        <f t="shared" ca="1" si="53"/>
        <v>4.4659798625257823</v>
      </c>
      <c r="O228" s="50">
        <f t="shared" ca="1" si="54"/>
        <v>4.2335937140757736</v>
      </c>
      <c r="P228" s="19">
        <f t="shared" ca="1" si="63"/>
        <v>-2.5434617509821501E-3</v>
      </c>
    </row>
    <row r="229" spans="4:16" x14ac:dyDescent="0.2">
      <c r="D229" s="58">
        <f t="shared" si="55"/>
        <v>0</v>
      </c>
      <c r="E229" s="58">
        <f t="shared" si="55"/>
        <v>0</v>
      </c>
      <c r="F229" s="50">
        <f t="shared" si="57"/>
        <v>0</v>
      </c>
      <c r="G229" s="50">
        <f t="shared" si="58"/>
        <v>0</v>
      </c>
      <c r="H229" s="50">
        <f t="shared" si="59"/>
        <v>0</v>
      </c>
      <c r="I229" s="50">
        <f t="shared" si="60"/>
        <v>0</v>
      </c>
      <c r="J229" s="50">
        <f t="shared" si="61"/>
        <v>0</v>
      </c>
      <c r="K229" s="50">
        <f t="shared" ca="1" si="56"/>
        <v>2.5434617509821501E-3</v>
      </c>
      <c r="L229" s="50">
        <f t="shared" ca="1" si="62"/>
        <v>6.4691976787091844E-6</v>
      </c>
      <c r="M229" s="50">
        <f t="shared" ca="1" si="52"/>
        <v>0.16827480948651513</v>
      </c>
      <c r="N229" s="50">
        <f t="shared" ca="1" si="53"/>
        <v>4.4659798625257823</v>
      </c>
      <c r="O229" s="50">
        <f t="shared" ca="1" si="54"/>
        <v>4.2335937140757736</v>
      </c>
      <c r="P229" s="19">
        <f t="shared" ca="1" si="63"/>
        <v>-2.5434617509821501E-3</v>
      </c>
    </row>
    <row r="230" spans="4:16" x14ac:dyDescent="0.2">
      <c r="D230" s="58">
        <f t="shared" si="55"/>
        <v>0</v>
      </c>
      <c r="E230" s="58">
        <f t="shared" si="55"/>
        <v>0</v>
      </c>
      <c r="F230" s="50">
        <f t="shared" si="57"/>
        <v>0</v>
      </c>
      <c r="G230" s="50">
        <f t="shared" si="58"/>
        <v>0</v>
      </c>
      <c r="H230" s="50">
        <f t="shared" si="59"/>
        <v>0</v>
      </c>
      <c r="I230" s="50">
        <f t="shared" si="60"/>
        <v>0</v>
      </c>
      <c r="J230" s="50">
        <f t="shared" si="61"/>
        <v>0</v>
      </c>
      <c r="K230" s="50">
        <f t="shared" ca="1" si="56"/>
        <v>2.5434617509821501E-3</v>
      </c>
      <c r="L230" s="50">
        <f t="shared" ca="1" si="62"/>
        <v>6.4691976787091844E-6</v>
      </c>
      <c r="M230" s="50">
        <f t="shared" ca="1" si="52"/>
        <v>0.16827480948651513</v>
      </c>
      <c r="N230" s="50">
        <f t="shared" ca="1" si="53"/>
        <v>4.4659798625257823</v>
      </c>
      <c r="O230" s="50">
        <f t="shared" ca="1" si="54"/>
        <v>4.2335937140757736</v>
      </c>
      <c r="P230" s="19">
        <f t="shared" ca="1" si="63"/>
        <v>-2.5434617509821501E-3</v>
      </c>
    </row>
    <row r="231" spans="4:16" x14ac:dyDescent="0.2">
      <c r="D231" s="58">
        <f t="shared" si="55"/>
        <v>0</v>
      </c>
      <c r="E231" s="58">
        <f t="shared" si="55"/>
        <v>0</v>
      </c>
      <c r="F231" s="50">
        <f t="shared" si="57"/>
        <v>0</v>
      </c>
      <c r="G231" s="50">
        <f t="shared" si="58"/>
        <v>0</v>
      </c>
      <c r="H231" s="50">
        <f t="shared" si="59"/>
        <v>0</v>
      </c>
      <c r="I231" s="50">
        <f t="shared" si="60"/>
        <v>0</v>
      </c>
      <c r="J231" s="50">
        <f t="shared" si="61"/>
        <v>0</v>
      </c>
      <c r="K231" s="50">
        <f t="shared" ca="1" si="56"/>
        <v>2.5434617509821501E-3</v>
      </c>
      <c r="L231" s="50">
        <f t="shared" ca="1" si="62"/>
        <v>6.4691976787091844E-6</v>
      </c>
      <c r="M231" s="50">
        <f t="shared" ca="1" si="52"/>
        <v>0.16827480948651513</v>
      </c>
      <c r="N231" s="50">
        <f t="shared" ca="1" si="53"/>
        <v>4.4659798625257823</v>
      </c>
      <c r="O231" s="50">
        <f t="shared" ca="1" si="54"/>
        <v>4.2335937140757736</v>
      </c>
      <c r="P231" s="19">
        <f t="shared" ca="1" si="63"/>
        <v>-2.5434617509821501E-3</v>
      </c>
    </row>
    <row r="232" spans="4:16" x14ac:dyDescent="0.2">
      <c r="D232" s="58">
        <f t="shared" si="55"/>
        <v>0</v>
      </c>
      <c r="E232" s="58">
        <f t="shared" si="55"/>
        <v>0</v>
      </c>
      <c r="F232" s="50">
        <f t="shared" si="57"/>
        <v>0</v>
      </c>
      <c r="G232" s="50">
        <f t="shared" si="58"/>
        <v>0</v>
      </c>
      <c r="H232" s="50">
        <f t="shared" si="59"/>
        <v>0</v>
      </c>
      <c r="I232" s="50">
        <f t="shared" si="60"/>
        <v>0</v>
      </c>
      <c r="J232" s="50">
        <f t="shared" si="61"/>
        <v>0</v>
      </c>
      <c r="K232" s="50">
        <f t="shared" ca="1" si="56"/>
        <v>2.5434617509821501E-3</v>
      </c>
      <c r="L232" s="50">
        <f t="shared" ca="1" si="62"/>
        <v>6.4691976787091844E-6</v>
      </c>
      <c r="M232" s="50">
        <f t="shared" ca="1" si="52"/>
        <v>0.16827480948651513</v>
      </c>
      <c r="N232" s="50">
        <f t="shared" ca="1" si="53"/>
        <v>4.4659798625257823</v>
      </c>
      <c r="O232" s="50">
        <f t="shared" ca="1" si="54"/>
        <v>4.2335937140757736</v>
      </c>
      <c r="P232" s="19">
        <f t="shared" ca="1" si="63"/>
        <v>-2.5434617509821501E-3</v>
      </c>
    </row>
    <row r="233" spans="4:16" x14ac:dyDescent="0.2">
      <c r="D233" s="58">
        <f t="shared" si="55"/>
        <v>0</v>
      </c>
      <c r="E233" s="58">
        <f t="shared" si="55"/>
        <v>0</v>
      </c>
      <c r="F233" s="50">
        <f t="shared" si="57"/>
        <v>0</v>
      </c>
      <c r="G233" s="50">
        <f t="shared" si="58"/>
        <v>0</v>
      </c>
      <c r="H233" s="50">
        <f t="shared" si="59"/>
        <v>0</v>
      </c>
      <c r="I233" s="50">
        <f t="shared" si="60"/>
        <v>0</v>
      </c>
      <c r="J233" s="50">
        <f t="shared" si="61"/>
        <v>0</v>
      </c>
      <c r="K233" s="50">
        <f t="shared" ca="1" si="56"/>
        <v>2.5434617509821501E-3</v>
      </c>
      <c r="L233" s="50">
        <f t="shared" ca="1" si="62"/>
        <v>6.4691976787091844E-6</v>
      </c>
      <c r="M233" s="50">
        <f t="shared" ca="1" si="52"/>
        <v>0.16827480948651513</v>
      </c>
      <c r="N233" s="50">
        <f t="shared" ca="1" si="53"/>
        <v>4.4659798625257823</v>
      </c>
      <c r="O233" s="50">
        <f t="shared" ca="1" si="54"/>
        <v>4.2335937140757736</v>
      </c>
      <c r="P233" s="19">
        <f t="shared" ca="1" si="63"/>
        <v>-2.5434617509821501E-3</v>
      </c>
    </row>
    <row r="234" spans="4:16" x14ac:dyDescent="0.2">
      <c r="D234" s="58">
        <f t="shared" si="55"/>
        <v>0</v>
      </c>
      <c r="E234" s="58">
        <f t="shared" si="55"/>
        <v>0</v>
      </c>
      <c r="F234" s="50">
        <f t="shared" si="57"/>
        <v>0</v>
      </c>
      <c r="G234" s="50">
        <f t="shared" si="58"/>
        <v>0</v>
      </c>
      <c r="H234" s="50">
        <f t="shared" si="59"/>
        <v>0</v>
      </c>
      <c r="I234" s="50">
        <f t="shared" si="60"/>
        <v>0</v>
      </c>
      <c r="J234" s="50">
        <f t="shared" si="61"/>
        <v>0</v>
      </c>
      <c r="K234" s="50">
        <f t="shared" ca="1" si="56"/>
        <v>2.5434617509821501E-3</v>
      </c>
      <c r="L234" s="50">
        <f t="shared" ca="1" si="62"/>
        <v>6.4691976787091844E-6</v>
      </c>
      <c r="M234" s="50">
        <f t="shared" ca="1" si="52"/>
        <v>0.16827480948651513</v>
      </c>
      <c r="N234" s="50">
        <f t="shared" ca="1" si="53"/>
        <v>4.4659798625257823</v>
      </c>
      <c r="O234" s="50">
        <f t="shared" ca="1" si="54"/>
        <v>4.2335937140757736</v>
      </c>
      <c r="P234" s="19">
        <f t="shared" ca="1" si="63"/>
        <v>-2.5434617509821501E-3</v>
      </c>
    </row>
    <row r="235" spans="4:16" x14ac:dyDescent="0.2">
      <c r="D235" s="58">
        <f t="shared" si="55"/>
        <v>0</v>
      </c>
      <c r="E235" s="58">
        <f t="shared" si="55"/>
        <v>0</v>
      </c>
      <c r="F235" s="50">
        <f t="shared" si="57"/>
        <v>0</v>
      </c>
      <c r="G235" s="50">
        <f t="shared" si="58"/>
        <v>0</v>
      </c>
      <c r="H235" s="50">
        <f t="shared" si="59"/>
        <v>0</v>
      </c>
      <c r="I235" s="50">
        <f t="shared" si="60"/>
        <v>0</v>
      </c>
      <c r="J235" s="50">
        <f t="shared" si="61"/>
        <v>0</v>
      </c>
      <c r="K235" s="50">
        <f t="shared" ca="1" si="56"/>
        <v>2.5434617509821501E-3</v>
      </c>
      <c r="L235" s="50">
        <f t="shared" ca="1" si="62"/>
        <v>6.4691976787091844E-6</v>
      </c>
      <c r="M235" s="50">
        <f t="shared" ca="1" si="52"/>
        <v>0.16827480948651513</v>
      </c>
      <c r="N235" s="50">
        <f t="shared" ca="1" si="53"/>
        <v>4.4659798625257823</v>
      </c>
      <c r="O235" s="50">
        <f t="shared" ca="1" si="54"/>
        <v>4.2335937140757736</v>
      </c>
      <c r="P235" s="19">
        <f t="shared" ca="1" si="63"/>
        <v>-2.5434617509821501E-3</v>
      </c>
    </row>
    <row r="236" spans="4:16" x14ac:dyDescent="0.2">
      <c r="D236" s="58">
        <f t="shared" si="55"/>
        <v>0</v>
      </c>
      <c r="E236" s="58">
        <f t="shared" si="55"/>
        <v>0</v>
      </c>
      <c r="F236" s="50">
        <f t="shared" si="57"/>
        <v>0</v>
      </c>
      <c r="G236" s="50">
        <f t="shared" si="58"/>
        <v>0</v>
      </c>
      <c r="H236" s="50">
        <f t="shared" si="59"/>
        <v>0</v>
      </c>
      <c r="I236" s="50">
        <f t="shared" si="60"/>
        <v>0</v>
      </c>
      <c r="J236" s="50">
        <f t="shared" si="61"/>
        <v>0</v>
      </c>
      <c r="K236" s="50">
        <f t="shared" ca="1" si="56"/>
        <v>2.5434617509821501E-3</v>
      </c>
      <c r="L236" s="50">
        <f t="shared" ca="1" si="62"/>
        <v>6.4691976787091844E-6</v>
      </c>
      <c r="M236" s="50">
        <f t="shared" ca="1" si="52"/>
        <v>0.16827480948651513</v>
      </c>
      <c r="N236" s="50">
        <f t="shared" ca="1" si="53"/>
        <v>4.4659798625257823</v>
      </c>
      <c r="O236" s="50">
        <f t="shared" ca="1" si="54"/>
        <v>4.2335937140757736</v>
      </c>
      <c r="P236" s="19">
        <f t="shared" ca="1" si="63"/>
        <v>-2.5434617509821501E-3</v>
      </c>
    </row>
    <row r="237" spans="4:16" x14ac:dyDescent="0.2">
      <c r="D237" s="58">
        <f t="shared" si="55"/>
        <v>0</v>
      </c>
      <c r="E237" s="58">
        <f t="shared" si="55"/>
        <v>0</v>
      </c>
      <c r="F237" s="50">
        <f t="shared" si="57"/>
        <v>0</v>
      </c>
      <c r="G237" s="50">
        <f t="shared" si="58"/>
        <v>0</v>
      </c>
      <c r="H237" s="50">
        <f t="shared" si="59"/>
        <v>0</v>
      </c>
      <c r="I237" s="50">
        <f t="shared" si="60"/>
        <v>0</v>
      </c>
      <c r="J237" s="50">
        <f t="shared" si="61"/>
        <v>0</v>
      </c>
      <c r="K237" s="50">
        <f t="shared" ca="1" si="56"/>
        <v>2.5434617509821501E-3</v>
      </c>
      <c r="L237" s="50">
        <f t="shared" ca="1" si="62"/>
        <v>6.4691976787091844E-6</v>
      </c>
      <c r="M237" s="50">
        <f t="shared" ca="1" si="52"/>
        <v>0.16827480948651513</v>
      </c>
      <c r="N237" s="50">
        <f t="shared" ca="1" si="53"/>
        <v>4.4659798625257823</v>
      </c>
      <c r="O237" s="50">
        <f t="shared" ca="1" si="54"/>
        <v>4.2335937140757736</v>
      </c>
      <c r="P237" s="19">
        <f t="shared" ca="1" si="63"/>
        <v>-2.5434617509821501E-3</v>
      </c>
    </row>
    <row r="238" spans="4:16" x14ac:dyDescent="0.2">
      <c r="D238" s="58">
        <f t="shared" si="55"/>
        <v>0</v>
      </c>
      <c r="E238" s="58">
        <f t="shared" si="55"/>
        <v>0</v>
      </c>
      <c r="F238" s="50">
        <f t="shared" si="57"/>
        <v>0</v>
      </c>
      <c r="G238" s="50">
        <f t="shared" si="58"/>
        <v>0</v>
      </c>
      <c r="H238" s="50">
        <f t="shared" si="59"/>
        <v>0</v>
      </c>
      <c r="I238" s="50">
        <f t="shared" si="60"/>
        <v>0</v>
      </c>
      <c r="J238" s="50">
        <f t="shared" si="61"/>
        <v>0</v>
      </c>
      <c r="K238" s="50">
        <f t="shared" ca="1" si="56"/>
        <v>2.5434617509821501E-3</v>
      </c>
      <c r="L238" s="50">
        <f t="shared" ca="1" si="62"/>
        <v>6.4691976787091844E-6</v>
      </c>
      <c r="M238" s="50">
        <f t="shared" ca="1" si="52"/>
        <v>0.16827480948651513</v>
      </c>
      <c r="N238" s="50">
        <f t="shared" ca="1" si="53"/>
        <v>4.4659798625257823</v>
      </c>
      <c r="O238" s="50">
        <f t="shared" ca="1" si="54"/>
        <v>4.2335937140757736</v>
      </c>
      <c r="P238" s="19">
        <f t="shared" ca="1" si="63"/>
        <v>-2.5434617509821501E-3</v>
      </c>
    </row>
    <row r="239" spans="4:16" x14ac:dyDescent="0.2">
      <c r="D239" s="58">
        <f t="shared" si="55"/>
        <v>0</v>
      </c>
      <c r="E239" s="58">
        <f t="shared" si="55"/>
        <v>0</v>
      </c>
      <c r="F239" s="50">
        <f t="shared" si="57"/>
        <v>0</v>
      </c>
      <c r="G239" s="50">
        <f t="shared" si="58"/>
        <v>0</v>
      </c>
      <c r="H239" s="50">
        <f t="shared" si="59"/>
        <v>0</v>
      </c>
      <c r="I239" s="50">
        <f t="shared" si="60"/>
        <v>0</v>
      </c>
      <c r="J239" s="50">
        <f t="shared" si="61"/>
        <v>0</v>
      </c>
      <c r="K239" s="50">
        <f t="shared" ca="1" si="56"/>
        <v>2.5434617509821501E-3</v>
      </c>
      <c r="L239" s="50">
        <f t="shared" ca="1" si="62"/>
        <v>6.4691976787091844E-6</v>
      </c>
      <c r="M239" s="50">
        <f t="shared" ca="1" si="52"/>
        <v>0.16827480948651513</v>
      </c>
      <c r="N239" s="50">
        <f t="shared" ca="1" si="53"/>
        <v>4.4659798625257823</v>
      </c>
      <c r="O239" s="50">
        <f t="shared" ca="1" si="54"/>
        <v>4.2335937140757736</v>
      </c>
      <c r="P239" s="19">
        <f t="shared" ca="1" si="63"/>
        <v>-2.5434617509821501E-3</v>
      </c>
    </row>
    <row r="240" spans="4:16" x14ac:dyDescent="0.2">
      <c r="D240" s="58">
        <f t="shared" si="55"/>
        <v>0</v>
      </c>
      <c r="E240" s="58">
        <f t="shared" si="55"/>
        <v>0</v>
      </c>
      <c r="F240" s="50">
        <f t="shared" si="57"/>
        <v>0</v>
      </c>
      <c r="G240" s="50">
        <f t="shared" si="58"/>
        <v>0</v>
      </c>
      <c r="H240" s="50">
        <f t="shared" si="59"/>
        <v>0</v>
      </c>
      <c r="I240" s="50">
        <f t="shared" si="60"/>
        <v>0</v>
      </c>
      <c r="J240" s="50">
        <f t="shared" si="61"/>
        <v>0</v>
      </c>
      <c r="K240" s="50">
        <f t="shared" ca="1" si="56"/>
        <v>2.5434617509821501E-3</v>
      </c>
      <c r="L240" s="50">
        <f t="shared" ca="1" si="62"/>
        <v>6.4691976787091844E-6</v>
      </c>
      <c r="M240" s="50">
        <f t="shared" ca="1" si="52"/>
        <v>0.16827480948651513</v>
      </c>
      <c r="N240" s="50">
        <f t="shared" ca="1" si="53"/>
        <v>4.4659798625257823</v>
      </c>
      <c r="O240" s="50">
        <f t="shared" ca="1" si="54"/>
        <v>4.2335937140757736</v>
      </c>
      <c r="P240" s="19">
        <f t="shared" ca="1" si="63"/>
        <v>-2.5434617509821501E-3</v>
      </c>
    </row>
    <row r="241" spans="4:16" x14ac:dyDescent="0.2">
      <c r="D241" s="58">
        <f t="shared" si="55"/>
        <v>0</v>
      </c>
      <c r="E241" s="58">
        <f t="shared" si="55"/>
        <v>0</v>
      </c>
      <c r="F241" s="50">
        <f t="shared" si="57"/>
        <v>0</v>
      </c>
      <c r="G241" s="50">
        <f t="shared" si="58"/>
        <v>0</v>
      </c>
      <c r="H241" s="50">
        <f t="shared" si="59"/>
        <v>0</v>
      </c>
      <c r="I241" s="50">
        <f t="shared" si="60"/>
        <v>0</v>
      </c>
      <c r="J241" s="50">
        <f t="shared" si="61"/>
        <v>0</v>
      </c>
      <c r="K241" s="50">
        <f t="shared" ca="1" si="56"/>
        <v>2.5434617509821501E-3</v>
      </c>
      <c r="L241" s="50">
        <f t="shared" ca="1" si="62"/>
        <v>6.4691976787091844E-6</v>
      </c>
      <c r="M241" s="50">
        <f t="shared" ca="1" si="52"/>
        <v>0.16827480948651513</v>
      </c>
      <c r="N241" s="50">
        <f t="shared" ca="1" si="53"/>
        <v>4.4659798625257823</v>
      </c>
      <c r="O241" s="50">
        <f t="shared" ca="1" si="54"/>
        <v>4.2335937140757736</v>
      </c>
      <c r="P241" s="19">
        <f t="shared" ca="1" si="63"/>
        <v>-2.5434617509821501E-3</v>
      </c>
    </row>
    <row r="242" spans="4:16" x14ac:dyDescent="0.2">
      <c r="D242" s="58">
        <f t="shared" si="55"/>
        <v>0</v>
      </c>
      <c r="E242" s="58">
        <f t="shared" si="55"/>
        <v>0</v>
      </c>
      <c r="F242" s="50">
        <f t="shared" si="57"/>
        <v>0</v>
      </c>
      <c r="G242" s="50">
        <f t="shared" si="58"/>
        <v>0</v>
      </c>
      <c r="H242" s="50">
        <f t="shared" si="59"/>
        <v>0</v>
      </c>
      <c r="I242" s="50">
        <f t="shared" si="60"/>
        <v>0</v>
      </c>
      <c r="J242" s="50">
        <f t="shared" si="61"/>
        <v>0</v>
      </c>
      <c r="K242" s="50">
        <f t="shared" ca="1" si="56"/>
        <v>2.5434617509821501E-3</v>
      </c>
      <c r="L242" s="50">
        <f t="shared" ca="1" si="62"/>
        <v>6.4691976787091844E-6</v>
      </c>
      <c r="M242" s="50">
        <f t="shared" ca="1" si="52"/>
        <v>0.16827480948651513</v>
      </c>
      <c r="N242" s="50">
        <f t="shared" ca="1" si="53"/>
        <v>4.4659798625257823</v>
      </c>
      <c r="O242" s="50">
        <f t="shared" ca="1" si="54"/>
        <v>4.2335937140757736</v>
      </c>
      <c r="P242" s="19">
        <f t="shared" ca="1" si="63"/>
        <v>-2.5434617509821501E-3</v>
      </c>
    </row>
    <row r="243" spans="4:16" x14ac:dyDescent="0.2">
      <c r="D243" s="58">
        <f t="shared" si="55"/>
        <v>0</v>
      </c>
      <c r="E243" s="58">
        <f t="shared" si="55"/>
        <v>0</v>
      </c>
      <c r="F243" s="50">
        <f t="shared" si="57"/>
        <v>0</v>
      </c>
      <c r="G243" s="50">
        <f t="shared" si="58"/>
        <v>0</v>
      </c>
      <c r="H243" s="50">
        <f t="shared" si="59"/>
        <v>0</v>
      </c>
      <c r="I243" s="50">
        <f t="shared" si="60"/>
        <v>0</v>
      </c>
      <c r="J243" s="50">
        <f t="shared" si="61"/>
        <v>0</v>
      </c>
      <c r="K243" s="50">
        <f t="shared" ca="1" si="56"/>
        <v>2.5434617509821501E-3</v>
      </c>
      <c r="L243" s="50">
        <f t="shared" ca="1" si="62"/>
        <v>6.4691976787091844E-6</v>
      </c>
      <c r="M243" s="50">
        <f t="shared" ca="1" si="52"/>
        <v>0.16827480948651513</v>
      </c>
      <c r="N243" s="50">
        <f t="shared" ca="1" si="53"/>
        <v>4.4659798625257823</v>
      </c>
      <c r="O243" s="50">
        <f t="shared" ca="1" si="54"/>
        <v>4.2335937140757736</v>
      </c>
      <c r="P243" s="19">
        <f t="shared" ca="1" si="63"/>
        <v>-2.5434617509821501E-3</v>
      </c>
    </row>
    <row r="244" spans="4:16" x14ac:dyDescent="0.2">
      <c r="D244" s="58">
        <f t="shared" si="55"/>
        <v>0</v>
      </c>
      <c r="E244" s="58">
        <f t="shared" si="55"/>
        <v>0</v>
      </c>
      <c r="F244" s="50">
        <f t="shared" si="57"/>
        <v>0</v>
      </c>
      <c r="G244" s="50">
        <f t="shared" si="58"/>
        <v>0</v>
      </c>
      <c r="H244" s="50">
        <f t="shared" si="59"/>
        <v>0</v>
      </c>
      <c r="I244" s="50">
        <f t="shared" si="60"/>
        <v>0</v>
      </c>
      <c r="J244" s="50">
        <f t="shared" si="61"/>
        <v>0</v>
      </c>
      <c r="K244" s="50">
        <f t="shared" ca="1" si="56"/>
        <v>2.5434617509821501E-3</v>
      </c>
      <c r="L244" s="50">
        <f t="shared" ca="1" si="62"/>
        <v>6.4691976787091844E-6</v>
      </c>
      <c r="M244" s="50">
        <f t="shared" ca="1" si="52"/>
        <v>0.16827480948651513</v>
      </c>
      <c r="N244" s="50">
        <f t="shared" ca="1" si="53"/>
        <v>4.4659798625257823</v>
      </c>
      <c r="O244" s="50">
        <f t="shared" ca="1" si="54"/>
        <v>4.2335937140757736</v>
      </c>
      <c r="P244" s="19">
        <f t="shared" ca="1" si="63"/>
        <v>-2.5434617509821501E-3</v>
      </c>
    </row>
    <row r="245" spans="4:16" x14ac:dyDescent="0.2">
      <c r="D245" s="58">
        <f t="shared" si="55"/>
        <v>0</v>
      </c>
      <c r="E245" s="58">
        <f t="shared" si="55"/>
        <v>0</v>
      </c>
      <c r="F245" s="50">
        <f t="shared" si="57"/>
        <v>0</v>
      </c>
      <c r="G245" s="50">
        <f t="shared" si="58"/>
        <v>0</v>
      </c>
      <c r="H245" s="50">
        <f t="shared" si="59"/>
        <v>0</v>
      </c>
      <c r="I245" s="50">
        <f t="shared" si="60"/>
        <v>0</v>
      </c>
      <c r="J245" s="50">
        <f t="shared" si="61"/>
        <v>0</v>
      </c>
      <c r="K245" s="50">
        <f t="shared" ca="1" si="56"/>
        <v>2.5434617509821501E-3</v>
      </c>
      <c r="L245" s="50">
        <f t="shared" ca="1" si="62"/>
        <v>6.4691976787091844E-6</v>
      </c>
      <c r="M245" s="50">
        <f t="shared" ca="1" si="52"/>
        <v>0.16827480948651513</v>
      </c>
      <c r="N245" s="50">
        <f t="shared" ca="1" si="53"/>
        <v>4.4659798625257823</v>
      </c>
      <c r="O245" s="50">
        <f t="shared" ca="1" si="54"/>
        <v>4.2335937140757736</v>
      </c>
      <c r="P245" s="19">
        <f t="shared" ca="1" si="63"/>
        <v>-2.5434617509821501E-3</v>
      </c>
    </row>
    <row r="246" spans="4:16" x14ac:dyDescent="0.2">
      <c r="D246" s="58">
        <f t="shared" si="55"/>
        <v>0</v>
      </c>
      <c r="E246" s="58">
        <f t="shared" si="55"/>
        <v>0</v>
      </c>
      <c r="F246" s="50">
        <f t="shared" si="57"/>
        <v>0</v>
      </c>
      <c r="G246" s="50">
        <f t="shared" si="58"/>
        <v>0</v>
      </c>
      <c r="H246" s="50">
        <f t="shared" si="59"/>
        <v>0</v>
      </c>
      <c r="I246" s="50">
        <f t="shared" si="60"/>
        <v>0</v>
      </c>
      <c r="J246" s="50">
        <f t="shared" si="61"/>
        <v>0</v>
      </c>
      <c r="K246" s="50">
        <f t="shared" ca="1" si="56"/>
        <v>2.5434617509821501E-3</v>
      </c>
      <c r="L246" s="50">
        <f t="shared" ca="1" si="62"/>
        <v>6.4691976787091844E-6</v>
      </c>
      <c r="M246" s="50">
        <f t="shared" ca="1" si="52"/>
        <v>0.16827480948651513</v>
      </c>
      <c r="N246" s="50">
        <f t="shared" ca="1" si="53"/>
        <v>4.4659798625257823</v>
      </c>
      <c r="O246" s="50">
        <f t="shared" ca="1" si="54"/>
        <v>4.2335937140757736</v>
      </c>
      <c r="P246" s="19">
        <f t="shared" ca="1" si="63"/>
        <v>-2.5434617509821501E-3</v>
      </c>
    </row>
    <row r="247" spans="4:16" x14ac:dyDescent="0.2">
      <c r="D247" s="58">
        <f t="shared" si="55"/>
        <v>0</v>
      </c>
      <c r="E247" s="58">
        <f t="shared" si="55"/>
        <v>0</v>
      </c>
      <c r="F247" s="50">
        <f t="shared" si="57"/>
        <v>0</v>
      </c>
      <c r="G247" s="50">
        <f t="shared" si="58"/>
        <v>0</v>
      </c>
      <c r="H247" s="50">
        <f t="shared" si="59"/>
        <v>0</v>
      </c>
      <c r="I247" s="50">
        <f t="shared" si="60"/>
        <v>0</v>
      </c>
      <c r="J247" s="50">
        <f t="shared" si="61"/>
        <v>0</v>
      </c>
      <c r="K247" s="50">
        <f t="shared" ca="1" si="56"/>
        <v>2.5434617509821501E-3</v>
      </c>
      <c r="L247" s="50">
        <f t="shared" ca="1" si="62"/>
        <v>6.4691976787091844E-6</v>
      </c>
      <c r="M247" s="50">
        <f t="shared" ca="1" si="52"/>
        <v>0.16827480948651513</v>
      </c>
      <c r="N247" s="50">
        <f t="shared" ca="1" si="53"/>
        <v>4.4659798625257823</v>
      </c>
      <c r="O247" s="50">
        <f t="shared" ca="1" si="54"/>
        <v>4.2335937140757736</v>
      </c>
      <c r="P247" s="19">
        <f t="shared" ca="1" si="63"/>
        <v>-2.5434617509821501E-3</v>
      </c>
    </row>
    <row r="248" spans="4:16" x14ac:dyDescent="0.2">
      <c r="D248" s="58">
        <f t="shared" si="55"/>
        <v>0</v>
      </c>
      <c r="E248" s="58">
        <f t="shared" si="55"/>
        <v>0</v>
      </c>
      <c r="F248" s="50">
        <f t="shared" si="57"/>
        <v>0</v>
      </c>
      <c r="G248" s="50">
        <f t="shared" si="58"/>
        <v>0</v>
      </c>
      <c r="H248" s="50">
        <f t="shared" si="59"/>
        <v>0</v>
      </c>
      <c r="I248" s="50">
        <f t="shared" si="60"/>
        <v>0</v>
      </c>
      <c r="J248" s="50">
        <f t="shared" si="61"/>
        <v>0</v>
      </c>
      <c r="K248" s="50">
        <f t="shared" ca="1" si="56"/>
        <v>2.5434617509821501E-3</v>
      </c>
      <c r="L248" s="50">
        <f t="shared" ca="1" si="62"/>
        <v>6.4691976787091844E-6</v>
      </c>
      <c r="M248" s="50">
        <f t="shared" ca="1" si="52"/>
        <v>0.16827480948651513</v>
      </c>
      <c r="N248" s="50">
        <f t="shared" ca="1" si="53"/>
        <v>4.4659798625257823</v>
      </c>
      <c r="O248" s="50">
        <f t="shared" ca="1" si="54"/>
        <v>4.2335937140757736</v>
      </c>
      <c r="P248" s="19">
        <f t="shared" ca="1" si="63"/>
        <v>-2.5434617509821501E-3</v>
      </c>
    </row>
    <row r="249" spans="4:16" x14ac:dyDescent="0.2">
      <c r="D249" s="58">
        <f t="shared" si="55"/>
        <v>0</v>
      </c>
      <c r="E249" s="58">
        <f t="shared" si="55"/>
        <v>0</v>
      </c>
      <c r="F249" s="50">
        <f t="shared" si="57"/>
        <v>0</v>
      </c>
      <c r="G249" s="50">
        <f t="shared" si="58"/>
        <v>0</v>
      </c>
      <c r="H249" s="50">
        <f t="shared" si="59"/>
        <v>0</v>
      </c>
      <c r="I249" s="50">
        <f t="shared" si="60"/>
        <v>0</v>
      </c>
      <c r="J249" s="50">
        <f t="shared" si="61"/>
        <v>0</v>
      </c>
      <c r="K249" s="50">
        <f t="shared" ca="1" si="56"/>
        <v>2.5434617509821501E-3</v>
      </c>
      <c r="L249" s="50">
        <f t="shared" ca="1" si="62"/>
        <v>6.4691976787091844E-6</v>
      </c>
      <c r="M249" s="50">
        <f t="shared" ca="1" si="52"/>
        <v>0.16827480948651513</v>
      </c>
      <c r="N249" s="50">
        <f t="shared" ca="1" si="53"/>
        <v>4.4659798625257823</v>
      </c>
      <c r="O249" s="50">
        <f t="shared" ca="1" si="54"/>
        <v>4.2335937140757736</v>
      </c>
      <c r="P249" s="19">
        <f t="shared" ca="1" si="63"/>
        <v>-2.5434617509821501E-3</v>
      </c>
    </row>
    <row r="250" spans="4:16" x14ac:dyDescent="0.2">
      <c r="D250" s="58">
        <f t="shared" si="55"/>
        <v>0</v>
      </c>
      <c r="E250" s="58">
        <f t="shared" si="55"/>
        <v>0</v>
      </c>
      <c r="F250" s="50">
        <f t="shared" si="57"/>
        <v>0</v>
      </c>
      <c r="G250" s="50">
        <f t="shared" si="58"/>
        <v>0</v>
      </c>
      <c r="H250" s="50">
        <f t="shared" si="59"/>
        <v>0</v>
      </c>
      <c r="I250" s="50">
        <f t="shared" si="60"/>
        <v>0</v>
      </c>
      <c r="J250" s="50">
        <f t="shared" si="61"/>
        <v>0</v>
      </c>
      <c r="K250" s="50">
        <f t="shared" ca="1" si="56"/>
        <v>2.5434617509821501E-3</v>
      </c>
      <c r="L250" s="50">
        <f t="shared" ca="1" si="62"/>
        <v>6.4691976787091844E-6</v>
      </c>
      <c r="M250" s="50">
        <f t="shared" ca="1" si="52"/>
        <v>0.16827480948651513</v>
      </c>
      <c r="N250" s="50">
        <f t="shared" ca="1" si="53"/>
        <v>4.4659798625257823</v>
      </c>
      <c r="O250" s="50">
        <f t="shared" ca="1" si="54"/>
        <v>4.2335937140757736</v>
      </c>
      <c r="P250" s="19">
        <f t="shared" ca="1" si="63"/>
        <v>-2.5434617509821501E-3</v>
      </c>
    </row>
    <row r="251" spans="4:16" x14ac:dyDescent="0.2">
      <c r="D251" s="58">
        <f t="shared" si="55"/>
        <v>0</v>
      </c>
      <c r="E251" s="58">
        <f t="shared" si="55"/>
        <v>0</v>
      </c>
      <c r="F251" s="50">
        <f t="shared" si="57"/>
        <v>0</v>
      </c>
      <c r="G251" s="50">
        <f t="shared" si="58"/>
        <v>0</v>
      </c>
      <c r="H251" s="50">
        <f t="shared" si="59"/>
        <v>0</v>
      </c>
      <c r="I251" s="50">
        <f t="shared" si="60"/>
        <v>0</v>
      </c>
      <c r="J251" s="50">
        <f t="shared" si="61"/>
        <v>0</v>
      </c>
      <c r="K251" s="50">
        <f t="shared" ca="1" si="56"/>
        <v>2.5434617509821501E-3</v>
      </c>
      <c r="L251" s="50">
        <f t="shared" ca="1" si="62"/>
        <v>6.4691976787091844E-6</v>
      </c>
      <c r="M251" s="50">
        <f t="shared" ca="1" si="52"/>
        <v>0.16827480948651513</v>
      </c>
      <c r="N251" s="50">
        <f t="shared" ca="1" si="53"/>
        <v>4.4659798625257823</v>
      </c>
      <c r="O251" s="50">
        <f t="shared" ca="1" si="54"/>
        <v>4.2335937140757736</v>
      </c>
      <c r="P251" s="19">
        <f t="shared" ca="1" si="63"/>
        <v>-2.5434617509821501E-3</v>
      </c>
    </row>
    <row r="252" spans="4:16" x14ac:dyDescent="0.2">
      <c r="D252" s="58">
        <f t="shared" si="55"/>
        <v>0</v>
      </c>
      <c r="E252" s="58">
        <f t="shared" si="55"/>
        <v>0</v>
      </c>
      <c r="F252" s="50">
        <f t="shared" si="57"/>
        <v>0</v>
      </c>
      <c r="G252" s="50">
        <f t="shared" si="58"/>
        <v>0</v>
      </c>
      <c r="H252" s="50">
        <f t="shared" si="59"/>
        <v>0</v>
      </c>
      <c r="I252" s="50">
        <f t="shared" si="60"/>
        <v>0</v>
      </c>
      <c r="J252" s="50">
        <f t="shared" si="61"/>
        <v>0</v>
      </c>
      <c r="K252" s="50">
        <f t="shared" ca="1" si="56"/>
        <v>2.5434617509821501E-3</v>
      </c>
      <c r="L252" s="50">
        <f t="shared" ca="1" si="62"/>
        <v>6.4691976787091844E-6</v>
      </c>
      <c r="M252" s="50">
        <f t="shared" ref="M252:M315" ca="1" si="64">(M$1-M$2*D252+M$3*F252)^2</f>
        <v>0.16827480948651513</v>
      </c>
      <c r="N252" s="50">
        <f t="shared" ref="N252:N315" ca="1" si="65">(-M$2+M$4*D252-M$5*F252)^2</f>
        <v>4.4659798625257823</v>
      </c>
      <c r="O252" s="50">
        <f t="shared" ref="O252:O315" ca="1" si="66">+(M$3-D252*M$5+F252*M$6)^2</f>
        <v>4.2335937140757736</v>
      </c>
      <c r="P252" s="19">
        <f t="shared" ca="1" si="63"/>
        <v>-2.5434617509821501E-3</v>
      </c>
    </row>
    <row r="253" spans="4:16" x14ac:dyDescent="0.2">
      <c r="D253" s="58">
        <f t="shared" si="55"/>
        <v>0</v>
      </c>
      <c r="E253" s="58">
        <f t="shared" si="55"/>
        <v>0</v>
      </c>
      <c r="F253" s="50">
        <f t="shared" si="57"/>
        <v>0</v>
      </c>
      <c r="G253" s="50">
        <f t="shared" si="58"/>
        <v>0</v>
      </c>
      <c r="H253" s="50">
        <f t="shared" si="59"/>
        <v>0</v>
      </c>
      <c r="I253" s="50">
        <f t="shared" si="60"/>
        <v>0</v>
      </c>
      <c r="J253" s="50">
        <f t="shared" si="61"/>
        <v>0</v>
      </c>
      <c r="K253" s="50">
        <f t="shared" ca="1" si="56"/>
        <v>2.5434617509821501E-3</v>
      </c>
      <c r="L253" s="50">
        <f t="shared" ca="1" si="62"/>
        <v>6.4691976787091844E-6</v>
      </c>
      <c r="M253" s="50">
        <f t="shared" ca="1" si="64"/>
        <v>0.16827480948651513</v>
      </c>
      <c r="N253" s="50">
        <f t="shared" ca="1" si="65"/>
        <v>4.4659798625257823</v>
      </c>
      <c r="O253" s="50">
        <f t="shared" ca="1" si="66"/>
        <v>4.2335937140757736</v>
      </c>
      <c r="P253" s="19">
        <f t="shared" ca="1" si="63"/>
        <v>-2.5434617509821501E-3</v>
      </c>
    </row>
    <row r="254" spans="4:16" x14ac:dyDescent="0.2">
      <c r="D254" s="58">
        <f t="shared" si="55"/>
        <v>0</v>
      </c>
      <c r="E254" s="58">
        <f t="shared" si="55"/>
        <v>0</v>
      </c>
      <c r="F254" s="50">
        <f t="shared" si="57"/>
        <v>0</v>
      </c>
      <c r="G254" s="50">
        <f t="shared" si="58"/>
        <v>0</v>
      </c>
      <c r="H254" s="50">
        <f t="shared" si="59"/>
        <v>0</v>
      </c>
      <c r="I254" s="50">
        <f t="shared" si="60"/>
        <v>0</v>
      </c>
      <c r="J254" s="50">
        <f t="shared" si="61"/>
        <v>0</v>
      </c>
      <c r="K254" s="50">
        <f t="shared" ca="1" si="56"/>
        <v>2.5434617509821501E-3</v>
      </c>
      <c r="L254" s="50">
        <f t="shared" ca="1" si="62"/>
        <v>6.4691976787091844E-6</v>
      </c>
      <c r="M254" s="50">
        <f t="shared" ca="1" si="64"/>
        <v>0.16827480948651513</v>
      </c>
      <c r="N254" s="50">
        <f t="shared" ca="1" si="65"/>
        <v>4.4659798625257823</v>
      </c>
      <c r="O254" s="50">
        <f t="shared" ca="1" si="66"/>
        <v>4.2335937140757736</v>
      </c>
      <c r="P254" s="19">
        <f t="shared" ca="1" si="63"/>
        <v>-2.5434617509821501E-3</v>
      </c>
    </row>
    <row r="255" spans="4:16" x14ac:dyDescent="0.2">
      <c r="D255" s="58">
        <f t="shared" si="55"/>
        <v>0</v>
      </c>
      <c r="E255" s="58">
        <f t="shared" si="55"/>
        <v>0</v>
      </c>
      <c r="F255" s="50">
        <f t="shared" si="57"/>
        <v>0</v>
      </c>
      <c r="G255" s="50">
        <f t="shared" si="58"/>
        <v>0</v>
      </c>
      <c r="H255" s="50">
        <f t="shared" si="59"/>
        <v>0</v>
      </c>
      <c r="I255" s="50">
        <f t="shared" si="60"/>
        <v>0</v>
      </c>
      <c r="J255" s="50">
        <f t="shared" si="61"/>
        <v>0</v>
      </c>
      <c r="K255" s="50">
        <f t="shared" ca="1" si="56"/>
        <v>2.5434617509821501E-3</v>
      </c>
      <c r="L255" s="50">
        <f t="shared" ca="1" si="62"/>
        <v>6.4691976787091844E-6</v>
      </c>
      <c r="M255" s="50">
        <f t="shared" ca="1" si="64"/>
        <v>0.16827480948651513</v>
      </c>
      <c r="N255" s="50">
        <f t="shared" ca="1" si="65"/>
        <v>4.4659798625257823</v>
      </c>
      <c r="O255" s="50">
        <f t="shared" ca="1" si="66"/>
        <v>4.2335937140757736</v>
      </c>
      <c r="P255" s="19">
        <f t="shared" ca="1" si="63"/>
        <v>-2.5434617509821501E-3</v>
      </c>
    </row>
    <row r="256" spans="4:16" x14ac:dyDescent="0.2">
      <c r="D256" s="58">
        <f t="shared" si="55"/>
        <v>0</v>
      </c>
      <c r="E256" s="58">
        <f t="shared" si="55"/>
        <v>0</v>
      </c>
      <c r="F256" s="50">
        <f t="shared" si="57"/>
        <v>0</v>
      </c>
      <c r="G256" s="50">
        <f t="shared" si="58"/>
        <v>0</v>
      </c>
      <c r="H256" s="50">
        <f t="shared" si="59"/>
        <v>0</v>
      </c>
      <c r="I256" s="50">
        <f t="shared" si="60"/>
        <v>0</v>
      </c>
      <c r="J256" s="50">
        <f t="shared" si="61"/>
        <v>0</v>
      </c>
      <c r="K256" s="50">
        <f t="shared" ca="1" si="56"/>
        <v>2.5434617509821501E-3</v>
      </c>
      <c r="L256" s="50">
        <f t="shared" ca="1" si="62"/>
        <v>6.4691976787091844E-6</v>
      </c>
      <c r="M256" s="50">
        <f t="shared" ca="1" si="64"/>
        <v>0.16827480948651513</v>
      </c>
      <c r="N256" s="50">
        <f t="shared" ca="1" si="65"/>
        <v>4.4659798625257823</v>
      </c>
      <c r="O256" s="50">
        <f t="shared" ca="1" si="66"/>
        <v>4.2335937140757736</v>
      </c>
      <c r="P256" s="19">
        <f t="shared" ca="1" si="63"/>
        <v>-2.5434617509821501E-3</v>
      </c>
    </row>
    <row r="257" spans="4:16" x14ac:dyDescent="0.2">
      <c r="D257" s="58">
        <f t="shared" si="55"/>
        <v>0</v>
      </c>
      <c r="E257" s="58">
        <f t="shared" si="55"/>
        <v>0</v>
      </c>
      <c r="F257" s="50">
        <f t="shared" si="57"/>
        <v>0</v>
      </c>
      <c r="G257" s="50">
        <f t="shared" si="58"/>
        <v>0</v>
      </c>
      <c r="H257" s="50">
        <f t="shared" si="59"/>
        <v>0</v>
      </c>
      <c r="I257" s="50">
        <f t="shared" si="60"/>
        <v>0</v>
      </c>
      <c r="J257" s="50">
        <f t="shared" si="61"/>
        <v>0</v>
      </c>
      <c r="K257" s="50">
        <f t="shared" ca="1" si="56"/>
        <v>2.5434617509821501E-3</v>
      </c>
      <c r="L257" s="50">
        <f t="shared" ca="1" si="62"/>
        <v>6.4691976787091844E-6</v>
      </c>
      <c r="M257" s="50">
        <f t="shared" ca="1" si="64"/>
        <v>0.16827480948651513</v>
      </c>
      <c r="N257" s="50">
        <f t="shared" ca="1" si="65"/>
        <v>4.4659798625257823</v>
      </c>
      <c r="O257" s="50">
        <f t="shared" ca="1" si="66"/>
        <v>4.2335937140757736</v>
      </c>
      <c r="P257" s="19">
        <f t="shared" ca="1" si="63"/>
        <v>-2.5434617509821501E-3</v>
      </c>
    </row>
    <row r="258" spans="4:16" x14ac:dyDescent="0.2">
      <c r="D258" s="58">
        <f t="shared" si="55"/>
        <v>0</v>
      </c>
      <c r="E258" s="58">
        <f t="shared" si="55"/>
        <v>0</v>
      </c>
      <c r="F258" s="50">
        <f t="shared" si="57"/>
        <v>0</v>
      </c>
      <c r="G258" s="50">
        <f t="shared" si="58"/>
        <v>0</v>
      </c>
      <c r="H258" s="50">
        <f t="shared" si="59"/>
        <v>0</v>
      </c>
      <c r="I258" s="50">
        <f t="shared" si="60"/>
        <v>0</v>
      </c>
      <c r="J258" s="50">
        <f t="shared" si="61"/>
        <v>0</v>
      </c>
      <c r="K258" s="50">
        <f t="shared" ca="1" si="56"/>
        <v>2.5434617509821501E-3</v>
      </c>
      <c r="L258" s="50">
        <f t="shared" ca="1" si="62"/>
        <v>6.4691976787091844E-6</v>
      </c>
      <c r="M258" s="50">
        <f t="shared" ca="1" si="64"/>
        <v>0.16827480948651513</v>
      </c>
      <c r="N258" s="50">
        <f t="shared" ca="1" si="65"/>
        <v>4.4659798625257823</v>
      </c>
      <c r="O258" s="50">
        <f t="shared" ca="1" si="66"/>
        <v>4.2335937140757736</v>
      </c>
      <c r="P258" s="19">
        <f t="shared" ca="1" si="63"/>
        <v>-2.5434617509821501E-3</v>
      </c>
    </row>
    <row r="259" spans="4:16" x14ac:dyDescent="0.2">
      <c r="D259" s="58">
        <f t="shared" si="55"/>
        <v>0</v>
      </c>
      <c r="E259" s="58">
        <f t="shared" si="55"/>
        <v>0</v>
      </c>
      <c r="F259" s="50">
        <f t="shared" si="57"/>
        <v>0</v>
      </c>
      <c r="G259" s="50">
        <f t="shared" si="58"/>
        <v>0</v>
      </c>
      <c r="H259" s="50">
        <f t="shared" si="59"/>
        <v>0</v>
      </c>
      <c r="I259" s="50">
        <f t="shared" si="60"/>
        <v>0</v>
      </c>
      <c r="J259" s="50">
        <f t="shared" si="61"/>
        <v>0</v>
      </c>
      <c r="K259" s="50">
        <f t="shared" ca="1" si="56"/>
        <v>2.5434617509821501E-3</v>
      </c>
      <c r="L259" s="50">
        <f t="shared" ca="1" si="62"/>
        <v>6.4691976787091844E-6</v>
      </c>
      <c r="M259" s="50">
        <f t="shared" ca="1" si="64"/>
        <v>0.16827480948651513</v>
      </c>
      <c r="N259" s="50">
        <f t="shared" ca="1" si="65"/>
        <v>4.4659798625257823</v>
      </c>
      <c r="O259" s="50">
        <f t="shared" ca="1" si="66"/>
        <v>4.2335937140757736</v>
      </c>
      <c r="P259" s="19">
        <f t="shared" ca="1" si="63"/>
        <v>-2.5434617509821501E-3</v>
      </c>
    </row>
    <row r="260" spans="4:16" x14ac:dyDescent="0.2">
      <c r="D260" s="58">
        <f t="shared" si="55"/>
        <v>0</v>
      </c>
      <c r="E260" s="58">
        <f t="shared" si="55"/>
        <v>0</v>
      </c>
      <c r="F260" s="50">
        <f t="shared" si="57"/>
        <v>0</v>
      </c>
      <c r="G260" s="50">
        <f t="shared" si="58"/>
        <v>0</v>
      </c>
      <c r="H260" s="50">
        <f t="shared" si="59"/>
        <v>0</v>
      </c>
      <c r="I260" s="50">
        <f t="shared" si="60"/>
        <v>0</v>
      </c>
      <c r="J260" s="50">
        <f t="shared" si="61"/>
        <v>0</v>
      </c>
      <c r="K260" s="50">
        <f t="shared" ca="1" si="56"/>
        <v>2.5434617509821501E-3</v>
      </c>
      <c r="L260" s="50">
        <f t="shared" ca="1" si="62"/>
        <v>6.4691976787091844E-6</v>
      </c>
      <c r="M260" s="50">
        <f t="shared" ca="1" si="64"/>
        <v>0.16827480948651513</v>
      </c>
      <c r="N260" s="50">
        <f t="shared" ca="1" si="65"/>
        <v>4.4659798625257823</v>
      </c>
      <c r="O260" s="50">
        <f t="shared" ca="1" si="66"/>
        <v>4.2335937140757736</v>
      </c>
      <c r="P260" s="19">
        <f t="shared" ca="1" si="63"/>
        <v>-2.5434617509821501E-3</v>
      </c>
    </row>
    <row r="261" spans="4:16" x14ac:dyDescent="0.2">
      <c r="D261" s="58">
        <f t="shared" si="55"/>
        <v>0</v>
      </c>
      <c r="E261" s="58">
        <f t="shared" si="55"/>
        <v>0</v>
      </c>
      <c r="F261" s="50">
        <f t="shared" si="57"/>
        <v>0</v>
      </c>
      <c r="G261" s="50">
        <f t="shared" si="58"/>
        <v>0</v>
      </c>
      <c r="H261" s="50">
        <f t="shared" si="59"/>
        <v>0</v>
      </c>
      <c r="I261" s="50">
        <f t="shared" si="60"/>
        <v>0</v>
      </c>
      <c r="J261" s="50">
        <f t="shared" si="61"/>
        <v>0</v>
      </c>
      <c r="K261" s="50">
        <f t="shared" ca="1" si="56"/>
        <v>2.5434617509821501E-3</v>
      </c>
      <c r="L261" s="50">
        <f t="shared" ca="1" si="62"/>
        <v>6.4691976787091844E-6</v>
      </c>
      <c r="M261" s="50">
        <f t="shared" ca="1" si="64"/>
        <v>0.16827480948651513</v>
      </c>
      <c r="N261" s="50">
        <f t="shared" ca="1" si="65"/>
        <v>4.4659798625257823</v>
      </c>
      <c r="O261" s="50">
        <f t="shared" ca="1" si="66"/>
        <v>4.2335937140757736</v>
      </c>
      <c r="P261" s="19">
        <f t="shared" ca="1" si="63"/>
        <v>-2.5434617509821501E-3</v>
      </c>
    </row>
    <row r="262" spans="4:16" x14ac:dyDescent="0.2">
      <c r="D262" s="58">
        <f t="shared" si="55"/>
        <v>0</v>
      </c>
      <c r="E262" s="58">
        <f t="shared" si="55"/>
        <v>0</v>
      </c>
      <c r="F262" s="50">
        <f t="shared" si="57"/>
        <v>0</v>
      </c>
      <c r="G262" s="50">
        <f t="shared" si="58"/>
        <v>0</v>
      </c>
      <c r="H262" s="50">
        <f t="shared" si="59"/>
        <v>0</v>
      </c>
      <c r="I262" s="50">
        <f t="shared" si="60"/>
        <v>0</v>
      </c>
      <c r="J262" s="50">
        <f t="shared" si="61"/>
        <v>0</v>
      </c>
      <c r="K262" s="50">
        <f t="shared" ca="1" si="56"/>
        <v>2.5434617509821501E-3</v>
      </c>
      <c r="L262" s="50">
        <f t="shared" ca="1" si="62"/>
        <v>6.4691976787091844E-6</v>
      </c>
      <c r="M262" s="50">
        <f t="shared" ca="1" si="64"/>
        <v>0.16827480948651513</v>
      </c>
      <c r="N262" s="50">
        <f t="shared" ca="1" si="65"/>
        <v>4.4659798625257823</v>
      </c>
      <c r="O262" s="50">
        <f t="shared" ca="1" si="66"/>
        <v>4.2335937140757736</v>
      </c>
      <c r="P262" s="19">
        <f t="shared" ca="1" si="63"/>
        <v>-2.5434617509821501E-3</v>
      </c>
    </row>
    <row r="263" spans="4:16" x14ac:dyDescent="0.2">
      <c r="D263" s="58">
        <f t="shared" si="55"/>
        <v>0</v>
      </c>
      <c r="E263" s="58">
        <f t="shared" si="55"/>
        <v>0</v>
      </c>
      <c r="F263" s="50">
        <f t="shared" si="57"/>
        <v>0</v>
      </c>
      <c r="G263" s="50">
        <f t="shared" si="58"/>
        <v>0</v>
      </c>
      <c r="H263" s="50">
        <f t="shared" si="59"/>
        <v>0</v>
      </c>
      <c r="I263" s="50">
        <f t="shared" si="60"/>
        <v>0</v>
      </c>
      <c r="J263" s="50">
        <f t="shared" si="61"/>
        <v>0</v>
      </c>
      <c r="K263" s="50">
        <f t="shared" ca="1" si="56"/>
        <v>2.5434617509821501E-3</v>
      </c>
      <c r="L263" s="50">
        <f t="shared" ca="1" si="62"/>
        <v>6.4691976787091844E-6</v>
      </c>
      <c r="M263" s="50">
        <f t="shared" ca="1" si="64"/>
        <v>0.16827480948651513</v>
      </c>
      <c r="N263" s="50">
        <f t="shared" ca="1" si="65"/>
        <v>4.4659798625257823</v>
      </c>
      <c r="O263" s="50">
        <f t="shared" ca="1" si="66"/>
        <v>4.2335937140757736</v>
      </c>
      <c r="P263" s="19">
        <f t="shared" ca="1" si="63"/>
        <v>-2.5434617509821501E-3</v>
      </c>
    </row>
    <row r="264" spans="4:16" x14ac:dyDescent="0.2">
      <c r="D264" s="58">
        <f t="shared" si="55"/>
        <v>0</v>
      </c>
      <c r="E264" s="58">
        <f t="shared" si="55"/>
        <v>0</v>
      </c>
      <c r="F264" s="50">
        <f t="shared" si="57"/>
        <v>0</v>
      </c>
      <c r="G264" s="50">
        <f t="shared" si="58"/>
        <v>0</v>
      </c>
      <c r="H264" s="50">
        <f t="shared" si="59"/>
        <v>0</v>
      </c>
      <c r="I264" s="50">
        <f t="shared" si="60"/>
        <v>0</v>
      </c>
      <c r="J264" s="50">
        <f t="shared" si="61"/>
        <v>0</v>
      </c>
      <c r="K264" s="50">
        <f t="shared" ca="1" si="56"/>
        <v>2.5434617509821501E-3</v>
      </c>
      <c r="L264" s="50">
        <f t="shared" ca="1" si="62"/>
        <v>6.4691976787091844E-6</v>
      </c>
      <c r="M264" s="50">
        <f t="shared" ca="1" si="64"/>
        <v>0.16827480948651513</v>
      </c>
      <c r="N264" s="50">
        <f t="shared" ca="1" si="65"/>
        <v>4.4659798625257823</v>
      </c>
      <c r="O264" s="50">
        <f t="shared" ca="1" si="66"/>
        <v>4.2335937140757736</v>
      </c>
      <c r="P264" s="19">
        <f t="shared" ca="1" si="63"/>
        <v>-2.5434617509821501E-3</v>
      </c>
    </row>
    <row r="265" spans="4:16" x14ac:dyDescent="0.2">
      <c r="D265" s="58">
        <f t="shared" si="55"/>
        <v>0</v>
      </c>
      <c r="E265" s="58">
        <f t="shared" si="55"/>
        <v>0</v>
      </c>
      <c r="F265" s="50">
        <f t="shared" si="57"/>
        <v>0</v>
      </c>
      <c r="G265" s="50">
        <f t="shared" si="58"/>
        <v>0</v>
      </c>
      <c r="H265" s="50">
        <f t="shared" si="59"/>
        <v>0</v>
      </c>
      <c r="I265" s="50">
        <f t="shared" si="60"/>
        <v>0</v>
      </c>
      <c r="J265" s="50">
        <f t="shared" si="61"/>
        <v>0</v>
      </c>
      <c r="K265" s="50">
        <f t="shared" ca="1" si="56"/>
        <v>2.5434617509821501E-3</v>
      </c>
      <c r="L265" s="50">
        <f t="shared" ca="1" si="62"/>
        <v>6.4691976787091844E-6</v>
      </c>
      <c r="M265" s="50">
        <f t="shared" ca="1" si="64"/>
        <v>0.16827480948651513</v>
      </c>
      <c r="N265" s="50">
        <f t="shared" ca="1" si="65"/>
        <v>4.4659798625257823</v>
      </c>
      <c r="O265" s="50">
        <f t="shared" ca="1" si="66"/>
        <v>4.2335937140757736</v>
      </c>
      <c r="P265" s="19">
        <f t="shared" ca="1" si="63"/>
        <v>-2.5434617509821501E-3</v>
      </c>
    </row>
    <row r="266" spans="4:16" x14ac:dyDescent="0.2">
      <c r="D266" s="58">
        <f t="shared" si="55"/>
        <v>0</v>
      </c>
      <c r="E266" s="58">
        <f t="shared" si="55"/>
        <v>0</v>
      </c>
      <c r="F266" s="50">
        <f t="shared" si="57"/>
        <v>0</v>
      </c>
      <c r="G266" s="50">
        <f t="shared" si="58"/>
        <v>0</v>
      </c>
      <c r="H266" s="50">
        <f t="shared" si="59"/>
        <v>0</v>
      </c>
      <c r="I266" s="50">
        <f t="shared" si="60"/>
        <v>0</v>
      </c>
      <c r="J266" s="50">
        <f t="shared" si="61"/>
        <v>0</v>
      </c>
      <c r="K266" s="50">
        <f t="shared" ca="1" si="56"/>
        <v>2.5434617509821501E-3</v>
      </c>
      <c r="L266" s="50">
        <f t="shared" ca="1" si="62"/>
        <v>6.4691976787091844E-6</v>
      </c>
      <c r="M266" s="50">
        <f t="shared" ca="1" si="64"/>
        <v>0.16827480948651513</v>
      </c>
      <c r="N266" s="50">
        <f t="shared" ca="1" si="65"/>
        <v>4.4659798625257823</v>
      </c>
      <c r="O266" s="50">
        <f t="shared" ca="1" si="66"/>
        <v>4.2335937140757736</v>
      </c>
      <c r="P266" s="19">
        <f t="shared" ca="1" si="63"/>
        <v>-2.5434617509821501E-3</v>
      </c>
    </row>
    <row r="267" spans="4:16" x14ac:dyDescent="0.2">
      <c r="D267" s="58">
        <f t="shared" si="55"/>
        <v>0</v>
      </c>
      <c r="E267" s="58">
        <f t="shared" si="55"/>
        <v>0</v>
      </c>
      <c r="F267" s="50">
        <f t="shared" si="57"/>
        <v>0</v>
      </c>
      <c r="G267" s="50">
        <f t="shared" si="58"/>
        <v>0</v>
      </c>
      <c r="H267" s="50">
        <f t="shared" si="59"/>
        <v>0</v>
      </c>
      <c r="I267" s="50">
        <f t="shared" si="60"/>
        <v>0</v>
      </c>
      <c r="J267" s="50">
        <f t="shared" si="61"/>
        <v>0</v>
      </c>
      <c r="K267" s="50">
        <f t="shared" ca="1" si="56"/>
        <v>2.5434617509821501E-3</v>
      </c>
      <c r="L267" s="50">
        <f t="shared" ca="1" si="62"/>
        <v>6.4691976787091844E-6</v>
      </c>
      <c r="M267" s="50">
        <f t="shared" ca="1" si="64"/>
        <v>0.16827480948651513</v>
      </c>
      <c r="N267" s="50">
        <f t="shared" ca="1" si="65"/>
        <v>4.4659798625257823</v>
      </c>
      <c r="O267" s="50">
        <f t="shared" ca="1" si="66"/>
        <v>4.2335937140757736</v>
      </c>
      <c r="P267" s="19">
        <f t="shared" ca="1" si="63"/>
        <v>-2.5434617509821501E-3</v>
      </c>
    </row>
    <row r="268" spans="4:16" x14ac:dyDescent="0.2">
      <c r="D268" s="58">
        <f t="shared" ref="D268:E331" si="67">A268/A$18</f>
        <v>0</v>
      </c>
      <c r="E268" s="58">
        <f t="shared" si="67"/>
        <v>0</v>
      </c>
      <c r="F268" s="50">
        <f t="shared" si="57"/>
        <v>0</v>
      </c>
      <c r="G268" s="50">
        <f t="shared" si="58"/>
        <v>0</v>
      </c>
      <c r="H268" s="50">
        <f t="shared" si="59"/>
        <v>0</v>
      </c>
      <c r="I268" s="50">
        <f t="shared" si="60"/>
        <v>0</v>
      </c>
      <c r="J268" s="50">
        <f t="shared" si="61"/>
        <v>0</v>
      </c>
      <c r="K268" s="50">
        <f t="shared" ca="1" si="56"/>
        <v>2.5434617509821501E-3</v>
      </c>
      <c r="L268" s="50">
        <f t="shared" ca="1" si="62"/>
        <v>6.4691976787091844E-6</v>
      </c>
      <c r="M268" s="50">
        <f t="shared" ca="1" si="64"/>
        <v>0.16827480948651513</v>
      </c>
      <c r="N268" s="50">
        <f t="shared" ca="1" si="65"/>
        <v>4.4659798625257823</v>
      </c>
      <c r="O268" s="50">
        <f t="shared" ca="1" si="66"/>
        <v>4.2335937140757736</v>
      </c>
      <c r="P268" s="19">
        <f t="shared" ca="1" si="63"/>
        <v>-2.5434617509821501E-3</v>
      </c>
    </row>
    <row r="269" spans="4:16" x14ac:dyDescent="0.2">
      <c r="D269" s="58">
        <f t="shared" si="67"/>
        <v>0</v>
      </c>
      <c r="E269" s="58">
        <f t="shared" si="67"/>
        <v>0</v>
      </c>
      <c r="F269" s="50">
        <f t="shared" si="57"/>
        <v>0</v>
      </c>
      <c r="G269" s="50">
        <f t="shared" si="58"/>
        <v>0</v>
      </c>
      <c r="H269" s="50">
        <f t="shared" si="59"/>
        <v>0</v>
      </c>
      <c r="I269" s="50">
        <f t="shared" si="60"/>
        <v>0</v>
      </c>
      <c r="J269" s="50">
        <f t="shared" si="61"/>
        <v>0</v>
      </c>
      <c r="K269" s="50">
        <f t="shared" ca="1" si="56"/>
        <v>2.5434617509821501E-3</v>
      </c>
      <c r="L269" s="50">
        <f t="shared" ca="1" si="62"/>
        <v>6.4691976787091844E-6</v>
      </c>
      <c r="M269" s="50">
        <f t="shared" ca="1" si="64"/>
        <v>0.16827480948651513</v>
      </c>
      <c r="N269" s="50">
        <f t="shared" ca="1" si="65"/>
        <v>4.4659798625257823</v>
      </c>
      <c r="O269" s="50">
        <f t="shared" ca="1" si="66"/>
        <v>4.2335937140757736</v>
      </c>
      <c r="P269" s="19">
        <f t="shared" ca="1" si="63"/>
        <v>-2.5434617509821501E-3</v>
      </c>
    </row>
    <row r="270" spans="4:16" x14ac:dyDescent="0.2">
      <c r="D270" s="58">
        <f t="shared" si="67"/>
        <v>0</v>
      </c>
      <c r="E270" s="58">
        <f t="shared" si="67"/>
        <v>0</v>
      </c>
      <c r="F270" s="50">
        <f t="shared" si="57"/>
        <v>0</v>
      </c>
      <c r="G270" s="50">
        <f t="shared" si="58"/>
        <v>0</v>
      </c>
      <c r="H270" s="50">
        <f t="shared" si="59"/>
        <v>0</v>
      </c>
      <c r="I270" s="50">
        <f t="shared" si="60"/>
        <v>0</v>
      </c>
      <c r="J270" s="50">
        <f t="shared" si="61"/>
        <v>0</v>
      </c>
      <c r="K270" s="50">
        <f t="shared" ca="1" si="56"/>
        <v>2.5434617509821501E-3</v>
      </c>
      <c r="L270" s="50">
        <f t="shared" ca="1" si="62"/>
        <v>6.4691976787091844E-6</v>
      </c>
      <c r="M270" s="50">
        <f t="shared" ca="1" si="64"/>
        <v>0.16827480948651513</v>
      </c>
      <c r="N270" s="50">
        <f t="shared" ca="1" si="65"/>
        <v>4.4659798625257823</v>
      </c>
      <c r="O270" s="50">
        <f t="shared" ca="1" si="66"/>
        <v>4.2335937140757736</v>
      </c>
      <c r="P270" s="19">
        <f t="shared" ca="1" si="63"/>
        <v>-2.5434617509821501E-3</v>
      </c>
    </row>
    <row r="271" spans="4:16" x14ac:dyDescent="0.2">
      <c r="D271" s="58">
        <f t="shared" si="67"/>
        <v>0</v>
      </c>
      <c r="E271" s="58">
        <f t="shared" si="67"/>
        <v>0</v>
      </c>
      <c r="F271" s="50">
        <f t="shared" si="57"/>
        <v>0</v>
      </c>
      <c r="G271" s="50">
        <f t="shared" si="58"/>
        <v>0</v>
      </c>
      <c r="H271" s="50">
        <f t="shared" si="59"/>
        <v>0</v>
      </c>
      <c r="I271" s="50">
        <f t="shared" si="60"/>
        <v>0</v>
      </c>
      <c r="J271" s="50">
        <f t="shared" si="61"/>
        <v>0</v>
      </c>
      <c r="K271" s="50">
        <f t="shared" ca="1" si="56"/>
        <v>2.5434617509821501E-3</v>
      </c>
      <c r="L271" s="50">
        <f t="shared" ca="1" si="62"/>
        <v>6.4691976787091844E-6</v>
      </c>
      <c r="M271" s="50">
        <f t="shared" ca="1" si="64"/>
        <v>0.16827480948651513</v>
      </c>
      <c r="N271" s="50">
        <f t="shared" ca="1" si="65"/>
        <v>4.4659798625257823</v>
      </c>
      <c r="O271" s="50">
        <f t="shared" ca="1" si="66"/>
        <v>4.2335937140757736</v>
      </c>
      <c r="P271" s="19">
        <f t="shared" ca="1" si="63"/>
        <v>-2.5434617509821501E-3</v>
      </c>
    </row>
    <row r="272" spans="4:16" x14ac:dyDescent="0.2">
      <c r="D272" s="58">
        <f t="shared" si="67"/>
        <v>0</v>
      </c>
      <c r="E272" s="58">
        <f t="shared" si="67"/>
        <v>0</v>
      </c>
      <c r="F272" s="50">
        <f t="shared" si="57"/>
        <v>0</v>
      </c>
      <c r="G272" s="50">
        <f t="shared" si="58"/>
        <v>0</v>
      </c>
      <c r="H272" s="50">
        <f t="shared" si="59"/>
        <v>0</v>
      </c>
      <c r="I272" s="50">
        <f t="shared" si="60"/>
        <v>0</v>
      </c>
      <c r="J272" s="50">
        <f t="shared" si="61"/>
        <v>0</v>
      </c>
      <c r="K272" s="50">
        <f t="shared" ca="1" si="56"/>
        <v>2.5434617509821501E-3</v>
      </c>
      <c r="L272" s="50">
        <f t="shared" ca="1" si="62"/>
        <v>6.4691976787091844E-6</v>
      </c>
      <c r="M272" s="50">
        <f t="shared" ca="1" si="64"/>
        <v>0.16827480948651513</v>
      </c>
      <c r="N272" s="50">
        <f t="shared" ca="1" si="65"/>
        <v>4.4659798625257823</v>
      </c>
      <c r="O272" s="50">
        <f t="shared" ca="1" si="66"/>
        <v>4.2335937140757736</v>
      </c>
      <c r="P272" s="19">
        <f t="shared" ca="1" si="63"/>
        <v>-2.5434617509821501E-3</v>
      </c>
    </row>
    <row r="273" spans="4:16" x14ac:dyDescent="0.2">
      <c r="D273" s="58">
        <f t="shared" si="67"/>
        <v>0</v>
      </c>
      <c r="E273" s="58">
        <f t="shared" si="67"/>
        <v>0</v>
      </c>
      <c r="F273" s="50">
        <f t="shared" si="57"/>
        <v>0</v>
      </c>
      <c r="G273" s="50">
        <f t="shared" si="58"/>
        <v>0</v>
      </c>
      <c r="H273" s="50">
        <f t="shared" si="59"/>
        <v>0</v>
      </c>
      <c r="I273" s="50">
        <f t="shared" si="60"/>
        <v>0</v>
      </c>
      <c r="J273" s="50">
        <f t="shared" si="61"/>
        <v>0</v>
      </c>
      <c r="K273" s="50">
        <f t="shared" ca="1" si="56"/>
        <v>2.5434617509821501E-3</v>
      </c>
      <c r="L273" s="50">
        <f t="shared" ca="1" si="62"/>
        <v>6.4691976787091844E-6</v>
      </c>
      <c r="M273" s="50">
        <f t="shared" ca="1" si="64"/>
        <v>0.16827480948651513</v>
      </c>
      <c r="N273" s="50">
        <f t="shared" ca="1" si="65"/>
        <v>4.4659798625257823</v>
      </c>
      <c r="O273" s="50">
        <f t="shared" ca="1" si="66"/>
        <v>4.2335937140757736</v>
      </c>
      <c r="P273" s="19">
        <f t="shared" ca="1" si="63"/>
        <v>-2.5434617509821501E-3</v>
      </c>
    </row>
    <row r="274" spans="4:16" x14ac:dyDescent="0.2">
      <c r="D274" s="58">
        <f t="shared" si="67"/>
        <v>0</v>
      </c>
      <c r="E274" s="58">
        <f t="shared" si="67"/>
        <v>0</v>
      </c>
      <c r="F274" s="50">
        <f t="shared" si="57"/>
        <v>0</v>
      </c>
      <c r="G274" s="50">
        <f t="shared" si="58"/>
        <v>0</v>
      </c>
      <c r="H274" s="50">
        <f t="shared" si="59"/>
        <v>0</v>
      </c>
      <c r="I274" s="50">
        <f t="shared" si="60"/>
        <v>0</v>
      </c>
      <c r="J274" s="50">
        <f t="shared" si="61"/>
        <v>0</v>
      </c>
      <c r="K274" s="50">
        <f t="shared" ca="1" si="56"/>
        <v>2.5434617509821501E-3</v>
      </c>
      <c r="L274" s="50">
        <f t="shared" ca="1" si="62"/>
        <v>6.4691976787091844E-6</v>
      </c>
      <c r="M274" s="50">
        <f t="shared" ca="1" si="64"/>
        <v>0.16827480948651513</v>
      </c>
      <c r="N274" s="50">
        <f t="shared" ca="1" si="65"/>
        <v>4.4659798625257823</v>
      </c>
      <c r="O274" s="50">
        <f t="shared" ca="1" si="66"/>
        <v>4.2335937140757736</v>
      </c>
      <c r="P274" s="19">
        <f t="shared" ca="1" si="63"/>
        <v>-2.5434617509821501E-3</v>
      </c>
    </row>
    <row r="275" spans="4:16" x14ac:dyDescent="0.2">
      <c r="D275" s="58">
        <f t="shared" si="67"/>
        <v>0</v>
      </c>
      <c r="E275" s="58">
        <f t="shared" si="67"/>
        <v>0</v>
      </c>
      <c r="F275" s="50">
        <f t="shared" si="57"/>
        <v>0</v>
      </c>
      <c r="G275" s="50">
        <f t="shared" si="58"/>
        <v>0</v>
      </c>
      <c r="H275" s="50">
        <f t="shared" si="59"/>
        <v>0</v>
      </c>
      <c r="I275" s="50">
        <f t="shared" si="60"/>
        <v>0</v>
      </c>
      <c r="J275" s="50">
        <f t="shared" si="61"/>
        <v>0</v>
      </c>
      <c r="K275" s="50">
        <f t="shared" ca="1" si="56"/>
        <v>2.5434617509821501E-3</v>
      </c>
      <c r="L275" s="50">
        <f t="shared" ca="1" si="62"/>
        <v>6.4691976787091844E-6</v>
      </c>
      <c r="M275" s="50">
        <f t="shared" ca="1" si="64"/>
        <v>0.16827480948651513</v>
      </c>
      <c r="N275" s="50">
        <f t="shared" ca="1" si="65"/>
        <v>4.4659798625257823</v>
      </c>
      <c r="O275" s="50">
        <f t="shared" ca="1" si="66"/>
        <v>4.2335937140757736</v>
      </c>
      <c r="P275" s="19">
        <f t="shared" ca="1" si="63"/>
        <v>-2.5434617509821501E-3</v>
      </c>
    </row>
    <row r="276" spans="4:16" x14ac:dyDescent="0.2">
      <c r="D276" s="58">
        <f t="shared" si="67"/>
        <v>0</v>
      </c>
      <c r="E276" s="58">
        <f t="shared" si="67"/>
        <v>0</v>
      </c>
      <c r="F276" s="50">
        <f t="shared" si="57"/>
        <v>0</v>
      </c>
      <c r="G276" s="50">
        <f t="shared" si="58"/>
        <v>0</v>
      </c>
      <c r="H276" s="50">
        <f t="shared" si="59"/>
        <v>0</v>
      </c>
      <c r="I276" s="50">
        <f t="shared" si="60"/>
        <v>0</v>
      </c>
      <c r="J276" s="50">
        <f t="shared" si="61"/>
        <v>0</v>
      </c>
      <c r="K276" s="50">
        <f t="shared" ca="1" si="56"/>
        <v>2.5434617509821501E-3</v>
      </c>
      <c r="L276" s="50">
        <f t="shared" ca="1" si="62"/>
        <v>6.4691976787091844E-6</v>
      </c>
      <c r="M276" s="50">
        <f t="shared" ca="1" si="64"/>
        <v>0.16827480948651513</v>
      </c>
      <c r="N276" s="50">
        <f t="shared" ca="1" si="65"/>
        <v>4.4659798625257823</v>
      </c>
      <c r="O276" s="50">
        <f t="shared" ca="1" si="66"/>
        <v>4.2335937140757736</v>
      </c>
      <c r="P276" s="19">
        <f t="shared" ca="1" si="63"/>
        <v>-2.5434617509821501E-3</v>
      </c>
    </row>
    <row r="277" spans="4:16" x14ac:dyDescent="0.2">
      <c r="D277" s="58">
        <f t="shared" si="67"/>
        <v>0</v>
      </c>
      <c r="E277" s="58">
        <f t="shared" si="67"/>
        <v>0</v>
      </c>
      <c r="F277" s="50">
        <f t="shared" si="57"/>
        <v>0</v>
      </c>
      <c r="G277" s="50">
        <f t="shared" si="58"/>
        <v>0</v>
      </c>
      <c r="H277" s="50">
        <f t="shared" si="59"/>
        <v>0</v>
      </c>
      <c r="I277" s="50">
        <f t="shared" si="60"/>
        <v>0</v>
      </c>
      <c r="J277" s="50">
        <f t="shared" si="61"/>
        <v>0</v>
      </c>
      <c r="K277" s="50">
        <f t="shared" ref="K277:K342" ca="1" si="68">+E$4+E$5*D277+E$6*D277^2</f>
        <v>2.5434617509821501E-3</v>
      </c>
      <c r="L277" s="50">
        <f t="shared" ca="1" si="62"/>
        <v>6.4691976787091844E-6</v>
      </c>
      <c r="M277" s="50">
        <f t="shared" ca="1" si="64"/>
        <v>0.16827480948651513</v>
      </c>
      <c r="N277" s="50">
        <f t="shared" ca="1" si="65"/>
        <v>4.4659798625257823</v>
      </c>
      <c r="O277" s="50">
        <f t="shared" ca="1" si="66"/>
        <v>4.2335937140757736</v>
      </c>
      <c r="P277" s="19">
        <f t="shared" ca="1" si="63"/>
        <v>-2.5434617509821501E-3</v>
      </c>
    </row>
    <row r="278" spans="4:16" x14ac:dyDescent="0.2">
      <c r="D278" s="58">
        <f t="shared" si="67"/>
        <v>0</v>
      </c>
      <c r="E278" s="58">
        <f t="shared" si="67"/>
        <v>0</v>
      </c>
      <c r="F278" s="50">
        <f t="shared" ref="F278:F341" si="69">D278*D278</f>
        <v>0</v>
      </c>
      <c r="G278" s="50">
        <f t="shared" ref="G278:G341" si="70">D278*F278</f>
        <v>0</v>
      </c>
      <c r="H278" s="50">
        <f t="shared" ref="H278:H341" si="71">F278*F278</f>
        <v>0</v>
      </c>
      <c r="I278" s="50">
        <f t="shared" ref="I278:I341" si="72">E278*D278</f>
        <v>0</v>
      </c>
      <c r="J278" s="50">
        <f t="shared" ref="J278:J341" si="73">I278*D278</f>
        <v>0</v>
      </c>
      <c r="K278" s="50">
        <f t="shared" ca="1" si="68"/>
        <v>2.5434617509821501E-3</v>
      </c>
      <c r="L278" s="50">
        <f t="shared" ref="L278:L341" ca="1" si="74">+(K278-E278)^2</f>
        <v>6.4691976787091844E-6</v>
      </c>
      <c r="M278" s="50">
        <f t="shared" ca="1" si="64"/>
        <v>0.16827480948651513</v>
      </c>
      <c r="N278" s="50">
        <f t="shared" ca="1" si="65"/>
        <v>4.4659798625257823</v>
      </c>
      <c r="O278" s="50">
        <f t="shared" ca="1" si="66"/>
        <v>4.2335937140757736</v>
      </c>
      <c r="P278" s="19">
        <f t="shared" ref="P278:P341" ca="1" si="75">+E278-K278</f>
        <v>-2.5434617509821501E-3</v>
      </c>
    </row>
    <row r="279" spans="4:16" x14ac:dyDescent="0.2">
      <c r="D279" s="58">
        <f t="shared" si="67"/>
        <v>0</v>
      </c>
      <c r="E279" s="58">
        <f t="shared" si="67"/>
        <v>0</v>
      </c>
      <c r="F279" s="50">
        <f t="shared" si="69"/>
        <v>0</v>
      </c>
      <c r="G279" s="50">
        <f t="shared" si="70"/>
        <v>0</v>
      </c>
      <c r="H279" s="50">
        <f t="shared" si="71"/>
        <v>0</v>
      </c>
      <c r="I279" s="50">
        <f t="shared" si="72"/>
        <v>0</v>
      </c>
      <c r="J279" s="50">
        <f t="shared" si="73"/>
        <v>0</v>
      </c>
      <c r="K279" s="50">
        <f t="shared" ca="1" si="68"/>
        <v>2.5434617509821501E-3</v>
      </c>
      <c r="L279" s="50">
        <f t="shared" ca="1" si="74"/>
        <v>6.4691976787091844E-6</v>
      </c>
      <c r="M279" s="50">
        <f t="shared" ca="1" si="64"/>
        <v>0.16827480948651513</v>
      </c>
      <c r="N279" s="50">
        <f t="shared" ca="1" si="65"/>
        <v>4.4659798625257823</v>
      </c>
      <c r="O279" s="50">
        <f t="shared" ca="1" si="66"/>
        <v>4.2335937140757736</v>
      </c>
      <c r="P279" s="19">
        <f t="shared" ca="1" si="75"/>
        <v>-2.5434617509821501E-3</v>
      </c>
    </row>
    <row r="280" spans="4:16" x14ac:dyDescent="0.2">
      <c r="D280" s="58">
        <f t="shared" si="67"/>
        <v>0</v>
      </c>
      <c r="E280" s="58">
        <f t="shared" si="67"/>
        <v>0</v>
      </c>
      <c r="F280" s="50">
        <f t="shared" si="69"/>
        <v>0</v>
      </c>
      <c r="G280" s="50">
        <f t="shared" si="70"/>
        <v>0</v>
      </c>
      <c r="H280" s="50">
        <f t="shared" si="71"/>
        <v>0</v>
      </c>
      <c r="I280" s="50">
        <f t="shared" si="72"/>
        <v>0</v>
      </c>
      <c r="J280" s="50">
        <f t="shared" si="73"/>
        <v>0</v>
      </c>
      <c r="K280" s="50">
        <f t="shared" ca="1" si="68"/>
        <v>2.5434617509821501E-3</v>
      </c>
      <c r="L280" s="50">
        <f t="shared" ca="1" si="74"/>
        <v>6.4691976787091844E-6</v>
      </c>
      <c r="M280" s="50">
        <f t="shared" ca="1" si="64"/>
        <v>0.16827480948651513</v>
      </c>
      <c r="N280" s="50">
        <f t="shared" ca="1" si="65"/>
        <v>4.4659798625257823</v>
      </c>
      <c r="O280" s="50">
        <f t="shared" ca="1" si="66"/>
        <v>4.2335937140757736</v>
      </c>
      <c r="P280" s="19">
        <f t="shared" ca="1" si="75"/>
        <v>-2.5434617509821501E-3</v>
      </c>
    </row>
    <row r="281" spans="4:16" x14ac:dyDescent="0.2">
      <c r="D281" s="58">
        <f t="shared" si="67"/>
        <v>0</v>
      </c>
      <c r="E281" s="58">
        <f t="shared" si="67"/>
        <v>0</v>
      </c>
      <c r="F281" s="50">
        <f t="shared" si="69"/>
        <v>0</v>
      </c>
      <c r="G281" s="50">
        <f t="shared" si="70"/>
        <v>0</v>
      </c>
      <c r="H281" s="50">
        <f t="shared" si="71"/>
        <v>0</v>
      </c>
      <c r="I281" s="50">
        <f t="shared" si="72"/>
        <v>0</v>
      </c>
      <c r="J281" s="50">
        <f t="shared" si="73"/>
        <v>0</v>
      </c>
      <c r="K281" s="50">
        <f t="shared" ca="1" si="68"/>
        <v>2.5434617509821501E-3</v>
      </c>
      <c r="L281" s="50">
        <f t="shared" ca="1" si="74"/>
        <v>6.4691976787091844E-6</v>
      </c>
      <c r="M281" s="50">
        <f t="shared" ca="1" si="64"/>
        <v>0.16827480948651513</v>
      </c>
      <c r="N281" s="50">
        <f t="shared" ca="1" si="65"/>
        <v>4.4659798625257823</v>
      </c>
      <c r="O281" s="50">
        <f t="shared" ca="1" si="66"/>
        <v>4.2335937140757736</v>
      </c>
      <c r="P281" s="19">
        <f t="shared" ca="1" si="75"/>
        <v>-2.5434617509821501E-3</v>
      </c>
    </row>
    <row r="282" spans="4:16" x14ac:dyDescent="0.2">
      <c r="D282" s="58">
        <f t="shared" si="67"/>
        <v>0</v>
      </c>
      <c r="E282" s="58">
        <f t="shared" si="67"/>
        <v>0</v>
      </c>
      <c r="F282" s="50">
        <f t="shared" si="69"/>
        <v>0</v>
      </c>
      <c r="G282" s="50">
        <f t="shared" si="70"/>
        <v>0</v>
      </c>
      <c r="H282" s="50">
        <f t="shared" si="71"/>
        <v>0</v>
      </c>
      <c r="I282" s="50">
        <f t="shared" si="72"/>
        <v>0</v>
      </c>
      <c r="J282" s="50">
        <f t="shared" si="73"/>
        <v>0</v>
      </c>
      <c r="K282" s="50">
        <f t="shared" ca="1" si="68"/>
        <v>2.5434617509821501E-3</v>
      </c>
      <c r="L282" s="50">
        <f t="shared" ca="1" si="74"/>
        <v>6.4691976787091844E-6</v>
      </c>
      <c r="M282" s="50">
        <f t="shared" ca="1" si="64"/>
        <v>0.16827480948651513</v>
      </c>
      <c r="N282" s="50">
        <f t="shared" ca="1" si="65"/>
        <v>4.4659798625257823</v>
      </c>
      <c r="O282" s="50">
        <f t="shared" ca="1" si="66"/>
        <v>4.2335937140757736</v>
      </c>
      <c r="P282" s="19">
        <f t="shared" ca="1" si="75"/>
        <v>-2.5434617509821501E-3</v>
      </c>
    </row>
    <row r="283" spans="4:16" x14ac:dyDescent="0.2">
      <c r="D283" s="58">
        <f t="shared" si="67"/>
        <v>0</v>
      </c>
      <c r="E283" s="58">
        <f t="shared" si="67"/>
        <v>0</v>
      </c>
      <c r="F283" s="50">
        <f t="shared" si="69"/>
        <v>0</v>
      </c>
      <c r="G283" s="50">
        <f t="shared" si="70"/>
        <v>0</v>
      </c>
      <c r="H283" s="50">
        <f t="shared" si="71"/>
        <v>0</v>
      </c>
      <c r="I283" s="50">
        <f t="shared" si="72"/>
        <v>0</v>
      </c>
      <c r="J283" s="50">
        <f t="shared" si="73"/>
        <v>0</v>
      </c>
      <c r="K283" s="50">
        <f t="shared" ca="1" si="68"/>
        <v>2.5434617509821501E-3</v>
      </c>
      <c r="L283" s="50">
        <f t="shared" ca="1" si="74"/>
        <v>6.4691976787091844E-6</v>
      </c>
      <c r="M283" s="50">
        <f t="shared" ca="1" si="64"/>
        <v>0.16827480948651513</v>
      </c>
      <c r="N283" s="50">
        <f t="shared" ca="1" si="65"/>
        <v>4.4659798625257823</v>
      </c>
      <c r="O283" s="50">
        <f t="shared" ca="1" si="66"/>
        <v>4.2335937140757736</v>
      </c>
      <c r="P283" s="19">
        <f t="shared" ca="1" si="75"/>
        <v>-2.5434617509821501E-3</v>
      </c>
    </row>
    <row r="284" spans="4:16" x14ac:dyDescent="0.2">
      <c r="D284" s="58">
        <f t="shared" si="67"/>
        <v>0</v>
      </c>
      <c r="E284" s="58">
        <f t="shared" si="67"/>
        <v>0</v>
      </c>
      <c r="F284" s="50">
        <f t="shared" si="69"/>
        <v>0</v>
      </c>
      <c r="G284" s="50">
        <f t="shared" si="70"/>
        <v>0</v>
      </c>
      <c r="H284" s="50">
        <f t="shared" si="71"/>
        <v>0</v>
      </c>
      <c r="I284" s="50">
        <f t="shared" si="72"/>
        <v>0</v>
      </c>
      <c r="J284" s="50">
        <f t="shared" si="73"/>
        <v>0</v>
      </c>
      <c r="K284" s="50">
        <f t="shared" ca="1" si="68"/>
        <v>2.5434617509821501E-3</v>
      </c>
      <c r="L284" s="50">
        <f t="shared" ca="1" si="74"/>
        <v>6.4691976787091844E-6</v>
      </c>
      <c r="M284" s="50">
        <f t="shared" ca="1" si="64"/>
        <v>0.16827480948651513</v>
      </c>
      <c r="N284" s="50">
        <f t="shared" ca="1" si="65"/>
        <v>4.4659798625257823</v>
      </c>
      <c r="O284" s="50">
        <f t="shared" ca="1" si="66"/>
        <v>4.2335937140757736</v>
      </c>
      <c r="P284" s="19">
        <f t="shared" ca="1" si="75"/>
        <v>-2.5434617509821501E-3</v>
      </c>
    </row>
    <row r="285" spans="4:16" x14ac:dyDescent="0.2">
      <c r="D285" s="58">
        <f t="shared" si="67"/>
        <v>0</v>
      </c>
      <c r="E285" s="58">
        <f t="shared" si="67"/>
        <v>0</v>
      </c>
      <c r="F285" s="50">
        <f t="shared" si="69"/>
        <v>0</v>
      </c>
      <c r="G285" s="50">
        <f t="shared" si="70"/>
        <v>0</v>
      </c>
      <c r="H285" s="50">
        <f t="shared" si="71"/>
        <v>0</v>
      </c>
      <c r="I285" s="50">
        <f t="shared" si="72"/>
        <v>0</v>
      </c>
      <c r="J285" s="50">
        <f t="shared" si="73"/>
        <v>0</v>
      </c>
      <c r="K285" s="50">
        <f t="shared" ca="1" si="68"/>
        <v>2.5434617509821501E-3</v>
      </c>
      <c r="L285" s="50">
        <f t="shared" ca="1" si="74"/>
        <v>6.4691976787091844E-6</v>
      </c>
      <c r="M285" s="50">
        <f t="shared" ca="1" si="64"/>
        <v>0.16827480948651513</v>
      </c>
      <c r="N285" s="50">
        <f t="shared" ca="1" si="65"/>
        <v>4.4659798625257823</v>
      </c>
      <c r="O285" s="50">
        <f t="shared" ca="1" si="66"/>
        <v>4.2335937140757736</v>
      </c>
      <c r="P285" s="19">
        <f t="shared" ca="1" si="75"/>
        <v>-2.5434617509821501E-3</v>
      </c>
    </row>
    <row r="286" spans="4:16" x14ac:dyDescent="0.2">
      <c r="D286" s="58">
        <f t="shared" si="67"/>
        <v>0</v>
      </c>
      <c r="E286" s="58">
        <f t="shared" si="67"/>
        <v>0</v>
      </c>
      <c r="F286" s="50">
        <f t="shared" si="69"/>
        <v>0</v>
      </c>
      <c r="G286" s="50">
        <f t="shared" si="70"/>
        <v>0</v>
      </c>
      <c r="H286" s="50">
        <f t="shared" si="71"/>
        <v>0</v>
      </c>
      <c r="I286" s="50">
        <f t="shared" si="72"/>
        <v>0</v>
      </c>
      <c r="J286" s="50">
        <f t="shared" si="73"/>
        <v>0</v>
      </c>
      <c r="K286" s="50">
        <f t="shared" ca="1" si="68"/>
        <v>2.5434617509821501E-3</v>
      </c>
      <c r="L286" s="50">
        <f t="shared" ca="1" si="74"/>
        <v>6.4691976787091844E-6</v>
      </c>
      <c r="M286" s="50">
        <f t="shared" ca="1" si="64"/>
        <v>0.16827480948651513</v>
      </c>
      <c r="N286" s="50">
        <f t="shared" ca="1" si="65"/>
        <v>4.4659798625257823</v>
      </c>
      <c r="O286" s="50">
        <f t="shared" ca="1" si="66"/>
        <v>4.2335937140757736</v>
      </c>
      <c r="P286" s="19">
        <f t="shared" ca="1" si="75"/>
        <v>-2.5434617509821501E-3</v>
      </c>
    </row>
    <row r="287" spans="4:16" x14ac:dyDescent="0.2">
      <c r="D287" s="58">
        <f t="shared" si="67"/>
        <v>0</v>
      </c>
      <c r="E287" s="58">
        <f t="shared" si="67"/>
        <v>0</v>
      </c>
      <c r="F287" s="50">
        <f t="shared" si="69"/>
        <v>0</v>
      </c>
      <c r="G287" s="50">
        <f t="shared" si="70"/>
        <v>0</v>
      </c>
      <c r="H287" s="50">
        <f t="shared" si="71"/>
        <v>0</v>
      </c>
      <c r="I287" s="50">
        <f t="shared" si="72"/>
        <v>0</v>
      </c>
      <c r="J287" s="50">
        <f t="shared" si="73"/>
        <v>0</v>
      </c>
      <c r="K287" s="50">
        <f t="shared" ca="1" si="68"/>
        <v>2.5434617509821501E-3</v>
      </c>
      <c r="L287" s="50">
        <f t="shared" ca="1" si="74"/>
        <v>6.4691976787091844E-6</v>
      </c>
      <c r="M287" s="50">
        <f t="shared" ca="1" si="64"/>
        <v>0.16827480948651513</v>
      </c>
      <c r="N287" s="50">
        <f t="shared" ca="1" si="65"/>
        <v>4.4659798625257823</v>
      </c>
      <c r="O287" s="50">
        <f t="shared" ca="1" si="66"/>
        <v>4.2335937140757736</v>
      </c>
      <c r="P287" s="19">
        <f t="shared" ca="1" si="75"/>
        <v>-2.5434617509821501E-3</v>
      </c>
    </row>
    <row r="288" spans="4:16" x14ac:dyDescent="0.2">
      <c r="D288" s="58">
        <f t="shared" si="67"/>
        <v>0</v>
      </c>
      <c r="E288" s="58">
        <f t="shared" si="67"/>
        <v>0</v>
      </c>
      <c r="F288" s="50">
        <f t="shared" si="69"/>
        <v>0</v>
      </c>
      <c r="G288" s="50">
        <f t="shared" si="70"/>
        <v>0</v>
      </c>
      <c r="H288" s="50">
        <f t="shared" si="71"/>
        <v>0</v>
      </c>
      <c r="I288" s="50">
        <f t="shared" si="72"/>
        <v>0</v>
      </c>
      <c r="J288" s="50">
        <f t="shared" si="73"/>
        <v>0</v>
      </c>
      <c r="K288" s="50">
        <f t="shared" ca="1" si="68"/>
        <v>2.5434617509821501E-3</v>
      </c>
      <c r="L288" s="50">
        <f t="shared" ca="1" si="74"/>
        <v>6.4691976787091844E-6</v>
      </c>
      <c r="M288" s="50">
        <f t="shared" ca="1" si="64"/>
        <v>0.16827480948651513</v>
      </c>
      <c r="N288" s="50">
        <f t="shared" ca="1" si="65"/>
        <v>4.4659798625257823</v>
      </c>
      <c r="O288" s="50">
        <f t="shared" ca="1" si="66"/>
        <v>4.2335937140757736</v>
      </c>
      <c r="P288" s="19">
        <f t="shared" ca="1" si="75"/>
        <v>-2.5434617509821501E-3</v>
      </c>
    </row>
    <row r="289" spans="4:16" x14ac:dyDescent="0.2">
      <c r="D289" s="58">
        <f t="shared" si="67"/>
        <v>0</v>
      </c>
      <c r="E289" s="58">
        <f t="shared" si="67"/>
        <v>0</v>
      </c>
      <c r="F289" s="50">
        <f t="shared" si="69"/>
        <v>0</v>
      </c>
      <c r="G289" s="50">
        <f t="shared" si="70"/>
        <v>0</v>
      </c>
      <c r="H289" s="50">
        <f t="shared" si="71"/>
        <v>0</v>
      </c>
      <c r="I289" s="50">
        <f t="shared" si="72"/>
        <v>0</v>
      </c>
      <c r="J289" s="50">
        <f t="shared" si="73"/>
        <v>0</v>
      </c>
      <c r="K289" s="50">
        <f t="shared" ca="1" si="68"/>
        <v>2.5434617509821501E-3</v>
      </c>
      <c r="L289" s="50">
        <f t="shared" ca="1" si="74"/>
        <v>6.4691976787091844E-6</v>
      </c>
      <c r="M289" s="50">
        <f t="shared" ca="1" si="64"/>
        <v>0.16827480948651513</v>
      </c>
      <c r="N289" s="50">
        <f t="shared" ca="1" si="65"/>
        <v>4.4659798625257823</v>
      </c>
      <c r="O289" s="50">
        <f t="shared" ca="1" si="66"/>
        <v>4.2335937140757736</v>
      </c>
      <c r="P289" s="19">
        <f t="shared" ca="1" si="75"/>
        <v>-2.5434617509821501E-3</v>
      </c>
    </row>
    <row r="290" spans="4:16" x14ac:dyDescent="0.2">
      <c r="D290" s="58">
        <f t="shared" si="67"/>
        <v>0</v>
      </c>
      <c r="E290" s="58">
        <f t="shared" si="67"/>
        <v>0</v>
      </c>
      <c r="F290" s="50">
        <f t="shared" si="69"/>
        <v>0</v>
      </c>
      <c r="G290" s="50">
        <f t="shared" si="70"/>
        <v>0</v>
      </c>
      <c r="H290" s="50">
        <f t="shared" si="71"/>
        <v>0</v>
      </c>
      <c r="I290" s="50">
        <f t="shared" si="72"/>
        <v>0</v>
      </c>
      <c r="J290" s="50">
        <f t="shared" si="73"/>
        <v>0</v>
      </c>
      <c r="K290" s="50">
        <f t="shared" ca="1" si="68"/>
        <v>2.5434617509821501E-3</v>
      </c>
      <c r="L290" s="50">
        <f t="shared" ca="1" si="74"/>
        <v>6.4691976787091844E-6</v>
      </c>
      <c r="M290" s="50">
        <f t="shared" ca="1" si="64"/>
        <v>0.16827480948651513</v>
      </c>
      <c r="N290" s="50">
        <f t="shared" ca="1" si="65"/>
        <v>4.4659798625257823</v>
      </c>
      <c r="O290" s="50">
        <f t="shared" ca="1" si="66"/>
        <v>4.2335937140757736</v>
      </c>
      <c r="P290" s="19">
        <f t="shared" ca="1" si="75"/>
        <v>-2.5434617509821501E-3</v>
      </c>
    </row>
    <row r="291" spans="4:16" x14ac:dyDescent="0.2">
      <c r="D291" s="58">
        <f t="shared" si="67"/>
        <v>0</v>
      </c>
      <c r="E291" s="58">
        <f t="shared" si="67"/>
        <v>0</v>
      </c>
      <c r="F291" s="50">
        <f t="shared" si="69"/>
        <v>0</v>
      </c>
      <c r="G291" s="50">
        <f t="shared" si="70"/>
        <v>0</v>
      </c>
      <c r="H291" s="50">
        <f t="shared" si="71"/>
        <v>0</v>
      </c>
      <c r="I291" s="50">
        <f t="shared" si="72"/>
        <v>0</v>
      </c>
      <c r="J291" s="50">
        <f t="shared" si="73"/>
        <v>0</v>
      </c>
      <c r="K291" s="50">
        <f t="shared" ca="1" si="68"/>
        <v>2.5434617509821501E-3</v>
      </c>
      <c r="L291" s="50">
        <f t="shared" ca="1" si="74"/>
        <v>6.4691976787091844E-6</v>
      </c>
      <c r="M291" s="50">
        <f t="shared" ca="1" si="64"/>
        <v>0.16827480948651513</v>
      </c>
      <c r="N291" s="50">
        <f t="shared" ca="1" si="65"/>
        <v>4.4659798625257823</v>
      </c>
      <c r="O291" s="50">
        <f t="shared" ca="1" si="66"/>
        <v>4.2335937140757736</v>
      </c>
      <c r="P291" s="19">
        <f t="shared" ca="1" si="75"/>
        <v>-2.5434617509821501E-3</v>
      </c>
    </row>
    <row r="292" spans="4:16" x14ac:dyDescent="0.2">
      <c r="D292" s="58">
        <f t="shared" si="67"/>
        <v>0</v>
      </c>
      <c r="E292" s="58">
        <f t="shared" si="67"/>
        <v>0</v>
      </c>
      <c r="F292" s="50">
        <f t="shared" si="69"/>
        <v>0</v>
      </c>
      <c r="G292" s="50">
        <f t="shared" si="70"/>
        <v>0</v>
      </c>
      <c r="H292" s="50">
        <f t="shared" si="71"/>
        <v>0</v>
      </c>
      <c r="I292" s="50">
        <f t="shared" si="72"/>
        <v>0</v>
      </c>
      <c r="J292" s="50">
        <f t="shared" si="73"/>
        <v>0</v>
      </c>
      <c r="K292" s="50">
        <f t="shared" ca="1" si="68"/>
        <v>2.5434617509821501E-3</v>
      </c>
      <c r="L292" s="50">
        <f t="shared" ca="1" si="74"/>
        <v>6.4691976787091844E-6</v>
      </c>
      <c r="M292" s="50">
        <f t="shared" ca="1" si="64"/>
        <v>0.16827480948651513</v>
      </c>
      <c r="N292" s="50">
        <f t="shared" ca="1" si="65"/>
        <v>4.4659798625257823</v>
      </c>
      <c r="O292" s="50">
        <f t="shared" ca="1" si="66"/>
        <v>4.2335937140757736</v>
      </c>
      <c r="P292" s="19">
        <f t="shared" ca="1" si="75"/>
        <v>-2.5434617509821501E-3</v>
      </c>
    </row>
    <row r="293" spans="4:16" x14ac:dyDescent="0.2">
      <c r="D293" s="58">
        <f t="shared" si="67"/>
        <v>0</v>
      </c>
      <c r="E293" s="58">
        <f t="shared" si="67"/>
        <v>0</v>
      </c>
      <c r="F293" s="50">
        <f t="shared" si="69"/>
        <v>0</v>
      </c>
      <c r="G293" s="50">
        <f t="shared" si="70"/>
        <v>0</v>
      </c>
      <c r="H293" s="50">
        <f t="shared" si="71"/>
        <v>0</v>
      </c>
      <c r="I293" s="50">
        <f t="shared" si="72"/>
        <v>0</v>
      </c>
      <c r="J293" s="50">
        <f t="shared" si="73"/>
        <v>0</v>
      </c>
      <c r="K293" s="50">
        <f t="shared" ca="1" si="68"/>
        <v>2.5434617509821501E-3</v>
      </c>
      <c r="L293" s="50">
        <f t="shared" ca="1" si="74"/>
        <v>6.4691976787091844E-6</v>
      </c>
      <c r="M293" s="50">
        <f t="shared" ca="1" si="64"/>
        <v>0.16827480948651513</v>
      </c>
      <c r="N293" s="50">
        <f t="shared" ca="1" si="65"/>
        <v>4.4659798625257823</v>
      </c>
      <c r="O293" s="50">
        <f t="shared" ca="1" si="66"/>
        <v>4.2335937140757736</v>
      </c>
      <c r="P293" s="19">
        <f t="shared" ca="1" si="75"/>
        <v>-2.5434617509821501E-3</v>
      </c>
    </row>
    <row r="294" spans="4:16" x14ac:dyDescent="0.2">
      <c r="D294" s="58">
        <f t="shared" si="67"/>
        <v>0</v>
      </c>
      <c r="E294" s="58">
        <f t="shared" si="67"/>
        <v>0</v>
      </c>
      <c r="F294" s="50">
        <f t="shared" si="69"/>
        <v>0</v>
      </c>
      <c r="G294" s="50">
        <f t="shared" si="70"/>
        <v>0</v>
      </c>
      <c r="H294" s="50">
        <f t="shared" si="71"/>
        <v>0</v>
      </c>
      <c r="I294" s="50">
        <f t="shared" si="72"/>
        <v>0</v>
      </c>
      <c r="J294" s="50">
        <f t="shared" si="73"/>
        <v>0</v>
      </c>
      <c r="K294" s="50">
        <f t="shared" ca="1" si="68"/>
        <v>2.5434617509821501E-3</v>
      </c>
      <c r="L294" s="50">
        <f t="shared" ca="1" si="74"/>
        <v>6.4691976787091844E-6</v>
      </c>
      <c r="M294" s="50">
        <f t="shared" ca="1" si="64"/>
        <v>0.16827480948651513</v>
      </c>
      <c r="N294" s="50">
        <f t="shared" ca="1" si="65"/>
        <v>4.4659798625257823</v>
      </c>
      <c r="O294" s="50">
        <f t="shared" ca="1" si="66"/>
        <v>4.2335937140757736</v>
      </c>
      <c r="P294" s="19">
        <f t="shared" ca="1" si="75"/>
        <v>-2.5434617509821501E-3</v>
      </c>
    </row>
    <row r="295" spans="4:16" x14ac:dyDescent="0.2">
      <c r="D295" s="58">
        <f t="shared" si="67"/>
        <v>0</v>
      </c>
      <c r="E295" s="58">
        <f t="shared" si="67"/>
        <v>0</v>
      </c>
      <c r="F295" s="50">
        <f t="shared" si="69"/>
        <v>0</v>
      </c>
      <c r="G295" s="50">
        <f t="shared" si="70"/>
        <v>0</v>
      </c>
      <c r="H295" s="50">
        <f t="shared" si="71"/>
        <v>0</v>
      </c>
      <c r="I295" s="50">
        <f t="shared" si="72"/>
        <v>0</v>
      </c>
      <c r="J295" s="50">
        <f t="shared" si="73"/>
        <v>0</v>
      </c>
      <c r="K295" s="50">
        <f t="shared" ca="1" si="68"/>
        <v>2.5434617509821501E-3</v>
      </c>
      <c r="L295" s="50">
        <f t="shared" ca="1" si="74"/>
        <v>6.4691976787091844E-6</v>
      </c>
      <c r="M295" s="50">
        <f t="shared" ca="1" si="64"/>
        <v>0.16827480948651513</v>
      </c>
      <c r="N295" s="50">
        <f t="shared" ca="1" si="65"/>
        <v>4.4659798625257823</v>
      </c>
      <c r="O295" s="50">
        <f t="shared" ca="1" si="66"/>
        <v>4.2335937140757736</v>
      </c>
      <c r="P295" s="19">
        <f t="shared" ca="1" si="75"/>
        <v>-2.5434617509821501E-3</v>
      </c>
    </row>
    <row r="296" spans="4:16" x14ac:dyDescent="0.2">
      <c r="D296" s="58">
        <f t="shared" si="67"/>
        <v>0</v>
      </c>
      <c r="E296" s="58">
        <f t="shared" si="67"/>
        <v>0</v>
      </c>
      <c r="F296" s="50">
        <f t="shared" si="69"/>
        <v>0</v>
      </c>
      <c r="G296" s="50">
        <f t="shared" si="70"/>
        <v>0</v>
      </c>
      <c r="H296" s="50">
        <f t="shared" si="71"/>
        <v>0</v>
      </c>
      <c r="I296" s="50">
        <f t="shared" si="72"/>
        <v>0</v>
      </c>
      <c r="J296" s="50">
        <f t="shared" si="73"/>
        <v>0</v>
      </c>
      <c r="K296" s="50">
        <f t="shared" ca="1" si="68"/>
        <v>2.5434617509821501E-3</v>
      </c>
      <c r="L296" s="50">
        <f t="shared" ca="1" si="74"/>
        <v>6.4691976787091844E-6</v>
      </c>
      <c r="M296" s="50">
        <f t="shared" ca="1" si="64"/>
        <v>0.16827480948651513</v>
      </c>
      <c r="N296" s="50">
        <f t="shared" ca="1" si="65"/>
        <v>4.4659798625257823</v>
      </c>
      <c r="O296" s="50">
        <f t="shared" ca="1" si="66"/>
        <v>4.2335937140757736</v>
      </c>
      <c r="P296" s="19">
        <f t="shared" ca="1" si="75"/>
        <v>-2.5434617509821501E-3</v>
      </c>
    </row>
    <row r="297" spans="4:16" x14ac:dyDescent="0.2">
      <c r="D297" s="58">
        <f t="shared" si="67"/>
        <v>0</v>
      </c>
      <c r="E297" s="58">
        <f t="shared" si="67"/>
        <v>0</v>
      </c>
      <c r="F297" s="50">
        <f t="shared" si="69"/>
        <v>0</v>
      </c>
      <c r="G297" s="50">
        <f t="shared" si="70"/>
        <v>0</v>
      </c>
      <c r="H297" s="50">
        <f t="shared" si="71"/>
        <v>0</v>
      </c>
      <c r="I297" s="50">
        <f t="shared" si="72"/>
        <v>0</v>
      </c>
      <c r="J297" s="50">
        <f t="shared" si="73"/>
        <v>0</v>
      </c>
      <c r="K297" s="50">
        <f t="shared" ca="1" si="68"/>
        <v>2.5434617509821501E-3</v>
      </c>
      <c r="L297" s="50">
        <f t="shared" ca="1" si="74"/>
        <v>6.4691976787091844E-6</v>
      </c>
      <c r="M297" s="50">
        <f t="shared" ca="1" si="64"/>
        <v>0.16827480948651513</v>
      </c>
      <c r="N297" s="50">
        <f t="shared" ca="1" si="65"/>
        <v>4.4659798625257823</v>
      </c>
      <c r="O297" s="50">
        <f t="shared" ca="1" si="66"/>
        <v>4.2335937140757736</v>
      </c>
      <c r="P297" s="19">
        <f t="shared" ca="1" si="75"/>
        <v>-2.5434617509821501E-3</v>
      </c>
    </row>
    <row r="298" spans="4:16" x14ac:dyDescent="0.2">
      <c r="D298" s="58">
        <f t="shared" si="67"/>
        <v>0</v>
      </c>
      <c r="E298" s="58">
        <f t="shared" si="67"/>
        <v>0</v>
      </c>
      <c r="F298" s="50">
        <f t="shared" si="69"/>
        <v>0</v>
      </c>
      <c r="G298" s="50">
        <f t="shared" si="70"/>
        <v>0</v>
      </c>
      <c r="H298" s="50">
        <f t="shared" si="71"/>
        <v>0</v>
      </c>
      <c r="I298" s="50">
        <f t="shared" si="72"/>
        <v>0</v>
      </c>
      <c r="J298" s="50">
        <f t="shared" si="73"/>
        <v>0</v>
      </c>
      <c r="K298" s="50">
        <f t="shared" ca="1" si="68"/>
        <v>2.5434617509821501E-3</v>
      </c>
      <c r="L298" s="50">
        <f t="shared" ca="1" si="74"/>
        <v>6.4691976787091844E-6</v>
      </c>
      <c r="M298" s="50">
        <f t="shared" ca="1" si="64"/>
        <v>0.16827480948651513</v>
      </c>
      <c r="N298" s="50">
        <f t="shared" ca="1" si="65"/>
        <v>4.4659798625257823</v>
      </c>
      <c r="O298" s="50">
        <f t="shared" ca="1" si="66"/>
        <v>4.2335937140757736</v>
      </c>
      <c r="P298" s="19">
        <f t="shared" ca="1" si="75"/>
        <v>-2.5434617509821501E-3</v>
      </c>
    </row>
    <row r="299" spans="4:16" x14ac:dyDescent="0.2">
      <c r="D299" s="58">
        <f t="shared" si="67"/>
        <v>0</v>
      </c>
      <c r="E299" s="58">
        <f t="shared" si="67"/>
        <v>0</v>
      </c>
      <c r="F299" s="50">
        <f t="shared" si="69"/>
        <v>0</v>
      </c>
      <c r="G299" s="50">
        <f t="shared" si="70"/>
        <v>0</v>
      </c>
      <c r="H299" s="50">
        <f t="shared" si="71"/>
        <v>0</v>
      </c>
      <c r="I299" s="50">
        <f t="shared" si="72"/>
        <v>0</v>
      </c>
      <c r="J299" s="50">
        <f t="shared" si="73"/>
        <v>0</v>
      </c>
      <c r="K299" s="50">
        <f t="shared" ca="1" si="68"/>
        <v>2.5434617509821501E-3</v>
      </c>
      <c r="L299" s="50">
        <f t="shared" ca="1" si="74"/>
        <v>6.4691976787091844E-6</v>
      </c>
      <c r="M299" s="50">
        <f t="shared" ca="1" si="64"/>
        <v>0.16827480948651513</v>
      </c>
      <c r="N299" s="50">
        <f t="shared" ca="1" si="65"/>
        <v>4.4659798625257823</v>
      </c>
      <c r="O299" s="50">
        <f t="shared" ca="1" si="66"/>
        <v>4.2335937140757736</v>
      </c>
      <c r="P299" s="19">
        <f t="shared" ca="1" si="75"/>
        <v>-2.5434617509821501E-3</v>
      </c>
    </row>
    <row r="300" spans="4:16" x14ac:dyDescent="0.2">
      <c r="D300" s="58">
        <f t="shared" si="67"/>
        <v>0</v>
      </c>
      <c r="E300" s="58">
        <f t="shared" si="67"/>
        <v>0</v>
      </c>
      <c r="F300" s="50">
        <f t="shared" si="69"/>
        <v>0</v>
      </c>
      <c r="G300" s="50">
        <f t="shared" si="70"/>
        <v>0</v>
      </c>
      <c r="H300" s="50">
        <f t="shared" si="71"/>
        <v>0</v>
      </c>
      <c r="I300" s="50">
        <f t="shared" si="72"/>
        <v>0</v>
      </c>
      <c r="J300" s="50">
        <f t="shared" si="73"/>
        <v>0</v>
      </c>
      <c r="K300" s="50">
        <f t="shared" ca="1" si="68"/>
        <v>2.5434617509821501E-3</v>
      </c>
      <c r="L300" s="50">
        <f t="shared" ca="1" si="74"/>
        <v>6.4691976787091844E-6</v>
      </c>
      <c r="M300" s="50">
        <f t="shared" ca="1" si="64"/>
        <v>0.16827480948651513</v>
      </c>
      <c r="N300" s="50">
        <f t="shared" ca="1" si="65"/>
        <v>4.4659798625257823</v>
      </c>
      <c r="O300" s="50">
        <f t="shared" ca="1" si="66"/>
        <v>4.2335937140757736</v>
      </c>
      <c r="P300" s="19">
        <f t="shared" ca="1" si="75"/>
        <v>-2.5434617509821501E-3</v>
      </c>
    </row>
    <row r="301" spans="4:16" x14ac:dyDescent="0.2">
      <c r="D301" s="58">
        <f t="shared" si="67"/>
        <v>0</v>
      </c>
      <c r="E301" s="58">
        <f t="shared" si="67"/>
        <v>0</v>
      </c>
      <c r="F301" s="50">
        <f t="shared" si="69"/>
        <v>0</v>
      </c>
      <c r="G301" s="50">
        <f t="shared" si="70"/>
        <v>0</v>
      </c>
      <c r="H301" s="50">
        <f t="shared" si="71"/>
        <v>0</v>
      </c>
      <c r="I301" s="50">
        <f t="shared" si="72"/>
        <v>0</v>
      </c>
      <c r="J301" s="50">
        <f t="shared" si="73"/>
        <v>0</v>
      </c>
      <c r="K301" s="50">
        <f t="shared" ca="1" si="68"/>
        <v>2.5434617509821501E-3</v>
      </c>
      <c r="L301" s="50">
        <f t="shared" ca="1" si="74"/>
        <v>6.4691976787091844E-6</v>
      </c>
      <c r="M301" s="50">
        <f t="shared" ca="1" si="64"/>
        <v>0.16827480948651513</v>
      </c>
      <c r="N301" s="50">
        <f t="shared" ca="1" si="65"/>
        <v>4.4659798625257823</v>
      </c>
      <c r="O301" s="50">
        <f t="shared" ca="1" si="66"/>
        <v>4.2335937140757736</v>
      </c>
      <c r="P301" s="19">
        <f t="shared" ca="1" si="75"/>
        <v>-2.5434617509821501E-3</v>
      </c>
    </row>
    <row r="302" spans="4:16" x14ac:dyDescent="0.2">
      <c r="D302" s="58">
        <f t="shared" si="67"/>
        <v>0</v>
      </c>
      <c r="E302" s="58">
        <f t="shared" si="67"/>
        <v>0</v>
      </c>
      <c r="F302" s="50">
        <f t="shared" si="69"/>
        <v>0</v>
      </c>
      <c r="G302" s="50">
        <f t="shared" si="70"/>
        <v>0</v>
      </c>
      <c r="H302" s="50">
        <f t="shared" si="71"/>
        <v>0</v>
      </c>
      <c r="I302" s="50">
        <f t="shared" si="72"/>
        <v>0</v>
      </c>
      <c r="J302" s="50">
        <f t="shared" si="73"/>
        <v>0</v>
      </c>
      <c r="K302" s="50">
        <f t="shared" ca="1" si="68"/>
        <v>2.5434617509821501E-3</v>
      </c>
      <c r="L302" s="50">
        <f t="shared" ca="1" si="74"/>
        <v>6.4691976787091844E-6</v>
      </c>
      <c r="M302" s="50">
        <f t="shared" ca="1" si="64"/>
        <v>0.16827480948651513</v>
      </c>
      <c r="N302" s="50">
        <f t="shared" ca="1" si="65"/>
        <v>4.4659798625257823</v>
      </c>
      <c r="O302" s="50">
        <f t="shared" ca="1" si="66"/>
        <v>4.2335937140757736</v>
      </c>
      <c r="P302" s="19">
        <f t="shared" ca="1" si="75"/>
        <v>-2.5434617509821501E-3</v>
      </c>
    </row>
    <row r="303" spans="4:16" x14ac:dyDescent="0.2">
      <c r="D303" s="58">
        <f t="shared" si="67"/>
        <v>0</v>
      </c>
      <c r="E303" s="58">
        <f t="shared" si="67"/>
        <v>0</v>
      </c>
      <c r="F303" s="50">
        <f t="shared" si="69"/>
        <v>0</v>
      </c>
      <c r="G303" s="50">
        <f t="shared" si="70"/>
        <v>0</v>
      </c>
      <c r="H303" s="50">
        <f t="shared" si="71"/>
        <v>0</v>
      </c>
      <c r="I303" s="50">
        <f t="shared" si="72"/>
        <v>0</v>
      </c>
      <c r="J303" s="50">
        <f t="shared" si="73"/>
        <v>0</v>
      </c>
      <c r="K303" s="50">
        <f t="shared" ca="1" si="68"/>
        <v>2.5434617509821501E-3</v>
      </c>
      <c r="L303" s="50">
        <f t="shared" ca="1" si="74"/>
        <v>6.4691976787091844E-6</v>
      </c>
      <c r="M303" s="50">
        <f t="shared" ca="1" si="64"/>
        <v>0.16827480948651513</v>
      </c>
      <c r="N303" s="50">
        <f t="shared" ca="1" si="65"/>
        <v>4.4659798625257823</v>
      </c>
      <c r="O303" s="50">
        <f t="shared" ca="1" si="66"/>
        <v>4.2335937140757736</v>
      </c>
      <c r="P303" s="19">
        <f t="shared" ca="1" si="75"/>
        <v>-2.5434617509821501E-3</v>
      </c>
    </row>
    <row r="304" spans="4:16" x14ac:dyDescent="0.2">
      <c r="D304" s="58">
        <f t="shared" si="67"/>
        <v>0</v>
      </c>
      <c r="E304" s="58">
        <f t="shared" si="67"/>
        <v>0</v>
      </c>
      <c r="F304" s="50">
        <f t="shared" si="69"/>
        <v>0</v>
      </c>
      <c r="G304" s="50">
        <f t="shared" si="70"/>
        <v>0</v>
      </c>
      <c r="H304" s="50">
        <f t="shared" si="71"/>
        <v>0</v>
      </c>
      <c r="I304" s="50">
        <f t="shared" si="72"/>
        <v>0</v>
      </c>
      <c r="J304" s="50">
        <f t="shared" si="73"/>
        <v>0</v>
      </c>
      <c r="K304" s="50">
        <f t="shared" ca="1" si="68"/>
        <v>2.5434617509821501E-3</v>
      </c>
      <c r="L304" s="50">
        <f t="shared" ca="1" si="74"/>
        <v>6.4691976787091844E-6</v>
      </c>
      <c r="M304" s="50">
        <f t="shared" ca="1" si="64"/>
        <v>0.16827480948651513</v>
      </c>
      <c r="N304" s="50">
        <f t="shared" ca="1" si="65"/>
        <v>4.4659798625257823</v>
      </c>
      <c r="O304" s="50">
        <f t="shared" ca="1" si="66"/>
        <v>4.2335937140757736</v>
      </c>
      <c r="P304" s="19">
        <f t="shared" ca="1" si="75"/>
        <v>-2.5434617509821501E-3</v>
      </c>
    </row>
    <row r="305" spans="4:16" x14ac:dyDescent="0.2">
      <c r="D305" s="58">
        <f t="shared" si="67"/>
        <v>0</v>
      </c>
      <c r="E305" s="58">
        <f t="shared" si="67"/>
        <v>0</v>
      </c>
      <c r="F305" s="50">
        <f t="shared" si="69"/>
        <v>0</v>
      </c>
      <c r="G305" s="50">
        <f t="shared" si="70"/>
        <v>0</v>
      </c>
      <c r="H305" s="50">
        <f t="shared" si="71"/>
        <v>0</v>
      </c>
      <c r="I305" s="50">
        <f t="shared" si="72"/>
        <v>0</v>
      </c>
      <c r="J305" s="50">
        <f t="shared" si="73"/>
        <v>0</v>
      </c>
      <c r="K305" s="50">
        <f t="shared" ca="1" si="68"/>
        <v>2.5434617509821501E-3</v>
      </c>
      <c r="L305" s="50">
        <f t="shared" ca="1" si="74"/>
        <v>6.4691976787091844E-6</v>
      </c>
      <c r="M305" s="50">
        <f t="shared" ca="1" si="64"/>
        <v>0.16827480948651513</v>
      </c>
      <c r="N305" s="50">
        <f t="shared" ca="1" si="65"/>
        <v>4.4659798625257823</v>
      </c>
      <c r="O305" s="50">
        <f t="shared" ca="1" si="66"/>
        <v>4.2335937140757736</v>
      </c>
      <c r="P305" s="19">
        <f t="shared" ca="1" si="75"/>
        <v>-2.5434617509821501E-3</v>
      </c>
    </row>
    <row r="306" spans="4:16" x14ac:dyDescent="0.2">
      <c r="D306" s="58">
        <f t="shared" si="67"/>
        <v>0</v>
      </c>
      <c r="E306" s="58">
        <f t="shared" si="67"/>
        <v>0</v>
      </c>
      <c r="F306" s="50">
        <f t="shared" si="69"/>
        <v>0</v>
      </c>
      <c r="G306" s="50">
        <f t="shared" si="70"/>
        <v>0</v>
      </c>
      <c r="H306" s="50">
        <f t="shared" si="71"/>
        <v>0</v>
      </c>
      <c r="I306" s="50">
        <f t="shared" si="72"/>
        <v>0</v>
      </c>
      <c r="J306" s="50">
        <f t="shared" si="73"/>
        <v>0</v>
      </c>
      <c r="K306" s="50">
        <f t="shared" ca="1" si="68"/>
        <v>2.5434617509821501E-3</v>
      </c>
      <c r="L306" s="50">
        <f t="shared" ca="1" si="74"/>
        <v>6.4691976787091844E-6</v>
      </c>
      <c r="M306" s="50">
        <f t="shared" ca="1" si="64"/>
        <v>0.16827480948651513</v>
      </c>
      <c r="N306" s="50">
        <f t="shared" ca="1" si="65"/>
        <v>4.4659798625257823</v>
      </c>
      <c r="O306" s="50">
        <f t="shared" ca="1" si="66"/>
        <v>4.2335937140757736</v>
      </c>
      <c r="P306" s="19">
        <f t="shared" ca="1" si="75"/>
        <v>-2.5434617509821501E-3</v>
      </c>
    </row>
    <row r="307" spans="4:16" x14ac:dyDescent="0.2">
      <c r="D307" s="58">
        <f t="shared" si="67"/>
        <v>0</v>
      </c>
      <c r="E307" s="58">
        <f t="shared" si="67"/>
        <v>0</v>
      </c>
      <c r="F307" s="50">
        <f t="shared" si="69"/>
        <v>0</v>
      </c>
      <c r="G307" s="50">
        <f t="shared" si="70"/>
        <v>0</v>
      </c>
      <c r="H307" s="50">
        <f t="shared" si="71"/>
        <v>0</v>
      </c>
      <c r="I307" s="50">
        <f t="shared" si="72"/>
        <v>0</v>
      </c>
      <c r="J307" s="50">
        <f t="shared" si="73"/>
        <v>0</v>
      </c>
      <c r="K307" s="50">
        <f t="shared" ca="1" si="68"/>
        <v>2.5434617509821501E-3</v>
      </c>
      <c r="L307" s="50">
        <f t="shared" ca="1" si="74"/>
        <v>6.4691976787091844E-6</v>
      </c>
      <c r="M307" s="50">
        <f t="shared" ca="1" si="64"/>
        <v>0.16827480948651513</v>
      </c>
      <c r="N307" s="50">
        <f t="shared" ca="1" si="65"/>
        <v>4.4659798625257823</v>
      </c>
      <c r="O307" s="50">
        <f t="shared" ca="1" si="66"/>
        <v>4.2335937140757736</v>
      </c>
      <c r="P307" s="19">
        <f t="shared" ca="1" si="75"/>
        <v>-2.5434617509821501E-3</v>
      </c>
    </row>
    <row r="308" spans="4:16" x14ac:dyDescent="0.2">
      <c r="D308" s="58">
        <f t="shared" si="67"/>
        <v>0</v>
      </c>
      <c r="E308" s="58">
        <f t="shared" si="67"/>
        <v>0</v>
      </c>
      <c r="F308" s="50">
        <f t="shared" si="69"/>
        <v>0</v>
      </c>
      <c r="G308" s="50">
        <f t="shared" si="70"/>
        <v>0</v>
      </c>
      <c r="H308" s="50">
        <f t="shared" si="71"/>
        <v>0</v>
      </c>
      <c r="I308" s="50">
        <f t="shared" si="72"/>
        <v>0</v>
      </c>
      <c r="J308" s="50">
        <f t="shared" si="73"/>
        <v>0</v>
      </c>
      <c r="K308" s="50">
        <f t="shared" ca="1" si="68"/>
        <v>2.5434617509821501E-3</v>
      </c>
      <c r="L308" s="50">
        <f t="shared" ca="1" si="74"/>
        <v>6.4691976787091844E-6</v>
      </c>
      <c r="M308" s="50">
        <f t="shared" ca="1" si="64"/>
        <v>0.16827480948651513</v>
      </c>
      <c r="N308" s="50">
        <f t="shared" ca="1" si="65"/>
        <v>4.4659798625257823</v>
      </c>
      <c r="O308" s="50">
        <f t="shared" ca="1" si="66"/>
        <v>4.2335937140757736</v>
      </c>
      <c r="P308" s="19">
        <f t="shared" ca="1" si="75"/>
        <v>-2.5434617509821501E-3</v>
      </c>
    </row>
    <row r="309" spans="4:16" x14ac:dyDescent="0.2">
      <c r="D309" s="58">
        <f t="shared" si="67"/>
        <v>0</v>
      </c>
      <c r="E309" s="58">
        <f t="shared" si="67"/>
        <v>0</v>
      </c>
      <c r="F309" s="50">
        <f t="shared" si="69"/>
        <v>0</v>
      </c>
      <c r="G309" s="50">
        <f t="shared" si="70"/>
        <v>0</v>
      </c>
      <c r="H309" s="50">
        <f t="shared" si="71"/>
        <v>0</v>
      </c>
      <c r="I309" s="50">
        <f t="shared" si="72"/>
        <v>0</v>
      </c>
      <c r="J309" s="50">
        <f t="shared" si="73"/>
        <v>0</v>
      </c>
      <c r="K309" s="50">
        <f t="shared" ca="1" si="68"/>
        <v>2.5434617509821501E-3</v>
      </c>
      <c r="L309" s="50">
        <f t="shared" ca="1" si="74"/>
        <v>6.4691976787091844E-6</v>
      </c>
      <c r="M309" s="50">
        <f t="shared" ca="1" si="64"/>
        <v>0.16827480948651513</v>
      </c>
      <c r="N309" s="50">
        <f t="shared" ca="1" si="65"/>
        <v>4.4659798625257823</v>
      </c>
      <c r="O309" s="50">
        <f t="shared" ca="1" si="66"/>
        <v>4.2335937140757736</v>
      </c>
      <c r="P309" s="19">
        <f t="shared" ca="1" si="75"/>
        <v>-2.5434617509821501E-3</v>
      </c>
    </row>
    <row r="310" spans="4:16" x14ac:dyDescent="0.2">
      <c r="D310" s="58">
        <f t="shared" si="67"/>
        <v>0</v>
      </c>
      <c r="E310" s="58">
        <f t="shared" si="67"/>
        <v>0</v>
      </c>
      <c r="F310" s="50">
        <f t="shared" si="69"/>
        <v>0</v>
      </c>
      <c r="G310" s="50">
        <f t="shared" si="70"/>
        <v>0</v>
      </c>
      <c r="H310" s="50">
        <f t="shared" si="71"/>
        <v>0</v>
      </c>
      <c r="I310" s="50">
        <f t="shared" si="72"/>
        <v>0</v>
      </c>
      <c r="J310" s="50">
        <f t="shared" si="73"/>
        <v>0</v>
      </c>
      <c r="K310" s="50">
        <f t="shared" ca="1" si="68"/>
        <v>2.5434617509821501E-3</v>
      </c>
      <c r="L310" s="50">
        <f t="shared" ca="1" si="74"/>
        <v>6.4691976787091844E-6</v>
      </c>
      <c r="M310" s="50">
        <f t="shared" ca="1" si="64"/>
        <v>0.16827480948651513</v>
      </c>
      <c r="N310" s="50">
        <f t="shared" ca="1" si="65"/>
        <v>4.4659798625257823</v>
      </c>
      <c r="O310" s="50">
        <f t="shared" ca="1" si="66"/>
        <v>4.2335937140757736</v>
      </c>
      <c r="P310" s="19">
        <f t="shared" ca="1" si="75"/>
        <v>-2.5434617509821501E-3</v>
      </c>
    </row>
    <row r="311" spans="4:16" x14ac:dyDescent="0.2">
      <c r="D311" s="58">
        <f t="shared" si="67"/>
        <v>0</v>
      </c>
      <c r="E311" s="58">
        <f t="shared" si="67"/>
        <v>0</v>
      </c>
      <c r="F311" s="50">
        <f t="shared" si="69"/>
        <v>0</v>
      </c>
      <c r="G311" s="50">
        <f t="shared" si="70"/>
        <v>0</v>
      </c>
      <c r="H311" s="50">
        <f t="shared" si="71"/>
        <v>0</v>
      </c>
      <c r="I311" s="50">
        <f t="shared" si="72"/>
        <v>0</v>
      </c>
      <c r="J311" s="50">
        <f t="shared" si="73"/>
        <v>0</v>
      </c>
      <c r="K311" s="50">
        <f t="shared" ca="1" si="68"/>
        <v>2.5434617509821501E-3</v>
      </c>
      <c r="L311" s="50">
        <f t="shared" ca="1" si="74"/>
        <v>6.4691976787091844E-6</v>
      </c>
      <c r="M311" s="50">
        <f t="shared" ca="1" si="64"/>
        <v>0.16827480948651513</v>
      </c>
      <c r="N311" s="50">
        <f t="shared" ca="1" si="65"/>
        <v>4.4659798625257823</v>
      </c>
      <c r="O311" s="50">
        <f t="shared" ca="1" si="66"/>
        <v>4.2335937140757736</v>
      </c>
      <c r="P311" s="19">
        <f t="shared" ca="1" si="75"/>
        <v>-2.5434617509821501E-3</v>
      </c>
    </row>
    <row r="312" spans="4:16" x14ac:dyDescent="0.2">
      <c r="D312" s="58">
        <f t="shared" si="67"/>
        <v>0</v>
      </c>
      <c r="E312" s="58">
        <f t="shared" si="67"/>
        <v>0</v>
      </c>
      <c r="F312" s="50">
        <f t="shared" si="69"/>
        <v>0</v>
      </c>
      <c r="G312" s="50">
        <f t="shared" si="70"/>
        <v>0</v>
      </c>
      <c r="H312" s="50">
        <f t="shared" si="71"/>
        <v>0</v>
      </c>
      <c r="I312" s="50">
        <f t="shared" si="72"/>
        <v>0</v>
      </c>
      <c r="J312" s="50">
        <f t="shared" si="73"/>
        <v>0</v>
      </c>
      <c r="K312" s="50">
        <f t="shared" ca="1" si="68"/>
        <v>2.5434617509821501E-3</v>
      </c>
      <c r="L312" s="50">
        <f t="shared" ca="1" si="74"/>
        <v>6.4691976787091844E-6</v>
      </c>
      <c r="M312" s="50">
        <f t="shared" ca="1" si="64"/>
        <v>0.16827480948651513</v>
      </c>
      <c r="N312" s="50">
        <f t="shared" ca="1" si="65"/>
        <v>4.4659798625257823</v>
      </c>
      <c r="O312" s="50">
        <f t="shared" ca="1" si="66"/>
        <v>4.2335937140757736</v>
      </c>
      <c r="P312" s="19">
        <f t="shared" ca="1" si="75"/>
        <v>-2.5434617509821501E-3</v>
      </c>
    </row>
    <row r="313" spans="4:16" x14ac:dyDescent="0.2">
      <c r="D313" s="58">
        <f t="shared" si="67"/>
        <v>0</v>
      </c>
      <c r="E313" s="58">
        <f t="shared" si="67"/>
        <v>0</v>
      </c>
      <c r="F313" s="50">
        <f t="shared" si="69"/>
        <v>0</v>
      </c>
      <c r="G313" s="50">
        <f t="shared" si="70"/>
        <v>0</v>
      </c>
      <c r="H313" s="50">
        <f t="shared" si="71"/>
        <v>0</v>
      </c>
      <c r="I313" s="50">
        <f t="shared" si="72"/>
        <v>0</v>
      </c>
      <c r="J313" s="50">
        <f t="shared" si="73"/>
        <v>0</v>
      </c>
      <c r="K313" s="50">
        <f t="shared" ca="1" si="68"/>
        <v>2.5434617509821501E-3</v>
      </c>
      <c r="L313" s="50">
        <f t="shared" ca="1" si="74"/>
        <v>6.4691976787091844E-6</v>
      </c>
      <c r="M313" s="50">
        <f t="shared" ca="1" si="64"/>
        <v>0.16827480948651513</v>
      </c>
      <c r="N313" s="50">
        <f t="shared" ca="1" si="65"/>
        <v>4.4659798625257823</v>
      </c>
      <c r="O313" s="50">
        <f t="shared" ca="1" si="66"/>
        <v>4.2335937140757736</v>
      </c>
      <c r="P313" s="19">
        <f t="shared" ca="1" si="75"/>
        <v>-2.5434617509821501E-3</v>
      </c>
    </row>
    <row r="314" spans="4:16" x14ac:dyDescent="0.2">
      <c r="D314" s="58">
        <f t="shared" si="67"/>
        <v>0</v>
      </c>
      <c r="E314" s="58">
        <f t="shared" si="67"/>
        <v>0</v>
      </c>
      <c r="F314" s="50">
        <f t="shared" si="69"/>
        <v>0</v>
      </c>
      <c r="G314" s="50">
        <f t="shared" si="70"/>
        <v>0</v>
      </c>
      <c r="H314" s="50">
        <f t="shared" si="71"/>
        <v>0</v>
      </c>
      <c r="I314" s="50">
        <f t="shared" si="72"/>
        <v>0</v>
      </c>
      <c r="J314" s="50">
        <f t="shared" si="73"/>
        <v>0</v>
      </c>
      <c r="K314" s="50">
        <f t="shared" ca="1" si="68"/>
        <v>2.5434617509821501E-3</v>
      </c>
      <c r="L314" s="50">
        <f t="shared" ca="1" si="74"/>
        <v>6.4691976787091844E-6</v>
      </c>
      <c r="M314" s="50">
        <f t="shared" ca="1" si="64"/>
        <v>0.16827480948651513</v>
      </c>
      <c r="N314" s="50">
        <f t="shared" ca="1" si="65"/>
        <v>4.4659798625257823</v>
      </c>
      <c r="O314" s="50">
        <f t="shared" ca="1" si="66"/>
        <v>4.2335937140757736</v>
      </c>
      <c r="P314" s="19">
        <f t="shared" ca="1" si="75"/>
        <v>-2.5434617509821501E-3</v>
      </c>
    </row>
    <row r="315" spans="4:16" x14ac:dyDescent="0.2">
      <c r="D315" s="58">
        <f t="shared" si="67"/>
        <v>0</v>
      </c>
      <c r="E315" s="58">
        <f t="shared" si="67"/>
        <v>0</v>
      </c>
      <c r="F315" s="50">
        <f t="shared" si="69"/>
        <v>0</v>
      </c>
      <c r="G315" s="50">
        <f t="shared" si="70"/>
        <v>0</v>
      </c>
      <c r="H315" s="50">
        <f t="shared" si="71"/>
        <v>0</v>
      </c>
      <c r="I315" s="50">
        <f t="shared" si="72"/>
        <v>0</v>
      </c>
      <c r="J315" s="50">
        <f t="shared" si="73"/>
        <v>0</v>
      </c>
      <c r="K315" s="50">
        <f t="shared" ca="1" si="68"/>
        <v>2.5434617509821501E-3</v>
      </c>
      <c r="L315" s="50">
        <f t="shared" ca="1" si="74"/>
        <v>6.4691976787091844E-6</v>
      </c>
      <c r="M315" s="50">
        <f t="shared" ca="1" si="64"/>
        <v>0.16827480948651513</v>
      </c>
      <c r="N315" s="50">
        <f t="shared" ca="1" si="65"/>
        <v>4.4659798625257823</v>
      </c>
      <c r="O315" s="50">
        <f t="shared" ca="1" si="66"/>
        <v>4.2335937140757736</v>
      </c>
      <c r="P315" s="19">
        <f t="shared" ca="1" si="75"/>
        <v>-2.5434617509821501E-3</v>
      </c>
    </row>
    <row r="316" spans="4:16" x14ac:dyDescent="0.2">
      <c r="D316" s="58">
        <f t="shared" si="67"/>
        <v>0</v>
      </c>
      <c r="E316" s="58">
        <f t="shared" si="67"/>
        <v>0</v>
      </c>
      <c r="F316" s="50">
        <f t="shared" si="69"/>
        <v>0</v>
      </c>
      <c r="G316" s="50">
        <f t="shared" si="70"/>
        <v>0</v>
      </c>
      <c r="H316" s="50">
        <f t="shared" si="71"/>
        <v>0</v>
      </c>
      <c r="I316" s="50">
        <f t="shared" si="72"/>
        <v>0</v>
      </c>
      <c r="J316" s="50">
        <f t="shared" si="73"/>
        <v>0</v>
      </c>
      <c r="K316" s="50">
        <f t="shared" ca="1" si="68"/>
        <v>2.5434617509821501E-3</v>
      </c>
      <c r="L316" s="50">
        <f t="shared" ca="1" si="74"/>
        <v>6.4691976787091844E-6</v>
      </c>
      <c r="M316" s="50">
        <f t="shared" ref="M316:M342" ca="1" si="76">(M$1-M$2*D316+M$3*F316)^2</f>
        <v>0.16827480948651513</v>
      </c>
      <c r="N316" s="50">
        <f t="shared" ref="N316:N342" ca="1" si="77">(-M$2+M$4*D316-M$5*F316)^2</f>
        <v>4.4659798625257823</v>
      </c>
      <c r="O316" s="50">
        <f t="shared" ref="O316:O342" ca="1" si="78">+(M$3-D316*M$5+F316*M$6)^2</f>
        <v>4.2335937140757736</v>
      </c>
      <c r="P316" s="19">
        <f t="shared" ca="1" si="75"/>
        <v>-2.5434617509821501E-3</v>
      </c>
    </row>
    <row r="317" spans="4:16" x14ac:dyDescent="0.2">
      <c r="D317" s="58">
        <f t="shared" si="67"/>
        <v>0</v>
      </c>
      <c r="E317" s="58">
        <f t="shared" si="67"/>
        <v>0</v>
      </c>
      <c r="F317" s="50">
        <f t="shared" si="69"/>
        <v>0</v>
      </c>
      <c r="G317" s="50">
        <f t="shared" si="70"/>
        <v>0</v>
      </c>
      <c r="H317" s="50">
        <f t="shared" si="71"/>
        <v>0</v>
      </c>
      <c r="I317" s="50">
        <f t="shared" si="72"/>
        <v>0</v>
      </c>
      <c r="J317" s="50">
        <f t="shared" si="73"/>
        <v>0</v>
      </c>
      <c r="K317" s="50">
        <f t="shared" ca="1" si="68"/>
        <v>2.5434617509821501E-3</v>
      </c>
      <c r="L317" s="50">
        <f t="shared" ca="1" si="74"/>
        <v>6.4691976787091844E-6</v>
      </c>
      <c r="M317" s="50">
        <f t="shared" ca="1" si="76"/>
        <v>0.16827480948651513</v>
      </c>
      <c r="N317" s="50">
        <f t="shared" ca="1" si="77"/>
        <v>4.4659798625257823</v>
      </c>
      <c r="O317" s="50">
        <f t="shared" ca="1" si="78"/>
        <v>4.2335937140757736</v>
      </c>
      <c r="P317" s="19">
        <f t="shared" ca="1" si="75"/>
        <v>-2.5434617509821501E-3</v>
      </c>
    </row>
    <row r="318" spans="4:16" x14ac:dyDescent="0.2">
      <c r="D318" s="58">
        <f t="shared" si="67"/>
        <v>0</v>
      </c>
      <c r="E318" s="58">
        <f t="shared" si="67"/>
        <v>0</v>
      </c>
      <c r="F318" s="50">
        <f t="shared" si="69"/>
        <v>0</v>
      </c>
      <c r="G318" s="50">
        <f t="shared" si="70"/>
        <v>0</v>
      </c>
      <c r="H318" s="50">
        <f t="shared" si="71"/>
        <v>0</v>
      </c>
      <c r="I318" s="50">
        <f t="shared" si="72"/>
        <v>0</v>
      </c>
      <c r="J318" s="50">
        <f t="shared" si="73"/>
        <v>0</v>
      </c>
      <c r="K318" s="50">
        <f t="shared" ca="1" si="68"/>
        <v>2.5434617509821501E-3</v>
      </c>
      <c r="L318" s="50">
        <f t="shared" ca="1" si="74"/>
        <v>6.4691976787091844E-6</v>
      </c>
      <c r="M318" s="50">
        <f t="shared" ca="1" si="76"/>
        <v>0.16827480948651513</v>
      </c>
      <c r="N318" s="50">
        <f t="shared" ca="1" si="77"/>
        <v>4.4659798625257823</v>
      </c>
      <c r="O318" s="50">
        <f t="shared" ca="1" si="78"/>
        <v>4.2335937140757736</v>
      </c>
      <c r="P318" s="19">
        <f t="shared" ca="1" si="75"/>
        <v>-2.5434617509821501E-3</v>
      </c>
    </row>
    <row r="319" spans="4:16" x14ac:dyDescent="0.2">
      <c r="D319" s="58">
        <f t="shared" si="67"/>
        <v>0</v>
      </c>
      <c r="E319" s="58">
        <f t="shared" si="67"/>
        <v>0</v>
      </c>
      <c r="F319" s="50">
        <f t="shared" si="69"/>
        <v>0</v>
      </c>
      <c r="G319" s="50">
        <f t="shared" si="70"/>
        <v>0</v>
      </c>
      <c r="H319" s="50">
        <f t="shared" si="71"/>
        <v>0</v>
      </c>
      <c r="I319" s="50">
        <f t="shared" si="72"/>
        <v>0</v>
      </c>
      <c r="J319" s="50">
        <f t="shared" si="73"/>
        <v>0</v>
      </c>
      <c r="K319" s="50">
        <f t="shared" ca="1" si="68"/>
        <v>2.5434617509821501E-3</v>
      </c>
      <c r="L319" s="50">
        <f t="shared" ca="1" si="74"/>
        <v>6.4691976787091844E-6</v>
      </c>
      <c r="M319" s="50">
        <f t="shared" ca="1" si="76"/>
        <v>0.16827480948651513</v>
      </c>
      <c r="N319" s="50">
        <f t="shared" ca="1" si="77"/>
        <v>4.4659798625257823</v>
      </c>
      <c r="O319" s="50">
        <f t="shared" ca="1" si="78"/>
        <v>4.2335937140757736</v>
      </c>
      <c r="P319" s="19">
        <f t="shared" ca="1" si="75"/>
        <v>-2.5434617509821501E-3</v>
      </c>
    </row>
    <row r="320" spans="4:16" x14ac:dyDescent="0.2">
      <c r="D320" s="58">
        <f t="shared" si="67"/>
        <v>0</v>
      </c>
      <c r="E320" s="58">
        <f t="shared" si="67"/>
        <v>0</v>
      </c>
      <c r="F320" s="50">
        <f t="shared" si="69"/>
        <v>0</v>
      </c>
      <c r="G320" s="50">
        <f t="shared" si="70"/>
        <v>0</v>
      </c>
      <c r="H320" s="50">
        <f t="shared" si="71"/>
        <v>0</v>
      </c>
      <c r="I320" s="50">
        <f t="shared" si="72"/>
        <v>0</v>
      </c>
      <c r="J320" s="50">
        <f t="shared" si="73"/>
        <v>0</v>
      </c>
      <c r="K320" s="50">
        <f t="shared" ca="1" si="68"/>
        <v>2.5434617509821501E-3</v>
      </c>
      <c r="L320" s="50">
        <f t="shared" ca="1" si="74"/>
        <v>6.4691976787091844E-6</v>
      </c>
      <c r="M320" s="50">
        <f t="shared" ca="1" si="76"/>
        <v>0.16827480948651513</v>
      </c>
      <c r="N320" s="50">
        <f t="shared" ca="1" si="77"/>
        <v>4.4659798625257823</v>
      </c>
      <c r="O320" s="50">
        <f t="shared" ca="1" si="78"/>
        <v>4.2335937140757736</v>
      </c>
      <c r="P320" s="19">
        <f t="shared" ca="1" si="75"/>
        <v>-2.5434617509821501E-3</v>
      </c>
    </row>
    <row r="321" spans="4:16" x14ac:dyDescent="0.2">
      <c r="D321" s="58">
        <f t="shared" si="67"/>
        <v>0</v>
      </c>
      <c r="E321" s="58">
        <f t="shared" si="67"/>
        <v>0</v>
      </c>
      <c r="F321" s="50">
        <f t="shared" si="69"/>
        <v>0</v>
      </c>
      <c r="G321" s="50">
        <f t="shared" si="70"/>
        <v>0</v>
      </c>
      <c r="H321" s="50">
        <f t="shared" si="71"/>
        <v>0</v>
      </c>
      <c r="I321" s="50">
        <f t="shared" si="72"/>
        <v>0</v>
      </c>
      <c r="J321" s="50">
        <f t="shared" si="73"/>
        <v>0</v>
      </c>
      <c r="K321" s="50">
        <f t="shared" ca="1" si="68"/>
        <v>2.5434617509821501E-3</v>
      </c>
      <c r="L321" s="50">
        <f t="shared" ca="1" si="74"/>
        <v>6.4691976787091844E-6</v>
      </c>
      <c r="M321" s="50">
        <f t="shared" ca="1" si="76"/>
        <v>0.16827480948651513</v>
      </c>
      <c r="N321" s="50">
        <f t="shared" ca="1" si="77"/>
        <v>4.4659798625257823</v>
      </c>
      <c r="O321" s="50">
        <f t="shared" ca="1" si="78"/>
        <v>4.2335937140757736</v>
      </c>
      <c r="P321" s="19">
        <f t="shared" ca="1" si="75"/>
        <v>-2.5434617509821501E-3</v>
      </c>
    </row>
    <row r="322" spans="4:16" x14ac:dyDescent="0.2">
      <c r="D322" s="58">
        <f t="shared" si="67"/>
        <v>0</v>
      </c>
      <c r="E322" s="58">
        <f t="shared" si="67"/>
        <v>0</v>
      </c>
      <c r="F322" s="50">
        <f t="shared" si="69"/>
        <v>0</v>
      </c>
      <c r="G322" s="50">
        <f t="shared" si="70"/>
        <v>0</v>
      </c>
      <c r="H322" s="50">
        <f t="shared" si="71"/>
        <v>0</v>
      </c>
      <c r="I322" s="50">
        <f t="shared" si="72"/>
        <v>0</v>
      </c>
      <c r="J322" s="50">
        <f t="shared" si="73"/>
        <v>0</v>
      </c>
      <c r="K322" s="50">
        <f t="shared" ca="1" si="68"/>
        <v>2.5434617509821501E-3</v>
      </c>
      <c r="L322" s="50">
        <f t="shared" ca="1" si="74"/>
        <v>6.4691976787091844E-6</v>
      </c>
      <c r="M322" s="50">
        <f t="shared" ca="1" si="76"/>
        <v>0.16827480948651513</v>
      </c>
      <c r="N322" s="50">
        <f t="shared" ca="1" si="77"/>
        <v>4.4659798625257823</v>
      </c>
      <c r="O322" s="50">
        <f t="shared" ca="1" si="78"/>
        <v>4.2335937140757736</v>
      </c>
      <c r="P322" s="19">
        <f t="shared" ca="1" si="75"/>
        <v>-2.5434617509821501E-3</v>
      </c>
    </row>
    <row r="323" spans="4:16" x14ac:dyDescent="0.2">
      <c r="D323" s="58">
        <f t="shared" si="67"/>
        <v>0</v>
      </c>
      <c r="E323" s="58">
        <f t="shared" si="67"/>
        <v>0</v>
      </c>
      <c r="F323" s="50">
        <f t="shared" si="69"/>
        <v>0</v>
      </c>
      <c r="G323" s="50">
        <f t="shared" si="70"/>
        <v>0</v>
      </c>
      <c r="H323" s="50">
        <f t="shared" si="71"/>
        <v>0</v>
      </c>
      <c r="I323" s="50">
        <f t="shared" si="72"/>
        <v>0</v>
      </c>
      <c r="J323" s="50">
        <f t="shared" si="73"/>
        <v>0</v>
      </c>
      <c r="K323" s="50">
        <f t="shared" ca="1" si="68"/>
        <v>2.5434617509821501E-3</v>
      </c>
      <c r="L323" s="50">
        <f t="shared" ca="1" si="74"/>
        <v>6.4691976787091844E-6</v>
      </c>
      <c r="M323" s="50">
        <f t="shared" ca="1" si="76"/>
        <v>0.16827480948651513</v>
      </c>
      <c r="N323" s="50">
        <f t="shared" ca="1" si="77"/>
        <v>4.4659798625257823</v>
      </c>
      <c r="O323" s="50">
        <f t="shared" ca="1" si="78"/>
        <v>4.2335937140757736</v>
      </c>
      <c r="P323" s="19">
        <f t="shared" ca="1" si="75"/>
        <v>-2.5434617509821501E-3</v>
      </c>
    </row>
    <row r="324" spans="4:16" x14ac:dyDescent="0.2">
      <c r="D324" s="58">
        <f t="shared" si="67"/>
        <v>0</v>
      </c>
      <c r="E324" s="58">
        <f t="shared" si="67"/>
        <v>0</v>
      </c>
      <c r="F324" s="50">
        <f t="shared" si="69"/>
        <v>0</v>
      </c>
      <c r="G324" s="50">
        <f t="shared" si="70"/>
        <v>0</v>
      </c>
      <c r="H324" s="50">
        <f t="shared" si="71"/>
        <v>0</v>
      </c>
      <c r="I324" s="50">
        <f t="shared" si="72"/>
        <v>0</v>
      </c>
      <c r="J324" s="50">
        <f t="shared" si="73"/>
        <v>0</v>
      </c>
      <c r="K324" s="50">
        <f t="shared" ca="1" si="68"/>
        <v>2.5434617509821501E-3</v>
      </c>
      <c r="L324" s="50">
        <f t="shared" ca="1" si="74"/>
        <v>6.4691976787091844E-6</v>
      </c>
      <c r="M324" s="50">
        <f t="shared" ca="1" si="76"/>
        <v>0.16827480948651513</v>
      </c>
      <c r="N324" s="50">
        <f t="shared" ca="1" si="77"/>
        <v>4.4659798625257823</v>
      </c>
      <c r="O324" s="50">
        <f t="shared" ca="1" si="78"/>
        <v>4.2335937140757736</v>
      </c>
      <c r="P324" s="19">
        <f t="shared" ca="1" si="75"/>
        <v>-2.5434617509821501E-3</v>
      </c>
    </row>
    <row r="325" spans="4:16" x14ac:dyDescent="0.2">
      <c r="D325" s="58">
        <f t="shared" si="67"/>
        <v>0</v>
      </c>
      <c r="E325" s="58">
        <f t="shared" si="67"/>
        <v>0</v>
      </c>
      <c r="F325" s="50">
        <f t="shared" si="69"/>
        <v>0</v>
      </c>
      <c r="G325" s="50">
        <f t="shared" si="70"/>
        <v>0</v>
      </c>
      <c r="H325" s="50">
        <f t="shared" si="71"/>
        <v>0</v>
      </c>
      <c r="I325" s="50">
        <f t="shared" si="72"/>
        <v>0</v>
      </c>
      <c r="J325" s="50">
        <f t="shared" si="73"/>
        <v>0</v>
      </c>
      <c r="K325" s="50">
        <f t="shared" ca="1" si="68"/>
        <v>2.5434617509821501E-3</v>
      </c>
      <c r="L325" s="50">
        <f t="shared" ca="1" si="74"/>
        <v>6.4691976787091844E-6</v>
      </c>
      <c r="M325" s="50">
        <f t="shared" ca="1" si="76"/>
        <v>0.16827480948651513</v>
      </c>
      <c r="N325" s="50">
        <f t="shared" ca="1" si="77"/>
        <v>4.4659798625257823</v>
      </c>
      <c r="O325" s="50">
        <f t="shared" ca="1" si="78"/>
        <v>4.2335937140757736</v>
      </c>
      <c r="P325" s="19">
        <f t="shared" ca="1" si="75"/>
        <v>-2.5434617509821501E-3</v>
      </c>
    </row>
    <row r="326" spans="4:16" x14ac:dyDescent="0.2">
      <c r="D326" s="58">
        <f t="shared" si="67"/>
        <v>0</v>
      </c>
      <c r="E326" s="58">
        <f t="shared" si="67"/>
        <v>0</v>
      </c>
      <c r="F326" s="50">
        <f t="shared" si="69"/>
        <v>0</v>
      </c>
      <c r="G326" s="50">
        <f t="shared" si="70"/>
        <v>0</v>
      </c>
      <c r="H326" s="50">
        <f t="shared" si="71"/>
        <v>0</v>
      </c>
      <c r="I326" s="50">
        <f t="shared" si="72"/>
        <v>0</v>
      </c>
      <c r="J326" s="50">
        <f t="shared" si="73"/>
        <v>0</v>
      </c>
      <c r="K326" s="50">
        <f t="shared" ca="1" si="68"/>
        <v>2.5434617509821501E-3</v>
      </c>
      <c r="L326" s="50">
        <f t="shared" ca="1" si="74"/>
        <v>6.4691976787091844E-6</v>
      </c>
      <c r="M326" s="50">
        <f t="shared" ca="1" si="76"/>
        <v>0.16827480948651513</v>
      </c>
      <c r="N326" s="50">
        <f t="shared" ca="1" si="77"/>
        <v>4.4659798625257823</v>
      </c>
      <c r="O326" s="50">
        <f t="shared" ca="1" si="78"/>
        <v>4.2335937140757736</v>
      </c>
      <c r="P326" s="19">
        <f t="shared" ca="1" si="75"/>
        <v>-2.5434617509821501E-3</v>
      </c>
    </row>
    <row r="327" spans="4:16" x14ac:dyDescent="0.2">
      <c r="D327" s="58">
        <f t="shared" si="67"/>
        <v>0</v>
      </c>
      <c r="E327" s="58">
        <f t="shared" si="67"/>
        <v>0</v>
      </c>
      <c r="F327" s="50">
        <f t="shared" si="69"/>
        <v>0</v>
      </c>
      <c r="G327" s="50">
        <f t="shared" si="70"/>
        <v>0</v>
      </c>
      <c r="H327" s="50">
        <f t="shared" si="71"/>
        <v>0</v>
      </c>
      <c r="I327" s="50">
        <f t="shared" si="72"/>
        <v>0</v>
      </c>
      <c r="J327" s="50">
        <f t="shared" si="73"/>
        <v>0</v>
      </c>
      <c r="K327" s="50">
        <f t="shared" ca="1" si="68"/>
        <v>2.5434617509821501E-3</v>
      </c>
      <c r="L327" s="50">
        <f t="shared" ca="1" si="74"/>
        <v>6.4691976787091844E-6</v>
      </c>
      <c r="M327" s="50">
        <f t="shared" ca="1" si="76"/>
        <v>0.16827480948651513</v>
      </c>
      <c r="N327" s="50">
        <f t="shared" ca="1" si="77"/>
        <v>4.4659798625257823</v>
      </c>
      <c r="O327" s="50">
        <f t="shared" ca="1" si="78"/>
        <v>4.2335937140757736</v>
      </c>
      <c r="P327" s="19">
        <f t="shared" ca="1" si="75"/>
        <v>-2.5434617509821501E-3</v>
      </c>
    </row>
    <row r="328" spans="4:16" x14ac:dyDescent="0.2">
      <c r="D328" s="58">
        <f t="shared" si="67"/>
        <v>0</v>
      </c>
      <c r="E328" s="58">
        <f t="shared" si="67"/>
        <v>0</v>
      </c>
      <c r="F328" s="50">
        <f t="shared" si="69"/>
        <v>0</v>
      </c>
      <c r="G328" s="50">
        <f t="shared" si="70"/>
        <v>0</v>
      </c>
      <c r="H328" s="50">
        <f t="shared" si="71"/>
        <v>0</v>
      </c>
      <c r="I328" s="50">
        <f t="shared" si="72"/>
        <v>0</v>
      </c>
      <c r="J328" s="50">
        <f t="shared" si="73"/>
        <v>0</v>
      </c>
      <c r="K328" s="50">
        <f t="shared" ca="1" si="68"/>
        <v>2.5434617509821501E-3</v>
      </c>
      <c r="L328" s="50">
        <f t="shared" ca="1" si="74"/>
        <v>6.4691976787091844E-6</v>
      </c>
      <c r="M328" s="50">
        <f t="shared" ca="1" si="76"/>
        <v>0.16827480948651513</v>
      </c>
      <c r="N328" s="50">
        <f t="shared" ca="1" si="77"/>
        <v>4.4659798625257823</v>
      </c>
      <c r="O328" s="50">
        <f t="shared" ca="1" si="78"/>
        <v>4.2335937140757736</v>
      </c>
      <c r="P328" s="19">
        <f t="shared" ca="1" si="75"/>
        <v>-2.5434617509821501E-3</v>
      </c>
    </row>
    <row r="329" spans="4:16" x14ac:dyDescent="0.2">
      <c r="D329" s="58">
        <f t="shared" si="67"/>
        <v>0</v>
      </c>
      <c r="E329" s="58">
        <f t="shared" si="67"/>
        <v>0</v>
      </c>
      <c r="F329" s="50">
        <f t="shared" si="69"/>
        <v>0</v>
      </c>
      <c r="G329" s="50">
        <f t="shared" si="70"/>
        <v>0</v>
      </c>
      <c r="H329" s="50">
        <f t="shared" si="71"/>
        <v>0</v>
      </c>
      <c r="I329" s="50">
        <f t="shared" si="72"/>
        <v>0</v>
      </c>
      <c r="J329" s="50">
        <f t="shared" si="73"/>
        <v>0</v>
      </c>
      <c r="K329" s="50">
        <f t="shared" ca="1" si="68"/>
        <v>2.5434617509821501E-3</v>
      </c>
      <c r="L329" s="50">
        <f t="shared" ca="1" si="74"/>
        <v>6.4691976787091844E-6</v>
      </c>
      <c r="M329" s="50">
        <f t="shared" ca="1" si="76"/>
        <v>0.16827480948651513</v>
      </c>
      <c r="N329" s="50">
        <f t="shared" ca="1" si="77"/>
        <v>4.4659798625257823</v>
      </c>
      <c r="O329" s="50">
        <f t="shared" ca="1" si="78"/>
        <v>4.2335937140757736</v>
      </c>
      <c r="P329" s="19">
        <f t="shared" ca="1" si="75"/>
        <v>-2.5434617509821501E-3</v>
      </c>
    </row>
    <row r="330" spans="4:16" x14ac:dyDescent="0.2">
      <c r="D330" s="58">
        <f t="shared" si="67"/>
        <v>0</v>
      </c>
      <c r="E330" s="58">
        <f t="shared" si="67"/>
        <v>0</v>
      </c>
      <c r="F330" s="50">
        <f t="shared" si="69"/>
        <v>0</v>
      </c>
      <c r="G330" s="50">
        <f t="shared" si="70"/>
        <v>0</v>
      </c>
      <c r="H330" s="50">
        <f t="shared" si="71"/>
        <v>0</v>
      </c>
      <c r="I330" s="50">
        <f t="shared" si="72"/>
        <v>0</v>
      </c>
      <c r="J330" s="50">
        <f t="shared" si="73"/>
        <v>0</v>
      </c>
      <c r="K330" s="50">
        <f t="shared" ca="1" si="68"/>
        <v>2.5434617509821501E-3</v>
      </c>
      <c r="L330" s="50">
        <f t="shared" ca="1" si="74"/>
        <v>6.4691976787091844E-6</v>
      </c>
      <c r="M330" s="50">
        <f t="shared" ca="1" si="76"/>
        <v>0.16827480948651513</v>
      </c>
      <c r="N330" s="50">
        <f t="shared" ca="1" si="77"/>
        <v>4.4659798625257823</v>
      </c>
      <c r="O330" s="50">
        <f t="shared" ca="1" si="78"/>
        <v>4.2335937140757736</v>
      </c>
      <c r="P330" s="19">
        <f t="shared" ca="1" si="75"/>
        <v>-2.5434617509821501E-3</v>
      </c>
    </row>
    <row r="331" spans="4:16" x14ac:dyDescent="0.2">
      <c r="D331" s="58">
        <f t="shared" si="67"/>
        <v>0</v>
      </c>
      <c r="E331" s="58">
        <f t="shared" si="67"/>
        <v>0</v>
      </c>
      <c r="F331" s="50">
        <f t="shared" si="69"/>
        <v>0</v>
      </c>
      <c r="G331" s="50">
        <f t="shared" si="70"/>
        <v>0</v>
      </c>
      <c r="H331" s="50">
        <f t="shared" si="71"/>
        <v>0</v>
      </c>
      <c r="I331" s="50">
        <f t="shared" si="72"/>
        <v>0</v>
      </c>
      <c r="J331" s="50">
        <f t="shared" si="73"/>
        <v>0</v>
      </c>
      <c r="K331" s="50">
        <f t="shared" ca="1" si="68"/>
        <v>2.5434617509821501E-3</v>
      </c>
      <c r="L331" s="50">
        <f t="shared" ca="1" si="74"/>
        <v>6.4691976787091844E-6</v>
      </c>
      <c r="M331" s="50">
        <f t="shared" ca="1" si="76"/>
        <v>0.16827480948651513</v>
      </c>
      <c r="N331" s="50">
        <f t="shared" ca="1" si="77"/>
        <v>4.4659798625257823</v>
      </c>
      <c r="O331" s="50">
        <f t="shared" ca="1" si="78"/>
        <v>4.2335937140757736</v>
      </c>
      <c r="P331" s="19">
        <f t="shared" ca="1" si="75"/>
        <v>-2.5434617509821501E-3</v>
      </c>
    </row>
    <row r="332" spans="4:16" x14ac:dyDescent="0.2">
      <c r="D332" s="58">
        <f t="shared" ref="D332:E342" si="79">A332/A$18</f>
        <v>0</v>
      </c>
      <c r="E332" s="58">
        <f t="shared" si="79"/>
        <v>0</v>
      </c>
      <c r="F332" s="50">
        <f t="shared" si="69"/>
        <v>0</v>
      </c>
      <c r="G332" s="50">
        <f t="shared" si="70"/>
        <v>0</v>
      </c>
      <c r="H332" s="50">
        <f t="shared" si="71"/>
        <v>0</v>
      </c>
      <c r="I332" s="50">
        <f t="shared" si="72"/>
        <v>0</v>
      </c>
      <c r="J332" s="50">
        <f t="shared" si="73"/>
        <v>0</v>
      </c>
      <c r="K332" s="50">
        <f t="shared" ca="1" si="68"/>
        <v>2.5434617509821501E-3</v>
      </c>
      <c r="L332" s="50">
        <f t="shared" ca="1" si="74"/>
        <v>6.4691976787091844E-6</v>
      </c>
      <c r="M332" s="50">
        <f t="shared" ca="1" si="76"/>
        <v>0.16827480948651513</v>
      </c>
      <c r="N332" s="50">
        <f t="shared" ca="1" si="77"/>
        <v>4.4659798625257823</v>
      </c>
      <c r="O332" s="50">
        <f t="shared" ca="1" si="78"/>
        <v>4.2335937140757736</v>
      </c>
      <c r="P332" s="19">
        <f t="shared" ca="1" si="75"/>
        <v>-2.5434617509821501E-3</v>
      </c>
    </row>
    <row r="333" spans="4:16" x14ac:dyDescent="0.2">
      <c r="D333" s="58">
        <f t="shared" si="79"/>
        <v>0</v>
      </c>
      <c r="E333" s="58">
        <f t="shared" si="79"/>
        <v>0</v>
      </c>
      <c r="F333" s="50">
        <f t="shared" si="69"/>
        <v>0</v>
      </c>
      <c r="G333" s="50">
        <f t="shared" si="70"/>
        <v>0</v>
      </c>
      <c r="H333" s="50">
        <f t="shared" si="71"/>
        <v>0</v>
      </c>
      <c r="I333" s="50">
        <f t="shared" si="72"/>
        <v>0</v>
      </c>
      <c r="J333" s="50">
        <f t="shared" si="73"/>
        <v>0</v>
      </c>
      <c r="K333" s="50">
        <f t="shared" ca="1" si="68"/>
        <v>2.5434617509821501E-3</v>
      </c>
      <c r="L333" s="50">
        <f t="shared" ca="1" si="74"/>
        <v>6.4691976787091844E-6</v>
      </c>
      <c r="M333" s="50">
        <f t="shared" ca="1" si="76"/>
        <v>0.16827480948651513</v>
      </c>
      <c r="N333" s="50">
        <f t="shared" ca="1" si="77"/>
        <v>4.4659798625257823</v>
      </c>
      <c r="O333" s="50">
        <f t="shared" ca="1" si="78"/>
        <v>4.2335937140757736</v>
      </c>
      <c r="P333" s="19">
        <f t="shared" ca="1" si="75"/>
        <v>-2.5434617509821501E-3</v>
      </c>
    </row>
    <row r="334" spans="4:16" x14ac:dyDescent="0.2">
      <c r="D334" s="58">
        <f t="shared" si="79"/>
        <v>0</v>
      </c>
      <c r="E334" s="58">
        <f t="shared" si="79"/>
        <v>0</v>
      </c>
      <c r="F334" s="50">
        <f t="shared" si="69"/>
        <v>0</v>
      </c>
      <c r="G334" s="50">
        <f t="shared" si="70"/>
        <v>0</v>
      </c>
      <c r="H334" s="50">
        <f t="shared" si="71"/>
        <v>0</v>
      </c>
      <c r="I334" s="50">
        <f t="shared" si="72"/>
        <v>0</v>
      </c>
      <c r="J334" s="50">
        <f t="shared" si="73"/>
        <v>0</v>
      </c>
      <c r="K334" s="50">
        <f t="shared" ca="1" si="68"/>
        <v>2.5434617509821501E-3</v>
      </c>
      <c r="L334" s="50">
        <f t="shared" ca="1" si="74"/>
        <v>6.4691976787091844E-6</v>
      </c>
      <c r="M334" s="50">
        <f t="shared" ca="1" si="76"/>
        <v>0.16827480948651513</v>
      </c>
      <c r="N334" s="50">
        <f t="shared" ca="1" si="77"/>
        <v>4.4659798625257823</v>
      </c>
      <c r="O334" s="50">
        <f t="shared" ca="1" si="78"/>
        <v>4.2335937140757736</v>
      </c>
      <c r="P334" s="19">
        <f t="shared" ca="1" si="75"/>
        <v>-2.5434617509821501E-3</v>
      </c>
    </row>
    <row r="335" spans="4:16" x14ac:dyDescent="0.2">
      <c r="D335" s="58">
        <f t="shared" si="79"/>
        <v>0</v>
      </c>
      <c r="E335" s="58">
        <f t="shared" si="79"/>
        <v>0</v>
      </c>
      <c r="F335" s="50">
        <f t="shared" si="69"/>
        <v>0</v>
      </c>
      <c r="G335" s="50">
        <f t="shared" si="70"/>
        <v>0</v>
      </c>
      <c r="H335" s="50">
        <f t="shared" si="71"/>
        <v>0</v>
      </c>
      <c r="I335" s="50">
        <f t="shared" si="72"/>
        <v>0</v>
      </c>
      <c r="J335" s="50">
        <f t="shared" si="73"/>
        <v>0</v>
      </c>
      <c r="K335" s="50">
        <f t="shared" ca="1" si="68"/>
        <v>2.5434617509821501E-3</v>
      </c>
      <c r="L335" s="50">
        <f t="shared" ca="1" si="74"/>
        <v>6.4691976787091844E-6</v>
      </c>
      <c r="M335" s="50">
        <f t="shared" ca="1" si="76"/>
        <v>0.16827480948651513</v>
      </c>
      <c r="N335" s="50">
        <f t="shared" ca="1" si="77"/>
        <v>4.4659798625257823</v>
      </c>
      <c r="O335" s="50">
        <f t="shared" ca="1" si="78"/>
        <v>4.2335937140757736</v>
      </c>
      <c r="P335" s="19">
        <f t="shared" ca="1" si="75"/>
        <v>-2.5434617509821501E-3</v>
      </c>
    </row>
    <row r="336" spans="4:16" x14ac:dyDescent="0.2">
      <c r="D336" s="58">
        <f t="shared" si="79"/>
        <v>0</v>
      </c>
      <c r="E336" s="58">
        <f t="shared" si="79"/>
        <v>0</v>
      </c>
      <c r="F336" s="50">
        <f t="shared" si="69"/>
        <v>0</v>
      </c>
      <c r="G336" s="50">
        <f t="shared" si="70"/>
        <v>0</v>
      </c>
      <c r="H336" s="50">
        <f t="shared" si="71"/>
        <v>0</v>
      </c>
      <c r="I336" s="50">
        <f t="shared" si="72"/>
        <v>0</v>
      </c>
      <c r="J336" s="50">
        <f t="shared" si="73"/>
        <v>0</v>
      </c>
      <c r="K336" s="50">
        <f t="shared" ca="1" si="68"/>
        <v>2.5434617509821501E-3</v>
      </c>
      <c r="L336" s="50">
        <f t="shared" ca="1" si="74"/>
        <v>6.4691976787091844E-6</v>
      </c>
      <c r="M336" s="50">
        <f t="shared" ca="1" si="76"/>
        <v>0.16827480948651513</v>
      </c>
      <c r="N336" s="50">
        <f t="shared" ca="1" si="77"/>
        <v>4.4659798625257823</v>
      </c>
      <c r="O336" s="50">
        <f t="shared" ca="1" si="78"/>
        <v>4.2335937140757736</v>
      </c>
      <c r="P336" s="19">
        <f t="shared" ca="1" si="75"/>
        <v>-2.5434617509821501E-3</v>
      </c>
    </row>
    <row r="337" spans="4:16" x14ac:dyDescent="0.2">
      <c r="D337" s="58">
        <f t="shared" si="79"/>
        <v>0</v>
      </c>
      <c r="E337" s="58">
        <f t="shared" si="79"/>
        <v>0</v>
      </c>
      <c r="F337" s="50">
        <f t="shared" si="69"/>
        <v>0</v>
      </c>
      <c r="G337" s="50">
        <f t="shared" si="70"/>
        <v>0</v>
      </c>
      <c r="H337" s="50">
        <f t="shared" si="71"/>
        <v>0</v>
      </c>
      <c r="I337" s="50">
        <f t="shared" si="72"/>
        <v>0</v>
      </c>
      <c r="J337" s="50">
        <f t="shared" si="73"/>
        <v>0</v>
      </c>
      <c r="K337" s="50">
        <f t="shared" ca="1" si="68"/>
        <v>2.5434617509821501E-3</v>
      </c>
      <c r="L337" s="50">
        <f t="shared" ca="1" si="74"/>
        <v>6.4691976787091844E-6</v>
      </c>
      <c r="M337" s="50">
        <f t="shared" ca="1" si="76"/>
        <v>0.16827480948651513</v>
      </c>
      <c r="N337" s="50">
        <f t="shared" ca="1" si="77"/>
        <v>4.4659798625257823</v>
      </c>
      <c r="O337" s="50">
        <f t="shared" ca="1" si="78"/>
        <v>4.2335937140757736</v>
      </c>
      <c r="P337" s="19">
        <f t="shared" ca="1" si="75"/>
        <v>-2.5434617509821501E-3</v>
      </c>
    </row>
    <row r="338" spans="4:16" x14ac:dyDescent="0.2">
      <c r="D338" s="58">
        <f t="shared" si="79"/>
        <v>0</v>
      </c>
      <c r="E338" s="58">
        <f t="shared" si="79"/>
        <v>0</v>
      </c>
      <c r="F338" s="50">
        <f t="shared" si="69"/>
        <v>0</v>
      </c>
      <c r="G338" s="50">
        <f t="shared" si="70"/>
        <v>0</v>
      </c>
      <c r="H338" s="50">
        <f t="shared" si="71"/>
        <v>0</v>
      </c>
      <c r="I338" s="50">
        <f t="shared" si="72"/>
        <v>0</v>
      </c>
      <c r="J338" s="50">
        <f t="shared" si="73"/>
        <v>0</v>
      </c>
      <c r="K338" s="50">
        <f t="shared" ca="1" si="68"/>
        <v>2.5434617509821501E-3</v>
      </c>
      <c r="L338" s="50">
        <f t="shared" ca="1" si="74"/>
        <v>6.4691976787091844E-6</v>
      </c>
      <c r="M338" s="50">
        <f t="shared" ca="1" si="76"/>
        <v>0.16827480948651513</v>
      </c>
      <c r="N338" s="50">
        <f t="shared" ca="1" si="77"/>
        <v>4.4659798625257823</v>
      </c>
      <c r="O338" s="50">
        <f t="shared" ca="1" si="78"/>
        <v>4.2335937140757736</v>
      </c>
      <c r="P338" s="19">
        <f t="shared" ca="1" si="75"/>
        <v>-2.5434617509821501E-3</v>
      </c>
    </row>
    <row r="339" spans="4:16" x14ac:dyDescent="0.2">
      <c r="D339" s="58">
        <f t="shared" si="79"/>
        <v>0</v>
      </c>
      <c r="E339" s="58">
        <f t="shared" si="79"/>
        <v>0</v>
      </c>
      <c r="F339" s="50">
        <f t="shared" si="69"/>
        <v>0</v>
      </c>
      <c r="G339" s="50">
        <f t="shared" si="70"/>
        <v>0</v>
      </c>
      <c r="H339" s="50">
        <f t="shared" si="71"/>
        <v>0</v>
      </c>
      <c r="I339" s="50">
        <f t="shared" si="72"/>
        <v>0</v>
      </c>
      <c r="J339" s="50">
        <f t="shared" si="73"/>
        <v>0</v>
      </c>
      <c r="K339" s="50">
        <f t="shared" ca="1" si="68"/>
        <v>2.5434617509821501E-3</v>
      </c>
      <c r="L339" s="50">
        <f t="shared" ca="1" si="74"/>
        <v>6.4691976787091844E-6</v>
      </c>
      <c r="M339" s="50">
        <f t="shared" ca="1" si="76"/>
        <v>0.16827480948651513</v>
      </c>
      <c r="N339" s="50">
        <f t="shared" ca="1" si="77"/>
        <v>4.4659798625257823</v>
      </c>
      <c r="O339" s="50">
        <f t="shared" ca="1" si="78"/>
        <v>4.2335937140757736</v>
      </c>
      <c r="P339" s="19">
        <f t="shared" ca="1" si="75"/>
        <v>-2.5434617509821501E-3</v>
      </c>
    </row>
    <row r="340" spans="4:16" x14ac:dyDescent="0.2">
      <c r="D340" s="58">
        <f t="shared" si="79"/>
        <v>0</v>
      </c>
      <c r="E340" s="58">
        <f t="shared" si="79"/>
        <v>0</v>
      </c>
      <c r="F340" s="50">
        <f t="shared" si="69"/>
        <v>0</v>
      </c>
      <c r="G340" s="50">
        <f t="shared" si="70"/>
        <v>0</v>
      </c>
      <c r="H340" s="50">
        <f t="shared" si="71"/>
        <v>0</v>
      </c>
      <c r="I340" s="50">
        <f t="shared" si="72"/>
        <v>0</v>
      </c>
      <c r="J340" s="50">
        <f t="shared" si="73"/>
        <v>0</v>
      </c>
      <c r="K340" s="50">
        <f t="shared" ca="1" si="68"/>
        <v>2.5434617509821501E-3</v>
      </c>
      <c r="L340" s="50">
        <f t="shared" ca="1" si="74"/>
        <v>6.4691976787091844E-6</v>
      </c>
      <c r="M340" s="50">
        <f t="shared" ca="1" si="76"/>
        <v>0.16827480948651513</v>
      </c>
      <c r="N340" s="50">
        <f t="shared" ca="1" si="77"/>
        <v>4.4659798625257823</v>
      </c>
      <c r="O340" s="50">
        <f t="shared" ca="1" si="78"/>
        <v>4.2335937140757736</v>
      </c>
      <c r="P340" s="19">
        <f t="shared" ca="1" si="75"/>
        <v>-2.5434617509821501E-3</v>
      </c>
    </row>
    <row r="341" spans="4:16" x14ac:dyDescent="0.2">
      <c r="D341" s="58">
        <f t="shared" si="79"/>
        <v>0</v>
      </c>
      <c r="E341" s="58">
        <f t="shared" si="79"/>
        <v>0</v>
      </c>
      <c r="F341" s="50">
        <f t="shared" si="69"/>
        <v>0</v>
      </c>
      <c r="G341" s="50">
        <f t="shared" si="70"/>
        <v>0</v>
      </c>
      <c r="H341" s="50">
        <f t="shared" si="71"/>
        <v>0</v>
      </c>
      <c r="I341" s="50">
        <f t="shared" si="72"/>
        <v>0</v>
      </c>
      <c r="J341" s="50">
        <f t="shared" si="73"/>
        <v>0</v>
      </c>
      <c r="K341" s="50">
        <f t="shared" ca="1" si="68"/>
        <v>2.5434617509821501E-3</v>
      </c>
      <c r="L341" s="50">
        <f t="shared" ca="1" si="74"/>
        <v>6.4691976787091844E-6</v>
      </c>
      <c r="M341" s="50">
        <f t="shared" ca="1" si="76"/>
        <v>0.16827480948651513</v>
      </c>
      <c r="N341" s="50">
        <f t="shared" ca="1" si="77"/>
        <v>4.4659798625257823</v>
      </c>
      <c r="O341" s="50">
        <f t="shared" ca="1" si="78"/>
        <v>4.2335937140757736</v>
      </c>
      <c r="P341" s="19">
        <f t="shared" ca="1" si="75"/>
        <v>-2.5434617509821501E-3</v>
      </c>
    </row>
    <row r="342" spans="4:16" x14ac:dyDescent="0.2">
      <c r="D342" s="58">
        <f t="shared" si="79"/>
        <v>0</v>
      </c>
      <c r="E342" s="58">
        <f t="shared" si="79"/>
        <v>0</v>
      </c>
      <c r="F342" s="50">
        <f>D342*D342</f>
        <v>0</v>
      </c>
      <c r="G342" s="50">
        <f>D342*F342</f>
        <v>0</v>
      </c>
      <c r="H342" s="50">
        <f>F342*F342</f>
        <v>0</v>
      </c>
      <c r="I342" s="50">
        <f>E342*D342</f>
        <v>0</v>
      </c>
      <c r="J342" s="50">
        <f>I342*D342</f>
        <v>0</v>
      </c>
      <c r="K342" s="50">
        <f t="shared" ca="1" si="68"/>
        <v>2.5434617509821501E-3</v>
      </c>
      <c r="L342" s="50">
        <f ca="1">+(K342-E342)^2</f>
        <v>6.4691976787091844E-6</v>
      </c>
      <c r="M342" s="50">
        <f t="shared" ca="1" si="76"/>
        <v>0.16827480948651513</v>
      </c>
      <c r="N342" s="50">
        <f t="shared" ca="1" si="77"/>
        <v>4.4659798625257823</v>
      </c>
      <c r="O342" s="50">
        <f t="shared" ca="1" si="78"/>
        <v>4.2335937140757736</v>
      </c>
      <c r="P342" s="19">
        <f ca="1">+E342-K342</f>
        <v>-2.5434617509821501E-3</v>
      </c>
    </row>
  </sheetData>
  <phoneticPr fontId="21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6"/>
  </sheetPr>
  <dimension ref="A1:BL2542"/>
  <sheetViews>
    <sheetView topLeftCell="A88" workbookViewId="0">
      <selection activeCell="R132" sqref="R132"/>
    </sheetView>
  </sheetViews>
  <sheetFormatPr defaultColWidth="10.28515625" defaultRowHeight="12.75" x14ac:dyDescent="0.2"/>
  <cols>
    <col min="1" max="1" width="14.42578125" customWidth="1"/>
    <col min="2" max="2" width="5.140625" customWidth="1"/>
    <col min="3" max="4" width="11.85546875" customWidth="1"/>
    <col min="5" max="5" width="10" bestFit="1" customWidth="1"/>
    <col min="6" max="6" width="15.42578125" customWidth="1"/>
    <col min="7" max="15" width="8.140625" customWidth="1"/>
    <col min="16" max="16" width="8" customWidth="1"/>
    <col min="17" max="17" width="11.140625" customWidth="1"/>
    <col min="18" max="18" width="9.85546875" customWidth="1"/>
    <col min="19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 x14ac:dyDescent="0.35">
      <c r="A1" s="1" t="s">
        <v>856</v>
      </c>
      <c r="B1" s="21"/>
      <c r="C1" s="22"/>
      <c r="R1" s="7" t="s">
        <v>754</v>
      </c>
      <c r="S1" s="9" t="s">
        <v>766</v>
      </c>
      <c r="AA1" s="90" t="s">
        <v>662</v>
      </c>
      <c r="AB1" s="91"/>
      <c r="AC1" s="91" t="s">
        <v>663</v>
      </c>
      <c r="AD1" s="91" t="s">
        <v>664</v>
      </c>
      <c r="AE1" s="92"/>
      <c r="AW1" s="93" t="s">
        <v>754</v>
      </c>
      <c r="AX1" s="94" t="s">
        <v>692</v>
      </c>
      <c r="AY1" s="9" t="s">
        <v>665</v>
      </c>
      <c r="AZ1" s="95" t="s">
        <v>666</v>
      </c>
      <c r="BA1" s="96" t="s">
        <v>667</v>
      </c>
      <c r="BB1" s="95" t="s">
        <v>668</v>
      </c>
      <c r="BC1" s="96" t="s">
        <v>669</v>
      </c>
      <c r="BD1" s="95" t="s">
        <v>670</v>
      </c>
      <c r="BE1" s="97" t="s">
        <v>671</v>
      </c>
      <c r="BF1" s="96" t="s">
        <v>672</v>
      </c>
      <c r="BG1" s="95" t="s">
        <v>673</v>
      </c>
      <c r="BH1" s="97" t="s">
        <v>674</v>
      </c>
      <c r="BI1" s="96" t="s">
        <v>675</v>
      </c>
      <c r="BJ1" s="95" t="s">
        <v>676</v>
      </c>
      <c r="BK1" s="97" t="s">
        <v>677</v>
      </c>
      <c r="BL1" s="96" t="s">
        <v>903</v>
      </c>
    </row>
    <row r="2" spans="1:64" ht="16.5" thickBot="1" x14ac:dyDescent="0.35">
      <c r="A2" t="s">
        <v>769</v>
      </c>
      <c r="B2" t="s">
        <v>770</v>
      </c>
      <c r="D2" s="11" t="s">
        <v>771</v>
      </c>
      <c r="R2">
        <v>-7000</v>
      </c>
      <c r="S2" s="12">
        <f t="shared" ref="S2:S13" si="0">+D$11+D$12*R2+D$13*R2^2</f>
        <v>0.26967453543446224</v>
      </c>
      <c r="AA2" s="98" t="s">
        <v>29</v>
      </c>
      <c r="AB2" s="99">
        <f>C7</f>
        <v>47469.659</v>
      </c>
      <c r="AC2" s="100" t="s">
        <v>30</v>
      </c>
      <c r="AD2" s="99">
        <f>C8</f>
        <v>2.1392229</v>
      </c>
      <c r="AE2" s="101" t="s">
        <v>659</v>
      </c>
      <c r="AW2">
        <v>-7000</v>
      </c>
      <c r="AX2">
        <f t="shared" ref="AX2:AX33" si="1">AB$3+AB$4*AW2+AB$5*AW2^2+AZ2</f>
        <v>0.24766841073460874</v>
      </c>
      <c r="AY2">
        <f t="shared" ref="AY2:AY33" si="2">AB$3+AB$4*AW2+AB$5*AW2^2</f>
        <v>0.26967453543446224</v>
      </c>
      <c r="AZ2" s="72">
        <f t="shared" ref="AZ2:AZ33" si="3">$AB$6*($AB$11/BA2*BB2+$AB$12)</f>
        <v>-2.2006124699853497E-2</v>
      </c>
      <c r="BA2">
        <f t="shared" ref="BA2:BA33" si="4">1+$AB$7*COS(BC2)</f>
        <v>0.28036200070445028</v>
      </c>
      <c r="BB2">
        <f t="shared" ref="BB2:BB33" si="5">SIN(BC2+RADIANS($AB$9))</f>
        <v>-0.38517097041272247</v>
      </c>
      <c r="BC2">
        <f t="shared" ref="BC2:BC33" si="6">2*ATAN(BD2)</f>
        <v>0.32546254686498738</v>
      </c>
      <c r="BD2">
        <f t="shared" ref="BD2:BD33" si="7">SQRT((1+$AB$7)/(1-$AB$7))*TAN(BE2/2)</f>
        <v>0.16418310836336475</v>
      </c>
      <c r="BE2">
        <f t="shared" ref="BE2:BK11" si="8">$BL2+$AB$7*SIN(BF2)</f>
        <v>7.119050285480955</v>
      </c>
      <c r="BF2">
        <f t="shared" si="8"/>
        <v>7.1288476198564252</v>
      </c>
      <c r="BG2">
        <f t="shared" si="8"/>
        <v>7.1096059095541868</v>
      </c>
      <c r="BH2">
        <f t="shared" si="8"/>
        <v>7.1478001403212037</v>
      </c>
      <c r="BI2">
        <f t="shared" si="8"/>
        <v>7.0734753483000272</v>
      </c>
      <c r="BJ2">
        <f t="shared" si="8"/>
        <v>7.2246417771958571</v>
      </c>
      <c r="BK2">
        <f t="shared" si="8"/>
        <v>6.938469688676177</v>
      </c>
      <c r="BL2">
        <f t="shared" ref="BL2:BL33" si="9">RADIANS($AB$9)+$AB$18*(AW2-AB$15)</f>
        <v>7.687475617860148</v>
      </c>
    </row>
    <row r="3" spans="1:64" ht="13.5" thickBot="1" x14ac:dyDescent="0.25">
      <c r="A3" t="s">
        <v>774</v>
      </c>
      <c r="C3" s="14" t="s">
        <v>43</v>
      </c>
      <c r="D3" t="s">
        <v>800</v>
      </c>
      <c r="R3">
        <v>-6000</v>
      </c>
      <c r="S3" s="12">
        <f t="shared" si="0"/>
        <v>0.2228105110027572</v>
      </c>
      <c r="AA3" s="102" t="s">
        <v>678</v>
      </c>
      <c r="AB3" s="103">
        <f t="shared" ref="AB3:AB10" si="10">AC3*AD3</f>
        <v>6.0897141343279346E-3</v>
      </c>
      <c r="AC3" s="104">
        <v>0.60897141343279348</v>
      </c>
      <c r="AD3">
        <v>0.01</v>
      </c>
      <c r="AE3" s="105"/>
      <c r="AW3">
        <v>-6900</v>
      </c>
      <c r="AX3">
        <f t="shared" si="1"/>
        <v>0.24258719787019165</v>
      </c>
      <c r="AY3">
        <f t="shared" si="2"/>
        <v>0.2648499972418879</v>
      </c>
      <c r="AZ3" s="72">
        <f t="shared" si="3"/>
        <v>-2.2262799371696264E-2</v>
      </c>
      <c r="BA3">
        <f t="shared" si="4"/>
        <v>0.28208675168718866</v>
      </c>
      <c r="BB3">
        <f t="shared" si="5"/>
        <v>-0.39164803302126866</v>
      </c>
      <c r="BC3">
        <f t="shared" si="6"/>
        <v>0.33249149457076249</v>
      </c>
      <c r="BD3">
        <f t="shared" si="7"/>
        <v>0.16779441735648762</v>
      </c>
      <c r="BE3">
        <f t="shared" si="8"/>
        <v>7.1353090530326071</v>
      </c>
      <c r="BF3">
        <f t="shared" si="8"/>
        <v>7.1439722512450157</v>
      </c>
      <c r="BG3">
        <f t="shared" si="8"/>
        <v>7.1266473860729951</v>
      </c>
      <c r="BH3">
        <f t="shared" si="8"/>
        <v>7.1616504605643287</v>
      </c>
      <c r="BI3">
        <f t="shared" si="8"/>
        <v>7.0922959168611515</v>
      </c>
      <c r="BJ3">
        <f t="shared" si="8"/>
        <v>7.2358946583229233</v>
      </c>
      <c r="BK3">
        <f t="shared" si="8"/>
        <v>6.9594970976743538</v>
      </c>
      <c r="BL3">
        <f t="shared" si="9"/>
        <v>7.7112878755974883</v>
      </c>
    </row>
    <row r="4" spans="1:64" ht="14.25" thickTop="1" thickBot="1" x14ac:dyDescent="0.25">
      <c r="A4" s="8" t="s">
        <v>745</v>
      </c>
      <c r="C4" s="3">
        <v>41903.461000000003</v>
      </c>
      <c r="D4" s="4">
        <v>2.1391810000000002</v>
      </c>
      <c r="R4">
        <v>-5000</v>
      </c>
      <c r="S4" s="12">
        <f t="shared" si="0"/>
        <v>0.17901616989113792</v>
      </c>
      <c r="AA4" s="106" t="s">
        <v>679</v>
      </c>
      <c r="AB4" s="107">
        <f t="shared" si="10"/>
        <v>-2.6911082851147591E-5</v>
      </c>
      <c r="AC4" s="108">
        <v>-2.6911082851147587</v>
      </c>
      <c r="AD4" s="12">
        <v>1.0000000000000001E-5</v>
      </c>
      <c r="AE4" s="105"/>
      <c r="AW4">
        <v>-6800</v>
      </c>
      <c r="AX4">
        <f t="shared" si="1"/>
        <v>0.23754162344796395</v>
      </c>
      <c r="AY4">
        <f t="shared" si="2"/>
        <v>0.26005615588251441</v>
      </c>
      <c r="AZ4" s="72">
        <f t="shared" si="3"/>
        <v>-2.2514532434550448E-2</v>
      </c>
      <c r="BA4">
        <f t="shared" si="4"/>
        <v>0.2838648561614</v>
      </c>
      <c r="BB4">
        <f t="shared" si="5"/>
        <v>-0.3981705988281628</v>
      </c>
      <c r="BC4">
        <f t="shared" si="6"/>
        <v>0.33959114011046371</v>
      </c>
      <c r="BD4">
        <f t="shared" si="7"/>
        <v>0.17144637586142336</v>
      </c>
      <c r="BE4">
        <f t="shared" si="8"/>
        <v>7.1516297144785463</v>
      </c>
      <c r="BF4">
        <f t="shared" si="8"/>
        <v>7.1592405503940224</v>
      </c>
      <c r="BG4">
        <f t="shared" si="8"/>
        <v>7.1437314356293093</v>
      </c>
      <c r="BH4">
        <f t="shared" si="8"/>
        <v>7.1756467577913607</v>
      </c>
      <c r="BI4">
        <f t="shared" si="8"/>
        <v>7.1112112990909253</v>
      </c>
      <c r="BJ4">
        <f t="shared" si="8"/>
        <v>7.2471095995369854</v>
      </c>
      <c r="BK4">
        <f t="shared" si="8"/>
        <v>6.9809507696574835</v>
      </c>
      <c r="BL4">
        <f t="shared" si="9"/>
        <v>7.7351001333348268</v>
      </c>
    </row>
    <row r="5" spans="1:64" ht="13.5" thickTop="1" x14ac:dyDescent="0.2">
      <c r="A5" s="85" t="s">
        <v>956</v>
      </c>
      <c r="B5" s="19"/>
      <c r="C5" s="67">
        <v>8</v>
      </c>
      <c r="D5" s="19" t="s">
        <v>957</v>
      </c>
      <c r="R5">
        <v>-4000</v>
      </c>
      <c r="S5" s="12">
        <f t="shared" si="0"/>
        <v>0.13829151209960439</v>
      </c>
      <c r="AA5" s="106" t="s">
        <v>661</v>
      </c>
      <c r="AB5" s="107">
        <f t="shared" si="10"/>
        <v>1.5348416600428812E-9</v>
      </c>
      <c r="AC5" s="108">
        <v>1.5348416600428811</v>
      </c>
      <c r="AD5">
        <v>1.0000000000000001E-9</v>
      </c>
      <c r="AE5" s="105"/>
      <c r="AW5">
        <v>-6700</v>
      </c>
      <c r="AX5">
        <f t="shared" si="1"/>
        <v>0.23253176617990276</v>
      </c>
      <c r="AY5">
        <f t="shared" si="2"/>
        <v>0.25529301135634175</v>
      </c>
      <c r="AZ5" s="72">
        <f t="shared" si="3"/>
        <v>-2.2761245176438981E-2</v>
      </c>
      <c r="BA5">
        <f t="shared" si="4"/>
        <v>0.28569816997634201</v>
      </c>
      <c r="BB5">
        <f t="shared" si="5"/>
        <v>-0.40474081161859743</v>
      </c>
      <c r="BC5">
        <f t="shared" si="6"/>
        <v>0.34676483774605954</v>
      </c>
      <c r="BD5">
        <f t="shared" si="7"/>
        <v>0.17514094383744822</v>
      </c>
      <c r="BE5">
        <f t="shared" si="8"/>
        <v>7.1680160480900321</v>
      </c>
      <c r="BF5">
        <f t="shared" si="8"/>
        <v>7.1746562541516843</v>
      </c>
      <c r="BG5">
        <f t="shared" si="8"/>
        <v>7.160858066228255</v>
      </c>
      <c r="BH5">
        <f t="shared" si="8"/>
        <v>7.1897995283914247</v>
      </c>
      <c r="BI5">
        <f t="shared" si="8"/>
        <v>7.1302135401374844</v>
      </c>
      <c r="BJ5">
        <f t="shared" si="8"/>
        <v>7.2583048518034072</v>
      </c>
      <c r="BK5">
        <f t="shared" si="8"/>
        <v>7.0028320419362053</v>
      </c>
      <c r="BL5">
        <f t="shared" si="9"/>
        <v>7.7589123910721671</v>
      </c>
    </row>
    <row r="6" spans="1:64" x14ac:dyDescent="0.2">
      <c r="A6" s="8" t="s">
        <v>746</v>
      </c>
      <c r="C6" s="6" t="s">
        <v>773</v>
      </c>
      <c r="D6" s="6" t="s">
        <v>772</v>
      </c>
      <c r="E6" s="6" t="s">
        <v>757</v>
      </c>
      <c r="R6">
        <v>-3000</v>
      </c>
      <c r="S6" s="12">
        <f t="shared" si="0"/>
        <v>0.10063653762815664</v>
      </c>
      <c r="AA6" s="106" t="s">
        <v>680</v>
      </c>
      <c r="AB6" s="107">
        <f t="shared" si="10"/>
        <v>4.1657690513492371E-2</v>
      </c>
      <c r="AC6" s="108">
        <v>4.1657690513492369</v>
      </c>
      <c r="AD6">
        <v>0.01</v>
      </c>
      <c r="AE6" s="105" t="s">
        <v>659</v>
      </c>
      <c r="AW6">
        <v>-6600</v>
      </c>
      <c r="AX6">
        <f t="shared" si="1"/>
        <v>0.22755770511835066</v>
      </c>
      <c r="AY6">
        <f t="shared" si="2"/>
        <v>0.25056056366336993</v>
      </c>
      <c r="AZ6">
        <f t="shared" si="3"/>
        <v>-2.3002858545019256E-2</v>
      </c>
      <c r="BA6">
        <f t="shared" si="4"/>
        <v>0.28758869131008857</v>
      </c>
      <c r="BB6">
        <f t="shared" si="5"/>
        <v>-0.41136099155225081</v>
      </c>
      <c r="BC6">
        <f t="shared" si="6"/>
        <v>0.35401620591907301</v>
      </c>
      <c r="BD6">
        <f t="shared" si="7"/>
        <v>0.17888023428330729</v>
      </c>
      <c r="BE6">
        <f t="shared" si="8"/>
        <v>7.1844722123590223</v>
      </c>
      <c r="BF6">
        <f t="shared" si="8"/>
        <v>7.1902228012446745</v>
      </c>
      <c r="BG6">
        <f t="shared" si="8"/>
        <v>7.1780278946628933</v>
      </c>
      <c r="BH6">
        <f t="shared" si="8"/>
        <v>7.2041189415243609</v>
      </c>
      <c r="BI6">
        <f t="shared" si="8"/>
        <v>7.1492947387732624</v>
      </c>
      <c r="BJ6">
        <f t="shared" si="8"/>
        <v>7.2694997192301578</v>
      </c>
      <c r="BK6">
        <f t="shared" si="8"/>
        <v>7.0251420093731447</v>
      </c>
      <c r="BL6">
        <f t="shared" si="9"/>
        <v>7.7827246488095074</v>
      </c>
    </row>
    <row r="7" spans="1:64" x14ac:dyDescent="0.2">
      <c r="A7" t="s">
        <v>747</v>
      </c>
      <c r="C7">
        <v>47469.659</v>
      </c>
      <c r="R7">
        <v>-2000</v>
      </c>
      <c r="S7" s="12">
        <f t="shared" si="0"/>
        <v>6.6051246476794639E-2</v>
      </c>
      <c r="AA7" s="109" t="s">
        <v>686</v>
      </c>
      <c r="AB7" s="110">
        <f t="shared" si="10"/>
        <v>-0.75951005182871023</v>
      </c>
      <c r="AC7" s="108">
        <v>-0.75951005182871023</v>
      </c>
      <c r="AD7">
        <v>1</v>
      </c>
      <c r="AE7" s="105"/>
      <c r="AW7">
        <v>-6500</v>
      </c>
      <c r="AX7">
        <f t="shared" si="1"/>
        <v>0.22261952075393418</v>
      </c>
      <c r="AY7">
        <f t="shared" si="2"/>
        <v>0.245858812803599</v>
      </c>
      <c r="AZ7">
        <f t="shared" si="3"/>
        <v>-2.3239292049664812E-2</v>
      </c>
      <c r="BA7">
        <f t="shared" si="4"/>
        <v>0.28953856959651614</v>
      </c>
      <c r="BB7">
        <f t="shared" si="5"/>
        <v>-0.41803363154137485</v>
      </c>
      <c r="BC7">
        <f t="shared" si="6"/>
        <v>0.3613491310284157</v>
      </c>
      <c r="BD7">
        <f t="shared" si="7"/>
        <v>0.18266651704248277</v>
      </c>
      <c r="BE7">
        <f t="shared" si="8"/>
        <v>7.201002729768522</v>
      </c>
      <c r="BF7">
        <f t="shared" si="8"/>
        <v>7.20594335087657</v>
      </c>
      <c r="BG7">
        <f t="shared" si="8"/>
        <v>7.195242170039668</v>
      </c>
      <c r="BH7">
        <f t="shared" si="8"/>
        <v>7.2186147985452092</v>
      </c>
      <c r="BI7">
        <f t="shared" si="8"/>
        <v>7.1684470927171962</v>
      </c>
      <c r="BJ7">
        <f t="shared" si="8"/>
        <v>7.2807145612115232</v>
      </c>
      <c r="BK7">
        <f t="shared" si="8"/>
        <v>7.0478815237621326</v>
      </c>
      <c r="BL7">
        <f t="shared" si="9"/>
        <v>7.8065369065468477</v>
      </c>
    </row>
    <row r="8" spans="1:64" ht="15.75" x14ac:dyDescent="0.3">
      <c r="A8" t="s">
        <v>748</v>
      </c>
      <c r="C8">
        <v>2.1392229</v>
      </c>
      <c r="R8">
        <v>-1000</v>
      </c>
      <c r="S8" s="12">
        <f t="shared" si="0"/>
        <v>3.453563864551841E-2</v>
      </c>
      <c r="AA8" s="106" t="s">
        <v>31</v>
      </c>
      <c r="AB8" s="110">
        <f t="shared" si="10"/>
        <v>154.54479496795784</v>
      </c>
      <c r="AC8" s="108">
        <v>15.454479496795784</v>
      </c>
      <c r="AD8">
        <v>10</v>
      </c>
      <c r="AE8" s="105" t="s">
        <v>660</v>
      </c>
      <c r="AW8">
        <v>-6400</v>
      </c>
      <c r="AX8">
        <f t="shared" si="1"/>
        <v>0.21771729613073626</v>
      </c>
      <c r="AY8">
        <f t="shared" si="2"/>
        <v>0.24118775877702894</v>
      </c>
      <c r="AZ8">
        <f t="shared" si="3"/>
        <v>-2.3470462646292673E-2</v>
      </c>
      <c r="BA8">
        <f t="shared" si="4"/>
        <v>0.29155011469885206</v>
      </c>
      <c r="BB8">
        <f t="shared" si="5"/>
        <v>-0.42476139283319853</v>
      </c>
      <c r="BC8">
        <f t="shared" si="6"/>
        <v>0.36876777092941332</v>
      </c>
      <c r="BD8">
        <f t="shared" si="7"/>
        <v>0.18650222262655902</v>
      </c>
      <c r="BE8">
        <f t="shared" si="8"/>
        <v>7.2176124687379115</v>
      </c>
      <c r="BF8">
        <f t="shared" si="8"/>
        <v>7.2218208056909692</v>
      </c>
      <c r="BG8">
        <f t="shared" si="8"/>
        <v>7.2125027941955988</v>
      </c>
      <c r="BH8">
        <f t="shared" si="8"/>
        <v>7.2332964940439179</v>
      </c>
      <c r="BI8">
        <f t="shared" si="8"/>
        <v>7.1876629485836485</v>
      </c>
      <c r="BJ8">
        <f t="shared" si="8"/>
        <v>7.2919707907093834</v>
      </c>
      <c r="BK8">
        <f t="shared" si="8"/>
        <v>7.0710511933452418</v>
      </c>
      <c r="BL8">
        <f t="shared" si="9"/>
        <v>7.8303491642841863</v>
      </c>
    </row>
    <row r="9" spans="1:64" ht="15.75" x14ac:dyDescent="0.3">
      <c r="A9" s="86" t="s">
        <v>958</v>
      </c>
      <c r="B9" s="86"/>
      <c r="C9" s="86">
        <v>133</v>
      </c>
      <c r="D9" s="86" t="str">
        <f>"F"&amp;C9</f>
        <v>F133</v>
      </c>
      <c r="E9" s="86" t="str">
        <f>"G"&amp;C9</f>
        <v>G133</v>
      </c>
      <c r="R9">
        <v>0</v>
      </c>
      <c r="S9" s="12">
        <f t="shared" si="0"/>
        <v>6.0897141343279346E-3</v>
      </c>
      <c r="AA9" s="111" t="s">
        <v>32</v>
      </c>
      <c r="AB9" s="110">
        <f t="shared" si="10"/>
        <v>184.00672439861057</v>
      </c>
      <c r="AC9" s="108">
        <v>18.400672439861058</v>
      </c>
      <c r="AD9">
        <v>10</v>
      </c>
      <c r="AE9" s="105" t="s">
        <v>691</v>
      </c>
      <c r="AW9">
        <v>-6300</v>
      </c>
      <c r="AX9">
        <f t="shared" si="1"/>
        <v>0.21285111796757372</v>
      </c>
      <c r="AY9">
        <f t="shared" si="2"/>
        <v>0.23654740158365972</v>
      </c>
      <c r="AZ9">
        <f t="shared" si="3"/>
        <v>-2.3696283616085986E-2</v>
      </c>
      <c r="BA9">
        <f t="shared" si="4"/>
        <v>0.29362580637979341</v>
      </c>
      <c r="BB9">
        <f t="shared" si="5"/>
        <v>-0.43154709989919798</v>
      </c>
      <c r="BC9">
        <f t="shared" si="6"/>
        <v>0.37627655830746792</v>
      </c>
      <c r="BD9">
        <f t="shared" si="7"/>
        <v>0.19038994614925661</v>
      </c>
      <c r="BE9">
        <f t="shared" si="8"/>
        <v>7.2343066240921168</v>
      </c>
      <c r="BF9">
        <f t="shared" si="8"/>
        <v>7.2378578390765886</v>
      </c>
      <c r="BG9">
        <f t="shared" si="8"/>
        <v>7.2298123386616897</v>
      </c>
      <c r="BH9">
        <f t="shared" si="8"/>
        <v>7.2481729789159637</v>
      </c>
      <c r="BI9">
        <f t="shared" si="8"/>
        <v>7.2069348569554448</v>
      </c>
      <c r="BJ9">
        <f t="shared" si="8"/>
        <v>7.3032908683822235</v>
      </c>
      <c r="BK9">
        <f t="shared" si="8"/>
        <v>7.0946513824679194</v>
      </c>
      <c r="BL9">
        <f t="shared" si="9"/>
        <v>7.8541614220215266</v>
      </c>
    </row>
    <row r="10" spans="1:64" ht="13.5" thickBot="1" x14ac:dyDescent="0.25">
      <c r="C10" s="7" t="s">
        <v>764</v>
      </c>
      <c r="D10" s="7" t="s">
        <v>765</v>
      </c>
      <c r="R10">
        <v>1000</v>
      </c>
      <c r="S10" s="12">
        <f t="shared" si="0"/>
        <v>-1.9286527056776775E-2</v>
      </c>
      <c r="AA10" s="112" t="s">
        <v>688</v>
      </c>
      <c r="AB10" s="113">
        <f t="shared" si="10"/>
        <v>-7715.5358645734777</v>
      </c>
      <c r="AC10" s="114">
        <v>-0.77155358645734773</v>
      </c>
      <c r="AD10">
        <v>10000</v>
      </c>
      <c r="AE10" s="105" t="s">
        <v>687</v>
      </c>
      <c r="AW10">
        <v>-6200</v>
      </c>
      <c r="AX10">
        <f t="shared" si="1"/>
        <v>0.20802107777448431</v>
      </c>
      <c r="AY10">
        <f t="shared" si="2"/>
        <v>0.23193774122349137</v>
      </c>
      <c r="AZ10">
        <f t="shared" si="3"/>
        <v>-2.3916663449007045E-2</v>
      </c>
      <c r="BA10">
        <f t="shared" si="4"/>
        <v>0.29576830413342281</v>
      </c>
      <c r="BB10">
        <f t="shared" si="5"/>
        <v>-0.43839373475220955</v>
      </c>
      <c r="BC10">
        <f t="shared" si="6"/>
        <v>0.38388020410842144</v>
      </c>
      <c r="BD10">
        <f t="shared" si="7"/>
        <v>0.19433245148084483</v>
      </c>
      <c r="BE10">
        <f t="shared" si="8"/>
        <v>7.2510906964484825</v>
      </c>
      <c r="BF10">
        <f t="shared" si="8"/>
        <v>7.2540569267529555</v>
      </c>
      <c r="BG10">
        <f t="shared" si="8"/>
        <v>7.2471740578281132</v>
      </c>
      <c r="BH10">
        <f t="shared" si="8"/>
        <v>7.2632527259230155</v>
      </c>
      <c r="BI10">
        <f t="shared" si="8"/>
        <v>7.2262556330936825</v>
      </c>
      <c r="BJ10">
        <f t="shared" si="8"/>
        <v>7.3146982922752395</v>
      </c>
      <c r="BK10">
        <f t="shared" si="8"/>
        <v>7.1186822113723958</v>
      </c>
      <c r="BL10">
        <f t="shared" si="9"/>
        <v>7.8779736797588669</v>
      </c>
    </row>
    <row r="11" spans="1:64" ht="14.25" x14ac:dyDescent="0.2">
      <c r="A11" t="s">
        <v>760</v>
      </c>
      <c r="C11" s="20" t="e">
        <f ca="1">INTERCEPT(INDIRECT(E9):G803,INDIRECT(D9):F803)</f>
        <v>#DIV/0!</v>
      </c>
      <c r="D11" s="129">
        <f>AB3</f>
        <v>6.0897141343279346E-3</v>
      </c>
      <c r="E11" s="16">
        <v>1.555821818335976</v>
      </c>
      <c r="F11" s="12">
        <v>9.9999999999999995E-7</v>
      </c>
      <c r="R11">
        <v>2000</v>
      </c>
      <c r="S11" s="12">
        <f t="shared" si="0"/>
        <v>-4.1593084927795718E-2</v>
      </c>
      <c r="AA11" s="115" t="s">
        <v>33</v>
      </c>
      <c r="AB11" s="25">
        <f>1-AB7^2</f>
        <v>0.42314448117114989</v>
      </c>
      <c r="AC11" s="25">
        <f>SUM(AE21:AE1950)</f>
        <v>5.3229432992325657E-4</v>
      </c>
      <c r="AD11" s="115" t="s">
        <v>34</v>
      </c>
      <c r="AE11" s="105"/>
      <c r="AW11">
        <v>-6100</v>
      </c>
      <c r="AX11">
        <f t="shared" si="1"/>
        <v>0.20322727295400253</v>
      </c>
      <c r="AY11">
        <f t="shared" si="2"/>
        <v>0.22735877769652385</v>
      </c>
      <c r="AZ11">
        <f t="shared" si="3"/>
        <v>-2.413150474252132E-2</v>
      </c>
      <c r="BA11">
        <f t="shared" si="4"/>
        <v>0.2979804574613758</v>
      </c>
      <c r="BB11">
        <f t="shared" si="5"/>
        <v>-0.44530443083064475</v>
      </c>
      <c r="BC11">
        <f t="shared" si="6"/>
        <v>0.39158370123794645</v>
      </c>
      <c r="BD11">
        <f t="shared" si="7"/>
        <v>0.1983326757511259</v>
      </c>
      <c r="BE11">
        <f t="shared" si="8"/>
        <v>7.2679704709587254</v>
      </c>
      <c r="BF11">
        <f t="shared" si="8"/>
        <v>7.2704203825330751</v>
      </c>
      <c r="BG11">
        <f t="shared" si="8"/>
        <v>7.2645918979759818</v>
      </c>
      <c r="BH11">
        <f t="shared" si="8"/>
        <v>7.2785436982494929</v>
      </c>
      <c r="BI11">
        <f t="shared" si="8"/>
        <v>7.2456184238057064</v>
      </c>
      <c r="BJ11">
        <f t="shared" si="8"/>
        <v>7.3262175827906599</v>
      </c>
      <c r="BK11">
        <f t="shared" si="8"/>
        <v>7.1431435561295116</v>
      </c>
      <c r="BL11">
        <f t="shared" si="9"/>
        <v>7.9017859374962072</v>
      </c>
    </row>
    <row r="12" spans="1:64" x14ac:dyDescent="0.2">
      <c r="A12" t="s">
        <v>761</v>
      </c>
      <c r="C12" s="20" t="e">
        <f ca="1">SLOPE(INDIRECT(E9):G803,INDIRECT(D9):F803)</f>
        <v>#DIV/0!</v>
      </c>
      <c r="D12" s="129">
        <f>AB4</f>
        <v>-2.6911082851147591E-5</v>
      </c>
      <c r="E12" s="17">
        <v>-95.723013573269057</v>
      </c>
      <c r="F12" s="12">
        <v>9.9999999999999995E-8</v>
      </c>
      <c r="R12">
        <v>3000</v>
      </c>
      <c r="S12" s="12">
        <f t="shared" si="0"/>
        <v>-6.0829959478728907E-2</v>
      </c>
      <c r="AA12" s="116" t="s">
        <v>682</v>
      </c>
      <c r="AB12" s="25">
        <f>AB7*SIN(RADIANS(AB9))</f>
        <v>5.3069663786489737E-2</v>
      </c>
      <c r="AE12" s="105"/>
      <c r="AW12">
        <v>-6000</v>
      </c>
      <c r="AX12">
        <f t="shared" si="1"/>
        <v>0.19846980787752094</v>
      </c>
      <c r="AY12">
        <f t="shared" si="2"/>
        <v>0.2228105110027572</v>
      </c>
      <c r="AZ12">
        <f t="shared" si="3"/>
        <v>-2.4340703125236268E-2</v>
      </c>
      <c r="BA12">
        <f t="shared" si="4"/>
        <v>0.30026531669503043</v>
      </c>
      <c r="BB12">
        <f t="shared" si="5"/>
        <v>-0.4522824666066052</v>
      </c>
      <c r="BC12">
        <f t="shared" si="6"/>
        <v>0.39939232877388919</v>
      </c>
      <c r="BD12">
        <f t="shared" si="7"/>
        <v>0.20239373434893937</v>
      </c>
      <c r="BE12">
        <f t="shared" ref="BE12:BK21" si="11">$BL12+$AB$7*SIN(BF12)</f>
        <v>7.2849519958840929</v>
      </c>
      <c r="BF12">
        <f t="shared" si="11"/>
        <v>7.2869503981136541</v>
      </c>
      <c r="BG12">
        <f t="shared" si="11"/>
        <v>7.2820705018591845</v>
      </c>
      <c r="BH12">
        <f t="shared" si="11"/>
        <v>7.2940533216104715</v>
      </c>
      <c r="BI12">
        <f t="shared" si="11"/>
        <v>7.2650167809932222</v>
      </c>
      <c r="BJ12">
        <f t="shared" si="11"/>
        <v>7.3378742626656281</v>
      </c>
      <c r="BK12">
        <f t="shared" si="11"/>
        <v>7.1680350487089859</v>
      </c>
      <c r="BL12">
        <f t="shared" si="9"/>
        <v>7.9255981952335457</v>
      </c>
    </row>
    <row r="13" spans="1:64" ht="16.5" thickBot="1" x14ac:dyDescent="0.35">
      <c r="A13" t="s">
        <v>763</v>
      </c>
      <c r="C13" s="6" t="s">
        <v>758</v>
      </c>
      <c r="D13" s="129">
        <f>AB5</f>
        <v>1.5348416600428812E-9</v>
      </c>
      <c r="E13" s="18">
        <v>38.843079550848202</v>
      </c>
      <c r="F13" s="12">
        <v>1E-10</v>
      </c>
      <c r="R13">
        <v>4000</v>
      </c>
      <c r="S13" s="12">
        <f t="shared" si="0"/>
        <v>-7.6997150709576329E-2</v>
      </c>
      <c r="AA13" s="117" t="s">
        <v>44</v>
      </c>
      <c r="AB13" s="118">
        <f>AB6*86400*300000/149600000</f>
        <v>7.2176961103591069</v>
      </c>
      <c r="AC13" t="s">
        <v>17</v>
      </c>
      <c r="AE13" s="105"/>
      <c r="AW13">
        <v>-5900</v>
      </c>
      <c r="AX13">
        <f t="shared" si="1"/>
        <v>0.19374879492799862</v>
      </c>
      <c r="AY13">
        <f t="shared" si="2"/>
        <v>0.21829294114219142</v>
      </c>
      <c r="AZ13">
        <f t="shared" si="3"/>
        <v>-2.4544146214192777E-2</v>
      </c>
      <c r="BA13">
        <f t="shared" si="4"/>
        <v>0.3026261444870848</v>
      </c>
      <c r="BB13">
        <f t="shared" si="5"/>
        <v>-0.45933125909126021</v>
      </c>
      <c r="BC13">
        <f t="shared" si="6"/>
        <v>0.40731165696840083</v>
      </c>
      <c r="BD13">
        <f t="shared" si="7"/>
        <v>0.20651892658724805</v>
      </c>
      <c r="BE13">
        <f t="shared" si="11"/>
        <v>7.3020415615191716</v>
      </c>
      <c r="BF13">
        <f t="shared" si="11"/>
        <v>7.3036490866941968</v>
      </c>
      <c r="BG13">
        <f t="shared" si="11"/>
        <v>7.2996152085496977</v>
      </c>
      <c r="BH13">
        <f t="shared" si="11"/>
        <v>7.3097884605186874</v>
      </c>
      <c r="BI13">
        <f t="shared" si="11"/>
        <v>7.2844447423936423</v>
      </c>
      <c r="BJ13">
        <f t="shared" si="11"/>
        <v>7.3496948316961532</v>
      </c>
      <c r="BK13">
        <f t="shared" si="11"/>
        <v>7.193356077188092</v>
      </c>
      <c r="BL13">
        <f t="shared" si="9"/>
        <v>7.949410452970886</v>
      </c>
    </row>
    <row r="14" spans="1:64" x14ac:dyDescent="0.2">
      <c r="A14" t="s">
        <v>768</v>
      </c>
      <c r="E14">
        <f>SUM(S21:S51)</f>
        <v>3.9000000000000026</v>
      </c>
      <c r="AA14" s="117" t="s">
        <v>683</v>
      </c>
      <c r="AB14" s="25">
        <f>2*AB5*365.24/C8</f>
        <v>5.2410206333716978E-7</v>
      </c>
      <c r="AC14" t="s">
        <v>643</v>
      </c>
      <c r="AE14" s="105"/>
      <c r="AW14">
        <v>-5800</v>
      </c>
      <c r="AX14">
        <f t="shared" si="1"/>
        <v>0.18906435550151851</v>
      </c>
      <c r="AY14">
        <f t="shared" si="2"/>
        <v>0.21380606811482647</v>
      </c>
      <c r="AZ14">
        <f t="shared" si="3"/>
        <v>-2.4741712613307959E-2</v>
      </c>
      <c r="BA14">
        <f t="shared" si="4"/>
        <v>0.30506642811984741</v>
      </c>
      <c r="BB14">
        <f t="shared" si="5"/>
        <v>-0.46645435742561042</v>
      </c>
      <c r="BC14">
        <f t="shared" si="6"/>
        <v>0.41534755335050449</v>
      </c>
      <c r="BD14">
        <f t="shared" si="7"/>
        <v>0.21071174222524297</v>
      </c>
      <c r="BE14">
        <f t="shared" si="11"/>
        <v>7.3192456800121626</v>
      </c>
      <c r="BF14">
        <f t="shared" si="11"/>
        <v>7.3205185301738727</v>
      </c>
      <c r="BG14">
        <f t="shared" si="11"/>
        <v>7.3172320483022455</v>
      </c>
      <c r="BH14">
        <f t="shared" si="11"/>
        <v>7.3257553993729996</v>
      </c>
      <c r="BI14">
        <f t="shared" si="11"/>
        <v>7.3038969200077828</v>
      </c>
      <c r="BJ14">
        <f t="shared" si="11"/>
        <v>7.3617067359595181</v>
      </c>
      <c r="BK14">
        <f t="shared" si="11"/>
        <v>7.2191057860986056</v>
      </c>
      <c r="BL14">
        <f t="shared" si="9"/>
        <v>7.9732227107082263</v>
      </c>
    </row>
    <row r="15" spans="1:64" ht="15.75" x14ac:dyDescent="0.3">
      <c r="A15" s="5" t="s">
        <v>762</v>
      </c>
      <c r="C15" s="23" t="e">
        <f ca="1">(C7+C11)+(C8+C12)*INT(MAX(F21:F3514))</f>
        <v>#DIV/0!</v>
      </c>
      <c r="D15" s="25">
        <f>+C7+INT(MAX(F21:F1569))*C8+D11+D12*INT(MAX(F21:F4004))+D13*INT(MAX(F21:F4031)^2)</f>
        <v>56890.71399349079</v>
      </c>
      <c r="E15" s="66" t="s">
        <v>940</v>
      </c>
      <c r="F15" s="67">
        <v>1</v>
      </c>
      <c r="AA15" s="116" t="s">
        <v>35</v>
      </c>
      <c r="AB15" s="119">
        <f>(AB10-AB2)/AD2</f>
        <v>-25796.841864666596</v>
      </c>
      <c r="AC15" t="s">
        <v>689</v>
      </c>
      <c r="AE15" s="105"/>
      <c r="AW15">
        <v>-5700</v>
      </c>
      <c r="AX15">
        <f t="shared" si="1"/>
        <v>0.18441662096170364</v>
      </c>
      <c r="AY15">
        <f t="shared" si="2"/>
        <v>0.20934989192066239</v>
      </c>
      <c r="AZ15">
        <f t="shared" si="3"/>
        <v>-2.493327095895876E-2</v>
      </c>
      <c r="BA15">
        <f t="shared" si="4"/>
        <v>0.30758989280405857</v>
      </c>
      <c r="BB15">
        <f t="shared" si="5"/>
        <v>-0.47365543675735688</v>
      </c>
      <c r="BC15">
        <f t="shared" si="6"/>
        <v>0.42350619027436454</v>
      </c>
      <c r="BD15">
        <f t="shared" si="7"/>
        <v>0.21497586906263039</v>
      </c>
      <c r="BE15">
        <f t="shared" si="11"/>
        <v>7.3365710666559831</v>
      </c>
      <c r="BF15">
        <f t="shared" si="11"/>
        <v>7.3375608296199744</v>
      </c>
      <c r="BG15">
        <f t="shared" si="11"/>
        <v>7.334927732250919</v>
      </c>
      <c r="BH15">
        <f t="shared" si="11"/>
        <v>7.3419598290873935</v>
      </c>
      <c r="BI15">
        <f t="shared" si="11"/>
        <v>7.3233685966742517</v>
      </c>
      <c r="BJ15">
        <f t="shared" si="11"/>
        <v>7.3739383313046121</v>
      </c>
      <c r="BK15">
        <f t="shared" si="11"/>
        <v>7.2452830769118624</v>
      </c>
      <c r="BL15">
        <f t="shared" si="9"/>
        <v>7.9970349684455666</v>
      </c>
    </row>
    <row r="16" spans="1:64" ht="15.75" x14ac:dyDescent="0.3">
      <c r="A16" s="8" t="s">
        <v>749</v>
      </c>
      <c r="C16" s="24" t="e">
        <f ca="1">+C8+C12</f>
        <v>#DIV/0!</v>
      </c>
      <c r="D16" s="64">
        <f>+C8+D12+2*D13*MAX(F21:F103)</f>
        <v>2.1391968883343617</v>
      </c>
      <c r="E16" s="66" t="s">
        <v>941</v>
      </c>
      <c r="F16" s="68">
        <f ca="1">NOW()+15018.5+$C$5/24</f>
        <v>60570.558427199074</v>
      </c>
      <c r="AA16" s="115" t="s">
        <v>36</v>
      </c>
      <c r="AB16" s="119">
        <f>365.24*AB8</f>
        <v>56445.940914096922</v>
      </c>
      <c r="AC16" t="s">
        <v>659</v>
      </c>
      <c r="AD16" s="25"/>
      <c r="AE16" s="105"/>
      <c r="AW16">
        <v>-5600</v>
      </c>
      <c r="AX16">
        <f t="shared" si="1"/>
        <v>0.17980573354279894</v>
      </c>
      <c r="AY16">
        <f t="shared" si="2"/>
        <v>0.2049244125596992</v>
      </c>
      <c r="AZ16">
        <f t="shared" si="3"/>
        <v>-2.5118679016900274E-2</v>
      </c>
      <c r="BA16">
        <f t="shared" si="4"/>
        <v>0.31020051617121991</v>
      </c>
      <c r="BB16">
        <f t="shared" si="5"/>
        <v>-0.48093829261411353</v>
      </c>
      <c r="BC16">
        <f t="shared" si="6"/>
        <v>0.43179405429353557</v>
      </c>
      <c r="BD16">
        <f t="shared" si="7"/>
        <v>0.21931520184628112</v>
      </c>
      <c r="BE16">
        <f t="shared" si="11"/>
        <v>7.3540246232437152</v>
      </c>
      <c r="BF16">
        <f t="shared" si="11"/>
        <v>7.3547781586447876</v>
      </c>
      <c r="BG16">
        <f t="shared" si="11"/>
        <v>7.3527096368224383</v>
      </c>
      <c r="BH16">
        <f t="shared" si="11"/>
        <v>7.3584068400379827</v>
      </c>
      <c r="BI16">
        <f t="shared" si="11"/>
        <v>7.3428558312033791</v>
      </c>
      <c r="BJ16">
        <f t="shared" si="11"/>
        <v>7.3864188408997089</v>
      </c>
      <c r="BK16">
        <f t="shared" si="11"/>
        <v>7.2718866086616112</v>
      </c>
      <c r="BL16">
        <f t="shared" si="9"/>
        <v>8.0208472261829051</v>
      </c>
    </row>
    <row r="17" spans="1:64" ht="16.5" thickBot="1" x14ac:dyDescent="0.35">
      <c r="A17" s="27" t="s">
        <v>857</v>
      </c>
      <c r="C17">
        <f>COUNT(C21:C2172)</f>
        <v>112</v>
      </c>
      <c r="E17" s="66" t="s">
        <v>942</v>
      </c>
      <c r="F17" s="68">
        <f ca="1">ROUND(2*(F16-$C$7)/$C$8,0)/2+F15</f>
        <v>6125</v>
      </c>
      <c r="AA17" s="115" t="s">
        <v>37</v>
      </c>
      <c r="AB17" s="120">
        <f>AB13^3/AB8^2</f>
        <v>1.574298251372842E-2</v>
      </c>
      <c r="AE17" s="105"/>
      <c r="AW17">
        <v>-5500</v>
      </c>
      <c r="AX17">
        <f t="shared" si="1"/>
        <v>0.17523184719929258</v>
      </c>
      <c r="AY17">
        <f t="shared" si="2"/>
        <v>0.20052963003193686</v>
      </c>
      <c r="AZ17">
        <f t="shared" si="3"/>
        <v>-2.5297782832644292E-2</v>
      </c>
      <c r="BA17">
        <f t="shared" si="4"/>
        <v>0.31290254419438002</v>
      </c>
      <c r="BB17">
        <f t="shared" si="5"/>
        <v>-0.48830683598906788</v>
      </c>
      <c r="BC17">
        <f t="shared" si="6"/>
        <v>0.44021795777674322</v>
      </c>
      <c r="BD17">
        <f t="shared" si="7"/>
        <v>0.22373385275585317</v>
      </c>
      <c r="BE17">
        <f t="shared" si="11"/>
        <v>7.3716134240927431</v>
      </c>
      <c r="BF17">
        <f t="shared" si="11"/>
        <v>7.3721728192699691</v>
      </c>
      <c r="BG17">
        <f t="shared" si="11"/>
        <v>7.3705857828396955</v>
      </c>
      <c r="BH17">
        <f t="shared" si="11"/>
        <v>7.3751009221654851</v>
      </c>
      <c r="BI17">
        <f t="shared" si="11"/>
        <v>7.3623555724196814</v>
      </c>
      <c r="BJ17">
        <f t="shared" si="11"/>
        <v>7.3991783066505175</v>
      </c>
      <c r="BK17">
        <f t="shared" si="11"/>
        <v>7.2989147987043514</v>
      </c>
      <c r="BL17">
        <f t="shared" si="9"/>
        <v>8.0446594839202454</v>
      </c>
    </row>
    <row r="18" spans="1:64" ht="17.25" thickTop="1" thickBot="1" x14ac:dyDescent="0.35">
      <c r="A18" s="8" t="s">
        <v>945</v>
      </c>
      <c r="C18" s="70" t="e">
        <f ca="1">+C15</f>
        <v>#DIV/0!</v>
      </c>
      <c r="D18" s="71" t="e">
        <f ca="1">C16</f>
        <v>#DIV/0!</v>
      </c>
      <c r="E18" s="66" t="s">
        <v>943</v>
      </c>
      <c r="F18" s="25" t="e">
        <f ca="1">ROUND(2*(F16-$C$15)/$C$16,0)/2+F15</f>
        <v>#DIV/0!</v>
      </c>
      <c r="AA18" s="121" t="s">
        <v>38</v>
      </c>
      <c r="AB18" s="122">
        <f>2*PI()/(AB8*365.2422)*AD2</f>
        <v>2.3812257737339864E-4</v>
      </c>
      <c r="AC18" s="123" t="s">
        <v>681</v>
      </c>
      <c r="AD18" s="123"/>
      <c r="AE18" s="124"/>
      <c r="AW18">
        <v>-5400</v>
      </c>
      <c r="AX18">
        <f t="shared" si="1"/>
        <v>0.17069512840228998</v>
      </c>
      <c r="AY18">
        <f t="shared" si="2"/>
        <v>0.19616554433737535</v>
      </c>
      <c r="AZ18">
        <f t="shared" si="3"/>
        <v>-2.5470415935085366E-2</v>
      </c>
      <c r="BA18">
        <f t="shared" si="4"/>
        <v>0.31570050880727629</v>
      </c>
      <c r="BB18">
        <f t="shared" si="5"/>
        <v>-0.49576508935646901</v>
      </c>
      <c r="BC18">
        <f t="shared" si="6"/>
        <v>0.44878505321589623</v>
      </c>
      <c r="BD18">
        <f t="shared" si="7"/>
        <v>0.22823616376285594</v>
      </c>
      <c r="BE18">
        <f t="shared" si="11"/>
        <v>7.3893447053429089</v>
      </c>
      <c r="BF18">
        <f t="shared" si="11"/>
        <v>7.389747299800371</v>
      </c>
      <c r="BG18">
        <f t="shared" si="11"/>
        <v>7.3885648093957936</v>
      </c>
      <c r="BH18">
        <f t="shared" si="11"/>
        <v>7.3920459731320296</v>
      </c>
      <c r="BI18">
        <f t="shared" si="11"/>
        <v>7.3818657823792266</v>
      </c>
      <c r="BJ18">
        <f t="shared" si="11"/>
        <v>7.4122475343278804</v>
      </c>
      <c r="BK18">
        <f t="shared" si="11"/>
        <v>7.3263658236166709</v>
      </c>
      <c r="BL18">
        <f t="shared" si="9"/>
        <v>8.0684717416575857</v>
      </c>
    </row>
    <row r="19" spans="1:64" ht="13.5" thickBot="1" x14ac:dyDescent="0.25">
      <c r="A19" s="72" t="s">
        <v>946</v>
      </c>
      <c r="C19" s="26">
        <f>+D15</f>
        <v>56890.71399349079</v>
      </c>
      <c r="D19" s="65">
        <f>+D16</f>
        <v>2.1391968883343617</v>
      </c>
      <c r="E19" s="66" t="s">
        <v>944</v>
      </c>
      <c r="F19" s="69" t="e">
        <f ca="1">+$C$15+$C$16*F18-15018.5-$C$5/24</f>
        <v>#DIV/0!</v>
      </c>
      <c r="AA19" s="125"/>
      <c r="AC19" s="125"/>
      <c r="AW19">
        <v>-5300</v>
      </c>
      <c r="AX19">
        <f t="shared" si="1"/>
        <v>0.16619575688543561</v>
      </c>
      <c r="AY19">
        <f t="shared" si="2"/>
        <v>0.1918321554760147</v>
      </c>
      <c r="AZ19">
        <f t="shared" si="3"/>
        <v>-2.5636398590579101E-2</v>
      </c>
      <c r="BA19">
        <f t="shared" si="4"/>
        <v>0.31859924752986557</v>
      </c>
      <c r="BB19">
        <f t="shared" si="5"/>
        <v>-0.50331718383026924</v>
      </c>
      <c r="BC19">
        <f t="shared" si="6"/>
        <v>0.45750285071200431</v>
      </c>
      <c r="BD19">
        <f t="shared" si="7"/>
        <v>0.23282672118714179</v>
      </c>
      <c r="BE19">
        <f t="shared" si="11"/>
        <v>7.4072258581243897</v>
      </c>
      <c r="BF19">
        <f t="shared" si="11"/>
        <v>7.4075043341747682</v>
      </c>
      <c r="BG19">
        <f t="shared" si="11"/>
        <v>7.4066559427040435</v>
      </c>
      <c r="BH19">
        <f t="shared" si="11"/>
        <v>7.4092453154939886</v>
      </c>
      <c r="BI19">
        <f t="shared" si="11"/>
        <v>7.4013855689253241</v>
      </c>
      <c r="BJ19">
        <f t="shared" si="11"/>
        <v>7.4256580322742778</v>
      </c>
      <c r="BK19">
        <f t="shared" si="11"/>
        <v>7.3542376202291297</v>
      </c>
      <c r="BL19">
        <f t="shared" si="9"/>
        <v>8.092283999394926</v>
      </c>
    </row>
    <row r="20" spans="1:64" ht="15" thickBot="1" x14ac:dyDescent="0.25">
      <c r="A20" s="7" t="s">
        <v>750</v>
      </c>
      <c r="B20" s="7" t="s">
        <v>751</v>
      </c>
      <c r="C20" s="7" t="s">
        <v>752</v>
      </c>
      <c r="D20" s="7" t="s">
        <v>757</v>
      </c>
      <c r="E20" s="7" t="s">
        <v>753</v>
      </c>
      <c r="F20" s="7" t="s">
        <v>754</v>
      </c>
      <c r="G20" s="7" t="s">
        <v>755</v>
      </c>
      <c r="H20" s="10" t="s">
        <v>18</v>
      </c>
      <c r="I20" s="9" t="s">
        <v>862</v>
      </c>
      <c r="J20" s="10" t="s">
        <v>642</v>
      </c>
      <c r="K20" s="10" t="s">
        <v>19</v>
      </c>
      <c r="L20" s="10" t="s">
        <v>40</v>
      </c>
      <c r="M20" s="10" t="s">
        <v>41</v>
      </c>
      <c r="N20" s="10" t="s">
        <v>851</v>
      </c>
      <c r="O20" s="10" t="s">
        <v>850</v>
      </c>
      <c r="P20" s="10" t="s">
        <v>767</v>
      </c>
      <c r="Q20" s="9" t="s">
        <v>766</v>
      </c>
      <c r="R20" s="7" t="s">
        <v>759</v>
      </c>
      <c r="S20" s="7" t="s">
        <v>644</v>
      </c>
      <c r="T20" s="31"/>
      <c r="Z20" s="7" t="s">
        <v>754</v>
      </c>
      <c r="AA20" s="9" t="s">
        <v>690</v>
      </c>
      <c r="AB20" s="9" t="s">
        <v>696</v>
      </c>
      <c r="AC20" s="9" t="s">
        <v>641</v>
      </c>
      <c r="AD20" s="9" t="s">
        <v>684</v>
      </c>
      <c r="AE20" s="9" t="s">
        <v>39</v>
      </c>
      <c r="AF20" s="9" t="s">
        <v>978</v>
      </c>
      <c r="AG20" s="96"/>
      <c r="AH20" s="9" t="s">
        <v>666</v>
      </c>
      <c r="AI20" s="9" t="s">
        <v>667</v>
      </c>
      <c r="AJ20" s="9" t="s">
        <v>668</v>
      </c>
      <c r="AK20" s="9" t="s">
        <v>685</v>
      </c>
      <c r="AL20" s="9" t="s">
        <v>669</v>
      </c>
      <c r="AM20" s="9" t="s">
        <v>670</v>
      </c>
      <c r="AN20" s="7" t="s">
        <v>671</v>
      </c>
      <c r="AO20" s="7" t="s">
        <v>672</v>
      </c>
      <c r="AP20" s="7" t="s">
        <v>673</v>
      </c>
      <c r="AQ20" s="7" t="s">
        <v>674</v>
      </c>
      <c r="AR20" s="7" t="s">
        <v>675</v>
      </c>
      <c r="AS20" s="7" t="s">
        <v>676</v>
      </c>
      <c r="AT20" s="7" t="s">
        <v>677</v>
      </c>
      <c r="AU20" s="7" t="s">
        <v>903</v>
      </c>
      <c r="AV20" s="126"/>
      <c r="AW20">
        <v>-5200</v>
      </c>
      <c r="AX20">
        <f t="shared" si="1"/>
        <v>0.16173392634597836</v>
      </c>
      <c r="AY20">
        <f t="shared" si="2"/>
        <v>0.18752946344785493</v>
      </c>
      <c r="AZ20">
        <f t="shared" si="3"/>
        <v>-2.579553710187657E-2</v>
      </c>
      <c r="BA20">
        <f t="shared" si="4"/>
        <v>0.32160392544975491</v>
      </c>
      <c r="BB20">
        <f t="shared" si="5"/>
        <v>-0.51096735766879642</v>
      </c>
      <c r="BC20">
        <f t="shared" si="6"/>
        <v>0.46637923915912355</v>
      </c>
      <c r="BD20">
        <f t="shared" si="7"/>
        <v>0.2375103728061102</v>
      </c>
      <c r="BE20">
        <f t="shared" si="11"/>
        <v>7.4252644261693987</v>
      </c>
      <c r="BF20">
        <f t="shared" si="11"/>
        <v>7.4254469622112005</v>
      </c>
      <c r="BG20">
        <f t="shared" si="11"/>
        <v>7.4248689602736313</v>
      </c>
      <c r="BH20">
        <f t="shared" si="11"/>
        <v>7.4267017239169082</v>
      </c>
      <c r="BI20">
        <f t="shared" si="11"/>
        <v>7.4209153276200848</v>
      </c>
      <c r="BJ20">
        <f t="shared" si="11"/>
        <v>7.439441943591321</v>
      </c>
      <c r="BK20">
        <f t="shared" si="11"/>
        <v>7.3825278867960682</v>
      </c>
      <c r="BL20">
        <f t="shared" si="9"/>
        <v>8.1160962571322646</v>
      </c>
    </row>
    <row r="21" spans="1:64" x14ac:dyDescent="0.2">
      <c r="A21" t="s">
        <v>775</v>
      </c>
      <c r="C21" s="20">
        <v>33282.560660000003</v>
      </c>
      <c r="D21" s="20" t="s">
        <v>758</v>
      </c>
      <c r="E21">
        <f t="shared" ref="E21:E52" si="12">+(C21-C$7)/C$8</f>
        <v>-6631.8934506544392</v>
      </c>
      <c r="F21">
        <f t="shared" ref="F21:F52" si="13">ROUND(2*E21,0)/2</f>
        <v>-6632</v>
      </c>
      <c r="G21">
        <f t="shared" ref="G21:G52" si="14">+C21-(C$7+F21*C$8)</f>
        <v>0.22793280000041705</v>
      </c>
      <c r="J21">
        <f>G21</f>
        <v>0.22793280000041705</v>
      </c>
      <c r="Q21" s="12">
        <f t="shared" ref="Q21:Q52" si="15">+D$11+D$12*F21+D$13*F21^2</f>
        <v>0.25207160710966869</v>
      </c>
      <c r="R21" s="2">
        <f t="shared" ref="R21:R52" si="16">+C21-15018.5</f>
        <v>18264.060660000003</v>
      </c>
      <c r="S21" s="6">
        <v>1</v>
      </c>
      <c r="Z21">
        <f t="shared" ref="Z21:Z52" si="17">F21</f>
        <v>-6632</v>
      </c>
      <c r="AA21" s="72">
        <f t="shared" ref="AA21:AA52" si="18">AB$3+AB$4*Z21+AB$5*Z21^2+AH21</f>
        <v>0.2291455051675356</v>
      </c>
      <c r="AB21" s="72">
        <f t="shared" ref="AB21:AB52" si="19">IF(S21&lt;&gt;0,G21-AH21, -9999)</f>
        <v>0.25085890194255012</v>
      </c>
      <c r="AC21" s="72">
        <f t="shared" ref="AC21:AC52" si="20">+G21-P21</f>
        <v>0.22793280000041705</v>
      </c>
      <c r="AD21" s="72">
        <f t="shared" ref="AD21:AD52" si="21">IF(S21&lt;&gt;0,G21-AA21, -9999)</f>
        <v>-1.2127051671185496E-3</v>
      </c>
      <c r="AE21" s="72">
        <f t="shared" ref="AE21:AE52" si="22">+(G21-AA21)^2*S21</f>
        <v>1.4706538223560293E-6</v>
      </c>
      <c r="AF21">
        <f t="shared" ref="AF21:AF52" si="23">IF(S21&lt;&gt;0,G21-P21, -9999)</f>
        <v>0.22793280000041705</v>
      </c>
      <c r="AG21" s="127"/>
      <c r="AH21">
        <f t="shared" ref="AH21:AH52" si="24">$AB$6*($AB$11/AI21*AJ21+$AB$12)</f>
        <v>-2.2926101942133098E-2</v>
      </c>
      <c r="AI21">
        <f t="shared" ref="AI21:AI52" si="25">1+$AB$7*COS(AL21)</f>
        <v>0.28697737248346089</v>
      </c>
      <c r="AJ21">
        <f t="shared" ref="AJ21:AJ52" si="26">SIN(AL21+RADIANS($AB$9))</f>
        <v>-0.40923694908904623</v>
      </c>
      <c r="AK21">
        <f t="shared" ref="AK21:AK52" si="27">$AB$7*SIN(AL21)</f>
        <v>-0.26163763391045403</v>
      </c>
      <c r="AL21">
        <f t="shared" ref="AL21:AL52" si="28">2*ATAN(AM21)</f>
        <v>0.35168708618490008</v>
      </c>
      <c r="AM21">
        <f t="shared" ref="AM21:AM52" si="29">SQRT((1+$AB$7)/(1-$AB$7))*TAN(AN21/2)</f>
        <v>0.17767866043338965</v>
      </c>
      <c r="AN21" s="72">
        <f t="shared" ref="AN21:AT30" si="30">$AU21+$AB$7*SIN(AO21)</f>
        <v>7.1791983738023637</v>
      </c>
      <c r="AO21" s="72">
        <f t="shared" si="30"/>
        <v>7.1852248965452192</v>
      </c>
      <c r="AP21" s="72">
        <f t="shared" si="30"/>
        <v>7.1725287864809149</v>
      </c>
      <c r="AQ21" s="72">
        <f t="shared" si="30"/>
        <v>7.1995179936146361</v>
      </c>
      <c r="AR21" s="72">
        <f t="shared" si="30"/>
        <v>7.1431806425088729</v>
      </c>
      <c r="AS21" s="72">
        <f t="shared" si="30"/>
        <v>7.2659161842830269</v>
      </c>
      <c r="AT21" s="72">
        <f t="shared" si="30"/>
        <v>7.0179561209690355</v>
      </c>
      <c r="AU21" s="72">
        <f t="shared" ref="AU21:AU52" si="31">RADIANS($AB$9)+$AB$18*(F21-AB$15)</f>
        <v>7.7751047263335575</v>
      </c>
      <c r="AW21">
        <v>-5100</v>
      </c>
      <c r="AX21">
        <f t="shared" si="1"/>
        <v>0.15730984510954812</v>
      </c>
      <c r="AY21">
        <f t="shared" si="2"/>
        <v>0.18325746825289599</v>
      </c>
      <c r="AZ21">
        <f t="shared" si="3"/>
        <v>-2.5947623143347861E-2</v>
      </c>
      <c r="BA21">
        <f t="shared" si="4"/>
        <v>0.32472005995419984</v>
      </c>
      <c r="BB21">
        <f t="shared" si="5"/>
        <v>-0.51871995631076595</v>
      </c>
      <c r="BC21">
        <f t="shared" si="6"/>
        <v>0.4754225116805631</v>
      </c>
      <c r="BD21">
        <f t="shared" si="7"/>
        <v>0.24229224790545023</v>
      </c>
      <c r="BE21">
        <f t="shared" si="11"/>
        <v>7.4434681084079619</v>
      </c>
      <c r="BF21">
        <f t="shared" si="11"/>
        <v>7.4435785901226197</v>
      </c>
      <c r="BG21">
        <f t="shared" si="11"/>
        <v>7.4432141509245078</v>
      </c>
      <c r="BH21">
        <f t="shared" si="11"/>
        <v>7.4444174635247764</v>
      </c>
      <c r="BI21">
        <f t="shared" si="11"/>
        <v>7.4404568929390065</v>
      </c>
      <c r="BJ21">
        <f t="shared" si="11"/>
        <v>7.4536319717466695</v>
      </c>
      <c r="BK21">
        <f t="shared" si="11"/>
        <v>7.4112340843006983</v>
      </c>
      <c r="BL21">
        <f t="shared" si="9"/>
        <v>8.1399085148696049</v>
      </c>
    </row>
    <row r="22" spans="1:64" x14ac:dyDescent="0.2">
      <c r="A22" s="73" t="s">
        <v>949</v>
      </c>
      <c r="B22" s="74" t="s">
        <v>854</v>
      </c>
      <c r="C22" s="73">
        <v>33559.527000000002</v>
      </c>
      <c r="D22" s="73" t="s">
        <v>862</v>
      </c>
      <c r="E22">
        <f t="shared" si="12"/>
        <v>-6502.422912544549</v>
      </c>
      <c r="F22">
        <f t="shared" si="13"/>
        <v>-6502.5</v>
      </c>
      <c r="G22">
        <f t="shared" si="14"/>
        <v>0.16490725000039674</v>
      </c>
      <c r="I22">
        <f>G22</f>
        <v>0.16490725000039674</v>
      </c>
      <c r="Q22" s="12">
        <f t="shared" si="15"/>
        <v>0.24597598245743865</v>
      </c>
      <c r="R22" s="2">
        <f t="shared" si="16"/>
        <v>18541.027000000002</v>
      </c>
      <c r="S22" s="6">
        <v>0</v>
      </c>
      <c r="Z22">
        <f t="shared" si="17"/>
        <v>-6502.5</v>
      </c>
      <c r="AA22" s="72">
        <f t="shared" si="18"/>
        <v>0.22274253745612094</v>
      </c>
      <c r="AB22" s="72">
        <f t="shared" si="19"/>
        <v>-9999</v>
      </c>
      <c r="AC22" s="72">
        <f t="shared" si="20"/>
        <v>0.16490725000039674</v>
      </c>
      <c r="AD22" s="72">
        <f t="shared" si="21"/>
        <v>-9999</v>
      </c>
      <c r="AE22" s="72">
        <f t="shared" si="22"/>
        <v>0</v>
      </c>
      <c r="AF22">
        <f t="shared" si="23"/>
        <v>-9999</v>
      </c>
      <c r="AG22" s="127"/>
      <c r="AH22">
        <f t="shared" si="24"/>
        <v>-2.3233445001317705E-2</v>
      </c>
      <c r="AI22">
        <f t="shared" si="25"/>
        <v>0.28948908103474369</v>
      </c>
      <c r="AJ22">
        <f t="shared" si="26"/>
        <v>-0.41786615517247455</v>
      </c>
      <c r="AK22">
        <f t="shared" si="27"/>
        <v>-0.26838359275484241</v>
      </c>
      <c r="AL22">
        <f t="shared" si="28"/>
        <v>0.36116478112748263</v>
      </c>
      <c r="AM22">
        <f t="shared" si="29"/>
        <v>0.18257126808870416</v>
      </c>
      <c r="AN22" s="72">
        <f t="shared" si="30"/>
        <v>7.2005885222808006</v>
      </c>
      <c r="AO22" s="72">
        <f t="shared" si="30"/>
        <v>7.2055484364447819</v>
      </c>
      <c r="AP22" s="72">
        <f t="shared" si="30"/>
        <v>7.1948112575631464</v>
      </c>
      <c r="AQ22" s="72">
        <f t="shared" si="30"/>
        <v>7.2182501754504678</v>
      </c>
      <c r="AR22" s="72">
        <f t="shared" si="30"/>
        <v>7.1679674784410068</v>
      </c>
      <c r="AS22" s="72">
        <f t="shared" si="30"/>
        <v>7.2804337770772829</v>
      </c>
      <c r="AT22" s="72">
        <f t="shared" si="30"/>
        <v>7.0473077954175141</v>
      </c>
      <c r="AU22" s="72">
        <f t="shared" si="31"/>
        <v>7.805941600103413</v>
      </c>
      <c r="AW22">
        <v>-5000</v>
      </c>
      <c r="AX22">
        <f t="shared" si="1"/>
        <v>0.15292373677030424</v>
      </c>
      <c r="AY22">
        <f t="shared" si="2"/>
        <v>0.17901616989113792</v>
      </c>
      <c r="AZ22">
        <f t="shared" si="3"/>
        <v>-2.6092433120833668E-2</v>
      </c>
      <c r="BA22">
        <f t="shared" si="4"/>
        <v>0.32795354865643966</v>
      </c>
      <c r="BB22">
        <f t="shared" si="5"/>
        <v>-0.52657943410208596</v>
      </c>
      <c r="BC22">
        <f t="shared" si="6"/>
        <v>0.48464139590526661</v>
      </c>
      <c r="BD22">
        <f t="shared" si="7"/>
        <v>0.24717778069641391</v>
      </c>
      <c r="BE22">
        <f t="shared" ref="BE22:BK31" si="32">$BL22+$AB$7*SIN(BF22)</f>
        <v>7.4618447670411125</v>
      </c>
      <c r="BF22">
        <f t="shared" si="32"/>
        <v>7.4619030506475124</v>
      </c>
      <c r="BG22">
        <f t="shared" si="32"/>
        <v>7.4617022713383072</v>
      </c>
      <c r="BH22">
        <f t="shared" si="32"/>
        <v>7.4623943405442459</v>
      </c>
      <c r="BI22">
        <f t="shared" si="32"/>
        <v>7.4600136984384005</v>
      </c>
      <c r="BJ22">
        <f t="shared" si="32"/>
        <v>7.4682612995781126</v>
      </c>
      <c r="BK22">
        <f t="shared" si="32"/>
        <v>7.4403534378947018</v>
      </c>
      <c r="BL22">
        <f t="shared" si="9"/>
        <v>8.1637207726069452</v>
      </c>
    </row>
    <row r="23" spans="1:64" x14ac:dyDescent="0.2">
      <c r="A23" s="75" t="s">
        <v>776</v>
      </c>
      <c r="B23" s="75"/>
      <c r="C23" s="76">
        <v>34901.919000000002</v>
      </c>
      <c r="D23" s="76" t="s">
        <v>758</v>
      </c>
      <c r="E23">
        <f t="shared" si="12"/>
        <v>-5874.909061603631</v>
      </c>
      <c r="F23">
        <f t="shared" si="13"/>
        <v>-5875</v>
      </c>
      <c r="G23">
        <f t="shared" si="14"/>
        <v>0.19453749999956926</v>
      </c>
      <c r="H23">
        <f>G23</f>
        <v>0.19453749999956926</v>
      </c>
      <c r="Q23" s="12">
        <f t="shared" si="15"/>
        <v>0.21716834505723759</v>
      </c>
      <c r="R23" s="2">
        <f t="shared" si="16"/>
        <v>19883.419000000002</v>
      </c>
      <c r="S23" s="6">
        <v>0.1</v>
      </c>
      <c r="Z23">
        <f t="shared" si="17"/>
        <v>-5875</v>
      </c>
      <c r="AA23" s="72">
        <f t="shared" si="18"/>
        <v>0.19257425134967679</v>
      </c>
      <c r="AB23" s="72">
        <f t="shared" si="19"/>
        <v>0.21913159370713006</v>
      </c>
      <c r="AC23" s="72">
        <f t="shared" si="20"/>
        <v>0.19453749999956926</v>
      </c>
      <c r="AD23" s="72">
        <f t="shared" si="21"/>
        <v>1.9632486498924739E-3</v>
      </c>
      <c r="AE23" s="72">
        <f t="shared" si="22"/>
        <v>3.8543452613046222E-7</v>
      </c>
      <c r="AF23">
        <f t="shared" si="23"/>
        <v>0.19453749999956926</v>
      </c>
      <c r="AG23" s="127"/>
      <c r="AH23">
        <f t="shared" si="24"/>
        <v>-2.4594093707560809E-2</v>
      </c>
      <c r="AI23">
        <f t="shared" si="25"/>
        <v>0.30322862506721082</v>
      </c>
      <c r="AJ23">
        <f t="shared" si="26"/>
        <v>-0.46110492604904402</v>
      </c>
      <c r="AK23">
        <f t="shared" si="27"/>
        <v>-0.30226671980739228</v>
      </c>
      <c r="AL23">
        <f t="shared" si="28"/>
        <v>0.40930946696317233</v>
      </c>
      <c r="AM23">
        <f t="shared" si="29"/>
        <v>0.20756065019628625</v>
      </c>
      <c r="AN23" s="72">
        <f t="shared" si="30"/>
        <v>7.3063315928313077</v>
      </c>
      <c r="AO23" s="72">
        <f t="shared" si="30"/>
        <v>7.3078503579478458</v>
      </c>
      <c r="AP23" s="72">
        <f t="shared" si="30"/>
        <v>7.3040124053945865</v>
      </c>
      <c r="AQ23" s="72">
        <f t="shared" si="30"/>
        <v>7.3137582314655933</v>
      </c>
      <c r="AR23" s="72">
        <f t="shared" si="30"/>
        <v>7.2893057130334986</v>
      </c>
      <c r="AS23" s="72">
        <f t="shared" si="30"/>
        <v>7.3526787776762186</v>
      </c>
      <c r="AT23" s="72">
        <f t="shared" si="30"/>
        <v>7.199753354386992</v>
      </c>
      <c r="AU23" s="72">
        <f t="shared" si="31"/>
        <v>7.9553635174052211</v>
      </c>
      <c r="AW23">
        <v>-4900</v>
      </c>
      <c r="AX23">
        <f t="shared" si="1"/>
        <v>0.14857584082126063</v>
      </c>
      <c r="AY23">
        <f t="shared" si="2"/>
        <v>0.17480556836258071</v>
      </c>
      <c r="AZ23">
        <f t="shared" si="3"/>
        <v>-2.6229727541320073E-2</v>
      </c>
      <c r="BA23">
        <f t="shared" si="4"/>
        <v>0.33131070101367155</v>
      </c>
      <c r="BB23">
        <f t="shared" si="5"/>
        <v>-0.53455035783802862</v>
      </c>
      <c r="BC23">
        <f t="shared" si="6"/>
        <v>0.4940450897060425</v>
      </c>
      <c r="BD23">
        <f t="shared" si="7"/>
        <v>0.25217273756419623</v>
      </c>
      <c r="BE23">
        <f t="shared" si="32"/>
        <v>7.4804024415252313</v>
      </c>
      <c r="BF23">
        <f t="shared" si="32"/>
        <v>7.4804246621240154</v>
      </c>
      <c r="BG23">
        <f t="shared" si="32"/>
        <v>7.4803445000450086</v>
      </c>
      <c r="BH23">
        <f t="shared" si="32"/>
        <v>7.4806337664753562</v>
      </c>
      <c r="BI23">
        <f t="shared" si="32"/>
        <v>7.4795909453997176</v>
      </c>
      <c r="BJ23">
        <f t="shared" si="32"/>
        <v>7.4833635017149263</v>
      </c>
      <c r="BK23">
        <f t="shared" si="32"/>
        <v>7.4698829384715735</v>
      </c>
      <c r="BL23">
        <f t="shared" si="9"/>
        <v>8.1875330303442855</v>
      </c>
    </row>
    <row r="24" spans="1:64" x14ac:dyDescent="0.2">
      <c r="A24" s="75" t="s">
        <v>778</v>
      </c>
      <c r="B24" s="75"/>
      <c r="C24" s="76">
        <v>36080.616999999998</v>
      </c>
      <c r="D24" s="76" t="s">
        <v>758</v>
      </c>
      <c r="E24">
        <f t="shared" si="12"/>
        <v>-5323.9155209118235</v>
      </c>
      <c r="F24">
        <f t="shared" si="13"/>
        <v>-5324</v>
      </c>
      <c r="G24">
        <f t="shared" si="14"/>
        <v>0.18071960000088438</v>
      </c>
      <c r="I24">
        <f t="shared" ref="I24:I55" si="33">G24</f>
        <v>0.18071960000088438</v>
      </c>
      <c r="Q24" s="12">
        <f t="shared" si="15"/>
        <v>0.19286936925155332</v>
      </c>
      <c r="R24" s="2">
        <f t="shared" si="16"/>
        <v>21062.116999999998</v>
      </c>
      <c r="S24" s="6">
        <v>0.1</v>
      </c>
      <c r="Z24">
        <f t="shared" si="17"/>
        <v>-5324</v>
      </c>
      <c r="AA24" s="72">
        <f t="shared" si="18"/>
        <v>0.1672721898517486</v>
      </c>
      <c r="AB24" s="72">
        <f t="shared" si="19"/>
        <v>0.2063167794006891</v>
      </c>
      <c r="AC24" s="72">
        <f t="shared" si="20"/>
        <v>0.18071960000088438</v>
      </c>
      <c r="AD24" s="72">
        <f t="shared" si="21"/>
        <v>1.344741014913578E-2</v>
      </c>
      <c r="AE24" s="72">
        <f t="shared" si="22"/>
        <v>1.8083283971908E-5</v>
      </c>
      <c r="AF24">
        <f t="shared" si="23"/>
        <v>0.18071960000088438</v>
      </c>
      <c r="AG24" s="127"/>
      <c r="AH24">
        <f t="shared" si="24"/>
        <v>-2.5597179399804718E-2</v>
      </c>
      <c r="AI24">
        <f t="shared" si="25"/>
        <v>0.31789408893416649</v>
      </c>
      <c r="AJ24">
        <f t="shared" si="26"/>
        <v>-0.50149589785578219</v>
      </c>
      <c r="AK24">
        <f t="shared" si="27"/>
        <v>-0.33404647119510095</v>
      </c>
      <c r="AL24">
        <f t="shared" si="28"/>
        <v>0.45539641969800349</v>
      </c>
      <c r="AM24">
        <f t="shared" si="29"/>
        <v>0.23171668446594254</v>
      </c>
      <c r="AN24" s="72">
        <f t="shared" si="30"/>
        <v>7.4029203120902078</v>
      </c>
      <c r="AO24" s="72">
        <f t="shared" si="30"/>
        <v>7.4032258399996218</v>
      </c>
      <c r="AP24" s="72">
        <f t="shared" si="30"/>
        <v>7.4023033322293399</v>
      </c>
      <c r="AQ24" s="72">
        <f t="shared" si="30"/>
        <v>7.4050941247196764</v>
      </c>
      <c r="AR24" s="72">
        <f t="shared" si="30"/>
        <v>7.3966999483168303</v>
      </c>
      <c r="AS24" s="72">
        <f t="shared" si="30"/>
        <v>7.4224066790038163</v>
      </c>
      <c r="AT24" s="72">
        <f t="shared" si="30"/>
        <v>7.3475101338700917</v>
      </c>
      <c r="AU24" s="72">
        <f t="shared" si="31"/>
        <v>8.0865690575379645</v>
      </c>
      <c r="AW24">
        <v>-4800</v>
      </c>
      <c r="AX24">
        <f t="shared" si="1"/>
        <v>0.14426641329271778</v>
      </c>
      <c r="AY24">
        <f t="shared" si="2"/>
        <v>0.17062566366722437</v>
      </c>
      <c r="AZ24">
        <f t="shared" si="3"/>
        <v>-2.635925037450659E-2</v>
      </c>
      <c r="BA24">
        <f t="shared" si="4"/>
        <v>0.33479827419248764</v>
      </c>
      <c r="BB24">
        <f t="shared" si="5"/>
        <v>-0.54263741220033423</v>
      </c>
      <c r="BC24">
        <f t="shared" si="6"/>
        <v>0.50364330305564131</v>
      </c>
      <c r="BD24">
        <f t="shared" si="7"/>
        <v>0.25728324865588026</v>
      </c>
      <c r="BE24">
        <f t="shared" si="32"/>
        <v>7.4991493688291939</v>
      </c>
      <c r="BF24">
        <f t="shared" si="32"/>
        <v>7.4991482858391576</v>
      </c>
      <c r="BG24">
        <f t="shared" si="32"/>
        <v>7.4991523899671773</v>
      </c>
      <c r="BH24">
        <f t="shared" si="32"/>
        <v>7.4991368370941087</v>
      </c>
      <c r="BI24">
        <f t="shared" si="32"/>
        <v>7.4991957792186383</v>
      </c>
      <c r="BJ24">
        <f t="shared" si="32"/>
        <v>7.4989724504817259</v>
      </c>
      <c r="BK24">
        <f t="shared" si="32"/>
        <v>7.4998193443727654</v>
      </c>
      <c r="BL24">
        <f t="shared" si="9"/>
        <v>8.211345288081624</v>
      </c>
    </row>
    <row r="25" spans="1:64" x14ac:dyDescent="0.2">
      <c r="A25" s="75" t="s">
        <v>803</v>
      </c>
      <c r="B25" s="75"/>
      <c r="C25" s="76">
        <v>41135.491999999998</v>
      </c>
      <c r="D25" s="76"/>
      <c r="E25">
        <f t="shared" si="12"/>
        <v>-2960.9663396927926</v>
      </c>
      <c r="F25">
        <f t="shared" si="13"/>
        <v>-2961</v>
      </c>
      <c r="G25">
        <f t="shared" si="14"/>
        <v>7.2006900001724716E-2</v>
      </c>
      <c r="I25">
        <f t="shared" si="33"/>
        <v>7.2006900001724716E-2</v>
      </c>
      <c r="Q25" s="12">
        <f t="shared" si="15"/>
        <v>9.9230186942676782E-2</v>
      </c>
      <c r="R25" s="2">
        <f t="shared" si="16"/>
        <v>26116.991999999998</v>
      </c>
      <c r="S25" s="6">
        <v>0.1</v>
      </c>
      <c r="Z25">
        <f t="shared" si="17"/>
        <v>-2961</v>
      </c>
      <c r="AA25" s="72">
        <f t="shared" si="18"/>
        <v>7.2321566873039284E-2</v>
      </c>
      <c r="AB25" s="72">
        <f t="shared" si="19"/>
        <v>9.8915520071362215E-2</v>
      </c>
      <c r="AC25" s="72">
        <f t="shared" si="20"/>
        <v>7.2006900001724716E-2</v>
      </c>
      <c r="AD25" s="72">
        <f t="shared" si="21"/>
        <v>-3.1466687131456728E-4</v>
      </c>
      <c r="AE25" s="72">
        <f t="shared" si="22"/>
        <v>9.9015239902898446E-9</v>
      </c>
      <c r="AF25">
        <f t="shared" si="23"/>
        <v>7.2006900001724716E-2</v>
      </c>
      <c r="AG25" s="127"/>
      <c r="AH25">
        <f t="shared" si="24"/>
        <v>-2.6908620069637502E-2</v>
      </c>
      <c r="AI25">
        <f t="shared" si="25"/>
        <v>0.43512522206112814</v>
      </c>
      <c r="AJ25">
        <f t="shared" si="26"/>
        <v>-0.71880734659076351</v>
      </c>
      <c r="AK25">
        <f t="shared" si="27"/>
        <v>-0.50771252109570852</v>
      </c>
      <c r="AL25">
        <f t="shared" si="28"/>
        <v>0.73215472954708216</v>
      </c>
      <c r="AM25">
        <f t="shared" si="29"/>
        <v>0.38335724608443877</v>
      </c>
      <c r="AN25" s="72">
        <f t="shared" si="30"/>
        <v>7.8902419065878995</v>
      </c>
      <c r="AO25" s="72">
        <f t="shared" si="30"/>
        <v>7.8902419263271026</v>
      </c>
      <c r="AP25" s="72">
        <f t="shared" si="30"/>
        <v>7.8902426432223063</v>
      </c>
      <c r="AQ25" s="72">
        <f t="shared" si="30"/>
        <v>7.8902686700761899</v>
      </c>
      <c r="AR25" s="72">
        <f t="shared" si="30"/>
        <v>7.8912012568561805</v>
      </c>
      <c r="AS25" s="72">
        <f t="shared" si="30"/>
        <v>7.9159665459014628</v>
      </c>
      <c r="AT25" s="72">
        <f t="shared" si="30"/>
        <v>8.1175263810901424</v>
      </c>
      <c r="AU25" s="72">
        <f t="shared" si="31"/>
        <v>8.6492527078713053</v>
      </c>
      <c r="AW25">
        <v>-4700</v>
      </c>
      <c r="AX25">
        <f t="shared" si="1"/>
        <v>0.13999572741974564</v>
      </c>
      <c r="AY25">
        <f t="shared" si="2"/>
        <v>0.16647645580506887</v>
      </c>
      <c r="AZ25">
        <f t="shared" si="3"/>
        <v>-2.6480728385323234E-2</v>
      </c>
      <c r="BA25">
        <f t="shared" si="4"/>
        <v>0.33842351380192737</v>
      </c>
      <c r="BB25">
        <f t="shared" si="5"/>
        <v>-0.55084540711297436</v>
      </c>
      <c r="BC25">
        <f t="shared" si="6"/>
        <v>0.51344630669272162</v>
      </c>
      <c r="BD25">
        <f t="shared" si="7"/>
        <v>0.26251584436597414</v>
      </c>
      <c r="BE25">
        <f t="shared" si="32"/>
        <v>7.5180940102428995</v>
      </c>
      <c r="BF25">
        <f t="shared" si="32"/>
        <v>7.5180793810123099</v>
      </c>
      <c r="BG25">
        <f t="shared" si="32"/>
        <v>7.5181378208849523</v>
      </c>
      <c r="BH25">
        <f t="shared" si="32"/>
        <v>7.5179044276691407</v>
      </c>
      <c r="BI25">
        <f t="shared" si="32"/>
        <v>7.5188374725391389</v>
      </c>
      <c r="BJ25">
        <f t="shared" si="32"/>
        <v>7.5151222153978416</v>
      </c>
      <c r="BK25">
        <f t="shared" si="32"/>
        <v>7.5301591832257131</v>
      </c>
      <c r="BL25">
        <f t="shared" si="9"/>
        <v>8.2351575458189643</v>
      </c>
    </row>
    <row r="26" spans="1:64" x14ac:dyDescent="0.2">
      <c r="A26" s="75" t="s">
        <v>806</v>
      </c>
      <c r="B26" s="75"/>
      <c r="C26" s="76">
        <v>41154.741999999998</v>
      </c>
      <c r="D26" s="76"/>
      <c r="E26">
        <f t="shared" si="12"/>
        <v>-2951.9677449227011</v>
      </c>
      <c r="F26">
        <f t="shared" si="13"/>
        <v>-2952</v>
      </c>
      <c r="G26">
        <f t="shared" si="14"/>
        <v>6.9000800001958851E-2</v>
      </c>
      <c r="I26">
        <f t="shared" si="33"/>
        <v>6.9000800001958851E-2</v>
      </c>
      <c r="Q26" s="12">
        <f t="shared" si="15"/>
        <v>9.8906307528393939E-2</v>
      </c>
      <c r="R26" s="2">
        <f t="shared" si="16"/>
        <v>26136.241999999998</v>
      </c>
      <c r="S26" s="6">
        <v>0.1</v>
      </c>
      <c r="Z26">
        <f t="shared" si="17"/>
        <v>-2952</v>
      </c>
      <c r="AA26" s="72">
        <f t="shared" si="18"/>
        <v>7.2006330418908207E-2</v>
      </c>
      <c r="AB26" s="72">
        <f t="shared" si="19"/>
        <v>9.5900777111444582E-2</v>
      </c>
      <c r="AC26" s="72">
        <f t="shared" si="20"/>
        <v>6.9000800001958851E-2</v>
      </c>
      <c r="AD26" s="72">
        <f t="shared" si="21"/>
        <v>-3.0055304169493563E-3</v>
      </c>
      <c r="AE26" s="72">
        <f t="shared" si="22"/>
        <v>9.0332130872077728E-7</v>
      </c>
      <c r="AF26">
        <f t="shared" si="23"/>
        <v>6.9000800001958851E-2</v>
      </c>
      <c r="AG26" s="127"/>
      <c r="AH26">
        <f t="shared" si="24"/>
        <v>-2.6899977109485735E-2</v>
      </c>
      <c r="AI26">
        <f t="shared" si="25"/>
        <v>0.43587556709060682</v>
      </c>
      <c r="AJ26">
        <f t="shared" si="26"/>
        <v>-0.71983316488626237</v>
      </c>
      <c r="AK26">
        <f t="shared" si="27"/>
        <v>-0.5085461070773285</v>
      </c>
      <c r="AL26">
        <f t="shared" si="28"/>
        <v>0.73363141052636838</v>
      </c>
      <c r="AM26">
        <f t="shared" si="29"/>
        <v>0.38420433506456297</v>
      </c>
      <c r="AN26" s="72">
        <f t="shared" si="30"/>
        <v>7.892447587466779</v>
      </c>
      <c r="AO26" s="72">
        <f t="shared" si="30"/>
        <v>7.8924476127645367</v>
      </c>
      <c r="AP26" s="72">
        <f t="shared" si="30"/>
        <v>7.8924484788763047</v>
      </c>
      <c r="AQ26" s="72">
        <f t="shared" si="30"/>
        <v>7.8924781199373637</v>
      </c>
      <c r="AR26" s="72">
        <f t="shared" si="30"/>
        <v>7.8934791317727555</v>
      </c>
      <c r="AS26" s="72">
        <f t="shared" si="30"/>
        <v>7.9187678854941241</v>
      </c>
      <c r="AT26" s="72">
        <f t="shared" si="30"/>
        <v>8.1208329752206883</v>
      </c>
      <c r="AU26" s="72">
        <f t="shared" si="31"/>
        <v>8.6513958110676654</v>
      </c>
      <c r="AW26">
        <v>-4600</v>
      </c>
      <c r="AX26">
        <f t="shared" si="1"/>
        <v>0.13576407436248053</v>
      </c>
      <c r="AY26">
        <f t="shared" si="2"/>
        <v>0.1623579447761142</v>
      </c>
      <c r="AZ26">
        <f t="shared" si="3"/>
        <v>-2.6593870413633678E-2</v>
      </c>
      <c r="BA26">
        <f t="shared" si="4"/>
        <v>0.34219420018550406</v>
      </c>
      <c r="BB26">
        <f t="shared" si="5"/>
        <v>-0.55917928697268859</v>
      </c>
      <c r="BC26">
        <f t="shared" si="6"/>
        <v>0.52346498832895116</v>
      </c>
      <c r="BD26">
        <f t="shared" si="7"/>
        <v>0.26787749733452693</v>
      </c>
      <c r="BE26">
        <f t="shared" si="32"/>
        <v>7.5372450849233825</v>
      </c>
      <c r="BF26">
        <f t="shared" si="32"/>
        <v>7.5372240568292543</v>
      </c>
      <c r="BG26">
        <f t="shared" si="32"/>
        <v>7.5373129534452747</v>
      </c>
      <c r="BH26">
        <f t="shared" si="32"/>
        <v>7.5369373058542379</v>
      </c>
      <c r="BI26">
        <f t="shared" si="32"/>
        <v>7.5385276138325565</v>
      </c>
      <c r="BJ26">
        <f t="shared" si="32"/>
        <v>7.5318469564353308</v>
      </c>
      <c r="BK26">
        <f t="shared" si="32"/>
        <v>7.5608987539126371</v>
      </c>
      <c r="BL26">
        <f t="shared" si="9"/>
        <v>8.2589698035563046</v>
      </c>
    </row>
    <row r="27" spans="1:64" x14ac:dyDescent="0.2">
      <c r="A27" s="75" t="s">
        <v>803</v>
      </c>
      <c r="B27" s="75"/>
      <c r="C27" s="76">
        <v>41165.440999999999</v>
      </c>
      <c r="D27" s="76"/>
      <c r="E27">
        <f t="shared" si="12"/>
        <v>-2946.9663960684043</v>
      </c>
      <c r="F27">
        <f t="shared" si="13"/>
        <v>-2947</v>
      </c>
      <c r="G27">
        <f t="shared" si="14"/>
        <v>7.1886300000187475E-2</v>
      </c>
      <c r="I27">
        <f t="shared" si="33"/>
        <v>7.1886300000187475E-2</v>
      </c>
      <c r="Q27" s="12">
        <f t="shared" si="15"/>
        <v>9.8726481959375237E-2</v>
      </c>
      <c r="R27" s="2">
        <f t="shared" si="16"/>
        <v>26146.940999999999</v>
      </c>
      <c r="S27" s="6">
        <v>0.1</v>
      </c>
      <c r="Z27">
        <f t="shared" si="17"/>
        <v>-2947</v>
      </c>
      <c r="AA27" s="72">
        <f t="shared" si="18"/>
        <v>7.1831369594753114E-2</v>
      </c>
      <c r="AB27" s="72">
        <f t="shared" si="19"/>
        <v>9.8781412364809598E-2</v>
      </c>
      <c r="AC27" s="72">
        <f t="shared" si="20"/>
        <v>7.1886300000187475E-2</v>
      </c>
      <c r="AD27" s="72">
        <f t="shared" si="21"/>
        <v>5.493040543436134E-5</v>
      </c>
      <c r="AE27" s="72">
        <f t="shared" si="22"/>
        <v>3.017349441183314E-10</v>
      </c>
      <c r="AF27">
        <f t="shared" si="23"/>
        <v>7.1886300000187475E-2</v>
      </c>
      <c r="AG27" s="127"/>
      <c r="AH27">
        <f t="shared" si="24"/>
        <v>-2.6895112364622123E-2</v>
      </c>
      <c r="AI27">
        <f t="shared" si="25"/>
        <v>0.43629407895025918</v>
      </c>
      <c r="AJ27">
        <f t="shared" si="26"/>
        <v>-0.72040391445081542</v>
      </c>
      <c r="AK27">
        <f t="shared" si="27"/>
        <v>-0.50900997377488932</v>
      </c>
      <c r="AL27">
        <f t="shared" si="28"/>
        <v>0.73445399287623425</v>
      </c>
      <c r="AM27">
        <f t="shared" si="29"/>
        <v>0.384676412776077</v>
      </c>
      <c r="AN27" s="72">
        <f t="shared" si="30"/>
        <v>7.8936746107956379</v>
      </c>
      <c r="AO27" s="72">
        <f t="shared" si="30"/>
        <v>7.893674639677382</v>
      </c>
      <c r="AP27" s="72">
        <f t="shared" si="30"/>
        <v>7.8936755979403754</v>
      </c>
      <c r="AQ27" s="72">
        <f t="shared" si="30"/>
        <v>7.8937073789024153</v>
      </c>
      <c r="AR27" s="72">
        <f t="shared" si="30"/>
        <v>7.8947473729189523</v>
      </c>
      <c r="AS27" s="72">
        <f t="shared" si="30"/>
        <v>7.9203278593110404</v>
      </c>
      <c r="AT27" s="72">
        <f t="shared" si="30"/>
        <v>8.1226710252478238</v>
      </c>
      <c r="AU27" s="72">
        <f t="shared" si="31"/>
        <v>8.6525864239545331</v>
      </c>
      <c r="AW27">
        <v>-4500</v>
      </c>
      <c r="AX27">
        <f t="shared" si="1"/>
        <v>0.13157176400552759</v>
      </c>
      <c r="AY27">
        <f t="shared" si="2"/>
        <v>0.15827013058036044</v>
      </c>
      <c r="AZ27">
        <f t="shared" si="3"/>
        <v>-2.6698366574832856E-2</v>
      </c>
      <c r="BA27">
        <f t="shared" si="4"/>
        <v>0.34611870104316556</v>
      </c>
      <c r="BB27">
        <f t="shared" si="5"/>
        <v>-0.56764414163042543</v>
      </c>
      <c r="BC27">
        <f t="shared" si="6"/>
        <v>0.53371091717320263</v>
      </c>
      <c r="BD27">
        <f t="shared" si="7"/>
        <v>0.27337567063959273</v>
      </c>
      <c r="BE27">
        <f t="shared" si="32"/>
        <v>7.5566116102661836</v>
      </c>
      <c r="BF27">
        <f t="shared" si="32"/>
        <v>7.556589121036696</v>
      </c>
      <c r="BG27">
        <f t="shared" si="32"/>
        <v>7.5566901866183365</v>
      </c>
      <c r="BH27">
        <f t="shared" si="32"/>
        <v>7.556236263799609</v>
      </c>
      <c r="BI27">
        <f t="shared" si="32"/>
        <v>7.5582802997889456</v>
      </c>
      <c r="BJ27">
        <f t="shared" si="32"/>
        <v>7.5491808112510128</v>
      </c>
      <c r="BK27">
        <f t="shared" si="32"/>
        <v>7.5920341286690842</v>
      </c>
      <c r="BL27">
        <f t="shared" si="9"/>
        <v>8.2827820612936449</v>
      </c>
    </row>
    <row r="28" spans="1:64" x14ac:dyDescent="0.2">
      <c r="A28" s="75" t="s">
        <v>808</v>
      </c>
      <c r="B28" s="75"/>
      <c r="C28" s="76">
        <v>41165.440999999999</v>
      </c>
      <c r="D28" s="76"/>
      <c r="E28">
        <f t="shared" si="12"/>
        <v>-2946.9663960684043</v>
      </c>
      <c r="F28">
        <f t="shared" si="13"/>
        <v>-2947</v>
      </c>
      <c r="G28">
        <f t="shared" si="14"/>
        <v>7.1886300000187475E-2</v>
      </c>
      <c r="I28">
        <f t="shared" si="33"/>
        <v>7.1886300000187475E-2</v>
      </c>
      <c r="Q28" s="12">
        <f t="shared" si="15"/>
        <v>9.8726481959375237E-2</v>
      </c>
      <c r="R28" s="2">
        <f t="shared" si="16"/>
        <v>26146.940999999999</v>
      </c>
      <c r="S28" s="6">
        <v>0.1</v>
      </c>
      <c r="Z28">
        <f t="shared" si="17"/>
        <v>-2947</v>
      </c>
      <c r="AA28" s="72">
        <f t="shared" si="18"/>
        <v>7.1831369594753114E-2</v>
      </c>
      <c r="AB28" s="72">
        <f t="shared" si="19"/>
        <v>9.8781412364809598E-2</v>
      </c>
      <c r="AC28" s="72">
        <f t="shared" si="20"/>
        <v>7.1886300000187475E-2</v>
      </c>
      <c r="AD28" s="72">
        <f t="shared" si="21"/>
        <v>5.493040543436134E-5</v>
      </c>
      <c r="AE28" s="72">
        <f t="shared" si="22"/>
        <v>3.017349441183314E-10</v>
      </c>
      <c r="AF28">
        <f t="shared" si="23"/>
        <v>7.1886300000187475E-2</v>
      </c>
      <c r="AG28" s="127"/>
      <c r="AH28">
        <f t="shared" si="24"/>
        <v>-2.6895112364622123E-2</v>
      </c>
      <c r="AI28">
        <f t="shared" si="25"/>
        <v>0.43629407895025918</v>
      </c>
      <c r="AJ28">
        <f t="shared" si="26"/>
        <v>-0.72040391445081542</v>
      </c>
      <c r="AK28">
        <f t="shared" si="27"/>
        <v>-0.50900997377488932</v>
      </c>
      <c r="AL28">
        <f t="shared" si="28"/>
        <v>0.73445399287623425</v>
      </c>
      <c r="AM28">
        <f t="shared" si="29"/>
        <v>0.384676412776077</v>
      </c>
      <c r="AN28" s="72">
        <f t="shared" si="30"/>
        <v>7.8936746107956379</v>
      </c>
      <c r="AO28" s="72">
        <f t="shared" si="30"/>
        <v>7.893674639677382</v>
      </c>
      <c r="AP28" s="72">
        <f t="shared" si="30"/>
        <v>7.8936755979403754</v>
      </c>
      <c r="AQ28" s="72">
        <f t="shared" si="30"/>
        <v>7.8937073789024153</v>
      </c>
      <c r="AR28" s="72">
        <f t="shared" si="30"/>
        <v>7.8947473729189523</v>
      </c>
      <c r="AS28" s="72">
        <f t="shared" si="30"/>
        <v>7.9203278593110404</v>
      </c>
      <c r="AT28" s="72">
        <f t="shared" si="30"/>
        <v>8.1226710252478238</v>
      </c>
      <c r="AU28" s="72">
        <f t="shared" si="31"/>
        <v>8.6525864239545331</v>
      </c>
      <c r="AW28">
        <v>-4400</v>
      </c>
      <c r="AX28">
        <f t="shared" si="1"/>
        <v>0.12741912586491205</v>
      </c>
      <c r="AY28">
        <f t="shared" si="2"/>
        <v>0.1542130132178075</v>
      </c>
      <c r="AZ28">
        <f t="shared" si="3"/>
        <v>-2.6793887352895444E-2</v>
      </c>
      <c r="BA28">
        <f t="shared" si="4"/>
        <v>0.35020603124416216</v>
      </c>
      <c r="BB28">
        <f t="shared" si="5"/>
        <v>-0.57624521890683866</v>
      </c>
      <c r="BC28">
        <f t="shared" si="6"/>
        <v>0.54419641760209314</v>
      </c>
      <c r="BD28">
        <f t="shared" si="7"/>
        <v>0.27901837294551435</v>
      </c>
      <c r="BE28">
        <f t="shared" si="32"/>
        <v>7.5762029490887999</v>
      </c>
      <c r="BF28">
        <f t="shared" si="32"/>
        <v>7.5761821247432888</v>
      </c>
      <c r="BG28">
        <f t="shared" si="32"/>
        <v>7.5762821208031097</v>
      </c>
      <c r="BH28">
        <f t="shared" si="32"/>
        <v>7.5758022711053075</v>
      </c>
      <c r="BI28">
        <f t="shared" si="32"/>
        <v>7.578112329522984</v>
      </c>
      <c r="BJ28">
        <f t="shared" si="32"/>
        <v>7.5671577766617935</v>
      </c>
      <c r="BK28">
        <f t="shared" si="32"/>
        <v>7.6235611553109432</v>
      </c>
      <c r="BL28">
        <f t="shared" si="9"/>
        <v>8.3065943190309834</v>
      </c>
    </row>
    <row r="29" spans="1:64" x14ac:dyDescent="0.2">
      <c r="A29" s="75" t="s">
        <v>811</v>
      </c>
      <c r="B29" s="75"/>
      <c r="C29" s="76">
        <v>41180.415999999997</v>
      </c>
      <c r="D29" s="76"/>
      <c r="E29">
        <f t="shared" si="12"/>
        <v>-2939.9661905264766</v>
      </c>
      <c r="F29">
        <f t="shared" si="13"/>
        <v>-2940</v>
      </c>
      <c r="G29">
        <f t="shared" si="14"/>
        <v>7.232599999406375E-2</v>
      </c>
      <c r="I29">
        <f t="shared" si="33"/>
        <v>7.232599999406375E-2</v>
      </c>
      <c r="Q29" s="12">
        <f t="shared" si="15"/>
        <v>9.8474855089448504E-2</v>
      </c>
      <c r="R29" s="2">
        <f t="shared" si="16"/>
        <v>26161.915999999997</v>
      </c>
      <c r="S29" s="6">
        <v>0.1</v>
      </c>
      <c r="Z29">
        <f t="shared" si="17"/>
        <v>-2940</v>
      </c>
      <c r="AA29" s="72">
        <f t="shared" si="18"/>
        <v>7.1586629376033939E-2</v>
      </c>
      <c r="AB29" s="72">
        <f t="shared" si="19"/>
        <v>9.9214225707478315E-2</v>
      </c>
      <c r="AC29" s="72">
        <f t="shared" si="20"/>
        <v>7.232599999406375E-2</v>
      </c>
      <c r="AD29" s="72">
        <f t="shared" si="21"/>
        <v>7.3937061802981097E-4</v>
      </c>
      <c r="AE29" s="72">
        <f t="shared" si="22"/>
        <v>5.4666891080578467E-8</v>
      </c>
      <c r="AF29">
        <f t="shared" si="23"/>
        <v>7.232599999406375E-2</v>
      </c>
      <c r="AG29" s="127"/>
      <c r="AH29">
        <f t="shared" si="24"/>
        <v>-2.6888225713414572E-2</v>
      </c>
      <c r="AI29">
        <f t="shared" si="25"/>
        <v>0.43688199142482997</v>
      </c>
      <c r="AJ29">
        <f t="shared" si="26"/>
        <v>-0.72120398671765473</v>
      </c>
      <c r="AK29">
        <f t="shared" si="27"/>
        <v>-0.50966030574019083</v>
      </c>
      <c r="AL29">
        <f t="shared" si="28"/>
        <v>0.73560826707293547</v>
      </c>
      <c r="AM29">
        <f t="shared" si="29"/>
        <v>0.38533909947786832</v>
      </c>
      <c r="AN29" s="72">
        <f t="shared" si="30"/>
        <v>7.8953944253742385</v>
      </c>
      <c r="AO29" s="72">
        <f t="shared" si="30"/>
        <v>7.8953944599376982</v>
      </c>
      <c r="AP29" s="72">
        <f t="shared" si="30"/>
        <v>7.8953955591135934</v>
      </c>
      <c r="AQ29" s="72">
        <f t="shared" si="30"/>
        <v>7.8954304995532825</v>
      </c>
      <c r="AR29" s="72">
        <f t="shared" si="30"/>
        <v>7.8965262382634522</v>
      </c>
      <c r="AS29" s="72">
        <f t="shared" si="30"/>
        <v>7.9225162352814982</v>
      </c>
      <c r="AT29" s="72">
        <f t="shared" si="30"/>
        <v>8.125245557072974</v>
      </c>
      <c r="AU29" s="72">
        <f t="shared" si="31"/>
        <v>8.6542532819961462</v>
      </c>
      <c r="AW29">
        <v>-4300</v>
      </c>
      <c r="AX29">
        <f t="shared" si="1"/>
        <v>0.12330651013272667</v>
      </c>
      <c r="AY29">
        <f t="shared" si="2"/>
        <v>0.15018659268845547</v>
      </c>
      <c r="AZ29">
        <f t="shared" si="3"/>
        <v>-2.6880082555728792E-2</v>
      </c>
      <c r="BA29">
        <f t="shared" si="4"/>
        <v>0.35446592079502148</v>
      </c>
      <c r="BB29">
        <f t="shared" si="5"/>
        <v>-0.5849879383185741</v>
      </c>
      <c r="BC29">
        <f t="shared" si="6"/>
        <v>0.55493465287234134</v>
      </c>
      <c r="BD29">
        <f t="shared" si="7"/>
        <v>0.28481422146531893</v>
      </c>
      <c r="BE29">
        <f t="shared" si="32"/>
        <v>7.5960288635153619</v>
      </c>
      <c r="BF29">
        <f t="shared" si="32"/>
        <v>7.596011403259773</v>
      </c>
      <c r="BG29">
        <f t="shared" si="32"/>
        <v>7.5961015291029712</v>
      </c>
      <c r="BH29">
        <f t="shared" si="32"/>
        <v>7.5956366503162611</v>
      </c>
      <c r="BI29">
        <f t="shared" si="32"/>
        <v>7.5980433982011961</v>
      </c>
      <c r="BJ29">
        <f t="shared" si="32"/>
        <v>7.5858115846879075</v>
      </c>
      <c r="BK29">
        <f t="shared" si="32"/>
        <v>7.6554754595887378</v>
      </c>
      <c r="BL29">
        <f t="shared" si="9"/>
        <v>8.3304065767683237</v>
      </c>
    </row>
    <row r="30" spans="1:64" x14ac:dyDescent="0.2">
      <c r="A30" s="75" t="s">
        <v>809</v>
      </c>
      <c r="B30" s="75"/>
      <c r="C30" s="76">
        <v>41180.415999999997</v>
      </c>
      <c r="D30" s="76"/>
      <c r="E30">
        <f t="shared" si="12"/>
        <v>-2939.9661905264766</v>
      </c>
      <c r="F30">
        <f t="shared" si="13"/>
        <v>-2940</v>
      </c>
      <c r="G30">
        <f t="shared" si="14"/>
        <v>7.232599999406375E-2</v>
      </c>
      <c r="I30">
        <f t="shared" si="33"/>
        <v>7.232599999406375E-2</v>
      </c>
      <c r="Q30" s="12">
        <f t="shared" si="15"/>
        <v>9.8474855089448504E-2</v>
      </c>
      <c r="R30" s="2">
        <f t="shared" si="16"/>
        <v>26161.915999999997</v>
      </c>
      <c r="S30" s="6">
        <v>0.1</v>
      </c>
      <c r="Z30">
        <f t="shared" si="17"/>
        <v>-2940</v>
      </c>
      <c r="AA30" s="72">
        <f t="shared" si="18"/>
        <v>7.1586629376033939E-2</v>
      </c>
      <c r="AB30" s="72">
        <f t="shared" si="19"/>
        <v>9.9214225707478315E-2</v>
      </c>
      <c r="AC30" s="72">
        <f t="shared" si="20"/>
        <v>7.232599999406375E-2</v>
      </c>
      <c r="AD30" s="72">
        <f t="shared" si="21"/>
        <v>7.3937061802981097E-4</v>
      </c>
      <c r="AE30" s="72">
        <f t="shared" si="22"/>
        <v>5.4666891080578467E-8</v>
      </c>
      <c r="AF30">
        <f t="shared" si="23"/>
        <v>7.232599999406375E-2</v>
      </c>
      <c r="AG30" s="127"/>
      <c r="AH30">
        <f t="shared" si="24"/>
        <v>-2.6888225713414572E-2</v>
      </c>
      <c r="AI30">
        <f t="shared" si="25"/>
        <v>0.43688199142482997</v>
      </c>
      <c r="AJ30">
        <f t="shared" si="26"/>
        <v>-0.72120398671765473</v>
      </c>
      <c r="AK30">
        <f t="shared" si="27"/>
        <v>-0.50966030574019083</v>
      </c>
      <c r="AL30">
        <f t="shared" si="28"/>
        <v>0.73560826707293547</v>
      </c>
      <c r="AM30">
        <f t="shared" si="29"/>
        <v>0.38533909947786832</v>
      </c>
      <c r="AN30" s="72">
        <f t="shared" si="30"/>
        <v>7.8953944253742385</v>
      </c>
      <c r="AO30" s="72">
        <f t="shared" si="30"/>
        <v>7.8953944599376982</v>
      </c>
      <c r="AP30" s="72">
        <f t="shared" si="30"/>
        <v>7.8953955591135934</v>
      </c>
      <c r="AQ30" s="72">
        <f t="shared" si="30"/>
        <v>7.8954304995532825</v>
      </c>
      <c r="AR30" s="72">
        <f t="shared" si="30"/>
        <v>7.8965262382634522</v>
      </c>
      <c r="AS30" s="72">
        <f t="shared" si="30"/>
        <v>7.9225162352814982</v>
      </c>
      <c r="AT30" s="72">
        <f t="shared" si="30"/>
        <v>8.125245557072974</v>
      </c>
      <c r="AU30" s="72">
        <f t="shared" si="31"/>
        <v>8.6542532819961462</v>
      </c>
      <c r="AW30">
        <v>-4200</v>
      </c>
      <c r="AX30">
        <f t="shared" si="1"/>
        <v>0.11923428889081948</v>
      </c>
      <c r="AY30">
        <f t="shared" si="2"/>
        <v>0.14619086899230424</v>
      </c>
      <c r="AZ30">
        <f t="shared" si="3"/>
        <v>-2.6956580101484759E-2</v>
      </c>
      <c r="BA30">
        <f t="shared" si="4"/>
        <v>0.35890889204704135</v>
      </c>
      <c r="BB30">
        <f t="shared" si="5"/>
        <v>-0.59387790557198439</v>
      </c>
      <c r="BC30">
        <f t="shared" si="6"/>
        <v>0.5659397198553846</v>
      </c>
      <c r="BD30">
        <f t="shared" si="7"/>
        <v>0.29077251371492224</v>
      </c>
      <c r="BE30">
        <f t="shared" si="32"/>
        <v>7.6160995753639948</v>
      </c>
      <c r="BF30">
        <f t="shared" si="32"/>
        <v>7.6160861130555846</v>
      </c>
      <c r="BG30">
        <f t="shared" si="32"/>
        <v>7.6161613396327352</v>
      </c>
      <c r="BH30">
        <f t="shared" si="32"/>
        <v>7.615741276723818</v>
      </c>
      <c r="BI30">
        <f t="shared" si="32"/>
        <v>7.6180962872738665</v>
      </c>
      <c r="BJ30">
        <f t="shared" si="32"/>
        <v>7.6051755735448818</v>
      </c>
      <c r="BK30">
        <f t="shared" si="32"/>
        <v>7.6877724476677916</v>
      </c>
      <c r="BL30">
        <f t="shared" si="9"/>
        <v>8.354218834505664</v>
      </c>
    </row>
    <row r="31" spans="1:64" x14ac:dyDescent="0.2">
      <c r="A31" s="75" t="s">
        <v>811</v>
      </c>
      <c r="B31" s="75"/>
      <c r="C31" s="76">
        <v>41210.375999999997</v>
      </c>
      <c r="D31" s="76"/>
      <c r="E31">
        <f t="shared" si="12"/>
        <v>-2925.9611048479346</v>
      </c>
      <c r="F31">
        <f t="shared" si="13"/>
        <v>-2926</v>
      </c>
      <c r="G31">
        <f t="shared" si="14"/>
        <v>8.3205399998405483E-2</v>
      </c>
      <c r="I31">
        <f t="shared" si="33"/>
        <v>8.3205399998405483E-2</v>
      </c>
      <c r="Q31" s="12">
        <f t="shared" si="15"/>
        <v>9.7972052593043063E-2</v>
      </c>
      <c r="R31" s="2">
        <f t="shared" si="16"/>
        <v>26191.875999999997</v>
      </c>
      <c r="S31" s="6">
        <v>0.1</v>
      </c>
      <c r="Z31">
        <f t="shared" si="17"/>
        <v>-2926</v>
      </c>
      <c r="AA31" s="72">
        <f t="shared" si="18"/>
        <v>7.1097867468477918E-2</v>
      </c>
      <c r="AB31" s="72">
        <f t="shared" si="19"/>
        <v>0.11007958512297063</v>
      </c>
      <c r="AC31" s="72">
        <f t="shared" si="20"/>
        <v>8.3205399998405483E-2</v>
      </c>
      <c r="AD31" s="72">
        <f t="shared" si="21"/>
        <v>1.2107532529927564E-2</v>
      </c>
      <c r="AE31" s="72">
        <f t="shared" si="22"/>
        <v>1.4659234396325418E-5</v>
      </c>
      <c r="AF31">
        <f t="shared" si="23"/>
        <v>8.3205399998405483E-2</v>
      </c>
      <c r="AG31" s="127"/>
      <c r="AH31">
        <f t="shared" si="24"/>
        <v>-2.6874185124565145E-2</v>
      </c>
      <c r="AI31">
        <f t="shared" si="25"/>
        <v>0.43806485294685116</v>
      </c>
      <c r="AJ31">
        <f t="shared" si="26"/>
        <v>-0.72280772109284974</v>
      </c>
      <c r="AK31">
        <f t="shared" si="27"/>
        <v>-0.51096419574683127</v>
      </c>
      <c r="AL31">
        <f t="shared" si="28"/>
        <v>0.73792618319330627</v>
      </c>
      <c r="AM31">
        <f t="shared" si="29"/>
        <v>0.38667074213836766</v>
      </c>
      <c r="AN31" s="72">
        <f t="shared" ref="AN31:AT40" si="34">$AU31+$AB$7*SIN(AO31)</f>
        <v>7.8988410254840273</v>
      </c>
      <c r="AO31" s="72">
        <f t="shared" si="34"/>
        <v>7.8988410740635269</v>
      </c>
      <c r="AP31" s="72">
        <f t="shared" si="34"/>
        <v>7.8988425003423597</v>
      </c>
      <c r="AQ31" s="72">
        <f t="shared" si="34"/>
        <v>7.8988843552626937</v>
      </c>
      <c r="AR31" s="72">
        <f t="shared" si="34"/>
        <v>7.9000957101091549</v>
      </c>
      <c r="AS31" s="72">
        <f t="shared" si="34"/>
        <v>7.9269084474999874</v>
      </c>
      <c r="AT31" s="72">
        <f t="shared" si="34"/>
        <v>8.1303990276064297</v>
      </c>
      <c r="AU31" s="72">
        <f t="shared" si="31"/>
        <v>8.657586998079374</v>
      </c>
      <c r="AW31">
        <v>-4100</v>
      </c>
      <c r="AX31">
        <f t="shared" si="1"/>
        <v>0.11520285752554758</v>
      </c>
      <c r="AY31">
        <f t="shared" si="2"/>
        <v>0.14222584212935388</v>
      </c>
      <c r="AZ31">
        <f t="shared" si="3"/>
        <v>-2.7022984603806297E-2</v>
      </c>
      <c r="BA31">
        <f t="shared" si="4"/>
        <v>0.36354634737004232</v>
      </c>
      <c r="BB31">
        <f t="shared" si="5"/>
        <v>-0.6029209272470275</v>
      </c>
      <c r="BC31">
        <f t="shared" si="6"/>
        <v>0.57722675588625316</v>
      </c>
      <c r="BD31">
        <f t="shared" si="7"/>
        <v>0.29690330918608743</v>
      </c>
      <c r="BE31">
        <f t="shared" si="32"/>
        <v>7.6364258327695396</v>
      </c>
      <c r="BF31">
        <f t="shared" si="32"/>
        <v>7.6364162652211647</v>
      </c>
      <c r="BG31">
        <f t="shared" si="32"/>
        <v>7.636474632081395</v>
      </c>
      <c r="BH31">
        <f t="shared" si="32"/>
        <v>7.6361188042848118</v>
      </c>
      <c r="BI31">
        <f t="shared" si="32"/>
        <v>7.6382970480480639</v>
      </c>
      <c r="BJ31">
        <f t="shared" si="32"/>
        <v>7.6252825540218172</v>
      </c>
      <c r="BK31">
        <f t="shared" si="32"/>
        <v>7.7204473087329308</v>
      </c>
      <c r="BL31">
        <f t="shared" si="9"/>
        <v>8.3780310922430044</v>
      </c>
    </row>
    <row r="32" spans="1:64" x14ac:dyDescent="0.2">
      <c r="A32" s="75" t="s">
        <v>809</v>
      </c>
      <c r="B32" s="75"/>
      <c r="C32" s="76">
        <v>41210.375999999997</v>
      </c>
      <c r="D32" s="76"/>
      <c r="E32">
        <f t="shared" si="12"/>
        <v>-2925.9611048479346</v>
      </c>
      <c r="F32">
        <f t="shared" si="13"/>
        <v>-2926</v>
      </c>
      <c r="G32">
        <f t="shared" si="14"/>
        <v>8.3205399998405483E-2</v>
      </c>
      <c r="I32">
        <f t="shared" si="33"/>
        <v>8.3205399998405483E-2</v>
      </c>
      <c r="Q32" s="12">
        <f t="shared" si="15"/>
        <v>9.7972052593043063E-2</v>
      </c>
      <c r="R32" s="2">
        <f t="shared" si="16"/>
        <v>26191.875999999997</v>
      </c>
      <c r="S32" s="6">
        <v>0.1</v>
      </c>
      <c r="Z32">
        <f t="shared" si="17"/>
        <v>-2926</v>
      </c>
      <c r="AA32" s="72">
        <f t="shared" si="18"/>
        <v>7.1097867468477918E-2</v>
      </c>
      <c r="AB32" s="72">
        <f t="shared" si="19"/>
        <v>0.11007958512297063</v>
      </c>
      <c r="AC32" s="72">
        <f t="shared" si="20"/>
        <v>8.3205399998405483E-2</v>
      </c>
      <c r="AD32" s="72">
        <f t="shared" si="21"/>
        <v>1.2107532529927564E-2</v>
      </c>
      <c r="AE32" s="72">
        <f t="shared" si="22"/>
        <v>1.4659234396325418E-5</v>
      </c>
      <c r="AF32">
        <f t="shared" si="23"/>
        <v>8.3205399998405483E-2</v>
      </c>
      <c r="AG32" s="127"/>
      <c r="AH32">
        <f t="shared" si="24"/>
        <v>-2.6874185124565145E-2</v>
      </c>
      <c r="AI32">
        <f t="shared" si="25"/>
        <v>0.43806485294685116</v>
      </c>
      <c r="AJ32">
        <f t="shared" si="26"/>
        <v>-0.72280772109284974</v>
      </c>
      <c r="AK32">
        <f t="shared" si="27"/>
        <v>-0.51096419574683127</v>
      </c>
      <c r="AL32">
        <f t="shared" si="28"/>
        <v>0.73792618319330627</v>
      </c>
      <c r="AM32">
        <f t="shared" si="29"/>
        <v>0.38667074213836766</v>
      </c>
      <c r="AN32" s="72">
        <f t="shared" si="34"/>
        <v>7.8988410254840273</v>
      </c>
      <c r="AO32" s="72">
        <f t="shared" si="34"/>
        <v>7.8988410740635269</v>
      </c>
      <c r="AP32" s="72">
        <f t="shared" si="34"/>
        <v>7.8988425003423597</v>
      </c>
      <c r="AQ32" s="72">
        <f t="shared" si="34"/>
        <v>7.8988843552626937</v>
      </c>
      <c r="AR32" s="72">
        <f t="shared" si="34"/>
        <v>7.9000957101091549</v>
      </c>
      <c r="AS32" s="72">
        <f t="shared" si="34"/>
        <v>7.9269084474999874</v>
      </c>
      <c r="AT32" s="72">
        <f t="shared" si="34"/>
        <v>8.1303990276064297</v>
      </c>
      <c r="AU32" s="72">
        <f t="shared" si="31"/>
        <v>8.657586998079374</v>
      </c>
      <c r="AW32">
        <v>-4000</v>
      </c>
      <c r="AX32">
        <f t="shared" si="1"/>
        <v>0.11121263637580935</v>
      </c>
      <c r="AY32">
        <f t="shared" si="2"/>
        <v>0.13829151209960439</v>
      </c>
      <c r="AZ32">
        <f t="shared" si="3"/>
        <v>-2.7078875723795037E-2</v>
      </c>
      <c r="BA32">
        <f t="shared" si="4"/>
        <v>0.3683906686904439</v>
      </c>
      <c r="BB32">
        <f t="shared" si="5"/>
        <v>-0.61212302494638993</v>
      </c>
      <c r="BC32">
        <f t="shared" si="6"/>
        <v>0.58881205896707445</v>
      </c>
      <c r="BD32">
        <f t="shared" si="7"/>
        <v>0.30321752225362014</v>
      </c>
      <c r="BE32">
        <f t="shared" ref="BE32:BK41" si="35">$BL32+$AB$7*SIN(BF32)</f>
        <v>7.6570189827351731</v>
      </c>
      <c r="BF32">
        <f t="shared" si="35"/>
        <v>7.6570127562132289</v>
      </c>
      <c r="BG32">
        <f t="shared" si="35"/>
        <v>7.6570546521417926</v>
      </c>
      <c r="BH32">
        <f t="shared" si="35"/>
        <v>7.6567729194830774</v>
      </c>
      <c r="BI32">
        <f t="shared" si="35"/>
        <v>7.6586751748734629</v>
      </c>
      <c r="BJ32">
        <f t="shared" si="35"/>
        <v>7.6461646717402028</v>
      </c>
      <c r="BK32">
        <f t="shared" si="35"/>
        <v>7.7534950177161948</v>
      </c>
      <c r="BL32">
        <f t="shared" si="9"/>
        <v>8.4018433499803429</v>
      </c>
    </row>
    <row r="33" spans="1:64" x14ac:dyDescent="0.2">
      <c r="A33" s="75" t="s">
        <v>813</v>
      </c>
      <c r="B33" s="75"/>
      <c r="C33" s="76">
        <v>41843.557000000001</v>
      </c>
      <c r="D33" s="76"/>
      <c r="E33">
        <f t="shared" si="12"/>
        <v>-2629.9746510753971</v>
      </c>
      <c r="F33">
        <f t="shared" si="13"/>
        <v>-2630</v>
      </c>
      <c r="G33">
        <f t="shared" si="14"/>
        <v>5.4227000000537373E-2</v>
      </c>
      <c r="I33">
        <f t="shared" si="33"/>
        <v>5.4227000000537373E-2</v>
      </c>
      <c r="Q33" s="12">
        <f t="shared" si="15"/>
        <v>8.7482208311196699E-2</v>
      </c>
      <c r="R33" s="2">
        <f t="shared" si="16"/>
        <v>26825.057000000001</v>
      </c>
      <c r="S33" s="6">
        <v>0.1</v>
      </c>
      <c r="Z33">
        <f t="shared" si="17"/>
        <v>-2630</v>
      </c>
      <c r="AA33" s="72">
        <f t="shared" si="18"/>
        <v>6.0993430339875247E-2</v>
      </c>
      <c r="AB33" s="72">
        <f t="shared" si="19"/>
        <v>8.0715777971858832E-2</v>
      </c>
      <c r="AC33" s="72">
        <f t="shared" si="20"/>
        <v>5.4227000000537373E-2</v>
      </c>
      <c r="AD33" s="72">
        <f t="shared" si="21"/>
        <v>-6.7664303393378741E-3</v>
      </c>
      <c r="AE33" s="72">
        <f t="shared" si="22"/>
        <v>4.5784579537112067E-6</v>
      </c>
      <c r="AF33">
        <f t="shared" si="23"/>
        <v>5.4227000000537373E-2</v>
      </c>
      <c r="AG33" s="127"/>
      <c r="AH33">
        <f t="shared" si="24"/>
        <v>-2.6488777971321452E-2</v>
      </c>
      <c r="AI33">
        <f t="shared" si="25"/>
        <v>0.46548363944802551</v>
      </c>
      <c r="AJ33">
        <f t="shared" si="26"/>
        <v>-0.75787128198149933</v>
      </c>
      <c r="AK33">
        <f t="shared" si="27"/>
        <v>-0.53958111450561508</v>
      </c>
      <c r="AL33">
        <f t="shared" si="28"/>
        <v>0.79011348629333134</v>
      </c>
      <c r="AM33">
        <f t="shared" si="29"/>
        <v>0.41697843980859772</v>
      </c>
      <c r="AN33" s="72">
        <f t="shared" si="34"/>
        <v>7.9740276857521906</v>
      </c>
      <c r="AO33" s="72">
        <f t="shared" si="34"/>
        <v>7.9740315918666234</v>
      </c>
      <c r="AP33" s="72">
        <f t="shared" si="34"/>
        <v>7.9740745272968585</v>
      </c>
      <c r="AQ33" s="72">
        <f t="shared" si="34"/>
        <v>7.9745454643024489</v>
      </c>
      <c r="AR33" s="72">
        <f t="shared" si="34"/>
        <v>7.979595657356171</v>
      </c>
      <c r="AS33" s="72">
        <f t="shared" si="34"/>
        <v>8.0246489489937485</v>
      </c>
      <c r="AT33" s="72">
        <f t="shared" si="34"/>
        <v>8.2406972291693101</v>
      </c>
      <c r="AU33" s="72">
        <f t="shared" si="31"/>
        <v>8.728071280981899</v>
      </c>
      <c r="AW33">
        <v>-3900</v>
      </c>
      <c r="AX33">
        <f t="shared" si="1"/>
        <v>0.10726407264636983</v>
      </c>
      <c r="AY33">
        <f t="shared" si="2"/>
        <v>0.13438787890305576</v>
      </c>
      <c r="AZ33">
        <f t="shared" si="3"/>
        <v>-2.712380625668593E-2</v>
      </c>
      <c r="BA33">
        <f t="shared" si="4"/>
        <v>0.37345533050137281</v>
      </c>
      <c r="BB33">
        <f t="shared" si="5"/>
        <v>-0.62149044802349995</v>
      </c>
      <c r="BC33">
        <f t="shared" si="6"/>
        <v>0.600713222764509</v>
      </c>
      <c r="BD33">
        <f t="shared" si="7"/>
        <v>0.30972702787265782</v>
      </c>
      <c r="BE33">
        <f t="shared" si="35"/>
        <v>7.6778910493107206</v>
      </c>
      <c r="BF33">
        <f t="shared" si="35"/>
        <v>7.6778873971348824</v>
      </c>
      <c r="BG33">
        <f t="shared" si="35"/>
        <v>7.6779148478305608</v>
      </c>
      <c r="BH33">
        <f t="shared" si="35"/>
        <v>7.6777086249232616</v>
      </c>
      <c r="BI33">
        <f t="shared" si="35"/>
        <v>7.6792637637382306</v>
      </c>
      <c r="BJ33">
        <f t="shared" si="35"/>
        <v>7.6678532658436751</v>
      </c>
      <c r="BK33">
        <f t="shared" si="35"/>
        <v>7.7869103381460461</v>
      </c>
      <c r="BL33">
        <f t="shared" si="9"/>
        <v>8.4256556077176832</v>
      </c>
    </row>
    <row r="34" spans="1:64" x14ac:dyDescent="0.2">
      <c r="A34" s="75" t="s">
        <v>814</v>
      </c>
      <c r="B34" s="75"/>
      <c r="C34" s="76">
        <v>41892.758999999998</v>
      </c>
      <c r="D34" s="76"/>
      <c r="E34">
        <f t="shared" si="12"/>
        <v>-2606.9747103025129</v>
      </c>
      <c r="F34">
        <f t="shared" si="13"/>
        <v>-2607</v>
      </c>
      <c r="G34">
        <f t="shared" si="14"/>
        <v>5.4100299996207468E-2</v>
      </c>
      <c r="I34">
        <f t="shared" si="33"/>
        <v>5.4100299996207468E-2</v>
      </c>
      <c r="Q34" s="12">
        <f t="shared" si="15"/>
        <v>8.6678380192826476E-2</v>
      </c>
      <c r="R34" s="2">
        <f t="shared" si="16"/>
        <v>26874.258999999998</v>
      </c>
      <c r="S34" s="6">
        <v>0.1</v>
      </c>
      <c r="Z34">
        <f t="shared" si="17"/>
        <v>-2607</v>
      </c>
      <c r="AA34" s="72">
        <f t="shared" si="18"/>
        <v>6.0227093359014362E-2</v>
      </c>
      <c r="AB34" s="72">
        <f t="shared" si="19"/>
        <v>8.0551586830019589E-2</v>
      </c>
      <c r="AC34" s="72">
        <f t="shared" si="20"/>
        <v>5.4100299996207468E-2</v>
      </c>
      <c r="AD34" s="72">
        <f t="shared" si="21"/>
        <v>-6.1267933628068941E-3</v>
      </c>
      <c r="AE34" s="72">
        <f t="shared" si="22"/>
        <v>3.7537596910534609E-6</v>
      </c>
      <c r="AF34">
        <f t="shared" si="23"/>
        <v>5.4100299996207468E-2</v>
      </c>
      <c r="AG34" s="127"/>
      <c r="AH34">
        <f t="shared" si="24"/>
        <v>-2.6451286833812114E-2</v>
      </c>
      <c r="AI34">
        <f t="shared" si="25"/>
        <v>0.46782667375423115</v>
      </c>
      <c r="AJ34">
        <f t="shared" si="26"/>
        <v>-0.76069104833315448</v>
      </c>
      <c r="AK34">
        <f t="shared" si="27"/>
        <v>-0.54189211994765585</v>
      </c>
      <c r="AL34">
        <f t="shared" si="28"/>
        <v>0.79444652120469328</v>
      </c>
      <c r="AM34">
        <f t="shared" si="29"/>
        <v>0.41952395544135435</v>
      </c>
      <c r="AN34" s="72">
        <f t="shared" si="34"/>
        <v>7.9800677582087687</v>
      </c>
      <c r="AO34" s="72">
        <f t="shared" si="34"/>
        <v>7.9800726599597942</v>
      </c>
      <c r="AP34" s="72">
        <f t="shared" si="34"/>
        <v>7.9801239693760895</v>
      </c>
      <c r="AQ34" s="72">
        <f t="shared" si="34"/>
        <v>7.9806598135248752</v>
      </c>
      <c r="AR34" s="72">
        <f t="shared" si="34"/>
        <v>7.9861267624015779</v>
      </c>
      <c r="AS34" s="72">
        <f t="shared" si="34"/>
        <v>8.0326369773976349</v>
      </c>
      <c r="AT34" s="72">
        <f t="shared" si="34"/>
        <v>8.2493716635265386</v>
      </c>
      <c r="AU34" s="72">
        <f t="shared" si="31"/>
        <v>8.733548100261487</v>
      </c>
      <c r="AW34">
        <v>-3800</v>
      </c>
      <c r="AX34">
        <f t="shared" ref="AX34:AX65" si="36">AB$3+AB$4*AW34+AB$5*AW34^2+AZ34</f>
        <v>0.10335764261809136</v>
      </c>
      <c r="AY34">
        <f t="shared" ref="AY34:AY65" si="37">AB$3+AB$4*AW34+AB$5*AW34^2</f>
        <v>0.130514942539708</v>
      </c>
      <c r="AZ34">
        <f t="shared" ref="AZ34:AZ65" si="38">$AB$6*($AB$11/BA34*BB34+$AB$12)</f>
        <v>-2.7157299921616637E-2</v>
      </c>
      <c r="BA34">
        <f t="shared" ref="BA34:BA65" si="39">1+$AB$7*COS(BC34)</f>
        <v>0.37875502821283935</v>
      </c>
      <c r="BB34">
        <f t="shared" ref="BB34:BB65" si="40">SIN(BC34+RADIANS($AB$9))</f>
        <v>-0.63102968382794233</v>
      </c>
      <c r="BC34">
        <f t="shared" ref="BC34:BC65" si="41">2*ATAN(BD34)</f>
        <v>0.61294928810759475</v>
      </c>
      <c r="BD34">
        <f t="shared" ref="BD34:BD65" si="42">SQRT((1+$AB$7)/(1-$AB$7))*TAN(BE34/2)</f>
        <v>0.31644478193047032</v>
      </c>
      <c r="BE34">
        <f t="shared" si="35"/>
        <v>7.6990548171593041</v>
      </c>
      <c r="BF34">
        <f t="shared" si="35"/>
        <v>7.6990529433739869</v>
      </c>
      <c r="BG34">
        <f t="shared" si="35"/>
        <v>7.6990689321591113</v>
      </c>
      <c r="BH34">
        <f t="shared" si="35"/>
        <v>7.6989325543401623</v>
      </c>
      <c r="BI34">
        <f t="shared" si="35"/>
        <v>7.7000996515979701</v>
      </c>
      <c r="BJ34">
        <f t="shared" si="35"/>
        <v>7.69037872472411</v>
      </c>
      <c r="BK34">
        <f t="shared" si="35"/>
        <v>7.8206878251164138</v>
      </c>
      <c r="BL34">
        <f t="shared" ref="BL34:BL65" si="43">RADIANS($AB$9)+$AB$18*(AW34-AB$15)</f>
        <v>8.4494678654550235</v>
      </c>
    </row>
    <row r="35" spans="1:64" x14ac:dyDescent="0.2">
      <c r="A35" s="75" t="s">
        <v>815</v>
      </c>
      <c r="B35" s="75"/>
      <c r="C35" s="76">
        <v>41903.459000000003</v>
      </c>
      <c r="D35" s="76"/>
      <c r="E35">
        <f t="shared" si="12"/>
        <v>-2601.9728939887455</v>
      </c>
      <c r="F35">
        <f t="shared" si="13"/>
        <v>-2602</v>
      </c>
      <c r="G35">
        <f t="shared" si="14"/>
        <v>5.7985800005553756E-2</v>
      </c>
      <c r="I35">
        <f t="shared" si="33"/>
        <v>5.7985800005553756E-2</v>
      </c>
      <c r="Q35" s="12">
        <f t="shared" si="15"/>
        <v>8.6503849827534923E-2</v>
      </c>
      <c r="R35" s="2">
        <f t="shared" si="16"/>
        <v>26884.959000000003</v>
      </c>
      <c r="S35" s="6">
        <v>0.1</v>
      </c>
      <c r="Z35">
        <f t="shared" si="17"/>
        <v>-2602</v>
      </c>
      <c r="AA35" s="72">
        <f t="shared" si="18"/>
        <v>6.0060866465260432E-2</v>
      </c>
      <c r="AB35" s="72">
        <f t="shared" si="19"/>
        <v>8.4428783367828247E-2</v>
      </c>
      <c r="AC35" s="72">
        <f t="shared" si="20"/>
        <v>5.7985800005553756E-2</v>
      </c>
      <c r="AD35" s="72">
        <f t="shared" si="21"/>
        <v>-2.0750664597066759E-3</v>
      </c>
      <c r="AE35" s="72">
        <f t="shared" si="22"/>
        <v>4.3059008121995981E-7</v>
      </c>
      <c r="AF35">
        <f t="shared" si="23"/>
        <v>5.7985800005553756E-2</v>
      </c>
      <c r="AG35" s="127"/>
      <c r="AH35">
        <f t="shared" si="24"/>
        <v>-2.6442983362274495E-2</v>
      </c>
      <c r="AI35">
        <f t="shared" si="25"/>
        <v>0.46834049172451475</v>
      </c>
      <c r="AJ35">
        <f t="shared" si="26"/>
        <v>-0.76130590543848919</v>
      </c>
      <c r="AK35">
        <f t="shared" si="27"/>
        <v>-0.54239624453817825</v>
      </c>
      <c r="AL35">
        <f t="shared" si="28"/>
        <v>0.79539427264914686</v>
      </c>
      <c r="AM35">
        <f t="shared" si="29"/>
        <v>0.42008134430803007</v>
      </c>
      <c r="AN35" s="72">
        <f t="shared" si="34"/>
        <v>7.981384848252536</v>
      </c>
      <c r="AO35" s="72">
        <f t="shared" si="34"/>
        <v>7.9813899917411746</v>
      </c>
      <c r="AP35" s="72">
        <f t="shared" si="34"/>
        <v>7.9814432775592197</v>
      </c>
      <c r="AQ35" s="72">
        <f t="shared" si="34"/>
        <v>7.9819940130375997</v>
      </c>
      <c r="AR35" s="72">
        <f t="shared" si="34"/>
        <v>7.9875539100331387</v>
      </c>
      <c r="AS35" s="72">
        <f t="shared" si="34"/>
        <v>8.0343810564864171</v>
      </c>
      <c r="AT35" s="72">
        <f t="shared" si="34"/>
        <v>8.2512593352167283</v>
      </c>
      <c r="AU35" s="72">
        <f t="shared" si="31"/>
        <v>8.7347387131483547</v>
      </c>
      <c r="AW35">
        <v>-3700</v>
      </c>
      <c r="AX35">
        <f t="shared" si="36"/>
        <v>9.9493854186390257E-2</v>
      </c>
      <c r="AY35">
        <f t="shared" si="37"/>
        <v>0.12667270300956107</v>
      </c>
      <c r="AZ35">
        <f t="shared" si="38"/>
        <v>-2.7178848823170822E-2</v>
      </c>
      <c r="BA35">
        <f t="shared" si="39"/>
        <v>0.38430582403774305</v>
      </c>
      <c r="BB35">
        <f t="shared" si="40"/>
        <v>-0.64074746421756379</v>
      </c>
      <c r="BC35">
        <f t="shared" si="41"/>
        <v>0.62554091305134008</v>
      </c>
      <c r="BD35">
        <f t="shared" si="42"/>
        <v>0.32338495851562937</v>
      </c>
      <c r="BE35">
        <f t="shared" si="35"/>
        <v>7.7205239204176426</v>
      </c>
      <c r="BF35">
        <f t="shared" si="35"/>
        <v>7.7205231271032071</v>
      </c>
      <c r="BG35">
        <f t="shared" si="35"/>
        <v>7.7205309770777459</v>
      </c>
      <c r="BH35">
        <f t="shared" si="35"/>
        <v>7.7204533205004129</v>
      </c>
      <c r="BI35">
        <f t="shared" si="35"/>
        <v>7.7212235312993336</v>
      </c>
      <c r="BJ35">
        <f t="shared" si="35"/>
        <v>7.7137703394428234</v>
      </c>
      <c r="BK35">
        <f t="shared" si="35"/>
        <v>7.8548218283739528</v>
      </c>
      <c r="BL35">
        <f t="shared" si="43"/>
        <v>8.4732801231923638</v>
      </c>
    </row>
    <row r="36" spans="1:64" x14ac:dyDescent="0.2">
      <c r="A36" s="75" t="s">
        <v>756</v>
      </c>
      <c r="B36" s="75"/>
      <c r="C36" s="76">
        <v>41903.461000000003</v>
      </c>
      <c r="D36" s="76" t="s">
        <v>758</v>
      </c>
      <c r="E36">
        <f t="shared" si="12"/>
        <v>-2601.9719590698082</v>
      </c>
      <c r="F36">
        <f t="shared" si="13"/>
        <v>-2602</v>
      </c>
      <c r="G36">
        <f t="shared" si="14"/>
        <v>5.998580000596121E-2</v>
      </c>
      <c r="I36">
        <f t="shared" si="33"/>
        <v>5.998580000596121E-2</v>
      </c>
      <c r="Q36" s="12">
        <f t="shared" si="15"/>
        <v>8.6503849827534923E-2</v>
      </c>
      <c r="R36" s="2">
        <f t="shared" si="16"/>
        <v>26884.961000000003</v>
      </c>
      <c r="S36" s="6">
        <v>0.1</v>
      </c>
      <c r="Z36">
        <f t="shared" si="17"/>
        <v>-2602</v>
      </c>
      <c r="AA36" s="72">
        <f t="shared" si="18"/>
        <v>6.0060866465260432E-2</v>
      </c>
      <c r="AB36" s="72">
        <f t="shared" si="19"/>
        <v>8.6428783368235701E-2</v>
      </c>
      <c r="AC36" s="72">
        <f t="shared" si="20"/>
        <v>5.998580000596121E-2</v>
      </c>
      <c r="AD36" s="72">
        <f t="shared" si="21"/>
        <v>-7.5066459299222288E-5</v>
      </c>
      <c r="AE36" s="72">
        <f t="shared" si="22"/>
        <v>5.6349733117217972E-10</v>
      </c>
      <c r="AF36">
        <f t="shared" si="23"/>
        <v>5.998580000596121E-2</v>
      </c>
      <c r="AG36" s="127"/>
      <c r="AH36">
        <f t="shared" si="24"/>
        <v>-2.6442983362274495E-2</v>
      </c>
      <c r="AI36">
        <f t="shared" si="25"/>
        <v>0.46834049172451475</v>
      </c>
      <c r="AJ36">
        <f t="shared" si="26"/>
        <v>-0.76130590543848919</v>
      </c>
      <c r="AK36">
        <f t="shared" si="27"/>
        <v>-0.54239624453817825</v>
      </c>
      <c r="AL36">
        <f t="shared" si="28"/>
        <v>0.79539427264914686</v>
      </c>
      <c r="AM36">
        <f t="shared" si="29"/>
        <v>0.42008134430803007</v>
      </c>
      <c r="AN36" s="72">
        <f t="shared" si="34"/>
        <v>7.981384848252536</v>
      </c>
      <c r="AO36" s="72">
        <f t="shared" si="34"/>
        <v>7.9813899917411746</v>
      </c>
      <c r="AP36" s="72">
        <f t="shared" si="34"/>
        <v>7.9814432775592197</v>
      </c>
      <c r="AQ36" s="72">
        <f t="shared" si="34"/>
        <v>7.9819940130375997</v>
      </c>
      <c r="AR36" s="72">
        <f t="shared" si="34"/>
        <v>7.9875539100331387</v>
      </c>
      <c r="AS36" s="72">
        <f t="shared" si="34"/>
        <v>8.0343810564864171</v>
      </c>
      <c r="AT36" s="72">
        <f t="shared" si="34"/>
        <v>8.2512593352167283</v>
      </c>
      <c r="AU36" s="72">
        <f t="shared" si="31"/>
        <v>8.7347387131483547</v>
      </c>
      <c r="AW36">
        <v>-3600</v>
      </c>
      <c r="AX36">
        <f t="shared" si="36"/>
        <v>9.5673249759516646E-2</v>
      </c>
      <c r="AY36">
        <f t="shared" si="37"/>
        <v>0.12286116031261499</v>
      </c>
      <c r="AZ36">
        <f t="shared" si="38"/>
        <v>-2.7187910553098341E-2</v>
      </c>
      <c r="BA36">
        <f t="shared" si="39"/>
        <v>0.39012531302661235</v>
      </c>
      <c r="BB36">
        <f t="shared" si="40"/>
        <v>-0.65065076688183399</v>
      </c>
      <c r="BC36">
        <f t="shared" si="41"/>
        <v>0.63851056405204376</v>
      </c>
      <c r="BD36">
        <f t="shared" si="42"/>
        <v>0.33056310688409446</v>
      </c>
      <c r="BE36">
        <f t="shared" si="35"/>
        <v>7.7423129370022554</v>
      </c>
      <c r="BF36">
        <f t="shared" si="35"/>
        <v>7.7423126959449213</v>
      </c>
      <c r="BG36">
        <f t="shared" si="35"/>
        <v>7.7423155440954199</v>
      </c>
      <c r="BH36">
        <f t="shared" si="35"/>
        <v>7.742281897131658</v>
      </c>
      <c r="BI36">
        <f t="shared" si="35"/>
        <v>7.742680036526183</v>
      </c>
      <c r="BJ36">
        <f t="shared" si="35"/>
        <v>7.7380561555566247</v>
      </c>
      <c r="BK36">
        <f t="shared" si="35"/>
        <v>7.8893064955217103</v>
      </c>
      <c r="BL36">
        <f t="shared" si="43"/>
        <v>8.4970923809297023</v>
      </c>
    </row>
    <row r="37" spans="1:64" x14ac:dyDescent="0.2">
      <c r="A37" s="75" t="s">
        <v>815</v>
      </c>
      <c r="B37" s="75"/>
      <c r="C37" s="76">
        <v>41903.464999999997</v>
      </c>
      <c r="D37" s="76"/>
      <c r="E37">
        <f t="shared" si="12"/>
        <v>-2601.970089231937</v>
      </c>
      <c r="F37">
        <f t="shared" si="13"/>
        <v>-2602</v>
      </c>
      <c r="G37">
        <f t="shared" si="14"/>
        <v>6.3985799999500159E-2</v>
      </c>
      <c r="I37">
        <f t="shared" si="33"/>
        <v>6.3985799999500159E-2</v>
      </c>
      <c r="Q37" s="12">
        <f t="shared" si="15"/>
        <v>8.6503849827534923E-2</v>
      </c>
      <c r="R37" s="2">
        <f t="shared" si="16"/>
        <v>26884.964999999997</v>
      </c>
      <c r="S37" s="6">
        <v>0.1</v>
      </c>
      <c r="Z37">
        <f t="shared" si="17"/>
        <v>-2602</v>
      </c>
      <c r="AA37" s="72">
        <f t="shared" si="18"/>
        <v>6.0060866465260432E-2</v>
      </c>
      <c r="AB37" s="72">
        <f t="shared" si="19"/>
        <v>9.0428783361774651E-2</v>
      </c>
      <c r="AC37" s="72">
        <f t="shared" si="20"/>
        <v>6.3985799999500159E-2</v>
      </c>
      <c r="AD37" s="72">
        <f t="shared" si="21"/>
        <v>3.9249335342397274E-3</v>
      </c>
      <c r="AE37" s="72">
        <f t="shared" si="22"/>
        <v>1.5405103248199557E-6</v>
      </c>
      <c r="AF37">
        <f t="shared" si="23"/>
        <v>6.3985799999500159E-2</v>
      </c>
      <c r="AG37" s="127"/>
      <c r="AH37">
        <f t="shared" si="24"/>
        <v>-2.6442983362274495E-2</v>
      </c>
      <c r="AI37">
        <f t="shared" si="25"/>
        <v>0.46834049172451475</v>
      </c>
      <c r="AJ37">
        <f t="shared" si="26"/>
        <v>-0.76130590543848919</v>
      </c>
      <c r="AK37">
        <f t="shared" si="27"/>
        <v>-0.54239624453817825</v>
      </c>
      <c r="AL37">
        <f t="shared" si="28"/>
        <v>0.79539427264914686</v>
      </c>
      <c r="AM37">
        <f t="shared" si="29"/>
        <v>0.42008134430803007</v>
      </c>
      <c r="AN37" s="72">
        <f t="shared" si="34"/>
        <v>7.981384848252536</v>
      </c>
      <c r="AO37" s="72">
        <f t="shared" si="34"/>
        <v>7.9813899917411746</v>
      </c>
      <c r="AP37" s="72">
        <f t="shared" si="34"/>
        <v>7.9814432775592197</v>
      </c>
      <c r="AQ37" s="72">
        <f t="shared" si="34"/>
        <v>7.9819940130375997</v>
      </c>
      <c r="AR37" s="72">
        <f t="shared" si="34"/>
        <v>7.9875539100331387</v>
      </c>
      <c r="AS37" s="72">
        <f t="shared" si="34"/>
        <v>8.0343810564864171</v>
      </c>
      <c r="AT37" s="72">
        <f t="shared" si="34"/>
        <v>8.2512593352167283</v>
      </c>
      <c r="AU37" s="72">
        <f t="shared" si="31"/>
        <v>8.7347387131483547</v>
      </c>
      <c r="AW37">
        <v>-3500</v>
      </c>
      <c r="AX37">
        <f t="shared" si="36"/>
        <v>9.1896409549751423E-2</v>
      </c>
      <c r="AY37">
        <f t="shared" si="37"/>
        <v>0.1190803144488698</v>
      </c>
      <c r="AZ37">
        <f t="shared" si="38"/>
        <v>-2.7183904899118372E-2</v>
      </c>
      <c r="BA37">
        <f t="shared" si="39"/>
        <v>0.39623281240008545</v>
      </c>
      <c r="BB37">
        <f t="shared" si="40"/>
        <v>-0.66074680979798273</v>
      </c>
      <c r="BC37">
        <f t="shared" si="41"/>
        <v>0.65188273144219644</v>
      </c>
      <c r="BD37">
        <f t="shared" si="42"/>
        <v>0.33799633157440678</v>
      </c>
      <c r="BE37">
        <f t="shared" si="35"/>
        <v>7.7644374888926109</v>
      </c>
      <c r="BF37">
        <f t="shared" si="35"/>
        <v>7.7644374620353318</v>
      </c>
      <c r="BG37">
        <f t="shared" si="35"/>
        <v>7.7644378574680983</v>
      </c>
      <c r="BH37">
        <f t="shared" si="35"/>
        <v>7.7644320354954104</v>
      </c>
      <c r="BI37">
        <f t="shared" si="35"/>
        <v>7.7645177908080578</v>
      </c>
      <c r="BJ37">
        <f t="shared" si="35"/>
        <v>7.7632628241066231</v>
      </c>
      <c r="BK37">
        <f t="shared" si="35"/>
        <v>7.9241357753374286</v>
      </c>
      <c r="BL37">
        <f t="shared" si="43"/>
        <v>8.5209046386670426</v>
      </c>
    </row>
    <row r="38" spans="1:64" x14ac:dyDescent="0.2">
      <c r="A38" s="75" t="s">
        <v>816</v>
      </c>
      <c r="B38" s="75"/>
      <c r="C38" s="76">
        <v>41918.444000000003</v>
      </c>
      <c r="D38" s="76"/>
      <c r="E38">
        <f t="shared" si="12"/>
        <v>-2594.9680138521312</v>
      </c>
      <c r="F38">
        <f t="shared" si="13"/>
        <v>-2595</v>
      </c>
      <c r="G38">
        <f t="shared" si="14"/>
        <v>6.8425500001467299E-2</v>
      </c>
      <c r="I38">
        <f t="shared" si="33"/>
        <v>6.8425500001467299E-2</v>
      </c>
      <c r="Q38" s="12">
        <f t="shared" si="15"/>
        <v>8.625963624282619E-2</v>
      </c>
      <c r="R38" s="2">
        <f t="shared" si="16"/>
        <v>26899.944000000003</v>
      </c>
      <c r="S38" s="6">
        <v>0.1</v>
      </c>
      <c r="Z38">
        <f t="shared" si="17"/>
        <v>-2595</v>
      </c>
      <c r="AA38" s="72">
        <f t="shared" si="18"/>
        <v>5.9828370322608973E-2</v>
      </c>
      <c r="AB38" s="72">
        <f t="shared" si="19"/>
        <v>9.4856765921684516E-2</v>
      </c>
      <c r="AC38" s="72">
        <f t="shared" si="20"/>
        <v>6.8425500001467299E-2</v>
      </c>
      <c r="AD38" s="72">
        <f t="shared" si="21"/>
        <v>8.5971296788583257E-3</v>
      </c>
      <c r="AE38" s="72">
        <f t="shared" si="22"/>
        <v>7.3910638715106662E-6</v>
      </c>
      <c r="AF38">
        <f t="shared" si="23"/>
        <v>6.8425500001467299E-2</v>
      </c>
      <c r="AG38" s="127"/>
      <c r="AH38">
        <f t="shared" si="24"/>
        <v>-2.6431265920217221E-2</v>
      </c>
      <c r="AI38">
        <f t="shared" si="25"/>
        <v>0.46906254366695688</v>
      </c>
      <c r="AJ38">
        <f t="shared" si="26"/>
        <v>-0.76216782671840411</v>
      </c>
      <c r="AK38">
        <f t="shared" si="27"/>
        <v>-0.54310306231087302</v>
      </c>
      <c r="AL38">
        <f t="shared" si="28"/>
        <v>0.79672463155659601</v>
      </c>
      <c r="AM38">
        <f t="shared" si="29"/>
        <v>0.42086412572063864</v>
      </c>
      <c r="AN38" s="72">
        <f t="shared" si="34"/>
        <v>7.9832312107101409</v>
      </c>
      <c r="AO38" s="72">
        <f t="shared" si="34"/>
        <v>7.9832367089376763</v>
      </c>
      <c r="AP38" s="72">
        <f t="shared" si="34"/>
        <v>7.983292859969314</v>
      </c>
      <c r="AQ38" s="72">
        <f t="shared" si="34"/>
        <v>7.9838649241860189</v>
      </c>
      <c r="AR38" s="72">
        <f t="shared" si="34"/>
        <v>7.9895563607922266</v>
      </c>
      <c r="AS38" s="72">
        <f t="shared" si="34"/>
        <v>8.0368272997718719</v>
      </c>
      <c r="AT38" s="72">
        <f t="shared" si="34"/>
        <v>8.2539032267670809</v>
      </c>
      <c r="AU38" s="72">
        <f t="shared" si="31"/>
        <v>8.7364055711899677</v>
      </c>
      <c r="AW38">
        <v>-3400</v>
      </c>
      <c r="AX38">
        <f t="shared" si="36"/>
        <v>8.8163955294225632E-2</v>
      </c>
      <c r="AY38">
        <f t="shared" si="37"/>
        <v>0.11533016541832544</v>
      </c>
      <c r="AZ38">
        <f t="shared" si="38"/>
        <v>-2.7166210124099803E-2</v>
      </c>
      <c r="BA38">
        <f t="shared" si="39"/>
        <v>0.40264957802216561</v>
      </c>
      <c r="BB38">
        <f t="shared" si="40"/>
        <v>-0.67104303689394595</v>
      </c>
      <c r="BC38">
        <f t="shared" si="41"/>
        <v>0.66568417324659868</v>
      </c>
      <c r="BD38">
        <f t="shared" si="42"/>
        <v>0.34570350000243988</v>
      </c>
      <c r="BE38">
        <f t="shared" si="35"/>
        <v>7.7869143494656372</v>
      </c>
      <c r="BF38">
        <f t="shared" si="35"/>
        <v>7.7869143667952576</v>
      </c>
      <c r="BG38">
        <f t="shared" si="35"/>
        <v>7.7869140263326351</v>
      </c>
      <c r="BH38">
        <f t="shared" si="35"/>
        <v>7.786920715473701</v>
      </c>
      <c r="BI38">
        <f t="shared" si="35"/>
        <v>7.7867894143081928</v>
      </c>
      <c r="BJ38">
        <f t="shared" si="35"/>
        <v>7.7894154525721948</v>
      </c>
      <c r="BK38">
        <f t="shared" si="35"/>
        <v>7.959303421204555</v>
      </c>
      <c r="BL38">
        <f t="shared" si="43"/>
        <v>8.5447168964043829</v>
      </c>
    </row>
    <row r="39" spans="1:64" x14ac:dyDescent="0.2">
      <c r="A39" s="75" t="s">
        <v>816</v>
      </c>
      <c r="B39" s="75"/>
      <c r="C39" s="76">
        <v>41918.445</v>
      </c>
      <c r="D39" s="76"/>
      <c r="E39">
        <f t="shared" si="12"/>
        <v>-2594.9675463926642</v>
      </c>
      <c r="F39">
        <f t="shared" si="13"/>
        <v>-2595</v>
      </c>
      <c r="G39">
        <f t="shared" si="14"/>
        <v>6.9425499998033047E-2</v>
      </c>
      <c r="I39">
        <f t="shared" si="33"/>
        <v>6.9425499998033047E-2</v>
      </c>
      <c r="Q39" s="12">
        <f t="shared" si="15"/>
        <v>8.625963624282619E-2</v>
      </c>
      <c r="R39" s="2">
        <f t="shared" si="16"/>
        <v>26899.945</v>
      </c>
      <c r="S39" s="6">
        <v>0.1</v>
      </c>
      <c r="Z39">
        <f t="shared" si="17"/>
        <v>-2595</v>
      </c>
      <c r="AA39" s="72">
        <f t="shared" si="18"/>
        <v>5.9828370322608973E-2</v>
      </c>
      <c r="AB39" s="72">
        <f t="shared" si="19"/>
        <v>9.5856765918250264E-2</v>
      </c>
      <c r="AC39" s="72">
        <f t="shared" si="20"/>
        <v>6.9425499998033047E-2</v>
      </c>
      <c r="AD39" s="72">
        <f t="shared" si="21"/>
        <v>9.5971296754240737E-3</v>
      </c>
      <c r="AE39" s="72">
        <f t="shared" si="22"/>
        <v>9.210489800690539E-6</v>
      </c>
      <c r="AF39">
        <f t="shared" si="23"/>
        <v>6.9425499998033047E-2</v>
      </c>
      <c r="AG39" s="127"/>
      <c r="AH39">
        <f t="shared" si="24"/>
        <v>-2.6431265920217221E-2</v>
      </c>
      <c r="AI39">
        <f t="shared" si="25"/>
        <v>0.46906254366695688</v>
      </c>
      <c r="AJ39">
        <f t="shared" si="26"/>
        <v>-0.76216782671840411</v>
      </c>
      <c r="AK39">
        <f t="shared" si="27"/>
        <v>-0.54310306231087302</v>
      </c>
      <c r="AL39">
        <f t="shared" si="28"/>
        <v>0.79672463155659601</v>
      </c>
      <c r="AM39">
        <f t="shared" si="29"/>
        <v>0.42086412572063864</v>
      </c>
      <c r="AN39" s="72">
        <f t="shared" si="34"/>
        <v>7.9832312107101409</v>
      </c>
      <c r="AO39" s="72">
        <f t="shared" si="34"/>
        <v>7.9832367089376763</v>
      </c>
      <c r="AP39" s="72">
        <f t="shared" si="34"/>
        <v>7.983292859969314</v>
      </c>
      <c r="AQ39" s="72">
        <f t="shared" si="34"/>
        <v>7.9838649241860189</v>
      </c>
      <c r="AR39" s="72">
        <f t="shared" si="34"/>
        <v>7.9895563607922266</v>
      </c>
      <c r="AS39" s="72">
        <f t="shared" si="34"/>
        <v>8.0368272997718719</v>
      </c>
      <c r="AT39" s="72">
        <f t="shared" si="34"/>
        <v>8.2539032267670809</v>
      </c>
      <c r="AU39" s="72">
        <f t="shared" si="31"/>
        <v>8.7364055711899677</v>
      </c>
      <c r="AW39">
        <v>-3300</v>
      </c>
      <c r="AX39">
        <f t="shared" si="36"/>
        <v>8.4476554448978183E-2</v>
      </c>
      <c r="AY39">
        <f t="shared" si="37"/>
        <v>0.11161071322098196</v>
      </c>
      <c r="AZ39">
        <f t="shared" si="38"/>
        <v>-2.7134158772003775E-2</v>
      </c>
      <c r="BA39">
        <f t="shared" si="39"/>
        <v>0.40939905276090216</v>
      </c>
      <c r="BB39">
        <f t="shared" si="40"/>
        <v>-0.681547092709195</v>
      </c>
      <c r="BC39">
        <f t="shared" si="41"/>
        <v>0.67994419251269744</v>
      </c>
      <c r="BD39">
        <f t="shared" si="42"/>
        <v>0.35370548301607718</v>
      </c>
      <c r="BE39">
        <f t="shared" si="35"/>
        <v>7.8097615597023236</v>
      </c>
      <c r="BF39">
        <f t="shared" si="35"/>
        <v>7.809761567939022</v>
      </c>
      <c r="BG39">
        <f t="shared" si="35"/>
        <v>7.809761322614726</v>
      </c>
      <c r="BH39">
        <f t="shared" si="35"/>
        <v>7.8097686300108204</v>
      </c>
      <c r="BI39">
        <f t="shared" si="35"/>
        <v>7.8095514818744647</v>
      </c>
      <c r="BJ39">
        <f t="shared" si="35"/>
        <v>7.8165374566329966</v>
      </c>
      <c r="BK39">
        <f t="shared" si="35"/>
        <v>7.9948029946540604</v>
      </c>
      <c r="BL39">
        <f t="shared" si="43"/>
        <v>8.5685291541417232</v>
      </c>
    </row>
    <row r="40" spans="1:64" x14ac:dyDescent="0.2">
      <c r="A40" s="75" t="s">
        <v>816</v>
      </c>
      <c r="B40" s="75"/>
      <c r="C40" s="76">
        <v>41933.423999999999</v>
      </c>
      <c r="D40" s="76"/>
      <c r="E40">
        <f t="shared" si="12"/>
        <v>-2587.9654710128621</v>
      </c>
      <c r="F40">
        <f t="shared" si="13"/>
        <v>-2588</v>
      </c>
      <c r="G40">
        <f t="shared" si="14"/>
        <v>7.3865200000000186E-2</v>
      </c>
      <c r="I40">
        <f t="shared" si="33"/>
        <v>7.3865200000000186E-2</v>
      </c>
      <c r="Q40" s="12">
        <f t="shared" si="15"/>
        <v>8.6015573072600146E-2</v>
      </c>
      <c r="R40" s="2">
        <f t="shared" si="16"/>
        <v>26914.923999999999</v>
      </c>
      <c r="S40" s="6">
        <v>0.1</v>
      </c>
      <c r="Z40">
        <f t="shared" si="17"/>
        <v>-2588</v>
      </c>
      <c r="AA40" s="72">
        <f t="shared" si="18"/>
        <v>5.9596133020707903E-2</v>
      </c>
      <c r="AB40" s="72">
        <f t="shared" si="19"/>
        <v>0.10028464005189243</v>
      </c>
      <c r="AC40" s="72">
        <f t="shared" si="20"/>
        <v>7.3865200000000186E-2</v>
      </c>
      <c r="AD40" s="72">
        <f t="shared" si="21"/>
        <v>1.4269066979292283E-2</v>
      </c>
      <c r="AE40" s="72">
        <f t="shared" si="22"/>
        <v>2.036062724595294E-5</v>
      </c>
      <c r="AF40">
        <f t="shared" si="23"/>
        <v>7.3865200000000186E-2</v>
      </c>
      <c r="AG40" s="127"/>
      <c r="AH40">
        <f t="shared" si="24"/>
        <v>-2.6419440051892246E-2</v>
      </c>
      <c r="AI40">
        <f t="shared" si="25"/>
        <v>0.46978777224623058</v>
      </c>
      <c r="AJ40">
        <f t="shared" si="26"/>
        <v>-0.7630310578787467</v>
      </c>
      <c r="AK40">
        <f t="shared" si="27"/>
        <v>-0.54381109989520726</v>
      </c>
      <c r="AL40">
        <f t="shared" si="28"/>
        <v>0.79805910394984703</v>
      </c>
      <c r="AM40">
        <f t="shared" si="29"/>
        <v>0.42164976794171116</v>
      </c>
      <c r="AN40" s="72">
        <f t="shared" si="34"/>
        <v>7.9850804270933891</v>
      </c>
      <c r="AO40" s="72">
        <f t="shared" si="34"/>
        <v>7.9850862998333554</v>
      </c>
      <c r="AP40" s="72">
        <f t="shared" si="34"/>
        <v>7.9851454337414012</v>
      </c>
      <c r="AQ40" s="72">
        <f t="shared" si="34"/>
        <v>7.9857393955005671</v>
      </c>
      <c r="AR40" s="72">
        <f t="shared" si="34"/>
        <v>7.9915640208692489</v>
      </c>
      <c r="AS40" s="72">
        <f t="shared" si="34"/>
        <v>8.0392788321285877</v>
      </c>
      <c r="AT40" s="72">
        <f t="shared" si="34"/>
        <v>8.2565484589092293</v>
      </c>
      <c r="AU40" s="72">
        <f t="shared" si="31"/>
        <v>8.7380724292315826</v>
      </c>
      <c r="AW40">
        <v>-3200</v>
      </c>
      <c r="AX40">
        <f t="shared" si="36"/>
        <v>8.0834924911618811E-2</v>
      </c>
      <c r="AY40">
        <f t="shared" si="37"/>
        <v>0.10792195785683933</v>
      </c>
      <c r="AZ40">
        <f t="shared" si="38"/>
        <v>-2.7087032945220527E-2</v>
      </c>
      <c r="BA40">
        <f t="shared" si="39"/>
        <v>0.41650715266447436</v>
      </c>
      <c r="BB40">
        <f t="shared" si="40"/>
        <v>-0.69226678350649851</v>
      </c>
      <c r="BC40">
        <f t="shared" si="41"/>
        <v>0.69469495482136479</v>
      </c>
      <c r="BD40">
        <f t="shared" si="42"/>
        <v>0.36202543539948195</v>
      </c>
      <c r="BE40">
        <f t="shared" si="35"/>
        <v>7.8329985560793354</v>
      </c>
      <c r="BF40">
        <f t="shared" si="35"/>
        <v>7.8329985566325195</v>
      </c>
      <c r="BG40">
        <f t="shared" si="35"/>
        <v>7.832998521919011</v>
      </c>
      <c r="BH40">
        <f t="shared" si="35"/>
        <v>7.8330007003785695</v>
      </c>
      <c r="BI40">
        <f t="shared" si="35"/>
        <v>7.8328644257159965</v>
      </c>
      <c r="BJ40">
        <f t="shared" si="35"/>
        <v>7.8446504136174546</v>
      </c>
      <c r="BK40">
        <f t="shared" si="35"/>
        <v>8.0306278690150279</v>
      </c>
      <c r="BL40">
        <f t="shared" si="43"/>
        <v>8.5923414118790618</v>
      </c>
    </row>
    <row r="41" spans="1:64" x14ac:dyDescent="0.2">
      <c r="A41" s="75" t="s">
        <v>814</v>
      </c>
      <c r="B41" s="75"/>
      <c r="C41" s="76">
        <v>41952.665000000001</v>
      </c>
      <c r="D41" s="76"/>
      <c r="E41">
        <f t="shared" si="12"/>
        <v>-2578.9710833779868</v>
      </c>
      <c r="F41">
        <f t="shared" si="13"/>
        <v>-2579</v>
      </c>
      <c r="G41">
        <f t="shared" si="14"/>
        <v>6.1859100002038758E-2</v>
      </c>
      <c r="I41">
        <f t="shared" si="33"/>
        <v>6.1859100002038758E-2</v>
      </c>
      <c r="Q41" s="12">
        <f t="shared" si="15"/>
        <v>8.5701998585222844E-2</v>
      </c>
      <c r="R41" s="2">
        <f t="shared" si="16"/>
        <v>26934.165000000001</v>
      </c>
      <c r="S41" s="6">
        <v>0.1</v>
      </c>
      <c r="Z41">
        <f t="shared" si="17"/>
        <v>-2579</v>
      </c>
      <c r="AA41" s="72">
        <f t="shared" si="18"/>
        <v>5.9297923282761685E-2</v>
      </c>
      <c r="AB41" s="72">
        <f t="shared" si="19"/>
        <v>8.8263175304499925E-2</v>
      </c>
      <c r="AC41" s="72">
        <f t="shared" si="20"/>
        <v>6.1859100002038758E-2</v>
      </c>
      <c r="AD41" s="72">
        <f t="shared" si="21"/>
        <v>2.5611767192770737E-3</v>
      </c>
      <c r="AE41" s="72">
        <f t="shared" si="22"/>
        <v>6.559626187366875E-7</v>
      </c>
      <c r="AF41">
        <f t="shared" si="23"/>
        <v>6.1859100002038758E-2</v>
      </c>
      <c r="AG41" s="127"/>
      <c r="AH41">
        <f t="shared" si="24"/>
        <v>-2.6404075302461159E-2</v>
      </c>
      <c r="AI41">
        <f t="shared" si="25"/>
        <v>0.47072491030095731</v>
      </c>
      <c r="AJ41">
        <f t="shared" si="26"/>
        <v>-0.76414285414007144</v>
      </c>
      <c r="AK41">
        <f t="shared" si="27"/>
        <v>-0.54472323087318431</v>
      </c>
      <c r="AL41">
        <f t="shared" si="28"/>
        <v>0.79978093815701701</v>
      </c>
      <c r="AM41">
        <f t="shared" si="29"/>
        <v>0.42266411469289444</v>
      </c>
      <c r="AN41" s="72">
        <f t="shared" ref="AN41:AT50" si="44">$AU41+$AB$7*SIN(AO41)</f>
        <v>7.9874622050748005</v>
      </c>
      <c r="AO41" s="72">
        <f t="shared" si="44"/>
        <v>7.9874685897609785</v>
      </c>
      <c r="AP41" s="72">
        <f t="shared" si="44"/>
        <v>7.9875317371840246</v>
      </c>
      <c r="AQ41" s="72">
        <f t="shared" si="44"/>
        <v>7.9881547026008342</v>
      </c>
      <c r="AR41" s="72">
        <f t="shared" si="44"/>
        <v>7.9941529963253544</v>
      </c>
      <c r="AS41" s="72">
        <f t="shared" si="44"/>
        <v>8.0424385758148986</v>
      </c>
      <c r="AT41" s="72">
        <f t="shared" si="44"/>
        <v>8.2599514371374685</v>
      </c>
      <c r="AU41" s="72">
        <f t="shared" si="31"/>
        <v>8.7402155324279427</v>
      </c>
      <c r="AW41">
        <v>-3100</v>
      </c>
      <c r="AX41">
        <f t="shared" si="36"/>
        <v>7.7239840346514849E-2</v>
      </c>
      <c r="AY41">
        <f t="shared" si="37"/>
        <v>0.10426389932589755</v>
      </c>
      <c r="AZ41">
        <f t="shared" si="38"/>
        <v>-2.7024058979382707E-2</v>
      </c>
      <c r="BA41">
        <f t="shared" si="39"/>
        <v>0.42400259842930177</v>
      </c>
      <c r="BB41">
        <f t="shared" si="40"/>
        <v>-0.70321002186170767</v>
      </c>
      <c r="BC41">
        <f t="shared" si="41"/>
        <v>0.7099718546078162</v>
      </c>
      <c r="BD41">
        <f t="shared" si="42"/>
        <v>0.37068912530249731</v>
      </c>
      <c r="BE41">
        <f t="shared" si="35"/>
        <v>7.856646314244613</v>
      </c>
      <c r="BF41">
        <f t="shared" si="35"/>
        <v>7.8566463142458547</v>
      </c>
      <c r="BG41">
        <f t="shared" si="35"/>
        <v>7.8566463148593062</v>
      </c>
      <c r="BH41">
        <f t="shared" si="35"/>
        <v>7.8566466179534205</v>
      </c>
      <c r="BI41">
        <f t="shared" si="35"/>
        <v>7.856792376087502</v>
      </c>
      <c r="BJ41">
        <f t="shared" si="35"/>
        <v>7.8737739185464681</v>
      </c>
      <c r="BK41">
        <f t="shared" si="35"/>
        <v>8.0667712331719645</v>
      </c>
      <c r="BL41">
        <f t="shared" si="43"/>
        <v>8.6161536696164021</v>
      </c>
    </row>
    <row r="42" spans="1:64" x14ac:dyDescent="0.2">
      <c r="A42" s="75" t="s">
        <v>817</v>
      </c>
      <c r="B42" s="75"/>
      <c r="C42" s="76">
        <v>42241.442000000003</v>
      </c>
      <c r="D42" s="76"/>
      <c r="E42">
        <f t="shared" si="12"/>
        <v>-2443.9795404209617</v>
      </c>
      <c r="F42">
        <f t="shared" si="13"/>
        <v>-2444</v>
      </c>
      <c r="G42">
        <f t="shared" si="14"/>
        <v>4.3767600000137463E-2</v>
      </c>
      <c r="I42">
        <f t="shared" si="33"/>
        <v>4.3767600000137463E-2</v>
      </c>
      <c r="Q42" s="12">
        <f t="shared" si="15"/>
        <v>8.102821859643454E-2</v>
      </c>
      <c r="R42" s="2">
        <f t="shared" si="16"/>
        <v>27222.942000000003</v>
      </c>
      <c r="S42" s="6">
        <v>0.1</v>
      </c>
      <c r="Z42">
        <f t="shared" si="17"/>
        <v>-2444</v>
      </c>
      <c r="AA42" s="72">
        <f t="shared" si="18"/>
        <v>5.4876905490371386E-2</v>
      </c>
      <c r="AB42" s="72">
        <f t="shared" si="19"/>
        <v>6.9918913106200617E-2</v>
      </c>
      <c r="AC42" s="72">
        <f t="shared" si="20"/>
        <v>4.3767600000137463E-2</v>
      </c>
      <c r="AD42" s="72">
        <f t="shared" si="21"/>
        <v>-1.1109305490233923E-2</v>
      </c>
      <c r="AE42" s="72">
        <f t="shared" si="22"/>
        <v>1.2341666847534158E-5</v>
      </c>
      <c r="AF42">
        <f t="shared" si="23"/>
        <v>4.3767600000137463E-2</v>
      </c>
      <c r="AG42" s="127"/>
      <c r="AH42">
        <f t="shared" si="24"/>
        <v>-2.6151313106063157E-2</v>
      </c>
      <c r="AI42">
        <f t="shared" si="25"/>
        <v>0.48544800646277275</v>
      </c>
      <c r="AJ42">
        <f t="shared" si="26"/>
        <v>-0.78108233925774584</v>
      </c>
      <c r="AK42">
        <f t="shared" si="27"/>
        <v>-0.55865173836274362</v>
      </c>
      <c r="AL42">
        <f t="shared" si="28"/>
        <v>0.82646673913969726</v>
      </c>
      <c r="AM42">
        <f t="shared" si="29"/>
        <v>0.43848079486763691</v>
      </c>
      <c r="AN42" s="72">
        <f t="shared" si="44"/>
        <v>8.0237767502272916</v>
      </c>
      <c r="AO42" s="72">
        <f t="shared" si="44"/>
        <v>8.0237963702153081</v>
      </c>
      <c r="AP42" s="72">
        <f t="shared" si="44"/>
        <v>8.0239491569661219</v>
      </c>
      <c r="AQ42" s="72">
        <f t="shared" si="44"/>
        <v>8.0251343318259938</v>
      </c>
      <c r="AR42" s="72">
        <f t="shared" si="44"/>
        <v>8.0340656416000371</v>
      </c>
      <c r="AS42" s="72">
        <f t="shared" si="44"/>
        <v>8.0908852102050819</v>
      </c>
      <c r="AT42" s="72">
        <f t="shared" si="44"/>
        <v>8.3112575421866506</v>
      </c>
      <c r="AU42" s="72">
        <f t="shared" si="31"/>
        <v>8.7723620803733517</v>
      </c>
      <c r="AW42">
        <v>-3000</v>
      </c>
      <c r="AX42">
        <f t="shared" si="36"/>
        <v>7.3692136214213541E-2</v>
      </c>
      <c r="AY42">
        <f t="shared" si="37"/>
        <v>0.10063653762815664</v>
      </c>
      <c r="AZ42">
        <f t="shared" si="38"/>
        <v>-2.6944401413943091E-2</v>
      </c>
      <c r="BA42">
        <f t="shared" si="39"/>
        <v>0.43191730167027553</v>
      </c>
      <c r="BB42">
        <f t="shared" si="40"/>
        <v>-0.71438475119057521</v>
      </c>
      <c r="BC42">
        <f t="shared" si="41"/>
        <v>0.72581394149471434</v>
      </c>
      <c r="BD42">
        <f t="shared" si="42"/>
        <v>0.37972532419012123</v>
      </c>
      <c r="BE42">
        <f t="shared" ref="BE42:BK51" si="45">$BL42+$AB$7*SIN(BF42)</f>
        <v>7.8807275142069457</v>
      </c>
      <c r="BF42">
        <f t="shared" si="45"/>
        <v>7.8807275198231208</v>
      </c>
      <c r="BG42">
        <f t="shared" si="45"/>
        <v>7.8807277963259867</v>
      </c>
      <c r="BH42">
        <f t="shared" si="45"/>
        <v>7.8807414059448035</v>
      </c>
      <c r="BI42">
        <f t="shared" si="45"/>
        <v>7.8814029335500262</v>
      </c>
      <c r="BJ42">
        <f t="shared" si="45"/>
        <v>7.9039254437053055</v>
      </c>
      <c r="BK42">
        <f t="shared" si="45"/>
        <v>8.1032260954266668</v>
      </c>
      <c r="BL42">
        <f t="shared" si="43"/>
        <v>8.6399659273537424</v>
      </c>
    </row>
    <row r="43" spans="1:64" x14ac:dyDescent="0.2">
      <c r="A43" s="75" t="s">
        <v>817</v>
      </c>
      <c r="B43" s="75"/>
      <c r="C43" s="76">
        <v>42241.457999999999</v>
      </c>
      <c r="D43" s="76"/>
      <c r="E43">
        <f t="shared" si="12"/>
        <v>-2443.9720610694662</v>
      </c>
      <c r="F43">
        <f t="shared" si="13"/>
        <v>-2444</v>
      </c>
      <c r="G43">
        <f t="shared" si="14"/>
        <v>5.9767599996121135E-2</v>
      </c>
      <c r="I43">
        <f t="shared" si="33"/>
        <v>5.9767599996121135E-2</v>
      </c>
      <c r="Q43" s="12">
        <f t="shared" si="15"/>
        <v>8.102821859643454E-2</v>
      </c>
      <c r="R43" s="2">
        <f t="shared" si="16"/>
        <v>27222.957999999999</v>
      </c>
      <c r="S43" s="6">
        <v>0.1</v>
      </c>
      <c r="Z43">
        <f t="shared" si="17"/>
        <v>-2444</v>
      </c>
      <c r="AA43" s="72">
        <f t="shared" si="18"/>
        <v>5.4876905490371386E-2</v>
      </c>
      <c r="AB43" s="72">
        <f t="shared" si="19"/>
        <v>8.5918913102184288E-2</v>
      </c>
      <c r="AC43" s="72">
        <f t="shared" si="20"/>
        <v>5.9767599996121135E-2</v>
      </c>
      <c r="AD43" s="72">
        <f t="shared" si="21"/>
        <v>4.8906945057497486E-3</v>
      </c>
      <c r="AE43" s="72">
        <f t="shared" si="22"/>
        <v>2.3918892748570781E-6</v>
      </c>
      <c r="AF43">
        <f t="shared" si="23"/>
        <v>5.9767599996121135E-2</v>
      </c>
      <c r="AG43" s="127"/>
      <c r="AH43">
        <f t="shared" si="24"/>
        <v>-2.6151313106063157E-2</v>
      </c>
      <c r="AI43">
        <f t="shared" si="25"/>
        <v>0.48544800646277275</v>
      </c>
      <c r="AJ43">
        <f t="shared" si="26"/>
        <v>-0.78108233925774584</v>
      </c>
      <c r="AK43">
        <f t="shared" si="27"/>
        <v>-0.55865173836274362</v>
      </c>
      <c r="AL43">
        <f t="shared" si="28"/>
        <v>0.82646673913969726</v>
      </c>
      <c r="AM43">
        <f t="shared" si="29"/>
        <v>0.43848079486763691</v>
      </c>
      <c r="AN43" s="72">
        <f t="shared" si="44"/>
        <v>8.0237767502272916</v>
      </c>
      <c r="AO43" s="72">
        <f t="shared" si="44"/>
        <v>8.0237963702153081</v>
      </c>
      <c r="AP43" s="72">
        <f t="shared" si="44"/>
        <v>8.0239491569661219</v>
      </c>
      <c r="AQ43" s="72">
        <f t="shared" si="44"/>
        <v>8.0251343318259938</v>
      </c>
      <c r="AR43" s="72">
        <f t="shared" si="44"/>
        <v>8.0340656416000371</v>
      </c>
      <c r="AS43" s="72">
        <f t="shared" si="44"/>
        <v>8.0908852102050819</v>
      </c>
      <c r="AT43" s="72">
        <f t="shared" si="44"/>
        <v>8.3112575421866506</v>
      </c>
      <c r="AU43" s="72">
        <f t="shared" si="31"/>
        <v>8.7723620803733517</v>
      </c>
      <c r="AW43">
        <v>-2900</v>
      </c>
      <c r="AX43">
        <f t="shared" si="36"/>
        <v>7.0192716646814396E-2</v>
      </c>
      <c r="AY43">
        <f t="shared" si="37"/>
        <v>9.7039872763616572E-2</v>
      </c>
      <c r="AZ43">
        <f t="shared" si="38"/>
        <v>-2.6847156116802169E-2</v>
      </c>
      <c r="BA43">
        <f t="shared" si="39"/>
        <v>0.44028681817487292</v>
      </c>
      <c r="BB43">
        <f t="shared" si="40"/>
        <v>-0.72579884587460364</v>
      </c>
      <c r="BC43">
        <f t="shared" si="41"/>
        <v>0.74226442119770208</v>
      </c>
      <c r="BD43">
        <f t="shared" si="42"/>
        <v>0.38916627237123591</v>
      </c>
      <c r="BE43">
        <f t="shared" si="45"/>
        <v>7.9052667347979675</v>
      </c>
      <c r="BF43">
        <f t="shared" si="45"/>
        <v>7.9052668211846706</v>
      </c>
      <c r="BG43">
        <f t="shared" si="45"/>
        <v>7.905269039904355</v>
      </c>
      <c r="BH43">
        <f t="shared" si="45"/>
        <v>7.9053259917413374</v>
      </c>
      <c r="BI43">
        <f t="shared" si="45"/>
        <v>7.9067668667581499</v>
      </c>
      <c r="BJ43">
        <f t="shared" si="45"/>
        <v>7.9351202026945655</v>
      </c>
      <c r="BK43">
        <f t="shared" si="45"/>
        <v>8.1399852874624994</v>
      </c>
      <c r="BL43">
        <f t="shared" si="43"/>
        <v>8.6637781850910827</v>
      </c>
    </row>
    <row r="44" spans="1:64" x14ac:dyDescent="0.2">
      <c r="A44" s="75" t="s">
        <v>818</v>
      </c>
      <c r="B44" s="75"/>
      <c r="C44" s="76">
        <v>42361.241999999998</v>
      </c>
      <c r="D44" s="76"/>
      <c r="E44">
        <f t="shared" si="12"/>
        <v>-2387.9778960855369</v>
      </c>
      <c r="F44">
        <f t="shared" si="13"/>
        <v>-2388</v>
      </c>
      <c r="G44">
        <f t="shared" si="14"/>
        <v>4.7285199994803406E-2</v>
      </c>
      <c r="I44">
        <f t="shared" si="33"/>
        <v>4.7285199994803406E-2</v>
      </c>
      <c r="Q44" s="12">
        <f t="shared" si="15"/>
        <v>7.910588208229595E-2</v>
      </c>
      <c r="R44" s="2">
        <f t="shared" si="16"/>
        <v>27342.741999999998</v>
      </c>
      <c r="S44" s="6">
        <v>0.1</v>
      </c>
      <c r="Z44">
        <f t="shared" si="17"/>
        <v>-2388</v>
      </c>
      <c r="AA44" s="72">
        <f t="shared" si="18"/>
        <v>5.3072206583316447E-2</v>
      </c>
      <c r="AB44" s="72">
        <f t="shared" si="19"/>
        <v>7.3318875493782909E-2</v>
      </c>
      <c r="AC44" s="72">
        <f t="shared" si="20"/>
        <v>4.7285199994803406E-2</v>
      </c>
      <c r="AD44" s="72">
        <f t="shared" si="21"/>
        <v>-5.7870065885130412E-3</v>
      </c>
      <c r="AE44" s="72">
        <f t="shared" si="22"/>
        <v>3.348944525549335E-6</v>
      </c>
      <c r="AF44">
        <f t="shared" si="23"/>
        <v>4.7285199994803406E-2</v>
      </c>
      <c r="AG44" s="127"/>
      <c r="AH44">
        <f t="shared" si="24"/>
        <v>-2.6033675498979499E-2</v>
      </c>
      <c r="AI44">
        <f t="shared" si="25"/>
        <v>0.49194627404417857</v>
      </c>
      <c r="AJ44">
        <f t="shared" si="26"/>
        <v>-0.78825493607769592</v>
      </c>
      <c r="AK44">
        <f t="shared" si="27"/>
        <v>-0.56456791475539692</v>
      </c>
      <c r="AL44">
        <f t="shared" si="28"/>
        <v>0.83803739687192991</v>
      </c>
      <c r="AM44">
        <f t="shared" si="29"/>
        <v>0.44539606183931651</v>
      </c>
      <c r="AN44" s="72">
        <f t="shared" si="44"/>
        <v>8.0391786416954147</v>
      </c>
      <c r="AO44" s="72">
        <f t="shared" si="44"/>
        <v>8.0392081079299054</v>
      </c>
      <c r="AP44" s="72">
        <f t="shared" si="44"/>
        <v>8.0394186458551324</v>
      </c>
      <c r="AQ44" s="72">
        <f t="shared" si="44"/>
        <v>8.0409161307716559</v>
      </c>
      <c r="AR44" s="72">
        <f t="shared" si="44"/>
        <v>8.0512433200345601</v>
      </c>
      <c r="AS44" s="72">
        <f t="shared" si="44"/>
        <v>8.1115598029438836</v>
      </c>
      <c r="AT44" s="72">
        <f t="shared" si="44"/>
        <v>8.3326810403579579</v>
      </c>
      <c r="AU44" s="72">
        <f t="shared" si="31"/>
        <v>8.7856969447062614</v>
      </c>
      <c r="AW44">
        <v>-2800</v>
      </c>
      <c r="AX44">
        <f t="shared" si="36"/>
        <v>6.6742562366751232E-2</v>
      </c>
      <c r="AY44">
        <f t="shared" si="37"/>
        <v>9.3473904732277388E-2</v>
      </c>
      <c r="AZ44">
        <f t="shared" si="38"/>
        <v>-2.6731342365526153E-2</v>
      </c>
      <c r="BA44">
        <f t="shared" si="39"/>
        <v>0.44915088383195945</v>
      </c>
      <c r="BB44">
        <f t="shared" si="40"/>
        <v>-0.73745998148436487</v>
      </c>
      <c r="BC44">
        <f t="shared" si="41"/>
        <v>0.75937124993249405</v>
      </c>
      <c r="BD44">
        <f t="shared" si="42"/>
        <v>0.39904823976049425</v>
      </c>
      <c r="BE44">
        <f t="shared" si="45"/>
        <v>7.9302906876401789</v>
      </c>
      <c r="BF44">
        <f t="shared" si="45"/>
        <v>7.9302911844333952</v>
      </c>
      <c r="BG44">
        <f t="shared" si="45"/>
        <v>7.9302997639031112</v>
      </c>
      <c r="BH44">
        <f t="shared" si="45"/>
        <v>7.9304477772066084</v>
      </c>
      <c r="BI44">
        <f t="shared" si="45"/>
        <v>7.9329577303258674</v>
      </c>
      <c r="BJ44">
        <f t="shared" si="45"/>
        <v>7.9673710199218393</v>
      </c>
      <c r="BK44">
        <f t="shared" si="45"/>
        <v>8.1770414684088042</v>
      </c>
      <c r="BL44">
        <f t="shared" si="43"/>
        <v>8.6875904428284212</v>
      </c>
    </row>
    <row r="45" spans="1:64" x14ac:dyDescent="0.2">
      <c r="A45" s="75" t="s">
        <v>819</v>
      </c>
      <c r="B45" s="75"/>
      <c r="C45" s="76">
        <v>42600.828000000001</v>
      </c>
      <c r="D45" s="76"/>
      <c r="E45">
        <f t="shared" si="12"/>
        <v>-2275.9811518472425</v>
      </c>
      <c r="F45">
        <f t="shared" si="13"/>
        <v>-2276</v>
      </c>
      <c r="G45">
        <f t="shared" si="14"/>
        <v>4.032040000311099E-2</v>
      </c>
      <c r="I45">
        <f t="shared" si="33"/>
        <v>4.032040000311099E-2</v>
      </c>
      <c r="Q45" s="12">
        <f t="shared" si="15"/>
        <v>7.5290088634694136E-2</v>
      </c>
      <c r="R45" s="2">
        <f t="shared" si="16"/>
        <v>27582.328000000001</v>
      </c>
      <c r="S45" s="6">
        <v>0.1</v>
      </c>
      <c r="Z45">
        <f t="shared" si="17"/>
        <v>-2276</v>
      </c>
      <c r="AA45" s="72">
        <f t="shared" si="18"/>
        <v>4.9515695199084928E-2</v>
      </c>
      <c r="AB45" s="72">
        <f t="shared" si="19"/>
        <v>6.6094793438720198E-2</v>
      </c>
      <c r="AC45" s="72">
        <f t="shared" si="20"/>
        <v>4.032040000311099E-2</v>
      </c>
      <c r="AD45" s="72">
        <f t="shared" si="21"/>
        <v>-9.1952951959739376E-3</v>
      </c>
      <c r="AE45" s="72">
        <f t="shared" si="22"/>
        <v>8.4553453741101378E-6</v>
      </c>
      <c r="AF45">
        <f t="shared" si="23"/>
        <v>4.032040000311099E-2</v>
      </c>
      <c r="AG45" s="127"/>
      <c r="AH45">
        <f t="shared" si="24"/>
        <v>-2.5774393435609212E-2</v>
      </c>
      <c r="AI45">
        <f t="shared" si="25"/>
        <v>0.50570291668902545</v>
      </c>
      <c r="AJ45">
        <f t="shared" si="26"/>
        <v>-0.8028589903880361</v>
      </c>
      <c r="AK45">
        <f t="shared" si="27"/>
        <v>-0.57665059807401009</v>
      </c>
      <c r="AL45">
        <f t="shared" si="28"/>
        <v>0.86214492095249562</v>
      </c>
      <c r="AM45">
        <f t="shared" si="29"/>
        <v>0.4599196973063695</v>
      </c>
      <c r="AN45" s="72">
        <f t="shared" si="44"/>
        <v>8.0706197433257323</v>
      </c>
      <c r="AO45" s="72">
        <f t="shared" si="44"/>
        <v>8.0706811592946046</v>
      </c>
      <c r="AP45" s="72">
        <f t="shared" si="44"/>
        <v>8.0710569306522668</v>
      </c>
      <c r="AQ45" s="72">
        <f t="shared" si="44"/>
        <v>8.0733422768732055</v>
      </c>
      <c r="AR45" s="72">
        <f t="shared" si="44"/>
        <v>8.0867662014097093</v>
      </c>
      <c r="AS45" s="72">
        <f t="shared" si="44"/>
        <v>8.1539245756475349</v>
      </c>
      <c r="AT45" s="72">
        <f t="shared" si="44"/>
        <v>8.3757682444784667</v>
      </c>
      <c r="AU45" s="72">
        <f t="shared" si="31"/>
        <v>8.8123666733720825</v>
      </c>
      <c r="AW45">
        <v>-2700</v>
      </c>
      <c r="AX45">
        <f t="shared" si="36"/>
        <v>6.3342739921977448E-2</v>
      </c>
      <c r="AY45">
        <f t="shared" si="37"/>
        <v>8.9938633534139029E-2</v>
      </c>
      <c r="AZ45">
        <f t="shared" si="38"/>
        <v>-2.6595893612161581E-2</v>
      </c>
      <c r="BA45">
        <f t="shared" si="39"/>
        <v>0.45855405352953982</v>
      </c>
      <c r="BB45">
        <f t="shared" si="40"/>
        <v>-0.74937546785434705</v>
      </c>
      <c r="BC45">
        <f t="shared" si="41"/>
        <v>0.77718784691697207</v>
      </c>
      <c r="BD45">
        <f t="shared" si="42"/>
        <v>0.40941220764110131</v>
      </c>
      <c r="BE45">
        <f t="shared" si="45"/>
        <v>7.955828503816635</v>
      </c>
      <c r="BF45">
        <f t="shared" si="45"/>
        <v>7.9558303384687292</v>
      </c>
      <c r="BG45">
        <f t="shared" si="45"/>
        <v>7.9558540940307649</v>
      </c>
      <c r="BH45">
        <f t="shared" si="45"/>
        <v>7.9561611903441269</v>
      </c>
      <c r="BI45">
        <f t="shared" si="45"/>
        <v>7.9600513981701528</v>
      </c>
      <c r="BJ45">
        <f t="shared" si="45"/>
        <v>8.000688206499186</v>
      </c>
      <c r="BK45">
        <f t="shared" si="45"/>
        <v>8.2143871290031623</v>
      </c>
      <c r="BL45">
        <f t="shared" si="43"/>
        <v>8.7114027005657615</v>
      </c>
    </row>
    <row r="46" spans="1:64" x14ac:dyDescent="0.2">
      <c r="A46" s="75" t="s">
        <v>819</v>
      </c>
      <c r="B46" s="75"/>
      <c r="C46" s="76">
        <v>42660.728999999999</v>
      </c>
      <c r="D46" s="76"/>
      <c r="E46">
        <f t="shared" si="12"/>
        <v>-2247.9798622200615</v>
      </c>
      <c r="F46">
        <f t="shared" si="13"/>
        <v>-2248</v>
      </c>
      <c r="G46">
        <f t="shared" si="14"/>
        <v>4.3079199997009709E-2</v>
      </c>
      <c r="I46">
        <f t="shared" si="33"/>
        <v>4.3079199997009709E-2</v>
      </c>
      <c r="Q46" s="12">
        <f t="shared" si="15"/>
        <v>7.4342156852101063E-2</v>
      </c>
      <c r="R46" s="2">
        <f t="shared" si="16"/>
        <v>27642.228999999999</v>
      </c>
      <c r="S46" s="6">
        <v>0.1</v>
      </c>
      <c r="Z46">
        <f t="shared" si="17"/>
        <v>-2248</v>
      </c>
      <c r="AA46" s="72">
        <f t="shared" si="18"/>
        <v>4.8637807283898729E-2</v>
      </c>
      <c r="AB46" s="72">
        <f t="shared" si="19"/>
        <v>6.8783549565212043E-2</v>
      </c>
      <c r="AC46" s="72">
        <f t="shared" si="20"/>
        <v>4.3079199997009709E-2</v>
      </c>
      <c r="AD46" s="72">
        <f t="shared" si="21"/>
        <v>-5.5586072868890196E-3</v>
      </c>
      <c r="AE46" s="72">
        <f t="shared" si="22"/>
        <v>3.0898114969855709E-6</v>
      </c>
      <c r="AF46">
        <f t="shared" si="23"/>
        <v>4.3079199997009709E-2</v>
      </c>
      <c r="AG46" s="127"/>
      <c r="AH46">
        <f t="shared" si="24"/>
        <v>-2.5704349568202337E-2</v>
      </c>
      <c r="AI46">
        <f t="shared" si="25"/>
        <v>0.50931136484187389</v>
      </c>
      <c r="AJ46">
        <f t="shared" si="26"/>
        <v>-0.80656398921166583</v>
      </c>
      <c r="AK46">
        <f t="shared" si="27"/>
        <v>-0.57972422940179535</v>
      </c>
      <c r="AL46">
        <f t="shared" si="28"/>
        <v>0.86838586697598263</v>
      </c>
      <c r="AM46">
        <f t="shared" si="29"/>
        <v>0.46370567769433235</v>
      </c>
      <c r="AN46" s="72">
        <f t="shared" si="44"/>
        <v>8.0786191137368295</v>
      </c>
      <c r="AO46" s="72">
        <f t="shared" si="44"/>
        <v>8.0786918749953394</v>
      </c>
      <c r="AP46" s="72">
        <f t="shared" si="44"/>
        <v>8.0791214085025942</v>
      </c>
      <c r="AQ46" s="72">
        <f t="shared" si="44"/>
        <v>8.0816408520192304</v>
      </c>
      <c r="AR46" s="72">
        <f t="shared" si="44"/>
        <v>8.0959000426164227</v>
      </c>
      <c r="AS46" s="72">
        <f t="shared" si="44"/>
        <v>8.1647268171483383</v>
      </c>
      <c r="AT46" s="72">
        <f t="shared" si="44"/>
        <v>8.3865890257462983</v>
      </c>
      <c r="AU46" s="72">
        <f t="shared" si="31"/>
        <v>8.8190341055385382</v>
      </c>
      <c r="AW46">
        <v>-2600</v>
      </c>
      <c r="AX46">
        <f t="shared" si="36"/>
        <v>5.9994412610337847E-2</v>
      </c>
      <c r="AY46">
        <f t="shared" si="37"/>
        <v>8.6434059169201549E-2</v>
      </c>
      <c r="AZ46">
        <f t="shared" si="38"/>
        <v>-2.6439646558863699E-2</v>
      </c>
      <c r="BA46">
        <f t="shared" si="39"/>
        <v>0.46854646934213606</v>
      </c>
      <c r="BB46">
        <f t="shared" si="40"/>
        <v>-0.76155203510656699</v>
      </c>
      <c r="BC46">
        <f t="shared" si="41"/>
        <v>0.79577395687925678</v>
      </c>
      <c r="BD46">
        <f t="shared" si="42"/>
        <v>0.42030470536073344</v>
      </c>
      <c r="BE46">
        <f t="shared" si="45"/>
        <v>7.9819120899064684</v>
      </c>
      <c r="BF46">
        <f t="shared" si="45"/>
        <v>7.9819173327800534</v>
      </c>
      <c r="BG46">
        <f t="shared" si="45"/>
        <v>7.9819714254206913</v>
      </c>
      <c r="BH46">
        <f t="shared" si="45"/>
        <v>7.9825281972849114</v>
      </c>
      <c r="BI46">
        <f t="shared" si="45"/>
        <v>7.9881255088415957</v>
      </c>
      <c r="BJ46">
        <f t="shared" si="45"/>
        <v>8.0350794435070725</v>
      </c>
      <c r="BK46">
        <f t="shared" si="45"/>
        <v>8.252014595849106</v>
      </c>
      <c r="BL46">
        <f t="shared" si="43"/>
        <v>8.7352149583031018</v>
      </c>
    </row>
    <row r="47" spans="1:64" x14ac:dyDescent="0.2">
      <c r="A47" s="75" t="s">
        <v>779</v>
      </c>
      <c r="B47" s="75"/>
      <c r="C47" s="76">
        <v>42923.847999999998</v>
      </c>
      <c r="D47" s="76"/>
      <c r="E47">
        <f t="shared" si="12"/>
        <v>-2124.9823943077654</v>
      </c>
      <c r="F47">
        <f t="shared" si="13"/>
        <v>-2125</v>
      </c>
      <c r="G47">
        <f t="shared" si="14"/>
        <v>3.7662499998987187E-2</v>
      </c>
      <c r="I47">
        <f t="shared" si="33"/>
        <v>3.7662499998987187E-2</v>
      </c>
      <c r="Q47" s="12">
        <f t="shared" si="15"/>
        <v>7.0206534564147716E-2</v>
      </c>
      <c r="R47" s="2">
        <f t="shared" si="16"/>
        <v>27905.347999999998</v>
      </c>
      <c r="S47" s="6">
        <v>0.1</v>
      </c>
      <c r="Z47">
        <f t="shared" si="17"/>
        <v>-2125</v>
      </c>
      <c r="AA47" s="72">
        <f t="shared" si="18"/>
        <v>4.4836167725969926E-2</v>
      </c>
      <c r="AB47" s="72">
        <f t="shared" si="19"/>
        <v>6.3032866837164969E-2</v>
      </c>
      <c r="AC47" s="72">
        <f t="shared" si="20"/>
        <v>3.7662499998987187E-2</v>
      </c>
      <c r="AD47" s="72">
        <f t="shared" si="21"/>
        <v>-7.1736677269827395E-3</v>
      </c>
      <c r="AE47" s="72">
        <f t="shared" si="22"/>
        <v>5.1461508657153709E-6</v>
      </c>
      <c r="AF47">
        <f t="shared" si="23"/>
        <v>3.7662499998987187E-2</v>
      </c>
      <c r="AG47" s="127"/>
      <c r="AH47">
        <f t="shared" si="24"/>
        <v>-2.5370366838177789E-2</v>
      </c>
      <c r="AI47">
        <f t="shared" si="25"/>
        <v>0.5260428192993174</v>
      </c>
      <c r="AJ47">
        <f t="shared" si="26"/>
        <v>-0.82309360255508968</v>
      </c>
      <c r="AK47">
        <f t="shared" si="27"/>
        <v>-0.59348134738263725</v>
      </c>
      <c r="AL47">
        <f t="shared" si="28"/>
        <v>0.89690656380412637</v>
      </c>
      <c r="AM47">
        <f t="shared" si="29"/>
        <v>0.4811488556251492</v>
      </c>
      <c r="AN47" s="72">
        <f t="shared" si="44"/>
        <v>8.1144626433947877</v>
      </c>
      <c r="AO47" s="72">
        <f t="shared" si="44"/>
        <v>8.1146075809229519</v>
      </c>
      <c r="AP47" s="72">
        <f t="shared" si="44"/>
        <v>8.1153471109405988</v>
      </c>
      <c r="AQ47" s="72">
        <f t="shared" si="44"/>
        <v>8.1190891104626246</v>
      </c>
      <c r="AR47" s="72">
        <f t="shared" si="44"/>
        <v>8.1372843061259204</v>
      </c>
      <c r="AS47" s="72">
        <f t="shared" si="44"/>
        <v>8.2131740897101526</v>
      </c>
      <c r="AT47" s="72">
        <f t="shared" si="44"/>
        <v>8.434348390659002</v>
      </c>
      <c r="AU47" s="72">
        <f t="shared" si="31"/>
        <v>8.8483231825554665</v>
      </c>
      <c r="AW47">
        <v>-2500</v>
      </c>
      <c r="AX47">
        <f t="shared" si="36"/>
        <v>5.6698853594546628E-2</v>
      </c>
      <c r="AY47">
        <f t="shared" si="37"/>
        <v>8.2960181637464908E-2</v>
      </c>
      <c r="AZ47">
        <f t="shared" si="38"/>
        <v>-2.626132804291828E-2</v>
      </c>
      <c r="BA47">
        <f t="shared" si="39"/>
        <v>0.4791847921931065</v>
      </c>
      <c r="BB47">
        <f t="shared" si="40"/>
        <v>-0.77399555864303338</v>
      </c>
      <c r="BC47">
        <f t="shared" si="41"/>
        <v>0.81519670390015708</v>
      </c>
      <c r="BD47">
        <f t="shared" si="42"/>
        <v>0.43177884684057583</v>
      </c>
      <c r="BE47">
        <f t="shared" si="45"/>
        <v>8.0085765740091315</v>
      </c>
      <c r="BF47">
        <f t="shared" si="45"/>
        <v>8.008589228080794</v>
      </c>
      <c r="BG47">
        <f t="shared" si="45"/>
        <v>8.0086973831428434</v>
      </c>
      <c r="BH47">
        <f t="shared" si="45"/>
        <v>8.0096187486048578</v>
      </c>
      <c r="BI47">
        <f t="shared" si="45"/>
        <v>8.0172588207391087</v>
      </c>
      <c r="BJ47">
        <f t="shared" si="45"/>
        <v>8.0705496735729909</v>
      </c>
      <c r="BK47">
        <f t="shared" si="45"/>
        <v>8.2899160357669199</v>
      </c>
      <c r="BL47">
        <f t="shared" si="43"/>
        <v>8.7590272160404421</v>
      </c>
    </row>
    <row r="48" spans="1:64" x14ac:dyDescent="0.2">
      <c r="A48" s="75" t="s">
        <v>779</v>
      </c>
      <c r="B48" s="75"/>
      <c r="C48" s="76">
        <v>42923.849000000002</v>
      </c>
      <c r="D48" s="76"/>
      <c r="E48">
        <f t="shared" si="12"/>
        <v>-2124.9819268482952</v>
      </c>
      <c r="F48">
        <f t="shared" si="13"/>
        <v>-2125</v>
      </c>
      <c r="G48">
        <f t="shared" si="14"/>
        <v>3.8662500002828892E-2</v>
      </c>
      <c r="I48">
        <f t="shared" si="33"/>
        <v>3.8662500002828892E-2</v>
      </c>
      <c r="Q48" s="12">
        <f t="shared" si="15"/>
        <v>7.0206534564147716E-2</v>
      </c>
      <c r="R48" s="2">
        <f t="shared" si="16"/>
        <v>27905.349000000002</v>
      </c>
      <c r="S48" s="6">
        <v>0.1</v>
      </c>
      <c r="Z48">
        <f t="shared" si="17"/>
        <v>-2125</v>
      </c>
      <c r="AA48" s="72">
        <f t="shared" si="18"/>
        <v>4.4836167725969926E-2</v>
      </c>
      <c r="AB48" s="72">
        <f t="shared" si="19"/>
        <v>6.4032866841006675E-2</v>
      </c>
      <c r="AC48" s="72">
        <f t="shared" si="20"/>
        <v>3.8662500002828892E-2</v>
      </c>
      <c r="AD48" s="72">
        <f t="shared" si="21"/>
        <v>-6.1736677231410339E-3</v>
      </c>
      <c r="AE48" s="72">
        <f t="shared" si="22"/>
        <v>3.8114173155753398E-6</v>
      </c>
      <c r="AF48">
        <f t="shared" si="23"/>
        <v>3.8662500002828892E-2</v>
      </c>
      <c r="AG48" s="127"/>
      <c r="AH48">
        <f t="shared" si="24"/>
        <v>-2.5370366838177789E-2</v>
      </c>
      <c r="AI48">
        <f t="shared" si="25"/>
        <v>0.5260428192993174</v>
      </c>
      <c r="AJ48">
        <f t="shared" si="26"/>
        <v>-0.82309360255508968</v>
      </c>
      <c r="AK48">
        <f t="shared" si="27"/>
        <v>-0.59348134738263725</v>
      </c>
      <c r="AL48">
        <f t="shared" si="28"/>
        <v>0.89690656380412637</v>
      </c>
      <c r="AM48">
        <f t="shared" si="29"/>
        <v>0.4811488556251492</v>
      </c>
      <c r="AN48" s="72">
        <f t="shared" si="44"/>
        <v>8.1144626433947877</v>
      </c>
      <c r="AO48" s="72">
        <f t="shared" si="44"/>
        <v>8.1146075809229519</v>
      </c>
      <c r="AP48" s="72">
        <f t="shared" si="44"/>
        <v>8.1153471109405988</v>
      </c>
      <c r="AQ48" s="72">
        <f t="shared" si="44"/>
        <v>8.1190891104626246</v>
      </c>
      <c r="AR48" s="72">
        <f t="shared" si="44"/>
        <v>8.1372843061259204</v>
      </c>
      <c r="AS48" s="72">
        <f t="shared" si="44"/>
        <v>8.2131740897101526</v>
      </c>
      <c r="AT48" s="72">
        <f t="shared" si="44"/>
        <v>8.434348390659002</v>
      </c>
      <c r="AU48" s="72">
        <f t="shared" si="31"/>
        <v>8.8483231825554665</v>
      </c>
      <c r="AW48">
        <v>-2400</v>
      </c>
      <c r="AX48">
        <f t="shared" si="36"/>
        <v>5.3457461870886569E-2</v>
      </c>
      <c r="AY48">
        <f t="shared" si="37"/>
        <v>7.9517000938929147E-2</v>
      </c>
      <c r="AZ48">
        <f t="shared" si="38"/>
        <v>-2.6059539068042578E-2</v>
      </c>
      <c r="BA48">
        <f t="shared" si="39"/>
        <v>0.49053334139564364</v>
      </c>
      <c r="BB48">
        <f t="shared" si="40"/>
        <v>-0.78671070285545552</v>
      </c>
      <c r="BC48">
        <f t="shared" si="41"/>
        <v>0.83553188998643768</v>
      </c>
      <c r="BD48">
        <f t="shared" si="42"/>
        <v>0.44389562652533049</v>
      </c>
      <c r="BE48">
        <f t="shared" si="45"/>
        <v>8.0358608667508804</v>
      </c>
      <c r="BF48">
        <f t="shared" si="45"/>
        <v>8.0358879399370711</v>
      </c>
      <c r="BG48">
        <f t="shared" si="45"/>
        <v>8.0360848751786094</v>
      </c>
      <c r="BH48">
        <f t="shared" si="45"/>
        <v>8.0375111286928647</v>
      </c>
      <c r="BI48">
        <f t="shared" si="45"/>
        <v>8.0475304767755347</v>
      </c>
      <c r="BJ48">
        <f t="shared" si="45"/>
        <v>8.1071010016920102</v>
      </c>
      <c r="BK48">
        <f t="shared" si="45"/>
        <v>8.3280834602350211</v>
      </c>
      <c r="BL48">
        <f t="shared" si="43"/>
        <v>8.7828394737777806</v>
      </c>
    </row>
    <row r="49" spans="1:64" x14ac:dyDescent="0.2">
      <c r="A49" s="75" t="s">
        <v>779</v>
      </c>
      <c r="B49" s="75"/>
      <c r="C49" s="76">
        <v>43028.675000000003</v>
      </c>
      <c r="D49" s="76"/>
      <c r="E49">
        <f t="shared" si="12"/>
        <v>-2075.9800205953279</v>
      </c>
      <c r="F49">
        <f t="shared" si="13"/>
        <v>-2076</v>
      </c>
      <c r="G49">
        <f t="shared" si="14"/>
        <v>4.2740400000184309E-2</v>
      </c>
      <c r="I49">
        <f t="shared" si="33"/>
        <v>4.2740400000184309E-2</v>
      </c>
      <c r="Q49" s="12">
        <f t="shared" si="15"/>
        <v>6.8571945883563301E-2</v>
      </c>
      <c r="R49" s="2">
        <f t="shared" si="16"/>
        <v>28010.175000000003</v>
      </c>
      <c r="S49" s="6">
        <v>0.1</v>
      </c>
      <c r="Z49">
        <f t="shared" si="17"/>
        <v>-2076</v>
      </c>
      <c r="AA49" s="72">
        <f t="shared" si="18"/>
        <v>4.3347141100259702E-2</v>
      </c>
      <c r="AB49" s="72">
        <f t="shared" si="19"/>
        <v>6.7965204783487915E-2</v>
      </c>
      <c r="AC49" s="72">
        <f t="shared" si="20"/>
        <v>4.2740400000184309E-2</v>
      </c>
      <c r="AD49" s="72">
        <f t="shared" si="21"/>
        <v>-6.0674110007539334E-4</v>
      </c>
      <c r="AE49" s="72">
        <f t="shared" si="22"/>
        <v>3.6813476252069851E-8</v>
      </c>
      <c r="AF49">
        <f t="shared" si="23"/>
        <v>4.2740400000184309E-2</v>
      </c>
      <c r="AG49" s="127"/>
      <c r="AH49">
        <f t="shared" si="24"/>
        <v>-2.5224804783303599E-2</v>
      </c>
      <c r="AI49">
        <f t="shared" si="25"/>
        <v>0.53313774057441154</v>
      </c>
      <c r="AJ49">
        <f t="shared" si="26"/>
        <v>-0.82979240608729243</v>
      </c>
      <c r="AK49">
        <f t="shared" si="27"/>
        <v>-0.59907858378754009</v>
      </c>
      <c r="AL49">
        <f t="shared" si="28"/>
        <v>0.90880506447410647</v>
      </c>
      <c r="AM49">
        <f t="shared" si="29"/>
        <v>0.48849650166581104</v>
      </c>
      <c r="AN49" s="72">
        <f t="shared" si="44"/>
        <v>8.1290779395976411</v>
      </c>
      <c r="AO49" s="72">
        <f t="shared" si="44"/>
        <v>8.129264471941454</v>
      </c>
      <c r="AP49" s="72">
        <f t="shared" si="44"/>
        <v>8.1301665574211928</v>
      </c>
      <c r="AQ49" s="72">
        <f t="shared" si="44"/>
        <v>8.1344892228304122</v>
      </c>
      <c r="AR49" s="72">
        <f t="shared" si="44"/>
        <v>8.1543632214673778</v>
      </c>
      <c r="AS49" s="72">
        <f t="shared" si="44"/>
        <v>8.2329229960495773</v>
      </c>
      <c r="AT49" s="72">
        <f t="shared" si="44"/>
        <v>8.4534742840895163</v>
      </c>
      <c r="AU49" s="72">
        <f t="shared" si="31"/>
        <v>8.8599911888467631</v>
      </c>
      <c r="AW49">
        <v>-2300</v>
      </c>
      <c r="AX49">
        <f t="shared" si="36"/>
        <v>5.0271781952408848E-2</v>
      </c>
      <c r="AY49">
        <f t="shared" si="37"/>
        <v>7.6104517073594238E-2</v>
      </c>
      <c r="AZ49">
        <f t="shared" si="38"/>
        <v>-2.5832735121185391E-2</v>
      </c>
      <c r="BA49">
        <f t="shared" si="39"/>
        <v>0.50266549967351914</v>
      </c>
      <c r="BB49">
        <f t="shared" si="40"/>
        <v>-0.79970045366124864</v>
      </c>
      <c r="BC49">
        <f t="shared" si="41"/>
        <v>0.85686560715970517</v>
      </c>
      <c r="BD49">
        <f t="shared" si="42"/>
        <v>0.4567255543747864</v>
      </c>
      <c r="BE49">
        <f t="shared" si="45"/>
        <v>8.0638083668731735</v>
      </c>
      <c r="BF49">
        <f t="shared" si="45"/>
        <v>8.0638612549798836</v>
      </c>
      <c r="BG49">
        <f t="shared" si="45"/>
        <v>8.0641952246437629</v>
      </c>
      <c r="BH49">
        <f t="shared" si="45"/>
        <v>8.0662921714874756</v>
      </c>
      <c r="BI49">
        <f t="shared" si="45"/>
        <v>8.0790191800088067</v>
      </c>
      <c r="BJ49">
        <f t="shared" si="45"/>
        <v>8.1447326061871141</v>
      </c>
      <c r="BK49">
        <f t="shared" si="45"/>
        <v>8.3665087299194418</v>
      </c>
      <c r="BL49">
        <f t="shared" si="43"/>
        <v>8.8066517315151209</v>
      </c>
    </row>
    <row r="50" spans="1:64" x14ac:dyDescent="0.2">
      <c r="A50" s="75" t="s">
        <v>779</v>
      </c>
      <c r="B50" s="75"/>
      <c r="C50" s="76">
        <v>43351.690999999999</v>
      </c>
      <c r="D50" s="76"/>
      <c r="E50">
        <f t="shared" si="12"/>
        <v>-1924.9831328937255</v>
      </c>
      <c r="F50">
        <f t="shared" si="13"/>
        <v>-1925</v>
      </c>
      <c r="G50">
        <f t="shared" si="14"/>
        <v>3.6082500002521556E-2</v>
      </c>
      <c r="I50">
        <f t="shared" si="33"/>
        <v>3.6082500002521556E-2</v>
      </c>
      <c r="Q50" s="12">
        <f t="shared" si="15"/>
        <v>6.3581096249283445E-2</v>
      </c>
      <c r="R50" s="2">
        <f t="shared" si="16"/>
        <v>28333.190999999999</v>
      </c>
      <c r="S50" s="6">
        <v>0.1</v>
      </c>
      <c r="Z50">
        <f t="shared" si="17"/>
        <v>-1925</v>
      </c>
      <c r="AA50" s="72">
        <f t="shared" si="18"/>
        <v>3.8853450935982817E-2</v>
      </c>
      <c r="AB50" s="72">
        <f t="shared" si="19"/>
        <v>6.0810145315822184E-2</v>
      </c>
      <c r="AC50" s="72">
        <f t="shared" si="20"/>
        <v>3.6082500002521556E-2</v>
      </c>
      <c r="AD50" s="72">
        <f t="shared" si="21"/>
        <v>-2.7709509334612609E-3</v>
      </c>
      <c r="AE50" s="72">
        <f t="shared" si="22"/>
        <v>7.6781690756498337E-7</v>
      </c>
      <c r="AF50">
        <f t="shared" si="23"/>
        <v>3.6082500002521556E-2</v>
      </c>
      <c r="AG50" s="127"/>
      <c r="AH50">
        <f t="shared" si="24"/>
        <v>-2.4727645313300625E-2</v>
      </c>
      <c r="AI50">
        <f t="shared" si="25"/>
        <v>0.55674133654536351</v>
      </c>
      <c r="AJ50">
        <f t="shared" si="26"/>
        <v>-0.85082741394147332</v>
      </c>
      <c r="AK50">
        <f t="shared" si="27"/>
        <v>-0.61674733570665674</v>
      </c>
      <c r="AL50">
        <f t="shared" si="28"/>
        <v>0.94762745006473392</v>
      </c>
      <c r="AM50">
        <f t="shared" si="29"/>
        <v>0.51277301102844541</v>
      </c>
      <c r="AN50" s="72">
        <f t="shared" si="44"/>
        <v>8.1754324204580051</v>
      </c>
      <c r="AO50" s="72">
        <f t="shared" si="44"/>
        <v>8.1758122164276852</v>
      </c>
      <c r="AP50" s="72">
        <f t="shared" si="44"/>
        <v>8.1773894164888539</v>
      </c>
      <c r="AQ50" s="72">
        <f t="shared" si="44"/>
        <v>8.1838612938626536</v>
      </c>
      <c r="AR50" s="72">
        <f t="shared" si="44"/>
        <v>8.2092297689454128</v>
      </c>
      <c r="AS50" s="72">
        <f t="shared" si="44"/>
        <v>8.2953707632092613</v>
      </c>
      <c r="AT50" s="72">
        <f t="shared" si="44"/>
        <v>8.5127568476337849</v>
      </c>
      <c r="AU50" s="72">
        <f t="shared" si="31"/>
        <v>8.8959476980301453</v>
      </c>
      <c r="AW50">
        <v>-2200</v>
      </c>
      <c r="AX50">
        <f t="shared" si="36"/>
        <v>4.7143528361139705E-2</v>
      </c>
      <c r="AY50">
        <f t="shared" si="37"/>
        <v>7.2722730041460182E-2</v>
      </c>
      <c r="AZ50">
        <f t="shared" si="38"/>
        <v>-2.5579201680320473E-2</v>
      </c>
      <c r="BA50">
        <f t="shared" si="39"/>
        <v>0.51566545816775244</v>
      </c>
      <c r="BB50">
        <f t="shared" si="40"/>
        <v>-0.81296549519666639</v>
      </c>
      <c r="BC50">
        <f t="shared" si="41"/>
        <v>0.87929625134998624</v>
      </c>
      <c r="BD50">
        <f t="shared" si="42"/>
        <v>0.47035073671066002</v>
      </c>
      <c r="BE50">
        <f t="shared" si="45"/>
        <v>8.0924678455131343</v>
      </c>
      <c r="BF50">
        <f t="shared" si="45"/>
        <v>8.0925640369170644</v>
      </c>
      <c r="BG50">
        <f t="shared" si="45"/>
        <v>8.0930993583505675</v>
      </c>
      <c r="BH50">
        <f t="shared" si="45"/>
        <v>8.0960573006988987</v>
      </c>
      <c r="BI50">
        <f t="shared" si="45"/>
        <v>8.1118022839628718</v>
      </c>
      <c r="BJ50">
        <f t="shared" si="45"/>
        <v>8.183440660669131</v>
      </c>
      <c r="BK50">
        <f t="shared" si="45"/>
        <v>8.4051835592887851</v>
      </c>
      <c r="BL50">
        <f t="shared" si="43"/>
        <v>8.8304639892524612</v>
      </c>
    </row>
    <row r="51" spans="1:64" x14ac:dyDescent="0.2">
      <c r="A51" s="75" t="s">
        <v>779</v>
      </c>
      <c r="B51" s="75"/>
      <c r="C51" s="76">
        <v>43751.716999999997</v>
      </c>
      <c r="D51" s="76"/>
      <c r="E51">
        <f t="shared" si="12"/>
        <v>-1737.9871915170704</v>
      </c>
      <c r="F51">
        <f t="shared" si="13"/>
        <v>-1738</v>
      </c>
      <c r="G51">
        <f t="shared" si="14"/>
        <v>2.7400200000556652E-2</v>
      </c>
      <c r="I51">
        <f t="shared" si="33"/>
        <v>2.7400200000556652E-2</v>
      </c>
      <c r="Q51" s="12">
        <f t="shared" si="15"/>
        <v>5.7497386380981015E-2</v>
      </c>
      <c r="R51" s="2">
        <f t="shared" si="16"/>
        <v>28733.216999999997</v>
      </c>
      <c r="S51" s="6">
        <v>0.1</v>
      </c>
      <c r="Z51">
        <f t="shared" si="17"/>
        <v>-1738</v>
      </c>
      <c r="AA51" s="72">
        <f t="shared" si="18"/>
        <v>3.3498280644432055E-2</v>
      </c>
      <c r="AB51" s="72">
        <f t="shared" si="19"/>
        <v>5.1399305737105612E-2</v>
      </c>
      <c r="AC51" s="72">
        <f t="shared" si="20"/>
        <v>2.7400200000556652E-2</v>
      </c>
      <c r="AD51" s="72">
        <f t="shared" si="21"/>
        <v>-6.0980806438754032E-3</v>
      </c>
      <c r="AE51" s="72">
        <f t="shared" si="22"/>
        <v>3.7186587539207852E-6</v>
      </c>
      <c r="AF51">
        <f t="shared" si="23"/>
        <v>2.7400200000556652E-2</v>
      </c>
      <c r="AG51" s="127"/>
      <c r="AH51">
        <f t="shared" si="24"/>
        <v>-2.399910573654896E-2</v>
      </c>
      <c r="AI51">
        <f t="shared" si="25"/>
        <v>0.59023328300326794</v>
      </c>
      <c r="AJ51">
        <f t="shared" si="26"/>
        <v>-0.87761616795712238</v>
      </c>
      <c r="AK51">
        <f t="shared" si="27"/>
        <v>-0.63948944985087142</v>
      </c>
      <c r="AL51">
        <f t="shared" si="28"/>
        <v>1.0009358948470686</v>
      </c>
      <c r="AM51">
        <f t="shared" si="29"/>
        <v>0.54691024990879555</v>
      </c>
      <c r="AN51" s="72">
        <f t="shared" ref="AN51:AT60" si="46">$AU51+$AB$7*SIN(AO51)</f>
        <v>8.235927015101872</v>
      </c>
      <c r="AO51" s="72">
        <f t="shared" si="46"/>
        <v>8.2367426701719513</v>
      </c>
      <c r="AP51" s="72">
        <f t="shared" si="46"/>
        <v>8.2396079037422645</v>
      </c>
      <c r="AQ51" s="72">
        <f t="shared" si="46"/>
        <v>8.2495165988449521</v>
      </c>
      <c r="AR51" s="72">
        <f t="shared" si="46"/>
        <v>8.2821099529126485</v>
      </c>
      <c r="AS51" s="72">
        <f t="shared" si="46"/>
        <v>8.3759674654360463</v>
      </c>
      <c r="AT51" s="72">
        <f t="shared" si="46"/>
        <v>8.5868562139046727</v>
      </c>
      <c r="AU51" s="72">
        <f t="shared" si="31"/>
        <v>8.9404766199989716</v>
      </c>
      <c r="AW51">
        <v>-2100</v>
      </c>
      <c r="AX51">
        <f t="shared" si="36"/>
        <v>4.4074616288417454E-2</v>
      </c>
      <c r="AY51">
        <f t="shared" si="37"/>
        <v>6.9371639842526991E-2</v>
      </c>
      <c r="AZ51">
        <f t="shared" si="38"/>
        <v>-2.5297023554109541E-2</v>
      </c>
      <c r="BA51">
        <f t="shared" si="39"/>
        <v>0.52963039734634543</v>
      </c>
      <c r="BB51">
        <f t="shared" si="40"/>
        <v>-0.82650336341775854</v>
      </c>
      <c r="BC51">
        <f t="shared" si="41"/>
        <v>0.90293705091972054</v>
      </c>
      <c r="BD51">
        <f t="shared" si="42"/>
        <v>0.48486754707132063</v>
      </c>
      <c r="BE51">
        <f t="shared" si="45"/>
        <v>8.1218945471369803</v>
      </c>
      <c r="BF51">
        <f t="shared" si="45"/>
        <v>8.1220596344869147</v>
      </c>
      <c r="BG51">
        <f t="shared" si="45"/>
        <v>8.1228790161290139</v>
      </c>
      <c r="BH51">
        <f t="shared" si="45"/>
        <v>8.126910348061994</v>
      </c>
      <c r="BI51">
        <f t="shared" si="45"/>
        <v>8.1459548038046421</v>
      </c>
      <c r="BJ51">
        <f t="shared" si="45"/>
        <v>8.2232182678094539</v>
      </c>
      <c r="BK51">
        <f t="shared" si="45"/>
        <v>8.4440995213121113</v>
      </c>
      <c r="BL51">
        <f t="shared" si="43"/>
        <v>8.8542762469898015</v>
      </c>
    </row>
    <row r="52" spans="1:64" x14ac:dyDescent="0.2">
      <c r="A52" s="75" t="s">
        <v>821</v>
      </c>
      <c r="B52" s="75"/>
      <c r="C52" s="76">
        <v>43777.415999999997</v>
      </c>
      <c r="D52" s="76"/>
      <c r="E52">
        <f t="shared" si="12"/>
        <v>-1725.9739506341309</v>
      </c>
      <c r="F52">
        <f t="shared" si="13"/>
        <v>-1726</v>
      </c>
      <c r="G52">
        <f t="shared" si="14"/>
        <v>5.57254000013927E-2</v>
      </c>
      <c r="I52">
        <f t="shared" si="33"/>
        <v>5.57254000013927E-2</v>
      </c>
      <c r="Q52" s="12">
        <f t="shared" si="15"/>
        <v>5.7110653088642584E-2</v>
      </c>
      <c r="R52" s="2">
        <f t="shared" si="16"/>
        <v>28758.915999999997</v>
      </c>
      <c r="S52" s="6">
        <v>0.1</v>
      </c>
      <c r="Z52">
        <f t="shared" si="17"/>
        <v>-1726</v>
      </c>
      <c r="AA52" s="72">
        <f t="shared" si="18"/>
        <v>3.3163000102865922E-2</v>
      </c>
      <c r="AB52" s="72">
        <f t="shared" si="19"/>
        <v>7.9673052987169368E-2</v>
      </c>
      <c r="AC52" s="72">
        <f t="shared" si="20"/>
        <v>5.57254000013927E-2</v>
      </c>
      <c r="AD52" s="72">
        <f t="shared" si="21"/>
        <v>2.2562399898526778E-2</v>
      </c>
      <c r="AE52" s="72">
        <f t="shared" si="22"/>
        <v>5.0906188918104119E-5</v>
      </c>
      <c r="AF52">
        <f t="shared" si="23"/>
        <v>5.57254000013927E-2</v>
      </c>
      <c r="AG52" s="127"/>
      <c r="AH52">
        <f t="shared" si="24"/>
        <v>-2.3947652985776662E-2</v>
      </c>
      <c r="AI52">
        <f t="shared" si="25"/>
        <v>0.59256856790131951</v>
      </c>
      <c r="AJ52">
        <f t="shared" si="26"/>
        <v>-0.87935882600104653</v>
      </c>
      <c r="AK52">
        <f t="shared" si="27"/>
        <v>-0.64097983351028165</v>
      </c>
      <c r="AL52">
        <f t="shared" si="28"/>
        <v>1.004583436165295</v>
      </c>
      <c r="AM52">
        <f t="shared" si="29"/>
        <v>0.54928189831167618</v>
      </c>
      <c r="AN52" s="72">
        <f t="shared" si="46"/>
        <v>8.239939038506245</v>
      </c>
      <c r="AO52" s="72">
        <f t="shared" si="46"/>
        <v>8.2407924519104849</v>
      </c>
      <c r="AP52" s="72">
        <f t="shared" si="46"/>
        <v>8.2437602427661698</v>
      </c>
      <c r="AQ52" s="72">
        <f t="shared" si="46"/>
        <v>8.2539181844764435</v>
      </c>
      <c r="AR52" s="72">
        <f t="shared" si="46"/>
        <v>8.2869808785909829</v>
      </c>
      <c r="AS52" s="72">
        <f t="shared" si="46"/>
        <v>8.3812599852885459</v>
      </c>
      <c r="AT52" s="72">
        <f t="shared" si="46"/>
        <v>8.5916358228189296</v>
      </c>
      <c r="AU52" s="72">
        <f t="shared" si="31"/>
        <v>8.9433340909274524</v>
      </c>
      <c r="AW52">
        <v>-2000</v>
      </c>
      <c r="AX52">
        <f t="shared" si="36"/>
        <v>4.1067200063708793E-2</v>
      </c>
      <c r="AY52">
        <f t="shared" si="37"/>
        <v>6.6051246476794639E-2</v>
      </c>
      <c r="AZ52">
        <f t="shared" si="38"/>
        <v>-2.4984046413085846E-2</v>
      </c>
      <c r="BA52">
        <f t="shared" si="39"/>
        <v>0.5446732264221763</v>
      </c>
      <c r="BB52">
        <f t="shared" si="40"/>
        <v>-0.84030727498769608</v>
      </c>
      <c r="BC52">
        <f t="shared" si="41"/>
        <v>0.92791925321449797</v>
      </c>
      <c r="BD52">
        <f t="shared" si="42"/>
        <v>0.5003900828770752</v>
      </c>
      <c r="BE52">
        <f t="shared" ref="BE52:BK61" si="47">$BL52+$AB$7*SIN(BF52)</f>
        <v>8.1521515473674988</v>
      </c>
      <c r="BF52">
        <f t="shared" si="47"/>
        <v>8.1524214945249351</v>
      </c>
      <c r="BG52">
        <f t="shared" si="47"/>
        <v>8.1536279292672074</v>
      </c>
      <c r="BH52">
        <f t="shared" si="47"/>
        <v>8.1589630997629516</v>
      </c>
      <c r="BI52">
        <f t="shared" si="47"/>
        <v>8.1815483571739325</v>
      </c>
      <c r="BJ52">
        <f t="shared" si="47"/>
        <v>8.2640554056836084</v>
      </c>
      <c r="BK52">
        <f t="shared" si="47"/>
        <v>8.4832480522370215</v>
      </c>
      <c r="BL52">
        <f t="shared" si="43"/>
        <v>8.8780885047271401</v>
      </c>
    </row>
    <row r="53" spans="1:64" x14ac:dyDescent="0.2">
      <c r="A53" s="75" t="s">
        <v>779</v>
      </c>
      <c r="B53" s="75"/>
      <c r="C53" s="76">
        <v>44089.716999999997</v>
      </c>
      <c r="D53" s="76"/>
      <c r="E53">
        <f t="shared" ref="E53:E84" si="48">+(C53-C$7)/C$8</f>
        <v>-1579.9858911383208</v>
      </c>
      <c r="F53">
        <f t="shared" ref="F53:F84" si="49">ROUND(2*E53,0)/2</f>
        <v>-1580</v>
      </c>
      <c r="G53">
        <f t="shared" ref="G53:G84" si="50">+C53-(C$7+F53*C$8)</f>
        <v>3.0181999994965736E-2</v>
      </c>
      <c r="I53">
        <f t="shared" si="33"/>
        <v>3.0181999994965736E-2</v>
      </c>
      <c r="Q53" s="12">
        <f t="shared" ref="Q53:Q84" si="51">+D$11+D$12*F53+D$13*F53^2</f>
        <v>5.2440803759272174E-2</v>
      </c>
      <c r="R53" s="2">
        <f t="shared" ref="R53:R84" si="52">+C53-15018.5</f>
        <v>29071.216999999997</v>
      </c>
      <c r="S53" s="6">
        <v>0.1</v>
      </c>
      <c r="Z53">
        <f t="shared" ref="Z53:Z84" si="53">F53</f>
        <v>-1580</v>
      </c>
      <c r="AA53" s="72">
        <f t="shared" ref="AA53:AA84" si="54">AB$3+AB$4*Z53+AB$5*Z53^2+AH53</f>
        <v>2.9169574052178147E-2</v>
      </c>
      <c r="AB53" s="72">
        <f t="shared" ref="AB53:AB84" si="55">IF(S53&lt;&gt;0,G53-AH53, -9999)</f>
        <v>5.3453229702059762E-2</v>
      </c>
      <c r="AC53" s="72">
        <f t="shared" ref="AC53:AC84" si="56">+G53-P53</f>
        <v>3.0181999994965736E-2</v>
      </c>
      <c r="AD53" s="72">
        <f t="shared" ref="AD53:AD84" si="57">IF(S53&lt;&gt;0,G53-AA53, -9999)</f>
        <v>1.0124259427875884E-3</v>
      </c>
      <c r="AE53" s="72">
        <f t="shared" ref="AE53:AE84" si="58">+(G53-AA53)^2*S53</f>
        <v>1.0250062896293372E-7</v>
      </c>
      <c r="AF53">
        <f t="shared" ref="AF53:AF84" si="59">IF(S53&lt;&gt;0,G53-P53, -9999)</f>
        <v>3.0181999994965736E-2</v>
      </c>
      <c r="AG53" s="127"/>
      <c r="AH53">
        <f t="shared" ref="AH53:AH84" si="60">$AB$6*($AB$11/AI53*AJ53+$AB$12)</f>
        <v>-2.3271229707094027E-2</v>
      </c>
      <c r="AI53">
        <f t="shared" ref="AI53:AI84" si="61">1+$AB$7*COS(AL53)</f>
        <v>0.62307570796169875</v>
      </c>
      <c r="AJ53">
        <f t="shared" ref="AJ53:AJ84" si="62">SIN(AL53+RADIANS($AB$9))</f>
        <v>-0.90072098094562558</v>
      </c>
      <c r="AK53">
        <f t="shared" ref="AK53:AK84" si="63">$AB$7*SIN(AL53)</f>
        <v>-0.65938122273861843</v>
      </c>
      <c r="AL53">
        <f t="shared" ref="AL53:AL84" si="64">2*ATAN(AM53)</f>
        <v>1.05149586062033</v>
      </c>
      <c r="AM53">
        <f t="shared" ref="AM53:AM84" si="65">SQRT((1+$AB$7)/(1-$AB$7))*TAN(AN53/2)</f>
        <v>0.58021937325028683</v>
      </c>
      <c r="AN53" s="72">
        <f t="shared" si="46"/>
        <v>8.2901615378299116</v>
      </c>
      <c r="AO53" s="72">
        <f t="shared" si="46"/>
        <v>8.2915939566668619</v>
      </c>
      <c r="AP53" s="72">
        <f t="shared" si="46"/>
        <v>8.2960233939969292</v>
      </c>
      <c r="AQ53" s="72">
        <f t="shared" si="46"/>
        <v>8.3094658115587663</v>
      </c>
      <c r="AR53" s="72">
        <f t="shared" si="46"/>
        <v>8.348179757253483</v>
      </c>
      <c r="AS53" s="72">
        <f t="shared" si="46"/>
        <v>8.4467861655428891</v>
      </c>
      <c r="AT53" s="72">
        <f t="shared" si="46"/>
        <v>8.6500130399199016</v>
      </c>
      <c r="AU53" s="72">
        <f t="shared" ref="AU53:AU84" si="66">RADIANS($AB$9)+$AB$18*(F53-AB$15)</f>
        <v>8.9780999872239686</v>
      </c>
      <c r="AW53">
        <v>-1900</v>
      </c>
      <c r="AX53">
        <f t="shared" si="36"/>
        <v>3.8123721340845587E-2</v>
      </c>
      <c r="AY53">
        <f t="shared" si="37"/>
        <v>6.2761549944263154E-2</v>
      </c>
      <c r="AZ53">
        <f t="shared" si="38"/>
        <v>-2.4637828603417566E-2</v>
      </c>
      <c r="BA53">
        <f t="shared" si="39"/>
        <v>0.56092603638427696</v>
      </c>
      <c r="BB53">
        <f t="shared" si="40"/>
        <v>-0.8543644777124243</v>
      </c>
      <c r="BC53">
        <f t="shared" si="41"/>
        <v>0.95439615014338863</v>
      </c>
      <c r="BD53">
        <f t="shared" si="42"/>
        <v>0.5170546758367035</v>
      </c>
      <c r="BE53">
        <f t="shared" si="47"/>
        <v>8.1833114072481177</v>
      </c>
      <c r="BF53">
        <f t="shared" si="47"/>
        <v>8.1837349689086949</v>
      </c>
      <c r="BG53">
        <f t="shared" si="47"/>
        <v>8.1854528967388838</v>
      </c>
      <c r="BH53">
        <f t="shared" si="47"/>
        <v>8.1923345195930501</v>
      </c>
      <c r="BI53">
        <f t="shared" si="47"/>
        <v>8.2186500462238961</v>
      </c>
      <c r="BJ53">
        <f t="shared" si="47"/>
        <v>8.3059388873803552</v>
      </c>
      <c r="BK53">
        <f t="shared" si="47"/>
        <v>8.5226204564453028</v>
      </c>
      <c r="BL53">
        <f t="shared" si="43"/>
        <v>8.9019007624644804</v>
      </c>
    </row>
    <row r="54" spans="1:64" x14ac:dyDescent="0.2">
      <c r="A54" s="75" t="s">
        <v>822</v>
      </c>
      <c r="B54" s="75"/>
      <c r="C54" s="76">
        <v>44115.385000000002</v>
      </c>
      <c r="D54" s="76"/>
      <c r="E54">
        <f t="shared" si="48"/>
        <v>-1567.9871414989047</v>
      </c>
      <c r="F54">
        <f t="shared" si="49"/>
        <v>-1568</v>
      </c>
      <c r="G54">
        <f t="shared" si="50"/>
        <v>2.7507200000400189E-2</v>
      </c>
      <c r="I54">
        <f t="shared" si="33"/>
        <v>2.7507200000400189E-2</v>
      </c>
      <c r="Q54" s="12">
        <f t="shared" si="51"/>
        <v>5.2059890586508624E-2</v>
      </c>
      <c r="R54" s="2">
        <f t="shared" si="52"/>
        <v>29096.885000000002</v>
      </c>
      <c r="S54" s="6">
        <v>0.1</v>
      </c>
      <c r="Z54">
        <f t="shared" si="53"/>
        <v>-1568</v>
      </c>
      <c r="AA54" s="72">
        <f t="shared" si="54"/>
        <v>2.8848632628742644E-2</v>
      </c>
      <c r="AB54" s="72">
        <f t="shared" si="55"/>
        <v>5.0718457958166166E-2</v>
      </c>
      <c r="AC54" s="72">
        <f t="shared" si="56"/>
        <v>2.7507200000400189E-2</v>
      </c>
      <c r="AD54" s="72">
        <f t="shared" si="57"/>
        <v>-1.3414326283424545E-3</v>
      </c>
      <c r="AE54" s="72">
        <f t="shared" si="58"/>
        <v>1.7994414963817458E-7</v>
      </c>
      <c r="AF54">
        <f t="shared" si="59"/>
        <v>2.7507200000400189E-2</v>
      </c>
      <c r="AG54" s="127"/>
      <c r="AH54">
        <f t="shared" si="60"/>
        <v>-2.321125795776598E-2</v>
      </c>
      <c r="AI54">
        <f t="shared" si="61"/>
        <v>0.62576943011482322</v>
      </c>
      <c r="AJ54">
        <f t="shared" si="62"/>
        <v>-0.90248603003084671</v>
      </c>
      <c r="AK54">
        <f t="shared" si="63"/>
        <v>-0.66091376093425835</v>
      </c>
      <c r="AL54">
        <f t="shared" si="64"/>
        <v>1.0555763402840788</v>
      </c>
      <c r="AM54">
        <f t="shared" si="65"/>
        <v>0.58294970496439324</v>
      </c>
      <c r="AN54" s="72">
        <f t="shared" si="46"/>
        <v>8.2944124095809695</v>
      </c>
      <c r="AO54" s="72">
        <f t="shared" si="46"/>
        <v>8.2959032892086828</v>
      </c>
      <c r="AP54" s="72">
        <f t="shared" si="46"/>
        <v>8.3004710462389237</v>
      </c>
      <c r="AQ54" s="72">
        <f t="shared" si="46"/>
        <v>8.3142024349141668</v>
      </c>
      <c r="AR54" s="72">
        <f t="shared" si="46"/>
        <v>8.3533709416852009</v>
      </c>
      <c r="AS54" s="72">
        <f t="shared" si="46"/>
        <v>8.4522636827194972</v>
      </c>
      <c r="AT54" s="72">
        <f t="shared" si="46"/>
        <v>8.6548291932527448</v>
      </c>
      <c r="AU54" s="72">
        <f t="shared" si="66"/>
        <v>8.9809574581524494</v>
      </c>
      <c r="AW54">
        <v>-1800</v>
      </c>
      <c r="AX54">
        <f t="shared" si="36"/>
        <v>3.5246969113636048E-2</v>
      </c>
      <c r="AY54">
        <f t="shared" si="37"/>
        <v>5.9502550244932527E-2</v>
      </c>
      <c r="AZ54">
        <f t="shared" si="38"/>
        <v>-2.4255581131296482E-2</v>
      </c>
      <c r="BA54">
        <f t="shared" si="39"/>
        <v>0.57854445993638159</v>
      </c>
      <c r="BB54">
        <f t="shared" si="40"/>
        <v>-0.86865389009091354</v>
      </c>
      <c r="BC54">
        <f t="shared" si="41"/>
        <v>0.9825481692569219</v>
      </c>
      <c r="BD54">
        <f t="shared" si="42"/>
        <v>0.53502582587927017</v>
      </c>
      <c r="BE54">
        <f t="shared" si="47"/>
        <v>8.2154581577040542</v>
      </c>
      <c r="BF54">
        <f t="shared" si="47"/>
        <v>8.2160992824036825</v>
      </c>
      <c r="BG54">
        <f t="shared" si="47"/>
        <v>8.2184746646381921</v>
      </c>
      <c r="BH54">
        <f t="shared" si="47"/>
        <v>8.2271495983371672</v>
      </c>
      <c r="BI54">
        <f t="shared" si="47"/>
        <v>8.2573212952459816</v>
      </c>
      <c r="BJ54">
        <f t="shared" si="47"/>
        <v>8.3488523344996199</v>
      </c>
      <c r="BK54">
        <f t="shared" si="47"/>
        <v>8.5622079113832896</v>
      </c>
      <c r="BL54">
        <f t="shared" si="43"/>
        <v>8.9257130202018207</v>
      </c>
    </row>
    <row r="55" spans="1:64" x14ac:dyDescent="0.2">
      <c r="A55" s="75" t="s">
        <v>823</v>
      </c>
      <c r="B55" s="75"/>
      <c r="C55" s="76">
        <v>44130.358999999997</v>
      </c>
      <c r="D55" s="76"/>
      <c r="E55">
        <f t="shared" si="48"/>
        <v>-1560.9874034164475</v>
      </c>
      <c r="F55">
        <f t="shared" si="49"/>
        <v>-1561</v>
      </c>
      <c r="G55">
        <f t="shared" si="50"/>
        <v>2.6946899997710716E-2</v>
      </c>
      <c r="I55">
        <f t="shared" si="33"/>
        <v>2.6946899997710716E-2</v>
      </c>
      <c r="Q55" s="12">
        <f t="shared" si="51"/>
        <v>5.1837895369670678E-2</v>
      </c>
      <c r="R55" s="2">
        <f t="shared" si="52"/>
        <v>29111.858999999997</v>
      </c>
      <c r="S55" s="6">
        <v>0.1</v>
      </c>
      <c r="Z55">
        <f t="shared" si="53"/>
        <v>-1561</v>
      </c>
      <c r="AA55" s="72">
        <f t="shared" si="54"/>
        <v>2.866194474678798E-2</v>
      </c>
      <c r="AB55" s="72">
        <f t="shared" si="55"/>
        <v>5.0122850620593414E-2</v>
      </c>
      <c r="AC55" s="72">
        <f t="shared" si="56"/>
        <v>2.6946899997710716E-2</v>
      </c>
      <c r="AD55" s="72">
        <f t="shared" si="57"/>
        <v>-1.7150447490772644E-3</v>
      </c>
      <c r="AE55" s="72">
        <f t="shared" si="58"/>
        <v>2.9413784913374972E-7</v>
      </c>
      <c r="AF55">
        <f t="shared" si="59"/>
        <v>2.6946899997710716E-2</v>
      </c>
      <c r="AG55" s="127"/>
      <c r="AH55">
        <f t="shared" si="60"/>
        <v>-2.3175950622882698E-2</v>
      </c>
      <c r="AI55">
        <f t="shared" si="61"/>
        <v>0.62735488063303135</v>
      </c>
      <c r="AJ55">
        <f t="shared" si="62"/>
        <v>-0.90351597804321215</v>
      </c>
      <c r="AK55">
        <f t="shared" si="63"/>
        <v>-0.66180898591725679</v>
      </c>
      <c r="AL55">
        <f t="shared" si="64"/>
        <v>1.0579735921083293</v>
      </c>
      <c r="AM55">
        <f t="shared" si="65"/>
        <v>0.58455678404782152</v>
      </c>
      <c r="AN55" s="72">
        <f t="shared" si="46"/>
        <v>8.2969012336276364</v>
      </c>
      <c r="AO55" s="72">
        <f t="shared" si="46"/>
        <v>8.2984270479353004</v>
      </c>
      <c r="AP55" s="72">
        <f t="shared" si="46"/>
        <v>8.3030767960455929</v>
      </c>
      <c r="AQ55" s="72">
        <f t="shared" si="46"/>
        <v>8.3169779447524022</v>
      </c>
      <c r="AR55" s="72">
        <f t="shared" si="46"/>
        <v>8.3564105575402223</v>
      </c>
      <c r="AS55" s="72">
        <f t="shared" si="46"/>
        <v>8.4554652411420097</v>
      </c>
      <c r="AT55" s="72">
        <f t="shared" si="46"/>
        <v>8.6576398467902322</v>
      </c>
      <c r="AU55" s="72">
        <f t="shared" si="66"/>
        <v>8.9826243161940624</v>
      </c>
      <c r="AW55">
        <v>-1700</v>
      </c>
      <c r="AX55">
        <f t="shared" si="36"/>
        <v>3.2440153721061474E-2</v>
      </c>
      <c r="AY55">
        <f t="shared" si="37"/>
        <v>5.6274247378802766E-2</v>
      </c>
      <c r="AZ55">
        <f t="shared" si="38"/>
        <v>-2.3834093657741293E-2</v>
      </c>
      <c r="BA55">
        <f t="shared" si="39"/>
        <v>0.59771317392289747</v>
      </c>
      <c r="BB55">
        <f t="shared" si="40"/>
        <v>-0.883142679252372</v>
      </c>
      <c r="BC55">
        <f t="shared" si="41"/>
        <v>1.0125893104232209</v>
      </c>
      <c r="BD55">
        <f t="shared" si="42"/>
        <v>0.5545040741229641</v>
      </c>
      <c r="BE55">
        <f t="shared" si="47"/>
        <v>8.2486896340581666</v>
      </c>
      <c r="BF55">
        <f t="shared" si="47"/>
        <v>8.2496295971554208</v>
      </c>
      <c r="BG55">
        <f t="shared" si="47"/>
        <v>8.2528284880377729</v>
      </c>
      <c r="BH55">
        <f t="shared" si="47"/>
        <v>8.2635377831797303</v>
      </c>
      <c r="BI55">
        <f t="shared" si="47"/>
        <v>8.2976166610375675</v>
      </c>
      <c r="BJ55">
        <f t="shared" si="47"/>
        <v>8.3927761650837116</v>
      </c>
      <c r="BK55">
        <f t="shared" si="47"/>
        <v>8.6020014725642362</v>
      </c>
      <c r="BL55">
        <f t="shared" si="43"/>
        <v>8.949525277939161</v>
      </c>
    </row>
    <row r="56" spans="1:64" x14ac:dyDescent="0.2">
      <c r="A56" s="75" t="s">
        <v>779</v>
      </c>
      <c r="B56" s="75"/>
      <c r="C56" s="76">
        <v>44136.758999999998</v>
      </c>
      <c r="D56" s="76"/>
      <c r="E56">
        <f t="shared" si="48"/>
        <v>-1557.9956628175594</v>
      </c>
      <c r="F56">
        <f t="shared" si="49"/>
        <v>-1558</v>
      </c>
      <c r="G56">
        <f t="shared" si="50"/>
        <v>9.2781999992439523E-3</v>
      </c>
      <c r="I56">
        <f t="shared" ref="I56:I87" si="67">G56</f>
        <v>9.2781999992439523E-3</v>
      </c>
      <c r="Q56" s="12">
        <f t="shared" si="51"/>
        <v>5.1742800607704205E-2</v>
      </c>
      <c r="R56" s="2">
        <f t="shared" si="52"/>
        <v>29118.258999999998</v>
      </c>
      <c r="S56" s="6">
        <v>0.1</v>
      </c>
      <c r="Z56">
        <f t="shared" si="53"/>
        <v>-1558</v>
      </c>
      <c r="AA56" s="72">
        <f t="shared" si="54"/>
        <v>2.8582055283048909E-2</v>
      </c>
      <c r="AB56" s="72">
        <f t="shared" si="55"/>
        <v>3.2438945323899251E-2</v>
      </c>
      <c r="AC56" s="72">
        <f t="shared" si="56"/>
        <v>9.2781999992439523E-3</v>
      </c>
      <c r="AD56" s="72">
        <f t="shared" si="57"/>
        <v>-1.9303855283804957E-2</v>
      </c>
      <c r="AE56" s="72">
        <f t="shared" si="58"/>
        <v>3.7263882881808459E-5</v>
      </c>
      <c r="AF56">
        <f t="shared" si="59"/>
        <v>9.2781999992439523E-3</v>
      </c>
      <c r="AG56" s="127"/>
      <c r="AH56">
        <f t="shared" si="60"/>
        <v>-2.3160745324655296E-2</v>
      </c>
      <c r="AI56">
        <f t="shared" si="61"/>
        <v>0.62803757669788751</v>
      </c>
      <c r="AJ56">
        <f t="shared" si="62"/>
        <v>-0.90395744911610054</v>
      </c>
      <c r="AK56">
        <f t="shared" si="63"/>
        <v>-0.66219292844311639</v>
      </c>
      <c r="AL56">
        <f t="shared" si="64"/>
        <v>1.0590048534636907</v>
      </c>
      <c r="AM56">
        <f t="shared" si="65"/>
        <v>0.58524881779961324</v>
      </c>
      <c r="AN56" s="72">
        <f t="shared" si="46"/>
        <v>8.2979699528737232</v>
      </c>
      <c r="AO56" s="72">
        <f t="shared" si="46"/>
        <v>8.2995109290293581</v>
      </c>
      <c r="AP56" s="72">
        <f t="shared" si="46"/>
        <v>8.3041961109138338</v>
      </c>
      <c r="AQ56" s="72">
        <f t="shared" si="46"/>
        <v>8.3181702781908946</v>
      </c>
      <c r="AR56" s="72">
        <f t="shared" si="46"/>
        <v>8.3577158302718519</v>
      </c>
      <c r="AS56" s="72">
        <f t="shared" si="46"/>
        <v>8.456838764554135</v>
      </c>
      <c r="AT56" s="72">
        <f t="shared" si="46"/>
        <v>8.658844689188145</v>
      </c>
      <c r="AU56" s="72">
        <f t="shared" si="66"/>
        <v>8.9833386839261831</v>
      </c>
      <c r="AW56">
        <v>-1600</v>
      </c>
      <c r="AX56">
        <f t="shared" si="36"/>
        <v>2.9706996753027067E-2</v>
      </c>
      <c r="AY56">
        <f t="shared" si="37"/>
        <v>5.3076641345873858E-2</v>
      </c>
      <c r="AZ56">
        <f t="shared" si="38"/>
        <v>-2.3369644592846791E-2</v>
      </c>
      <c r="BA56">
        <f t="shared" si="39"/>
        <v>0.61865282163969559</v>
      </c>
      <c r="BB56">
        <f t="shared" si="40"/>
        <v>-0.8977812496705746</v>
      </c>
      <c r="BC56">
        <f t="shared" si="41"/>
        <v>1.0447752691888976</v>
      </c>
      <c r="BD56">
        <f t="shared" si="42"/>
        <v>0.57573654213160319</v>
      </c>
      <c r="BE56">
        <f t="shared" si="47"/>
        <v>8.2831201542133126</v>
      </c>
      <c r="BF56">
        <f t="shared" si="47"/>
        <v>8.2844590664468285</v>
      </c>
      <c r="BG56">
        <f t="shared" si="47"/>
        <v>8.288664226695909</v>
      </c>
      <c r="BH56">
        <f t="shared" si="47"/>
        <v>8.3016309492695495</v>
      </c>
      <c r="BI56">
        <f t="shared" si="47"/>
        <v>8.3395826358215128</v>
      </c>
      <c r="BJ56">
        <f t="shared" si="47"/>
        <v>8.4376875964402966</v>
      </c>
      <c r="BK56">
        <f t="shared" si="47"/>
        <v>8.6419920786398148</v>
      </c>
      <c r="BL56">
        <f t="shared" si="43"/>
        <v>8.9733375356764995</v>
      </c>
    </row>
    <row r="57" spans="1:64" x14ac:dyDescent="0.2">
      <c r="A57" s="75" t="s">
        <v>824</v>
      </c>
      <c r="B57" s="75"/>
      <c r="C57" s="76">
        <v>44303.633999999998</v>
      </c>
      <c r="D57" s="76"/>
      <c r="E57">
        <f t="shared" si="48"/>
        <v>-1479.9883639989089</v>
      </c>
      <c r="F57">
        <f t="shared" si="49"/>
        <v>-1480</v>
      </c>
      <c r="G57">
        <f t="shared" si="50"/>
        <v>2.4892000001273118E-2</v>
      </c>
      <c r="I57">
        <f t="shared" si="67"/>
        <v>2.4892000001273118E-2</v>
      </c>
      <c r="Q57" s="12">
        <f t="shared" si="51"/>
        <v>4.9280033926184297E-2</v>
      </c>
      <c r="R57" s="2">
        <f t="shared" si="52"/>
        <v>29285.133999999998</v>
      </c>
      <c r="S57" s="6">
        <v>0.1</v>
      </c>
      <c r="Z57">
        <f t="shared" si="53"/>
        <v>-1480</v>
      </c>
      <c r="AA57" s="72">
        <f t="shared" si="54"/>
        <v>2.6530598650675495E-2</v>
      </c>
      <c r="AB57" s="72">
        <f t="shared" si="55"/>
        <v>4.764143527678192E-2</v>
      </c>
      <c r="AC57" s="72">
        <f t="shared" si="56"/>
        <v>2.4892000001273118E-2</v>
      </c>
      <c r="AD57" s="72">
        <f t="shared" si="57"/>
        <v>-1.6385986494023771E-3</v>
      </c>
      <c r="AE57" s="72">
        <f t="shared" si="58"/>
        <v>2.6850055338232949E-7</v>
      </c>
      <c r="AF57">
        <f t="shared" si="59"/>
        <v>2.4892000001273118E-2</v>
      </c>
      <c r="AG57" s="127"/>
      <c r="AH57">
        <f t="shared" si="60"/>
        <v>-2.2749435275508802E-2</v>
      </c>
      <c r="AI57">
        <f t="shared" si="61"/>
        <v>0.64649527343083912</v>
      </c>
      <c r="AJ57">
        <f t="shared" si="62"/>
        <v>-0.9154390962675869</v>
      </c>
      <c r="AK57">
        <f t="shared" si="63"/>
        <v>-0.67222758580864039</v>
      </c>
      <c r="AL57">
        <f t="shared" si="64"/>
        <v>1.0866670776832776</v>
      </c>
      <c r="AM57">
        <f t="shared" si="65"/>
        <v>0.60397004501259022</v>
      </c>
      <c r="AN57" s="72">
        <f t="shared" si="46"/>
        <v>8.3262094221218685</v>
      </c>
      <c r="AO57" s="72">
        <f t="shared" si="46"/>
        <v>8.3281862606684864</v>
      </c>
      <c r="AP57" s="72">
        <f t="shared" si="46"/>
        <v>8.3338549540704303</v>
      </c>
      <c r="AQ57" s="72">
        <f t="shared" si="46"/>
        <v>8.3497787076153092</v>
      </c>
      <c r="AR57" s="72">
        <f t="shared" si="46"/>
        <v>8.3921987318185369</v>
      </c>
      <c r="AS57" s="72">
        <f t="shared" si="46"/>
        <v>8.4928481656854711</v>
      </c>
      <c r="AT57" s="72">
        <f t="shared" si="46"/>
        <v>8.6902279819475616</v>
      </c>
      <c r="AU57" s="72">
        <f t="shared" si="66"/>
        <v>9.0019122449613089</v>
      </c>
      <c r="AW57">
        <v>-1500</v>
      </c>
      <c r="AX57">
        <f t="shared" si="36"/>
        <v>2.7051838002292179E-2</v>
      </c>
      <c r="AY57">
        <f t="shared" si="37"/>
        <v>4.9909732146145802E-2</v>
      </c>
      <c r="AZ57">
        <f t="shared" si="38"/>
        <v>-2.2857894143853624E-2</v>
      </c>
      <c r="BA57">
        <f t="shared" si="39"/>
        <v>0.64162866347532155</v>
      </c>
      <c r="BB57">
        <f t="shared" si="40"/>
        <v>-0.91249585230364372</v>
      </c>
      <c r="BC57">
        <f t="shared" si="41"/>
        <v>1.0794136532508685</v>
      </c>
      <c r="BD57">
        <f t="shared" si="42"/>
        <v>0.59903117795093808</v>
      </c>
      <c r="BE57">
        <f t="shared" si="47"/>
        <v>8.3188834899231985</v>
      </c>
      <c r="BF57">
        <f t="shared" si="47"/>
        <v>8.3207407133411451</v>
      </c>
      <c r="BG57">
        <f t="shared" si="47"/>
        <v>8.3261457990783523</v>
      </c>
      <c r="BH57">
        <f t="shared" si="47"/>
        <v>8.3415608886939641</v>
      </c>
      <c r="BI57">
        <f t="shared" si="47"/>
        <v>8.383256464934238</v>
      </c>
      <c r="BJ57">
        <f t="shared" si="47"/>
        <v>8.4835606632231926</v>
      </c>
      <c r="BK57">
        <f t="shared" si="47"/>
        <v>8.6821705565378693</v>
      </c>
      <c r="BL57">
        <f t="shared" si="43"/>
        <v>8.9971497934138398</v>
      </c>
    </row>
    <row r="58" spans="1:64" x14ac:dyDescent="0.2">
      <c r="A58" s="75" t="s">
        <v>825</v>
      </c>
      <c r="B58" s="75"/>
      <c r="C58" s="76">
        <v>44455.502</v>
      </c>
      <c r="D58" s="76"/>
      <c r="E58">
        <f t="shared" si="48"/>
        <v>-1408.9962294251802</v>
      </c>
      <c r="F58">
        <f t="shared" si="49"/>
        <v>-1409</v>
      </c>
      <c r="G58">
        <f t="shared" si="50"/>
        <v>8.0661000029067509E-3</v>
      </c>
      <c r="I58">
        <f t="shared" si="67"/>
        <v>8.0661000029067509E-3</v>
      </c>
      <c r="Q58" s="12">
        <f t="shared" si="51"/>
        <v>4.705452185728648E-2</v>
      </c>
      <c r="R58" s="2">
        <f t="shared" si="52"/>
        <v>29437.002</v>
      </c>
      <c r="S58" s="6">
        <v>0.1</v>
      </c>
      <c r="Z58">
        <f t="shared" si="53"/>
        <v>-1409</v>
      </c>
      <c r="AA58" s="72">
        <f t="shared" si="54"/>
        <v>2.4707695442730555E-2</v>
      </c>
      <c r="AB58" s="72">
        <f t="shared" si="55"/>
        <v>3.0412926417462675E-2</v>
      </c>
      <c r="AC58" s="72">
        <f t="shared" si="56"/>
        <v>8.0661000029067509E-3</v>
      </c>
      <c r="AD58" s="72">
        <f t="shared" si="57"/>
        <v>-1.6641595439823804E-2</v>
      </c>
      <c r="AE58" s="72">
        <f t="shared" si="58"/>
        <v>2.7694269878276444E-5</v>
      </c>
      <c r="AF58">
        <f t="shared" si="59"/>
        <v>8.0661000029067509E-3</v>
      </c>
      <c r="AG58" s="127"/>
      <c r="AH58">
        <f t="shared" si="60"/>
        <v>-2.2346826414555925E-2</v>
      </c>
      <c r="AI58">
        <f t="shared" si="61"/>
        <v>0.66457522793582213</v>
      </c>
      <c r="AJ58">
        <f t="shared" si="62"/>
        <v>-0.92586134626598027</v>
      </c>
      <c r="AK58">
        <f t="shared" si="63"/>
        <v>-0.6814291900957461</v>
      </c>
      <c r="AL58">
        <f t="shared" si="64"/>
        <v>1.113378249717534</v>
      </c>
      <c r="AM58">
        <f t="shared" si="65"/>
        <v>0.6223468056966347</v>
      </c>
      <c r="AN58" s="72">
        <f t="shared" si="46"/>
        <v>8.3527177502693171</v>
      </c>
      <c r="AO58" s="72">
        <f t="shared" si="46"/>
        <v>8.3551655904757869</v>
      </c>
      <c r="AP58" s="72">
        <f t="shared" si="46"/>
        <v>8.3618329971603078</v>
      </c>
      <c r="AQ58" s="72">
        <f t="shared" si="46"/>
        <v>8.3796019891135742</v>
      </c>
      <c r="AR58" s="72">
        <f t="shared" si="46"/>
        <v>8.4245067118532919</v>
      </c>
      <c r="AS58" s="72">
        <f t="shared" si="46"/>
        <v>8.5261163794944306</v>
      </c>
      <c r="AT58" s="72">
        <f t="shared" si="46"/>
        <v>8.7188884208759792</v>
      </c>
      <c r="AU58" s="72">
        <f t="shared" si="66"/>
        <v>9.01881894795482</v>
      </c>
      <c r="AW58">
        <v>-1400</v>
      </c>
      <c r="AX58">
        <f t="shared" si="36"/>
        <v>2.4479759006480171E-2</v>
      </c>
      <c r="AY58">
        <f t="shared" si="37"/>
        <v>4.6773519779618612E-2</v>
      </c>
      <c r="AZ58">
        <f t="shared" si="38"/>
        <v>-2.2293760773138441E-2</v>
      </c>
      <c r="BA58">
        <f t="shared" si="39"/>
        <v>0.66696126359382191</v>
      </c>
      <c r="BB58">
        <f t="shared" si="40"/>
        <v>-0.92717763699712741</v>
      </c>
      <c r="BC58">
        <f t="shared" si="41"/>
        <v>1.1168767611232662</v>
      </c>
      <c r="BD58">
        <f t="shared" si="42"/>
        <v>0.62477622257542942</v>
      </c>
      <c r="BE58">
        <f t="shared" si="47"/>
        <v>8.3561360114617198</v>
      </c>
      <c r="BF58">
        <f t="shared" si="47"/>
        <v>8.3586488979392897</v>
      </c>
      <c r="BG58">
        <f t="shared" si="47"/>
        <v>8.3654497967432331</v>
      </c>
      <c r="BH58">
        <f t="shared" si="47"/>
        <v>8.3834563104354807</v>
      </c>
      <c r="BI58">
        <f t="shared" si="47"/>
        <v>8.428665003545996</v>
      </c>
      <c r="BJ58">
        <f t="shared" si="47"/>
        <v>8.5303662510389486</v>
      </c>
      <c r="BK58">
        <f t="shared" si="47"/>
        <v>8.7225276266635117</v>
      </c>
      <c r="BL58">
        <f t="shared" si="43"/>
        <v>9.0209620511511801</v>
      </c>
    </row>
    <row r="59" spans="1:64" x14ac:dyDescent="0.2">
      <c r="A59" s="75" t="s">
        <v>825</v>
      </c>
      <c r="B59" s="75"/>
      <c r="C59" s="76">
        <v>44455.504999999997</v>
      </c>
      <c r="D59" s="76"/>
      <c r="E59">
        <f t="shared" si="48"/>
        <v>-1408.9948270467758</v>
      </c>
      <c r="F59">
        <f t="shared" si="49"/>
        <v>-1409</v>
      </c>
      <c r="G59">
        <f t="shared" si="50"/>
        <v>1.1066099999879953E-2</v>
      </c>
      <c r="I59">
        <f t="shared" si="67"/>
        <v>1.1066099999879953E-2</v>
      </c>
      <c r="Q59" s="12">
        <f t="shared" si="51"/>
        <v>4.705452185728648E-2</v>
      </c>
      <c r="R59" s="2">
        <f t="shared" si="52"/>
        <v>29437.004999999997</v>
      </c>
      <c r="S59" s="6">
        <v>0.1</v>
      </c>
      <c r="Z59">
        <f t="shared" si="53"/>
        <v>-1409</v>
      </c>
      <c r="AA59" s="72">
        <f t="shared" si="54"/>
        <v>2.4707695442730555E-2</v>
      </c>
      <c r="AB59" s="72">
        <f t="shared" si="55"/>
        <v>3.3412926414435877E-2</v>
      </c>
      <c r="AC59" s="72">
        <f t="shared" si="56"/>
        <v>1.1066099999879953E-2</v>
      </c>
      <c r="AD59" s="72">
        <f t="shared" si="57"/>
        <v>-1.3641595442850603E-2</v>
      </c>
      <c r="AE59" s="72">
        <f t="shared" si="58"/>
        <v>1.8609312622640236E-5</v>
      </c>
      <c r="AF59">
        <f t="shared" si="59"/>
        <v>1.1066099999879953E-2</v>
      </c>
      <c r="AG59" s="127"/>
      <c r="AH59">
        <f t="shared" si="60"/>
        <v>-2.2346826414555925E-2</v>
      </c>
      <c r="AI59">
        <f t="shared" si="61"/>
        <v>0.66457522793582213</v>
      </c>
      <c r="AJ59">
        <f t="shared" si="62"/>
        <v>-0.92586134626598027</v>
      </c>
      <c r="AK59">
        <f t="shared" si="63"/>
        <v>-0.6814291900957461</v>
      </c>
      <c r="AL59">
        <f t="shared" si="64"/>
        <v>1.113378249717534</v>
      </c>
      <c r="AM59">
        <f t="shared" si="65"/>
        <v>0.6223468056966347</v>
      </c>
      <c r="AN59" s="72">
        <f t="shared" si="46"/>
        <v>8.3527177502693171</v>
      </c>
      <c r="AO59" s="72">
        <f t="shared" si="46"/>
        <v>8.3551655904757869</v>
      </c>
      <c r="AP59" s="72">
        <f t="shared" si="46"/>
        <v>8.3618329971603078</v>
      </c>
      <c r="AQ59" s="72">
        <f t="shared" si="46"/>
        <v>8.3796019891135742</v>
      </c>
      <c r="AR59" s="72">
        <f t="shared" si="46"/>
        <v>8.4245067118532919</v>
      </c>
      <c r="AS59" s="72">
        <f t="shared" si="46"/>
        <v>8.5261163794944306</v>
      </c>
      <c r="AT59" s="72">
        <f t="shared" si="46"/>
        <v>8.7188884208759792</v>
      </c>
      <c r="AU59" s="72">
        <f t="shared" si="66"/>
        <v>9.01881894795482</v>
      </c>
      <c r="AW59">
        <v>-1300</v>
      </c>
      <c r="AX59">
        <f t="shared" si="36"/>
        <v>2.1996719840533353E-2</v>
      </c>
      <c r="AY59">
        <f t="shared" si="37"/>
        <v>4.3668004246292268E-2</v>
      </c>
      <c r="AZ59">
        <f t="shared" si="38"/>
        <v>-2.1671284405758915E-2</v>
      </c>
      <c r="BA59">
        <f t="shared" si="39"/>
        <v>0.69503944724509448</v>
      </c>
      <c r="BB59">
        <f t="shared" si="40"/>
        <v>-0.94166640874918439</v>
      </c>
      <c r="BC59">
        <f t="shared" si="41"/>
        <v>1.1576174378050481</v>
      </c>
      <c r="BD59">
        <f t="shared" si="42"/>
        <v>0.6534671424273315</v>
      </c>
      <c r="BE59">
        <f t="shared" si="47"/>
        <v>8.3950597840731582</v>
      </c>
      <c r="BF59">
        <f t="shared" si="47"/>
        <v>8.3983800513160674</v>
      </c>
      <c r="BG59">
        <f t="shared" si="47"/>
        <v>8.4067630484306619</v>
      </c>
      <c r="BH59">
        <f t="shared" si="47"/>
        <v>8.4274393685613997</v>
      </c>
      <c r="BI59">
        <f t="shared" si="47"/>
        <v>8.4758236382457106</v>
      </c>
      <c r="BJ59">
        <f t="shared" si="47"/>
        <v>8.5780721457441143</v>
      </c>
      <c r="BK59">
        <f t="shared" si="47"/>
        <v>8.7630539081606305</v>
      </c>
      <c r="BL59">
        <f t="shared" si="43"/>
        <v>9.0447743088885204</v>
      </c>
    </row>
    <row r="60" spans="1:64" x14ac:dyDescent="0.2">
      <c r="A60" s="75" t="s">
        <v>825</v>
      </c>
      <c r="B60" s="75"/>
      <c r="C60" s="76">
        <v>44455.512999999999</v>
      </c>
      <c r="D60" s="76"/>
      <c r="E60">
        <f t="shared" si="48"/>
        <v>-1408.9910873710264</v>
      </c>
      <c r="F60">
        <f t="shared" si="49"/>
        <v>-1409</v>
      </c>
      <c r="G60">
        <f t="shared" si="50"/>
        <v>1.9066100001509767E-2</v>
      </c>
      <c r="I60">
        <f t="shared" si="67"/>
        <v>1.9066100001509767E-2</v>
      </c>
      <c r="Q60" s="12">
        <f t="shared" si="51"/>
        <v>4.705452185728648E-2</v>
      </c>
      <c r="R60" s="2">
        <f t="shared" si="52"/>
        <v>29437.012999999999</v>
      </c>
      <c r="S60" s="6">
        <v>0.1</v>
      </c>
      <c r="Z60">
        <f t="shared" si="53"/>
        <v>-1409</v>
      </c>
      <c r="AA60" s="72">
        <f t="shared" si="54"/>
        <v>2.4707695442730555E-2</v>
      </c>
      <c r="AB60" s="72">
        <f t="shared" si="55"/>
        <v>4.1412926416065692E-2</v>
      </c>
      <c r="AC60" s="72">
        <f t="shared" si="56"/>
        <v>1.9066100001509767E-2</v>
      </c>
      <c r="AD60" s="72">
        <f t="shared" si="57"/>
        <v>-5.6415954412207883E-3</v>
      </c>
      <c r="AE60" s="72">
        <f t="shared" si="58"/>
        <v>3.1827599122403186E-6</v>
      </c>
      <c r="AF60">
        <f t="shared" si="59"/>
        <v>1.9066100001509767E-2</v>
      </c>
      <c r="AG60" s="127"/>
      <c r="AH60">
        <f t="shared" si="60"/>
        <v>-2.2346826414555925E-2</v>
      </c>
      <c r="AI60">
        <f t="shared" si="61"/>
        <v>0.66457522793582213</v>
      </c>
      <c r="AJ60">
        <f t="shared" si="62"/>
        <v>-0.92586134626598027</v>
      </c>
      <c r="AK60">
        <f t="shared" si="63"/>
        <v>-0.6814291900957461</v>
      </c>
      <c r="AL60">
        <f t="shared" si="64"/>
        <v>1.113378249717534</v>
      </c>
      <c r="AM60">
        <f t="shared" si="65"/>
        <v>0.6223468056966347</v>
      </c>
      <c r="AN60" s="72">
        <f t="shared" si="46"/>
        <v>8.3527177502693171</v>
      </c>
      <c r="AO60" s="72">
        <f t="shared" si="46"/>
        <v>8.3551655904757869</v>
      </c>
      <c r="AP60" s="72">
        <f t="shared" si="46"/>
        <v>8.3618329971603078</v>
      </c>
      <c r="AQ60" s="72">
        <f t="shared" si="46"/>
        <v>8.3796019891135742</v>
      </c>
      <c r="AR60" s="72">
        <f t="shared" si="46"/>
        <v>8.4245067118532919</v>
      </c>
      <c r="AS60" s="72">
        <f t="shared" si="46"/>
        <v>8.5261163794944306</v>
      </c>
      <c r="AT60" s="72">
        <f t="shared" si="46"/>
        <v>8.7188884208759792</v>
      </c>
      <c r="AU60" s="72">
        <f t="shared" si="66"/>
        <v>9.01881894795482</v>
      </c>
      <c r="AW60">
        <v>-1200</v>
      </c>
      <c r="AX60">
        <f t="shared" si="36"/>
        <v>1.9609701076918496E-2</v>
      </c>
      <c r="AY60">
        <f t="shared" si="37"/>
        <v>4.0593185546166796E-2</v>
      </c>
      <c r="AZ60">
        <f t="shared" si="38"/>
        <v>-2.09834844692483E-2</v>
      </c>
      <c r="BA60">
        <f t="shared" si="39"/>
        <v>0.72633554195606698</v>
      </c>
      <c r="BB60">
        <f t="shared" si="40"/>
        <v>-0.95572654679269964</v>
      </c>
      <c r="BC60">
        <f t="shared" si="41"/>
        <v>1.2021885240684587</v>
      </c>
      <c r="BD60">
        <f t="shared" si="42"/>
        <v>0.68574443640211546</v>
      </c>
      <c r="BE60">
        <f t="shared" si="47"/>
        <v>8.4358652523673126</v>
      </c>
      <c r="BF60">
        <f t="shared" si="47"/>
        <v>8.4401522596322653</v>
      </c>
      <c r="BG60">
        <f t="shared" si="47"/>
        <v>8.4502789267712437</v>
      </c>
      <c r="BH60">
        <f t="shared" si="47"/>
        <v>8.4736217646178194</v>
      </c>
      <c r="BI60">
        <f t="shared" si="47"/>
        <v>8.5247353002990156</v>
      </c>
      <c r="BJ60">
        <f t="shared" si="47"/>
        <v>8.6266430984908382</v>
      </c>
      <c r="BK60">
        <f t="shared" si="47"/>
        <v>8.8037399242307988</v>
      </c>
      <c r="BL60">
        <f t="shared" si="43"/>
        <v>9.0685865666258589</v>
      </c>
    </row>
    <row r="61" spans="1:64" x14ac:dyDescent="0.2">
      <c r="A61" s="75" t="s">
        <v>825</v>
      </c>
      <c r="B61" s="75"/>
      <c r="C61" s="76">
        <v>44455.514000000003</v>
      </c>
      <c r="D61" s="76"/>
      <c r="E61">
        <f t="shared" si="48"/>
        <v>-1408.990619911556</v>
      </c>
      <c r="F61">
        <f t="shared" si="49"/>
        <v>-1409</v>
      </c>
      <c r="G61">
        <f t="shared" si="50"/>
        <v>2.0066100005351473E-2</v>
      </c>
      <c r="I61">
        <f t="shared" si="67"/>
        <v>2.0066100005351473E-2</v>
      </c>
      <c r="Q61" s="12">
        <f t="shared" si="51"/>
        <v>4.705452185728648E-2</v>
      </c>
      <c r="R61" s="2">
        <f t="shared" si="52"/>
        <v>29437.014000000003</v>
      </c>
      <c r="S61" s="6">
        <v>0.1</v>
      </c>
      <c r="Z61">
        <f t="shared" si="53"/>
        <v>-1409</v>
      </c>
      <c r="AA61" s="72">
        <f t="shared" si="54"/>
        <v>2.4707695442730555E-2</v>
      </c>
      <c r="AB61" s="72">
        <f t="shared" si="55"/>
        <v>4.2412926419907397E-2</v>
      </c>
      <c r="AC61" s="72">
        <f t="shared" si="56"/>
        <v>2.0066100005351473E-2</v>
      </c>
      <c r="AD61" s="72">
        <f t="shared" si="57"/>
        <v>-4.6415954373790827E-3</v>
      </c>
      <c r="AE61" s="72">
        <f t="shared" si="58"/>
        <v>2.1544408204298319E-6</v>
      </c>
      <c r="AF61">
        <f t="shared" si="59"/>
        <v>2.0066100005351473E-2</v>
      </c>
      <c r="AG61" s="127"/>
      <c r="AH61">
        <f t="shared" si="60"/>
        <v>-2.2346826414555925E-2</v>
      </c>
      <c r="AI61">
        <f t="shared" si="61"/>
        <v>0.66457522793582213</v>
      </c>
      <c r="AJ61">
        <f t="shared" si="62"/>
        <v>-0.92586134626598027</v>
      </c>
      <c r="AK61">
        <f t="shared" si="63"/>
        <v>-0.6814291900957461</v>
      </c>
      <c r="AL61">
        <f t="shared" si="64"/>
        <v>1.113378249717534</v>
      </c>
      <c r="AM61">
        <f t="shared" si="65"/>
        <v>0.6223468056966347</v>
      </c>
      <c r="AN61" s="72">
        <f t="shared" ref="AN61:AT70" si="68">$AU61+$AB$7*SIN(AO61)</f>
        <v>8.3527177502693171</v>
      </c>
      <c r="AO61" s="72">
        <f t="shared" si="68"/>
        <v>8.3551655904757869</v>
      </c>
      <c r="AP61" s="72">
        <f t="shared" si="68"/>
        <v>8.3618329971603078</v>
      </c>
      <c r="AQ61" s="72">
        <f t="shared" si="68"/>
        <v>8.3796019891135742</v>
      </c>
      <c r="AR61" s="72">
        <f t="shared" si="68"/>
        <v>8.4245067118532919</v>
      </c>
      <c r="AS61" s="72">
        <f t="shared" si="68"/>
        <v>8.5261163794944306</v>
      </c>
      <c r="AT61" s="72">
        <f t="shared" si="68"/>
        <v>8.7188884208759792</v>
      </c>
      <c r="AU61" s="72">
        <f t="shared" si="66"/>
        <v>9.01881894795482</v>
      </c>
      <c r="AW61">
        <v>-1100</v>
      </c>
      <c r="AX61">
        <f t="shared" si="36"/>
        <v>1.7326835556227119E-2</v>
      </c>
      <c r="AY61">
        <f t="shared" si="37"/>
        <v>3.754906367924217E-2</v>
      </c>
      <c r="AZ61">
        <f t="shared" si="38"/>
        <v>-2.0222228123015051E-2</v>
      </c>
      <c r="BA61">
        <f t="shared" si="39"/>
        <v>0.76142240844882259</v>
      </c>
      <c r="BB61">
        <f t="shared" si="40"/>
        <v>-0.96901143692686997</v>
      </c>
      <c r="BC61">
        <f t="shared" si="41"/>
        <v>1.251266324748699</v>
      </c>
      <c r="BD61">
        <f t="shared" si="42"/>
        <v>0.7224476297095761</v>
      </c>
      <c r="BE61">
        <f t="shared" si="47"/>
        <v>8.4787929620653291</v>
      </c>
      <c r="BF61">
        <f t="shared" si="47"/>
        <v>8.4842031890971619</v>
      </c>
      <c r="BG61">
        <f t="shared" si="47"/>
        <v>8.4961922179605107</v>
      </c>
      <c r="BH61">
        <f t="shared" si="47"/>
        <v>8.5221005030863157</v>
      </c>
      <c r="BI61">
        <f t="shared" si="47"/>
        <v>8.5753895976684777</v>
      </c>
      <c r="BJ61">
        <f t="shared" si="47"/>
        <v>8.6760409064682076</v>
      </c>
      <c r="BK61">
        <f t="shared" si="47"/>
        <v>8.8445761075066045</v>
      </c>
      <c r="BL61">
        <f t="shared" si="43"/>
        <v>9.0923988243631992</v>
      </c>
    </row>
    <row r="62" spans="1:64" x14ac:dyDescent="0.2">
      <c r="A62" s="75" t="s">
        <v>779</v>
      </c>
      <c r="B62" s="75"/>
      <c r="C62" s="76">
        <v>44457.665000000001</v>
      </c>
      <c r="D62" s="76"/>
      <c r="E62">
        <f t="shared" si="48"/>
        <v>-1407.9851145946495</v>
      </c>
      <c r="F62">
        <f t="shared" si="49"/>
        <v>-1408</v>
      </c>
      <c r="G62">
        <f t="shared" si="50"/>
        <v>3.1843199998547789E-2</v>
      </c>
      <c r="I62">
        <f t="shared" si="67"/>
        <v>3.1843199998547789E-2</v>
      </c>
      <c r="Q62" s="12">
        <f t="shared" si="51"/>
        <v>4.7023287125478992E-2</v>
      </c>
      <c r="R62" s="2">
        <f t="shared" si="52"/>
        <v>29439.165000000001</v>
      </c>
      <c r="S62" s="6">
        <v>0.1</v>
      </c>
      <c r="Z62">
        <f t="shared" si="53"/>
        <v>-1408</v>
      </c>
      <c r="AA62" s="72">
        <f t="shared" si="54"/>
        <v>2.4682333735280747E-2</v>
      </c>
      <c r="AB62" s="72">
        <f t="shared" si="55"/>
        <v>5.4184153388746034E-2</v>
      </c>
      <c r="AC62" s="72">
        <f t="shared" si="56"/>
        <v>3.1843199998547789E-2</v>
      </c>
      <c r="AD62" s="72">
        <f t="shared" si="57"/>
        <v>7.160866263267042E-3</v>
      </c>
      <c r="AE62" s="72">
        <f t="shared" si="58"/>
        <v>5.1278005640396092E-6</v>
      </c>
      <c r="AF62">
        <f t="shared" si="59"/>
        <v>3.1843199998547789E-2</v>
      </c>
      <c r="AG62" s="127"/>
      <c r="AH62">
        <f t="shared" si="60"/>
        <v>-2.2340953390198245E-2</v>
      </c>
      <c r="AI62">
        <f t="shared" si="61"/>
        <v>0.66483925715755665</v>
      </c>
      <c r="AJ62">
        <f t="shared" si="62"/>
        <v>-0.92600767126280914</v>
      </c>
      <c r="AK62">
        <f t="shared" si="63"/>
        <v>-0.68155909155857619</v>
      </c>
      <c r="AL62">
        <f t="shared" si="64"/>
        <v>1.1137656766998283</v>
      </c>
      <c r="AM62">
        <f t="shared" si="65"/>
        <v>0.62261557984044069</v>
      </c>
      <c r="AN62" s="72">
        <f t="shared" si="68"/>
        <v>8.3530968939326318</v>
      </c>
      <c r="AO62" s="72">
        <f t="shared" si="68"/>
        <v>8.3555519008683525</v>
      </c>
      <c r="AP62" s="72">
        <f t="shared" si="68"/>
        <v>8.362234064632343</v>
      </c>
      <c r="AQ62" s="72">
        <f t="shared" si="68"/>
        <v>8.3800294143178373</v>
      </c>
      <c r="AR62" s="72">
        <f t="shared" si="68"/>
        <v>8.4249680440313526</v>
      </c>
      <c r="AS62" s="72">
        <f t="shared" si="68"/>
        <v>8.5265882264570436</v>
      </c>
      <c r="AT62" s="72">
        <f t="shared" si="68"/>
        <v>8.7192927091731658</v>
      </c>
      <c r="AU62" s="72">
        <f t="shared" si="66"/>
        <v>9.0190570705321935</v>
      </c>
      <c r="AW62">
        <v>-1000</v>
      </c>
      <c r="AX62">
        <f t="shared" si="36"/>
        <v>1.5157504171677334E-2</v>
      </c>
      <c r="AY62">
        <f t="shared" si="37"/>
        <v>3.453563864551841E-2</v>
      </c>
      <c r="AZ62">
        <f t="shared" si="38"/>
        <v>-1.9378134473841076E-2</v>
      </c>
      <c r="BA62">
        <f t="shared" si="39"/>
        <v>0.80099072927245962</v>
      </c>
      <c r="BB62">
        <f t="shared" si="40"/>
        <v>-0.9810113125020169</v>
      </c>
      <c r="BC62">
        <f t="shared" si="41"/>
        <v>1.305678249594006</v>
      </c>
      <c r="BD62">
        <f t="shared" si="42"/>
        <v>0.76469398661801546</v>
      </c>
      <c r="BE62">
        <f t="shared" ref="BE62:BK71" si="69">$BL62+$AB$7*SIN(BF62)</f>
        <v>8.5241135411379805</v>
      </c>
      <c r="BF62">
        <f t="shared" si="69"/>
        <v>8.5307857699209748</v>
      </c>
      <c r="BG62">
        <f t="shared" si="69"/>
        <v>8.5446924337590033</v>
      </c>
      <c r="BH62">
        <f t="shared" si="69"/>
        <v>8.5729534142823862</v>
      </c>
      <c r="BI62">
        <f t="shared" si="69"/>
        <v>8.6277620923819249</v>
      </c>
      <c r="BJ62">
        <f t="shared" si="69"/>
        <v>8.7262245091740667</v>
      </c>
      <c r="BK62">
        <f t="shared" si="69"/>
        <v>8.885552805476296</v>
      </c>
      <c r="BL62">
        <f t="shared" si="43"/>
        <v>9.1162110821005395</v>
      </c>
    </row>
    <row r="63" spans="1:64" x14ac:dyDescent="0.2">
      <c r="A63" s="75" t="s">
        <v>826</v>
      </c>
      <c r="B63" s="75"/>
      <c r="C63" s="76">
        <v>44793.512000000002</v>
      </c>
      <c r="D63" s="76"/>
      <c r="E63">
        <f t="shared" si="48"/>
        <v>-1250.9902544517438</v>
      </c>
      <c r="F63">
        <f t="shared" si="49"/>
        <v>-1251</v>
      </c>
      <c r="G63">
        <f t="shared" si="50"/>
        <v>2.0847899999353103E-2</v>
      </c>
      <c r="I63">
        <f t="shared" si="67"/>
        <v>2.0847899999353103E-2</v>
      </c>
      <c r="Q63" s="12">
        <f t="shared" si="51"/>
        <v>4.2157507513922332E-2</v>
      </c>
      <c r="R63" s="2">
        <f t="shared" si="52"/>
        <v>29775.012000000002</v>
      </c>
      <c r="S63" s="6">
        <v>0.1</v>
      </c>
      <c r="Z63">
        <f t="shared" si="53"/>
        <v>-1251</v>
      </c>
      <c r="AA63" s="72">
        <f t="shared" si="54"/>
        <v>2.0814606552533383E-2</v>
      </c>
      <c r="AB63" s="72">
        <f t="shared" si="55"/>
        <v>4.2190800960742056E-2</v>
      </c>
      <c r="AC63" s="72">
        <f t="shared" si="56"/>
        <v>2.0847899999353103E-2</v>
      </c>
      <c r="AD63" s="72">
        <f t="shared" si="57"/>
        <v>3.3293446819720324E-5</v>
      </c>
      <c r="AE63" s="72">
        <f t="shared" si="58"/>
        <v>1.1084536011375454E-10</v>
      </c>
      <c r="AF63">
        <f t="shared" si="59"/>
        <v>2.0847899999353103E-2</v>
      </c>
      <c r="AG63" s="127"/>
      <c r="AH63">
        <f t="shared" si="60"/>
        <v>-2.1342900961388949E-2</v>
      </c>
      <c r="AI63">
        <f t="shared" si="61"/>
        <v>0.70993946620678816</v>
      </c>
      <c r="AJ63">
        <f t="shared" si="62"/>
        <v>-0.94862783142172602</v>
      </c>
      <c r="AK63">
        <f t="shared" si="63"/>
        <v>-0.70194045727856935</v>
      </c>
      <c r="AL63">
        <f t="shared" si="64"/>
        <v>1.1789398846644477</v>
      </c>
      <c r="AM63">
        <f t="shared" si="65"/>
        <v>0.66878823291587886</v>
      </c>
      <c r="AN63" s="72">
        <f t="shared" si="68"/>
        <v>8.4148051334418721</v>
      </c>
      <c r="AO63" s="72">
        <f t="shared" si="68"/>
        <v>8.4185790751393181</v>
      </c>
      <c r="AP63" s="72">
        <f t="shared" si="68"/>
        <v>8.4277984853521097</v>
      </c>
      <c r="AQ63" s="72">
        <f t="shared" si="68"/>
        <v>8.4497875196667742</v>
      </c>
      <c r="AR63" s="72">
        <f t="shared" si="68"/>
        <v>8.4995716354687065</v>
      </c>
      <c r="AS63" s="72">
        <f t="shared" si="68"/>
        <v>8.6017661262420511</v>
      </c>
      <c r="AT63" s="72">
        <f t="shared" si="68"/>
        <v>8.7829706888778585</v>
      </c>
      <c r="AU63" s="72">
        <f t="shared" si="66"/>
        <v>9.056442315179817</v>
      </c>
      <c r="AW63">
        <v>-900</v>
      </c>
      <c r="AX63">
        <f t="shared" si="36"/>
        <v>1.3112355980636887E-2</v>
      </c>
      <c r="AY63">
        <f t="shared" si="37"/>
        <v>3.1552910444995495E-2</v>
      </c>
      <c r="AZ63">
        <f t="shared" si="38"/>
        <v>-1.8440554464358608E-2</v>
      </c>
      <c r="BA63">
        <f t="shared" si="39"/>
        <v>0.8458630352568729</v>
      </c>
      <c r="BB63">
        <f t="shared" si="40"/>
        <v>-0.99097766971158441</v>
      </c>
      <c r="BC63">
        <f t="shared" si="41"/>
        <v>1.3664341747771964</v>
      </c>
      <c r="BD63">
        <f t="shared" si="42"/>
        <v>0.81399611977053166</v>
      </c>
      <c r="BE63">
        <f t="shared" si="69"/>
        <v>8.5721249141479881</v>
      </c>
      <c r="BF63">
        <f t="shared" si="69"/>
        <v>8.5801610330842362</v>
      </c>
      <c r="BG63">
        <f t="shared" si="69"/>
        <v>8.5959555421867186</v>
      </c>
      <c r="BH63">
        <f t="shared" si="69"/>
        <v>8.6262345950145765</v>
      </c>
      <c r="BI63">
        <f t="shared" si="69"/>
        <v>8.6818137484846769</v>
      </c>
      <c r="BJ63">
        <f t="shared" si="69"/>
        <v>8.7771500999386163</v>
      </c>
      <c r="BK63">
        <f t="shared" si="69"/>
        <v>8.926660285956741</v>
      </c>
      <c r="BL63">
        <f t="shared" si="43"/>
        <v>9.1400233398378798</v>
      </c>
    </row>
    <row r="64" spans="1:64" x14ac:dyDescent="0.2">
      <c r="A64" s="75" t="s">
        <v>826</v>
      </c>
      <c r="B64" s="75"/>
      <c r="C64" s="76">
        <v>44838.438000000002</v>
      </c>
      <c r="D64" s="76"/>
      <c r="E64">
        <f t="shared" si="48"/>
        <v>-1229.9891703664905</v>
      </c>
      <c r="F64">
        <f t="shared" si="49"/>
        <v>-1230</v>
      </c>
      <c r="G64">
        <f t="shared" si="50"/>
        <v>2.3166999999375548E-2</v>
      </c>
      <c r="I64">
        <f t="shared" si="67"/>
        <v>2.3166999999375548E-2</v>
      </c>
      <c r="Q64" s="12">
        <f t="shared" si="51"/>
        <v>4.1512407988718344E-2</v>
      </c>
      <c r="R64" s="2">
        <f t="shared" si="52"/>
        <v>29819.938000000002</v>
      </c>
      <c r="S64" s="6">
        <v>0.1</v>
      </c>
      <c r="Z64">
        <f t="shared" si="53"/>
        <v>-1230</v>
      </c>
      <c r="AA64" s="72">
        <f t="shared" si="54"/>
        <v>2.0315264156281952E-2</v>
      </c>
      <c r="AB64" s="72">
        <f t="shared" si="55"/>
        <v>4.436414383181194E-2</v>
      </c>
      <c r="AC64" s="72">
        <f t="shared" si="56"/>
        <v>2.3166999999375548E-2</v>
      </c>
      <c r="AD64" s="72">
        <f t="shared" si="57"/>
        <v>2.851735843093596E-3</v>
      </c>
      <c r="AE64" s="72">
        <f t="shared" si="58"/>
        <v>8.1323973187847431E-7</v>
      </c>
      <c r="AF64">
        <f t="shared" si="59"/>
        <v>2.3166999999375548E-2</v>
      </c>
      <c r="AG64" s="127"/>
      <c r="AH64">
        <f t="shared" si="60"/>
        <v>-2.1197143832436392E-2</v>
      </c>
      <c r="AI64">
        <f t="shared" si="61"/>
        <v>0.71657687636371803</v>
      </c>
      <c r="AJ64">
        <f t="shared" si="62"/>
        <v>-0.95157152375969101</v>
      </c>
      <c r="AK64">
        <f t="shared" si="63"/>
        <v>-0.70464661484825353</v>
      </c>
      <c r="AL64">
        <f t="shared" si="64"/>
        <v>1.188377424684226</v>
      </c>
      <c r="AM64">
        <f t="shared" si="65"/>
        <v>0.67563927529113887</v>
      </c>
      <c r="AN64" s="72">
        <f t="shared" si="68"/>
        <v>8.423412312166306</v>
      </c>
      <c r="AO64" s="72">
        <f t="shared" si="68"/>
        <v>8.4273924890518135</v>
      </c>
      <c r="AP64" s="72">
        <f t="shared" si="68"/>
        <v>8.4369812615773121</v>
      </c>
      <c r="AQ64" s="72">
        <f t="shared" si="68"/>
        <v>8.4595300132397693</v>
      </c>
      <c r="AR64" s="72">
        <f t="shared" si="68"/>
        <v>8.5098780863150729</v>
      </c>
      <c r="AS64" s="72">
        <f t="shared" si="68"/>
        <v>8.6119831984610666</v>
      </c>
      <c r="AT64" s="72">
        <f t="shared" si="68"/>
        <v>8.7915179148430092</v>
      </c>
      <c r="AU64" s="72">
        <f t="shared" si="66"/>
        <v>9.0614428893046579</v>
      </c>
      <c r="AW64">
        <v>-800</v>
      </c>
      <c r="AX64">
        <f t="shared" si="36"/>
        <v>1.1203196249047316E-2</v>
      </c>
      <c r="AY64">
        <f t="shared" si="37"/>
        <v>2.8600879077673454E-2</v>
      </c>
      <c r="AZ64">
        <f t="shared" si="38"/>
        <v>-1.7397682828626138E-2</v>
      </c>
      <c r="BA64">
        <f t="shared" si="39"/>
        <v>0.89699732569479806</v>
      </c>
      <c r="BB64">
        <f t="shared" si="40"/>
        <v>-0.99781579914650864</v>
      </c>
      <c r="BC64">
        <f t="shared" si="41"/>
        <v>1.4347598721605503</v>
      </c>
      <c r="BD64">
        <f t="shared" si="42"/>
        <v>0.87244297413633065</v>
      </c>
      <c r="BE64">
        <f t="shared" si="69"/>
        <v>8.6231454999996338</v>
      </c>
      <c r="BF64">
        <f t="shared" si="69"/>
        <v>8.6325875546339645</v>
      </c>
      <c r="BG64">
        <f t="shared" si="69"/>
        <v>8.650134231392073</v>
      </c>
      <c r="BH64">
        <f t="shared" si="69"/>
        <v>8.6819699508320287</v>
      </c>
      <c r="BI64">
        <f t="shared" si="69"/>
        <v>8.7374905735783361</v>
      </c>
      <c r="BJ64">
        <f t="shared" si="69"/>
        <v>8.8287712523072148</v>
      </c>
      <c r="BK64">
        <f t="shared" si="69"/>
        <v>8.967888742611537</v>
      </c>
      <c r="BL64">
        <f t="shared" si="43"/>
        <v>9.1638355975752184</v>
      </c>
    </row>
    <row r="65" spans="1:64" x14ac:dyDescent="0.2">
      <c r="A65" s="75" t="s">
        <v>827</v>
      </c>
      <c r="B65" s="75"/>
      <c r="C65" s="76">
        <v>45116.533000000003</v>
      </c>
      <c r="D65" s="76"/>
      <c r="E65">
        <f t="shared" si="48"/>
        <v>-1099.9910294527965</v>
      </c>
      <c r="F65">
        <f t="shared" si="49"/>
        <v>-1100</v>
      </c>
      <c r="G65">
        <f t="shared" si="50"/>
        <v>1.9190000006346963E-2</v>
      </c>
      <c r="I65">
        <f t="shared" si="67"/>
        <v>1.9190000006346963E-2</v>
      </c>
      <c r="Q65" s="12">
        <f t="shared" si="51"/>
        <v>3.754906367924217E-2</v>
      </c>
      <c r="R65" s="2">
        <f t="shared" si="52"/>
        <v>30098.033000000003</v>
      </c>
      <c r="S65" s="6">
        <v>0.1</v>
      </c>
      <c r="Z65">
        <f t="shared" si="53"/>
        <v>-1100</v>
      </c>
      <c r="AA65" s="72">
        <f t="shared" si="54"/>
        <v>1.7326835556227119E-2</v>
      </c>
      <c r="AB65" s="72">
        <f t="shared" si="55"/>
        <v>3.9412228129362015E-2</v>
      </c>
      <c r="AC65" s="72">
        <f t="shared" si="56"/>
        <v>1.9190000006346963E-2</v>
      </c>
      <c r="AD65" s="72">
        <f t="shared" si="57"/>
        <v>1.8631644501198447E-3</v>
      </c>
      <c r="AE65" s="72">
        <f t="shared" si="58"/>
        <v>3.4713817681903832E-7</v>
      </c>
      <c r="AF65">
        <f t="shared" si="59"/>
        <v>1.9190000006346963E-2</v>
      </c>
      <c r="AG65" s="127"/>
      <c r="AH65">
        <f t="shared" si="60"/>
        <v>-2.0222228123015051E-2</v>
      </c>
      <c r="AI65">
        <f t="shared" si="61"/>
        <v>0.76142240844882259</v>
      </c>
      <c r="AJ65">
        <f t="shared" si="62"/>
        <v>-0.96901143692686997</v>
      </c>
      <c r="AK65">
        <f t="shared" si="63"/>
        <v>-0.72106605220221653</v>
      </c>
      <c r="AL65">
        <f t="shared" si="64"/>
        <v>1.251266324748699</v>
      </c>
      <c r="AM65">
        <f t="shared" si="65"/>
        <v>0.7224476297095761</v>
      </c>
      <c r="AN65" s="72">
        <f t="shared" si="68"/>
        <v>8.4787929620653291</v>
      </c>
      <c r="AO65" s="72">
        <f t="shared" si="68"/>
        <v>8.4842031890971619</v>
      </c>
      <c r="AP65" s="72">
        <f t="shared" si="68"/>
        <v>8.4961922179605107</v>
      </c>
      <c r="AQ65" s="72">
        <f t="shared" si="68"/>
        <v>8.5221005030863157</v>
      </c>
      <c r="AR65" s="72">
        <f t="shared" si="68"/>
        <v>8.5753895976684777</v>
      </c>
      <c r="AS65" s="72">
        <f t="shared" si="68"/>
        <v>8.6760409064682076</v>
      </c>
      <c r="AT65" s="72">
        <f t="shared" si="68"/>
        <v>8.8445761075066045</v>
      </c>
      <c r="AU65" s="72">
        <f t="shared" si="66"/>
        <v>9.0923988243631992</v>
      </c>
      <c r="AW65">
        <v>-700</v>
      </c>
      <c r="AX65">
        <f t="shared" si="36"/>
        <v>9.4426689757786154E-3</v>
      </c>
      <c r="AY65">
        <f t="shared" si="37"/>
        <v>2.5679544543552261E-2</v>
      </c>
      <c r="AZ65">
        <f t="shared" si="38"/>
        <v>-1.6236875567773645E-2</v>
      </c>
      <c r="BA65">
        <f t="shared" si="39"/>
        <v>0.95546684677361871</v>
      </c>
      <c r="BB65">
        <f t="shared" si="40"/>
        <v>-0.99993657499768263</v>
      </c>
      <c r="BC65">
        <f t="shared" si="41"/>
        <v>1.5121286240836849</v>
      </c>
      <c r="BD65">
        <f t="shared" si="42"/>
        <v>0.94298831623469481</v>
      </c>
      <c r="BE65">
        <f t="shared" si="69"/>
        <v>8.6775020255698756</v>
      </c>
      <c r="BF65">
        <f t="shared" si="69"/>
        <v>8.6883071504211831</v>
      </c>
      <c r="BG65">
        <f t="shared" si="69"/>
        <v>8.7073469978119622</v>
      </c>
      <c r="BH65">
        <f t="shared" si="69"/>
        <v>8.7401530514306049</v>
      </c>
      <c r="BI65">
        <f t="shared" si="69"/>
        <v>8.7947234738317785</v>
      </c>
      <c r="BJ65">
        <f t="shared" si="69"/>
        <v>8.8810390607773453</v>
      </c>
      <c r="BK65">
        <f t="shared" si="69"/>
        <v>9.0092283005111788</v>
      </c>
      <c r="BL65">
        <f t="shared" si="43"/>
        <v>9.1876478553125587</v>
      </c>
    </row>
    <row r="66" spans="1:64" x14ac:dyDescent="0.2">
      <c r="A66" s="75" t="s">
        <v>828</v>
      </c>
      <c r="B66" s="75"/>
      <c r="C66" s="76">
        <v>45176.434000000001</v>
      </c>
      <c r="D66" s="76"/>
      <c r="E66">
        <f t="shared" si="48"/>
        <v>-1071.9897398256155</v>
      </c>
      <c r="F66">
        <f t="shared" si="49"/>
        <v>-1072</v>
      </c>
      <c r="G66">
        <f t="shared" si="50"/>
        <v>2.1948800000245683E-2</v>
      </c>
      <c r="I66">
        <f t="shared" si="67"/>
        <v>2.1948800000245683E-2</v>
      </c>
      <c r="Q66" s="12">
        <f t="shared" si="51"/>
        <v>3.6702210429012866E-2</v>
      </c>
      <c r="R66" s="2">
        <f t="shared" si="52"/>
        <v>30157.934000000001</v>
      </c>
      <c r="S66" s="6">
        <v>0.1</v>
      </c>
      <c r="Z66">
        <f t="shared" si="53"/>
        <v>-1072</v>
      </c>
      <c r="AA66" s="72">
        <f t="shared" si="54"/>
        <v>1.6707543664499371E-2</v>
      </c>
      <c r="AB66" s="72">
        <f t="shared" si="55"/>
        <v>4.1943466764759178E-2</v>
      </c>
      <c r="AC66" s="72">
        <f t="shared" si="56"/>
        <v>2.1948800000245683E-2</v>
      </c>
      <c r="AD66" s="72">
        <f t="shared" si="57"/>
        <v>5.2412563357463124E-3</v>
      </c>
      <c r="AE66" s="72">
        <f t="shared" si="58"/>
        <v>2.7470767977000862E-6</v>
      </c>
      <c r="AF66">
        <f t="shared" si="59"/>
        <v>2.1948800000245683E-2</v>
      </c>
      <c r="AG66" s="127"/>
      <c r="AH66">
        <f t="shared" si="60"/>
        <v>-1.9994666764513495E-2</v>
      </c>
      <c r="AI66">
        <f t="shared" si="61"/>
        <v>0.77201695842827911</v>
      </c>
      <c r="AJ66">
        <f t="shared" si="62"/>
        <v>-0.9725279401316258</v>
      </c>
      <c r="AK66">
        <f t="shared" si="63"/>
        <v>-0.72448550819499291</v>
      </c>
      <c r="AL66">
        <f t="shared" si="64"/>
        <v>1.2659242042452257</v>
      </c>
      <c r="AM66">
        <f t="shared" si="65"/>
        <v>0.73366134207605238</v>
      </c>
      <c r="AN66" s="72">
        <f t="shared" si="68"/>
        <v>8.4912291750482876</v>
      </c>
      <c r="AO66" s="72">
        <f t="shared" si="68"/>
        <v>8.4969799694702992</v>
      </c>
      <c r="AP66" s="72">
        <f t="shared" si="68"/>
        <v>8.5095036210227786</v>
      </c>
      <c r="AQ66" s="72">
        <f t="shared" si="68"/>
        <v>8.5360971977610074</v>
      </c>
      <c r="AR66" s="72">
        <f t="shared" si="68"/>
        <v>8.5898821069858506</v>
      </c>
      <c r="AS66" s="72">
        <f t="shared" si="68"/>
        <v>8.6900149413781786</v>
      </c>
      <c r="AT66" s="72">
        <f t="shared" si="68"/>
        <v>8.8560358361916762</v>
      </c>
      <c r="AU66" s="72">
        <f t="shared" si="66"/>
        <v>9.099066256529655</v>
      </c>
      <c r="AW66">
        <v>-600</v>
      </c>
      <c r="AX66">
        <f t="shared" ref="AX66:AX97" si="70">AB$3+AB$4*AW66+AB$5*AW66^2+AZ66</f>
        <v>7.8436484953830436E-3</v>
      </c>
      <c r="AY66">
        <f t="shared" ref="AY66:AY97" si="71">AB$3+AB$4*AW66+AB$5*AW66^2</f>
        <v>2.2788906842631927E-2</v>
      </c>
      <c r="AZ66">
        <f t="shared" ref="AZ66:AZ97" si="72">$AB$6*($AB$11/BA66*BB66+$AB$12)</f>
        <v>-1.4945258347248884E-2</v>
      </c>
      <c r="BA66">
        <f t="shared" ref="BA66:BA97" si="73">1+$AB$7*COS(BC66)</f>
        <v>1.0223923416166183</v>
      </c>
      <c r="BB66">
        <f t="shared" ref="BB66:BB97" si="74">SIN(BC66+RADIANS($AB$9))</f>
        <v>-0.99506215740218051</v>
      </c>
      <c r="BC66">
        <f t="shared" ref="BC66:BC97" si="75">2*ATAN(BD66)</f>
        <v>1.6002832135420222</v>
      </c>
      <c r="BD66">
        <f t="shared" ref="BD66:BD97" si="76">SQRT((1+$AB$7)/(1-$AB$7))*TAN(BE66/2)</f>
        <v>1.0299303315705177</v>
      </c>
      <c r="BE66">
        <f t="shared" si="69"/>
        <v>8.7355106974109553</v>
      </c>
      <c r="BF66">
        <f t="shared" si="69"/>
        <v>8.7475268178587235</v>
      </c>
      <c r="BG66">
        <f t="shared" si="69"/>
        <v>8.7676665543358254</v>
      </c>
      <c r="BH66">
        <f t="shared" si="69"/>
        <v>8.8007415291991791</v>
      </c>
      <c r="BI66">
        <f t="shared" si="69"/>
        <v>8.8534283383845302</v>
      </c>
      <c r="BJ66">
        <f t="shared" si="69"/>
        <v>8.9339022952741232</v>
      </c>
      <c r="BK66">
        <f t="shared" si="69"/>
        <v>9.0506690217321015</v>
      </c>
      <c r="BL66">
        <f t="shared" ref="BL66:BL97" si="77">RADIANS($AB$9)+$AB$18*(AW66-AB$15)</f>
        <v>9.211460113049899</v>
      </c>
    </row>
    <row r="67" spans="1:64" x14ac:dyDescent="0.2">
      <c r="A67" s="75" t="s">
        <v>829</v>
      </c>
      <c r="B67" s="75"/>
      <c r="C67" s="76">
        <v>45191.415000000001</v>
      </c>
      <c r="D67" s="76"/>
      <c r="E67">
        <f t="shared" si="48"/>
        <v>-1064.9867295268757</v>
      </c>
      <c r="F67">
        <f t="shared" si="49"/>
        <v>-1065</v>
      </c>
      <c r="G67">
        <f t="shared" si="50"/>
        <v>2.8388500002620276E-2</v>
      </c>
      <c r="I67">
        <f t="shared" si="67"/>
        <v>2.8388500002620276E-2</v>
      </c>
      <c r="Q67" s="12">
        <f t="shared" si="51"/>
        <v>3.6490873152662258E-2</v>
      </c>
      <c r="R67" s="2">
        <f t="shared" si="52"/>
        <v>30172.915000000001</v>
      </c>
      <c r="S67" s="6">
        <v>0.1</v>
      </c>
      <c r="Z67">
        <f t="shared" si="53"/>
        <v>-1065</v>
      </c>
      <c r="AA67" s="72">
        <f t="shared" si="54"/>
        <v>1.6554136348487871E-2</v>
      </c>
      <c r="AB67" s="72">
        <f t="shared" si="55"/>
        <v>4.8325236806794666E-2</v>
      </c>
      <c r="AC67" s="72">
        <f t="shared" si="56"/>
        <v>2.8388500002620276E-2</v>
      </c>
      <c r="AD67" s="72">
        <f t="shared" si="57"/>
        <v>1.1834363654132405E-2</v>
      </c>
      <c r="AE67" s="72">
        <f t="shared" si="58"/>
        <v>1.4005216309825011E-5</v>
      </c>
      <c r="AF67">
        <f t="shared" si="59"/>
        <v>2.8388500002620276E-2</v>
      </c>
      <c r="AG67" s="127"/>
      <c r="AH67">
        <f t="shared" si="60"/>
        <v>-1.9936736804174387E-2</v>
      </c>
      <c r="AI67">
        <f t="shared" si="61"/>
        <v>0.77472233812475455</v>
      </c>
      <c r="AJ67">
        <f t="shared" si="62"/>
        <v>-0.97338992936258351</v>
      </c>
      <c r="AK67">
        <f t="shared" si="63"/>
        <v>-0.72533129939971064</v>
      </c>
      <c r="AL67">
        <f t="shared" si="64"/>
        <v>1.2696562296187155</v>
      </c>
      <c r="AM67">
        <f t="shared" si="65"/>
        <v>0.73653569120152307</v>
      </c>
      <c r="AN67" s="72">
        <f t="shared" si="68"/>
        <v>8.4943682551296202</v>
      </c>
      <c r="AO67" s="72">
        <f t="shared" si="68"/>
        <v>8.5002058376801575</v>
      </c>
      <c r="AP67" s="72">
        <f t="shared" si="68"/>
        <v>8.5128636468613372</v>
      </c>
      <c r="AQ67" s="72">
        <f t="shared" si="68"/>
        <v>8.5396256445428129</v>
      </c>
      <c r="AR67" s="72">
        <f t="shared" si="68"/>
        <v>8.5935262113381494</v>
      </c>
      <c r="AS67" s="72">
        <f t="shared" si="68"/>
        <v>8.6935179688239455</v>
      </c>
      <c r="AT67" s="72">
        <f t="shared" si="68"/>
        <v>8.8589024647880112</v>
      </c>
      <c r="AU67" s="72">
        <f t="shared" si="66"/>
        <v>9.100733114571268</v>
      </c>
      <c r="AW67">
        <v>-500</v>
      </c>
      <c r="AX67">
        <f t="shared" si="70"/>
        <v>6.4182573690775013E-3</v>
      </c>
      <c r="AY67">
        <f t="shared" si="71"/>
        <v>1.9928965974912449E-2</v>
      </c>
      <c r="AZ67">
        <f t="shared" si="72"/>
        <v>-1.3510708605834948E-2</v>
      </c>
      <c r="BA67">
        <f t="shared" si="73"/>
        <v>1.0987879947734367</v>
      </c>
      <c r="BB67">
        <f t="shared" si="74"/>
        <v>-0.97999337133491504</v>
      </c>
      <c r="BC67">
        <f t="shared" si="75"/>
        <v>1.7012339437059461</v>
      </c>
      <c r="BD67">
        <f t="shared" si="76"/>
        <v>1.1397501537268722</v>
      </c>
      <c r="BE67">
        <f t="shared" si="69"/>
        <v>8.7974509621394272</v>
      </c>
      <c r="BF67">
        <f t="shared" si="69"/>
        <v>8.8103974593008036</v>
      </c>
      <c r="BG67">
        <f t="shared" si="69"/>
        <v>8.8311082666431489</v>
      </c>
      <c r="BH67">
        <f t="shared" si="69"/>
        <v>8.8636542565331276</v>
      </c>
      <c r="BI67">
        <f t="shared" si="69"/>
        <v>8.9135063643248227</v>
      </c>
      <c r="BJ67">
        <f t="shared" si="69"/>
        <v>8.9873075686417785</v>
      </c>
      <c r="BK67">
        <f t="shared" si="69"/>
        <v>9.0922009109914619</v>
      </c>
      <c r="BL67">
        <f t="shared" si="77"/>
        <v>9.2352723707872393</v>
      </c>
    </row>
    <row r="68" spans="1:64" x14ac:dyDescent="0.2">
      <c r="A68" s="75" t="s">
        <v>830</v>
      </c>
      <c r="B68" s="75"/>
      <c r="C68" s="76">
        <v>45531.534</v>
      </c>
      <c r="D68" s="76"/>
      <c r="E68">
        <f t="shared" si="48"/>
        <v>-905.99488253421373</v>
      </c>
      <c r="F68">
        <f t="shared" si="49"/>
        <v>-906</v>
      </c>
      <c r="G68">
        <f t="shared" si="50"/>
        <v>1.0947399998258334E-2</v>
      </c>
      <c r="I68">
        <f t="shared" si="67"/>
        <v>1.0947399998258334E-2</v>
      </c>
      <c r="Q68" s="12">
        <f t="shared" si="51"/>
        <v>3.1731008486330606E-2</v>
      </c>
      <c r="R68" s="2">
        <f t="shared" si="52"/>
        <v>30513.034</v>
      </c>
      <c r="S68" s="6">
        <v>0.1</v>
      </c>
      <c r="Z68">
        <f t="shared" si="53"/>
        <v>-906</v>
      </c>
      <c r="AA68" s="72">
        <f t="shared" si="54"/>
        <v>1.3231352556536107E-2</v>
      </c>
      <c r="AB68" s="72">
        <f t="shared" si="55"/>
        <v>2.9447055928052832E-2</v>
      </c>
      <c r="AC68" s="72">
        <f t="shared" si="56"/>
        <v>1.0947399998258334E-2</v>
      </c>
      <c r="AD68" s="72">
        <f t="shared" si="57"/>
        <v>-2.2839525582777735E-3</v>
      </c>
      <c r="AE68" s="72">
        <f t="shared" si="58"/>
        <v>5.2164392884635862E-7</v>
      </c>
      <c r="AF68">
        <f t="shared" si="59"/>
        <v>1.0947399998258334E-2</v>
      </c>
      <c r="AG68" s="127"/>
      <c r="AH68">
        <f t="shared" si="60"/>
        <v>-1.8499655929794499E-2</v>
      </c>
      <c r="AI68">
        <f t="shared" si="61"/>
        <v>0.84300428520460469</v>
      </c>
      <c r="AJ68">
        <f t="shared" si="62"/>
        <v>-0.99045494657883615</v>
      </c>
      <c r="AK68">
        <f t="shared" si="63"/>
        <v>-0.74310689968855292</v>
      </c>
      <c r="AL68">
        <f t="shared" si="64"/>
        <v>1.3625887034205055</v>
      </c>
      <c r="AM68">
        <f t="shared" si="65"/>
        <v>0.81080439070857446</v>
      </c>
      <c r="AN68" s="72">
        <f t="shared" si="68"/>
        <v>8.5691626151055953</v>
      </c>
      <c r="AO68" s="72">
        <f t="shared" si="68"/>
        <v>8.5771149995025624</v>
      </c>
      <c r="AP68" s="72">
        <f t="shared" si="68"/>
        <v>8.5927989151004454</v>
      </c>
      <c r="AQ68" s="72">
        <f t="shared" si="68"/>
        <v>8.6229686261144831</v>
      </c>
      <c r="AR68" s="72">
        <f t="shared" si="68"/>
        <v>8.6785242084651752</v>
      </c>
      <c r="AS68" s="72">
        <f t="shared" si="68"/>
        <v>8.7740744747883195</v>
      </c>
      <c r="AT68" s="72">
        <f t="shared" si="68"/>
        <v>8.9241903275468726</v>
      </c>
      <c r="AU68" s="72">
        <f t="shared" si="66"/>
        <v>9.1385946043736386</v>
      </c>
      <c r="AW68">
        <v>-400</v>
      </c>
      <c r="AX68">
        <f t="shared" si="70"/>
        <v>5.1764581673679078E-3</v>
      </c>
      <c r="AY68">
        <f t="shared" si="71"/>
        <v>1.7099721940393831E-2</v>
      </c>
      <c r="AZ68">
        <f t="shared" si="72"/>
        <v>-1.1923263773025923E-2</v>
      </c>
      <c r="BA68">
        <f t="shared" si="73"/>
        <v>1.1852641859846329</v>
      </c>
      <c r="BB68">
        <f t="shared" si="74"/>
        <v>-0.95037958312343962</v>
      </c>
      <c r="BC68">
        <f t="shared" si="75"/>
        <v>1.8172083275387843</v>
      </c>
      <c r="BD68">
        <f t="shared" si="76"/>
        <v>1.2826704291055124</v>
      </c>
      <c r="BE68">
        <f t="shared" si="69"/>
        <v>8.8635320961913191</v>
      </c>
      <c r="BF68">
        <f t="shared" si="69"/>
        <v>8.8769906237577985</v>
      </c>
      <c r="BG68">
        <f t="shared" si="69"/>
        <v>8.897619516630968</v>
      </c>
      <c r="BH68">
        <f t="shared" si="69"/>
        <v>8.9287695275488481</v>
      </c>
      <c r="BI68">
        <f t="shared" si="69"/>
        <v>8.9748446280282224</v>
      </c>
      <c r="BJ68">
        <f t="shared" si="69"/>
        <v>9.041199516325614</v>
      </c>
      <c r="BK68">
        <f t="shared" si="69"/>
        <v>9.1338139213144274</v>
      </c>
      <c r="BL68">
        <f t="shared" si="77"/>
        <v>9.2590846285245778</v>
      </c>
    </row>
    <row r="69" spans="1:64" x14ac:dyDescent="0.2">
      <c r="A69" s="75" t="s">
        <v>831</v>
      </c>
      <c r="B69" s="75"/>
      <c r="C69" s="76">
        <v>45561.483</v>
      </c>
      <c r="D69" s="76"/>
      <c r="E69">
        <f t="shared" si="48"/>
        <v>-891.99493890982535</v>
      </c>
      <c r="F69">
        <f t="shared" si="49"/>
        <v>-892</v>
      </c>
      <c r="G69">
        <f t="shared" si="50"/>
        <v>1.082680000399705E-2</v>
      </c>
      <c r="I69">
        <f t="shared" si="67"/>
        <v>1.082680000399705E-2</v>
      </c>
      <c r="Q69" s="12">
        <f t="shared" si="51"/>
        <v>3.1315618292147941E-2</v>
      </c>
      <c r="R69" s="2">
        <f t="shared" si="52"/>
        <v>30542.983</v>
      </c>
      <c r="S69" s="6">
        <v>0.1</v>
      </c>
      <c r="Z69">
        <f t="shared" si="53"/>
        <v>-892</v>
      </c>
      <c r="AA69" s="72">
        <f t="shared" si="54"/>
        <v>1.2954455467956906E-2</v>
      </c>
      <c r="AB69" s="72">
        <f t="shared" si="55"/>
        <v>2.9187962828188085E-2</v>
      </c>
      <c r="AC69" s="72">
        <f t="shared" si="56"/>
        <v>1.082680000399705E-2</v>
      </c>
      <c r="AD69" s="72">
        <f t="shared" si="57"/>
        <v>-2.1276554639598558E-3</v>
      </c>
      <c r="AE69" s="72">
        <f t="shared" si="58"/>
        <v>4.5269177733182293E-7</v>
      </c>
      <c r="AF69">
        <f t="shared" si="59"/>
        <v>1.082680000399705E-2</v>
      </c>
      <c r="AG69" s="127"/>
      <c r="AH69">
        <f t="shared" si="60"/>
        <v>-1.8361162824191035E-2</v>
      </c>
      <c r="AI69">
        <f t="shared" si="61"/>
        <v>0.84970975107811375</v>
      </c>
      <c r="AJ69">
        <f t="shared" si="62"/>
        <v>-0.99165729387243007</v>
      </c>
      <c r="AK69">
        <f t="shared" si="63"/>
        <v>-0.74449201467030357</v>
      </c>
      <c r="AL69">
        <f t="shared" si="64"/>
        <v>1.3716037953177973</v>
      </c>
      <c r="AM69">
        <f t="shared" si="65"/>
        <v>0.81830266933973139</v>
      </c>
      <c r="AN69" s="72">
        <f t="shared" si="68"/>
        <v>8.5760915057090976</v>
      </c>
      <c r="AO69" s="72">
        <f t="shared" si="68"/>
        <v>8.5842395152753337</v>
      </c>
      <c r="AP69" s="72">
        <f t="shared" si="68"/>
        <v>8.6001807265512902</v>
      </c>
      <c r="AQ69" s="72">
        <f t="shared" si="68"/>
        <v>8.6306029790404128</v>
      </c>
      <c r="AR69" s="72">
        <f t="shared" si="68"/>
        <v>8.6862089075179796</v>
      </c>
      <c r="AS69" s="72">
        <f t="shared" si="68"/>
        <v>8.7812548279881444</v>
      </c>
      <c r="AT69" s="72">
        <f t="shared" si="68"/>
        <v>8.9299542409675521</v>
      </c>
      <c r="AU69" s="72">
        <f t="shared" si="66"/>
        <v>9.1419283204568664</v>
      </c>
      <c r="AW69">
        <v>-300</v>
      </c>
      <c r="AX69">
        <f t="shared" si="70"/>
        <v>4.1242388193683099E-3</v>
      </c>
      <c r="AY69">
        <f t="shared" si="71"/>
        <v>1.4301174739076071E-2</v>
      </c>
      <c r="AZ69">
        <f t="shared" si="72"/>
        <v>-1.0176935919707761E-2</v>
      </c>
      <c r="BA69">
        <f t="shared" si="73"/>
        <v>1.2815192771690729</v>
      </c>
      <c r="BB69">
        <f t="shared" si="74"/>
        <v>-0.90059969694152564</v>
      </c>
      <c r="BC69">
        <f t="shared" si="75"/>
        <v>1.9505148463729907</v>
      </c>
      <c r="BD69">
        <f t="shared" si="76"/>
        <v>1.4757803560321809</v>
      </c>
      <c r="BE69">
        <f t="shared" si="69"/>
        <v>8.9338544579617682</v>
      </c>
      <c r="BF69">
        <f t="shared" si="69"/>
        <v>8.9472752909914153</v>
      </c>
      <c r="BG69">
        <f t="shared" si="69"/>
        <v>8.9670710243273177</v>
      </c>
      <c r="BH69">
        <f t="shared" si="69"/>
        <v>8.995924442353795</v>
      </c>
      <c r="BI69">
        <f t="shared" si="69"/>
        <v>9.0373169027402582</v>
      </c>
      <c r="BJ69">
        <f t="shared" si="69"/>
        <v>9.0955209873218585</v>
      </c>
      <c r="BK69">
        <f t="shared" si="69"/>
        <v>9.175497959730782</v>
      </c>
      <c r="BL69">
        <f t="shared" si="77"/>
        <v>9.2828968862619181</v>
      </c>
    </row>
    <row r="70" spans="1:64" x14ac:dyDescent="0.2">
      <c r="A70" s="75" t="s">
        <v>831</v>
      </c>
      <c r="B70" s="75"/>
      <c r="C70" s="76">
        <v>45561.485999999997</v>
      </c>
      <c r="D70" s="76"/>
      <c r="E70">
        <f t="shared" si="48"/>
        <v>-891.993536531421</v>
      </c>
      <c r="F70">
        <f t="shared" si="49"/>
        <v>-892</v>
      </c>
      <c r="G70">
        <f t="shared" si="50"/>
        <v>1.3826800000970252E-2</v>
      </c>
      <c r="I70">
        <f t="shared" si="67"/>
        <v>1.3826800000970252E-2</v>
      </c>
      <c r="Q70" s="12">
        <f t="shared" si="51"/>
        <v>3.1315618292147941E-2</v>
      </c>
      <c r="R70" s="2">
        <f t="shared" si="52"/>
        <v>30542.985999999997</v>
      </c>
      <c r="S70" s="6">
        <v>0.1</v>
      </c>
      <c r="Z70">
        <f t="shared" si="53"/>
        <v>-892</v>
      </c>
      <c r="AA70" s="72">
        <f t="shared" si="54"/>
        <v>1.2954455467956906E-2</v>
      </c>
      <c r="AB70" s="72">
        <f t="shared" si="55"/>
        <v>3.2187962825161287E-2</v>
      </c>
      <c r="AC70" s="72">
        <f t="shared" si="56"/>
        <v>1.3826800000970252E-2</v>
      </c>
      <c r="AD70" s="72">
        <f t="shared" si="57"/>
        <v>8.7234453301334586E-4</v>
      </c>
      <c r="AE70" s="72">
        <f t="shared" si="58"/>
        <v>7.6098498427827253E-8</v>
      </c>
      <c r="AF70">
        <f t="shared" si="59"/>
        <v>1.3826800000970252E-2</v>
      </c>
      <c r="AG70" s="127"/>
      <c r="AH70">
        <f t="shared" si="60"/>
        <v>-1.8361162824191035E-2</v>
      </c>
      <c r="AI70">
        <f t="shared" si="61"/>
        <v>0.84970975107811375</v>
      </c>
      <c r="AJ70">
        <f t="shared" si="62"/>
        <v>-0.99165729387243007</v>
      </c>
      <c r="AK70">
        <f t="shared" si="63"/>
        <v>-0.74449201467030357</v>
      </c>
      <c r="AL70">
        <f t="shared" si="64"/>
        <v>1.3716037953177973</v>
      </c>
      <c r="AM70">
        <f t="shared" si="65"/>
        <v>0.81830266933973139</v>
      </c>
      <c r="AN70" s="72">
        <f t="shared" si="68"/>
        <v>8.5760915057090976</v>
      </c>
      <c r="AO70" s="72">
        <f t="shared" si="68"/>
        <v>8.5842395152753337</v>
      </c>
      <c r="AP70" s="72">
        <f t="shared" si="68"/>
        <v>8.6001807265512902</v>
      </c>
      <c r="AQ70" s="72">
        <f t="shared" si="68"/>
        <v>8.6306029790404128</v>
      </c>
      <c r="AR70" s="72">
        <f t="shared" si="68"/>
        <v>8.6862089075179796</v>
      </c>
      <c r="AS70" s="72">
        <f t="shared" si="68"/>
        <v>8.7812548279881444</v>
      </c>
      <c r="AT70" s="72">
        <f t="shared" si="68"/>
        <v>8.9299542409675521</v>
      </c>
      <c r="AU70" s="72">
        <f t="shared" si="66"/>
        <v>9.1419283204568664</v>
      </c>
      <c r="AW70">
        <v>-200</v>
      </c>
      <c r="AX70">
        <f t="shared" si="70"/>
        <v>3.2615318721061475E-3</v>
      </c>
      <c r="AY70">
        <f t="shared" si="71"/>
        <v>1.1533324370959167E-2</v>
      </c>
      <c r="AZ70">
        <f t="shared" si="72"/>
        <v>-8.2717924988530197E-3</v>
      </c>
      <c r="BA70">
        <f t="shared" si="73"/>
        <v>1.3855780578204049</v>
      </c>
      <c r="BB70">
        <f t="shared" si="74"/>
        <v>-0.82397523284184415</v>
      </c>
      <c r="BC70">
        <f t="shared" si="75"/>
        <v>2.1032708491442693</v>
      </c>
      <c r="BD70">
        <f t="shared" si="76"/>
        <v>1.7499399254011925</v>
      </c>
      <c r="BE70">
        <f t="shared" si="69"/>
        <v>9.0083692859612849</v>
      </c>
      <c r="BF70">
        <f t="shared" si="69"/>
        <v>9.021097447515432</v>
      </c>
      <c r="BG70">
        <f t="shared" si="69"/>
        <v>9.039251195666024</v>
      </c>
      <c r="BH70">
        <f t="shared" si="69"/>
        <v>9.0649156466594984</v>
      </c>
      <c r="BI70">
        <f t="shared" si="69"/>
        <v>9.1007847160612165</v>
      </c>
      <c r="BJ70">
        <f t="shared" si="69"/>
        <v>9.1502132453819307</v>
      </c>
      <c r="BK70">
        <f t="shared" si="69"/>
        <v>9.2172428929976054</v>
      </c>
      <c r="BL70">
        <f t="shared" si="77"/>
        <v>9.3067091439992584</v>
      </c>
    </row>
    <row r="71" spans="1:64" x14ac:dyDescent="0.2">
      <c r="A71" s="75" t="s">
        <v>831</v>
      </c>
      <c r="B71" s="75"/>
      <c r="C71" s="76">
        <v>45561.489000000001</v>
      </c>
      <c r="D71" s="76"/>
      <c r="E71">
        <f t="shared" si="48"/>
        <v>-891.99213415301335</v>
      </c>
      <c r="F71">
        <f t="shared" si="49"/>
        <v>-892</v>
      </c>
      <c r="G71">
        <f t="shared" si="50"/>
        <v>1.6826800005219411E-2</v>
      </c>
      <c r="I71">
        <f t="shared" si="67"/>
        <v>1.6826800005219411E-2</v>
      </c>
      <c r="Q71" s="12">
        <f t="shared" si="51"/>
        <v>3.1315618292147941E-2</v>
      </c>
      <c r="R71" s="2">
        <f t="shared" si="52"/>
        <v>30542.989000000001</v>
      </c>
      <c r="S71" s="6">
        <v>0.1</v>
      </c>
      <c r="Z71">
        <f t="shared" si="53"/>
        <v>-892</v>
      </c>
      <c r="AA71" s="72">
        <f t="shared" si="54"/>
        <v>1.2954455467956906E-2</v>
      </c>
      <c r="AB71" s="72">
        <f t="shared" si="55"/>
        <v>3.5187962829410446E-2</v>
      </c>
      <c r="AC71" s="72">
        <f t="shared" si="56"/>
        <v>1.6826800005219411E-2</v>
      </c>
      <c r="AD71" s="72">
        <f t="shared" si="57"/>
        <v>3.8723445372625051E-3</v>
      </c>
      <c r="AE71" s="72">
        <f t="shared" si="58"/>
        <v>1.4995052215266766E-6</v>
      </c>
      <c r="AF71">
        <f t="shared" si="59"/>
        <v>1.6826800005219411E-2</v>
      </c>
      <c r="AG71" s="127"/>
      <c r="AH71">
        <f t="shared" si="60"/>
        <v>-1.8361162824191035E-2</v>
      </c>
      <c r="AI71">
        <f t="shared" si="61"/>
        <v>0.84970975107811375</v>
      </c>
      <c r="AJ71">
        <f t="shared" si="62"/>
        <v>-0.99165729387243007</v>
      </c>
      <c r="AK71">
        <f t="shared" si="63"/>
        <v>-0.74449201467030357</v>
      </c>
      <c r="AL71">
        <f t="shared" si="64"/>
        <v>1.3716037953177973</v>
      </c>
      <c r="AM71">
        <f t="shared" si="65"/>
        <v>0.81830266933973139</v>
      </c>
      <c r="AN71" s="72">
        <f t="shared" ref="AN71:AT80" si="78">$AU71+$AB$7*SIN(AO71)</f>
        <v>8.5760915057090976</v>
      </c>
      <c r="AO71" s="72">
        <f t="shared" si="78"/>
        <v>8.5842395152753337</v>
      </c>
      <c r="AP71" s="72">
        <f t="shared" si="78"/>
        <v>8.6001807265512902</v>
      </c>
      <c r="AQ71" s="72">
        <f t="shared" si="78"/>
        <v>8.6306029790404128</v>
      </c>
      <c r="AR71" s="72">
        <f t="shared" si="78"/>
        <v>8.6862089075179796</v>
      </c>
      <c r="AS71" s="72">
        <f t="shared" si="78"/>
        <v>8.7812548279881444</v>
      </c>
      <c r="AT71" s="72">
        <f t="shared" si="78"/>
        <v>8.9299542409675521</v>
      </c>
      <c r="AU71" s="72">
        <f t="shared" si="66"/>
        <v>9.1419283204568664</v>
      </c>
      <c r="AW71">
        <v>-100</v>
      </c>
      <c r="AX71">
        <f t="shared" si="70"/>
        <v>2.5801652453814458E-3</v>
      </c>
      <c r="AY71">
        <f t="shared" si="71"/>
        <v>8.7961708360431226E-3</v>
      </c>
      <c r="AZ71">
        <f t="shared" si="72"/>
        <v>-6.2160055906616768E-3</v>
      </c>
      <c r="BA71">
        <f t="shared" si="73"/>
        <v>1.492853126869494</v>
      </c>
      <c r="BB71">
        <f t="shared" si="74"/>
        <v>-0.71366451976298662</v>
      </c>
      <c r="BC71">
        <f t="shared" si="75"/>
        <v>2.2769463711716402</v>
      </c>
      <c r="BD71">
        <f t="shared" si="76"/>
        <v>2.1671487007299817</v>
      </c>
      <c r="BE71">
        <f t="shared" si="69"/>
        <v>9.0868430340877513</v>
      </c>
      <c r="BF71">
        <f t="shared" si="69"/>
        <v>9.0981656641911286</v>
      </c>
      <c r="BG71">
        <f t="shared" si="69"/>
        <v>9.1138644709152103</v>
      </c>
      <c r="BH71">
        <f t="shared" si="69"/>
        <v>9.1355015176279384</v>
      </c>
      <c r="BI71">
        <f t="shared" si="69"/>
        <v>9.1650986346531376</v>
      </c>
      <c r="BJ71">
        <f t="shared" si="69"/>
        <v>9.2052161793744762</v>
      </c>
      <c r="BK71">
        <f t="shared" si="69"/>
        <v>9.2590385533447872</v>
      </c>
      <c r="BL71">
        <f t="shared" si="77"/>
        <v>9.3305214017365987</v>
      </c>
    </row>
    <row r="72" spans="1:64" x14ac:dyDescent="0.2">
      <c r="A72" s="75" t="s">
        <v>832</v>
      </c>
      <c r="B72" s="75"/>
      <c r="C72" s="76">
        <v>45561.491999999998</v>
      </c>
      <c r="D72" s="76"/>
      <c r="E72">
        <f t="shared" si="48"/>
        <v>-891.990731774609</v>
      </c>
      <c r="F72">
        <f t="shared" si="49"/>
        <v>-892</v>
      </c>
      <c r="G72">
        <f t="shared" si="50"/>
        <v>1.9826800002192613E-2</v>
      </c>
      <c r="I72">
        <f t="shared" si="67"/>
        <v>1.9826800002192613E-2</v>
      </c>
      <c r="Q72" s="12">
        <f t="shared" si="51"/>
        <v>3.1315618292147941E-2</v>
      </c>
      <c r="R72" s="2">
        <f t="shared" si="52"/>
        <v>30542.991999999998</v>
      </c>
      <c r="S72" s="6">
        <v>0.1</v>
      </c>
      <c r="Z72">
        <f t="shared" si="53"/>
        <v>-892</v>
      </c>
      <c r="AA72" s="72">
        <f t="shared" si="54"/>
        <v>1.2954455467956906E-2</v>
      </c>
      <c r="AB72" s="72">
        <f t="shared" si="55"/>
        <v>3.8187962826383648E-2</v>
      </c>
      <c r="AC72" s="72">
        <f t="shared" si="56"/>
        <v>1.9826800002192613E-2</v>
      </c>
      <c r="AD72" s="72">
        <f t="shared" si="57"/>
        <v>6.8723445342357067E-3</v>
      </c>
      <c r="AE72" s="72">
        <f t="shared" si="58"/>
        <v>4.7229119397239399E-6</v>
      </c>
      <c r="AF72">
        <f t="shared" si="59"/>
        <v>1.9826800002192613E-2</v>
      </c>
      <c r="AG72" s="127"/>
      <c r="AH72">
        <f t="shared" si="60"/>
        <v>-1.8361162824191035E-2</v>
      </c>
      <c r="AI72">
        <f t="shared" si="61"/>
        <v>0.84970975107811375</v>
      </c>
      <c r="AJ72">
        <f t="shared" si="62"/>
        <v>-0.99165729387243007</v>
      </c>
      <c r="AK72">
        <f t="shared" si="63"/>
        <v>-0.74449201467030357</v>
      </c>
      <c r="AL72">
        <f t="shared" si="64"/>
        <v>1.3716037953177973</v>
      </c>
      <c r="AM72">
        <f t="shared" si="65"/>
        <v>0.81830266933973139</v>
      </c>
      <c r="AN72" s="72">
        <f t="shared" si="78"/>
        <v>8.5760915057090976</v>
      </c>
      <c r="AO72" s="72">
        <f t="shared" si="78"/>
        <v>8.5842395152753337</v>
      </c>
      <c r="AP72" s="72">
        <f t="shared" si="78"/>
        <v>8.6001807265512902</v>
      </c>
      <c r="AQ72" s="72">
        <f t="shared" si="78"/>
        <v>8.6306029790404128</v>
      </c>
      <c r="AR72" s="72">
        <f t="shared" si="78"/>
        <v>8.6862089075179796</v>
      </c>
      <c r="AS72" s="72">
        <f t="shared" si="78"/>
        <v>8.7812548279881444</v>
      </c>
      <c r="AT72" s="72">
        <f t="shared" si="78"/>
        <v>8.9299542409675521</v>
      </c>
      <c r="AU72" s="72">
        <f t="shared" si="66"/>
        <v>9.1419283204568664</v>
      </c>
      <c r="AW72">
        <v>0</v>
      </c>
      <c r="AX72">
        <f t="shared" si="70"/>
        <v>2.0622935937892059E-3</v>
      </c>
      <c r="AY72">
        <f t="shared" si="71"/>
        <v>6.0897141343279346E-3</v>
      </c>
      <c r="AZ72">
        <f t="shared" si="72"/>
        <v>-4.0274205405387287E-3</v>
      </c>
      <c r="BA72">
        <f t="shared" si="73"/>
        <v>1.5953795512695523</v>
      </c>
      <c r="BB72">
        <f t="shared" si="74"/>
        <v>-0.56459634828010485</v>
      </c>
      <c r="BC72">
        <f t="shared" si="75"/>
        <v>2.4717180060409971</v>
      </c>
      <c r="BD72">
        <f t="shared" si="76"/>
        <v>2.8731434377613909</v>
      </c>
      <c r="BE72">
        <f t="shared" ref="BE72:BK81" si="79">$BL72+$AB$7*SIN(BF72)</f>
        <v>9.1688337088748479</v>
      </c>
      <c r="BF72">
        <f t="shared" si="79"/>
        <v>9.1780458618829712</v>
      </c>
      <c r="BG72">
        <f t="shared" si="79"/>
        <v>9.1905344105720186</v>
      </c>
      <c r="BH72">
        <f t="shared" si="79"/>
        <v>9.2074058116548283</v>
      </c>
      <c r="BI72">
        <f t="shared" si="79"/>
        <v>9.2300997572637957</v>
      </c>
      <c r="BJ72">
        <f t="shared" si="79"/>
        <v>9.2604685216335358</v>
      </c>
      <c r="BK72">
        <f t="shared" si="79"/>
        <v>9.3008747442401223</v>
      </c>
      <c r="BL72">
        <f t="shared" si="77"/>
        <v>9.3543336594739372</v>
      </c>
    </row>
    <row r="73" spans="1:64" x14ac:dyDescent="0.2">
      <c r="A73" s="75" t="s">
        <v>831</v>
      </c>
      <c r="B73" s="75"/>
      <c r="C73" s="76">
        <v>45561.493999999999</v>
      </c>
      <c r="D73" s="76"/>
      <c r="E73">
        <f t="shared" si="48"/>
        <v>-891.98979685567167</v>
      </c>
      <c r="F73">
        <f t="shared" si="49"/>
        <v>-892</v>
      </c>
      <c r="G73">
        <f t="shared" si="50"/>
        <v>2.1826800002600066E-2</v>
      </c>
      <c r="I73">
        <f t="shared" si="67"/>
        <v>2.1826800002600066E-2</v>
      </c>
      <c r="Q73" s="12">
        <f t="shared" si="51"/>
        <v>3.1315618292147941E-2</v>
      </c>
      <c r="R73" s="2">
        <f t="shared" si="52"/>
        <v>30542.993999999999</v>
      </c>
      <c r="S73" s="6">
        <v>0.1</v>
      </c>
      <c r="Z73">
        <f t="shared" si="53"/>
        <v>-892</v>
      </c>
      <c r="AA73" s="72">
        <f t="shared" si="54"/>
        <v>1.2954455467956906E-2</v>
      </c>
      <c r="AB73" s="72">
        <f t="shared" si="55"/>
        <v>4.0187962826791102E-2</v>
      </c>
      <c r="AC73" s="72">
        <f t="shared" si="56"/>
        <v>2.1826800002600066E-2</v>
      </c>
      <c r="AD73" s="72">
        <f t="shared" si="57"/>
        <v>8.8723445346431604E-3</v>
      </c>
      <c r="AE73" s="72">
        <f t="shared" si="58"/>
        <v>7.8718497541412364E-6</v>
      </c>
      <c r="AF73">
        <f t="shared" si="59"/>
        <v>2.1826800002600066E-2</v>
      </c>
      <c r="AG73" s="127"/>
      <c r="AH73">
        <f t="shared" si="60"/>
        <v>-1.8361162824191035E-2</v>
      </c>
      <c r="AI73">
        <f t="shared" si="61"/>
        <v>0.84970975107811375</v>
      </c>
      <c r="AJ73">
        <f t="shared" si="62"/>
        <v>-0.99165729387243007</v>
      </c>
      <c r="AK73">
        <f t="shared" si="63"/>
        <v>-0.74449201467030357</v>
      </c>
      <c r="AL73">
        <f t="shared" si="64"/>
        <v>1.3716037953177973</v>
      </c>
      <c r="AM73">
        <f t="shared" si="65"/>
        <v>0.81830266933973139</v>
      </c>
      <c r="AN73" s="72">
        <f t="shared" si="78"/>
        <v>8.5760915057090976</v>
      </c>
      <c r="AO73" s="72">
        <f t="shared" si="78"/>
        <v>8.5842395152753337</v>
      </c>
      <c r="AP73" s="72">
        <f t="shared" si="78"/>
        <v>8.6001807265512902</v>
      </c>
      <c r="AQ73" s="72">
        <f t="shared" si="78"/>
        <v>8.6306029790404128</v>
      </c>
      <c r="AR73" s="72">
        <f t="shared" si="78"/>
        <v>8.6862089075179796</v>
      </c>
      <c r="AS73" s="72">
        <f t="shared" si="78"/>
        <v>8.7812548279881444</v>
      </c>
      <c r="AT73" s="72">
        <f t="shared" si="78"/>
        <v>8.9299542409675521</v>
      </c>
      <c r="AU73" s="72">
        <f t="shared" si="66"/>
        <v>9.1419283204568664</v>
      </c>
      <c r="AW73">
        <v>100</v>
      </c>
      <c r="AX73">
        <f t="shared" si="70"/>
        <v>1.6798328405898354E-3</v>
      </c>
      <c r="AY73">
        <f t="shared" si="71"/>
        <v>3.4139542658136041E-3</v>
      </c>
      <c r="AZ73">
        <f t="shared" si="72"/>
        <v>-1.7341214252237687E-3</v>
      </c>
      <c r="BA73">
        <f t="shared" si="73"/>
        <v>1.6819538104840408</v>
      </c>
      <c r="BB73">
        <f t="shared" si="74"/>
        <v>-0.37641256136370321</v>
      </c>
      <c r="BC73">
        <f t="shared" si="75"/>
        <v>2.685741117739965</v>
      </c>
      <c r="BD73">
        <f t="shared" si="76"/>
        <v>4.3111536635742924</v>
      </c>
      <c r="BE73">
        <f t="shared" si="79"/>
        <v>9.2536866824201649</v>
      </c>
      <c r="BF73">
        <f t="shared" si="79"/>
        <v>9.260167782238053</v>
      </c>
      <c r="BG73">
        <f t="shared" si="79"/>
        <v>9.2688118786008928</v>
      </c>
      <c r="BH73">
        <f t="shared" si="79"/>
        <v>9.2803227063297093</v>
      </c>
      <c r="BI73">
        <f t="shared" si="79"/>
        <v>9.2956213912828822</v>
      </c>
      <c r="BJ73">
        <f t="shared" si="79"/>
        <v>9.3159080730554855</v>
      </c>
      <c r="BK73">
        <f t="shared" si="79"/>
        <v>9.3427412461707231</v>
      </c>
      <c r="BL73">
        <f t="shared" si="77"/>
        <v>9.3781459172112775</v>
      </c>
    </row>
    <row r="74" spans="1:64" x14ac:dyDescent="0.2">
      <c r="A74" s="75" t="s">
        <v>832</v>
      </c>
      <c r="B74" s="75"/>
      <c r="C74" s="76">
        <v>45606.402000000002</v>
      </c>
      <c r="D74" s="76"/>
      <c r="E74">
        <f t="shared" si="48"/>
        <v>-870.99712704085107</v>
      </c>
      <c r="F74">
        <f t="shared" si="49"/>
        <v>-871</v>
      </c>
      <c r="G74">
        <f t="shared" si="50"/>
        <v>6.1458999989554286E-3</v>
      </c>
      <c r="I74">
        <f t="shared" si="67"/>
        <v>6.1458999989554286E-3</v>
      </c>
      <c r="Q74" s="12">
        <f t="shared" si="51"/>
        <v>3.0693661109494078E-2</v>
      </c>
      <c r="R74" s="2">
        <f t="shared" si="52"/>
        <v>30587.902000000002</v>
      </c>
      <c r="S74" s="6">
        <v>0.1</v>
      </c>
      <c r="Z74">
        <f t="shared" si="53"/>
        <v>-871</v>
      </c>
      <c r="AA74" s="72">
        <f t="shared" si="54"/>
        <v>1.2544151817195696E-2</v>
      </c>
      <c r="AB74" s="72">
        <f t="shared" si="55"/>
        <v>2.429540929125381E-2</v>
      </c>
      <c r="AC74" s="72">
        <f t="shared" si="56"/>
        <v>6.1458999989554286E-3</v>
      </c>
      <c r="AD74" s="72">
        <f t="shared" si="57"/>
        <v>-6.3982518182402678E-3</v>
      </c>
      <c r="AE74" s="72">
        <f t="shared" si="58"/>
        <v>4.0937626329614896E-6</v>
      </c>
      <c r="AF74">
        <f t="shared" si="59"/>
        <v>6.1458999989554286E-3</v>
      </c>
      <c r="AG74" s="127"/>
      <c r="AH74">
        <f t="shared" si="60"/>
        <v>-1.8149509292298381E-2</v>
      </c>
      <c r="AI74">
        <f t="shared" si="61"/>
        <v>0.86000163351653613</v>
      </c>
      <c r="AJ74">
        <f t="shared" si="62"/>
        <v>-0.9933422686535589</v>
      </c>
      <c r="AK74">
        <f t="shared" si="63"/>
        <v>-0.74649579785207887</v>
      </c>
      <c r="AL74">
        <f t="shared" si="64"/>
        <v>1.3854090308741656</v>
      </c>
      <c r="AM74">
        <f t="shared" si="65"/>
        <v>0.82989306453940015</v>
      </c>
      <c r="AN74" s="72">
        <f t="shared" si="78"/>
        <v>8.5865966439283845</v>
      </c>
      <c r="AO74" s="72">
        <f t="shared" si="78"/>
        <v>8.5950394329969786</v>
      </c>
      <c r="AP74" s="72">
        <f t="shared" si="78"/>
        <v>8.6113612113501166</v>
      </c>
      <c r="AQ74" s="72">
        <f t="shared" si="78"/>
        <v>8.642144829810789</v>
      </c>
      <c r="AR74" s="72">
        <f t="shared" si="78"/>
        <v>8.6977954893117619</v>
      </c>
      <c r="AS74" s="72">
        <f t="shared" si="78"/>
        <v>8.7920507454025447</v>
      </c>
      <c r="AT74" s="72">
        <f t="shared" si="78"/>
        <v>8.9386045197880719</v>
      </c>
      <c r="AU74" s="72">
        <f t="shared" si="66"/>
        <v>9.1469288945817073</v>
      </c>
      <c r="AW74">
        <v>200</v>
      </c>
      <c r="AX74">
        <f t="shared" si="70"/>
        <v>1.3953371419022423E-3</v>
      </c>
      <c r="AY74">
        <f t="shared" si="71"/>
        <v>7.6889123050013131E-4</v>
      </c>
      <c r="AZ74">
        <f t="shared" si="72"/>
        <v>6.26445911402111E-4</v>
      </c>
      <c r="BA74">
        <f t="shared" si="73"/>
        <v>1.7400311624223896</v>
      </c>
      <c r="BB74">
        <f t="shared" si="74"/>
        <v>-0.15639192982333838</v>
      </c>
      <c r="BC74">
        <f t="shared" si="75"/>
        <v>2.9146255532114225</v>
      </c>
      <c r="BD74">
        <f t="shared" si="76"/>
        <v>8.7739894407570613</v>
      </c>
      <c r="BE74">
        <f t="shared" si="79"/>
        <v>9.340555359677241</v>
      </c>
      <c r="BF74">
        <f t="shared" si="79"/>
        <v>9.3438443373560833</v>
      </c>
      <c r="BG74">
        <f t="shared" si="79"/>
        <v>9.3481882010460673</v>
      </c>
      <c r="BH74">
        <f t="shared" si="79"/>
        <v>9.3539230834828011</v>
      </c>
      <c r="BI74">
        <f t="shared" si="79"/>
        <v>9.3614908827393322</v>
      </c>
      <c r="BJ74">
        <f t="shared" si="79"/>
        <v>9.3714719336514953</v>
      </c>
      <c r="BK74">
        <f t="shared" si="79"/>
        <v>9.384627822437432</v>
      </c>
      <c r="BL74">
        <f t="shared" si="77"/>
        <v>9.4019581749486179</v>
      </c>
    </row>
    <row r="75" spans="1:64" x14ac:dyDescent="0.2">
      <c r="A75" s="75" t="s">
        <v>833</v>
      </c>
      <c r="B75" s="75"/>
      <c r="C75" s="76">
        <v>45854.553999999996</v>
      </c>
      <c r="D75" s="76"/>
      <c r="E75">
        <f t="shared" si="48"/>
        <v>-754.99612499473676</v>
      </c>
      <c r="F75">
        <f t="shared" si="49"/>
        <v>-755</v>
      </c>
      <c r="G75">
        <f t="shared" si="50"/>
        <v>8.2894999941345304E-3</v>
      </c>
      <c r="I75">
        <f t="shared" si="67"/>
        <v>8.2894999941345304E-3</v>
      </c>
      <c r="Q75" s="12">
        <f t="shared" si="51"/>
        <v>2.7282479804210308E-2</v>
      </c>
      <c r="R75" s="2">
        <f t="shared" si="52"/>
        <v>30836.053999999996</v>
      </c>
      <c r="S75" s="6">
        <v>0.1</v>
      </c>
      <c r="Z75">
        <f t="shared" si="53"/>
        <v>-755</v>
      </c>
      <c r="AA75" s="72">
        <f t="shared" si="54"/>
        <v>1.0391791827315016E-2</v>
      </c>
      <c r="AB75" s="72">
        <f t="shared" si="55"/>
        <v>2.5180187971029822E-2</v>
      </c>
      <c r="AC75" s="72">
        <f t="shared" si="56"/>
        <v>8.2894999941345304E-3</v>
      </c>
      <c r="AD75" s="72">
        <f t="shared" si="57"/>
        <v>-2.1022918331804856E-3</v>
      </c>
      <c r="AE75" s="72">
        <f t="shared" si="58"/>
        <v>4.4196309518573672E-7</v>
      </c>
      <c r="AF75">
        <f t="shared" si="59"/>
        <v>8.2894999941345304E-3</v>
      </c>
      <c r="AG75" s="127"/>
      <c r="AH75">
        <f t="shared" si="60"/>
        <v>-1.6890687976895292E-2</v>
      </c>
      <c r="AI75">
        <f t="shared" si="61"/>
        <v>0.9223337247896316</v>
      </c>
      <c r="AJ75">
        <f t="shared" si="62"/>
        <v>-0.99947169671062064</v>
      </c>
      <c r="AK75">
        <f t="shared" si="63"/>
        <v>-0.75552860205540695</v>
      </c>
      <c r="AL75">
        <f t="shared" si="64"/>
        <v>1.4683588772219676</v>
      </c>
      <c r="AM75">
        <f t="shared" si="65"/>
        <v>0.9024724871611659</v>
      </c>
      <c r="AN75" s="72">
        <f t="shared" si="78"/>
        <v>8.6471736955988572</v>
      </c>
      <c r="AO75" s="72">
        <f t="shared" si="78"/>
        <v>8.6572404385376647</v>
      </c>
      <c r="AP75" s="72">
        <f t="shared" si="78"/>
        <v>8.6754989655234755</v>
      </c>
      <c r="AQ75" s="72">
        <f t="shared" si="78"/>
        <v>8.7078511024941854</v>
      </c>
      <c r="AR75" s="72">
        <f t="shared" si="78"/>
        <v>8.7630574997271573</v>
      </c>
      <c r="AS75" s="72">
        <f t="shared" si="78"/>
        <v>8.8522147545888696</v>
      </c>
      <c r="AT75" s="72">
        <f t="shared" si="78"/>
        <v>8.9864783879031744</v>
      </c>
      <c r="AU75" s="72">
        <f t="shared" si="66"/>
        <v>9.1745511135570226</v>
      </c>
      <c r="AW75">
        <v>300</v>
      </c>
      <c r="AX75">
        <f t="shared" si="70"/>
        <v>1.1644800719202398E-3</v>
      </c>
      <c r="AY75">
        <f t="shared" si="71"/>
        <v>-1.845474971612484E-3</v>
      </c>
      <c r="AZ75">
        <f t="shared" si="72"/>
        <v>3.0099550435327238E-3</v>
      </c>
      <c r="BA75">
        <f t="shared" si="73"/>
        <v>1.7594726326133023</v>
      </c>
      <c r="BB75">
        <f t="shared" si="74"/>
        <v>7.9772210937750249E-2</v>
      </c>
      <c r="BC75">
        <f t="shared" si="75"/>
        <v>-3.1316661259431604</v>
      </c>
      <c r="BD75">
        <f t="shared" si="76"/>
        <v>-201.47866892738648</v>
      </c>
      <c r="BE75">
        <f t="shared" si="79"/>
        <v>9.428447850570107</v>
      </c>
      <c r="BF75">
        <f t="shared" si="79"/>
        <v>9.4283031589192916</v>
      </c>
      <c r="BG75">
        <f t="shared" si="79"/>
        <v>9.4281126512337057</v>
      </c>
      <c r="BH75">
        <f t="shared" si="79"/>
        <v>9.4278618202319393</v>
      </c>
      <c r="BI75">
        <f t="shared" si="79"/>
        <v>9.4275315651277189</v>
      </c>
      <c r="BJ75">
        <f t="shared" si="79"/>
        <v>9.4270967372170507</v>
      </c>
      <c r="BK75">
        <f t="shared" si="79"/>
        <v>9.4265242249590102</v>
      </c>
      <c r="BL75">
        <f t="shared" si="77"/>
        <v>9.4257704326859582</v>
      </c>
    </row>
    <row r="76" spans="1:64" x14ac:dyDescent="0.2">
      <c r="A76" s="75" t="s">
        <v>779</v>
      </c>
      <c r="B76" s="75"/>
      <c r="C76" s="76">
        <v>45888.786</v>
      </c>
      <c r="D76" s="76"/>
      <c r="E76">
        <f t="shared" si="48"/>
        <v>-738.99405246643516</v>
      </c>
      <c r="F76">
        <f t="shared" si="49"/>
        <v>-739</v>
      </c>
      <c r="G76">
        <f t="shared" si="50"/>
        <v>1.2723100000584964E-2</v>
      </c>
      <c r="I76">
        <f t="shared" si="67"/>
        <v>1.2723100000584964E-2</v>
      </c>
      <c r="Q76" s="12">
        <f t="shared" si="51"/>
        <v>2.6815213623550282E-2</v>
      </c>
      <c r="R76" s="2">
        <f t="shared" si="52"/>
        <v>30870.286</v>
      </c>
      <c r="S76" s="6">
        <v>0.1</v>
      </c>
      <c r="Z76">
        <f t="shared" si="53"/>
        <v>-739</v>
      </c>
      <c r="AA76" s="72">
        <f t="shared" si="54"/>
        <v>1.0110768563787176E-2</v>
      </c>
      <c r="AB76" s="72">
        <f t="shared" si="55"/>
        <v>2.942754506034807E-2</v>
      </c>
      <c r="AC76" s="72">
        <f t="shared" si="56"/>
        <v>1.2723100000584964E-2</v>
      </c>
      <c r="AD76" s="72">
        <f t="shared" si="57"/>
        <v>2.6123314367977879E-3</v>
      </c>
      <c r="AE76" s="72">
        <f t="shared" si="58"/>
        <v>6.8242755356819957E-7</v>
      </c>
      <c r="AF76">
        <f t="shared" si="59"/>
        <v>1.2723100000584964E-2</v>
      </c>
      <c r="AG76" s="127"/>
      <c r="AH76">
        <f t="shared" si="60"/>
        <v>-1.6704445059763106E-2</v>
      </c>
      <c r="AI76">
        <f t="shared" si="61"/>
        <v>0.93171944832233844</v>
      </c>
      <c r="AJ76">
        <f t="shared" si="62"/>
        <v>-0.99979816666475818</v>
      </c>
      <c r="AK76">
        <f t="shared" si="63"/>
        <v>-0.75643458745052394</v>
      </c>
      <c r="AL76">
        <f t="shared" si="64"/>
        <v>1.480773998227098</v>
      </c>
      <c r="AM76">
        <f t="shared" si="65"/>
        <v>0.9137994370151139</v>
      </c>
      <c r="AN76" s="72">
        <f t="shared" si="78"/>
        <v>8.655885482762482</v>
      </c>
      <c r="AO76" s="72">
        <f t="shared" si="78"/>
        <v>8.6661705768147446</v>
      </c>
      <c r="AP76" s="72">
        <f t="shared" si="78"/>
        <v>8.6846673220622481</v>
      </c>
      <c r="AQ76" s="72">
        <f t="shared" si="78"/>
        <v>8.717172353518265</v>
      </c>
      <c r="AR76" s="72">
        <f t="shared" si="78"/>
        <v>8.7722225864440606</v>
      </c>
      <c r="AS76" s="72">
        <f t="shared" si="78"/>
        <v>8.860580916394289</v>
      </c>
      <c r="AT76" s="72">
        <f t="shared" si="78"/>
        <v>8.9930932905071828</v>
      </c>
      <c r="AU76" s="72">
        <f t="shared" si="66"/>
        <v>9.1783610747949957</v>
      </c>
      <c r="AW76">
        <v>400</v>
      </c>
      <c r="AX76">
        <f t="shared" si="70"/>
        <v>9.3988178912185211E-4</v>
      </c>
      <c r="AY76">
        <f t="shared" si="71"/>
        <v>-4.4291443405242419E-3</v>
      </c>
      <c r="AZ76">
        <f t="shared" si="72"/>
        <v>5.369026129646094E-3</v>
      </c>
      <c r="BA76">
        <f t="shared" si="73"/>
        <v>1.7365591536575502</v>
      </c>
      <c r="BB76">
        <f t="shared" si="74"/>
        <v>0.311139024077353</v>
      </c>
      <c r="BC76">
        <f t="shared" si="75"/>
        <v>-2.8951318759035267</v>
      </c>
      <c r="BD76">
        <f t="shared" si="76"/>
        <v>-8.0737630364851913</v>
      </c>
      <c r="BE76">
        <f t="shared" si="79"/>
        <v>9.5162952863818155</v>
      </c>
      <c r="BF76">
        <f t="shared" si="79"/>
        <v>9.5127276577998874</v>
      </c>
      <c r="BG76">
        <f t="shared" si="79"/>
        <v>9.5080131181607008</v>
      </c>
      <c r="BH76">
        <f t="shared" si="79"/>
        <v>9.5017857874812002</v>
      </c>
      <c r="BI76">
        <f t="shared" si="79"/>
        <v>9.4935647888995458</v>
      </c>
      <c r="BJ76">
        <f t="shared" si="79"/>
        <v>9.4827188887455893</v>
      </c>
      <c r="BK76">
        <f t="shared" si="79"/>
        <v>9.4684202000827575</v>
      </c>
      <c r="BL76">
        <f t="shared" si="77"/>
        <v>9.4495826904232967</v>
      </c>
    </row>
    <row r="77" spans="1:64" x14ac:dyDescent="0.2">
      <c r="A77" s="75" t="s">
        <v>834</v>
      </c>
      <c r="B77" s="75"/>
      <c r="C77" s="76">
        <v>45899.472000000002</v>
      </c>
      <c r="D77" s="76"/>
      <c r="E77">
        <f t="shared" si="48"/>
        <v>-733.99878058522938</v>
      </c>
      <c r="F77">
        <f t="shared" si="49"/>
        <v>-734</v>
      </c>
      <c r="G77">
        <f t="shared" si="50"/>
        <v>2.6085999998031184E-3</v>
      </c>
      <c r="I77">
        <f t="shared" si="67"/>
        <v>2.6085999998031184E-3</v>
      </c>
      <c r="Q77" s="12">
        <f t="shared" si="51"/>
        <v>2.6669354100468327E-2</v>
      </c>
      <c r="R77" s="2">
        <f t="shared" si="52"/>
        <v>30880.972000000002</v>
      </c>
      <c r="S77" s="6">
        <v>0.1</v>
      </c>
      <c r="Z77">
        <f t="shared" si="53"/>
        <v>-734</v>
      </c>
      <c r="AA77" s="72">
        <f t="shared" si="54"/>
        <v>1.0023768097715727E-2</v>
      </c>
      <c r="AB77" s="72">
        <f t="shared" si="55"/>
        <v>1.9254186002555719E-2</v>
      </c>
      <c r="AC77" s="72">
        <f t="shared" si="56"/>
        <v>2.6085999998031184E-3</v>
      </c>
      <c r="AD77" s="72">
        <f t="shared" si="57"/>
        <v>-7.4151680979126083E-3</v>
      </c>
      <c r="AE77" s="72">
        <f t="shared" si="58"/>
        <v>5.4984717920300893E-6</v>
      </c>
      <c r="AF77">
        <f t="shared" si="59"/>
        <v>2.6085999998031184E-3</v>
      </c>
      <c r="AG77" s="127"/>
      <c r="AH77">
        <f t="shared" si="60"/>
        <v>-1.6645586002752601E-2</v>
      </c>
      <c r="AI77">
        <f t="shared" si="61"/>
        <v>0.93469438343239508</v>
      </c>
      <c r="AJ77">
        <f t="shared" si="62"/>
        <v>-0.99986943578215681</v>
      </c>
      <c r="AK77">
        <f t="shared" si="63"/>
        <v>-0.75669722827137087</v>
      </c>
      <c r="AL77">
        <f t="shared" si="64"/>
        <v>1.48470614907607</v>
      </c>
      <c r="AM77">
        <f t="shared" si="65"/>
        <v>0.91741374135461473</v>
      </c>
      <c r="AN77" s="72">
        <f t="shared" si="78"/>
        <v>8.6586264066133403</v>
      </c>
      <c r="AO77" s="72">
        <f t="shared" si="78"/>
        <v>8.6689792059450586</v>
      </c>
      <c r="AP77" s="72">
        <f t="shared" si="78"/>
        <v>8.6875486373084225</v>
      </c>
      <c r="AQ77" s="72">
        <f t="shared" si="78"/>
        <v>8.7200980080650403</v>
      </c>
      <c r="AR77" s="72">
        <f t="shared" si="78"/>
        <v>8.775094608264272</v>
      </c>
      <c r="AS77" s="72">
        <f t="shared" si="78"/>
        <v>8.8631985851029267</v>
      </c>
      <c r="AT77" s="72">
        <f t="shared" si="78"/>
        <v>8.9951610010037157</v>
      </c>
      <c r="AU77" s="72">
        <f t="shared" si="66"/>
        <v>9.1795516876818635</v>
      </c>
      <c r="AW77">
        <v>500</v>
      </c>
      <c r="AX77">
        <f t="shared" si="70"/>
        <v>6.7560810170706753E-4</v>
      </c>
      <c r="AY77">
        <f t="shared" si="71"/>
        <v>-6.98211687623514E-3</v>
      </c>
      <c r="AZ77">
        <f t="shared" si="72"/>
        <v>7.6577249779422076E-3</v>
      </c>
      <c r="BA77">
        <f t="shared" si="73"/>
        <v>1.6756565452951937</v>
      </c>
      <c r="BB77">
        <f t="shared" si="74"/>
        <v>0.51779249283445605</v>
      </c>
      <c r="BC77">
        <f t="shared" si="75"/>
        <v>-2.6672546087308011</v>
      </c>
      <c r="BD77">
        <f t="shared" si="76"/>
        <v>-4.1370478561306872</v>
      </c>
      <c r="BE77">
        <f t="shared" si="79"/>
        <v>9.603032230940606</v>
      </c>
      <c r="BF77">
        <f t="shared" si="79"/>
        <v>9.5963032034129814</v>
      </c>
      <c r="BG77">
        <f t="shared" si="79"/>
        <v>9.5873184321460094</v>
      </c>
      <c r="BH77">
        <f t="shared" si="79"/>
        <v>9.5753422067518912</v>
      </c>
      <c r="BI77">
        <f t="shared" si="79"/>
        <v>9.5594119910200668</v>
      </c>
      <c r="BJ77">
        <f t="shared" si="79"/>
        <v>9.5382748031905411</v>
      </c>
      <c r="BK77">
        <f t="shared" si="79"/>
        <v>9.5103054943983221</v>
      </c>
      <c r="BL77">
        <f t="shared" si="77"/>
        <v>9.473394948160637</v>
      </c>
    </row>
    <row r="78" spans="1:64" x14ac:dyDescent="0.2">
      <c r="A78" s="75" t="s">
        <v>834</v>
      </c>
      <c r="B78" s="75"/>
      <c r="C78" s="76">
        <v>45914.453999999998</v>
      </c>
      <c r="D78" s="76"/>
      <c r="E78">
        <f t="shared" si="48"/>
        <v>-726.99530282702267</v>
      </c>
      <c r="F78">
        <f t="shared" si="49"/>
        <v>-727</v>
      </c>
      <c r="G78">
        <f t="shared" si="50"/>
        <v>1.004829999874346E-2</v>
      </c>
      <c r="I78">
        <f t="shared" si="67"/>
        <v>1.004829999874346E-2</v>
      </c>
      <c r="Q78" s="12">
        <f t="shared" si="51"/>
        <v>2.6465279694853037E-2</v>
      </c>
      <c r="R78" s="2">
        <f t="shared" si="52"/>
        <v>30895.953999999998</v>
      </c>
      <c r="S78" s="6">
        <v>0.1</v>
      </c>
      <c r="Z78">
        <f t="shared" si="53"/>
        <v>-727</v>
      </c>
      <c r="AA78" s="72">
        <f t="shared" si="54"/>
        <v>9.9026279735871699E-3</v>
      </c>
      <c r="AB78" s="72">
        <f t="shared" si="55"/>
        <v>2.6610951720009327E-2</v>
      </c>
      <c r="AC78" s="72">
        <f t="shared" si="56"/>
        <v>1.004829999874346E-2</v>
      </c>
      <c r="AD78" s="72">
        <f t="shared" si="57"/>
        <v>1.4567202515628971E-4</v>
      </c>
      <c r="AE78" s="72">
        <f t="shared" si="58"/>
        <v>2.1220338913134703E-9</v>
      </c>
      <c r="AF78">
        <f t="shared" si="59"/>
        <v>1.004829999874346E-2</v>
      </c>
      <c r="AG78" s="127"/>
      <c r="AH78">
        <f t="shared" si="60"/>
        <v>-1.6562651721265868E-2</v>
      </c>
      <c r="AI78">
        <f t="shared" si="61"/>
        <v>0.93889325592370665</v>
      </c>
      <c r="AJ78">
        <f t="shared" si="62"/>
        <v>-0.99994369328012356</v>
      </c>
      <c r="AK78">
        <f t="shared" si="63"/>
        <v>-0.75704787474587398</v>
      </c>
      <c r="AL78">
        <f t="shared" si="64"/>
        <v>1.490253796053217</v>
      </c>
      <c r="AM78">
        <f t="shared" si="65"/>
        <v>0.92253519367828218</v>
      </c>
      <c r="AN78" s="72">
        <f t="shared" si="78"/>
        <v>8.6624786165123595</v>
      </c>
      <c r="AO78" s="72">
        <f t="shared" si="78"/>
        <v>8.6729257356257712</v>
      </c>
      <c r="AP78" s="72">
        <f t="shared" si="78"/>
        <v>8.6915954684786385</v>
      </c>
      <c r="AQ78" s="72">
        <f t="shared" si="78"/>
        <v>8.7242041171770648</v>
      </c>
      <c r="AR78" s="72">
        <f t="shared" si="78"/>
        <v>8.7791217509449062</v>
      </c>
      <c r="AS78" s="72">
        <f t="shared" si="78"/>
        <v>8.8668658956216699</v>
      </c>
      <c r="AT78" s="72">
        <f t="shared" si="78"/>
        <v>8.9980562345465014</v>
      </c>
      <c r="AU78" s="72">
        <f t="shared" si="66"/>
        <v>9.1812185457234765</v>
      </c>
      <c r="AW78">
        <v>600</v>
      </c>
      <c r="AX78">
        <f t="shared" si="70"/>
        <v>3.3143635528206858E-4</v>
      </c>
      <c r="AY78">
        <f t="shared" si="71"/>
        <v>-9.5043925787451841E-3</v>
      </c>
      <c r="AZ78">
        <f t="shared" si="72"/>
        <v>9.8358289340272527E-3</v>
      </c>
      <c r="BA78">
        <f t="shared" si="73"/>
        <v>1.5872710981752054</v>
      </c>
      <c r="BB78">
        <f t="shared" si="74"/>
        <v>0.68661143763021382</v>
      </c>
      <c r="BC78">
        <f t="shared" si="75"/>
        <v>-2.4547053178977181</v>
      </c>
      <c r="BD78">
        <f t="shared" si="76"/>
        <v>-2.7962939648113165</v>
      </c>
      <c r="BE78">
        <f t="shared" si="79"/>
        <v>9.6876765436133532</v>
      </c>
      <c r="BF78">
        <f t="shared" si="79"/>
        <v>9.6782630736804887</v>
      </c>
      <c r="BG78">
        <f t="shared" si="79"/>
        <v>9.6654806169954419</v>
      </c>
      <c r="BH78">
        <f t="shared" si="79"/>
        <v>9.6481869912599088</v>
      </c>
      <c r="BI78">
        <f t="shared" si="79"/>
        <v>9.6248967627743784</v>
      </c>
      <c r="BJ78">
        <f t="shared" si="79"/>
        <v>9.5937011441685698</v>
      </c>
      <c r="BK78">
        <f t="shared" si="79"/>
        <v>9.5521698605513201</v>
      </c>
      <c r="BL78">
        <f t="shared" si="77"/>
        <v>9.4972072058979773</v>
      </c>
    </row>
    <row r="79" spans="1:64" x14ac:dyDescent="0.2">
      <c r="A79" s="75" t="s">
        <v>836</v>
      </c>
      <c r="B79" s="75"/>
      <c r="C79" s="76">
        <v>45944.398000000001</v>
      </c>
      <c r="D79" s="76"/>
      <c r="E79">
        <f t="shared" si="48"/>
        <v>-712.99769649997609</v>
      </c>
      <c r="F79">
        <f t="shared" si="49"/>
        <v>-713</v>
      </c>
      <c r="G79">
        <f t="shared" si="50"/>
        <v>4.9276999998255633E-3</v>
      </c>
      <c r="I79">
        <f t="shared" si="67"/>
        <v>4.9276999998255633E-3</v>
      </c>
      <c r="Q79" s="12">
        <f t="shared" si="51"/>
        <v>2.6057582127070506E-2</v>
      </c>
      <c r="R79" s="2">
        <f t="shared" si="52"/>
        <v>30925.898000000001</v>
      </c>
      <c r="S79" s="6">
        <v>0.1</v>
      </c>
      <c r="Z79">
        <f t="shared" si="53"/>
        <v>-713</v>
      </c>
      <c r="AA79" s="72">
        <f t="shared" si="54"/>
        <v>9.6626760610895764E-3</v>
      </c>
      <c r="AB79" s="72">
        <f t="shared" si="55"/>
        <v>2.1322606065806493E-2</v>
      </c>
      <c r="AC79" s="72">
        <f t="shared" si="56"/>
        <v>4.9276999998255633E-3</v>
      </c>
      <c r="AD79" s="72">
        <f t="shared" si="57"/>
        <v>-4.7349760612640131E-3</v>
      </c>
      <c r="AE79" s="72">
        <f t="shared" si="58"/>
        <v>2.2419998300743266E-6</v>
      </c>
      <c r="AF79">
        <f t="shared" si="59"/>
        <v>4.9276999998255633E-3</v>
      </c>
      <c r="AG79" s="127"/>
      <c r="AH79">
        <f t="shared" si="60"/>
        <v>-1.639490606598093E-2</v>
      </c>
      <c r="AI79">
        <f t="shared" si="61"/>
        <v>0.94741131952081292</v>
      </c>
      <c r="AJ79">
        <f t="shared" si="62"/>
        <v>-0.99999979850269194</v>
      </c>
      <c r="AK79">
        <f t="shared" si="63"/>
        <v>-0.75768723726502618</v>
      </c>
      <c r="AL79">
        <f t="shared" si="64"/>
        <v>1.5015006123992076</v>
      </c>
      <c r="AM79">
        <f t="shared" si="65"/>
        <v>0.93299891641470789</v>
      </c>
      <c r="AN79" s="72">
        <f t="shared" si="78"/>
        <v>8.6702356443394777</v>
      </c>
      <c r="AO79" s="72">
        <f t="shared" si="78"/>
        <v>8.6808696202121531</v>
      </c>
      <c r="AP79" s="72">
        <f t="shared" si="78"/>
        <v>8.6997346750176536</v>
      </c>
      <c r="AQ79" s="72">
        <f t="shared" si="78"/>
        <v>8.7324519459834882</v>
      </c>
      <c r="AR79" s="72">
        <f t="shared" si="78"/>
        <v>8.7871980174353688</v>
      </c>
      <c r="AS79" s="72">
        <f t="shared" si="78"/>
        <v>8.8742094608919899</v>
      </c>
      <c r="AT79" s="72">
        <f t="shared" si="78"/>
        <v>9.0038482249205103</v>
      </c>
      <c r="AU79" s="72">
        <f t="shared" si="66"/>
        <v>9.1845522618067044</v>
      </c>
      <c r="AW79">
        <v>700</v>
      </c>
      <c r="AX79">
        <f t="shared" si="70"/>
        <v>-1.23950850387319E-4</v>
      </c>
      <c r="AY79">
        <f t="shared" si="71"/>
        <v>-1.1995971448054369E-2</v>
      </c>
      <c r="AZ79">
        <f t="shared" si="72"/>
        <v>1.187202059766705E-2</v>
      </c>
      <c r="BA79">
        <f t="shared" si="73"/>
        <v>1.4839587100903311</v>
      </c>
      <c r="BB79">
        <f t="shared" si="74"/>
        <v>0.81333930523828202</v>
      </c>
      <c r="BC79">
        <f t="shared" si="75"/>
        <v>-2.2616541729645356</v>
      </c>
      <c r="BD79">
        <f t="shared" si="76"/>
        <v>-2.1243015927143194</v>
      </c>
      <c r="BE79">
        <f t="shared" si="79"/>
        <v>9.769396194062729</v>
      </c>
      <c r="BF79">
        <f t="shared" si="79"/>
        <v>9.7579288700038394</v>
      </c>
      <c r="BG79">
        <f t="shared" si="79"/>
        <v>9.7419953470920664</v>
      </c>
      <c r="BH79">
        <f t="shared" si="79"/>
        <v>9.7199926982562683</v>
      </c>
      <c r="BI79">
        <f t="shared" si="79"/>
        <v>9.6898468740600094</v>
      </c>
      <c r="BJ79">
        <f t="shared" si="79"/>
        <v>9.6489350611976015</v>
      </c>
      <c r="BK79">
        <f t="shared" si="79"/>
        <v>9.5940030630535755</v>
      </c>
      <c r="BL79">
        <f t="shared" si="77"/>
        <v>9.5210194636353176</v>
      </c>
    </row>
    <row r="80" spans="1:64" x14ac:dyDescent="0.2">
      <c r="A80" s="75" t="s">
        <v>779</v>
      </c>
      <c r="B80" s="75"/>
      <c r="C80" s="76">
        <v>45948.692999999999</v>
      </c>
      <c r="D80" s="76"/>
      <c r="E80">
        <f t="shared" si="48"/>
        <v>-710.98995808244217</v>
      </c>
      <c r="F80">
        <f t="shared" si="49"/>
        <v>-711</v>
      </c>
      <c r="G80">
        <f t="shared" si="50"/>
        <v>2.1481900002982002E-2</v>
      </c>
      <c r="I80">
        <f t="shared" si="67"/>
        <v>2.1481900002982002E-2</v>
      </c>
      <c r="Q80" s="12">
        <f t="shared" si="51"/>
        <v>2.5999388732320407E-2</v>
      </c>
      <c r="R80" s="2">
        <f t="shared" si="52"/>
        <v>30930.192999999999</v>
      </c>
      <c r="S80" s="6">
        <v>0.1</v>
      </c>
      <c r="Z80">
        <f t="shared" si="53"/>
        <v>-711</v>
      </c>
      <c r="AA80" s="72">
        <f t="shared" si="54"/>
        <v>9.6286522247170103E-3</v>
      </c>
      <c r="AB80" s="72">
        <f t="shared" si="55"/>
        <v>3.7852636510585402E-2</v>
      </c>
      <c r="AC80" s="72">
        <f t="shared" si="56"/>
        <v>2.1481900002982002E-2</v>
      </c>
      <c r="AD80" s="72">
        <f t="shared" si="57"/>
        <v>1.1853247778264991E-2</v>
      </c>
      <c r="AE80" s="72">
        <f t="shared" si="58"/>
        <v>1.4049948289294397E-5</v>
      </c>
      <c r="AF80">
        <f t="shared" si="59"/>
        <v>2.1481900002982002E-2</v>
      </c>
      <c r="AG80" s="127"/>
      <c r="AH80">
        <f t="shared" si="60"/>
        <v>-1.6370736507603397E-2</v>
      </c>
      <c r="AI80">
        <f t="shared" si="61"/>
        <v>0.94864142065313373</v>
      </c>
      <c r="AJ80">
        <f t="shared" si="62"/>
        <v>-0.99999745021681952</v>
      </c>
      <c r="AK80">
        <f t="shared" si="63"/>
        <v>-0.75777161147427641</v>
      </c>
      <c r="AL80">
        <f t="shared" si="64"/>
        <v>1.503124016245758</v>
      </c>
      <c r="AM80">
        <f t="shared" si="65"/>
        <v>0.9345183453152931</v>
      </c>
      <c r="AN80" s="72">
        <f t="shared" si="78"/>
        <v>8.6713495555110818</v>
      </c>
      <c r="AO80" s="72">
        <f t="shared" si="78"/>
        <v>8.6820100168980368</v>
      </c>
      <c r="AP80" s="72">
        <f t="shared" si="78"/>
        <v>8.7009023832158583</v>
      </c>
      <c r="AQ80" s="72">
        <f t="shared" si="78"/>
        <v>8.7336340767292491</v>
      </c>
      <c r="AR80" s="72">
        <f t="shared" si="78"/>
        <v>8.7883541514478551</v>
      </c>
      <c r="AS80" s="72">
        <f t="shared" si="78"/>
        <v>8.8752595088017596</v>
      </c>
      <c r="AT80" s="72">
        <f t="shared" si="78"/>
        <v>9.0046758166956682</v>
      </c>
      <c r="AU80" s="72">
        <f t="shared" si="66"/>
        <v>9.1850285069614515</v>
      </c>
      <c r="AW80">
        <v>800</v>
      </c>
      <c r="AX80">
        <f t="shared" si="70"/>
        <v>-7.1134794942896533E-4</v>
      </c>
      <c r="AY80">
        <f t="shared" si="71"/>
        <v>-1.4456853484162696E-2</v>
      </c>
      <c r="AZ80">
        <f t="shared" si="72"/>
        <v>1.3745505534733731E-2</v>
      </c>
      <c r="BA80">
        <f t="shared" si="73"/>
        <v>1.3766968593764011</v>
      </c>
      <c r="BB80">
        <f t="shared" si="74"/>
        <v>0.90087074447320037</v>
      </c>
      <c r="BC80">
        <f t="shared" si="75"/>
        <v>-2.0897519086417042</v>
      </c>
      <c r="BD80">
        <f t="shared" si="76"/>
        <v>-1.722801595674275</v>
      </c>
      <c r="BE80">
        <f t="shared" si="79"/>
        <v>9.8475538542337731</v>
      </c>
      <c r="BF80">
        <f t="shared" si="79"/>
        <v>9.8347411251789563</v>
      </c>
      <c r="BG80">
        <f t="shared" si="79"/>
        <v>9.816419109331596</v>
      </c>
      <c r="BH80">
        <f t="shared" si="79"/>
        <v>9.790455746709867</v>
      </c>
      <c r="BI80">
        <f t="shared" si="79"/>
        <v>9.7540962137240044</v>
      </c>
      <c r="BJ80">
        <f t="shared" si="79"/>
        <v>9.7039144240751778</v>
      </c>
      <c r="BK80">
        <f t="shared" si="79"/>
        <v>9.6357948840866037</v>
      </c>
      <c r="BL80">
        <f t="shared" si="77"/>
        <v>9.5448317213726561</v>
      </c>
    </row>
    <row r="81" spans="1:64" x14ac:dyDescent="0.2">
      <c r="A81" s="75" t="s">
        <v>836</v>
      </c>
      <c r="B81" s="75"/>
      <c r="C81" s="76">
        <v>45974.345999999998</v>
      </c>
      <c r="D81" s="76"/>
      <c r="E81">
        <f t="shared" si="48"/>
        <v>-698.99822033505802</v>
      </c>
      <c r="F81">
        <f t="shared" si="49"/>
        <v>-699</v>
      </c>
      <c r="G81">
        <f t="shared" si="50"/>
        <v>3.8070999944466166E-3</v>
      </c>
      <c r="I81">
        <f t="shared" si="67"/>
        <v>3.8070999944466166E-3</v>
      </c>
      <c r="Q81" s="12">
        <f t="shared" si="51"/>
        <v>2.5650486217218708E-2</v>
      </c>
      <c r="R81" s="2">
        <f t="shared" si="52"/>
        <v>30955.845999999998</v>
      </c>
      <c r="S81" s="6">
        <v>0.1</v>
      </c>
      <c r="Z81">
        <f t="shared" si="53"/>
        <v>-699</v>
      </c>
      <c r="AA81" s="72">
        <f t="shared" si="54"/>
        <v>9.4258580901665362E-3</v>
      </c>
      <c r="AB81" s="72">
        <f t="shared" si="55"/>
        <v>2.0031728121498789E-2</v>
      </c>
      <c r="AC81" s="72">
        <f t="shared" si="56"/>
        <v>3.8070999944466166E-3</v>
      </c>
      <c r="AD81" s="72">
        <f t="shared" si="57"/>
        <v>-5.6187580957199196E-3</v>
      </c>
      <c r="AE81" s="72">
        <f t="shared" si="58"/>
        <v>3.1570442538218142E-6</v>
      </c>
      <c r="AF81">
        <f t="shared" si="59"/>
        <v>3.8070999944466166E-3</v>
      </c>
      <c r="AG81" s="127"/>
      <c r="AH81">
        <f t="shared" si="60"/>
        <v>-1.6224628127052172E-2</v>
      </c>
      <c r="AI81">
        <f t="shared" si="61"/>
        <v>0.95609239558736936</v>
      </c>
      <c r="AJ81">
        <f t="shared" si="62"/>
        <v>-0.99992694281477323</v>
      </c>
      <c r="AK81">
        <f t="shared" si="63"/>
        <v>-0.75823983086065461</v>
      </c>
      <c r="AL81">
        <f t="shared" si="64"/>
        <v>1.5129536451420948</v>
      </c>
      <c r="AM81">
        <f t="shared" si="65"/>
        <v>0.94376794556390087</v>
      </c>
      <c r="AN81" s="72">
        <f t="shared" ref="AN81:AT90" si="80">$AU81+$AB$7*SIN(AO81)</f>
        <v>8.6780635279799387</v>
      </c>
      <c r="AO81" s="72">
        <f t="shared" si="80"/>
        <v>8.688881716215878</v>
      </c>
      <c r="AP81" s="72">
        <f t="shared" si="80"/>
        <v>8.7079347378444023</v>
      </c>
      <c r="AQ81" s="72">
        <f t="shared" si="80"/>
        <v>8.7407471318669128</v>
      </c>
      <c r="AR81" s="72">
        <f t="shared" si="80"/>
        <v>8.7953033888774321</v>
      </c>
      <c r="AS81" s="72">
        <f t="shared" si="80"/>
        <v>8.8815648330026988</v>
      </c>
      <c r="AT81" s="72">
        <f t="shared" si="80"/>
        <v>9.0096422235764138</v>
      </c>
      <c r="AU81" s="72">
        <f t="shared" si="66"/>
        <v>9.1878859778899322</v>
      </c>
      <c r="AW81">
        <v>900</v>
      </c>
      <c r="AX81">
        <f t="shared" si="70"/>
        <v>-1.4410363372026423E-3</v>
      </c>
      <c r="AY81">
        <f t="shared" si="71"/>
        <v>-1.6887038687070161E-2</v>
      </c>
      <c r="AZ81">
        <f t="shared" si="72"/>
        <v>1.5446002349867519E-2</v>
      </c>
      <c r="BA81">
        <f t="shared" si="73"/>
        <v>1.2731556481229838</v>
      </c>
      <c r="BB81">
        <f t="shared" si="74"/>
        <v>0.95593759341578843</v>
      </c>
      <c r="BC81">
        <f t="shared" si="75"/>
        <v>-1.9386860717134315</v>
      </c>
      <c r="BD81">
        <f t="shared" si="76"/>
        <v>-1.4571472794523281</v>
      </c>
      <c r="BE81">
        <f t="shared" si="79"/>
        <v>9.9217253794965163</v>
      </c>
      <c r="BF81">
        <f t="shared" si="79"/>
        <v>9.908277577672477</v>
      </c>
      <c r="BG81">
        <f t="shared" si="79"/>
        <v>9.8883819645026083</v>
      </c>
      <c r="BH81">
        <f t="shared" si="79"/>
        <v>9.8593026047647925</v>
      </c>
      <c r="BI81">
        <f t="shared" si="79"/>
        <v>9.8174866080356544</v>
      </c>
      <c r="BJ81">
        <f t="shared" si="79"/>
        <v>9.7585780530267705</v>
      </c>
      <c r="BK81">
        <f t="shared" si="79"/>
        <v>9.6775351292950873</v>
      </c>
      <c r="BL81">
        <f t="shared" si="77"/>
        <v>9.5686439791099964</v>
      </c>
    </row>
    <row r="82" spans="1:64" x14ac:dyDescent="0.2">
      <c r="A82" s="75" t="s">
        <v>837</v>
      </c>
      <c r="B82" s="75"/>
      <c r="C82" s="76">
        <v>46267.430999999997</v>
      </c>
      <c r="D82" s="76"/>
      <c r="E82">
        <f t="shared" si="48"/>
        <v>-561.99286198740799</v>
      </c>
      <c r="F82">
        <f t="shared" si="49"/>
        <v>-562</v>
      </c>
      <c r="G82">
        <f t="shared" si="50"/>
        <v>1.526979999471223E-2</v>
      </c>
      <c r="I82">
        <f t="shared" si="67"/>
        <v>1.526979999471223E-2</v>
      </c>
      <c r="Q82" s="12">
        <f t="shared" si="51"/>
        <v>2.1698513225947465E-2</v>
      </c>
      <c r="R82" s="2">
        <f t="shared" si="52"/>
        <v>31248.930999999997</v>
      </c>
      <c r="S82" s="6">
        <v>0.1</v>
      </c>
      <c r="Z82">
        <f t="shared" si="53"/>
        <v>-562</v>
      </c>
      <c r="AA82" s="72">
        <f t="shared" si="54"/>
        <v>7.2809418061712539E-3</v>
      </c>
      <c r="AB82" s="72">
        <f t="shared" si="55"/>
        <v>2.9687371414488441E-2</v>
      </c>
      <c r="AC82" s="72">
        <f t="shared" si="56"/>
        <v>1.526979999471223E-2</v>
      </c>
      <c r="AD82" s="72">
        <f t="shared" si="57"/>
        <v>7.988858188540976E-3</v>
      </c>
      <c r="AE82" s="72">
        <f t="shared" si="58"/>
        <v>6.3821855156618204E-6</v>
      </c>
      <c r="AF82">
        <f t="shared" si="59"/>
        <v>1.526979999471223E-2</v>
      </c>
      <c r="AG82" s="127"/>
      <c r="AH82">
        <f t="shared" si="60"/>
        <v>-1.4417571419776211E-2</v>
      </c>
      <c r="AI82">
        <f t="shared" si="61"/>
        <v>1.0502609692191971</v>
      </c>
      <c r="AJ82">
        <f t="shared" si="62"/>
        <v>-0.99074529406181566</v>
      </c>
      <c r="AK82">
        <f t="shared" si="63"/>
        <v>-0.75784520438015379</v>
      </c>
      <c r="AL82">
        <f t="shared" si="64"/>
        <v>1.6370202370303135</v>
      </c>
      <c r="AM82">
        <f t="shared" si="65"/>
        <v>1.0685177083230659</v>
      </c>
      <c r="AN82" s="72">
        <f t="shared" si="80"/>
        <v>8.7585715893448217</v>
      </c>
      <c r="AO82" s="72">
        <f t="shared" si="80"/>
        <v>8.7709817101449818</v>
      </c>
      <c r="AP82" s="72">
        <f t="shared" si="80"/>
        <v>8.7914078723897422</v>
      </c>
      <c r="AQ82" s="72">
        <f t="shared" si="80"/>
        <v>8.8243802611411457</v>
      </c>
      <c r="AR82" s="72">
        <f t="shared" si="80"/>
        <v>8.8761020464657765</v>
      </c>
      <c r="AS82" s="72">
        <f t="shared" si="80"/>
        <v>8.9541354056185369</v>
      </c>
      <c r="AT82" s="72">
        <f t="shared" si="80"/>
        <v>9.0664409434061461</v>
      </c>
      <c r="AU82" s="72">
        <f t="shared" si="66"/>
        <v>9.2205087709900884</v>
      </c>
      <c r="AW82">
        <v>1000</v>
      </c>
      <c r="AX82">
        <f t="shared" si="70"/>
        <v>-2.3140882235734225E-3</v>
      </c>
      <c r="AY82">
        <f t="shared" si="71"/>
        <v>-1.9286527056776775E-2</v>
      </c>
      <c r="AZ82">
        <f t="shared" si="72"/>
        <v>1.6972438833203353E-2</v>
      </c>
      <c r="BA82">
        <f t="shared" si="73"/>
        <v>1.1776693077738982</v>
      </c>
      <c r="BB82">
        <f t="shared" si="74"/>
        <v>0.98622327941781485</v>
      </c>
      <c r="BC82">
        <f t="shared" si="75"/>
        <v>-1.8069103145272629</v>
      </c>
      <c r="BD82">
        <f t="shared" si="76"/>
        <v>-1.2691392999461855</v>
      </c>
      <c r="BE82">
        <f t="shared" ref="BE82:BK91" si="81">$BL82+$AB$7*SIN(BF82)</f>
        <v>9.9916937485967718</v>
      </c>
      <c r="BF82">
        <f t="shared" si="81"/>
        <v>9.9782585992090844</v>
      </c>
      <c r="BG82">
        <f t="shared" si="81"/>
        <v>9.9575953031395308</v>
      </c>
      <c r="BH82">
        <f t="shared" si="81"/>
        <v>9.92629472017091</v>
      </c>
      <c r="BI82">
        <f t="shared" si="81"/>
        <v>9.8798694830247911</v>
      </c>
      <c r="BJ82">
        <f t="shared" si="81"/>
        <v>9.8128659432888288</v>
      </c>
      <c r="BK82">
        <f t="shared" si="81"/>
        <v>9.7192136335670281</v>
      </c>
      <c r="BL82">
        <f t="shared" si="77"/>
        <v>9.5924562368473367</v>
      </c>
    </row>
    <row r="83" spans="1:64" x14ac:dyDescent="0.2">
      <c r="A83" s="75" t="s">
        <v>779</v>
      </c>
      <c r="B83" s="75"/>
      <c r="C83" s="76">
        <v>46288.822999999997</v>
      </c>
      <c r="D83" s="76"/>
      <c r="E83">
        <f t="shared" si="48"/>
        <v>-551.9929690356264</v>
      </c>
      <c r="F83">
        <f t="shared" si="49"/>
        <v>-552</v>
      </c>
      <c r="G83">
        <f t="shared" si="50"/>
        <v>1.5040799997223075E-2</v>
      </c>
      <c r="I83">
        <f t="shared" si="67"/>
        <v>1.5040799997223075E-2</v>
      </c>
      <c r="Q83" s="12">
        <f t="shared" si="51"/>
        <v>2.141230426134311E-2</v>
      </c>
      <c r="R83" s="2">
        <f t="shared" si="52"/>
        <v>31270.322999999997</v>
      </c>
      <c r="S83" s="6">
        <v>0.1</v>
      </c>
      <c r="Z83">
        <f t="shared" si="53"/>
        <v>-552</v>
      </c>
      <c r="AA83" s="72">
        <f t="shared" si="54"/>
        <v>7.1371086381202958E-3</v>
      </c>
      <c r="AB83" s="72">
        <f t="shared" si="55"/>
        <v>2.931599562044589E-2</v>
      </c>
      <c r="AC83" s="72">
        <f t="shared" si="56"/>
        <v>1.5040799997223075E-2</v>
      </c>
      <c r="AD83" s="72">
        <f t="shared" si="57"/>
        <v>7.9036913591027796E-3</v>
      </c>
      <c r="AE83" s="72">
        <f t="shared" si="58"/>
        <v>6.2468337099955943E-6</v>
      </c>
      <c r="AF83">
        <f t="shared" si="59"/>
        <v>1.5040799997223075E-2</v>
      </c>
      <c r="AG83" s="127"/>
      <c r="AH83">
        <f t="shared" si="60"/>
        <v>-1.4275195623222815E-2</v>
      </c>
      <c r="AI83">
        <f t="shared" si="61"/>
        <v>1.0578286449853167</v>
      </c>
      <c r="AJ83">
        <f t="shared" si="62"/>
        <v>-0.98934000295815006</v>
      </c>
      <c r="AK83">
        <f t="shared" si="63"/>
        <v>-0.75730533250995424</v>
      </c>
      <c r="AL83">
        <f t="shared" si="64"/>
        <v>1.6470094924253973</v>
      </c>
      <c r="AM83">
        <f t="shared" si="65"/>
        <v>1.0792723380213138</v>
      </c>
      <c r="AN83" s="72">
        <f t="shared" si="80"/>
        <v>8.7647364045777785</v>
      </c>
      <c r="AO83" s="72">
        <f t="shared" si="80"/>
        <v>8.7772425469401369</v>
      </c>
      <c r="AP83" s="72">
        <f t="shared" si="80"/>
        <v>8.7977304673967538</v>
      </c>
      <c r="AQ83" s="72">
        <f t="shared" si="80"/>
        <v>8.830656102364566</v>
      </c>
      <c r="AR83" s="72">
        <f t="shared" si="80"/>
        <v>8.8821010507064511</v>
      </c>
      <c r="AS83" s="72">
        <f t="shared" si="80"/>
        <v>8.9594725446247967</v>
      </c>
      <c r="AT83" s="72">
        <f t="shared" si="80"/>
        <v>9.0705935682341359</v>
      </c>
      <c r="AU83" s="72">
        <f t="shared" si="66"/>
        <v>9.222889996763822</v>
      </c>
      <c r="AW83">
        <v>1100</v>
      </c>
      <c r="AX83">
        <f t="shared" si="70"/>
        <v>-3.3244303914309846E-3</v>
      </c>
      <c r="AY83">
        <f t="shared" si="71"/>
        <v>-2.1655318593282527E-2</v>
      </c>
      <c r="AZ83">
        <f t="shared" si="72"/>
        <v>1.8330888201851542E-2</v>
      </c>
      <c r="BA83">
        <f t="shared" si="73"/>
        <v>1.0920387996411078</v>
      </c>
      <c r="BB83">
        <f t="shared" si="74"/>
        <v>0.9986716010434743</v>
      </c>
      <c r="BC83">
        <f t="shared" si="75"/>
        <v>-1.6922767029915984</v>
      </c>
      <c r="BD83">
        <f t="shared" si="76"/>
        <v>-1.1295058927390775</v>
      </c>
      <c r="BE83">
        <f t="shared" si="81"/>
        <v>10.05742410231017</v>
      </c>
      <c r="BF83">
        <f t="shared" si="81"/>
        <v>10.044541084514403</v>
      </c>
      <c r="BG83">
        <f t="shared" si="81"/>
        <v>10.023854516736938</v>
      </c>
      <c r="BH83">
        <f t="shared" si="81"/>
        <v>9.991232047608726</v>
      </c>
      <c r="BI83">
        <f t="shared" si="81"/>
        <v>9.9411073410098449</v>
      </c>
      <c r="BJ83">
        <f t="shared" si="81"/>
        <v>9.8667194828376843</v>
      </c>
      <c r="BK83">
        <f t="shared" si="81"/>
        <v>9.7608202667973458</v>
      </c>
      <c r="BL83">
        <f t="shared" si="77"/>
        <v>9.616268494584677</v>
      </c>
    </row>
    <row r="84" spans="1:64" x14ac:dyDescent="0.2">
      <c r="A84" s="75" t="s">
        <v>779</v>
      </c>
      <c r="B84" s="75"/>
      <c r="C84" s="76">
        <v>46348.707000000002</v>
      </c>
      <c r="D84" s="76"/>
      <c r="E84">
        <f t="shared" si="48"/>
        <v>-523.99962621940779</v>
      </c>
      <c r="F84">
        <f t="shared" si="49"/>
        <v>-524</v>
      </c>
      <c r="G84">
        <f t="shared" si="50"/>
        <v>7.9960000584833324E-4</v>
      </c>
      <c r="I84">
        <f t="shared" si="67"/>
        <v>7.9960000584833324E-4</v>
      </c>
      <c r="Q84" s="12">
        <f t="shared" si="51"/>
        <v>2.0612552231977208E-2</v>
      </c>
      <c r="R84" s="2">
        <f t="shared" si="52"/>
        <v>31330.207000000002</v>
      </c>
      <c r="S84" s="6">
        <v>0.1</v>
      </c>
      <c r="Z84">
        <f t="shared" si="53"/>
        <v>-524</v>
      </c>
      <c r="AA84" s="72">
        <f t="shared" si="54"/>
        <v>6.7439320045669035E-3</v>
      </c>
      <c r="AB84" s="72">
        <f t="shared" si="55"/>
        <v>1.4668220233258637E-2</v>
      </c>
      <c r="AC84" s="72">
        <f t="shared" si="56"/>
        <v>7.9960000584833324E-4</v>
      </c>
      <c r="AD84" s="72">
        <f t="shared" si="57"/>
        <v>-5.9443319987185703E-3</v>
      </c>
      <c r="AE84" s="72">
        <f t="shared" si="58"/>
        <v>3.5335082910989519E-6</v>
      </c>
      <c r="AF84">
        <f t="shared" si="59"/>
        <v>7.9960000584833324E-4</v>
      </c>
      <c r="AG84" s="127"/>
      <c r="AH84">
        <f t="shared" si="60"/>
        <v>-1.3868620227410304E-2</v>
      </c>
      <c r="AI84">
        <f t="shared" si="61"/>
        <v>1.079546193660208</v>
      </c>
      <c r="AJ84">
        <f t="shared" si="62"/>
        <v>-0.98475150988382187</v>
      </c>
      <c r="AK84">
        <f t="shared" si="63"/>
        <v>-0.75533298743204824</v>
      </c>
      <c r="AL84">
        <f t="shared" si="64"/>
        <v>1.6757223133625498</v>
      </c>
      <c r="AM84">
        <f t="shared" si="65"/>
        <v>1.1108428460691344</v>
      </c>
      <c r="AN84" s="72">
        <f t="shared" si="80"/>
        <v>8.7822140343428483</v>
      </c>
      <c r="AO84" s="72">
        <f t="shared" si="80"/>
        <v>8.7949701749175411</v>
      </c>
      <c r="AP84" s="72">
        <f t="shared" si="80"/>
        <v>8.8155991146390296</v>
      </c>
      <c r="AQ84" s="72">
        <f t="shared" si="80"/>
        <v>8.848349059054172</v>
      </c>
      <c r="AR84" s="72">
        <f t="shared" si="80"/>
        <v>8.8989682200873936</v>
      </c>
      <c r="AS84" s="72">
        <f t="shared" si="80"/>
        <v>8.974443800227581</v>
      </c>
      <c r="AT84" s="72">
        <f t="shared" si="80"/>
        <v>9.0822254797921378</v>
      </c>
      <c r="AU84" s="72">
        <f t="shared" si="66"/>
        <v>9.2295574289302778</v>
      </c>
      <c r="AW84">
        <v>1200</v>
      </c>
      <c r="AX84">
        <f t="shared" si="70"/>
        <v>-4.46113174247122E-3</v>
      </c>
      <c r="AY84">
        <f t="shared" si="71"/>
        <v>-2.399341329658743E-2</v>
      </c>
      <c r="AZ84">
        <f t="shared" si="72"/>
        <v>1.953228155411621E-2</v>
      </c>
      <c r="BA84">
        <f t="shared" si="73"/>
        <v>1.016464140330277</v>
      </c>
      <c r="BB84">
        <f t="shared" si="74"/>
        <v>0.99883612136014543</v>
      </c>
      <c r="BC84">
        <f t="shared" si="75"/>
        <v>-1.5924753420977869</v>
      </c>
      <c r="BD84">
        <f t="shared" si="76"/>
        <v>-1.0219174480517847</v>
      </c>
      <c r="BE84">
        <f t="shared" si="81"/>
        <v>10.119027428240093</v>
      </c>
      <c r="BF84">
        <f t="shared" si="81"/>
        <v>10.107103402611781</v>
      </c>
      <c r="BG84">
        <f t="shared" si="81"/>
        <v>10.087036980286014</v>
      </c>
      <c r="BH84">
        <f t="shared" si="81"/>
        <v>10.053955112272559</v>
      </c>
      <c r="BI84">
        <f t="shared" si="81"/>
        <v>10.001075027002056</v>
      </c>
      <c r="BJ84">
        <f t="shared" si="81"/>
        <v>9.9200816620319845</v>
      </c>
      <c r="BK84">
        <f t="shared" si="81"/>
        <v>9.8023449396316149</v>
      </c>
      <c r="BL84">
        <f t="shared" si="77"/>
        <v>9.6400807523220156</v>
      </c>
    </row>
    <row r="85" spans="1:64" x14ac:dyDescent="0.2">
      <c r="A85" s="75" t="s">
        <v>779</v>
      </c>
      <c r="B85" s="75"/>
      <c r="C85" s="76">
        <v>46654.631999999998</v>
      </c>
      <c r="D85" s="76"/>
      <c r="E85">
        <f t="shared" ref="E85:E116" si="82">+(C85-C$7)/C$8</f>
        <v>-380.99208829524116</v>
      </c>
      <c r="F85">
        <f t="shared" ref="F85:F116" si="83">ROUND(2*E85,0)/2</f>
        <v>-381</v>
      </c>
      <c r="G85">
        <f t="shared" ref="G85:G116" si="84">+C85-(C$7+F85*C$8)</f>
        <v>1.6924899995501619E-2</v>
      </c>
      <c r="I85">
        <f t="shared" si="67"/>
        <v>1.6924899995501619E-2</v>
      </c>
      <c r="Q85" s="12">
        <f t="shared" ref="Q85:Q116" si="85">+D$11+D$12*F85+D$13*F85^2</f>
        <v>1.6565635850828649E-2</v>
      </c>
      <c r="R85" s="2">
        <f t="shared" ref="R85:R116" si="86">+C85-15018.5</f>
        <v>31636.131999999998</v>
      </c>
      <c r="S85" s="6">
        <v>0.1</v>
      </c>
      <c r="Z85">
        <f t="shared" ref="Z85:Z116" si="87">F85</f>
        <v>-381</v>
      </c>
      <c r="AA85" s="72">
        <f t="shared" ref="AA85:AA116" si="88">AB$3+AB$4*Z85+AB$5*Z85^2+AH85</f>
        <v>4.9618537603171448E-3</v>
      </c>
      <c r="AB85" s="72">
        <f t="shared" ref="AB85:AB116" si="89">IF(S85&lt;&gt;0,G85-AH85, -9999)</f>
        <v>2.8528682086013123E-2</v>
      </c>
      <c r="AC85" s="72">
        <f t="shared" ref="AC85:AC116" si="90">+G85-P85</f>
        <v>1.6924899995501619E-2</v>
      </c>
      <c r="AD85" s="72">
        <f t="shared" ref="AD85:AD116" si="91">IF(S85&lt;&gt;0,G85-AA85, -9999)</f>
        <v>1.1963046235184474E-2</v>
      </c>
      <c r="AE85" s="72">
        <f t="shared" ref="AE85:AE116" si="92">+(G85-AA85)^2*S85</f>
        <v>1.4311447522516143E-5</v>
      </c>
      <c r="AF85">
        <f t="shared" ref="AF85:AF116" si="93">IF(S85&lt;&gt;0,G85-P85, -9999)</f>
        <v>1.6924899995501619E-2</v>
      </c>
      <c r="AG85" s="127"/>
      <c r="AH85">
        <f t="shared" ref="AH85:AH116" si="94">$AB$6*($AB$11/AI85*AJ85+$AB$12)</f>
        <v>-1.1603782090511505E-2</v>
      </c>
      <c r="AI85">
        <f t="shared" ref="AI85:AI116" si="95">1+$AB$7*COS(AL85)</f>
        <v>1.2028319325158863</v>
      </c>
      <c r="AJ85">
        <f t="shared" ref="AJ85:AJ116" si="96">SIN(AL85+RADIANS($AB$9))</f>
        <v>-0.94266538798719579</v>
      </c>
      <c r="AK85">
        <f t="shared" ref="AK85:AK116" si="97">$AB$7*SIN(AL85)</f>
        <v>-0.73192535547057058</v>
      </c>
      <c r="AL85">
        <f t="shared" ref="AL85:AL116" si="98">2*ATAN(AM85)</f>
        <v>1.8411334017329364</v>
      </c>
      <c r="AM85">
        <f t="shared" ref="AM85:AM116" si="99">SQRT((1+$AB$7)/(1-$AB$7))*TAN(AN85/2)</f>
        <v>1.314808917537617</v>
      </c>
      <c r="AN85" s="72">
        <f t="shared" si="80"/>
        <v>8.8765661735509696</v>
      </c>
      <c r="AO85" s="72">
        <f t="shared" si="80"/>
        <v>8.8900635431046044</v>
      </c>
      <c r="AP85" s="72">
        <f t="shared" si="80"/>
        <v>8.9105943494751827</v>
      </c>
      <c r="AQ85" s="72">
        <f t="shared" si="80"/>
        <v>8.9413776681617385</v>
      </c>
      <c r="AR85" s="72">
        <f t="shared" si="80"/>
        <v>8.9866311627521061</v>
      </c>
      <c r="AS85" s="72">
        <f t="shared" si="80"/>
        <v>9.05148931618481</v>
      </c>
      <c r="AT85" s="72">
        <f t="shared" si="80"/>
        <v>9.141728731782246</v>
      </c>
      <c r="AU85" s="72">
        <f t="shared" ref="AU85:AU116" si="100">RADIANS($AB$9)+$AB$18*(F85-AB$15)</f>
        <v>9.2636089574946734</v>
      </c>
      <c r="AW85">
        <v>1300</v>
      </c>
      <c r="AX85">
        <f t="shared" si="70"/>
        <v>-5.7105097177688816E-3</v>
      </c>
      <c r="AY85">
        <f t="shared" si="71"/>
        <v>-2.6300811166691463E-2</v>
      </c>
      <c r="AZ85">
        <f t="shared" si="72"/>
        <v>2.0590301448922581E-2</v>
      </c>
      <c r="BA85">
        <f t="shared" si="73"/>
        <v>0.95028521719350845</v>
      </c>
      <c r="BB85">
        <f t="shared" si="74"/>
        <v>0.99084285935865557</v>
      </c>
      <c r="BC85">
        <f t="shared" si="75"/>
        <v>-1.5052931091285053</v>
      </c>
      <c r="BD85">
        <f t="shared" si="76"/>
        <v>-0.93655211485711443</v>
      </c>
      <c r="BE85">
        <f t="shared" si="81"/>
        <v>10.176720278407574</v>
      </c>
      <c r="BF85">
        <f t="shared" si="81"/>
        <v>10.166024621197208</v>
      </c>
      <c r="BG85">
        <f t="shared" si="81"/>
        <v>10.147096108358447</v>
      </c>
      <c r="BH85">
        <f t="shared" si="81"/>
        <v>10.114345632079127</v>
      </c>
      <c r="BI85">
        <f t="shared" si="81"/>
        <v>10.059660766589609</v>
      </c>
      <c r="BJ85">
        <f t="shared" si="81"/>
        <v>9.9728972740030084</v>
      </c>
      <c r="BK85">
        <f t="shared" si="81"/>
        <v>9.8437776091866951</v>
      </c>
      <c r="BL85">
        <f t="shared" si="77"/>
        <v>9.6638930100593559</v>
      </c>
    </row>
    <row r="86" spans="1:64" x14ac:dyDescent="0.2">
      <c r="A86" s="75" t="s">
        <v>779</v>
      </c>
      <c r="B86" s="75"/>
      <c r="C86" s="76">
        <v>46701.682999999997</v>
      </c>
      <c r="D86" s="76"/>
      <c r="E86">
        <f t="shared" si="82"/>
        <v>-358.99765283926342</v>
      </c>
      <c r="F86">
        <f t="shared" si="83"/>
        <v>-359</v>
      </c>
      <c r="G86">
        <f t="shared" si="84"/>
        <v>5.0210999979753979E-3</v>
      </c>
      <c r="I86">
        <f t="shared" si="67"/>
        <v>5.0210999979753979E-3</v>
      </c>
      <c r="Q86" s="12">
        <f t="shared" si="85"/>
        <v>1.5948604805877908E-2</v>
      </c>
      <c r="R86" s="2">
        <f t="shared" si="86"/>
        <v>31683.182999999997</v>
      </c>
      <c r="S86" s="6">
        <v>0.1</v>
      </c>
      <c r="Z86">
        <f t="shared" si="87"/>
        <v>-359</v>
      </c>
      <c r="AA86" s="72">
        <f t="shared" si="88"/>
        <v>4.7219621953236528E-3</v>
      </c>
      <c r="AB86" s="72">
        <f t="shared" si="89"/>
        <v>1.6247742608529653E-2</v>
      </c>
      <c r="AC86" s="72">
        <f t="shared" si="90"/>
        <v>5.0210999979753979E-3</v>
      </c>
      <c r="AD86" s="72">
        <f t="shared" si="91"/>
        <v>2.9913780265174508E-4</v>
      </c>
      <c r="AE86" s="72">
        <f t="shared" si="92"/>
        <v>8.94834249753144E-9</v>
      </c>
      <c r="AF86">
        <f t="shared" si="93"/>
        <v>5.0210999979753979E-3</v>
      </c>
      <c r="AG86" s="127"/>
      <c r="AH86">
        <f t="shared" si="94"/>
        <v>-1.1226642610554255E-2</v>
      </c>
      <c r="AI86">
        <f t="shared" si="95"/>
        <v>1.2236106604730905</v>
      </c>
      <c r="AJ86">
        <f t="shared" si="96"/>
        <v>-0.93277027884885633</v>
      </c>
      <c r="AK86">
        <f t="shared" si="97"/>
        <v>-0.72584694760785373</v>
      </c>
      <c r="AL86">
        <f t="shared" si="98"/>
        <v>1.8696389795704953</v>
      </c>
      <c r="AM86">
        <f t="shared" si="99"/>
        <v>1.3544462996528872</v>
      </c>
      <c r="AN86" s="72">
        <f t="shared" si="80"/>
        <v>8.8918502644582276</v>
      </c>
      <c r="AO86" s="72">
        <f t="shared" si="80"/>
        <v>8.9053666330563885</v>
      </c>
      <c r="AP86" s="72">
        <f t="shared" si="80"/>
        <v>8.9257491401858218</v>
      </c>
      <c r="AQ86" s="72">
        <f t="shared" si="80"/>
        <v>8.9560670104439701</v>
      </c>
      <c r="AR86" s="72">
        <f t="shared" si="80"/>
        <v>9.0003287099525409</v>
      </c>
      <c r="AS86" s="72">
        <f t="shared" si="80"/>
        <v>9.0634226739693524</v>
      </c>
      <c r="AT86" s="72">
        <f t="shared" si="80"/>
        <v>9.1508963614090888</v>
      </c>
      <c r="AU86" s="72">
        <f t="shared" si="100"/>
        <v>9.2688476541968878</v>
      </c>
      <c r="AW86">
        <v>1400</v>
      </c>
      <c r="AX86">
        <f t="shared" si="70"/>
        <v>-7.057827802910175E-3</v>
      </c>
      <c r="AY86">
        <f t="shared" si="71"/>
        <v>-2.8577512203594647E-2</v>
      </c>
      <c r="AZ86">
        <f t="shared" si="72"/>
        <v>2.1519684400684472E-2</v>
      </c>
      <c r="BA86">
        <f t="shared" si="73"/>
        <v>0.89247002449453994</v>
      </c>
      <c r="BB86">
        <f t="shared" si="74"/>
        <v>0.97761500482757646</v>
      </c>
      <c r="BC86">
        <f t="shared" si="75"/>
        <v>-1.4287409546583656</v>
      </c>
      <c r="BD86">
        <f t="shared" si="76"/>
        <v>-0.86715670912247711</v>
      </c>
      <c r="BE86">
        <f t="shared" si="81"/>
        <v>10.230786348141146</v>
      </c>
      <c r="BF86">
        <f t="shared" si="81"/>
        <v>10.221461191025861</v>
      </c>
      <c r="BG86">
        <f t="shared" si="81"/>
        <v>10.204052472705252</v>
      </c>
      <c r="BH86">
        <f t="shared" si="81"/>
        <v>10.172325795116198</v>
      </c>
      <c r="BI86">
        <f t="shared" si="81"/>
        <v>10.116766963148859</v>
      </c>
      <c r="BJ86">
        <f t="shared" si="81"/>
        <v>10.025113104702722</v>
      </c>
      <c r="BK86">
        <f t="shared" si="81"/>
        <v>9.8851082847450122</v>
      </c>
      <c r="BL86">
        <f t="shared" si="77"/>
        <v>9.6877052677966962</v>
      </c>
    </row>
    <row r="87" spans="1:64" x14ac:dyDescent="0.2">
      <c r="A87" s="75" t="s">
        <v>779</v>
      </c>
      <c r="B87" s="75"/>
      <c r="C87" s="76">
        <v>46979.775999999998</v>
      </c>
      <c r="D87" s="76"/>
      <c r="E87">
        <f t="shared" si="82"/>
        <v>-229.00044684450677</v>
      </c>
      <c r="F87">
        <f t="shared" si="83"/>
        <v>-229</v>
      </c>
      <c r="G87">
        <f t="shared" si="84"/>
        <v>-9.5590000273659825E-4</v>
      </c>
      <c r="I87">
        <f t="shared" si="67"/>
        <v>-9.5590000273659825E-4</v>
      </c>
      <c r="Q87" s="12">
        <f t="shared" si="85"/>
        <v>1.2332840738735041E-2</v>
      </c>
      <c r="R87" s="2">
        <f t="shared" si="86"/>
        <v>31961.275999999998</v>
      </c>
      <c r="S87" s="6">
        <v>0.1</v>
      </c>
      <c r="Z87">
        <f t="shared" si="87"/>
        <v>-229</v>
      </c>
      <c r="AA87" s="72">
        <f t="shared" si="88"/>
        <v>3.4925137072431087E-3</v>
      </c>
      <c r="AB87" s="72">
        <f t="shared" si="89"/>
        <v>7.8844270287553343E-3</v>
      </c>
      <c r="AC87" s="72">
        <f t="shared" si="90"/>
        <v>-9.5590000273659825E-4</v>
      </c>
      <c r="AD87" s="72">
        <f t="shared" si="91"/>
        <v>-4.448413709979707E-3</v>
      </c>
      <c r="AE87" s="72">
        <f t="shared" si="92"/>
        <v>1.9788384535135422E-6</v>
      </c>
      <c r="AF87">
        <f t="shared" si="93"/>
        <v>-9.5590000273659825E-4</v>
      </c>
      <c r="AG87" s="127"/>
      <c r="AH87">
        <f t="shared" si="94"/>
        <v>-8.8403270314919326E-3</v>
      </c>
      <c r="AI87">
        <f t="shared" si="95"/>
        <v>1.354807658637442</v>
      </c>
      <c r="AJ87">
        <f t="shared" si="96"/>
        <v>-0.8493735984864248</v>
      </c>
      <c r="AK87">
        <f t="shared" si="97"/>
        <v>-0.67154079861246452</v>
      </c>
      <c r="AL87">
        <f t="shared" si="98"/>
        <v>2.0568647964970159</v>
      </c>
      <c r="AM87">
        <f t="shared" si="99"/>
        <v>1.6593447676873121</v>
      </c>
      <c r="AN87" s="72">
        <f t="shared" si="80"/>
        <v>8.9863382732104267</v>
      </c>
      <c r="AO87" s="72">
        <f t="shared" si="80"/>
        <v>8.9993392427718302</v>
      </c>
      <c r="AP87" s="72">
        <f t="shared" si="80"/>
        <v>9.0180537968939483</v>
      </c>
      <c r="AQ87" s="72">
        <f t="shared" si="80"/>
        <v>9.0447326377333965</v>
      </c>
      <c r="AR87" s="72">
        <f t="shared" si="80"/>
        <v>9.0822851355827723</v>
      </c>
      <c r="AS87" s="72">
        <f t="shared" si="80"/>
        <v>9.1343178216191827</v>
      </c>
      <c r="AT87" s="72">
        <f t="shared" si="80"/>
        <v>9.2051311892910164</v>
      </c>
      <c r="AU87" s="72">
        <f t="shared" si="100"/>
        <v>9.2998035892554292</v>
      </c>
      <c r="AW87">
        <v>1500</v>
      </c>
      <c r="AX87">
        <f t="shared" si="70"/>
        <v>-8.4885128812888094E-3</v>
      </c>
      <c r="AY87">
        <f t="shared" si="71"/>
        <v>-3.0823516407296969E-2</v>
      </c>
      <c r="AZ87">
        <f t="shared" si="72"/>
        <v>2.233500352600816E-2</v>
      </c>
      <c r="BA87">
        <f t="shared" si="73"/>
        <v>0.84189740944569025</v>
      </c>
      <c r="BB87">
        <f t="shared" si="74"/>
        <v>0.9611581994036924</v>
      </c>
      <c r="BC87">
        <f t="shared" si="75"/>
        <v>-1.3610989441602646</v>
      </c>
      <c r="BD87">
        <f t="shared" si="76"/>
        <v>-0.80957056934915383</v>
      </c>
      <c r="BE87">
        <f t="shared" si="81"/>
        <v>10.281543619200908</v>
      </c>
      <c r="BF87">
        <f t="shared" si="81"/>
        <v>10.273623786435586</v>
      </c>
      <c r="BG87">
        <f t="shared" si="81"/>
        <v>10.257983050291704</v>
      </c>
      <c r="BH87">
        <f t="shared" si="81"/>
        <v>10.227856349563273</v>
      </c>
      <c r="BI87">
        <f t="shared" si="81"/>
        <v>10.172310748567178</v>
      </c>
      <c r="BJ87">
        <f t="shared" si="81"/>
        <v>10.076678111603531</v>
      </c>
      <c r="BK87">
        <f t="shared" si="81"/>
        <v>9.9263270334192608</v>
      </c>
      <c r="BL87">
        <f t="shared" si="77"/>
        <v>9.7115175255340365</v>
      </c>
    </row>
    <row r="88" spans="1:64" x14ac:dyDescent="0.2">
      <c r="A88" s="75" t="s">
        <v>779</v>
      </c>
      <c r="B88" s="75"/>
      <c r="C88" s="76">
        <v>46994.756999999998</v>
      </c>
      <c r="D88" s="76"/>
      <c r="E88">
        <f t="shared" si="82"/>
        <v>-221.9974365457671</v>
      </c>
      <c r="F88">
        <f t="shared" si="83"/>
        <v>-222</v>
      </c>
      <c r="G88">
        <f t="shared" si="84"/>
        <v>5.4837999996379949E-3</v>
      </c>
      <c r="I88">
        <f t="shared" ref="I88:I117" si="101">G88</f>
        <v>5.4837999996379949E-3</v>
      </c>
      <c r="Q88" s="12">
        <f t="shared" si="85"/>
        <v>1.2139617663656253E-2</v>
      </c>
      <c r="R88" s="2">
        <f t="shared" si="86"/>
        <v>31976.256999999998</v>
      </c>
      <c r="S88" s="6">
        <v>0.1</v>
      </c>
      <c r="Z88">
        <f t="shared" si="87"/>
        <v>-222</v>
      </c>
      <c r="AA88" s="72">
        <f t="shared" si="88"/>
        <v>3.4353414462600061E-3</v>
      </c>
      <c r="AB88" s="72">
        <f t="shared" si="89"/>
        <v>1.4188076217034242E-2</v>
      </c>
      <c r="AC88" s="72">
        <f t="shared" si="90"/>
        <v>5.4837999996379949E-3</v>
      </c>
      <c r="AD88" s="72">
        <f t="shared" si="91"/>
        <v>2.0484585533779888E-3</v>
      </c>
      <c r="AE88" s="72">
        <f t="shared" si="92"/>
        <v>4.1961824449074429E-7</v>
      </c>
      <c r="AF88">
        <f t="shared" si="93"/>
        <v>5.4837999996379949E-3</v>
      </c>
      <c r="AG88" s="127"/>
      <c r="AH88">
        <f t="shared" si="94"/>
        <v>-8.7042762173962472E-3</v>
      </c>
      <c r="AI88">
        <f t="shared" si="95"/>
        <v>1.3622003849390834</v>
      </c>
      <c r="AJ88">
        <f t="shared" si="96"/>
        <v>-0.84349457720578713</v>
      </c>
      <c r="AK88">
        <f t="shared" si="97"/>
        <v>-0.66758250424859844</v>
      </c>
      <c r="AL88">
        <f t="shared" si="98"/>
        <v>2.0679058278721278</v>
      </c>
      <c r="AM88">
        <f t="shared" si="99"/>
        <v>1.6802573908528977</v>
      </c>
      <c r="AN88" s="72">
        <f t="shared" si="80"/>
        <v>8.9916250742107984</v>
      </c>
      <c r="AO88" s="72">
        <f t="shared" si="80"/>
        <v>9.0045656793275253</v>
      </c>
      <c r="AP88" s="72">
        <f t="shared" si="80"/>
        <v>9.0231511918352911</v>
      </c>
      <c r="AQ88" s="72">
        <f t="shared" si="80"/>
        <v>9.0495917612937156</v>
      </c>
      <c r="AR88" s="72">
        <f t="shared" si="80"/>
        <v>9.0867438293431828</v>
      </c>
      <c r="AS88" s="72">
        <f t="shared" si="80"/>
        <v>9.1381521757299691</v>
      </c>
      <c r="AT88" s="72">
        <f t="shared" si="80"/>
        <v>9.2080543000351867</v>
      </c>
      <c r="AU88" s="72">
        <f t="shared" si="100"/>
        <v>9.301470447297044</v>
      </c>
      <c r="AW88">
        <v>1600</v>
      </c>
      <c r="AX88">
        <f t="shared" si="70"/>
        <v>-9.9889265484981865E-3</v>
      </c>
      <c r="AY88">
        <f t="shared" si="71"/>
        <v>-3.3038823777798439E-2</v>
      </c>
      <c r="AZ88">
        <f t="shared" si="72"/>
        <v>2.3049897229300252E-2</v>
      </c>
      <c r="BA88">
        <f t="shared" si="73"/>
        <v>0.79750200825140305</v>
      </c>
      <c r="BB88">
        <f t="shared" si="74"/>
        <v>0.94281754876694357</v>
      </c>
      <c r="BC88">
        <f t="shared" si="75"/>
        <v>-1.3009154727923764</v>
      </c>
      <c r="BD88">
        <f t="shared" si="76"/>
        <v>-0.76092691777162891</v>
      </c>
      <c r="BE88">
        <f t="shared" si="81"/>
        <v>10.329318746565063</v>
      </c>
      <c r="BF88">
        <f t="shared" si="81"/>
        <v>10.322756260313508</v>
      </c>
      <c r="BG88">
        <f t="shared" si="81"/>
        <v>10.309009625296818</v>
      </c>
      <c r="BH88">
        <f t="shared" si="81"/>
        <v>10.280933707218173</v>
      </c>
      <c r="BI88">
        <f t="shared" si="81"/>
        <v>10.22622428786784</v>
      </c>
      <c r="BJ88">
        <f t="shared" si="81"/>
        <v>10.127543590134918</v>
      </c>
      <c r="BK88">
        <f t="shared" si="81"/>
        <v>9.967423985784329</v>
      </c>
      <c r="BL88">
        <f t="shared" si="77"/>
        <v>9.7353297832713768</v>
      </c>
    </row>
    <row r="89" spans="1:64" x14ac:dyDescent="0.2">
      <c r="A89" s="75" t="s">
        <v>779</v>
      </c>
      <c r="B89" s="75"/>
      <c r="C89" s="76">
        <v>47024.703000000001</v>
      </c>
      <c r="D89" s="76"/>
      <c r="E89">
        <f t="shared" si="82"/>
        <v>-207.99889529978307</v>
      </c>
      <c r="F89">
        <f t="shared" si="83"/>
        <v>-208</v>
      </c>
      <c r="G89">
        <f t="shared" si="84"/>
        <v>2.3632000011275522E-3</v>
      </c>
      <c r="I89">
        <f t="shared" si="101"/>
        <v>2.3632000011275522E-3</v>
      </c>
      <c r="Q89" s="12">
        <f t="shared" si="85"/>
        <v>1.1753622756946728E-2</v>
      </c>
      <c r="R89" s="2">
        <f t="shared" si="86"/>
        <v>32006.203000000001</v>
      </c>
      <c r="S89" s="6">
        <v>0.1</v>
      </c>
      <c r="Z89">
        <f t="shared" si="87"/>
        <v>-208</v>
      </c>
      <c r="AA89" s="72">
        <f t="shared" si="88"/>
        <v>3.323708482720511E-3</v>
      </c>
      <c r="AB89" s="72">
        <f t="shared" si="89"/>
        <v>1.0793114275353769E-2</v>
      </c>
      <c r="AC89" s="72">
        <f t="shared" si="90"/>
        <v>2.3632000011275522E-3</v>
      </c>
      <c r="AD89" s="72">
        <f t="shared" si="91"/>
        <v>-9.6050848159295876E-4</v>
      </c>
      <c r="AE89" s="72">
        <f t="shared" si="92"/>
        <v>9.2257654321201121E-8</v>
      </c>
      <c r="AF89">
        <f t="shared" si="93"/>
        <v>2.3632000011275522E-3</v>
      </c>
      <c r="AG89" s="127"/>
      <c r="AH89">
        <f t="shared" si="94"/>
        <v>-8.4299142742262165E-3</v>
      </c>
      <c r="AI89">
        <f t="shared" si="95"/>
        <v>1.3770541220781245</v>
      </c>
      <c r="AJ89">
        <f t="shared" si="96"/>
        <v>-0.83125883334231443</v>
      </c>
      <c r="AK89">
        <f t="shared" si="97"/>
        <v>-0.65930699059902653</v>
      </c>
      <c r="AL89">
        <f t="shared" si="98"/>
        <v>2.0902937008330364</v>
      </c>
      <c r="AM89">
        <f t="shared" si="99"/>
        <v>1.7238770255934739</v>
      </c>
      <c r="AN89" s="72">
        <f t="shared" si="80"/>
        <v>9.0022580333818443</v>
      </c>
      <c r="AO89" s="72">
        <f t="shared" si="80"/>
        <v>9.0150674519206611</v>
      </c>
      <c r="AP89" s="72">
        <f t="shared" si="80"/>
        <v>9.0333827991965947</v>
      </c>
      <c r="AQ89" s="72">
        <f t="shared" si="80"/>
        <v>9.0593342339008167</v>
      </c>
      <c r="AR89" s="72">
        <f t="shared" si="80"/>
        <v>9.0956741102203988</v>
      </c>
      <c r="AS89" s="72">
        <f t="shared" si="80"/>
        <v>9.1458256275690779</v>
      </c>
      <c r="AT89" s="72">
        <f t="shared" si="80"/>
        <v>9.2139012966789124</v>
      </c>
      <c r="AU89" s="72">
        <f t="shared" si="100"/>
        <v>9.3048041633802718</v>
      </c>
      <c r="AW89">
        <v>1700</v>
      </c>
      <c r="AX89">
        <f t="shared" si="70"/>
        <v>-1.1546777142869509E-2</v>
      </c>
      <c r="AY89">
        <f t="shared" si="71"/>
        <v>-3.5223434315099042E-2</v>
      </c>
      <c r="AZ89">
        <f t="shared" si="72"/>
        <v>2.3676657172229533E-2</v>
      </c>
      <c r="BA89">
        <f t="shared" si="73"/>
        <v>0.75833679244401797</v>
      </c>
      <c r="BB89">
        <f t="shared" si="74"/>
        <v>0.92347960659506256</v>
      </c>
      <c r="BC89">
        <f t="shared" si="75"/>
        <v>-1.2469840361194473</v>
      </c>
      <c r="BD89">
        <f t="shared" si="76"/>
        <v>-0.7191939846822516</v>
      </c>
      <c r="BE89">
        <f t="shared" si="81"/>
        <v>10.37442882303413</v>
      </c>
      <c r="BF89">
        <f t="shared" si="81"/>
        <v>10.369117886902457</v>
      </c>
      <c r="BG89">
        <f t="shared" si="81"/>
        <v>10.357287229785852</v>
      </c>
      <c r="BH89">
        <f t="shared" si="81"/>
        <v>10.331586287747452</v>
      </c>
      <c r="BI89">
        <f t="shared" si="81"/>
        <v>10.278454843994412</v>
      </c>
      <c r="BJ89">
        <f t="shared" si="81"/>
        <v>10.177663327039893</v>
      </c>
      <c r="BK89">
        <f t="shared" si="81"/>
        <v>10.008389341473219</v>
      </c>
      <c r="BL89">
        <f t="shared" si="77"/>
        <v>9.7591420410087153</v>
      </c>
    </row>
    <row r="90" spans="1:64" x14ac:dyDescent="0.2">
      <c r="A90" s="75" t="s">
        <v>779</v>
      </c>
      <c r="B90" s="75"/>
      <c r="C90" s="76">
        <v>47039.675999999999</v>
      </c>
      <c r="D90" s="76"/>
      <c r="E90">
        <f t="shared" si="82"/>
        <v>-200.99962467679276</v>
      </c>
      <c r="F90">
        <f t="shared" si="83"/>
        <v>-201</v>
      </c>
      <c r="G90">
        <f t="shared" si="84"/>
        <v>8.029000018723309E-4</v>
      </c>
      <c r="I90">
        <f t="shared" si="101"/>
        <v>8.029000018723309E-4</v>
      </c>
      <c r="Q90" s="12">
        <f t="shared" si="85"/>
        <v>1.1560850925315991E-2</v>
      </c>
      <c r="R90" s="2">
        <f t="shared" si="86"/>
        <v>32021.175999999999</v>
      </c>
      <c r="S90" s="6">
        <v>0.1</v>
      </c>
      <c r="Z90">
        <f t="shared" si="87"/>
        <v>-201</v>
      </c>
      <c r="AA90" s="72">
        <f t="shared" si="88"/>
        <v>3.2692400618586637E-3</v>
      </c>
      <c r="AB90" s="72">
        <f t="shared" si="89"/>
        <v>9.0945108653296587E-3</v>
      </c>
      <c r="AC90" s="72">
        <f t="shared" si="90"/>
        <v>8.029000018723309E-4</v>
      </c>
      <c r="AD90" s="72">
        <f t="shared" si="91"/>
        <v>-2.4663400599863328E-3</v>
      </c>
      <c r="AE90" s="72">
        <f t="shared" si="92"/>
        <v>6.0828332914933884E-7</v>
      </c>
      <c r="AF90">
        <f t="shared" si="93"/>
        <v>8.029000018723309E-4</v>
      </c>
      <c r="AG90" s="127"/>
      <c r="AH90">
        <f t="shared" si="94"/>
        <v>-8.2916108634573278E-3</v>
      </c>
      <c r="AI90">
        <f t="shared" si="95"/>
        <v>1.384511274523565</v>
      </c>
      <c r="AJ90">
        <f t="shared" si="96"/>
        <v>-0.82489745064035436</v>
      </c>
      <c r="AK90">
        <f t="shared" si="97"/>
        <v>-0.65498595297388906</v>
      </c>
      <c r="AL90">
        <f t="shared" si="98"/>
        <v>2.1016413573211965</v>
      </c>
      <c r="AM90">
        <f t="shared" si="99"/>
        <v>1.7466349028677286</v>
      </c>
      <c r="AN90" s="72">
        <f t="shared" si="80"/>
        <v>9.0076039841493216</v>
      </c>
      <c r="AO90" s="72">
        <f t="shared" si="80"/>
        <v>9.0203425539595052</v>
      </c>
      <c r="AP90" s="72">
        <f t="shared" si="80"/>
        <v>9.0385167886165725</v>
      </c>
      <c r="AQ90" s="72">
        <f t="shared" si="80"/>
        <v>9.0642174081932474</v>
      </c>
      <c r="AR90" s="72">
        <f t="shared" si="80"/>
        <v>9.1001455922964993</v>
      </c>
      <c r="AS90" s="72">
        <f t="shared" si="80"/>
        <v>9.1496646837474138</v>
      </c>
      <c r="AT90" s="72">
        <f t="shared" si="80"/>
        <v>9.2168251755955293</v>
      </c>
      <c r="AU90" s="72">
        <f t="shared" si="100"/>
        <v>9.3064710214218849</v>
      </c>
      <c r="AW90">
        <v>1800</v>
      </c>
      <c r="AX90">
        <f t="shared" si="70"/>
        <v>-1.315127257273584E-2</v>
      </c>
      <c r="AY90">
        <f t="shared" si="71"/>
        <v>-3.7377348019198793E-2</v>
      </c>
      <c r="AZ90">
        <f t="shared" si="72"/>
        <v>2.4226075446462953E-2</v>
      </c>
      <c r="BA90">
        <f t="shared" si="73"/>
        <v>0.72359057066981758</v>
      </c>
      <c r="BB90">
        <f t="shared" si="74"/>
        <v>0.90372011430604149</v>
      </c>
      <c r="BC90">
        <f t="shared" si="75"/>
        <v>-1.1983112343685578</v>
      </c>
      <c r="BD90">
        <f t="shared" si="76"/>
        <v>-0.68289793328476334</v>
      </c>
      <c r="BE90">
        <f t="shared" si="81"/>
        <v>10.417169693305544</v>
      </c>
      <c r="BF90">
        <f t="shared" si="81"/>
        <v>10.412969375311034</v>
      </c>
      <c r="BG90">
        <f t="shared" si="81"/>
        <v>10.402993313879968</v>
      </c>
      <c r="BH90">
        <f t="shared" si="81"/>
        <v>10.379870339380465</v>
      </c>
      <c r="BI90">
        <f t="shared" si="81"/>
        <v>10.328964614358807</v>
      </c>
      <c r="BJ90">
        <f t="shared" si="81"/>
        <v>10.226993739937445</v>
      </c>
      <c r="BK90">
        <f t="shared" si="81"/>
        <v>10.04921337473384</v>
      </c>
      <c r="BL90">
        <f t="shared" si="77"/>
        <v>9.7829542987460556</v>
      </c>
    </row>
    <row r="91" spans="1:64" x14ac:dyDescent="0.2">
      <c r="A91" s="75" t="s">
        <v>779</v>
      </c>
      <c r="B91" s="75"/>
      <c r="C91" s="76">
        <v>47056.792000000001</v>
      </c>
      <c r="D91" s="76"/>
      <c r="E91">
        <f t="shared" si="82"/>
        <v>-192.99858841264196</v>
      </c>
      <c r="F91">
        <f t="shared" si="83"/>
        <v>-193</v>
      </c>
      <c r="G91">
        <f t="shared" si="84"/>
        <v>3.0197000014595687E-3</v>
      </c>
      <c r="I91">
        <f t="shared" si="101"/>
        <v>3.0197000014595687E-3</v>
      </c>
      <c r="Q91" s="12">
        <f t="shared" si="85"/>
        <v>1.1340724441594357E-2</v>
      </c>
      <c r="R91" s="2">
        <f t="shared" si="86"/>
        <v>32038.292000000001</v>
      </c>
      <c r="S91" s="6">
        <v>0.1</v>
      </c>
      <c r="Z91">
        <f t="shared" si="87"/>
        <v>-193</v>
      </c>
      <c r="AA91" s="72">
        <f t="shared" si="88"/>
        <v>3.2080838636892508E-3</v>
      </c>
      <c r="AB91" s="72">
        <f t="shared" si="89"/>
        <v>1.1152340579364674E-2</v>
      </c>
      <c r="AC91" s="72">
        <f t="shared" si="90"/>
        <v>3.0197000014595687E-3</v>
      </c>
      <c r="AD91" s="72">
        <f t="shared" si="91"/>
        <v>-1.8838386222968205E-4</v>
      </c>
      <c r="AE91" s="72">
        <f t="shared" si="92"/>
        <v>3.5488479548571826E-9</v>
      </c>
      <c r="AF91">
        <f t="shared" si="93"/>
        <v>3.0197000014595687E-3</v>
      </c>
      <c r="AG91" s="127"/>
      <c r="AH91">
        <f t="shared" si="94"/>
        <v>-8.1326405779051057E-3</v>
      </c>
      <c r="AI91">
        <f t="shared" si="95"/>
        <v>1.3930550137921636</v>
      </c>
      <c r="AJ91">
        <f t="shared" si="96"/>
        <v>-0.81742464299436235</v>
      </c>
      <c r="AK91">
        <f t="shared" si="97"/>
        <v>-0.64989481838347674</v>
      </c>
      <c r="AL91">
        <f t="shared" si="98"/>
        <v>2.1147362198849002</v>
      </c>
      <c r="AM91">
        <f t="shared" si="99"/>
        <v>1.773464002202263</v>
      </c>
      <c r="AN91" s="72">
        <f t="shared" ref="AN91:AT100" si="102">$AU91+$AB$7*SIN(AO91)</f>
        <v>9.0137375139653049</v>
      </c>
      <c r="AO91" s="72">
        <f t="shared" si="102"/>
        <v>9.0263908045698642</v>
      </c>
      <c r="AP91" s="72">
        <f t="shared" si="102"/>
        <v>9.0443988577597736</v>
      </c>
      <c r="AQ91" s="72">
        <f t="shared" si="102"/>
        <v>9.0698077745155388</v>
      </c>
      <c r="AR91" s="72">
        <f t="shared" si="102"/>
        <v>9.1052609450587596</v>
      </c>
      <c r="AS91" s="72">
        <f t="shared" si="102"/>
        <v>9.1540540435833453</v>
      </c>
      <c r="AT91" s="72">
        <f t="shared" si="102"/>
        <v>9.2201670562843585</v>
      </c>
      <c r="AU91" s="72">
        <f t="shared" si="100"/>
        <v>9.3083760020408715</v>
      </c>
      <c r="AW91">
        <v>1900</v>
      </c>
      <c r="AX91">
        <f t="shared" si="70"/>
        <v>-1.479310447466212E-2</v>
      </c>
      <c r="AY91">
        <f t="shared" si="71"/>
        <v>-3.9500564890097685E-2</v>
      </c>
      <c r="AZ91">
        <f t="shared" si="72"/>
        <v>2.4707460415435565E-2</v>
      </c>
      <c r="BA91">
        <f t="shared" si="73"/>
        <v>0.69258309705050136</v>
      </c>
      <c r="BB91">
        <f t="shared" si="74"/>
        <v>0.8839075633032305</v>
      </c>
      <c r="BC91">
        <f t="shared" si="75"/>
        <v>-1.1540834069897681</v>
      </c>
      <c r="BD91">
        <f t="shared" si="76"/>
        <v>-0.65094848296694552</v>
      </c>
      <c r="BE91">
        <f t="shared" si="81"/>
        <v>10.45780953827685</v>
      </c>
      <c r="BF91">
        <f t="shared" si="81"/>
        <v>10.454562613842498</v>
      </c>
      <c r="BG91">
        <f t="shared" si="81"/>
        <v>10.446318123437969</v>
      </c>
      <c r="BH91">
        <f t="shared" si="81"/>
        <v>10.425865464936624</v>
      </c>
      <c r="BI91">
        <f t="shared" si="81"/>
        <v>10.37773035543457</v>
      </c>
      <c r="BJ91">
        <f t="shared" si="81"/>
        <v>10.275494002484454</v>
      </c>
      <c r="BK91">
        <f t="shared" si="81"/>
        <v>10.089886439943463</v>
      </c>
      <c r="BL91">
        <f t="shared" si="77"/>
        <v>9.8067665564833959</v>
      </c>
    </row>
    <row r="92" spans="1:64" x14ac:dyDescent="0.2">
      <c r="A92" s="75" t="s">
        <v>779</v>
      </c>
      <c r="B92" s="75"/>
      <c r="C92" s="76">
        <v>47084.6</v>
      </c>
      <c r="D92" s="76"/>
      <c r="E92">
        <f t="shared" si="82"/>
        <v>-179.99947551047677</v>
      </c>
      <c r="F92">
        <f t="shared" si="83"/>
        <v>-180</v>
      </c>
      <c r="G92">
        <f t="shared" si="84"/>
        <v>1.1220000014873222E-3</v>
      </c>
      <c r="I92">
        <f t="shared" si="101"/>
        <v>1.1220000014873222E-3</v>
      </c>
      <c r="Q92" s="12">
        <f t="shared" si="85"/>
        <v>1.0983437917319891E-2</v>
      </c>
      <c r="R92" s="2">
        <f t="shared" si="86"/>
        <v>32066.1</v>
      </c>
      <c r="S92" s="6">
        <v>0.1</v>
      </c>
      <c r="Z92">
        <f t="shared" si="87"/>
        <v>-180</v>
      </c>
      <c r="AA92" s="72">
        <f t="shared" si="88"/>
        <v>3.1111758233670142E-3</v>
      </c>
      <c r="AB92" s="72">
        <f t="shared" si="89"/>
        <v>8.9942620954401985E-3</v>
      </c>
      <c r="AC92" s="72">
        <f t="shared" si="90"/>
        <v>1.1220000014873222E-3</v>
      </c>
      <c r="AD92" s="72">
        <f t="shared" si="91"/>
        <v>-1.9891758218796921E-3</v>
      </c>
      <c r="AE92" s="72">
        <f t="shared" si="92"/>
        <v>3.9568204503507485E-7</v>
      </c>
      <c r="AF92">
        <f t="shared" si="93"/>
        <v>1.1220000014873222E-3</v>
      </c>
      <c r="AG92" s="127"/>
      <c r="AH92">
        <f t="shared" si="94"/>
        <v>-7.8722620939528764E-3</v>
      </c>
      <c r="AI92">
        <f t="shared" si="95"/>
        <v>1.4069789695568806</v>
      </c>
      <c r="AJ92">
        <f t="shared" si="96"/>
        <v>-0.8048119916005162</v>
      </c>
      <c r="AK92">
        <f t="shared" si="97"/>
        <v>-0.64126721198519876</v>
      </c>
      <c r="AL92">
        <f t="shared" si="98"/>
        <v>2.136303483650948</v>
      </c>
      <c r="AM92">
        <f t="shared" si="99"/>
        <v>1.8190373678617375</v>
      </c>
      <c r="AN92" s="72">
        <f t="shared" si="102"/>
        <v>9.0237583707044902</v>
      </c>
      <c r="AO92" s="72">
        <f t="shared" si="102"/>
        <v>9.0362632461604555</v>
      </c>
      <c r="AP92" s="72">
        <f t="shared" si="102"/>
        <v>9.0539901204074198</v>
      </c>
      <c r="AQ92" s="72">
        <f t="shared" si="102"/>
        <v>9.078913616752704</v>
      </c>
      <c r="AR92" s="72">
        <f t="shared" si="102"/>
        <v>9.1135847699774928</v>
      </c>
      <c r="AS92" s="72">
        <f t="shared" si="102"/>
        <v>9.1611909234250266</v>
      </c>
      <c r="AT92" s="72">
        <f t="shared" si="102"/>
        <v>9.2255982928120552</v>
      </c>
      <c r="AU92" s="72">
        <f t="shared" si="100"/>
        <v>9.3114715955467258</v>
      </c>
      <c r="AW92">
        <v>2000</v>
      </c>
      <c r="AX92">
        <f t="shared" si="70"/>
        <v>-1.6464335054069017E-2</v>
      </c>
      <c r="AY92">
        <f t="shared" si="71"/>
        <v>-4.1593084927795718E-2</v>
      </c>
      <c r="AZ92">
        <f t="shared" si="72"/>
        <v>2.5128749873726701E-2</v>
      </c>
      <c r="BA92">
        <f t="shared" si="73"/>
        <v>0.66475056416931833</v>
      </c>
      <c r="BB92">
        <f t="shared" si="74"/>
        <v>0.86427385344135155</v>
      </c>
      <c r="BC92">
        <f t="shared" si="75"/>
        <v>-1.1136355400357398</v>
      </c>
      <c r="BD92">
        <f t="shared" si="76"/>
        <v>-0.62252529141673918</v>
      </c>
      <c r="BE92">
        <f t="shared" ref="BE92:BK101" si="103">$BL92+$AB$7*SIN(BF92)</f>
        <v>10.49658636510792</v>
      </c>
      <c r="BF92">
        <f t="shared" si="103"/>
        <v>10.494133766496303</v>
      </c>
      <c r="BG92">
        <f t="shared" si="103"/>
        <v>10.48745656036834</v>
      </c>
      <c r="BH92">
        <f t="shared" si="103"/>
        <v>10.469670062750616</v>
      </c>
      <c r="BI92">
        <f t="shared" si="103"/>
        <v>10.424742815574049</v>
      </c>
      <c r="BJ92">
        <f t="shared" si="103"/>
        <v>10.323126154641351</v>
      </c>
      <c r="BK92">
        <f t="shared" si="103"/>
        <v>10.130398977077766</v>
      </c>
      <c r="BL92">
        <f t="shared" si="77"/>
        <v>9.8305788142207362</v>
      </c>
    </row>
    <row r="93" spans="1:64" x14ac:dyDescent="0.2">
      <c r="A93" s="75" t="s">
        <v>779</v>
      </c>
      <c r="B93" s="75"/>
      <c r="C93" s="76">
        <v>47469.648000000001</v>
      </c>
      <c r="D93" s="76"/>
      <c r="E93">
        <f t="shared" si="82"/>
        <v>-5.1420541536849737E-3</v>
      </c>
      <c r="F93">
        <f t="shared" si="83"/>
        <v>0</v>
      </c>
      <c r="G93">
        <f t="shared" si="84"/>
        <v>-1.0999999998603016E-2</v>
      </c>
      <c r="I93">
        <f t="shared" si="101"/>
        <v>-1.0999999998603016E-2</v>
      </c>
      <c r="Q93" s="12">
        <f t="shared" si="85"/>
        <v>6.0897141343279346E-3</v>
      </c>
      <c r="R93" s="2">
        <f t="shared" si="86"/>
        <v>32451.148000000001</v>
      </c>
      <c r="S93" s="6">
        <v>0.1</v>
      </c>
      <c r="Z93">
        <f t="shared" si="87"/>
        <v>0</v>
      </c>
      <c r="AA93" s="72">
        <f t="shared" si="88"/>
        <v>2.0622935937892059E-3</v>
      </c>
      <c r="AB93" s="72">
        <f t="shared" si="89"/>
        <v>-6.9725794580642875E-3</v>
      </c>
      <c r="AC93" s="72">
        <f t="shared" si="90"/>
        <v>-1.0999999998603016E-2</v>
      </c>
      <c r="AD93" s="72">
        <f t="shared" si="91"/>
        <v>-1.3062293592392221E-2</v>
      </c>
      <c r="AE93" s="72">
        <f t="shared" si="92"/>
        <v>1.7062351389385088E-5</v>
      </c>
      <c r="AF93">
        <f t="shared" si="93"/>
        <v>-1.0999999998603016E-2</v>
      </c>
      <c r="AG93" s="127"/>
      <c r="AH93">
        <f t="shared" si="94"/>
        <v>-4.0274205405387287E-3</v>
      </c>
      <c r="AI93">
        <f t="shared" si="95"/>
        <v>1.5953795512695523</v>
      </c>
      <c r="AJ93">
        <f t="shared" si="96"/>
        <v>-0.56459634828010485</v>
      </c>
      <c r="AK93">
        <f t="shared" si="97"/>
        <v>-0.4715704706180367</v>
      </c>
      <c r="AL93">
        <f t="shared" si="98"/>
        <v>2.4717180060409971</v>
      </c>
      <c r="AM93">
        <f t="shared" si="99"/>
        <v>2.8731434377613909</v>
      </c>
      <c r="AN93" s="72">
        <f t="shared" si="102"/>
        <v>9.1688337088748479</v>
      </c>
      <c r="AO93" s="72">
        <f t="shared" si="102"/>
        <v>9.1780458618829712</v>
      </c>
      <c r="AP93" s="72">
        <f t="shared" si="102"/>
        <v>9.1905344105720186</v>
      </c>
      <c r="AQ93" s="72">
        <f t="shared" si="102"/>
        <v>9.2074058116548283</v>
      </c>
      <c r="AR93" s="72">
        <f t="shared" si="102"/>
        <v>9.2300997572637957</v>
      </c>
      <c r="AS93" s="72">
        <f t="shared" si="102"/>
        <v>9.2604685216335358</v>
      </c>
      <c r="AT93" s="72">
        <f t="shared" si="102"/>
        <v>9.3008747442401223</v>
      </c>
      <c r="AU93" s="72">
        <f t="shared" si="100"/>
        <v>9.3543336594739372</v>
      </c>
      <c r="AW93">
        <v>2100</v>
      </c>
      <c r="AX93">
        <f t="shared" si="70"/>
        <v>-1.8158237468045915E-2</v>
      </c>
      <c r="AY93">
        <f t="shared" si="71"/>
        <v>-4.3654908132292905E-2</v>
      </c>
      <c r="AZ93">
        <f t="shared" si="72"/>
        <v>2.549667066424699E-2</v>
      </c>
      <c r="BA93">
        <f t="shared" si="73"/>
        <v>0.63962823736629115</v>
      </c>
      <c r="BB93">
        <f t="shared" si="74"/>
        <v>0.84496163754279663</v>
      </c>
      <c r="BC93">
        <f t="shared" si="75"/>
        <v>-1.0764239672451461</v>
      </c>
      <c r="BD93">
        <f t="shared" si="76"/>
        <v>-0.59700174370881265</v>
      </c>
      <c r="BE93">
        <f t="shared" si="103"/>
        <v>10.533708169228406</v>
      </c>
      <c r="BF93">
        <f t="shared" si="103"/>
        <v>10.531899167000965</v>
      </c>
      <c r="BG93">
        <f t="shared" si="103"/>
        <v>10.526601626984593</v>
      </c>
      <c r="BH93">
        <f t="shared" si="103"/>
        <v>10.511396863701961</v>
      </c>
      <c r="BI93">
        <f t="shared" si="103"/>
        <v>10.470005999272278</v>
      </c>
      <c r="BJ93">
        <f t="shared" si="103"/>
        <v>10.369855197658451</v>
      </c>
      <c r="BK93">
        <f t="shared" si="103"/>
        <v>10.170741517131333</v>
      </c>
      <c r="BL93">
        <f t="shared" si="77"/>
        <v>9.8543910719580747</v>
      </c>
    </row>
    <row r="94" spans="1:64" x14ac:dyDescent="0.2">
      <c r="A94" s="75" t="s">
        <v>779</v>
      </c>
      <c r="B94" s="75"/>
      <c r="C94" s="76">
        <v>47478.214</v>
      </c>
      <c r="D94" s="76"/>
      <c r="E94">
        <f t="shared" si="82"/>
        <v>3.9991157536693773</v>
      </c>
      <c r="F94">
        <f t="shared" si="83"/>
        <v>4</v>
      </c>
      <c r="G94">
        <f t="shared" si="84"/>
        <v>-1.8915999971795827E-3</v>
      </c>
      <c r="I94">
        <f t="shared" si="101"/>
        <v>-1.8915999971795827E-3</v>
      </c>
      <c r="Q94" s="12">
        <f t="shared" si="85"/>
        <v>5.9820943603899049E-3</v>
      </c>
      <c r="R94" s="2">
        <f t="shared" si="86"/>
        <v>32459.714</v>
      </c>
      <c r="S94" s="6">
        <v>0.1</v>
      </c>
      <c r="Z94">
        <f t="shared" si="87"/>
        <v>4</v>
      </c>
      <c r="AA94" s="72">
        <f t="shared" si="88"/>
        <v>2.0446162384746367E-3</v>
      </c>
      <c r="AB94" s="72">
        <f t="shared" si="89"/>
        <v>2.0458781247356854E-3</v>
      </c>
      <c r="AC94" s="72">
        <f t="shared" si="90"/>
        <v>-1.8915999971795827E-3</v>
      </c>
      <c r="AD94" s="72">
        <f t="shared" si="91"/>
        <v>-3.9362162356542194E-3</v>
      </c>
      <c r="AE94" s="72">
        <f t="shared" si="92"/>
        <v>1.5493798253827877E-6</v>
      </c>
      <c r="AF94">
        <f t="shared" si="93"/>
        <v>-1.8915999971795827E-3</v>
      </c>
      <c r="AG94" s="127"/>
      <c r="AH94">
        <f t="shared" si="94"/>
        <v>-3.9374781219152681E-3</v>
      </c>
      <c r="AI94">
        <f t="shared" si="95"/>
        <v>1.5992318804310002</v>
      </c>
      <c r="AJ94">
        <f t="shared" si="96"/>
        <v>-0.55779963005785216</v>
      </c>
      <c r="AK94">
        <f t="shared" si="97"/>
        <v>-0.46666548222894921</v>
      </c>
      <c r="AL94">
        <f t="shared" si="98"/>
        <v>2.4799298156644269</v>
      </c>
      <c r="AM94">
        <f t="shared" si="99"/>
        <v>2.9115972447113689</v>
      </c>
      <c r="AN94" s="72">
        <f t="shared" si="102"/>
        <v>9.1721779259891161</v>
      </c>
      <c r="AO94" s="72">
        <f t="shared" si="102"/>
        <v>9.181291924306672</v>
      </c>
      <c r="AP94" s="72">
        <f t="shared" si="102"/>
        <v>9.1936378569905202</v>
      </c>
      <c r="AQ94" s="72">
        <f t="shared" si="102"/>
        <v>9.2103051692596249</v>
      </c>
      <c r="AR94" s="72">
        <f t="shared" si="102"/>
        <v>9.2327117610734089</v>
      </c>
      <c r="AS94" s="72">
        <f t="shared" si="102"/>
        <v>9.2626829259608687</v>
      </c>
      <c r="AT94" s="72">
        <f t="shared" si="102"/>
        <v>9.3025488904326057</v>
      </c>
      <c r="AU94" s="72">
        <f t="shared" si="100"/>
        <v>9.3552861497834314</v>
      </c>
      <c r="AW94">
        <v>2200</v>
      </c>
      <c r="AX94">
        <f t="shared" si="70"/>
        <v>-1.9869122938187028E-2</v>
      </c>
      <c r="AY94">
        <f t="shared" si="71"/>
        <v>-4.5686034503589219E-2</v>
      </c>
      <c r="AZ94">
        <f t="shared" si="72"/>
        <v>2.5816911565402192E-2</v>
      </c>
      <c r="BA94">
        <f t="shared" si="73"/>
        <v>0.6168335336230335</v>
      </c>
      <c r="BB94">
        <f t="shared" si="74"/>
        <v>0.82605564544736687</v>
      </c>
      <c r="BC94">
        <f t="shared" si="75"/>
        <v>-1.0420032480553383</v>
      </c>
      <c r="BD94">
        <f t="shared" si="76"/>
        <v>-0.57389257734641774</v>
      </c>
      <c r="BE94">
        <f t="shared" si="103"/>
        <v>10.569354762692587</v>
      </c>
      <c r="BF94">
        <f t="shared" si="103"/>
        <v>10.568053403537927</v>
      </c>
      <c r="BG94">
        <f t="shared" si="103"/>
        <v>10.563939421127891</v>
      </c>
      <c r="BH94">
        <f t="shared" si="103"/>
        <v>10.551168711721724</v>
      </c>
      <c r="BI94">
        <f t="shared" si="103"/>
        <v>10.51353628825929</v>
      </c>
      <c r="BJ94">
        <f t="shared" si="103"/>
        <v>10.415649173513662</v>
      </c>
      <c r="BK94">
        <f t="shared" si="103"/>
        <v>10.210904687486563</v>
      </c>
      <c r="BL94">
        <f t="shared" si="77"/>
        <v>9.878203329695415</v>
      </c>
    </row>
    <row r="95" spans="1:64" x14ac:dyDescent="0.2">
      <c r="A95" s="75" t="s">
        <v>779</v>
      </c>
      <c r="B95" s="75"/>
      <c r="C95" s="76">
        <v>47717.81</v>
      </c>
      <c r="D95" s="76"/>
      <c r="E95">
        <f t="shared" si="82"/>
        <v>116.00053458664733</v>
      </c>
      <c r="F95">
        <f t="shared" si="83"/>
        <v>116</v>
      </c>
      <c r="G95">
        <f t="shared" si="84"/>
        <v>1.1435999986133538E-3</v>
      </c>
      <c r="I95">
        <f t="shared" si="101"/>
        <v>1.1435999986133538E-3</v>
      </c>
      <c r="Q95" s="12">
        <f t="shared" si="85"/>
        <v>2.988681352972351E-3</v>
      </c>
      <c r="R95" s="2">
        <f t="shared" si="86"/>
        <v>32699.309999999998</v>
      </c>
      <c r="S95" s="6">
        <v>0.1</v>
      </c>
      <c r="Z95">
        <f t="shared" si="87"/>
        <v>116</v>
      </c>
      <c r="AA95" s="72">
        <f t="shared" si="88"/>
        <v>1.6288168341690664E-3</v>
      </c>
      <c r="AB95" s="72">
        <f t="shared" si="89"/>
        <v>2.5034645174166386E-3</v>
      </c>
      <c r="AC95" s="72">
        <f t="shared" si="90"/>
        <v>1.1435999986133538E-3</v>
      </c>
      <c r="AD95" s="72">
        <f t="shared" si="91"/>
        <v>-4.8521683555571263E-4</v>
      </c>
      <c r="AE95" s="72">
        <f t="shared" si="92"/>
        <v>2.354353775066995E-8</v>
      </c>
      <c r="AF95">
        <f t="shared" si="93"/>
        <v>1.1435999986133538E-3</v>
      </c>
      <c r="AG95" s="127"/>
      <c r="AH95">
        <f t="shared" si="94"/>
        <v>-1.3598645188032845E-3</v>
      </c>
      <c r="AI95">
        <f t="shared" si="95"/>
        <v>1.6934762616950305</v>
      </c>
      <c r="AJ95">
        <f t="shared" si="96"/>
        <v>-0.34303574834801837</v>
      </c>
      <c r="AK95">
        <f t="shared" si="97"/>
        <v>-0.30975182532849699</v>
      </c>
      <c r="AL95">
        <f t="shared" si="98"/>
        <v>2.7215152730546772</v>
      </c>
      <c r="AM95">
        <f t="shared" si="99"/>
        <v>4.6908079136670944</v>
      </c>
      <c r="AN95" s="72">
        <f t="shared" si="102"/>
        <v>9.267474560063059</v>
      </c>
      <c r="AO95" s="72">
        <f t="shared" si="102"/>
        <v>9.2734708023413894</v>
      </c>
      <c r="AP95" s="72">
        <f t="shared" si="102"/>
        <v>9.2814521550763676</v>
      </c>
      <c r="AQ95" s="72">
        <f t="shared" si="102"/>
        <v>9.2920616529623796</v>
      </c>
      <c r="AR95" s="72">
        <f t="shared" si="102"/>
        <v>9.3061416867642244</v>
      </c>
      <c r="AS95" s="72">
        <f t="shared" si="102"/>
        <v>9.324791579330018</v>
      </c>
      <c r="AT95" s="72">
        <f t="shared" si="102"/>
        <v>9.3494420155580986</v>
      </c>
      <c r="AU95" s="72">
        <f t="shared" si="100"/>
        <v>9.3819558784492525</v>
      </c>
      <c r="AW95">
        <v>2300</v>
      </c>
      <c r="AX95">
        <f t="shared" si="70"/>
        <v>-2.15921742875416E-2</v>
      </c>
      <c r="AY95">
        <f t="shared" si="71"/>
        <v>-4.7686464041684681E-2</v>
      </c>
      <c r="AZ95">
        <f t="shared" si="72"/>
        <v>2.6094289754143081E-2</v>
      </c>
      <c r="BA95">
        <f t="shared" si="73"/>
        <v>0.59605096152013881</v>
      </c>
      <c r="BB95">
        <f t="shared" si="74"/>
        <v>0.80760321876657237</v>
      </c>
      <c r="BC95">
        <f t="shared" si="75"/>
        <v>-1.0100070362664288</v>
      </c>
      <c r="BD95">
        <f t="shared" si="76"/>
        <v>-0.55281715176975188</v>
      </c>
      <c r="BE95">
        <f t="shared" si="103"/>
        <v>10.603680511086194</v>
      </c>
      <c r="BF95">
        <f t="shared" si="103"/>
        <v>10.602769016949802</v>
      </c>
      <c r="BG95">
        <f t="shared" si="103"/>
        <v>10.599645555118713</v>
      </c>
      <c r="BH95">
        <f t="shared" si="103"/>
        <v>10.589114699143522</v>
      </c>
      <c r="BI95">
        <f t="shared" si="103"/>
        <v>10.555361446080425</v>
      </c>
      <c r="BJ95">
        <f t="shared" si="103"/>
        <v>10.460479228645804</v>
      </c>
      <c r="BK95">
        <f t="shared" si="103"/>
        <v>10.250879217227896</v>
      </c>
      <c r="BL95">
        <f t="shared" si="77"/>
        <v>9.9020155874327553</v>
      </c>
    </row>
    <row r="96" spans="1:64" x14ac:dyDescent="0.2">
      <c r="A96" s="75" t="s">
        <v>779</v>
      </c>
      <c r="B96" s="75"/>
      <c r="C96" s="76">
        <v>47732.792000000001</v>
      </c>
      <c r="D96" s="76"/>
      <c r="E96">
        <f t="shared" si="82"/>
        <v>123.00401234485739</v>
      </c>
      <c r="F96">
        <f t="shared" si="83"/>
        <v>123</v>
      </c>
      <c r="G96">
        <f t="shared" si="84"/>
        <v>8.5833000048296526E-3</v>
      </c>
      <c r="I96">
        <f t="shared" si="101"/>
        <v>8.5833000048296526E-3</v>
      </c>
      <c r="Q96" s="12">
        <f t="shared" si="85"/>
        <v>2.8028715631115697E-3</v>
      </c>
      <c r="R96" s="2">
        <f t="shared" si="86"/>
        <v>32714.292000000001</v>
      </c>
      <c r="S96" s="6">
        <v>0.1</v>
      </c>
      <c r="Z96">
        <f t="shared" si="87"/>
        <v>123</v>
      </c>
      <c r="AA96" s="72">
        <f t="shared" si="88"/>
        <v>1.6072465135729835E-3</v>
      </c>
      <c r="AB96" s="72">
        <f t="shared" si="89"/>
        <v>9.7789250543682382E-3</v>
      </c>
      <c r="AC96" s="72">
        <f t="shared" si="90"/>
        <v>8.5833000048296526E-3</v>
      </c>
      <c r="AD96" s="72">
        <f t="shared" si="91"/>
        <v>6.9760534912566693E-3</v>
      </c>
      <c r="AE96" s="72">
        <f t="shared" si="92"/>
        <v>4.8665322312874369E-6</v>
      </c>
      <c r="AF96">
        <f t="shared" si="93"/>
        <v>8.5833000048296526E-3</v>
      </c>
      <c r="AG96" s="127"/>
      <c r="AH96">
        <f t="shared" si="94"/>
        <v>-1.1956250495385862E-3</v>
      </c>
      <c r="AI96">
        <f t="shared" si="95"/>
        <v>1.6982735254478336</v>
      </c>
      <c r="AJ96">
        <f t="shared" si="96"/>
        <v>-0.32818404232917919</v>
      </c>
      <c r="AK96">
        <f t="shared" si="97"/>
        <v>-0.29878019092219582</v>
      </c>
      <c r="AL96">
        <f t="shared" si="98"/>
        <v>2.7372816230571364</v>
      </c>
      <c r="AM96">
        <f t="shared" si="99"/>
        <v>4.879117229214704</v>
      </c>
      <c r="AN96" s="72">
        <f t="shared" si="102"/>
        <v>9.2735220936795919</v>
      </c>
      <c r="AO96" s="72">
        <f t="shared" si="102"/>
        <v>9.2793026665822289</v>
      </c>
      <c r="AP96" s="72">
        <f t="shared" si="102"/>
        <v>9.2869905876934578</v>
      </c>
      <c r="AQ96" s="72">
        <f t="shared" si="102"/>
        <v>9.2972025989165985</v>
      </c>
      <c r="AR96" s="72">
        <f t="shared" si="102"/>
        <v>9.3107469353807346</v>
      </c>
      <c r="AS96" s="72">
        <f t="shared" si="102"/>
        <v>9.3286790481612254</v>
      </c>
      <c r="AT96" s="72">
        <f t="shared" si="102"/>
        <v>9.3523737530500775</v>
      </c>
      <c r="AU96" s="72">
        <f t="shared" si="100"/>
        <v>9.3836227364908655</v>
      </c>
      <c r="AW96">
        <v>2400</v>
      </c>
      <c r="AX96">
        <f t="shared" si="70"/>
        <v>-2.3323296153007378E-2</v>
      </c>
      <c r="AY96">
        <f t="shared" si="71"/>
        <v>-4.9656196746579291E-2</v>
      </c>
      <c r="AZ96">
        <f t="shared" si="72"/>
        <v>2.6332900593571913E-2</v>
      </c>
      <c r="BA96">
        <f t="shared" si="73"/>
        <v>0.57701935816317973</v>
      </c>
      <c r="BB96">
        <f t="shared" si="74"/>
        <v>0.78962768061502442</v>
      </c>
      <c r="BC96">
        <f t="shared" si="75"/>
        <v>-0.98013250101931793</v>
      </c>
      <c r="BD96">
        <f t="shared" si="76"/>
        <v>-0.53347324861737178</v>
      </c>
      <c r="BE96">
        <f t="shared" si="103"/>
        <v>10.636817445644141</v>
      </c>
      <c r="BF96">
        <f t="shared" si="103"/>
        <v>10.636197310385331</v>
      </c>
      <c r="BG96">
        <f t="shared" si="103"/>
        <v>10.63388281549398</v>
      </c>
      <c r="BH96">
        <f t="shared" si="103"/>
        <v>10.625366732889457</v>
      </c>
      <c r="BI96">
        <f t="shared" si="103"/>
        <v>10.595519533259104</v>
      </c>
      <c r="BJ96">
        <f t="shared" si="103"/>
        <v>10.504319661940221</v>
      </c>
      <c r="BK96">
        <f t="shared" si="103"/>
        <v>10.2906559423984</v>
      </c>
      <c r="BL96">
        <f t="shared" si="77"/>
        <v>9.9258278451700956</v>
      </c>
    </row>
    <row r="97" spans="1:64" x14ac:dyDescent="0.2">
      <c r="A97" s="75" t="s">
        <v>839</v>
      </c>
      <c r="B97" s="75"/>
      <c r="C97" s="76">
        <v>47743.472000000002</v>
      </c>
      <c r="D97" s="76"/>
      <c r="E97">
        <f t="shared" si="82"/>
        <v>127.99647946925116</v>
      </c>
      <c r="F97">
        <f t="shared" si="83"/>
        <v>128</v>
      </c>
      <c r="G97">
        <f t="shared" si="84"/>
        <v>-7.5311999971745536E-3</v>
      </c>
      <c r="I97">
        <f t="shared" si="101"/>
        <v>-7.5311999971745536E-3</v>
      </c>
      <c r="Q97" s="12">
        <f t="shared" si="85"/>
        <v>2.6702423751391855E-3</v>
      </c>
      <c r="R97" s="2">
        <f t="shared" si="86"/>
        <v>32724.972000000002</v>
      </c>
      <c r="S97" s="6">
        <v>0.1</v>
      </c>
      <c r="Z97">
        <f t="shared" si="87"/>
        <v>128</v>
      </c>
      <c r="AA97" s="72">
        <f t="shared" si="88"/>
        <v>1.5921063437806459E-3</v>
      </c>
      <c r="AB97" s="72">
        <f t="shared" si="89"/>
        <v>-6.4530639658160142E-3</v>
      </c>
      <c r="AC97" s="72">
        <f t="shared" si="90"/>
        <v>-7.5311999971745536E-3</v>
      </c>
      <c r="AD97" s="72">
        <f t="shared" si="91"/>
        <v>-9.1233063409551993E-3</v>
      </c>
      <c r="AE97" s="72">
        <f t="shared" si="92"/>
        <v>8.3234718590913352E-6</v>
      </c>
      <c r="AF97">
        <f t="shared" si="93"/>
        <v>-7.5311999971745536E-3</v>
      </c>
      <c r="AG97" s="127"/>
      <c r="AH97">
        <f t="shared" si="94"/>
        <v>-1.0781360313585396E-3</v>
      </c>
      <c r="AI97">
        <f t="shared" si="95"/>
        <v>1.7016059222726936</v>
      </c>
      <c r="AJ97">
        <f t="shared" si="96"/>
        <v>-0.3174864641532793</v>
      </c>
      <c r="AK97">
        <f t="shared" si="97"/>
        <v>-0.29086878254761761</v>
      </c>
      <c r="AL97">
        <f t="shared" si="98"/>
        <v>2.7485844879725563</v>
      </c>
      <c r="AM97">
        <f t="shared" si="99"/>
        <v>5.0232821869160462</v>
      </c>
      <c r="AN97" s="72">
        <f t="shared" si="102"/>
        <v>9.2778472079939966</v>
      </c>
      <c r="AO97" s="72">
        <f t="shared" si="102"/>
        <v>9.2834724679439642</v>
      </c>
      <c r="AP97" s="72">
        <f t="shared" si="102"/>
        <v>9.2909495569162583</v>
      </c>
      <c r="AQ97" s="72">
        <f t="shared" si="102"/>
        <v>9.3008765293019273</v>
      </c>
      <c r="AR97" s="72">
        <f t="shared" si="102"/>
        <v>9.3140373256060105</v>
      </c>
      <c r="AS97" s="72">
        <f t="shared" si="102"/>
        <v>9.3314561422835212</v>
      </c>
      <c r="AT97" s="72">
        <f t="shared" si="102"/>
        <v>9.3544679046202877</v>
      </c>
      <c r="AU97" s="72">
        <f t="shared" si="100"/>
        <v>9.3848133493777333</v>
      </c>
      <c r="AW97">
        <v>2500</v>
      </c>
      <c r="AX97">
        <f t="shared" si="70"/>
        <v>-2.5058985992038641E-2</v>
      </c>
      <c r="AY97">
        <f t="shared" si="71"/>
        <v>-5.1595232618273028E-2</v>
      </c>
      <c r="AZ97">
        <f t="shared" si="72"/>
        <v>2.6536246626234387E-2</v>
      </c>
      <c r="BA97">
        <f t="shared" si="73"/>
        <v>0.55952138289932596</v>
      </c>
      <c r="BB97">
        <f t="shared" si="74"/>
        <v>0.77213699630248755</v>
      </c>
      <c r="BC97">
        <f t="shared" si="75"/>
        <v>-0.9521277809389489</v>
      </c>
      <c r="BD97">
        <f t="shared" si="76"/>
        <v>-0.5156181138769097</v>
      </c>
      <c r="BE97">
        <f t="shared" si="103"/>
        <v>10.668878400278457</v>
      </c>
      <c r="BF97">
        <f t="shared" si="103"/>
        <v>10.668469861887957</v>
      </c>
      <c r="BG97">
        <f t="shared" si="103"/>
        <v>10.666799855343163</v>
      </c>
      <c r="BH97">
        <f t="shared" si="103"/>
        <v>10.660056574892826</v>
      </c>
      <c r="BI97">
        <f t="shared" si="103"/>
        <v>10.634057759794564</v>
      </c>
      <c r="BJ97">
        <f t="shared" si="103"/>
        <v>10.547147957033413</v>
      </c>
      <c r="BK97">
        <f t="shared" si="103"/>
        <v>10.330225811195712</v>
      </c>
      <c r="BL97">
        <f t="shared" si="77"/>
        <v>9.9496401029074342</v>
      </c>
    </row>
    <row r="98" spans="1:64" x14ac:dyDescent="0.2">
      <c r="A98" s="75" t="s">
        <v>840</v>
      </c>
      <c r="B98" s="75"/>
      <c r="C98" s="76">
        <v>47743.483</v>
      </c>
      <c r="D98" s="76"/>
      <c r="E98">
        <f t="shared" si="82"/>
        <v>128.00162152340485</v>
      </c>
      <c r="F98">
        <f t="shared" si="83"/>
        <v>128</v>
      </c>
      <c r="G98">
        <f t="shared" si="84"/>
        <v>3.4688000014284626E-3</v>
      </c>
      <c r="I98">
        <f t="shared" si="101"/>
        <v>3.4688000014284626E-3</v>
      </c>
      <c r="Q98" s="12">
        <f t="shared" si="85"/>
        <v>2.6702423751391855E-3</v>
      </c>
      <c r="R98" s="2">
        <f t="shared" si="86"/>
        <v>32724.983</v>
      </c>
      <c r="S98" s="6">
        <v>0.1</v>
      </c>
      <c r="Z98">
        <f t="shared" si="87"/>
        <v>128</v>
      </c>
      <c r="AA98" s="72">
        <f t="shared" si="88"/>
        <v>1.5921063437806459E-3</v>
      </c>
      <c r="AB98" s="72">
        <f t="shared" si="89"/>
        <v>4.546936032787002E-3</v>
      </c>
      <c r="AC98" s="72">
        <f t="shared" si="90"/>
        <v>3.4688000014284626E-3</v>
      </c>
      <c r="AD98" s="72">
        <f t="shared" si="91"/>
        <v>1.8766936576478167E-3</v>
      </c>
      <c r="AE98" s="72">
        <f t="shared" si="92"/>
        <v>3.5219790846555411E-7</v>
      </c>
      <c r="AF98">
        <f t="shared" si="93"/>
        <v>3.4688000014284626E-3</v>
      </c>
      <c r="AG98" s="127"/>
      <c r="AH98">
        <f t="shared" si="94"/>
        <v>-1.0781360313585396E-3</v>
      </c>
      <c r="AI98">
        <f t="shared" si="95"/>
        <v>1.7016059222726936</v>
      </c>
      <c r="AJ98">
        <f t="shared" si="96"/>
        <v>-0.3174864641532793</v>
      </c>
      <c r="AK98">
        <f t="shared" si="97"/>
        <v>-0.29086878254761761</v>
      </c>
      <c r="AL98">
        <f t="shared" si="98"/>
        <v>2.7485844879725563</v>
      </c>
      <c r="AM98">
        <f t="shared" si="99"/>
        <v>5.0232821869160462</v>
      </c>
      <c r="AN98" s="72">
        <f t="shared" si="102"/>
        <v>9.2778472079939966</v>
      </c>
      <c r="AO98" s="72">
        <f t="shared" si="102"/>
        <v>9.2834724679439642</v>
      </c>
      <c r="AP98" s="72">
        <f t="shared" si="102"/>
        <v>9.2909495569162583</v>
      </c>
      <c r="AQ98" s="72">
        <f t="shared" si="102"/>
        <v>9.3008765293019273</v>
      </c>
      <c r="AR98" s="72">
        <f t="shared" si="102"/>
        <v>9.3140373256060105</v>
      </c>
      <c r="AS98" s="72">
        <f t="shared" si="102"/>
        <v>9.3314561422835212</v>
      </c>
      <c r="AT98" s="72">
        <f t="shared" si="102"/>
        <v>9.3544679046202877</v>
      </c>
      <c r="AU98" s="72">
        <f t="shared" si="100"/>
        <v>9.3848133493777333</v>
      </c>
      <c r="AW98">
        <v>2600</v>
      </c>
      <c r="AX98">
        <f t="shared" ref="AX98:AX122" si="104">AB$3+AB$4*AW98+AB$5*AW98^2+AZ98</f>
        <v>-2.6796226315131517E-2</v>
      </c>
      <c r="AY98">
        <f t="shared" ref="AY98:AY122" si="105">AB$3+AB$4*AW98+AB$5*AW98^2</f>
        <v>-5.3503571656765919E-2</v>
      </c>
      <c r="AZ98">
        <f t="shared" ref="AZ98:AZ122" si="106">$AB$6*($AB$11/BA98*BB98+$AB$12)</f>
        <v>2.6707345341634402E-2</v>
      </c>
      <c r="BA98">
        <f t="shared" ref="BA98:BA122" si="107">1+$AB$7*COS(BC98)</f>
        <v>0.54337502284389338</v>
      </c>
      <c r="BB98">
        <f t="shared" ref="BB98:BB122" si="108">SIN(BC98+RADIANS($AB$9))</f>
        <v>0.7551293642480793</v>
      </c>
      <c r="BC98">
        <f t="shared" ref="BC98:BC122" si="109">2*ATAN(BD98)</f>
        <v>-0.92578195925677198</v>
      </c>
      <c r="BD98">
        <f t="shared" ref="BD98:BD122" si="110">SQRT((1+$AB$7)/(1-$AB$7))*TAN(BE98/2)</f>
        <v>-0.49905457077382026</v>
      </c>
      <c r="BE98">
        <f t="shared" si="103"/>
        <v>10.699959961842413</v>
      </c>
      <c r="BF98">
        <f t="shared" si="103"/>
        <v>10.699700425572692</v>
      </c>
      <c r="BG98">
        <f t="shared" si="103"/>
        <v>10.698530709121133</v>
      </c>
      <c r="BH98">
        <f t="shared" si="103"/>
        <v>10.693313371833959</v>
      </c>
      <c r="BI98">
        <f t="shared" si="103"/>
        <v>10.67103130071729</v>
      </c>
      <c r="BJ98">
        <f t="shared" si="103"/>
        <v>10.588944799110369</v>
      </c>
      <c r="BK98">
        <f t="shared" si="103"/>
        <v>10.369579889104378</v>
      </c>
      <c r="BL98">
        <f t="shared" ref="BL98:BL122" si="111">RADIANS($AB$9)+$AB$18*(AW98-AB$15)</f>
        <v>9.9734523606447745</v>
      </c>
    </row>
    <row r="99" spans="1:64" x14ac:dyDescent="0.2">
      <c r="A99" s="75" t="s">
        <v>840</v>
      </c>
      <c r="B99" s="75"/>
      <c r="C99" s="76">
        <v>47743.485000000001</v>
      </c>
      <c r="D99" s="76"/>
      <c r="E99">
        <f t="shared" si="82"/>
        <v>128.00255644234218</v>
      </c>
      <c r="F99">
        <f t="shared" si="83"/>
        <v>128</v>
      </c>
      <c r="G99">
        <f t="shared" si="84"/>
        <v>5.4688000018359162E-3</v>
      </c>
      <c r="I99">
        <f t="shared" si="101"/>
        <v>5.4688000018359162E-3</v>
      </c>
      <c r="Q99" s="12">
        <f t="shared" si="85"/>
        <v>2.6702423751391855E-3</v>
      </c>
      <c r="R99" s="2">
        <f t="shared" si="86"/>
        <v>32724.985000000001</v>
      </c>
      <c r="S99" s="6">
        <v>0.1</v>
      </c>
      <c r="Z99">
        <f t="shared" si="87"/>
        <v>128</v>
      </c>
      <c r="AA99" s="72">
        <f t="shared" si="88"/>
        <v>1.5921063437806459E-3</v>
      </c>
      <c r="AB99" s="72">
        <f t="shared" si="89"/>
        <v>6.5469360331944556E-3</v>
      </c>
      <c r="AC99" s="72">
        <f t="shared" si="90"/>
        <v>5.4688000018359162E-3</v>
      </c>
      <c r="AD99" s="72">
        <f t="shared" si="91"/>
        <v>3.8766936580552705E-3</v>
      </c>
      <c r="AE99" s="72">
        <f t="shared" si="92"/>
        <v>1.5028753718405957E-6</v>
      </c>
      <c r="AF99">
        <f t="shared" si="93"/>
        <v>5.4688000018359162E-3</v>
      </c>
      <c r="AG99" s="127"/>
      <c r="AH99">
        <f t="shared" si="94"/>
        <v>-1.0781360313585396E-3</v>
      </c>
      <c r="AI99">
        <f t="shared" si="95"/>
        <v>1.7016059222726936</v>
      </c>
      <c r="AJ99">
        <f t="shared" si="96"/>
        <v>-0.3174864641532793</v>
      </c>
      <c r="AK99">
        <f t="shared" si="97"/>
        <v>-0.29086878254761761</v>
      </c>
      <c r="AL99">
        <f t="shared" si="98"/>
        <v>2.7485844879725563</v>
      </c>
      <c r="AM99">
        <f t="shared" si="99"/>
        <v>5.0232821869160462</v>
      </c>
      <c r="AN99" s="72">
        <f t="shared" si="102"/>
        <v>9.2778472079939966</v>
      </c>
      <c r="AO99" s="72">
        <f t="shared" si="102"/>
        <v>9.2834724679439642</v>
      </c>
      <c r="AP99" s="72">
        <f t="shared" si="102"/>
        <v>9.2909495569162583</v>
      </c>
      <c r="AQ99" s="72">
        <f t="shared" si="102"/>
        <v>9.3008765293019273</v>
      </c>
      <c r="AR99" s="72">
        <f t="shared" si="102"/>
        <v>9.3140373256060105</v>
      </c>
      <c r="AS99" s="72">
        <f t="shared" si="102"/>
        <v>9.3314561422835212</v>
      </c>
      <c r="AT99" s="72">
        <f t="shared" si="102"/>
        <v>9.3544679046202877</v>
      </c>
      <c r="AU99" s="72">
        <f t="shared" si="100"/>
        <v>9.3848133493777333</v>
      </c>
      <c r="AW99">
        <v>2700</v>
      </c>
      <c r="AX99">
        <f t="shared" si="104"/>
        <v>-2.8532396567227045E-2</v>
      </c>
      <c r="AY99">
        <f t="shared" si="105"/>
        <v>-5.5381213862057958E-2</v>
      </c>
      <c r="AZ99">
        <f t="shared" si="106"/>
        <v>2.6848817294830914E-2</v>
      </c>
      <c r="BA99">
        <f t="shared" si="107"/>
        <v>0.52842680041684553</v>
      </c>
      <c r="BB99">
        <f t="shared" si="108"/>
        <v>0.73859681913070097</v>
      </c>
      <c r="BC99">
        <f t="shared" si="109"/>
        <v>-0.9009170956656507</v>
      </c>
      <c r="BD99">
        <f t="shared" si="110"/>
        <v>-0.48362073734599292</v>
      </c>
      <c r="BE99">
        <f t="shared" si="103"/>
        <v>10.730145120844321</v>
      </c>
      <c r="BF99">
        <f t="shared" si="103"/>
        <v>10.729986991674325</v>
      </c>
      <c r="BG99">
        <f t="shared" si="103"/>
        <v>10.729194933564942</v>
      </c>
      <c r="BH99">
        <f t="shared" si="103"/>
        <v>10.725261666029752</v>
      </c>
      <c r="BI99">
        <f t="shared" si="103"/>
        <v>10.706502098811782</v>
      </c>
      <c r="BJ99">
        <f t="shared" si="103"/>
        <v>10.629694076470843</v>
      </c>
      <c r="BK99">
        <f t="shared" si="103"/>
        <v>10.408709363961686</v>
      </c>
      <c r="BL99">
        <f t="shared" si="111"/>
        <v>9.9972646183821148</v>
      </c>
    </row>
    <row r="100" spans="1:64" x14ac:dyDescent="0.2">
      <c r="A100" s="75" t="s">
        <v>779</v>
      </c>
      <c r="B100" s="75"/>
      <c r="C100" s="76">
        <v>47747.758000000002</v>
      </c>
      <c r="D100" s="76"/>
      <c r="E100">
        <f t="shared" si="82"/>
        <v>130.00001075156871</v>
      </c>
      <c r="F100">
        <f t="shared" si="83"/>
        <v>130</v>
      </c>
      <c r="G100">
        <f t="shared" si="84"/>
        <v>2.3000000510364771E-5</v>
      </c>
      <c r="I100">
        <f t="shared" si="101"/>
        <v>2.3000000510364771E-5</v>
      </c>
      <c r="Q100" s="12">
        <f t="shared" si="85"/>
        <v>2.6172121877334727E-3</v>
      </c>
      <c r="R100" s="2">
        <f t="shared" si="86"/>
        <v>32729.258000000002</v>
      </c>
      <c r="S100" s="6">
        <v>0.1</v>
      </c>
      <c r="Z100">
        <f t="shared" si="87"/>
        <v>130</v>
      </c>
      <c r="AA100" s="72">
        <f t="shared" si="88"/>
        <v>1.5861112076525562E-3</v>
      </c>
      <c r="AB100" s="72">
        <f t="shared" si="89"/>
        <v>1.0541009805912812E-3</v>
      </c>
      <c r="AC100" s="72">
        <f t="shared" si="90"/>
        <v>2.3000000510364771E-5</v>
      </c>
      <c r="AD100" s="72">
        <f t="shared" si="91"/>
        <v>-1.5631112071421915E-3</v>
      </c>
      <c r="AE100" s="72">
        <f t="shared" si="92"/>
        <v>2.4433166458935194E-7</v>
      </c>
      <c r="AF100">
        <f t="shared" si="93"/>
        <v>2.3000000510364771E-5</v>
      </c>
      <c r="AG100" s="127"/>
      <c r="AH100">
        <f t="shared" si="94"/>
        <v>-1.0311009800809165E-3</v>
      </c>
      <c r="AI100">
        <f t="shared" si="95"/>
        <v>1.7029165122851699</v>
      </c>
      <c r="AJ100">
        <f t="shared" si="96"/>
        <v>-0.31318707016124214</v>
      </c>
      <c r="AK100">
        <f t="shared" si="97"/>
        <v>-0.28768714880178908</v>
      </c>
      <c r="AL100">
        <f t="shared" si="98"/>
        <v>2.7531150361865175</v>
      </c>
      <c r="AM100">
        <f t="shared" si="99"/>
        <v>5.083392046550764</v>
      </c>
      <c r="AN100" s="72">
        <f t="shared" si="102"/>
        <v>9.2795784931575227</v>
      </c>
      <c r="AO100" s="72">
        <f t="shared" si="102"/>
        <v>9.2851413399736504</v>
      </c>
      <c r="AP100" s="72">
        <f t="shared" si="102"/>
        <v>9.292533814207685</v>
      </c>
      <c r="AQ100" s="72">
        <f t="shared" si="102"/>
        <v>9.3023465163577814</v>
      </c>
      <c r="AR100" s="72">
        <f t="shared" si="102"/>
        <v>9.3153536922274327</v>
      </c>
      <c r="AS100" s="72">
        <f t="shared" si="102"/>
        <v>9.3325670550213609</v>
      </c>
      <c r="AT100" s="72">
        <f t="shared" si="102"/>
        <v>9.3553055773647085</v>
      </c>
      <c r="AU100" s="72">
        <f t="shared" si="100"/>
        <v>9.3852895945324804</v>
      </c>
      <c r="AW100">
        <v>2800</v>
      </c>
      <c r="AX100">
        <f t="shared" si="104"/>
        <v>-3.02652021568529E-2</v>
      </c>
      <c r="AY100">
        <f t="shared" si="105"/>
        <v>-5.7228159234149138E-2</v>
      </c>
      <c r="AZ100">
        <f t="shared" si="106"/>
        <v>2.6962957077296238E-2</v>
      </c>
      <c r="BA100">
        <f t="shared" si="107"/>
        <v>0.51454637620559862</v>
      </c>
      <c r="BB100">
        <f t="shared" si="108"/>
        <v>0.72252755516668243</v>
      </c>
      <c r="BC100">
        <f t="shared" si="109"/>
        <v>-0.87738191395886866</v>
      </c>
      <c r="BD100">
        <f t="shared" si="110"/>
        <v>-0.46918233942264193</v>
      </c>
      <c r="BE100">
        <f t="shared" si="103"/>
        <v>10.759505576564189</v>
      </c>
      <c r="BF100">
        <f t="shared" si="103"/>
        <v>10.759413846403799</v>
      </c>
      <c r="BG100">
        <f t="shared" si="103"/>
        <v>10.758898201314549</v>
      </c>
      <c r="BH100">
        <f t="shared" si="103"/>
        <v>10.756019861440018</v>
      </c>
      <c r="BI100">
        <f t="shared" si="103"/>
        <v>10.740537676534789</v>
      </c>
      <c r="BJ100">
        <f t="shared" si="103"/>
        <v>10.669382867238729</v>
      </c>
      <c r="BK100">
        <f t="shared" si="103"/>
        <v>10.447605550954147</v>
      </c>
      <c r="BL100">
        <f t="shared" si="111"/>
        <v>10.021076876119455</v>
      </c>
    </row>
    <row r="101" spans="1:64" x14ac:dyDescent="0.2">
      <c r="A101" s="75" t="s">
        <v>839</v>
      </c>
      <c r="B101" s="75"/>
      <c r="C101" s="76">
        <v>47803.377</v>
      </c>
      <c r="D101" s="76"/>
      <c r="E101">
        <f t="shared" si="82"/>
        <v>155.99963893430683</v>
      </c>
      <c r="F101">
        <f t="shared" si="83"/>
        <v>156</v>
      </c>
      <c r="G101">
        <f t="shared" si="84"/>
        <v>-7.7240000246092677E-4</v>
      </c>
      <c r="I101">
        <f t="shared" si="101"/>
        <v>-7.7240000246092677E-4</v>
      </c>
      <c r="Q101" s="12">
        <f t="shared" si="85"/>
        <v>1.9289371161877143E-3</v>
      </c>
      <c r="R101" s="2">
        <f t="shared" si="86"/>
        <v>32784.877</v>
      </c>
      <c r="S101" s="6">
        <v>0.1</v>
      </c>
      <c r="Z101">
        <f t="shared" si="87"/>
        <v>156</v>
      </c>
      <c r="AA101" s="72">
        <f t="shared" si="88"/>
        <v>1.5111669920439207E-3</v>
      </c>
      <c r="AB101" s="72">
        <f t="shared" si="89"/>
        <v>-3.5462987831713313E-4</v>
      </c>
      <c r="AC101" s="72">
        <f t="shared" si="90"/>
        <v>-7.7240000246092677E-4</v>
      </c>
      <c r="AD101" s="72">
        <f t="shared" si="91"/>
        <v>-2.2835669945048473E-3</v>
      </c>
      <c r="AE101" s="72">
        <f t="shared" si="92"/>
        <v>5.2146782183919022E-7</v>
      </c>
      <c r="AF101">
        <f t="shared" si="93"/>
        <v>-7.7240000246092677E-4</v>
      </c>
      <c r="AG101" s="127"/>
      <c r="AH101">
        <f t="shared" si="94"/>
        <v>-4.1777012414379364E-4</v>
      </c>
      <c r="AI101">
        <f t="shared" si="95"/>
        <v>1.7187454557492732</v>
      </c>
      <c r="AJ101">
        <f t="shared" si="96"/>
        <v>-0.25629526937974645</v>
      </c>
      <c r="AK101">
        <f t="shared" si="97"/>
        <v>-0.24548011868299935</v>
      </c>
      <c r="AL101">
        <f t="shared" si="98"/>
        <v>2.8124746267023095</v>
      </c>
      <c r="AM101">
        <f t="shared" si="99"/>
        <v>6.0218950337356123</v>
      </c>
      <c r="AN101" s="72">
        <f t="shared" ref="AN101:AT110" si="112">$AU101+$AB$7*SIN(AO101)</f>
        <v>9.3021457218508274</v>
      </c>
      <c r="AO101" s="72">
        <f t="shared" si="112"/>
        <v>9.30688308469548</v>
      </c>
      <c r="AP101" s="72">
        <f t="shared" si="112"/>
        <v>9.313161784375243</v>
      </c>
      <c r="AQ101" s="72">
        <f t="shared" si="112"/>
        <v>9.3214765451936987</v>
      </c>
      <c r="AR101" s="72">
        <f t="shared" si="112"/>
        <v>9.3324766995586383</v>
      </c>
      <c r="AS101" s="72">
        <f t="shared" si="112"/>
        <v>9.3470125716328418</v>
      </c>
      <c r="AT101" s="72">
        <f t="shared" si="112"/>
        <v>9.3661959120610341</v>
      </c>
      <c r="AU101" s="72">
        <f t="shared" si="100"/>
        <v>9.391480781544189</v>
      </c>
      <c r="AW101">
        <v>2900</v>
      </c>
      <c r="AX101">
        <f t="shared" si="104"/>
        <v>-3.1992617865085553E-2</v>
      </c>
      <c r="AY101">
        <f t="shared" si="105"/>
        <v>-5.9044407773039445E-2</v>
      </c>
      <c r="AZ101">
        <f t="shared" si="106"/>
        <v>2.7051789907953892E-2</v>
      </c>
      <c r="BA101">
        <f t="shared" si="107"/>
        <v>0.50162227302633566</v>
      </c>
      <c r="BB101">
        <f t="shared" si="108"/>
        <v>0.7069074291022529</v>
      </c>
      <c r="BC101">
        <f t="shared" si="109"/>
        <v>-0.85504680967821667</v>
      </c>
      <c r="BD101">
        <f t="shared" si="110"/>
        <v>-0.45562691267770472</v>
      </c>
      <c r="BE101">
        <f t="shared" si="103"/>
        <v>10.788103692971626</v>
      </c>
      <c r="BF101">
        <f t="shared" si="103"/>
        <v>10.788053528332975</v>
      </c>
      <c r="BG101">
        <f t="shared" si="103"/>
        <v>10.787733200989377</v>
      </c>
      <c r="BH101">
        <f t="shared" si="103"/>
        <v>10.78569910606203</v>
      </c>
      <c r="BI101">
        <f t="shared" si="103"/>
        <v>10.773209976724951</v>
      </c>
      <c r="BJ101">
        <f t="shared" si="103"/>
        <v>10.708001411680298</v>
      </c>
      <c r="BK101">
        <f t="shared" si="103"/>
        <v>10.486259897541743</v>
      </c>
      <c r="BL101">
        <f t="shared" si="111"/>
        <v>10.044889133856794</v>
      </c>
    </row>
    <row r="102" spans="1:64" x14ac:dyDescent="0.2">
      <c r="A102" s="75" t="s">
        <v>779</v>
      </c>
      <c r="B102" s="75"/>
      <c r="C102" s="76">
        <v>47807.650999999998</v>
      </c>
      <c r="D102" s="76"/>
      <c r="E102">
        <f t="shared" si="82"/>
        <v>157.99756070300032</v>
      </c>
      <c r="F102">
        <f t="shared" si="83"/>
        <v>158</v>
      </c>
      <c r="G102">
        <f t="shared" si="84"/>
        <v>-5.2181999999447726E-3</v>
      </c>
      <c r="I102">
        <f t="shared" si="101"/>
        <v>-5.2181999999447726E-3</v>
      </c>
      <c r="Q102" s="12">
        <f t="shared" si="85"/>
        <v>1.8760788310479262E-3</v>
      </c>
      <c r="R102" s="2">
        <f t="shared" si="86"/>
        <v>32789.150999999998</v>
      </c>
      <c r="S102" s="6">
        <v>0.1</v>
      </c>
      <c r="Z102">
        <f t="shared" si="87"/>
        <v>158</v>
      </c>
      <c r="AA102" s="72">
        <f t="shared" si="88"/>
        <v>1.5056198081773819E-3</v>
      </c>
      <c r="AB102" s="72">
        <f t="shared" si="89"/>
        <v>-4.8477409770742285E-3</v>
      </c>
      <c r="AC102" s="72">
        <f t="shared" si="90"/>
        <v>-5.2181999999447726E-3</v>
      </c>
      <c r="AD102" s="72">
        <f t="shared" si="91"/>
        <v>-6.7238198081221549E-3</v>
      </c>
      <c r="AE102" s="72">
        <f t="shared" si="92"/>
        <v>4.5209752812095856E-6</v>
      </c>
      <c r="AF102">
        <f t="shared" si="93"/>
        <v>-5.2181999999447726E-3</v>
      </c>
      <c r="AG102" s="127"/>
      <c r="AH102">
        <f t="shared" si="94"/>
        <v>-3.7045902287054423E-4</v>
      </c>
      <c r="AI102">
        <f t="shared" si="95"/>
        <v>1.7198670048879932</v>
      </c>
      <c r="AJ102">
        <f t="shared" si="96"/>
        <v>-0.25184642443531824</v>
      </c>
      <c r="AK102">
        <f t="shared" si="97"/>
        <v>-0.24217145600264317</v>
      </c>
      <c r="AL102">
        <f t="shared" si="98"/>
        <v>2.8170744156477614</v>
      </c>
      <c r="AM102">
        <f t="shared" si="99"/>
        <v>6.1088002737224203</v>
      </c>
      <c r="AN102" s="72">
        <f t="shared" si="112"/>
        <v>9.303886040218174</v>
      </c>
      <c r="AO102" s="72">
        <f t="shared" si="112"/>
        <v>9.3085588801090395</v>
      </c>
      <c r="AP102" s="72">
        <f t="shared" si="112"/>
        <v>9.314750906682276</v>
      </c>
      <c r="AQ102" s="72">
        <f t="shared" si="112"/>
        <v>9.322949542829317</v>
      </c>
      <c r="AR102" s="72">
        <f t="shared" si="112"/>
        <v>9.3337945922811461</v>
      </c>
      <c r="AS102" s="72">
        <f t="shared" si="112"/>
        <v>9.3481240283222586</v>
      </c>
      <c r="AT102" s="72">
        <f t="shared" si="112"/>
        <v>9.3670336725542462</v>
      </c>
      <c r="AU102" s="72">
        <f t="shared" si="100"/>
        <v>9.3919570266989343</v>
      </c>
      <c r="AW102">
        <v>3000</v>
      </c>
      <c r="AX102">
        <f t="shared" si="104"/>
        <v>-3.3712842969232576E-2</v>
      </c>
      <c r="AY102">
        <f t="shared" si="105"/>
        <v>-6.0829959478728907E-2</v>
      </c>
      <c r="AZ102">
        <f t="shared" si="106"/>
        <v>2.7117116509496327E-2</v>
      </c>
      <c r="BA102">
        <f t="shared" si="107"/>
        <v>0.48955848920174672</v>
      </c>
      <c r="BB102">
        <f t="shared" si="108"/>
        <v>0.69172093917521538</v>
      </c>
      <c r="BC102">
        <f t="shared" si="109"/>
        <v>-0.83379990244426772</v>
      </c>
      <c r="BD102">
        <f t="shared" si="110"/>
        <v>-0.44285939254075934</v>
      </c>
      <c r="BE102">
        <f t="shared" ref="BE102:BK111" si="113">$BL102+$AB$7*SIN(BF102)</f>
        <v>10.815994126866066</v>
      </c>
      <c r="BF102">
        <f t="shared" si="113"/>
        <v>10.815968620081435</v>
      </c>
      <c r="BG102">
        <f t="shared" si="113"/>
        <v>10.815780725206681</v>
      </c>
      <c r="BH102">
        <f t="shared" si="113"/>
        <v>10.814402543993682</v>
      </c>
      <c r="BI102">
        <f t="shared" si="113"/>
        <v>10.804594249033583</v>
      </c>
      <c r="BJ102">
        <f t="shared" si="113"/>
        <v>10.745543070682681</v>
      </c>
      <c r="BK102">
        <f t="shared" si="113"/>
        <v>10.524663988307212</v>
      </c>
      <c r="BL102">
        <f t="shared" si="111"/>
        <v>10.068701391594134</v>
      </c>
    </row>
    <row r="103" spans="1:64" x14ac:dyDescent="0.2">
      <c r="A103" s="75" t="s">
        <v>841</v>
      </c>
      <c r="B103" s="75"/>
      <c r="C103" s="76">
        <v>48096.47</v>
      </c>
      <c r="D103" s="76"/>
      <c r="E103">
        <f t="shared" si="82"/>
        <v>293.00873695770622</v>
      </c>
      <c r="F103">
        <f t="shared" si="83"/>
        <v>293</v>
      </c>
      <c r="G103">
        <f t="shared" si="84"/>
        <v>1.8690299999434501E-2</v>
      </c>
      <c r="I103">
        <f t="shared" si="101"/>
        <v>1.8690299999434501E-2</v>
      </c>
      <c r="Q103" s="12">
        <f t="shared" si="85"/>
        <v>-1.6634685193852889E-3</v>
      </c>
      <c r="R103" s="2">
        <f t="shared" si="86"/>
        <v>33077.97</v>
      </c>
      <c r="S103" s="6">
        <v>0.1</v>
      </c>
      <c r="Z103">
        <f t="shared" si="87"/>
        <v>293</v>
      </c>
      <c r="AA103" s="72">
        <f t="shared" si="88"/>
        <v>1.1798837468785593E-3</v>
      </c>
      <c r="AB103" s="72">
        <f t="shared" si="89"/>
        <v>1.5846947733170653E-2</v>
      </c>
      <c r="AC103" s="72">
        <f t="shared" si="90"/>
        <v>1.8690299999434501E-2</v>
      </c>
      <c r="AD103" s="72">
        <f t="shared" si="91"/>
        <v>1.7510416252555942E-2</v>
      </c>
      <c r="AE103" s="72">
        <f t="shared" si="92"/>
        <v>3.0661467733777535E-5</v>
      </c>
      <c r="AF103">
        <f t="shared" si="93"/>
        <v>1.8690299999434501E-2</v>
      </c>
      <c r="AG103" s="127"/>
      <c r="AH103">
        <f t="shared" si="94"/>
        <v>2.8433522662638482E-3</v>
      </c>
      <c r="AI103">
        <f t="shared" si="95"/>
        <v>1.7594927742697617</v>
      </c>
      <c r="AJ103">
        <f t="shared" si="96"/>
        <v>6.3143369006013153E-2</v>
      </c>
      <c r="AK103">
        <f t="shared" si="97"/>
        <v>-5.1229543108421115E-3</v>
      </c>
      <c r="AL103">
        <f t="shared" si="98"/>
        <v>3.1348475247465082</v>
      </c>
      <c r="AM103">
        <f t="shared" si="99"/>
        <v>296.50914959043183</v>
      </c>
      <c r="AN103" s="72">
        <f t="shared" si="112"/>
        <v>9.4222842604573369</v>
      </c>
      <c r="AO103" s="72">
        <f t="shared" si="112"/>
        <v>9.4223825797965386</v>
      </c>
      <c r="AP103" s="72">
        <f t="shared" si="112"/>
        <v>9.4225120311527988</v>
      </c>
      <c r="AQ103" s="72">
        <f t="shared" si="112"/>
        <v>9.4226824721679101</v>
      </c>
      <c r="AR103" s="72">
        <f t="shared" si="112"/>
        <v>9.4229068817728479</v>
      </c>
      <c r="AS103" s="72">
        <f t="shared" si="112"/>
        <v>9.4232023484864911</v>
      </c>
      <c r="AT103" s="72">
        <f t="shared" si="112"/>
        <v>9.4235913716423898</v>
      </c>
      <c r="AU103" s="72">
        <f t="shared" si="100"/>
        <v>9.4241035746443433</v>
      </c>
      <c r="AW103">
        <v>3100</v>
      </c>
      <c r="AX103">
        <f t="shared" si="104"/>
        <v>-3.5424265703434626E-2</v>
      </c>
      <c r="AY103">
        <f t="shared" si="105"/>
        <v>-6.2584814351217516E-2</v>
      </c>
      <c r="AZ103">
        <f t="shared" si="106"/>
        <v>2.7160548647782886E-2</v>
      </c>
      <c r="BA103">
        <f t="shared" si="107"/>
        <v>0.47827181113738038</v>
      </c>
      <c r="BB103">
        <f t="shared" si="108"/>
        <v>0.67695186967606502</v>
      </c>
      <c r="BC103">
        <f t="shared" si="109"/>
        <v>-0.81354391060369291</v>
      </c>
      <c r="BD103">
        <f t="shared" si="110"/>
        <v>-0.43079873211068548</v>
      </c>
      <c r="BE103">
        <f t="shared" si="113"/>
        <v>10.843225162742991</v>
      </c>
      <c r="BF103">
        <f t="shared" si="113"/>
        <v>10.843213344473055</v>
      </c>
      <c r="BG103">
        <f t="shared" si="113"/>
        <v>10.84311085402536</v>
      </c>
      <c r="BH103">
        <f t="shared" si="113"/>
        <v>10.842224886477371</v>
      </c>
      <c r="BI103">
        <f t="shared" si="113"/>
        <v>10.834767996215701</v>
      </c>
      <c r="BJ103">
        <f t="shared" si="113"/>
        <v>10.782004271022046</v>
      </c>
      <c r="BK103">
        <f t="shared" si="113"/>
        <v>10.562809549727534</v>
      </c>
      <c r="BL103">
        <f t="shared" si="111"/>
        <v>10.092513649331474</v>
      </c>
    </row>
    <row r="104" spans="1:64" x14ac:dyDescent="0.2">
      <c r="A104" s="75" t="s">
        <v>841</v>
      </c>
      <c r="B104" s="75"/>
      <c r="C104" s="76">
        <v>48126.402000000002</v>
      </c>
      <c r="D104" s="76"/>
      <c r="E104">
        <f t="shared" si="82"/>
        <v>307.00073377112886</v>
      </c>
      <c r="F104">
        <f t="shared" si="83"/>
        <v>307</v>
      </c>
      <c r="G104">
        <f t="shared" si="84"/>
        <v>1.5697000053478405E-3</v>
      </c>
      <c r="I104">
        <f t="shared" si="101"/>
        <v>1.5697000053478405E-3</v>
      </c>
      <c r="Q104" s="12">
        <f t="shared" si="85"/>
        <v>-2.0273310093569946E-3</v>
      </c>
      <c r="R104" s="2">
        <f t="shared" si="86"/>
        <v>33107.902000000002</v>
      </c>
      <c r="S104" s="6">
        <v>0.1</v>
      </c>
      <c r="Z104">
        <f t="shared" si="87"/>
        <v>307</v>
      </c>
      <c r="AA104" s="72">
        <f t="shared" si="88"/>
        <v>1.1491064643636808E-3</v>
      </c>
      <c r="AB104" s="72">
        <f t="shared" si="89"/>
        <v>-1.6067374683728349E-3</v>
      </c>
      <c r="AC104" s="72">
        <f t="shared" si="90"/>
        <v>1.5697000053478405E-3</v>
      </c>
      <c r="AD104" s="72">
        <f t="shared" si="91"/>
        <v>4.2059354098415973E-4</v>
      </c>
      <c r="AE104" s="72">
        <f t="shared" si="92"/>
        <v>1.7689892671759407E-8</v>
      </c>
      <c r="AF104">
        <f t="shared" si="93"/>
        <v>1.5697000053478405E-3</v>
      </c>
      <c r="AG104" s="127"/>
      <c r="AH104">
        <f t="shared" si="94"/>
        <v>3.1764374737206754E-3</v>
      </c>
      <c r="AI104">
        <f t="shared" si="95"/>
        <v>1.7592414410770156</v>
      </c>
      <c r="AJ104">
        <f t="shared" si="96"/>
        <v>9.6377097734644618E-2</v>
      </c>
      <c r="AK104">
        <f t="shared" si="97"/>
        <v>2.0197845928382242E-2</v>
      </c>
      <c r="AL104">
        <f t="shared" si="98"/>
        <v>-3.1149962612249018</v>
      </c>
      <c r="AM104">
        <f t="shared" si="99"/>
        <v>-75.193735920698145</v>
      </c>
      <c r="AN104" s="72">
        <f t="shared" si="112"/>
        <v>9.4346112184872197</v>
      </c>
      <c r="AO104" s="72">
        <f t="shared" si="112"/>
        <v>9.4342235690522624</v>
      </c>
      <c r="AP104" s="72">
        <f t="shared" si="112"/>
        <v>9.4337131534100802</v>
      </c>
      <c r="AQ104" s="72">
        <f t="shared" si="112"/>
        <v>9.4330410957820856</v>
      </c>
      <c r="AR104" s="72">
        <f t="shared" si="112"/>
        <v>9.4321562119001161</v>
      </c>
      <c r="AS104" s="72">
        <f t="shared" si="112"/>
        <v>9.4309911129485737</v>
      </c>
      <c r="AT104" s="72">
        <f t="shared" si="112"/>
        <v>9.4294570761812793</v>
      </c>
      <c r="AU104" s="72">
        <f t="shared" si="100"/>
        <v>9.4274372907275712</v>
      </c>
      <c r="AW104">
        <v>3200</v>
      </c>
      <c r="AX104">
        <f t="shared" si="104"/>
        <v>-3.712543503699442E-2</v>
      </c>
      <c r="AY104">
        <f t="shared" si="105"/>
        <v>-6.4308972390505259E-2</v>
      </c>
      <c r="AZ104">
        <f t="shared" si="106"/>
        <v>2.7183537353510836E-2</v>
      </c>
      <c r="BA104">
        <f t="shared" si="107"/>
        <v>0.46768967302634967</v>
      </c>
      <c r="BB104">
        <f t="shared" si="108"/>
        <v>0.66258372163339208</v>
      </c>
      <c r="BC104">
        <f t="shared" si="109"/>
        <v>-0.79419367061667412</v>
      </c>
      <c r="BD104">
        <f t="shared" si="110"/>
        <v>-0.41937528713579564</v>
      </c>
      <c r="BE104">
        <f t="shared" si="113"/>
        <v>10.869839794146628</v>
      </c>
      <c r="BF104">
        <f t="shared" si="113"/>
        <v>10.869834955380041</v>
      </c>
      <c r="BG104">
        <f t="shared" si="113"/>
        <v>10.869784164264413</v>
      </c>
      <c r="BH104">
        <f t="shared" si="113"/>
        <v>10.869252250523807</v>
      </c>
      <c r="BI104">
        <f t="shared" si="113"/>
        <v>10.863809991605526</v>
      </c>
      <c r="BJ104">
        <f t="shared" si="113"/>
        <v>10.817384438121886</v>
      </c>
      <c r="BK104">
        <f t="shared" si="113"/>
        <v>10.600688454865018</v>
      </c>
      <c r="BL104">
        <f t="shared" si="111"/>
        <v>10.116325907068815</v>
      </c>
    </row>
    <row r="105" spans="1:64" x14ac:dyDescent="0.2">
      <c r="A105" s="75" t="s">
        <v>779</v>
      </c>
      <c r="B105" s="75"/>
      <c r="C105" s="76">
        <v>48160.627</v>
      </c>
      <c r="D105" s="76"/>
      <c r="E105">
        <f t="shared" si="82"/>
        <v>322.99953408314803</v>
      </c>
      <c r="F105">
        <f t="shared" si="83"/>
        <v>323</v>
      </c>
      <c r="G105">
        <f t="shared" si="84"/>
        <v>-9.9670000054175034E-4</v>
      </c>
      <c r="I105">
        <f t="shared" si="101"/>
        <v>-9.9670000054175034E-4</v>
      </c>
      <c r="Q105" s="12">
        <f t="shared" si="85"/>
        <v>-2.4424371310421242E-3</v>
      </c>
      <c r="R105" s="2">
        <f t="shared" si="86"/>
        <v>33142.127</v>
      </c>
      <c r="S105" s="6">
        <v>0.1</v>
      </c>
      <c r="Z105">
        <f t="shared" si="87"/>
        <v>323</v>
      </c>
      <c r="AA105" s="72">
        <f t="shared" si="88"/>
        <v>1.1139919119218262E-3</v>
      </c>
      <c r="AB105" s="72">
        <f t="shared" si="89"/>
        <v>-4.5531290435057003E-3</v>
      </c>
      <c r="AC105" s="72">
        <f t="shared" si="90"/>
        <v>-9.9670000054175034E-4</v>
      </c>
      <c r="AD105" s="72">
        <f t="shared" si="91"/>
        <v>-2.1106919124635765E-3</v>
      </c>
      <c r="AE105" s="72">
        <f t="shared" si="92"/>
        <v>4.45502034933915E-7</v>
      </c>
      <c r="AF105">
        <f t="shared" si="93"/>
        <v>-9.9670000054175034E-4</v>
      </c>
      <c r="AG105" s="127"/>
      <c r="AH105">
        <f t="shared" si="94"/>
        <v>3.5564290429639504E-3</v>
      </c>
      <c r="AI105">
        <f t="shared" si="95"/>
        <v>1.7579220916150038</v>
      </c>
      <c r="AJ105">
        <f t="shared" si="96"/>
        <v>0.13420050029582015</v>
      </c>
      <c r="AK105">
        <f t="shared" si="97"/>
        <v>4.9087899433445131E-2</v>
      </c>
      <c r="AL105">
        <f t="shared" si="98"/>
        <v>-3.0769165661034914</v>
      </c>
      <c r="AM105">
        <f t="shared" si="99"/>
        <v>-30.912549955434375</v>
      </c>
      <c r="AN105" s="72">
        <f t="shared" si="112"/>
        <v>9.4486960811785643</v>
      </c>
      <c r="AO105" s="72">
        <f t="shared" si="112"/>
        <v>9.447753778452622</v>
      </c>
      <c r="AP105" s="72">
        <f t="shared" si="112"/>
        <v>9.4465127964589026</v>
      </c>
      <c r="AQ105" s="72">
        <f t="shared" si="112"/>
        <v>9.4448785143658949</v>
      </c>
      <c r="AR105" s="72">
        <f t="shared" si="112"/>
        <v>9.4427263661518399</v>
      </c>
      <c r="AS105" s="72">
        <f t="shared" si="112"/>
        <v>9.4398923772660801</v>
      </c>
      <c r="AT105" s="72">
        <f t="shared" si="112"/>
        <v>9.4361607093842927</v>
      </c>
      <c r="AU105" s="72">
        <f t="shared" si="100"/>
        <v>9.4312472519655461</v>
      </c>
      <c r="AW105">
        <v>3300</v>
      </c>
      <c r="AX105">
        <f t="shared" si="104"/>
        <v>-3.8815038115885971E-2</v>
      </c>
      <c r="AY105">
        <f t="shared" si="105"/>
        <v>-6.6002433596592136E-2</v>
      </c>
      <c r="AZ105">
        <f t="shared" si="106"/>
        <v>2.7187395480706165E-2</v>
      </c>
      <c r="BA105">
        <f t="shared" si="107"/>
        <v>0.45774844351941291</v>
      </c>
      <c r="BB105">
        <f t="shared" si="108"/>
        <v>0.64860000569054344</v>
      </c>
      <c r="BC105">
        <f t="shared" si="109"/>
        <v>-0.77567416059187866</v>
      </c>
      <c r="BD105">
        <f t="shared" si="110"/>
        <v>-0.4085287772438726</v>
      </c>
      <c r="BE105">
        <f t="shared" si="113"/>
        <v>10.895876591650532</v>
      </c>
      <c r="BF105">
        <f t="shared" si="113"/>
        <v>10.895874927357632</v>
      </c>
      <c r="BG105">
        <f t="shared" si="113"/>
        <v>10.89585291453181</v>
      </c>
      <c r="BH105">
        <f t="shared" si="113"/>
        <v>10.895562215482411</v>
      </c>
      <c r="BI105">
        <f t="shared" si="113"/>
        <v>10.891799376348208</v>
      </c>
      <c r="BJ105">
        <f t="shared" si="113"/>
        <v>10.851685917064259</v>
      </c>
      <c r="BK105">
        <f t="shared" si="113"/>
        <v>10.63829272797523</v>
      </c>
      <c r="BL105">
        <f t="shared" si="111"/>
        <v>10.140138164806153</v>
      </c>
    </row>
    <row r="106" spans="1:64" x14ac:dyDescent="0.2">
      <c r="A106" s="75" t="s">
        <v>842</v>
      </c>
      <c r="B106" s="75"/>
      <c r="C106" s="76">
        <v>48496.485999999997</v>
      </c>
      <c r="D106" s="76">
        <v>7.0000000000000001E-3</v>
      </c>
      <c r="E106">
        <f t="shared" si="82"/>
        <v>480.00000373967458</v>
      </c>
      <c r="F106">
        <f t="shared" si="83"/>
        <v>480</v>
      </c>
      <c r="G106">
        <f t="shared" si="84"/>
        <v>7.9999954323284328E-6</v>
      </c>
      <c r="I106">
        <f t="shared" si="101"/>
        <v>7.9999954323284328E-6</v>
      </c>
      <c r="Q106" s="12">
        <f t="shared" si="85"/>
        <v>-6.4739781157490284E-3</v>
      </c>
      <c r="R106" s="2">
        <f t="shared" si="86"/>
        <v>33477.985999999997</v>
      </c>
      <c r="S106" s="6">
        <v>0.1</v>
      </c>
      <c r="Z106">
        <f t="shared" si="87"/>
        <v>480</v>
      </c>
      <c r="AA106" s="72">
        <f t="shared" si="88"/>
        <v>7.3367982146193417E-4</v>
      </c>
      <c r="AB106" s="72">
        <f t="shared" si="89"/>
        <v>-7.1996579417786342E-3</v>
      </c>
      <c r="AC106" s="72">
        <f t="shared" si="90"/>
        <v>7.9999954323284328E-6</v>
      </c>
      <c r="AD106" s="72">
        <f t="shared" si="91"/>
        <v>-7.2567982602960573E-4</v>
      </c>
      <c r="AE106" s="72">
        <f t="shared" si="92"/>
        <v>5.2661120990635892E-8</v>
      </c>
      <c r="AF106">
        <f t="shared" si="93"/>
        <v>7.9999954323284328E-6</v>
      </c>
      <c r="AG106" s="127"/>
      <c r="AH106">
        <f t="shared" si="94"/>
        <v>7.2076579372109626E-3</v>
      </c>
      <c r="AI106">
        <f t="shared" si="95"/>
        <v>1.6904292436905188</v>
      </c>
      <c r="AJ106">
        <f t="shared" si="96"/>
        <v>0.47919650095196348</v>
      </c>
      <c r="AK106">
        <f t="shared" si="97"/>
        <v>0.31648535240321662</v>
      </c>
      <c r="AL106">
        <f t="shared" si="98"/>
        <v>-2.7117841549795227</v>
      </c>
      <c r="AM106">
        <f t="shared" si="99"/>
        <v>-4.5813788363637791</v>
      </c>
      <c r="AN106" s="72">
        <f t="shared" si="112"/>
        <v>9.585822618688983</v>
      </c>
      <c r="AO106" s="72">
        <f t="shared" si="112"/>
        <v>9.5796938531879654</v>
      </c>
      <c r="AP106" s="72">
        <f t="shared" si="112"/>
        <v>9.5715317913190141</v>
      </c>
      <c r="AQ106" s="72">
        <f t="shared" si="112"/>
        <v>9.5606770339203351</v>
      </c>
      <c r="AR106" s="72">
        <f t="shared" si="112"/>
        <v>9.5462659474873348</v>
      </c>
      <c r="AS106" s="72">
        <f t="shared" si="112"/>
        <v>9.527171964915059</v>
      </c>
      <c r="AT106" s="72">
        <f t="shared" si="112"/>
        <v>9.5019297820069504</v>
      </c>
      <c r="AU106" s="72">
        <f t="shared" si="100"/>
        <v>9.4686324966131696</v>
      </c>
      <c r="AW106">
        <v>3400</v>
      </c>
      <c r="AX106">
        <f t="shared" si="104"/>
        <v>-4.049188204900997E-2</v>
      </c>
      <c r="AY106">
        <f t="shared" si="105"/>
        <v>-6.7665197969478175E-2</v>
      </c>
      <c r="AZ106">
        <f t="shared" si="106"/>
        <v>2.7173315920468202E-2</v>
      </c>
      <c r="BA106">
        <f t="shared" si="107"/>
        <v>0.44839204541982691</v>
      </c>
      <c r="BB106">
        <f t="shared" si="108"/>
        <v>0.63498444487132621</v>
      </c>
      <c r="BC106">
        <f t="shared" si="109"/>
        <v>-0.75791891740501105</v>
      </c>
      <c r="BD106">
        <f t="shared" si="110"/>
        <v>-0.39820668286023886</v>
      </c>
      <c r="BE106">
        <f t="shared" si="113"/>
        <v>10.921370395150545</v>
      </c>
      <c r="BF106">
        <f t="shared" si="113"/>
        <v>10.921369956764559</v>
      </c>
      <c r="BG106">
        <f t="shared" si="113"/>
        <v>10.921362171564557</v>
      </c>
      <c r="BH106">
        <f t="shared" si="113"/>
        <v>10.921224051448423</v>
      </c>
      <c r="BI106">
        <f t="shared" si="113"/>
        <v>10.918814842342565</v>
      </c>
      <c r="BJ106">
        <f t="shared" si="113"/>
        <v>10.884913882671478</v>
      </c>
      <c r="BK106">
        <f t="shared" si="113"/>
        <v>10.675614549029232</v>
      </c>
      <c r="BL106">
        <f t="shared" si="111"/>
        <v>10.163950422543493</v>
      </c>
    </row>
    <row r="107" spans="1:64" x14ac:dyDescent="0.2">
      <c r="A107" s="75" t="s">
        <v>779</v>
      </c>
      <c r="B107" s="75"/>
      <c r="C107" s="76">
        <v>48898.661</v>
      </c>
      <c r="D107" s="76"/>
      <c r="E107">
        <f t="shared" si="82"/>
        <v>668.00051551430215</v>
      </c>
      <c r="F107">
        <f t="shared" si="83"/>
        <v>668</v>
      </c>
      <c r="G107">
        <f t="shared" si="84"/>
        <v>1.1028000008082017E-3</v>
      </c>
      <c r="I107">
        <f t="shared" si="101"/>
        <v>1.1028000008082017E-3</v>
      </c>
      <c r="Q107" s="12">
        <f t="shared" si="85"/>
        <v>-1.1202006025327683E-2</v>
      </c>
      <c r="R107" s="2">
        <f t="shared" si="86"/>
        <v>33880.161</v>
      </c>
      <c r="S107" s="6">
        <v>0.1</v>
      </c>
      <c r="Z107">
        <f t="shared" si="87"/>
        <v>668</v>
      </c>
      <c r="AA107" s="72">
        <f t="shared" si="88"/>
        <v>3.5358058316869653E-5</v>
      </c>
      <c r="AB107" s="72">
        <f t="shared" si="89"/>
        <v>-1.0134564082836351E-2</v>
      </c>
      <c r="AC107" s="72">
        <f t="shared" si="90"/>
        <v>1.1028000008082017E-3</v>
      </c>
      <c r="AD107" s="72">
        <f t="shared" si="91"/>
        <v>1.0674419424913321E-3</v>
      </c>
      <c r="AE107" s="72">
        <f t="shared" si="92"/>
        <v>1.1394323005896682E-7</v>
      </c>
      <c r="AF107">
        <f t="shared" si="93"/>
        <v>1.1028000008082017E-3</v>
      </c>
      <c r="AG107" s="127"/>
      <c r="AH107">
        <f t="shared" si="94"/>
        <v>1.1237364083644553E-2</v>
      </c>
      <c r="AI107">
        <f t="shared" si="95"/>
        <v>1.5179149160739118</v>
      </c>
      <c r="AJ107">
        <f t="shared" si="96"/>
        <v>0.77729875230679479</v>
      </c>
      <c r="AK107">
        <f t="shared" si="97"/>
        <v>0.55553547009799753</v>
      </c>
      <c r="AL107">
        <f t="shared" si="98"/>
        <v>-2.3211624445756476</v>
      </c>
      <c r="AM107">
        <f t="shared" si="99"/>
        <v>-2.2994480760648499</v>
      </c>
      <c r="AN107" s="72">
        <f t="shared" si="112"/>
        <v>9.7436071641178685</v>
      </c>
      <c r="AO107" s="72">
        <f t="shared" si="112"/>
        <v>9.7327221401929798</v>
      </c>
      <c r="AP107" s="72">
        <f t="shared" si="112"/>
        <v>9.7177182792908496</v>
      </c>
      <c r="AQ107" s="72">
        <f t="shared" si="112"/>
        <v>9.6971469715465748</v>
      </c>
      <c r="AR107" s="72">
        <f t="shared" si="112"/>
        <v>9.6691312735412609</v>
      </c>
      <c r="AS107" s="72">
        <f t="shared" si="112"/>
        <v>9.6312849459259358</v>
      </c>
      <c r="AT107" s="72">
        <f t="shared" si="112"/>
        <v>9.5806204518270537</v>
      </c>
      <c r="AU107" s="72">
        <f t="shared" si="100"/>
        <v>9.5133995411593677</v>
      </c>
      <c r="AW107">
        <v>3500</v>
      </c>
      <c r="AX107">
        <f t="shared" si="104"/>
        <v>-4.2154879012685283E-2</v>
      </c>
      <c r="AY107">
        <f t="shared" si="105"/>
        <v>-6.9297265509163347E-2</v>
      </c>
      <c r="AZ107">
        <f t="shared" si="106"/>
        <v>2.7142386496478065E-2</v>
      </c>
      <c r="BA107">
        <f t="shared" si="107"/>
        <v>0.43957083546689268</v>
      </c>
      <c r="BB107">
        <f t="shared" si="108"/>
        <v>0.62172111699806831</v>
      </c>
      <c r="BC107">
        <f t="shared" si="109"/>
        <v>-0.74086876091658593</v>
      </c>
      <c r="BD107">
        <f t="shared" si="110"/>
        <v>-0.38836297360846705</v>
      </c>
      <c r="BE107">
        <f t="shared" si="113"/>
        <v>10.946352864219818</v>
      </c>
      <c r="BF107">
        <f t="shared" si="113"/>
        <v>10.946352791872295</v>
      </c>
      <c r="BG107">
        <f t="shared" si="113"/>
        <v>10.94635085588645</v>
      </c>
      <c r="BH107">
        <f t="shared" si="113"/>
        <v>10.946299078039743</v>
      </c>
      <c r="BI107">
        <f t="shared" si="113"/>
        <v>10.94493390442547</v>
      </c>
      <c r="BJ107">
        <f t="shared" si="113"/>
        <v>10.917076239521489</v>
      </c>
      <c r="BK107">
        <f t="shared" si="113"/>
        <v>10.712646258147501</v>
      </c>
      <c r="BL107">
        <f t="shared" si="111"/>
        <v>10.187762680280834</v>
      </c>
    </row>
    <row r="108" spans="1:64" x14ac:dyDescent="0.2">
      <c r="A108" s="75" t="s">
        <v>779</v>
      </c>
      <c r="B108" s="75"/>
      <c r="C108" s="76">
        <v>49206.707000000002</v>
      </c>
      <c r="D108" s="76"/>
      <c r="E108">
        <f t="shared" si="82"/>
        <v>811.99953497132185</v>
      </c>
      <c r="F108">
        <f t="shared" si="83"/>
        <v>812</v>
      </c>
      <c r="G108">
        <f t="shared" si="84"/>
        <v>-9.9480000062612817E-4</v>
      </c>
      <c r="I108">
        <f t="shared" si="101"/>
        <v>-9.9480000062612817E-4</v>
      </c>
      <c r="Q108" s="12">
        <f t="shared" si="85"/>
        <v>-1.4750096501304596E-2</v>
      </c>
      <c r="R108" s="2">
        <f t="shared" si="86"/>
        <v>34188.207000000002</v>
      </c>
      <c r="S108" s="6">
        <v>0.1</v>
      </c>
      <c r="Z108">
        <f t="shared" si="87"/>
        <v>812</v>
      </c>
      <c r="AA108" s="72">
        <f t="shared" si="88"/>
        <v>-7.9129827739774991E-4</v>
      </c>
      <c r="AB108" s="72">
        <f t="shared" si="89"/>
        <v>-1.4953598224532974E-2</v>
      </c>
      <c r="AC108" s="72">
        <f t="shared" si="90"/>
        <v>-9.9480000062612817E-4</v>
      </c>
      <c r="AD108" s="72">
        <f t="shared" si="91"/>
        <v>-2.0350172322837826E-4</v>
      </c>
      <c r="AE108" s="72">
        <f t="shared" si="92"/>
        <v>4.1412951356919462E-9</v>
      </c>
      <c r="AF108">
        <f t="shared" si="93"/>
        <v>-9.9480000062612817E-4</v>
      </c>
      <c r="AG108" s="127"/>
      <c r="AH108">
        <f t="shared" si="94"/>
        <v>1.3958798223906846E-2</v>
      </c>
      <c r="AI108">
        <f t="shared" si="95"/>
        <v>1.3639614562695594</v>
      </c>
      <c r="AJ108">
        <f t="shared" si="96"/>
        <v>0.90904125309984274</v>
      </c>
      <c r="AK108">
        <f t="shared" si="97"/>
        <v>0.66662401485319422</v>
      </c>
      <c r="AL108">
        <f t="shared" si="98"/>
        <v>-2.0705457045067091</v>
      </c>
      <c r="AM108">
        <f t="shared" si="99"/>
        <v>-1.6853150847643612</v>
      </c>
      <c r="AN108" s="72">
        <f t="shared" si="112"/>
        <v>9.856671033627677</v>
      </c>
      <c r="AO108" s="72">
        <f t="shared" si="112"/>
        <v>9.8437452913103041</v>
      </c>
      <c r="AP108" s="72">
        <f t="shared" si="112"/>
        <v>9.8251910503311422</v>
      </c>
      <c r="AQ108" s="72">
        <f t="shared" si="112"/>
        <v>9.7988077475325532</v>
      </c>
      <c r="AR108" s="72">
        <f t="shared" si="112"/>
        <v>9.7617514371576366</v>
      </c>
      <c r="AS108" s="72">
        <f t="shared" si="112"/>
        <v>9.7104919248698831</v>
      </c>
      <c r="AT108" s="72">
        <f t="shared" si="112"/>
        <v>9.6408066373834487</v>
      </c>
      <c r="AU108" s="72">
        <f t="shared" si="100"/>
        <v>9.5476891923011369</v>
      </c>
      <c r="AW108">
        <v>3600</v>
      </c>
      <c r="AX108">
        <f t="shared" si="104"/>
        <v>-4.3803033890113897E-2</v>
      </c>
      <c r="AY108">
        <f t="shared" si="105"/>
        <v>-7.0898636215647654E-2</v>
      </c>
      <c r="AZ108">
        <f t="shared" si="106"/>
        <v>2.7095602325533756E-2</v>
      </c>
      <c r="BA108">
        <f t="shared" si="107"/>
        <v>0.43124068783822878</v>
      </c>
      <c r="BB108">
        <f t="shared" si="108"/>
        <v>0.60879455531064863</v>
      </c>
      <c r="BC108">
        <f t="shared" si="109"/>
        <v>-0.72447075793231264</v>
      </c>
      <c r="BD108">
        <f t="shared" si="110"/>
        <v>-0.37895709050202542</v>
      </c>
      <c r="BE108">
        <f t="shared" si="113"/>
        <v>10.970852915739405</v>
      </c>
      <c r="BF108">
        <f t="shared" si="113"/>
        <v>10.970852911657854</v>
      </c>
      <c r="BG108">
        <f t="shared" si="113"/>
        <v>10.970852694256882</v>
      </c>
      <c r="BH108">
        <f t="shared" si="113"/>
        <v>10.970841117309003</v>
      </c>
      <c r="BI108">
        <f t="shared" si="113"/>
        <v>10.970232263139909</v>
      </c>
      <c r="BJ108">
        <f t="shared" si="113"/>
        <v>10.948183512797623</v>
      </c>
      <c r="BK108">
        <f t="shared" si="113"/>
        <v>10.749380359943062</v>
      </c>
      <c r="BL108">
        <f t="shared" si="111"/>
        <v>10.211574938018174</v>
      </c>
    </row>
    <row r="109" spans="1:64" x14ac:dyDescent="0.2">
      <c r="A109" s="75" t="s">
        <v>843</v>
      </c>
      <c r="B109" s="75"/>
      <c r="C109" s="76">
        <v>49232.377</v>
      </c>
      <c r="D109" s="76">
        <v>6.0000000000000001E-3</v>
      </c>
      <c r="E109">
        <f t="shared" si="82"/>
        <v>823.99921952967156</v>
      </c>
      <c r="F109">
        <f t="shared" si="83"/>
        <v>824</v>
      </c>
      <c r="G109">
        <f t="shared" si="84"/>
        <v>-1.6696000020601787E-3</v>
      </c>
      <c r="I109">
        <f t="shared" si="101"/>
        <v>-1.6696000020601787E-3</v>
      </c>
      <c r="Q109" s="12">
        <f t="shared" si="85"/>
        <v>-1.5042897484048405E-2</v>
      </c>
      <c r="R109" s="2">
        <f t="shared" si="86"/>
        <v>34213.877</v>
      </c>
      <c r="S109" s="6">
        <v>0.1</v>
      </c>
      <c r="Z109">
        <f t="shared" si="87"/>
        <v>824</v>
      </c>
      <c r="AA109" s="72">
        <f t="shared" si="88"/>
        <v>-8.7331667889903666E-4</v>
      </c>
      <c r="AB109" s="72">
        <f t="shared" si="89"/>
        <v>-1.5839180807209547E-2</v>
      </c>
      <c r="AC109" s="72">
        <f t="shared" si="90"/>
        <v>-1.6696000020601787E-3</v>
      </c>
      <c r="AD109" s="72">
        <f t="shared" si="91"/>
        <v>-7.96283323161142E-4</v>
      </c>
      <c r="AE109" s="72">
        <f t="shared" si="92"/>
        <v>6.3406713074455173E-8</v>
      </c>
      <c r="AF109">
        <f t="shared" si="93"/>
        <v>-1.6696000020601787E-3</v>
      </c>
      <c r="AG109" s="127"/>
      <c r="AH109">
        <f t="shared" si="94"/>
        <v>1.4169580805149368E-2</v>
      </c>
      <c r="AI109">
        <f t="shared" si="95"/>
        <v>1.3512934577217304</v>
      </c>
      <c r="AJ109">
        <f t="shared" si="96"/>
        <v>0.91675687547212636</v>
      </c>
      <c r="AK109">
        <f t="shared" si="97"/>
        <v>0.67338579238855412</v>
      </c>
      <c r="AL109">
        <f t="shared" si="98"/>
        <v>-2.0516389455968596</v>
      </c>
      <c r="AM109">
        <f t="shared" si="99"/>
        <v>-1.6495796645936502</v>
      </c>
      <c r="AN109" s="72">
        <f t="shared" si="112"/>
        <v>9.8657300398350767</v>
      </c>
      <c r="AO109" s="72">
        <f t="shared" si="112"/>
        <v>9.8527015242507652</v>
      </c>
      <c r="AP109" s="72">
        <f t="shared" si="112"/>
        <v>9.8339268945994327</v>
      </c>
      <c r="AQ109" s="72">
        <f t="shared" si="112"/>
        <v>9.8071359930191448</v>
      </c>
      <c r="AR109" s="72">
        <f t="shared" si="112"/>
        <v>9.769394015692594</v>
      </c>
      <c r="AS109" s="72">
        <f t="shared" si="112"/>
        <v>9.7170647730294828</v>
      </c>
      <c r="AT109" s="72">
        <f t="shared" si="112"/>
        <v>9.6458176303638297</v>
      </c>
      <c r="AU109" s="72">
        <f t="shared" si="100"/>
        <v>9.5505466632296194</v>
      </c>
      <c r="AW109">
        <v>3700</v>
      </c>
      <c r="AX109">
        <f t="shared" si="104"/>
        <v>-4.5435433858835125E-2</v>
      </c>
      <c r="AY109">
        <f t="shared" si="105"/>
        <v>-7.2469310088931108E-2</v>
      </c>
      <c r="AZ109">
        <f t="shared" si="106"/>
        <v>2.7033876230095982E-2</v>
      </c>
      <c r="BA109">
        <f t="shared" si="107"/>
        <v>0.42336223792326066</v>
      </c>
      <c r="BB109">
        <f t="shared" si="108"/>
        <v>0.59618981891192113</v>
      </c>
      <c r="BC109">
        <f t="shared" si="109"/>
        <v>-0.70867737363238059</v>
      </c>
      <c r="BD109">
        <f t="shared" si="110"/>
        <v>-0.36995312370500633</v>
      </c>
      <c r="BE109">
        <f t="shared" si="113"/>
        <v>10.994897073421361</v>
      </c>
      <c r="BF109">
        <f t="shared" si="113"/>
        <v>10.994897073421344</v>
      </c>
      <c r="BG109">
        <f t="shared" si="113"/>
        <v>10.994897073388719</v>
      </c>
      <c r="BH109">
        <f t="shared" si="113"/>
        <v>10.99489700996067</v>
      </c>
      <c r="BI109">
        <f t="shared" si="113"/>
        <v>10.994783257503565</v>
      </c>
      <c r="BJ109">
        <f t="shared" si="113"/>
        <v>10.978248730902051</v>
      </c>
      <c r="BK109">
        <f t="shared" si="113"/>
        <v>10.785809527771343</v>
      </c>
      <c r="BL109">
        <f t="shared" si="111"/>
        <v>10.235387195755512</v>
      </c>
    </row>
    <row r="110" spans="1:64" x14ac:dyDescent="0.2">
      <c r="A110" s="75" t="s">
        <v>779</v>
      </c>
      <c r="B110" s="75"/>
      <c r="C110" s="76">
        <v>49251.635000000002</v>
      </c>
      <c r="D110" s="76"/>
      <c r="E110">
        <f t="shared" si="82"/>
        <v>833.00155397551248</v>
      </c>
      <c r="F110">
        <f t="shared" si="83"/>
        <v>833</v>
      </c>
      <c r="G110">
        <f t="shared" si="84"/>
        <v>3.3242999998037703E-3</v>
      </c>
      <c r="I110">
        <f t="shared" si="101"/>
        <v>3.3242999998037703E-3</v>
      </c>
      <c r="Q110" s="12">
        <f t="shared" si="85"/>
        <v>-1.5262208136032513E-2</v>
      </c>
      <c r="R110" s="2">
        <f t="shared" si="86"/>
        <v>34233.135000000002</v>
      </c>
      <c r="S110" s="6">
        <v>0.1</v>
      </c>
      <c r="Z110">
        <f t="shared" si="87"/>
        <v>833</v>
      </c>
      <c r="AA110" s="72">
        <f t="shared" si="88"/>
        <v>-9.3619144072011433E-4</v>
      </c>
      <c r="AB110" s="72">
        <f t="shared" si="89"/>
        <v>-1.1001716695508628E-2</v>
      </c>
      <c r="AC110" s="72">
        <f t="shared" si="90"/>
        <v>3.3242999998037703E-3</v>
      </c>
      <c r="AD110" s="72">
        <f t="shared" si="91"/>
        <v>4.2604914405238847E-3</v>
      </c>
      <c r="AE110" s="72">
        <f t="shared" si="92"/>
        <v>1.8151787314777287E-6</v>
      </c>
      <c r="AF110">
        <f t="shared" si="93"/>
        <v>3.3242999998037703E-3</v>
      </c>
      <c r="AG110" s="127"/>
      <c r="AH110">
        <f t="shared" si="94"/>
        <v>1.4326016695312398E-2</v>
      </c>
      <c r="AI110">
        <f t="shared" si="95"/>
        <v>1.3418421684357202</v>
      </c>
      <c r="AJ110">
        <f t="shared" si="96"/>
        <v>0.92225326035414001</v>
      </c>
      <c r="AK110">
        <f t="shared" si="97"/>
        <v>0.6782325933689819</v>
      </c>
      <c r="AL110">
        <f t="shared" si="98"/>
        <v>-2.0376540289273422</v>
      </c>
      <c r="AM110">
        <f t="shared" si="99"/>
        <v>-1.6238562272474819</v>
      </c>
      <c r="AN110" s="72">
        <f t="shared" si="112"/>
        <v>9.8724858269408617</v>
      </c>
      <c r="AO110" s="72">
        <f t="shared" si="112"/>
        <v>9.8593869041049462</v>
      </c>
      <c r="AP110" s="72">
        <f t="shared" si="112"/>
        <v>9.8404547605160033</v>
      </c>
      <c r="AQ110" s="72">
        <f t="shared" si="112"/>
        <v>9.8133663268196329</v>
      </c>
      <c r="AR110" s="72">
        <f t="shared" si="112"/>
        <v>9.7751174932911145</v>
      </c>
      <c r="AS110" s="72">
        <f t="shared" si="112"/>
        <v>9.7219912930288519</v>
      </c>
      <c r="AT110" s="72">
        <f t="shared" si="112"/>
        <v>9.6495753655634395</v>
      </c>
      <c r="AU110" s="72">
        <f t="shared" si="100"/>
        <v>9.5526897664259796</v>
      </c>
      <c r="AW110">
        <v>3800</v>
      </c>
      <c r="AX110">
        <f t="shared" si="104"/>
        <v>-4.705123949331709E-2</v>
      </c>
      <c r="AY110">
        <f t="shared" si="105"/>
        <v>-7.4009287129013709E-2</v>
      </c>
      <c r="AZ110">
        <f t="shared" si="106"/>
        <v>2.6958047635696619E-2</v>
      </c>
      <c r="BA110">
        <f t="shared" si="107"/>
        <v>0.41590025292031862</v>
      </c>
      <c r="BB110">
        <f t="shared" si="108"/>
        <v>0.58389254045441297</v>
      </c>
      <c r="BC110">
        <f t="shared" si="109"/>
        <v>-0.69344577001921792</v>
      </c>
      <c r="BD110">
        <f t="shared" si="110"/>
        <v>-0.36131914202342347</v>
      </c>
      <c r="BE110">
        <f t="shared" si="113"/>
        <v>11.018509749499868</v>
      </c>
      <c r="BF110">
        <f t="shared" si="113"/>
        <v>11.018509748703469</v>
      </c>
      <c r="BG110">
        <f t="shared" si="113"/>
        <v>11.018509794425732</v>
      </c>
      <c r="BH110">
        <f t="shared" si="113"/>
        <v>11.018507169308025</v>
      </c>
      <c r="BI110">
        <f t="shared" si="113"/>
        <v>11.018657405548472</v>
      </c>
      <c r="BJ110">
        <f t="shared" si="113"/>
        <v>11.007287300782448</v>
      </c>
      <c r="BK110">
        <f t="shared" si="113"/>
        <v>10.821926607884375</v>
      </c>
      <c r="BL110">
        <f t="shared" si="111"/>
        <v>10.259199453492853</v>
      </c>
    </row>
    <row r="111" spans="1:64" x14ac:dyDescent="0.2">
      <c r="A111" s="75" t="s">
        <v>779</v>
      </c>
      <c r="B111" s="75"/>
      <c r="C111" s="76">
        <v>49544.709000000003</v>
      </c>
      <c r="D111" s="76"/>
      <c r="E111">
        <f t="shared" si="82"/>
        <v>970.00177026900883</v>
      </c>
      <c r="F111">
        <f t="shared" si="83"/>
        <v>970</v>
      </c>
      <c r="G111">
        <f t="shared" si="84"/>
        <v>3.7870000014663674E-3</v>
      </c>
      <c r="I111">
        <f t="shared" si="101"/>
        <v>3.7870000014663674E-3</v>
      </c>
      <c r="Q111" s="12">
        <f t="shared" si="85"/>
        <v>-1.8569903713350884E-2</v>
      </c>
      <c r="R111" s="2">
        <f t="shared" si="86"/>
        <v>34526.209000000003</v>
      </c>
      <c r="S111" s="6">
        <v>0.1</v>
      </c>
      <c r="Z111">
        <f t="shared" si="87"/>
        <v>970</v>
      </c>
      <c r="AA111" s="72">
        <f t="shared" si="88"/>
        <v>-2.0373666718249556E-3</v>
      </c>
      <c r="AB111" s="72">
        <f t="shared" si="89"/>
        <v>-1.2745537040059561E-2</v>
      </c>
      <c r="AC111" s="72">
        <f t="shared" si="90"/>
        <v>3.7870000014663674E-3</v>
      </c>
      <c r="AD111" s="72">
        <f t="shared" si="91"/>
        <v>5.824366673291323E-3</v>
      </c>
      <c r="AE111" s="72">
        <f t="shared" si="92"/>
        <v>3.3923247144946632E-6</v>
      </c>
      <c r="AF111">
        <f t="shared" si="93"/>
        <v>3.7870000014663674E-3</v>
      </c>
      <c r="AG111" s="127"/>
      <c r="AH111">
        <f t="shared" si="94"/>
        <v>1.6532537041525928E-2</v>
      </c>
      <c r="AI111">
        <f t="shared" si="95"/>
        <v>1.2053235015047146</v>
      </c>
      <c r="AJ111">
        <f t="shared" si="96"/>
        <v>0.97930207354148824</v>
      </c>
      <c r="AK111">
        <f t="shared" si="97"/>
        <v>0.73123031840774599</v>
      </c>
      <c r="AL111">
        <f t="shared" si="98"/>
        <v>-1.8445391453936857</v>
      </c>
      <c r="AM111">
        <f t="shared" si="99"/>
        <v>-1.3194660137100851</v>
      </c>
      <c r="AN111" s="72">
        <f t="shared" ref="AN111:AT120" si="114">$AU111+$AB$7*SIN(AO111)</f>
        <v>9.9711498156097012</v>
      </c>
      <c r="AO111" s="72">
        <f t="shared" si="114"/>
        <v>9.9576486398372772</v>
      </c>
      <c r="AP111" s="72">
        <f t="shared" si="114"/>
        <v>9.9371337957066679</v>
      </c>
      <c r="AQ111" s="72">
        <f t="shared" si="114"/>
        <v>9.9064045082813266</v>
      </c>
      <c r="AR111" s="72">
        <f t="shared" si="114"/>
        <v>9.8612688194661846</v>
      </c>
      <c r="AS111" s="72">
        <f t="shared" si="114"/>
        <v>9.7966225453441638</v>
      </c>
      <c r="AT111" s="72">
        <f t="shared" si="114"/>
        <v>9.7067171685620437</v>
      </c>
      <c r="AU111" s="72">
        <f t="shared" si="100"/>
        <v>9.5853125595261339</v>
      </c>
      <c r="AW111">
        <v>3900</v>
      </c>
      <c r="AX111">
        <f t="shared" si="104"/>
        <v>-4.8649677067899168E-2</v>
      </c>
      <c r="AY111">
        <f t="shared" si="105"/>
        <v>-7.5518567335895459E-2</v>
      </c>
      <c r="AZ111">
        <f t="shared" si="106"/>
        <v>2.6868890267996291E-2</v>
      </c>
      <c r="BA111">
        <f t="shared" si="107"/>
        <v>0.4088231035028671</v>
      </c>
      <c r="BB111">
        <f t="shared" si="108"/>
        <v>0.57188895596504385</v>
      </c>
      <c r="BC111">
        <f t="shared" si="109"/>
        <v>-0.67873722015611138</v>
      </c>
      <c r="BD111">
        <f t="shared" si="110"/>
        <v>-0.35302664097001307</v>
      </c>
      <c r="BE111">
        <f t="shared" si="113"/>
        <v>11.041713474946171</v>
      </c>
      <c r="BF111">
        <f t="shared" si="113"/>
        <v>11.041713465646509</v>
      </c>
      <c r="BG111">
        <f t="shared" si="113"/>
        <v>11.041713731117259</v>
      </c>
      <c r="BH111">
        <f t="shared" si="113"/>
        <v>11.041706152315554</v>
      </c>
      <c r="BI111">
        <f t="shared" si="113"/>
        <v>11.041922029038147</v>
      </c>
      <c r="BJ111">
        <f t="shared" si="113"/>
        <v>11.035316876933258</v>
      </c>
      <c r="BK111">
        <f t="shared" si="113"/>
        <v>10.85772462348692</v>
      </c>
      <c r="BL111">
        <f t="shared" si="111"/>
        <v>10.283011711230193</v>
      </c>
    </row>
    <row r="112" spans="1:64" x14ac:dyDescent="0.2">
      <c r="A112" s="75" t="s">
        <v>779</v>
      </c>
      <c r="B112" s="75"/>
      <c r="C112" s="76">
        <v>49574.652000000002</v>
      </c>
      <c r="D112" s="76"/>
      <c r="E112">
        <f t="shared" si="82"/>
        <v>983.9989091365851</v>
      </c>
      <c r="F112">
        <f t="shared" si="83"/>
        <v>984</v>
      </c>
      <c r="G112">
        <f t="shared" si="84"/>
        <v>-2.3336000012932345E-3</v>
      </c>
      <c r="I112">
        <f t="shared" si="101"/>
        <v>-2.3336000012932345E-3</v>
      </c>
      <c r="Q112" s="12">
        <f t="shared" si="85"/>
        <v>-1.8904671744814815E-2</v>
      </c>
      <c r="R112" s="2">
        <f t="shared" si="86"/>
        <v>34556.152000000002</v>
      </c>
      <c r="S112" s="6">
        <v>0.1</v>
      </c>
      <c r="Z112">
        <f t="shared" si="87"/>
        <v>984</v>
      </c>
      <c r="AA112" s="72">
        <f t="shared" si="88"/>
        <v>-2.1649464203337652E-3</v>
      </c>
      <c r="AB112" s="72">
        <f t="shared" si="89"/>
        <v>-1.9073325325774285E-2</v>
      </c>
      <c r="AC112" s="72">
        <f t="shared" si="90"/>
        <v>-2.3336000012932345E-3</v>
      </c>
      <c r="AD112" s="72">
        <f t="shared" si="91"/>
        <v>-1.6865358095946928E-4</v>
      </c>
      <c r="AE112" s="72">
        <f t="shared" si="92"/>
        <v>2.8444030370452258E-9</v>
      </c>
      <c r="AF112">
        <f t="shared" si="93"/>
        <v>-2.3336000012932345E-3</v>
      </c>
      <c r="AG112" s="127"/>
      <c r="AH112">
        <f t="shared" si="94"/>
        <v>1.673972532448105E-2</v>
      </c>
      <c r="AI112">
        <f t="shared" si="95"/>
        <v>1.1923079519032007</v>
      </c>
      <c r="AJ112">
        <f t="shared" si="96"/>
        <v>0.98274143758739785</v>
      </c>
      <c r="AK112">
        <f t="shared" si="97"/>
        <v>0.73476062119825558</v>
      </c>
      <c r="AL112">
        <f t="shared" si="98"/>
        <v>-1.8267829542963205</v>
      </c>
      <c r="AM112">
        <f t="shared" si="99"/>
        <v>-1.2954123782241838</v>
      </c>
      <c r="AN112" s="72">
        <f t="shared" si="114"/>
        <v>9.980784646424798</v>
      </c>
      <c r="AO112" s="72">
        <f t="shared" si="114"/>
        <v>9.9673080062616961</v>
      </c>
      <c r="AP112" s="72">
        <f t="shared" si="114"/>
        <v>9.946715370542794</v>
      </c>
      <c r="AQ112" s="72">
        <f t="shared" si="114"/>
        <v>9.9157093433388113</v>
      </c>
      <c r="AR112" s="72">
        <f t="shared" si="114"/>
        <v>9.8699617369595565</v>
      </c>
      <c r="AS112" s="72">
        <f t="shared" si="114"/>
        <v>9.8042075643315698</v>
      </c>
      <c r="AT112" s="72">
        <f t="shared" si="114"/>
        <v>9.7125496398543358</v>
      </c>
      <c r="AU112" s="72">
        <f t="shared" si="100"/>
        <v>9.5886462756093618</v>
      </c>
      <c r="AW112">
        <v>4000</v>
      </c>
      <c r="AX112">
        <f t="shared" si="104"/>
        <v>-5.0230031833561131E-2</v>
      </c>
      <c r="AY112">
        <f t="shared" si="105"/>
        <v>-7.6997150709576329E-2</v>
      </c>
      <c r="AZ112">
        <f t="shared" si="106"/>
        <v>2.6767118876015201E-2</v>
      </c>
      <c r="BA112">
        <f t="shared" si="107"/>
        <v>0.40210231669364893</v>
      </c>
      <c r="BB112">
        <f t="shared" si="108"/>
        <v>0.56016592022471212</v>
      </c>
      <c r="BC112">
        <f t="shared" si="109"/>
        <v>-0.66451661413310559</v>
      </c>
      <c r="BD112">
        <f t="shared" si="110"/>
        <v>-0.34505008421431915</v>
      </c>
      <c r="BE112">
        <f t="shared" ref="BE112:BK121" si="115">$BL112+$AB$7*SIN(BF112)</f>
        <v>11.064529091136784</v>
      </c>
      <c r="BF112">
        <f t="shared" si="115"/>
        <v>11.064529074253723</v>
      </c>
      <c r="BG112">
        <f t="shared" si="115"/>
        <v>11.064529396877564</v>
      </c>
      <c r="BH112">
        <f t="shared" si="115"/>
        <v>11.064523231494247</v>
      </c>
      <c r="BI112">
        <f t="shared" si="115"/>
        <v>11.064640957680751</v>
      </c>
      <c r="BJ112">
        <f t="shared" si="115"/>
        <v>11.062357225036649</v>
      </c>
      <c r="BK112">
        <f t="shared" si="115"/>
        <v>10.893196778692312</v>
      </c>
      <c r="BL112">
        <f t="shared" si="111"/>
        <v>10.306823968967533</v>
      </c>
    </row>
    <row r="113" spans="1:64" x14ac:dyDescent="0.2">
      <c r="A113" s="75" t="s">
        <v>844</v>
      </c>
      <c r="B113" s="75"/>
      <c r="C113" s="76">
        <v>49600.322</v>
      </c>
      <c r="D113" s="76">
        <v>3.0000000000000001E-3</v>
      </c>
      <c r="E113">
        <f t="shared" si="82"/>
        <v>995.99859369493493</v>
      </c>
      <c r="F113">
        <f t="shared" si="83"/>
        <v>996</v>
      </c>
      <c r="G113">
        <f t="shared" si="84"/>
        <v>-3.008400002727285E-3</v>
      </c>
      <c r="I113">
        <f t="shared" si="101"/>
        <v>-3.008400002727285E-3</v>
      </c>
      <c r="Q113" s="12">
        <f t="shared" si="85"/>
        <v>-1.9191136901185967E-2</v>
      </c>
      <c r="R113" s="2">
        <f t="shared" si="86"/>
        <v>34581.822</v>
      </c>
      <c r="S113" s="6">
        <v>0.1</v>
      </c>
      <c r="Z113">
        <f t="shared" si="87"/>
        <v>996</v>
      </c>
      <c r="AA113" s="72">
        <f t="shared" si="88"/>
        <v>-2.2764708918737303E-3</v>
      </c>
      <c r="AB113" s="72">
        <f t="shared" si="89"/>
        <v>-1.9923066012039522E-2</v>
      </c>
      <c r="AC113" s="72">
        <f t="shared" si="90"/>
        <v>-3.008400002727285E-3</v>
      </c>
      <c r="AD113" s="72">
        <f t="shared" si="91"/>
        <v>-7.3192911085355472E-4</v>
      </c>
      <c r="AE113" s="72">
        <f t="shared" si="92"/>
        <v>5.357202233148752E-8</v>
      </c>
      <c r="AF113">
        <f t="shared" si="93"/>
        <v>-3.008400002727285E-3</v>
      </c>
      <c r="AG113" s="127"/>
      <c r="AH113">
        <f t="shared" si="94"/>
        <v>1.6914666009312237E-2</v>
      </c>
      <c r="AI113">
        <f t="shared" si="95"/>
        <v>1.181305136737052</v>
      </c>
      <c r="AJ113">
        <f t="shared" si="96"/>
        <v>0.98539635428086281</v>
      </c>
      <c r="AK113">
        <f t="shared" si="97"/>
        <v>0.7375526870818172</v>
      </c>
      <c r="AL113">
        <f t="shared" si="98"/>
        <v>-1.8118369366478386</v>
      </c>
      <c r="AM113">
        <f t="shared" si="99"/>
        <v>-1.2755904832889544</v>
      </c>
      <c r="AN113" s="72">
        <f t="shared" si="114"/>
        <v>9.9889766802515005</v>
      </c>
      <c r="AO113" s="72">
        <f t="shared" si="114"/>
        <v>9.9755298386483897</v>
      </c>
      <c r="AP113" s="72">
        <f t="shared" si="114"/>
        <v>9.9548823998255695</v>
      </c>
      <c r="AQ113" s="72">
        <f t="shared" si="114"/>
        <v>9.9236532865181566</v>
      </c>
      <c r="AR113" s="72">
        <f t="shared" si="114"/>
        <v>9.8773952758825612</v>
      </c>
      <c r="AS113" s="72">
        <f t="shared" si="114"/>
        <v>9.8107023820432708</v>
      </c>
      <c r="AT113" s="72">
        <f t="shared" si="114"/>
        <v>9.7175478060194465</v>
      </c>
      <c r="AU113" s="72">
        <f t="shared" si="100"/>
        <v>9.5915037465378425</v>
      </c>
      <c r="AW113">
        <v>4100</v>
      </c>
      <c r="AX113">
        <f t="shared" si="104"/>
        <v>-5.1791642106322755E-2</v>
      </c>
      <c r="AY113">
        <f t="shared" si="105"/>
        <v>-7.844503725005636E-2</v>
      </c>
      <c r="AZ113">
        <f t="shared" si="106"/>
        <v>2.6653395143733605E-2</v>
      </c>
      <c r="BA113">
        <f t="shared" si="107"/>
        <v>0.39571219458627738</v>
      </c>
      <c r="BB113">
        <f t="shared" si="108"/>
        <v>0.5487109102624399</v>
      </c>
      <c r="BC113">
        <f t="shared" si="109"/>
        <v>-0.65075203824034833</v>
      </c>
      <c r="BD113">
        <f t="shared" si="110"/>
        <v>-0.33736651919902394</v>
      </c>
      <c r="BE113">
        <f t="shared" si="115"/>
        <v>11.086975912984103</v>
      </c>
      <c r="BF113">
        <f t="shared" si="115"/>
        <v>11.08697594916336</v>
      </c>
      <c r="BG113">
        <f t="shared" si="115"/>
        <v>11.086975427274377</v>
      </c>
      <c r="BH113">
        <f t="shared" si="115"/>
        <v>11.086982955281496</v>
      </c>
      <c r="BI113">
        <f t="shared" si="115"/>
        <v>11.086874307331286</v>
      </c>
      <c r="BJ113">
        <f t="shared" si="115"/>
        <v>11.088430081204187</v>
      </c>
      <c r="BK113">
        <f t="shared" si="115"/>
        <v>10.928336462375691</v>
      </c>
      <c r="BL113">
        <f t="shared" si="111"/>
        <v>10.330636226704872</v>
      </c>
    </row>
    <row r="114" spans="1:64" x14ac:dyDescent="0.2">
      <c r="A114" s="75" t="s">
        <v>845</v>
      </c>
      <c r="B114" s="75"/>
      <c r="C114" s="76">
        <v>49895.531999999999</v>
      </c>
      <c r="D114" s="76">
        <v>3.0000000000000001E-3</v>
      </c>
      <c r="E114">
        <f t="shared" si="82"/>
        <v>1133.9973034133093</v>
      </c>
      <c r="F114">
        <f t="shared" si="83"/>
        <v>1134</v>
      </c>
      <c r="G114">
        <f t="shared" si="84"/>
        <v>-5.7686000000103377E-3</v>
      </c>
      <c r="I114">
        <f t="shared" si="101"/>
        <v>-5.7686000000103377E-3</v>
      </c>
      <c r="Q114" s="12">
        <f t="shared" si="85"/>
        <v>-2.2453714977091331E-2</v>
      </c>
      <c r="R114" s="2">
        <f t="shared" si="86"/>
        <v>34877.031999999999</v>
      </c>
      <c r="S114" s="6">
        <v>0.1</v>
      </c>
      <c r="Z114">
        <f t="shared" si="87"/>
        <v>1134</v>
      </c>
      <c r="AA114" s="72">
        <f t="shared" si="88"/>
        <v>-3.6973784012774187E-3</v>
      </c>
      <c r="AB114" s="72">
        <f t="shared" si="89"/>
        <v>-2.452493657582425E-2</v>
      </c>
      <c r="AC114" s="72">
        <f t="shared" si="90"/>
        <v>-5.7686000000103377E-3</v>
      </c>
      <c r="AD114" s="72">
        <f t="shared" si="91"/>
        <v>-2.071221598732919E-3</v>
      </c>
      <c r="AE114" s="72">
        <f t="shared" si="92"/>
        <v>4.2899589110577495E-7</v>
      </c>
      <c r="AF114">
        <f t="shared" si="93"/>
        <v>-5.7686000000103377E-3</v>
      </c>
      <c r="AG114" s="127"/>
      <c r="AH114">
        <f t="shared" si="94"/>
        <v>1.8756336575813912E-2</v>
      </c>
      <c r="AI114">
        <f t="shared" si="95"/>
        <v>1.0652361348345398</v>
      </c>
      <c r="AJ114">
        <f t="shared" si="96"/>
        <v>0.99987091531349215</v>
      </c>
      <c r="AK114">
        <f t="shared" si="97"/>
        <v>0.75670322157415182</v>
      </c>
      <c r="AL114">
        <f t="shared" si="98"/>
        <v>-1.656794682507164</v>
      </c>
      <c r="AM114">
        <f t="shared" si="99"/>
        <v>-1.0899202793765701</v>
      </c>
      <c r="AN114" s="72">
        <f t="shared" si="114"/>
        <v>10.078823236767585</v>
      </c>
      <c r="AO114" s="72">
        <f t="shared" si="114"/>
        <v>10.066227585061137</v>
      </c>
      <c r="AP114" s="72">
        <f t="shared" si="114"/>
        <v>10.045685605891396</v>
      </c>
      <c r="AQ114" s="72">
        <f t="shared" si="114"/>
        <v>10.012813112930724</v>
      </c>
      <c r="AR114" s="72">
        <f t="shared" si="114"/>
        <v>9.9616447563384902</v>
      </c>
      <c r="AS114" s="72">
        <f t="shared" si="114"/>
        <v>9.8849205605338994</v>
      </c>
      <c r="AT114" s="72">
        <f t="shared" si="114"/>
        <v>9.774948355848629</v>
      </c>
      <c r="AU114" s="72">
        <f t="shared" si="100"/>
        <v>9.6243646622153722</v>
      </c>
      <c r="AW114">
        <v>4200</v>
      </c>
      <c r="AX114">
        <f t="shared" si="104"/>
        <v>-5.3333894050665659E-2</v>
      </c>
      <c r="AY114">
        <f t="shared" si="105"/>
        <v>-7.9862226957335525E-2</v>
      </c>
      <c r="AZ114">
        <f t="shared" si="106"/>
        <v>2.6528332906669869E-2</v>
      </c>
      <c r="BA114">
        <f t="shared" si="107"/>
        <v>0.38962948698411415</v>
      </c>
      <c r="BB114">
        <f t="shared" si="108"/>
        <v>0.53751201902885881</v>
      </c>
      <c r="BC114">
        <f t="shared" si="109"/>
        <v>-0.63741441310371938</v>
      </c>
      <c r="BD114">
        <f t="shared" si="110"/>
        <v>-0.32995525219077687</v>
      </c>
      <c r="BE114">
        <f t="shared" si="115"/>
        <v>11.109071871102364</v>
      </c>
      <c r="BF114">
        <f t="shared" si="115"/>
        <v>11.109072142699839</v>
      </c>
      <c r="BG114">
        <f t="shared" si="115"/>
        <v>11.10906898519972</v>
      </c>
      <c r="BH114">
        <f t="shared" si="115"/>
        <v>11.109105687824558</v>
      </c>
      <c r="BI114">
        <f t="shared" si="115"/>
        <v>11.108678326092988</v>
      </c>
      <c r="BJ114">
        <f t="shared" si="115"/>
        <v>11.113559007768849</v>
      </c>
      <c r="BK114">
        <f t="shared" si="115"/>
        <v>10.963137251922504</v>
      </c>
      <c r="BL114">
        <f t="shared" si="111"/>
        <v>10.354448484442212</v>
      </c>
    </row>
    <row r="115" spans="1:64" x14ac:dyDescent="0.2">
      <c r="A115" s="75" t="s">
        <v>848</v>
      </c>
      <c r="B115" s="75"/>
      <c r="C115" s="76">
        <v>51369.449000000001</v>
      </c>
      <c r="D115" s="76">
        <v>4.0000000000000001E-3</v>
      </c>
      <c r="E115">
        <f t="shared" si="82"/>
        <v>1822.9937609587112</v>
      </c>
      <c r="F115">
        <f t="shared" si="83"/>
        <v>1823</v>
      </c>
      <c r="G115">
        <f t="shared" si="84"/>
        <v>-1.3346699997782707E-2</v>
      </c>
      <c r="I115">
        <f t="shared" si="101"/>
        <v>-1.3346699997782707E-2</v>
      </c>
      <c r="Q115" s="12">
        <f t="shared" si="85"/>
        <v>-3.7868406104085477E-2</v>
      </c>
      <c r="R115" s="2">
        <f t="shared" si="86"/>
        <v>36350.949000000001</v>
      </c>
      <c r="S115" s="6">
        <v>0.1</v>
      </c>
      <c r="Z115">
        <f t="shared" si="87"/>
        <v>1823</v>
      </c>
      <c r="AA115" s="72">
        <f t="shared" si="88"/>
        <v>-1.3525896917608062E-2</v>
      </c>
      <c r="AB115" s="72">
        <f t="shared" si="89"/>
        <v>-3.7689209184260122E-2</v>
      </c>
      <c r="AC115" s="72">
        <f t="shared" si="90"/>
        <v>-1.3346699997782707E-2</v>
      </c>
      <c r="AD115" s="72">
        <f t="shared" si="91"/>
        <v>1.7919691982535429E-4</v>
      </c>
      <c r="AE115" s="72">
        <f t="shared" si="92"/>
        <v>3.2111536074894458E-9</v>
      </c>
      <c r="AF115">
        <f t="shared" si="93"/>
        <v>-1.3346699997782707E-2</v>
      </c>
      <c r="AG115" s="127"/>
      <c r="AH115">
        <f t="shared" si="94"/>
        <v>2.4342509186477415E-2</v>
      </c>
      <c r="AI115">
        <f t="shared" si="95"/>
        <v>0.71615000367019421</v>
      </c>
      <c r="AJ115">
        <f t="shared" si="96"/>
        <v>0.89915771588909288</v>
      </c>
      <c r="AK115">
        <f t="shared" si="97"/>
        <v>0.70447476776135809</v>
      </c>
      <c r="AL115">
        <f t="shared" si="98"/>
        <v>-1.1877715539824767</v>
      </c>
      <c r="AM115">
        <f t="shared" si="99"/>
        <v>-0.67519814373257303</v>
      </c>
      <c r="AN115" s="72">
        <f t="shared" si="114"/>
        <v>10.426693771761231</v>
      </c>
      <c r="AO115" s="72">
        <f t="shared" si="114"/>
        <v>10.422726923783459</v>
      </c>
      <c r="AP115" s="72">
        <f t="shared" si="114"/>
        <v>10.41316182848402</v>
      </c>
      <c r="AQ115" s="72">
        <f t="shared" si="114"/>
        <v>10.390648599669234</v>
      </c>
      <c r="AR115" s="72">
        <f t="shared" si="114"/>
        <v>10.340335724516001</v>
      </c>
      <c r="AS115" s="72">
        <f t="shared" si="114"/>
        <v>10.238223735074326</v>
      </c>
      <c r="AT115" s="72">
        <f t="shared" si="114"/>
        <v>10.05858189644859</v>
      </c>
      <c r="AU115" s="72">
        <f t="shared" si="100"/>
        <v>9.7884311180256436</v>
      </c>
      <c r="AW115">
        <v>4300</v>
      </c>
      <c r="AX115">
        <f t="shared" si="104"/>
        <v>-5.4856217072641392E-2</v>
      </c>
      <c r="AY115">
        <f t="shared" si="105"/>
        <v>-8.1248719831413838E-2</v>
      </c>
      <c r="AZ115">
        <f t="shared" si="106"/>
        <v>2.6392502758772446E-2</v>
      </c>
      <c r="BA115">
        <f t="shared" si="107"/>
        <v>0.38383310863784592</v>
      </c>
      <c r="BB115">
        <f t="shared" si="108"/>
        <v>0.52655794102081666</v>
      </c>
      <c r="BC115">
        <f t="shared" si="109"/>
        <v>-0.624477179822432</v>
      </c>
      <c r="BD115">
        <f t="shared" si="110"/>
        <v>-0.3227975714178658</v>
      </c>
      <c r="BE115">
        <f t="shared" si="115"/>
        <v>11.130833638588483</v>
      </c>
      <c r="BF115">
        <f t="shared" si="115"/>
        <v>11.130834499179935</v>
      </c>
      <c r="BG115">
        <f t="shared" si="115"/>
        <v>11.130826096227299</v>
      </c>
      <c r="BH115">
        <f t="shared" si="115"/>
        <v>11.130908121813652</v>
      </c>
      <c r="BI115">
        <f t="shared" si="115"/>
        <v>11.130105301863964</v>
      </c>
      <c r="BJ115">
        <f t="shared" si="115"/>
        <v>11.1377692465586</v>
      </c>
      <c r="BK115">
        <f t="shared" si="115"/>
        <v>10.997592916870088</v>
      </c>
      <c r="BL115">
        <f t="shared" si="111"/>
        <v>10.378260742179553</v>
      </c>
    </row>
    <row r="116" spans="1:64" x14ac:dyDescent="0.2">
      <c r="A116" s="76" t="s">
        <v>861</v>
      </c>
      <c r="B116" s="77" t="s">
        <v>854</v>
      </c>
      <c r="C116" s="76">
        <v>52137.429759999999</v>
      </c>
      <c r="D116" s="76" t="s">
        <v>862</v>
      </c>
      <c r="E116">
        <f t="shared" si="82"/>
        <v>2181.9936389050431</v>
      </c>
      <c r="F116">
        <f t="shared" si="83"/>
        <v>2182</v>
      </c>
      <c r="G116">
        <f t="shared" si="84"/>
        <v>-1.3607799999590497E-2</v>
      </c>
      <c r="I116">
        <f t="shared" si="101"/>
        <v>-1.3607799999590497E-2</v>
      </c>
      <c r="O116" s="25"/>
      <c r="Q116" s="12">
        <f t="shared" si="85"/>
        <v>-4.5322697183046108E-2</v>
      </c>
      <c r="R116" s="2">
        <f t="shared" si="86"/>
        <v>37118.929759999999</v>
      </c>
      <c r="S116" s="6">
        <v>0.1</v>
      </c>
      <c r="Z116">
        <f t="shared" si="87"/>
        <v>2182</v>
      </c>
      <c r="AA116" s="72">
        <f t="shared" si="88"/>
        <v>-1.9560136220818626E-2</v>
      </c>
      <c r="AB116" s="72">
        <f t="shared" si="89"/>
        <v>-3.937036096181798E-2</v>
      </c>
      <c r="AC116" s="72">
        <f t="shared" si="90"/>
        <v>-1.3607799999590497E-2</v>
      </c>
      <c r="AD116" s="72">
        <f t="shared" si="91"/>
        <v>5.9523362212281286E-3</v>
      </c>
      <c r="AE116" s="72">
        <f t="shared" si="92"/>
        <v>3.5430306490544357E-6</v>
      </c>
      <c r="AF116">
        <f t="shared" si="93"/>
        <v>-1.3607799999590497E-2</v>
      </c>
      <c r="AG116" s="127"/>
      <c r="AH116">
        <f t="shared" si="94"/>
        <v>2.5762560962227482E-2</v>
      </c>
      <c r="AI116">
        <f t="shared" si="95"/>
        <v>0.62077971162128964</v>
      </c>
      <c r="AJ116">
        <f t="shared" si="96"/>
        <v>0.82942624611089122</v>
      </c>
      <c r="AK116">
        <f t="shared" si="97"/>
        <v>0.65806344049097421</v>
      </c>
      <c r="AL116">
        <f t="shared" si="98"/>
        <v>-1.0480103343132203</v>
      </c>
      <c r="AM116">
        <f t="shared" si="99"/>
        <v>-0.57789225179607262</v>
      </c>
      <c r="AN116" s="72">
        <f t="shared" si="114"/>
        <v>10.563040021846859</v>
      </c>
      <c r="AO116" s="72">
        <f t="shared" si="114"/>
        <v>10.561656532351202</v>
      </c>
      <c r="AP116" s="72">
        <f t="shared" si="114"/>
        <v>10.557343973395593</v>
      </c>
      <c r="AQ116" s="72">
        <f t="shared" si="114"/>
        <v>10.544148330582674</v>
      </c>
      <c r="AR116" s="72">
        <f t="shared" si="114"/>
        <v>10.505827623290859</v>
      </c>
      <c r="AS116" s="72">
        <f t="shared" si="114"/>
        <v>10.407476599050867</v>
      </c>
      <c r="AT116" s="72">
        <f t="shared" si="114"/>
        <v>10.203688970766365</v>
      </c>
      <c r="AU116" s="72">
        <f t="shared" si="100"/>
        <v>9.8739171233026948</v>
      </c>
      <c r="AW116">
        <v>4400</v>
      </c>
      <c r="AX116">
        <f t="shared" si="104"/>
        <v>-5.6358079757941812E-2</v>
      </c>
      <c r="AY116">
        <f t="shared" si="105"/>
        <v>-8.2604515872291284E-2</v>
      </c>
      <c r="AZ116">
        <f t="shared" si="106"/>
        <v>2.6246436114349476E-2</v>
      </c>
      <c r="BA116">
        <f t="shared" si="107"/>
        <v>0.37830389375090712</v>
      </c>
      <c r="BB116">
        <f t="shared" si="108"/>
        <v>0.5158379514411473</v>
      </c>
      <c r="BC116">
        <f t="shared" si="109"/>
        <v>-0.61191602566368375</v>
      </c>
      <c r="BD116">
        <f t="shared" si="110"/>
        <v>-0.3158765095064498</v>
      </c>
      <c r="BE116">
        <f t="shared" si="115"/>
        <v>11.152276746397124</v>
      </c>
      <c r="BF116">
        <f t="shared" si="115"/>
        <v>11.152278739785771</v>
      </c>
      <c r="BG116">
        <f t="shared" si="115"/>
        <v>11.15226192160044</v>
      </c>
      <c r="BH116">
        <f t="shared" si="115"/>
        <v>11.15240376021854</v>
      </c>
      <c r="BI116">
        <f t="shared" si="115"/>
        <v>11.151203524703512</v>
      </c>
      <c r="BJ116">
        <f t="shared" si="115"/>
        <v>11.161087570557934</v>
      </c>
      <c r="BK116">
        <f t="shared" si="115"/>
        <v>11.031697422440338</v>
      </c>
      <c r="BL116">
        <f t="shared" si="111"/>
        <v>10.402072999916893</v>
      </c>
    </row>
    <row r="117" spans="1:64" x14ac:dyDescent="0.2">
      <c r="A117" s="76" t="s">
        <v>861</v>
      </c>
      <c r="B117" s="77" t="s">
        <v>854</v>
      </c>
      <c r="C117" s="76">
        <v>52137.436699999998</v>
      </c>
      <c r="D117" s="76" t="s">
        <v>862</v>
      </c>
      <c r="E117">
        <f t="shared" ref="E117:E132" si="116">+(C117-C$7)/C$8</f>
        <v>2181.9968830737548</v>
      </c>
      <c r="F117">
        <f t="shared" ref="F117:F132" si="117">ROUND(2*E117,0)/2</f>
        <v>2182</v>
      </c>
      <c r="G117">
        <f t="shared" ref="G117:G132" si="118">+C117-(C$7+F117*C$8)</f>
        <v>-6.6678000002866611E-3</v>
      </c>
      <c r="I117">
        <f t="shared" si="101"/>
        <v>-6.6678000002866611E-3</v>
      </c>
      <c r="O117" s="25"/>
      <c r="Q117" s="12">
        <f t="shared" ref="Q117:Q132" si="119">+D$11+D$12*F117+D$13*F117^2</f>
        <v>-4.5322697183046108E-2</v>
      </c>
      <c r="R117" s="2">
        <f t="shared" ref="R117:R132" si="120">+C117-15018.5</f>
        <v>37118.936699999998</v>
      </c>
      <c r="S117" s="6">
        <v>0.1</v>
      </c>
      <c r="Z117">
        <f t="shared" ref="Z117:Z132" si="121">F117</f>
        <v>2182</v>
      </c>
      <c r="AA117" s="72">
        <f t="shared" ref="AA117:AA132" si="122">AB$3+AB$4*Z117+AB$5*Z117^2+AH117</f>
        <v>-1.9560136220818626E-2</v>
      </c>
      <c r="AB117" s="72">
        <f t="shared" ref="AB117:AB132" si="123">IF(S117&lt;&gt;0,G117-AH117, -9999)</f>
        <v>-3.2430360962514143E-2</v>
      </c>
      <c r="AC117" s="72">
        <f t="shared" ref="AC117:AC132" si="124">+G117-P117</f>
        <v>-6.6678000002866611E-3</v>
      </c>
      <c r="AD117" s="72">
        <f t="shared" ref="AD117:AD132" si="125">IF(S117&lt;&gt;0,G117-AA117, -9999)</f>
        <v>1.2892336220531965E-2</v>
      </c>
      <c r="AE117" s="72">
        <f t="shared" ref="AE117:AE132" si="126">+(G117-AA117)^2*S117</f>
        <v>1.6621233322324042E-5</v>
      </c>
      <c r="AF117">
        <f t="shared" ref="AF117:AF132" si="127">IF(S117&lt;&gt;0,G117-P117, -9999)</f>
        <v>-6.6678000002866611E-3</v>
      </c>
      <c r="AG117" s="127"/>
      <c r="AH117">
        <f t="shared" ref="AH117:AH132" si="128">$AB$6*($AB$11/AI117*AJ117+$AB$12)</f>
        <v>2.5762560962227482E-2</v>
      </c>
      <c r="AI117">
        <f t="shared" ref="AI117:AI132" si="129">1+$AB$7*COS(AL117)</f>
        <v>0.62077971162128964</v>
      </c>
      <c r="AJ117">
        <f t="shared" ref="AJ117:AJ132" si="130">SIN(AL117+RADIANS($AB$9))</f>
        <v>0.82942624611089122</v>
      </c>
      <c r="AK117">
        <f t="shared" ref="AK117:AK132" si="131">$AB$7*SIN(AL117)</f>
        <v>0.65806344049097421</v>
      </c>
      <c r="AL117">
        <f t="shared" ref="AL117:AL132" si="132">2*ATAN(AM117)</f>
        <v>-1.0480103343132203</v>
      </c>
      <c r="AM117">
        <f t="shared" ref="AM117:AM132" si="133">SQRT((1+$AB$7)/(1-$AB$7))*TAN(AN117/2)</f>
        <v>-0.57789225179607262</v>
      </c>
      <c r="AN117" s="72">
        <f t="shared" si="114"/>
        <v>10.563040021846859</v>
      </c>
      <c r="AO117" s="72">
        <f t="shared" si="114"/>
        <v>10.561656532351202</v>
      </c>
      <c r="AP117" s="72">
        <f t="shared" si="114"/>
        <v>10.557343973395593</v>
      </c>
      <c r="AQ117" s="72">
        <f t="shared" si="114"/>
        <v>10.544148330582674</v>
      </c>
      <c r="AR117" s="72">
        <f t="shared" si="114"/>
        <v>10.505827623290859</v>
      </c>
      <c r="AS117" s="72">
        <f t="shared" si="114"/>
        <v>10.407476599050867</v>
      </c>
      <c r="AT117" s="72">
        <f t="shared" si="114"/>
        <v>10.203688970766365</v>
      </c>
      <c r="AU117" s="72">
        <f t="shared" ref="AU117:AU132" si="134">RADIANS($AB$9)+$AB$18*(F117-AB$15)</f>
        <v>9.8739171233026948</v>
      </c>
      <c r="AW117">
        <v>4500</v>
      </c>
      <c r="AX117">
        <f t="shared" si="104"/>
        <v>-5.7838986303109151E-2</v>
      </c>
      <c r="AY117">
        <f t="shared" si="105"/>
        <v>-8.3929615079967879E-2</v>
      </c>
      <c r="AZ117">
        <f t="shared" si="106"/>
        <v>2.6090628776858728E-2</v>
      </c>
      <c r="BA117">
        <f t="shared" si="107"/>
        <v>0.37302438193588017</v>
      </c>
      <c r="BB117">
        <f t="shared" si="108"/>
        <v>0.50534188033929228</v>
      </c>
      <c r="BC117">
        <f t="shared" si="109"/>
        <v>-0.5997086427888918</v>
      </c>
      <c r="BD117">
        <f t="shared" si="110"/>
        <v>-0.30917663836785775</v>
      </c>
      <c r="BE117">
        <f t="shared" si="115"/>
        <v>11.173415690029676</v>
      </c>
      <c r="BF117">
        <f t="shared" si="115"/>
        <v>11.173419525794724</v>
      </c>
      <c r="BG117">
        <f t="shared" si="115"/>
        <v>11.17339097603096</v>
      </c>
      <c r="BH117">
        <f t="shared" si="115"/>
        <v>11.173603364526155</v>
      </c>
      <c r="BI117">
        <f t="shared" si="115"/>
        <v>11.172017297385999</v>
      </c>
      <c r="BJ117">
        <f t="shared" si="115"/>
        <v>11.183542134833083</v>
      </c>
      <c r="BK117">
        <f t="shared" si="115"/>
        <v>11.065444932961396</v>
      </c>
      <c r="BL117">
        <f t="shared" si="111"/>
        <v>10.425885257654231</v>
      </c>
    </row>
    <row r="118" spans="1:64" x14ac:dyDescent="0.2">
      <c r="A118" s="73" t="s">
        <v>948</v>
      </c>
      <c r="B118" s="78" t="s">
        <v>854</v>
      </c>
      <c r="C118" s="79">
        <v>52492.527900000001</v>
      </c>
      <c r="D118" s="79">
        <v>5.9999999999999995E-4</v>
      </c>
      <c r="E118">
        <f t="shared" si="116"/>
        <v>2347.9876267218351</v>
      </c>
      <c r="F118">
        <f t="shared" si="117"/>
        <v>2348</v>
      </c>
      <c r="G118">
        <f t="shared" si="118"/>
        <v>-2.646919999824604E-2</v>
      </c>
      <c r="J118">
        <f>G118</f>
        <v>-2.646919999824604E-2</v>
      </c>
      <c r="Q118" s="12">
        <f t="shared" si="119"/>
        <v>-4.8635766704817562E-2</v>
      </c>
      <c r="R118" s="2">
        <f t="shared" si="120"/>
        <v>37474.027900000001</v>
      </c>
      <c r="S118" s="6">
        <v>1</v>
      </c>
      <c r="Z118">
        <f t="shared" si="121"/>
        <v>2348</v>
      </c>
      <c r="AA118" s="72">
        <f t="shared" si="122"/>
        <v>-2.2422333744983858E-2</v>
      </c>
      <c r="AB118" s="72">
        <f t="shared" si="123"/>
        <v>-5.2682632958079748E-2</v>
      </c>
      <c r="AC118" s="72">
        <f t="shared" si="124"/>
        <v>-2.646919999824604E-2</v>
      </c>
      <c r="AD118" s="72">
        <f t="shared" si="125"/>
        <v>-4.0468662532621817E-3</v>
      </c>
      <c r="AE118" s="72">
        <f t="shared" si="126"/>
        <v>1.637712647179229E-5</v>
      </c>
      <c r="AF118">
        <f t="shared" si="127"/>
        <v>-2.646919999824604E-2</v>
      </c>
      <c r="AG118" s="127"/>
      <c r="AH118">
        <f t="shared" si="128"/>
        <v>2.6213432959833704E-2</v>
      </c>
      <c r="AI118">
        <f t="shared" si="129"/>
        <v>0.58671156984865358</v>
      </c>
      <c r="AJ118">
        <f t="shared" si="130"/>
        <v>0.79891467178620257</v>
      </c>
      <c r="AK118">
        <f t="shared" si="131"/>
        <v>0.6372191085740333</v>
      </c>
      <c r="AL118">
        <f t="shared" si="132"/>
        <v>-0.9954190457600276</v>
      </c>
      <c r="AM118">
        <f t="shared" si="133"/>
        <v>-0.54333213963425742</v>
      </c>
      <c r="AN118" s="72">
        <f t="shared" si="114"/>
        <v>10.619727243050713</v>
      </c>
      <c r="AO118" s="72">
        <f t="shared" si="114"/>
        <v>10.618966713657464</v>
      </c>
      <c r="AP118" s="72">
        <f t="shared" si="114"/>
        <v>10.616253263446644</v>
      </c>
      <c r="AQ118" s="72">
        <f t="shared" si="114"/>
        <v>10.60671893399671</v>
      </c>
      <c r="AR118" s="72">
        <f t="shared" si="114"/>
        <v>10.574842672151751</v>
      </c>
      <c r="AS118" s="72">
        <f t="shared" si="114"/>
        <v>10.481647602499807</v>
      </c>
      <c r="AT118" s="72">
        <f t="shared" si="114"/>
        <v>10.269997291305369</v>
      </c>
      <c r="AU118" s="72">
        <f t="shared" si="134"/>
        <v>9.9134454711466784</v>
      </c>
      <c r="AW118">
        <v>4600</v>
      </c>
      <c r="AX118">
        <f t="shared" si="104"/>
        <v>-5.9298473395579282E-2</v>
      </c>
      <c r="AY118">
        <f t="shared" si="105"/>
        <v>-8.5224017454443621E-2</v>
      </c>
      <c r="AZ118">
        <f t="shared" si="106"/>
        <v>2.5925544058864342E-2</v>
      </c>
      <c r="BA118">
        <f t="shared" si="107"/>
        <v>0.36797863096009487</v>
      </c>
      <c r="BB118">
        <f t="shared" si="108"/>
        <v>0.49506008305863264</v>
      </c>
      <c r="BC118">
        <f t="shared" si="109"/>
        <v>-0.58783451494536521</v>
      </c>
      <c r="BD118">
        <f t="shared" si="110"/>
        <v>-0.30268389116480238</v>
      </c>
      <c r="BE118">
        <f t="shared" si="115"/>
        <v>11.194264029286835</v>
      </c>
      <c r="BF118">
        <f t="shared" si="115"/>
        <v>11.194270506589682</v>
      </c>
      <c r="BG118">
        <f t="shared" si="115"/>
        <v>11.194227297102016</v>
      </c>
      <c r="BH118">
        <f t="shared" si="115"/>
        <v>11.194515368418584</v>
      </c>
      <c r="BI118">
        <f t="shared" si="115"/>
        <v>11.192586987641103</v>
      </c>
      <c r="BJ118">
        <f t="shared" si="115"/>
        <v>11.205162327560545</v>
      </c>
      <c r="BK118">
        <f t="shared" si="115"/>
        <v>11.098829815176472</v>
      </c>
      <c r="BL118">
        <f t="shared" si="111"/>
        <v>10.449697515391572</v>
      </c>
    </row>
    <row r="119" spans="1:64" x14ac:dyDescent="0.2">
      <c r="A119" s="80" t="s">
        <v>858</v>
      </c>
      <c r="B119" s="77" t="s">
        <v>854</v>
      </c>
      <c r="C119" s="76">
        <v>52800.580999999998</v>
      </c>
      <c r="D119" s="76">
        <v>5.0000000000000001E-3</v>
      </c>
      <c r="E119">
        <f t="shared" si="116"/>
        <v>2491.9899651410792</v>
      </c>
      <c r="F119">
        <f t="shared" si="117"/>
        <v>2492</v>
      </c>
      <c r="G119">
        <f t="shared" si="118"/>
        <v>-2.1466800004418474E-2</v>
      </c>
      <c r="I119">
        <f>G119</f>
        <v>-2.1466800004418474E-2</v>
      </c>
      <c r="Q119" s="12">
        <f t="shared" si="119"/>
        <v>-5.1441239391999322E-2</v>
      </c>
      <c r="R119" s="2">
        <f t="shared" si="120"/>
        <v>37782.080999999998</v>
      </c>
      <c r="S119" s="6">
        <v>0.1</v>
      </c>
      <c r="Z119">
        <f t="shared" si="121"/>
        <v>2492</v>
      </c>
      <c r="AA119" s="72">
        <f t="shared" si="122"/>
        <v>-2.4920036505000742E-2</v>
      </c>
      <c r="AB119" s="72">
        <f t="shared" si="123"/>
        <v>-4.7988002891417053E-2</v>
      </c>
      <c r="AC119" s="72">
        <f t="shared" si="124"/>
        <v>-2.1466800004418474E-2</v>
      </c>
      <c r="AD119" s="72">
        <f t="shared" si="125"/>
        <v>3.4532365005822685E-3</v>
      </c>
      <c r="AE119" s="72">
        <f t="shared" si="126"/>
        <v>1.1924842328953672E-6</v>
      </c>
      <c r="AF119">
        <f t="shared" si="127"/>
        <v>-2.1466800004418474E-2</v>
      </c>
      <c r="AG119" s="127"/>
      <c r="AH119">
        <f t="shared" si="128"/>
        <v>2.6521202886998579E-2</v>
      </c>
      <c r="AI119">
        <f t="shared" si="129"/>
        <v>0.56086926763659073</v>
      </c>
      <c r="AJ119">
        <f t="shared" si="130"/>
        <v>0.77351840409684891</v>
      </c>
      <c r="AK119">
        <f t="shared" si="131"/>
        <v>0.61969324566500317</v>
      </c>
      <c r="AL119">
        <f t="shared" si="132"/>
        <v>-0.95430454529584285</v>
      </c>
      <c r="AM119">
        <f t="shared" si="133"/>
        <v>-0.51699662971394267</v>
      </c>
      <c r="AN119" s="72">
        <f t="shared" si="114"/>
        <v>10.666350752116754</v>
      </c>
      <c r="AO119" s="72">
        <f t="shared" si="114"/>
        <v>10.665927804168714</v>
      </c>
      <c r="AP119" s="72">
        <f t="shared" si="114"/>
        <v>10.66421182638018</v>
      </c>
      <c r="AQ119" s="72">
        <f t="shared" si="114"/>
        <v>10.657335809903829</v>
      </c>
      <c r="AR119" s="72">
        <f t="shared" si="114"/>
        <v>10.63103305926473</v>
      </c>
      <c r="AS119" s="72">
        <f t="shared" si="114"/>
        <v>10.543759415398245</v>
      </c>
      <c r="AT119" s="72">
        <f t="shared" si="114"/>
        <v>10.327068045196903</v>
      </c>
      <c r="AU119" s="72">
        <f t="shared" si="134"/>
        <v>9.9477351222884476</v>
      </c>
      <c r="AW119">
        <v>4700</v>
      </c>
      <c r="AX119">
        <f t="shared" si="104"/>
        <v>-6.0736107502183237E-2</v>
      </c>
      <c r="AY119">
        <f t="shared" si="105"/>
        <v>-8.6487722995718497E-2</v>
      </c>
      <c r="AZ119">
        <f t="shared" si="106"/>
        <v>2.5751615493535263E-2</v>
      </c>
      <c r="BA119">
        <f t="shared" si="107"/>
        <v>0.36315205250243543</v>
      </c>
      <c r="BB119">
        <f t="shared" si="108"/>
        <v>0.48498340819953306</v>
      </c>
      <c r="BC119">
        <f t="shared" si="109"/>
        <v>-0.57627472816250436</v>
      </c>
      <c r="BD119">
        <f t="shared" si="110"/>
        <v>-0.2963854071085949</v>
      </c>
      <c r="BE119">
        <f t="shared" si="115"/>
        <v>11.214834482106784</v>
      </c>
      <c r="BF119">
        <f t="shared" si="115"/>
        <v>11.214844357662034</v>
      </c>
      <c r="BG119">
        <f t="shared" si="115"/>
        <v>11.214784572612277</v>
      </c>
      <c r="BH119">
        <f t="shared" si="115"/>
        <v>11.215146256833723</v>
      </c>
      <c r="BI119">
        <f t="shared" si="115"/>
        <v>11.212949115821582</v>
      </c>
      <c r="BJ119">
        <f t="shared" si="115"/>
        <v>11.225978621957793</v>
      </c>
      <c r="BK119">
        <f t="shared" si="115"/>
        <v>11.131846641437869</v>
      </c>
      <c r="BL119">
        <f t="shared" si="111"/>
        <v>10.473509773128912</v>
      </c>
    </row>
    <row r="120" spans="1:64" x14ac:dyDescent="0.2">
      <c r="A120" s="81" t="s">
        <v>855</v>
      </c>
      <c r="B120" s="82" t="s">
        <v>854</v>
      </c>
      <c r="C120" s="83">
        <v>52813.41</v>
      </c>
      <c r="D120" s="83">
        <v>2.0000000000000001E-4</v>
      </c>
      <c r="E120">
        <f t="shared" si="116"/>
        <v>2497.9870026634458</v>
      </c>
      <c r="F120">
        <f t="shared" si="117"/>
        <v>2498</v>
      </c>
      <c r="G120">
        <f t="shared" si="118"/>
        <v>-2.7804199999081902E-2</v>
      </c>
      <c r="K120">
        <f>G120</f>
        <v>-2.7804199999081902E-2</v>
      </c>
      <c r="Q120" s="12">
        <f t="shared" si="119"/>
        <v>-5.1556752729804527E-2</v>
      </c>
      <c r="R120" s="2">
        <f t="shared" si="120"/>
        <v>37794.910000000003</v>
      </c>
      <c r="S120" s="6">
        <v>1</v>
      </c>
      <c r="Z120">
        <f t="shared" si="121"/>
        <v>2498</v>
      </c>
      <c r="AA120" s="72">
        <f t="shared" si="122"/>
        <v>-2.5024247653568945E-2</v>
      </c>
      <c r="AB120" s="72">
        <f t="shared" si="123"/>
        <v>-5.4336705075317487E-2</v>
      </c>
      <c r="AC120" s="72">
        <f t="shared" si="124"/>
        <v>-2.7804199999081902E-2</v>
      </c>
      <c r="AD120" s="72">
        <f t="shared" si="125"/>
        <v>-2.7799523455129573E-3</v>
      </c>
      <c r="AE120" s="72">
        <f t="shared" si="126"/>
        <v>7.7281350433229931E-6</v>
      </c>
      <c r="AF120">
        <f t="shared" si="127"/>
        <v>-2.7804199999081902E-2</v>
      </c>
      <c r="AG120" s="127"/>
      <c r="AH120">
        <f t="shared" si="128"/>
        <v>2.6532505076235582E-2</v>
      </c>
      <c r="AI120">
        <f t="shared" si="129"/>
        <v>0.55985754119531683</v>
      </c>
      <c r="AJ120">
        <f t="shared" si="130"/>
        <v>0.77248205801050018</v>
      </c>
      <c r="AK120">
        <f t="shared" si="131"/>
        <v>0.61897506798433977</v>
      </c>
      <c r="AL120">
        <f t="shared" si="132"/>
        <v>-0.95267097445990878</v>
      </c>
      <c r="AM120">
        <f t="shared" si="133"/>
        <v>-0.51596196606760136</v>
      </c>
      <c r="AN120" s="72">
        <f t="shared" si="114"/>
        <v>10.668247076985466</v>
      </c>
      <c r="AO120" s="72">
        <f t="shared" si="114"/>
        <v>10.667834973976332</v>
      </c>
      <c r="AP120" s="72">
        <f t="shared" si="114"/>
        <v>10.666153561627189</v>
      </c>
      <c r="AQ120" s="72">
        <f t="shared" si="114"/>
        <v>10.65937724578696</v>
      </c>
      <c r="AR120" s="72">
        <f t="shared" si="114"/>
        <v>10.633302524986112</v>
      </c>
      <c r="AS120" s="72">
        <f t="shared" si="114"/>
        <v>10.546301440301104</v>
      </c>
      <c r="AT120" s="72">
        <f t="shared" si="114"/>
        <v>10.329436498999117</v>
      </c>
      <c r="AU120" s="72">
        <f t="shared" si="134"/>
        <v>9.9491638577526871</v>
      </c>
      <c r="AW120">
        <v>4800</v>
      </c>
      <c r="AX120">
        <f t="shared" si="104"/>
        <v>-6.2151482527430475E-2</v>
      </c>
      <c r="AY120">
        <f t="shared" si="105"/>
        <v>-8.772073170379252E-2</v>
      </c>
      <c r="AZ120">
        <f t="shared" si="106"/>
        <v>2.5569249176362045E-2</v>
      </c>
      <c r="BA120">
        <f t="shared" si="107"/>
        <v>0.3585312678224678</v>
      </c>
      <c r="BB120">
        <f t="shared" si="108"/>
        <v>0.4751031641870152</v>
      </c>
      <c r="BC120">
        <f t="shared" si="109"/>
        <v>-0.56501180232551351</v>
      </c>
      <c r="BD120">
        <f t="shared" si="110"/>
        <v>-0.29026939569832894</v>
      </c>
      <c r="BE120">
        <f t="shared" si="115"/>
        <v>11.235139012982597</v>
      </c>
      <c r="BF120">
        <f t="shared" si="115"/>
        <v>11.235152812758869</v>
      </c>
      <c r="BG120">
        <f t="shared" si="115"/>
        <v>11.235076231713519</v>
      </c>
      <c r="BH120">
        <f t="shared" si="115"/>
        <v>11.235500911075988</v>
      </c>
      <c r="BI120">
        <f t="shared" si="115"/>
        <v>11.233136472068397</v>
      </c>
      <c r="BJ120">
        <f t="shared" si="115"/>
        <v>11.246022429870166</v>
      </c>
      <c r="BK120">
        <f t="shared" si="115"/>
        <v>11.164490192784447</v>
      </c>
      <c r="BL120">
        <f t="shared" si="111"/>
        <v>10.497322030866252</v>
      </c>
    </row>
    <row r="121" spans="1:64" x14ac:dyDescent="0.2">
      <c r="A121" s="80" t="s">
        <v>853</v>
      </c>
      <c r="B121" s="77" t="s">
        <v>854</v>
      </c>
      <c r="C121" s="76">
        <v>52875.451999999997</v>
      </c>
      <c r="D121" s="76">
        <v>8.0000000000000002E-3</v>
      </c>
      <c r="E121">
        <f t="shared" si="116"/>
        <v>2526.9891230128464</v>
      </c>
      <c r="F121">
        <f t="shared" si="117"/>
        <v>2527</v>
      </c>
      <c r="G121">
        <f t="shared" si="118"/>
        <v>-2.3268299999472219E-2</v>
      </c>
      <c r="K121">
        <f>G121</f>
        <v>-2.3268299999472219E-2</v>
      </c>
      <c r="Q121" s="12">
        <f t="shared" si="119"/>
        <v>-5.2113509331578052E-2</v>
      </c>
      <c r="R121" s="2">
        <f t="shared" si="120"/>
        <v>37856.951999999997</v>
      </c>
      <c r="S121" s="6">
        <v>1</v>
      </c>
      <c r="Z121">
        <f t="shared" si="121"/>
        <v>2527</v>
      </c>
      <c r="AA121" s="72">
        <f t="shared" si="122"/>
        <v>-2.5528003928967237E-2</v>
      </c>
      <c r="AB121" s="72">
        <f t="shared" si="123"/>
        <v>-4.9853805402083035E-2</v>
      </c>
      <c r="AC121" s="72">
        <f t="shared" si="124"/>
        <v>-2.3268299999472219E-2</v>
      </c>
      <c r="AD121" s="72">
        <f t="shared" si="125"/>
        <v>2.2597039294950175E-3</v>
      </c>
      <c r="AE121" s="72">
        <f t="shared" si="126"/>
        <v>5.1062618489752231E-6</v>
      </c>
      <c r="AF121">
        <f t="shared" si="127"/>
        <v>-2.3268299999472219E-2</v>
      </c>
      <c r="AG121" s="127"/>
      <c r="AH121">
        <f t="shared" si="128"/>
        <v>2.6585505402610815E-2</v>
      </c>
      <c r="AI121">
        <f t="shared" si="129"/>
        <v>0.5550355329921588</v>
      </c>
      <c r="AJ121">
        <f t="shared" si="130"/>
        <v>0.76749757477985181</v>
      </c>
      <c r="AK121">
        <f t="shared" si="131"/>
        <v>0.61551778360115472</v>
      </c>
      <c r="AL121">
        <f t="shared" si="132"/>
        <v>-0.9448588860002276</v>
      </c>
      <c r="AM121">
        <f t="shared" si="133"/>
        <v>-0.51102599015187733</v>
      </c>
      <c r="AN121" s="72">
        <f t="shared" ref="AN121:AT130" si="135">$AU121+$AB$7*SIN(AO121)</f>
        <v>10.6773632536413</v>
      </c>
      <c r="AO121" s="72">
        <f t="shared" si="135"/>
        <v>10.677000446534432</v>
      </c>
      <c r="AP121" s="72">
        <f t="shared" si="135"/>
        <v>10.67547883887481</v>
      </c>
      <c r="AQ121" s="72">
        <f t="shared" si="135"/>
        <v>10.66917184353143</v>
      </c>
      <c r="AR121" s="72">
        <f t="shared" si="135"/>
        <v>10.644192343701004</v>
      </c>
      <c r="AS121" s="72">
        <f t="shared" si="135"/>
        <v>10.558535484002773</v>
      </c>
      <c r="AT121" s="72">
        <f t="shared" si="135"/>
        <v>10.340873048311039</v>
      </c>
      <c r="AU121" s="72">
        <f t="shared" si="134"/>
        <v>9.9560694124965163</v>
      </c>
      <c r="AW121">
        <v>4900</v>
      </c>
      <c r="AX121">
        <f t="shared" si="104"/>
        <v>-6.3544217803370301E-2</v>
      </c>
      <c r="AY121">
        <f t="shared" si="105"/>
        <v>-8.8923043578665692E-2</v>
      </c>
      <c r="AZ121">
        <f t="shared" si="106"/>
        <v>2.5378825775295384E-2</v>
      </c>
      <c r="BA121">
        <f t="shared" si="107"/>
        <v>0.35410398076782246</v>
      </c>
      <c r="BB121">
        <f t="shared" si="108"/>
        <v>0.46541108540713488</v>
      </c>
      <c r="BC121">
        <f t="shared" si="109"/>
        <v>-0.55402954112623481</v>
      </c>
      <c r="BD121">
        <f t="shared" si="110"/>
        <v>-0.28432501767090973</v>
      </c>
      <c r="BE121">
        <f t="shared" si="115"/>
        <v>11.25518891608594</v>
      </c>
      <c r="BF121">
        <f t="shared" si="115"/>
        <v>11.255206693405968</v>
      </c>
      <c r="BG121">
        <f t="shared" si="115"/>
        <v>11.255115505203486</v>
      </c>
      <c r="BH121">
        <f t="shared" si="115"/>
        <v>11.255582921146857</v>
      </c>
      <c r="BI121">
        <f t="shared" si="115"/>
        <v>11.253178257435815</v>
      </c>
      <c r="BJ121">
        <f t="shared" si="115"/>
        <v>11.265325957719577</v>
      </c>
      <c r="BK121">
        <f t="shared" si="115"/>
        <v>11.196755461900757</v>
      </c>
      <c r="BL121">
        <f t="shared" si="111"/>
        <v>10.521134288603591</v>
      </c>
    </row>
    <row r="122" spans="1:64" x14ac:dyDescent="0.2">
      <c r="A122" s="73" t="s">
        <v>951</v>
      </c>
      <c r="B122" s="74" t="s">
        <v>854</v>
      </c>
      <c r="C122" s="73">
        <v>53568.548999999999</v>
      </c>
      <c r="D122" s="73">
        <v>4.0000000000000001E-3</v>
      </c>
      <c r="E122">
        <f t="shared" si="116"/>
        <v>2850.9838783045934</v>
      </c>
      <c r="F122">
        <f t="shared" si="117"/>
        <v>2851</v>
      </c>
      <c r="G122">
        <f t="shared" si="118"/>
        <v>-3.4487900004023686E-2</v>
      </c>
      <c r="I122">
        <f>G122</f>
        <v>-3.4487900004023686E-2</v>
      </c>
      <c r="Q122" s="12">
        <f t="shared" si="119"/>
        <v>-5.8158281558291634E-2</v>
      </c>
      <c r="R122" s="2">
        <f t="shared" si="120"/>
        <v>38550.048999999999</v>
      </c>
      <c r="S122" s="6">
        <v>0.1</v>
      </c>
      <c r="Z122">
        <f t="shared" si="121"/>
        <v>2851</v>
      </c>
      <c r="AA122" s="72">
        <f t="shared" si="122"/>
        <v>-3.1146975684986783E-2</v>
      </c>
      <c r="AB122" s="72">
        <f t="shared" si="123"/>
        <v>-6.1499205877328537E-2</v>
      </c>
      <c r="AC122" s="72">
        <f t="shared" si="124"/>
        <v>-3.4487900004023686E-2</v>
      </c>
      <c r="AD122" s="72">
        <f t="shared" si="125"/>
        <v>-3.3409243190369031E-3</v>
      </c>
      <c r="AE122" s="72">
        <f t="shared" si="126"/>
        <v>1.1161775305532195E-6</v>
      </c>
      <c r="AF122">
        <f t="shared" si="127"/>
        <v>-3.4487900004023686E-2</v>
      </c>
      <c r="AG122" s="127"/>
      <c r="AH122">
        <f t="shared" si="128"/>
        <v>2.7011305873304851E-2</v>
      </c>
      <c r="AI122">
        <f t="shared" si="129"/>
        <v>0.50784195689831457</v>
      </c>
      <c r="AJ122">
        <f t="shared" si="130"/>
        <v>0.71450612305574901</v>
      </c>
      <c r="AK122">
        <f t="shared" si="131"/>
        <v>0.57847729379740531</v>
      </c>
      <c r="AL122">
        <f t="shared" si="132"/>
        <v>-0.86584847235899465</v>
      </c>
      <c r="AM122">
        <f t="shared" si="133"/>
        <v>-0.46216508684722368</v>
      </c>
      <c r="AN122" s="72">
        <f t="shared" si="135"/>
        <v>10.774182269259459</v>
      </c>
      <c r="AO122" s="72">
        <f t="shared" si="135"/>
        <v>10.774114292043148</v>
      </c>
      <c r="AP122" s="72">
        <f t="shared" si="135"/>
        <v>10.773707195032035</v>
      </c>
      <c r="AQ122" s="72">
        <f t="shared" si="135"/>
        <v>10.771284410228221</v>
      </c>
      <c r="AR122" s="72">
        <f t="shared" si="135"/>
        <v>10.757366223350141</v>
      </c>
      <c r="AS122" s="72">
        <f t="shared" si="135"/>
        <v>10.689212542252378</v>
      </c>
      <c r="AT122" s="72">
        <f t="shared" si="135"/>
        <v>10.467350018199509</v>
      </c>
      <c r="AU122" s="72">
        <f t="shared" si="134"/>
        <v>10.033221127565497</v>
      </c>
      <c r="AW122">
        <v>5000</v>
      </c>
      <c r="AX122">
        <f t="shared" si="104"/>
        <v>-6.4913956372785062E-2</v>
      </c>
      <c r="AY122">
        <f t="shared" si="105"/>
        <v>-9.009465862033797E-2</v>
      </c>
      <c r="AZ122">
        <f t="shared" si="106"/>
        <v>2.5180702247552905E-2</v>
      </c>
      <c r="BA122">
        <f t="shared" si="107"/>
        <v>0.3498588659544738</v>
      </c>
      <c r="BB122">
        <f t="shared" si="108"/>
        <v>0.45589929874803659</v>
      </c>
      <c r="BC122">
        <f t="shared" si="109"/>
        <v>-0.54331289835988339</v>
      </c>
      <c r="BD122">
        <f t="shared" si="110"/>
        <v>-0.27854228043636914</v>
      </c>
      <c r="BE122">
        <f t="shared" ref="BE122:BK122" si="136">$BL122+$AB$7*SIN(BF122)</f>
        <v>11.274994892986816</v>
      </c>
      <c r="BF122">
        <f t="shared" si="136"/>
        <v>11.275015938248961</v>
      </c>
      <c r="BG122">
        <f t="shared" si="136"/>
        <v>11.27491545985689</v>
      </c>
      <c r="BH122">
        <f t="shared" si="136"/>
        <v>11.275394866793921</v>
      </c>
      <c r="BI122">
        <f t="shared" si="136"/>
        <v>11.273100243875657</v>
      </c>
      <c r="BJ122">
        <f t="shared" si="136"/>
        <v>11.283922065469394</v>
      </c>
      <c r="BK122">
        <f t="shared" si="136"/>
        <v>11.228637655956181</v>
      </c>
      <c r="BL122">
        <f t="shared" si="111"/>
        <v>10.544946546340931</v>
      </c>
    </row>
    <row r="123" spans="1:64" x14ac:dyDescent="0.2">
      <c r="A123" s="81" t="s">
        <v>855</v>
      </c>
      <c r="B123" s="82" t="s">
        <v>854</v>
      </c>
      <c r="C123" s="83">
        <v>53583.525800000003</v>
      </c>
      <c r="D123" s="83">
        <v>4.0000000000000002E-4</v>
      </c>
      <c r="E123">
        <f t="shared" si="116"/>
        <v>2857.9849252735671</v>
      </c>
      <c r="F123">
        <f t="shared" si="117"/>
        <v>2858</v>
      </c>
      <c r="G123">
        <f t="shared" si="118"/>
        <v>-3.2248199997411575E-2</v>
      </c>
      <c r="K123">
        <f>G123</f>
        <v>-3.2248199997411575E-2</v>
      </c>
      <c r="Q123" s="12">
        <f t="shared" si="119"/>
        <v>-5.8285322260989383E-2</v>
      </c>
      <c r="R123" s="2">
        <f t="shared" si="120"/>
        <v>38565.025800000003</v>
      </c>
      <c r="S123" s="6">
        <v>1</v>
      </c>
      <c r="Z123">
        <f t="shared" si="121"/>
        <v>2858</v>
      </c>
      <c r="AA123" s="72">
        <f t="shared" si="122"/>
        <v>-3.126787992370815E-2</v>
      </c>
      <c r="AB123" s="72">
        <f t="shared" si="123"/>
        <v>-5.9265642334692809E-2</v>
      </c>
      <c r="AC123" s="72">
        <f t="shared" si="124"/>
        <v>-3.2248199997411575E-2</v>
      </c>
      <c r="AD123" s="72">
        <f t="shared" si="125"/>
        <v>-9.8032007370342511E-4</v>
      </c>
      <c r="AE123" s="72">
        <f t="shared" si="126"/>
        <v>9.6102744690588884E-7</v>
      </c>
      <c r="AF123">
        <f t="shared" si="127"/>
        <v>-3.2248199997411575E-2</v>
      </c>
      <c r="AG123" s="127"/>
      <c r="AH123">
        <f t="shared" si="128"/>
        <v>2.7017442337281233E-2</v>
      </c>
      <c r="AI123">
        <f t="shared" si="129"/>
        <v>0.5069403927039684</v>
      </c>
      <c r="AJ123">
        <f t="shared" si="130"/>
        <v>0.71341414933401559</v>
      </c>
      <c r="AK123">
        <f t="shared" si="131"/>
        <v>0.57770904656404098</v>
      </c>
      <c r="AL123">
        <f t="shared" si="132"/>
        <v>-0.86428892442084315</v>
      </c>
      <c r="AM123">
        <f t="shared" si="133"/>
        <v>-0.46121909656324162</v>
      </c>
      <c r="AN123" s="72">
        <f t="shared" si="135"/>
        <v>10.77618167235395</v>
      </c>
      <c r="AO123" s="72">
        <f t="shared" si="135"/>
        <v>10.776116518021411</v>
      </c>
      <c r="AP123" s="72">
        <f t="shared" si="135"/>
        <v>10.775722816234959</v>
      </c>
      <c r="AQ123" s="72">
        <f t="shared" si="135"/>
        <v>10.77335843434313</v>
      </c>
      <c r="AR123" s="72">
        <f t="shared" si="135"/>
        <v>10.759648893342677</v>
      </c>
      <c r="AS123" s="72">
        <f t="shared" si="135"/>
        <v>10.691912475385509</v>
      </c>
      <c r="AT123" s="72">
        <f t="shared" si="135"/>
        <v>10.470055071147529</v>
      </c>
      <c r="AU123" s="72">
        <f t="shared" si="134"/>
        <v>10.034887985607112</v>
      </c>
    </row>
    <row r="124" spans="1:64" x14ac:dyDescent="0.2">
      <c r="A124" s="80" t="s">
        <v>860</v>
      </c>
      <c r="B124" s="82" t="s">
        <v>854</v>
      </c>
      <c r="C124" s="83">
        <v>53641.2863</v>
      </c>
      <c r="D124" s="83">
        <v>4.0000000000000002E-4</v>
      </c>
      <c r="E124">
        <f t="shared" si="116"/>
        <v>2884.9856179082599</v>
      </c>
      <c r="F124">
        <f t="shared" si="117"/>
        <v>2885</v>
      </c>
      <c r="G124">
        <f t="shared" si="118"/>
        <v>-3.0766500000027008E-2</v>
      </c>
      <c r="J124">
        <f>G124</f>
        <v>-3.0766500000027008E-2</v>
      </c>
      <c r="Q124" s="12">
        <f t="shared" si="119"/>
        <v>-5.8773927415322461E-2</v>
      </c>
      <c r="R124" s="2">
        <f t="shared" si="120"/>
        <v>38622.7863</v>
      </c>
      <c r="S124" s="6">
        <v>0.1</v>
      </c>
      <c r="Z124">
        <f t="shared" si="121"/>
        <v>2885</v>
      </c>
      <c r="AA124" s="72">
        <f t="shared" si="122"/>
        <v>-3.1733922194272582E-2</v>
      </c>
      <c r="AB124" s="72">
        <f t="shared" si="123"/>
        <v>-5.7806505221076887E-2</v>
      </c>
      <c r="AC124" s="72">
        <f t="shared" si="124"/>
        <v>-3.0766500000027008E-2</v>
      </c>
      <c r="AD124" s="72">
        <f t="shared" si="125"/>
        <v>9.6742219424557352E-4</v>
      </c>
      <c r="AE124" s="72">
        <f t="shared" si="126"/>
        <v>9.3590570191892015E-8</v>
      </c>
      <c r="AF124">
        <f t="shared" si="127"/>
        <v>-3.0766500000027008E-2</v>
      </c>
      <c r="AG124" s="127"/>
      <c r="AH124">
        <f t="shared" si="128"/>
        <v>2.7040005221049875E-2</v>
      </c>
      <c r="AI124">
        <f t="shared" si="129"/>
        <v>0.50350385329583336</v>
      </c>
      <c r="AJ124">
        <f t="shared" si="130"/>
        <v>0.70922241427416399</v>
      </c>
      <c r="AK124">
        <f t="shared" si="131"/>
        <v>0.57475829279512336</v>
      </c>
      <c r="AL124">
        <f t="shared" si="132"/>
        <v>-0.85832514721822495</v>
      </c>
      <c r="AM124">
        <f t="shared" si="133"/>
        <v>-0.45760784737088911</v>
      </c>
      <c r="AN124" s="72">
        <f t="shared" si="135"/>
        <v>10.783860348064408</v>
      </c>
      <c r="AO124" s="72">
        <f t="shared" si="135"/>
        <v>10.783805196259937</v>
      </c>
      <c r="AP124" s="72">
        <f t="shared" si="135"/>
        <v>10.783460000018152</v>
      </c>
      <c r="AQ124" s="72">
        <f t="shared" si="135"/>
        <v>10.781311853732122</v>
      </c>
      <c r="AR124" s="72">
        <f t="shared" si="135"/>
        <v>10.768393112819652</v>
      </c>
      <c r="AS124" s="72">
        <f t="shared" si="135"/>
        <v>10.702277154164861</v>
      </c>
      <c r="AT124" s="72">
        <f t="shared" si="135"/>
        <v>10.480477495291238</v>
      </c>
      <c r="AU124" s="72">
        <f t="shared" si="134"/>
        <v>10.041317295196194</v>
      </c>
    </row>
    <row r="125" spans="1:64" x14ac:dyDescent="0.2">
      <c r="A125" s="80" t="s">
        <v>952</v>
      </c>
      <c r="B125" s="77" t="s">
        <v>854</v>
      </c>
      <c r="C125" s="76">
        <v>54338.667600000001</v>
      </c>
      <c r="D125" s="76">
        <v>1E-4</v>
      </c>
      <c r="E125">
        <f t="shared" si="116"/>
        <v>3210.9831098012278</v>
      </c>
      <c r="F125">
        <f t="shared" si="117"/>
        <v>3211</v>
      </c>
      <c r="G125">
        <f t="shared" si="118"/>
        <v>-3.6131900000327732E-2</v>
      </c>
      <c r="K125">
        <f t="shared" ref="K125:K132" si="137">G125</f>
        <v>-3.6131900000327732E-2</v>
      </c>
      <c r="Q125" s="12">
        <f t="shared" si="119"/>
        <v>-6.4496755733159994E-2</v>
      </c>
      <c r="R125" s="2">
        <f t="shared" si="120"/>
        <v>39320.167600000001</v>
      </c>
      <c r="S125" s="6">
        <v>1</v>
      </c>
      <c r="Z125">
        <f t="shared" si="121"/>
        <v>3211</v>
      </c>
      <c r="AA125" s="72">
        <f t="shared" si="122"/>
        <v>-3.7311880116614057E-2</v>
      </c>
      <c r="AB125" s="72">
        <f t="shared" si="123"/>
        <v>-6.3316775616873669E-2</v>
      </c>
      <c r="AC125" s="72">
        <f t="shared" si="124"/>
        <v>-3.6131900000327732E-2</v>
      </c>
      <c r="AD125" s="72">
        <f t="shared" si="125"/>
        <v>1.1799801162863249E-3</v>
      </c>
      <c r="AE125" s="72">
        <f t="shared" si="126"/>
        <v>1.3923530748310889E-6</v>
      </c>
      <c r="AF125">
        <f t="shared" si="127"/>
        <v>-3.6131900000327732E-2</v>
      </c>
      <c r="AG125" s="127"/>
      <c r="AH125">
        <f t="shared" si="128"/>
        <v>2.7184875616545937E-2</v>
      </c>
      <c r="AI125">
        <f t="shared" si="129"/>
        <v>0.46656584114381205</v>
      </c>
      <c r="AJ125">
        <f t="shared" si="130"/>
        <v>0.66102699214797578</v>
      </c>
      <c r="AK125">
        <f t="shared" si="131"/>
        <v>0.54065101220125467</v>
      </c>
      <c r="AL125">
        <f t="shared" si="132"/>
        <v>-0.79211713218939506</v>
      </c>
      <c r="AM125">
        <f t="shared" si="133"/>
        <v>-0.41815494259791852</v>
      </c>
      <c r="AN125" s="72">
        <f t="shared" si="135"/>
        <v>10.872731466122806</v>
      </c>
      <c r="AO125" s="72">
        <f t="shared" si="135"/>
        <v>10.872727121287291</v>
      </c>
      <c r="AP125" s="72">
        <f t="shared" si="135"/>
        <v>10.872680446161823</v>
      </c>
      <c r="AQ125" s="72">
        <f t="shared" si="135"/>
        <v>10.872180138760227</v>
      </c>
      <c r="AR125" s="72">
        <f t="shared" si="135"/>
        <v>10.866938917360127</v>
      </c>
      <c r="AS125" s="72">
        <f t="shared" si="135"/>
        <v>10.821210332738831</v>
      </c>
      <c r="AT125" s="72">
        <f t="shared" si="135"/>
        <v>10.604838511126063</v>
      </c>
      <c r="AU125" s="72">
        <f t="shared" si="134"/>
        <v>10.118945255419922</v>
      </c>
    </row>
    <row r="126" spans="1:64" x14ac:dyDescent="0.2">
      <c r="A126" s="80" t="s">
        <v>953</v>
      </c>
      <c r="B126" s="77" t="s">
        <v>854</v>
      </c>
      <c r="C126" s="76">
        <v>54631.739300000001</v>
      </c>
      <c r="D126" s="76">
        <v>2.9999999999999997E-4</v>
      </c>
      <c r="E126">
        <f t="shared" si="116"/>
        <v>3347.9822509379464</v>
      </c>
      <c r="F126">
        <f t="shared" si="117"/>
        <v>3348</v>
      </c>
      <c r="G126">
        <f t="shared" si="118"/>
        <v>-3.7969199998769909E-2</v>
      </c>
      <c r="K126">
        <f t="shared" si="137"/>
        <v>-3.7969199998769909E-2</v>
      </c>
      <c r="Q126" s="12">
        <f t="shared" si="119"/>
        <v>-6.6804391460360907E-2</v>
      </c>
      <c r="R126" s="2">
        <f t="shared" si="120"/>
        <v>39613.239300000001</v>
      </c>
      <c r="S126" s="6">
        <v>1</v>
      </c>
      <c r="Z126">
        <f t="shared" si="121"/>
        <v>3348</v>
      </c>
      <c r="AA126" s="72">
        <f t="shared" si="122"/>
        <v>-3.9621584824263145E-2</v>
      </c>
      <c r="AB126" s="72">
        <f t="shared" si="123"/>
        <v>-6.5152006634867671E-2</v>
      </c>
      <c r="AC126" s="72">
        <f t="shared" si="124"/>
        <v>-3.7969199998769909E-2</v>
      </c>
      <c r="AD126" s="72">
        <f t="shared" si="125"/>
        <v>1.6523848254932361E-3</v>
      </c>
      <c r="AE126" s="72">
        <f t="shared" si="126"/>
        <v>2.7303756115203123E-6</v>
      </c>
      <c r="AF126">
        <f t="shared" si="127"/>
        <v>-3.7969199998769909E-2</v>
      </c>
      <c r="AG126" s="127"/>
      <c r="AH126">
        <f t="shared" si="128"/>
        <v>2.7182806636097765E-2</v>
      </c>
      <c r="AI126">
        <f t="shared" si="129"/>
        <v>0.45318758092468792</v>
      </c>
      <c r="AJ126">
        <f t="shared" si="130"/>
        <v>0.64201958067286202</v>
      </c>
      <c r="AK126">
        <f t="shared" si="131"/>
        <v>0.52711639812650046</v>
      </c>
      <c r="AL126">
        <f t="shared" si="132"/>
        <v>-0.76706006430500451</v>
      </c>
      <c r="AM126">
        <f t="shared" si="133"/>
        <v>-0.40351169781357038</v>
      </c>
      <c r="AN126" s="72">
        <f t="shared" si="135"/>
        <v>10.908179364922649</v>
      </c>
      <c r="AO126" s="72">
        <f t="shared" si="135"/>
        <v>10.908178450256766</v>
      </c>
      <c r="AP126" s="72">
        <f t="shared" si="135"/>
        <v>10.908164654135085</v>
      </c>
      <c r="AQ126" s="72">
        <f t="shared" si="135"/>
        <v>10.907956826787439</v>
      </c>
      <c r="AR126" s="72">
        <f t="shared" si="135"/>
        <v>10.904883537276826</v>
      </c>
      <c r="AS126" s="72">
        <f t="shared" si="135"/>
        <v>10.867768890991652</v>
      </c>
      <c r="AT126" s="72">
        <f t="shared" si="135"/>
        <v>10.656242927498905</v>
      </c>
      <c r="AU126" s="72">
        <f t="shared" si="134"/>
        <v>10.151568048520076</v>
      </c>
    </row>
    <row r="127" spans="1:64" x14ac:dyDescent="0.2">
      <c r="A127" s="80" t="s">
        <v>954</v>
      </c>
      <c r="B127" s="77" t="s">
        <v>854</v>
      </c>
      <c r="C127" s="76">
        <v>54751.533900000002</v>
      </c>
      <c r="D127" s="76">
        <v>4.0000000000000002E-4</v>
      </c>
      <c r="E127">
        <f t="shared" si="116"/>
        <v>3403.9813709922432</v>
      </c>
      <c r="F127">
        <f t="shared" si="117"/>
        <v>3404</v>
      </c>
      <c r="G127">
        <f t="shared" si="118"/>
        <v>-3.9851599998655729E-2</v>
      </c>
      <c r="K127">
        <f t="shared" si="137"/>
        <v>-3.9851599998655729E-2</v>
      </c>
      <c r="Q127" s="12">
        <f t="shared" si="119"/>
        <v>-6.773107005026302E-2</v>
      </c>
      <c r="R127" s="2">
        <f t="shared" si="120"/>
        <v>39733.033900000002</v>
      </c>
      <c r="S127" s="6">
        <v>1</v>
      </c>
      <c r="Z127">
        <f t="shared" si="121"/>
        <v>3404</v>
      </c>
      <c r="AA127" s="72">
        <f t="shared" si="122"/>
        <v>-4.0558674700233992E-2</v>
      </c>
      <c r="AB127" s="72">
        <f t="shared" si="123"/>
        <v>-6.7023995348684751E-2</v>
      </c>
      <c r="AC127" s="72">
        <f t="shared" si="124"/>
        <v>-3.9851599998655729E-2</v>
      </c>
      <c r="AD127" s="72">
        <f t="shared" si="125"/>
        <v>7.0707470157826274E-4</v>
      </c>
      <c r="AE127" s="72">
        <f t="shared" si="126"/>
        <v>4.999546336119893E-7</v>
      </c>
      <c r="AF127">
        <f t="shared" si="127"/>
        <v>-3.9851599998655729E-2</v>
      </c>
      <c r="AG127" s="127"/>
      <c r="AH127">
        <f t="shared" si="128"/>
        <v>2.7172395350029029E-2</v>
      </c>
      <c r="AI127">
        <f t="shared" si="129"/>
        <v>0.44802923200484635</v>
      </c>
      <c r="AJ127">
        <f t="shared" si="130"/>
        <v>0.63444725342687747</v>
      </c>
      <c r="AK127">
        <f t="shared" si="131"/>
        <v>0.52171236338397264</v>
      </c>
      <c r="AL127">
        <f t="shared" si="132"/>
        <v>-0.75722374493902678</v>
      </c>
      <c r="AM127">
        <f t="shared" si="133"/>
        <v>-0.39780403609260584</v>
      </c>
      <c r="AN127" s="72">
        <f t="shared" si="135"/>
        <v>10.922379310635069</v>
      </c>
      <c r="AO127" s="72">
        <f t="shared" si="135"/>
        <v>10.922378898233843</v>
      </c>
      <c r="AP127" s="72">
        <f t="shared" si="135"/>
        <v>10.922371473710589</v>
      </c>
      <c r="AQ127" s="72">
        <f t="shared" si="135"/>
        <v>10.922237937213</v>
      </c>
      <c r="AR127" s="72">
        <f t="shared" si="135"/>
        <v>10.919876305214114</v>
      </c>
      <c r="AS127" s="72">
        <f t="shared" si="135"/>
        <v>10.88622077497388</v>
      </c>
      <c r="AT127" s="72">
        <f t="shared" si="135"/>
        <v>10.677101437974626</v>
      </c>
      <c r="AU127" s="72">
        <f t="shared" si="134"/>
        <v>10.164902912852988</v>
      </c>
    </row>
    <row r="128" spans="1:64" x14ac:dyDescent="0.2">
      <c r="A128" s="80" t="s">
        <v>955</v>
      </c>
      <c r="B128" s="77"/>
      <c r="C128" s="76">
        <v>55076.694300000003</v>
      </c>
      <c r="D128" s="76">
        <v>2.0000000000000001E-4</v>
      </c>
      <c r="E128">
        <f t="shared" si="116"/>
        <v>3555.9806787782622</v>
      </c>
      <c r="F128">
        <f t="shared" si="117"/>
        <v>3556</v>
      </c>
      <c r="G128">
        <f t="shared" si="118"/>
        <v>-4.1332399996463209E-2</v>
      </c>
      <c r="K128">
        <f t="shared" si="137"/>
        <v>-4.1332399996463209E-2</v>
      </c>
      <c r="Q128" s="12">
        <f t="shared" si="119"/>
        <v>-7.0197814954644902E-2</v>
      </c>
      <c r="R128" s="2">
        <f t="shared" si="120"/>
        <v>40058.194300000003</v>
      </c>
      <c r="S128" s="6">
        <v>1</v>
      </c>
      <c r="Z128">
        <f t="shared" si="121"/>
        <v>3556</v>
      </c>
      <c r="AA128" s="72">
        <f t="shared" si="122"/>
        <v>-4.3079734554623259E-2</v>
      </c>
      <c r="AB128" s="72">
        <f t="shared" si="123"/>
        <v>-6.8450480396484853E-2</v>
      </c>
      <c r="AC128" s="72">
        <f t="shared" si="124"/>
        <v>-4.1332399996463209E-2</v>
      </c>
      <c r="AD128" s="72">
        <f t="shared" si="125"/>
        <v>1.7473345581600491E-3</v>
      </c>
      <c r="AE128" s="72">
        <f t="shared" si="126"/>
        <v>3.0531780581403742E-6</v>
      </c>
      <c r="AF128">
        <f t="shared" si="127"/>
        <v>-4.1332399996463209E-2</v>
      </c>
      <c r="AG128" s="127"/>
      <c r="AH128">
        <f t="shared" si="128"/>
        <v>2.7118080400021647E-2</v>
      </c>
      <c r="AI128">
        <f t="shared" si="129"/>
        <v>0.43484807760765798</v>
      </c>
      <c r="AJ128">
        <f t="shared" si="130"/>
        <v>0.61444172281910814</v>
      </c>
      <c r="AK128">
        <f t="shared" si="131"/>
        <v>0.50740400416737974</v>
      </c>
      <c r="AL128">
        <f t="shared" si="132"/>
        <v>-0.73160869480193347</v>
      </c>
      <c r="AM128">
        <f t="shared" si="133"/>
        <v>-0.38304413808341647</v>
      </c>
      <c r="AN128" s="72">
        <f t="shared" si="135"/>
        <v>10.960130576112277</v>
      </c>
      <c r="AO128" s="72">
        <f t="shared" si="135"/>
        <v>10.960130558167947</v>
      </c>
      <c r="AP128" s="72">
        <f t="shared" si="135"/>
        <v>10.960129891451436</v>
      </c>
      <c r="AQ128" s="72">
        <f t="shared" si="135"/>
        <v>10.960105128670014</v>
      </c>
      <c r="AR128" s="72">
        <f t="shared" si="135"/>
        <v>10.959197337266348</v>
      </c>
      <c r="AS128" s="72">
        <f t="shared" si="135"/>
        <v>10.934625520493178</v>
      </c>
      <c r="AT128" s="72">
        <f t="shared" si="135"/>
        <v>10.733254493690561</v>
      </c>
      <c r="AU128" s="72">
        <f t="shared" si="134"/>
        <v>10.201097544613743</v>
      </c>
    </row>
    <row r="129" spans="1:47" x14ac:dyDescent="0.2">
      <c r="A129" s="84" t="s">
        <v>947</v>
      </c>
      <c r="B129" s="78" t="s">
        <v>854</v>
      </c>
      <c r="C129" s="79">
        <v>55425.384599999998</v>
      </c>
      <c r="D129" s="79">
        <v>1E-4</v>
      </c>
      <c r="E129">
        <f t="shared" si="116"/>
        <v>3718.9792611139296</v>
      </c>
      <c r="F129">
        <f t="shared" si="117"/>
        <v>3719</v>
      </c>
      <c r="G129">
        <f t="shared" si="118"/>
        <v>-4.4365100002323743E-2</v>
      </c>
      <c r="K129">
        <f t="shared" si="137"/>
        <v>-4.4365100002323743E-2</v>
      </c>
      <c r="Q129" s="12">
        <f t="shared" si="119"/>
        <v>-7.2764267847861608E-2</v>
      </c>
      <c r="R129" s="2">
        <f t="shared" si="120"/>
        <v>40406.884599999998</v>
      </c>
      <c r="S129" s="6">
        <v>1</v>
      </c>
      <c r="Z129">
        <f t="shared" si="121"/>
        <v>3719</v>
      </c>
      <c r="AA129" s="72">
        <f t="shared" si="122"/>
        <v>-4.5743738344471575E-2</v>
      </c>
      <c r="AB129" s="72">
        <f t="shared" si="123"/>
        <v>-7.1385629505713782E-2</v>
      </c>
      <c r="AC129" s="72">
        <f t="shared" si="124"/>
        <v>-4.4365100002323743E-2</v>
      </c>
      <c r="AD129" s="72">
        <f t="shared" si="125"/>
        <v>1.3786383421478324E-3</v>
      </c>
      <c r="AE129" s="72">
        <f t="shared" si="126"/>
        <v>1.9006436784401237E-6</v>
      </c>
      <c r="AF129">
        <f t="shared" si="127"/>
        <v>-4.4365100002323743E-2</v>
      </c>
      <c r="AG129" s="127"/>
      <c r="AH129">
        <f t="shared" si="128"/>
        <v>2.7020529503390033E-2</v>
      </c>
      <c r="AI129">
        <f t="shared" si="129"/>
        <v>0.42191342609348781</v>
      </c>
      <c r="AJ129">
        <f t="shared" si="130"/>
        <v>0.59383010570505312</v>
      </c>
      <c r="AK129">
        <f t="shared" si="131"/>
        <v>0.49261692205798285</v>
      </c>
      <c r="AL129">
        <f t="shared" si="132"/>
        <v>-0.70574137556349792</v>
      </c>
      <c r="AM129">
        <f t="shared" si="133"/>
        <v>-0.3682851112062363</v>
      </c>
      <c r="AN129" s="72">
        <f t="shared" si="135"/>
        <v>10.999415971931931</v>
      </c>
      <c r="AO129" s="72">
        <f t="shared" si="135"/>
        <v>10.999415971933086</v>
      </c>
      <c r="AP129" s="72">
        <f t="shared" si="135"/>
        <v>10.999415971537234</v>
      </c>
      <c r="AQ129" s="72">
        <f t="shared" si="135"/>
        <v>10.999416107203226</v>
      </c>
      <c r="AR129" s="72">
        <f t="shared" si="135"/>
        <v>10.999369327906038</v>
      </c>
      <c r="AS129" s="72">
        <f t="shared" si="135"/>
        <v>10.983844551115084</v>
      </c>
      <c r="AT129" s="72">
        <f t="shared" si="135"/>
        <v>10.792696003566988</v>
      </c>
      <c r="AU129" s="72">
        <f t="shared" si="134"/>
        <v>10.239911524725608</v>
      </c>
    </row>
    <row r="130" spans="1:47" x14ac:dyDescent="0.2">
      <c r="A130" s="80" t="s">
        <v>960</v>
      </c>
      <c r="B130" s="77" t="s">
        <v>854</v>
      </c>
      <c r="C130" s="76">
        <v>56167.688600000001</v>
      </c>
      <c r="D130" s="76">
        <v>2.0000000000000001E-4</v>
      </c>
      <c r="E130">
        <f t="shared" si="116"/>
        <v>4065.9762944759059</v>
      </c>
      <c r="F130">
        <f t="shared" si="117"/>
        <v>4066</v>
      </c>
      <c r="G130">
        <f t="shared" si="118"/>
        <v>-5.0711399999272544E-2</v>
      </c>
      <c r="K130">
        <f t="shared" si="137"/>
        <v>-5.0711399999272544E-2</v>
      </c>
      <c r="Q130" s="12">
        <f t="shared" si="119"/>
        <v>-7.7956200010978277E-2</v>
      </c>
      <c r="R130" s="2">
        <f t="shared" si="120"/>
        <v>41149.188600000001</v>
      </c>
      <c r="S130" s="6">
        <v>1</v>
      </c>
      <c r="Z130">
        <f t="shared" si="121"/>
        <v>4066</v>
      </c>
      <c r="AA130" s="72">
        <f t="shared" si="122"/>
        <v>-5.1262836796767311E-2</v>
      </c>
      <c r="AB130" s="72">
        <f t="shared" si="123"/>
        <v>-7.740476321348351E-2</v>
      </c>
      <c r="AC130" s="72">
        <f t="shared" si="124"/>
        <v>-5.0711399999272544E-2</v>
      </c>
      <c r="AD130" s="72">
        <f t="shared" si="125"/>
        <v>5.5143679749476704E-4</v>
      </c>
      <c r="AE130" s="72">
        <f t="shared" si="126"/>
        <v>3.0408254163128472E-7</v>
      </c>
      <c r="AF130">
        <f t="shared" si="127"/>
        <v>-5.0711399999272544E-2</v>
      </c>
      <c r="AG130" s="127"/>
      <c r="AH130">
        <f t="shared" si="128"/>
        <v>2.669336321421097E-2</v>
      </c>
      <c r="AI130">
        <f t="shared" si="129"/>
        <v>0.39784922659330035</v>
      </c>
      <c r="AJ130">
        <f t="shared" si="130"/>
        <v>0.5525762930765471</v>
      </c>
      <c r="AK130">
        <f t="shared" si="131"/>
        <v>0.46289303830859624</v>
      </c>
      <c r="AL130">
        <f t="shared" si="132"/>
        <v>-0.65538268811724332</v>
      </c>
      <c r="AM130">
        <f t="shared" si="133"/>
        <v>-0.33994738611105246</v>
      </c>
      <c r="AN130" s="72">
        <f t="shared" si="135"/>
        <v>11.079384231745113</v>
      </c>
      <c r="AO130" s="72">
        <f t="shared" si="135"/>
        <v>11.079384236762207</v>
      </c>
      <c r="AP130" s="72">
        <f t="shared" si="135"/>
        <v>11.079384157852227</v>
      </c>
      <c r="AQ130" s="72">
        <f t="shared" si="135"/>
        <v>11.079385398957371</v>
      </c>
      <c r="AR130" s="72">
        <f t="shared" si="135"/>
        <v>11.079365876590495</v>
      </c>
      <c r="AS130" s="72">
        <f t="shared" si="135"/>
        <v>11.079672436225881</v>
      </c>
      <c r="AT130" s="72">
        <f t="shared" si="135"/>
        <v>10.916426675931136</v>
      </c>
      <c r="AU130" s="72">
        <f t="shared" si="134"/>
        <v>10.322540059074177</v>
      </c>
    </row>
    <row r="131" spans="1:47" x14ac:dyDescent="0.2">
      <c r="A131" s="80" t="s">
        <v>960</v>
      </c>
      <c r="B131" s="77" t="s">
        <v>854</v>
      </c>
      <c r="C131" s="76">
        <v>56492.847199999997</v>
      </c>
      <c r="D131" s="76">
        <v>2.0000000000000001E-4</v>
      </c>
      <c r="E131">
        <f t="shared" si="116"/>
        <v>4217.9747608348789</v>
      </c>
      <c r="F131">
        <f t="shared" si="117"/>
        <v>4218</v>
      </c>
      <c r="G131">
        <f t="shared" si="118"/>
        <v>-5.3992200002539903E-2</v>
      </c>
      <c r="K131">
        <f t="shared" si="137"/>
        <v>-5.3992200002539903E-2</v>
      </c>
      <c r="Q131" s="12">
        <f t="shared" si="119"/>
        <v>-8.0114061100959852E-2</v>
      </c>
      <c r="R131" s="2">
        <f t="shared" si="120"/>
        <v>41474.347199999997</v>
      </c>
      <c r="S131" s="6">
        <v>1</v>
      </c>
      <c r="Z131">
        <f t="shared" si="121"/>
        <v>4218</v>
      </c>
      <c r="AA131" s="72">
        <f t="shared" si="122"/>
        <v>-5.3609398870632902E-2</v>
      </c>
      <c r="AB131" s="72">
        <f t="shared" si="123"/>
        <v>-8.0496862232866853E-2</v>
      </c>
      <c r="AC131" s="72">
        <f t="shared" si="124"/>
        <v>-5.3992200002539903E-2</v>
      </c>
      <c r="AD131" s="72">
        <f t="shared" si="125"/>
        <v>-3.8280113190700127E-4</v>
      </c>
      <c r="AE131" s="72">
        <f t="shared" si="126"/>
        <v>1.4653670658928138E-7</v>
      </c>
      <c r="AF131">
        <f t="shared" si="127"/>
        <v>-5.3992200002539903E-2</v>
      </c>
      <c r="AG131" s="127"/>
      <c r="AH131">
        <f t="shared" si="128"/>
        <v>2.6504662230326954E-2</v>
      </c>
      <c r="AI131">
        <f t="shared" si="129"/>
        <v>0.38856558816769304</v>
      </c>
      <c r="AJ131">
        <f t="shared" si="130"/>
        <v>0.53552253662356475</v>
      </c>
      <c r="AK131">
        <f t="shared" si="131"/>
        <v>0.45055907365863912</v>
      </c>
      <c r="AL131">
        <f t="shared" si="132"/>
        <v>-0.63505689613915639</v>
      </c>
      <c r="AM131">
        <f t="shared" si="133"/>
        <v>-0.32864866929434233</v>
      </c>
      <c r="AN131" s="72">
        <f t="shared" ref="AN131:AT132" si="138">$AU131+$AB$7*SIN(AO131)</f>
        <v>11.113013187236085</v>
      </c>
      <c r="AO131" s="72">
        <f t="shared" si="138"/>
        <v>11.113013533266507</v>
      </c>
      <c r="AP131" s="72">
        <f t="shared" si="138"/>
        <v>11.113009644844293</v>
      </c>
      <c r="AQ131" s="72">
        <f t="shared" si="138"/>
        <v>11.113053332556539</v>
      </c>
      <c r="AR131" s="72">
        <f t="shared" si="138"/>
        <v>11.112561552876683</v>
      </c>
      <c r="AS131" s="72">
        <f t="shared" si="138"/>
        <v>11.117983892108196</v>
      </c>
      <c r="AT131" s="72">
        <f t="shared" si="138"/>
        <v>10.969364919590591</v>
      </c>
      <c r="AU131" s="72">
        <f t="shared" si="134"/>
        <v>10.358734690834934</v>
      </c>
    </row>
    <row r="132" spans="1:47" x14ac:dyDescent="0.2">
      <c r="A132" s="87" t="s">
        <v>959</v>
      </c>
      <c r="B132" s="88" t="s">
        <v>854</v>
      </c>
      <c r="C132" s="89">
        <v>56890.737200000003</v>
      </c>
      <c r="D132" s="89">
        <v>1E-4</v>
      </c>
      <c r="E132">
        <f t="shared" si="116"/>
        <v>4403.9722087866594</v>
      </c>
      <c r="F132">
        <f t="shared" si="117"/>
        <v>4404</v>
      </c>
      <c r="G132">
        <f t="shared" si="118"/>
        <v>-5.94515999982832E-2</v>
      </c>
      <c r="K132">
        <f t="shared" si="137"/>
        <v>-5.94515999982832E-2</v>
      </c>
      <c r="Q132" s="12">
        <f t="shared" si="119"/>
        <v>-8.2658109219795814E-2</v>
      </c>
      <c r="R132" s="2">
        <f t="shared" si="120"/>
        <v>41872.237200000003</v>
      </c>
      <c r="S132" s="6">
        <v>1</v>
      </c>
      <c r="Z132">
        <f t="shared" si="121"/>
        <v>4404</v>
      </c>
      <c r="AA132" s="72">
        <f t="shared" si="122"/>
        <v>-5.641772156354953E-2</v>
      </c>
      <c r="AB132" s="72">
        <f t="shared" si="123"/>
        <v>-8.5691987654529483E-2</v>
      </c>
      <c r="AC132" s="72">
        <f t="shared" si="124"/>
        <v>-5.94515999982832E-2</v>
      </c>
      <c r="AD132" s="72">
        <f t="shared" si="125"/>
        <v>-3.0338784347336695E-3</v>
      </c>
      <c r="AE132" s="72">
        <f t="shared" si="126"/>
        <v>9.2044183567420208E-6</v>
      </c>
      <c r="AF132">
        <f t="shared" si="127"/>
        <v>-5.94515999982832E-2</v>
      </c>
      <c r="AG132" s="127"/>
      <c r="AH132">
        <f t="shared" si="128"/>
        <v>2.6240387656246287E-2</v>
      </c>
      <c r="AI132">
        <f t="shared" si="129"/>
        <v>0.37808802980950562</v>
      </c>
      <c r="AJ132">
        <f t="shared" si="130"/>
        <v>0.51541387522902049</v>
      </c>
      <c r="AK132">
        <f t="shared" si="131"/>
        <v>0.435982820948977</v>
      </c>
      <c r="AL132">
        <f t="shared" si="132"/>
        <v>-0.61142108007270357</v>
      </c>
      <c r="AM132">
        <f t="shared" si="133"/>
        <v>-0.31560436564613847</v>
      </c>
      <c r="AN132" s="72">
        <f t="shared" si="138"/>
        <v>11.153128050917388</v>
      </c>
      <c r="AO132" s="72">
        <f t="shared" si="138"/>
        <v>11.153130103459679</v>
      </c>
      <c r="AP132" s="72">
        <f t="shared" si="138"/>
        <v>11.153112878984803</v>
      </c>
      <c r="AQ132" s="72">
        <f t="shared" si="138"/>
        <v>11.153257365045953</v>
      </c>
      <c r="AR132" s="72">
        <f t="shared" si="138"/>
        <v>11.152041255627447</v>
      </c>
      <c r="AS132" s="72">
        <f t="shared" si="138"/>
        <v>11.16200214553181</v>
      </c>
      <c r="AT132" s="72">
        <f t="shared" si="138"/>
        <v>11.033054215325572</v>
      </c>
      <c r="AU132" s="72">
        <f t="shared" si="134"/>
        <v>10.403025490226385</v>
      </c>
    </row>
    <row r="133" spans="1:47" x14ac:dyDescent="0.2">
      <c r="A133" s="75"/>
      <c r="B133" s="75"/>
      <c r="C133" s="75"/>
      <c r="D133" s="75"/>
      <c r="S133" s="6"/>
      <c r="AA133" s="72"/>
      <c r="AB133" s="72"/>
      <c r="AC133" s="72"/>
      <c r="AD133" s="72"/>
      <c r="AE133" s="72"/>
      <c r="AG133" s="127"/>
      <c r="AN133" s="72"/>
      <c r="AO133" s="72"/>
      <c r="AP133" s="72"/>
      <c r="AQ133" s="72"/>
      <c r="AR133" s="72"/>
      <c r="AS133" s="72"/>
      <c r="AT133" s="72"/>
      <c r="AU133" s="72"/>
    </row>
    <row r="134" spans="1:47" x14ac:dyDescent="0.2">
      <c r="A134" s="75"/>
      <c r="B134" s="75"/>
      <c r="C134" s="75"/>
      <c r="D134" s="75"/>
      <c r="S134" s="6"/>
      <c r="AA134" s="72"/>
      <c r="AB134" s="72"/>
      <c r="AC134" s="72"/>
      <c r="AD134" s="72"/>
      <c r="AE134" s="72"/>
      <c r="AG134" s="127"/>
      <c r="AN134" s="72"/>
      <c r="AO134" s="72"/>
      <c r="AP134" s="72"/>
      <c r="AQ134" s="72"/>
      <c r="AR134" s="72"/>
      <c r="AS134" s="72"/>
      <c r="AT134" s="72"/>
      <c r="AU134" s="72"/>
    </row>
    <row r="135" spans="1:47" x14ac:dyDescent="0.2">
      <c r="A135" s="75"/>
      <c r="B135" s="75"/>
      <c r="C135" s="75"/>
      <c r="D135" s="75"/>
      <c r="S135" s="6"/>
      <c r="AA135" s="72"/>
      <c r="AB135" s="72"/>
      <c r="AC135" s="72"/>
      <c r="AD135" s="72"/>
      <c r="AE135" s="72"/>
      <c r="AG135" s="127"/>
      <c r="AN135" s="72"/>
      <c r="AO135" s="72"/>
      <c r="AP135" s="72"/>
      <c r="AQ135" s="72"/>
      <c r="AR135" s="72"/>
      <c r="AS135" s="72"/>
      <c r="AT135" s="72"/>
      <c r="AU135" s="72"/>
    </row>
    <row r="136" spans="1:47" x14ac:dyDescent="0.2">
      <c r="A136" s="75"/>
      <c r="B136" s="75"/>
      <c r="C136" s="75"/>
      <c r="D136" s="75"/>
      <c r="S136" s="6"/>
      <c r="AA136" s="72"/>
      <c r="AB136" s="72"/>
      <c r="AC136" s="72"/>
      <c r="AD136" s="72"/>
      <c r="AE136" s="72"/>
      <c r="AG136" s="127"/>
      <c r="AN136" s="72"/>
      <c r="AO136" s="72"/>
      <c r="AP136" s="72"/>
      <c r="AQ136" s="72"/>
      <c r="AR136" s="72"/>
      <c r="AS136" s="72"/>
      <c r="AT136" s="72"/>
      <c r="AU136" s="72"/>
    </row>
    <row r="137" spans="1:47" x14ac:dyDescent="0.2">
      <c r="A137" s="75"/>
      <c r="B137" s="75"/>
      <c r="C137" s="75"/>
      <c r="D137" s="75"/>
      <c r="S137" s="6"/>
      <c r="AA137" s="72"/>
      <c r="AB137" s="72"/>
      <c r="AC137" s="72"/>
      <c r="AD137" s="72"/>
      <c r="AE137" s="72"/>
      <c r="AG137" s="127"/>
      <c r="AN137" s="72"/>
      <c r="AO137" s="72"/>
      <c r="AP137" s="72"/>
      <c r="AQ137" s="72"/>
      <c r="AR137" s="72"/>
      <c r="AS137" s="72"/>
      <c r="AT137" s="72"/>
      <c r="AU137" s="72"/>
    </row>
    <row r="138" spans="1:47" x14ac:dyDescent="0.2">
      <c r="A138" s="75"/>
      <c r="B138" s="75"/>
      <c r="C138" s="75"/>
      <c r="D138" s="75"/>
      <c r="S138" s="6"/>
      <c r="AA138" s="72"/>
      <c r="AB138" s="72"/>
      <c r="AC138" s="72"/>
      <c r="AD138" s="72"/>
      <c r="AE138" s="72"/>
      <c r="AG138" s="127"/>
      <c r="AN138" s="72"/>
      <c r="AO138" s="72"/>
      <c r="AP138" s="72"/>
      <c r="AQ138" s="72"/>
      <c r="AR138" s="72"/>
      <c r="AS138" s="72"/>
      <c r="AT138" s="72"/>
      <c r="AU138" s="72"/>
    </row>
    <row r="139" spans="1:47" x14ac:dyDescent="0.2">
      <c r="A139" s="75"/>
      <c r="B139" s="75"/>
      <c r="C139" s="75"/>
      <c r="D139" s="75"/>
      <c r="S139" s="6"/>
      <c r="AA139" s="72"/>
      <c r="AB139" s="72"/>
      <c r="AC139" s="72"/>
      <c r="AD139" s="72"/>
      <c r="AE139" s="72"/>
      <c r="AG139" s="127"/>
      <c r="AN139" s="72"/>
      <c r="AO139" s="72"/>
      <c r="AP139" s="72"/>
      <c r="AQ139" s="72"/>
      <c r="AR139" s="72"/>
      <c r="AS139" s="72"/>
      <c r="AT139" s="72"/>
      <c r="AU139" s="72"/>
    </row>
    <row r="140" spans="1:47" x14ac:dyDescent="0.2">
      <c r="A140" s="75"/>
      <c r="B140" s="75"/>
      <c r="C140" s="75"/>
      <c r="D140" s="75"/>
      <c r="S140" s="6"/>
      <c r="AA140" s="72"/>
      <c r="AB140" s="72"/>
      <c r="AC140" s="72"/>
      <c r="AD140" s="72"/>
      <c r="AE140" s="72"/>
      <c r="AG140" s="127"/>
      <c r="AN140" s="72"/>
      <c r="AO140" s="72"/>
      <c r="AP140" s="72"/>
      <c r="AQ140" s="72"/>
      <c r="AR140" s="72"/>
      <c r="AS140" s="72"/>
      <c r="AT140" s="72"/>
      <c r="AU140" s="72"/>
    </row>
    <row r="141" spans="1:47" x14ac:dyDescent="0.2">
      <c r="A141" s="75"/>
      <c r="B141" s="75"/>
      <c r="C141" s="75"/>
      <c r="D141" s="75"/>
      <c r="S141" s="6"/>
      <c r="AA141" s="72"/>
      <c r="AB141" s="72"/>
      <c r="AC141" s="72"/>
      <c r="AD141" s="72"/>
      <c r="AE141" s="72"/>
      <c r="AG141" s="127"/>
      <c r="AN141" s="72"/>
      <c r="AO141" s="72"/>
      <c r="AP141" s="72"/>
      <c r="AQ141" s="72"/>
      <c r="AR141" s="72"/>
      <c r="AS141" s="72"/>
      <c r="AT141" s="72"/>
      <c r="AU141" s="72"/>
    </row>
    <row r="142" spans="1:47" x14ac:dyDescent="0.2">
      <c r="A142" s="75"/>
      <c r="B142" s="75"/>
      <c r="C142" s="75"/>
      <c r="D142" s="75"/>
      <c r="S142" s="6"/>
      <c r="AA142" s="72"/>
      <c r="AB142" s="72"/>
      <c r="AC142" s="72"/>
      <c r="AD142" s="72"/>
      <c r="AE142" s="72"/>
      <c r="AG142" s="127"/>
      <c r="AN142" s="72"/>
      <c r="AO142" s="72"/>
      <c r="AP142" s="72"/>
      <c r="AQ142" s="72"/>
      <c r="AR142" s="72"/>
      <c r="AS142" s="72"/>
      <c r="AT142" s="72"/>
      <c r="AU142" s="72"/>
    </row>
    <row r="143" spans="1:47" x14ac:dyDescent="0.2">
      <c r="A143" s="75"/>
      <c r="B143" s="75"/>
      <c r="C143" s="75"/>
      <c r="D143" s="75"/>
      <c r="S143" s="6"/>
      <c r="AA143" s="72"/>
      <c r="AB143" s="72"/>
      <c r="AC143" s="72"/>
      <c r="AD143" s="72"/>
      <c r="AE143" s="72"/>
      <c r="AG143" s="127"/>
      <c r="AN143" s="72"/>
      <c r="AO143" s="72"/>
      <c r="AP143" s="72"/>
      <c r="AQ143" s="72"/>
      <c r="AR143" s="72"/>
      <c r="AS143" s="72"/>
      <c r="AT143" s="72"/>
      <c r="AU143" s="72"/>
    </row>
    <row r="144" spans="1:47" x14ac:dyDescent="0.2">
      <c r="A144" s="75"/>
      <c r="B144" s="75"/>
      <c r="C144" s="75"/>
      <c r="D144" s="75"/>
      <c r="S144" s="6"/>
      <c r="AA144" s="72"/>
      <c r="AB144" s="72"/>
      <c r="AC144" s="72"/>
      <c r="AD144" s="72"/>
      <c r="AE144" s="72"/>
      <c r="AG144" s="127"/>
      <c r="AN144" s="72"/>
      <c r="AO144" s="72"/>
      <c r="AP144" s="72"/>
      <c r="AQ144" s="72"/>
      <c r="AR144" s="72"/>
      <c r="AS144" s="72"/>
      <c r="AT144" s="72"/>
      <c r="AU144" s="72"/>
    </row>
    <row r="145" spans="1:47" x14ac:dyDescent="0.2">
      <c r="A145" s="75"/>
      <c r="B145" s="75"/>
      <c r="C145" s="75"/>
      <c r="D145" s="75"/>
      <c r="S145" s="6"/>
      <c r="AA145" s="72"/>
      <c r="AB145" s="72"/>
      <c r="AC145" s="72"/>
      <c r="AD145" s="72"/>
      <c r="AE145" s="72"/>
      <c r="AG145" s="127"/>
      <c r="AN145" s="72"/>
      <c r="AO145" s="72"/>
      <c r="AP145" s="72"/>
      <c r="AQ145" s="72"/>
      <c r="AR145" s="72"/>
      <c r="AS145" s="72"/>
      <c r="AT145" s="72"/>
      <c r="AU145" s="72"/>
    </row>
    <row r="146" spans="1:47" x14ac:dyDescent="0.2">
      <c r="A146" s="75"/>
      <c r="B146" s="75"/>
      <c r="C146" s="75"/>
      <c r="D146" s="75"/>
      <c r="S146" s="6"/>
      <c r="AA146" s="72"/>
      <c r="AB146" s="72"/>
      <c r="AC146" s="72"/>
      <c r="AD146" s="72"/>
      <c r="AE146" s="72"/>
      <c r="AG146" s="127"/>
      <c r="AN146" s="72"/>
      <c r="AO146" s="72"/>
      <c r="AP146" s="72"/>
      <c r="AQ146" s="72"/>
      <c r="AR146" s="72"/>
      <c r="AS146" s="72"/>
      <c r="AT146" s="72"/>
      <c r="AU146" s="72"/>
    </row>
    <row r="147" spans="1:47" x14ac:dyDescent="0.2">
      <c r="A147" s="75"/>
      <c r="B147" s="75"/>
      <c r="C147" s="75"/>
      <c r="D147" s="75"/>
      <c r="S147" s="6"/>
      <c r="AA147" s="72"/>
      <c r="AB147" s="72"/>
      <c r="AC147" s="72"/>
      <c r="AD147" s="72"/>
      <c r="AE147" s="72"/>
      <c r="AG147" s="127"/>
      <c r="AN147" s="72"/>
      <c r="AO147" s="72"/>
      <c r="AP147" s="72"/>
      <c r="AQ147" s="72"/>
      <c r="AR147" s="72"/>
      <c r="AS147" s="72"/>
      <c r="AT147" s="72"/>
      <c r="AU147" s="72"/>
    </row>
    <row r="148" spans="1:47" x14ac:dyDescent="0.2">
      <c r="A148" s="75"/>
      <c r="B148" s="75"/>
      <c r="C148" s="75"/>
      <c r="D148" s="75"/>
      <c r="S148" s="6"/>
      <c r="AA148" s="72"/>
      <c r="AB148" s="72"/>
      <c r="AC148" s="72"/>
      <c r="AD148" s="72"/>
      <c r="AE148" s="72"/>
      <c r="AG148" s="127"/>
      <c r="AN148" s="72"/>
      <c r="AO148" s="72"/>
      <c r="AP148" s="72"/>
      <c r="AQ148" s="72"/>
      <c r="AR148" s="72"/>
      <c r="AS148" s="72"/>
      <c r="AT148" s="72"/>
      <c r="AU148" s="72"/>
    </row>
    <row r="149" spans="1:47" x14ac:dyDescent="0.2">
      <c r="A149" s="75"/>
      <c r="B149" s="75"/>
      <c r="C149" s="75"/>
      <c r="D149" s="75"/>
      <c r="S149" s="6"/>
      <c r="AA149" s="72"/>
      <c r="AB149" s="72"/>
      <c r="AC149" s="72"/>
      <c r="AD149" s="72"/>
      <c r="AE149" s="72"/>
      <c r="AG149" s="127"/>
      <c r="AN149" s="72"/>
      <c r="AO149" s="72"/>
      <c r="AP149" s="72"/>
      <c r="AQ149" s="72"/>
      <c r="AR149" s="72"/>
      <c r="AS149" s="72"/>
      <c r="AT149" s="72"/>
      <c r="AU149" s="72"/>
    </row>
    <row r="150" spans="1:47" x14ac:dyDescent="0.2">
      <c r="A150" s="75"/>
      <c r="B150" s="75"/>
      <c r="C150" s="75"/>
      <c r="D150" s="75"/>
      <c r="S150" s="6"/>
      <c r="AA150" s="72"/>
      <c r="AB150" s="72"/>
      <c r="AC150" s="72"/>
      <c r="AD150" s="72"/>
      <c r="AE150" s="72"/>
      <c r="AG150" s="127"/>
      <c r="AN150" s="72"/>
      <c r="AO150" s="72"/>
      <c r="AP150" s="72"/>
      <c r="AQ150" s="72"/>
      <c r="AR150" s="72"/>
      <c r="AS150" s="72"/>
      <c r="AT150" s="72"/>
      <c r="AU150" s="72"/>
    </row>
    <row r="151" spans="1:47" x14ac:dyDescent="0.2">
      <c r="A151" s="75"/>
      <c r="B151" s="75"/>
      <c r="C151" s="75"/>
      <c r="D151" s="75"/>
      <c r="S151" s="6"/>
      <c r="AA151" s="72"/>
      <c r="AB151" s="72"/>
      <c r="AC151" s="72"/>
      <c r="AD151" s="72"/>
      <c r="AE151" s="72"/>
      <c r="AG151" s="127"/>
      <c r="AN151" s="72"/>
      <c r="AO151" s="72"/>
      <c r="AP151" s="72"/>
      <c r="AQ151" s="72"/>
      <c r="AR151" s="72"/>
      <c r="AS151" s="72"/>
      <c r="AT151" s="72"/>
      <c r="AU151" s="72"/>
    </row>
    <row r="152" spans="1:47" x14ac:dyDescent="0.2">
      <c r="A152" s="75"/>
      <c r="B152" s="75"/>
      <c r="C152" s="75"/>
      <c r="D152" s="75"/>
      <c r="S152" s="6"/>
      <c r="AA152" s="72"/>
      <c r="AB152" s="72"/>
      <c r="AC152" s="72"/>
      <c r="AD152" s="72"/>
      <c r="AE152" s="72"/>
      <c r="AG152" s="127"/>
      <c r="AN152" s="72"/>
      <c r="AO152" s="72"/>
      <c r="AP152" s="72"/>
      <c r="AQ152" s="72"/>
      <c r="AR152" s="72"/>
      <c r="AS152" s="72"/>
      <c r="AT152" s="72"/>
      <c r="AU152" s="72"/>
    </row>
    <row r="153" spans="1:47" x14ac:dyDescent="0.2">
      <c r="A153" s="75"/>
      <c r="B153" s="75"/>
      <c r="C153" s="75"/>
      <c r="D153" s="75"/>
      <c r="S153" s="6"/>
      <c r="AA153" s="72"/>
      <c r="AB153" s="72"/>
      <c r="AC153" s="72"/>
      <c r="AD153" s="72"/>
      <c r="AE153" s="72"/>
      <c r="AG153" s="127"/>
      <c r="AN153" s="72"/>
      <c r="AO153" s="72"/>
      <c r="AP153" s="72"/>
      <c r="AQ153" s="72"/>
      <c r="AR153" s="72"/>
      <c r="AS153" s="72"/>
      <c r="AT153" s="72"/>
      <c r="AU153" s="72"/>
    </row>
    <row r="154" spans="1:47" x14ac:dyDescent="0.2">
      <c r="A154" s="75"/>
      <c r="B154" s="75"/>
      <c r="C154" s="75"/>
      <c r="D154" s="75"/>
      <c r="S154" s="6"/>
      <c r="AA154" s="72"/>
      <c r="AB154" s="72"/>
      <c r="AC154" s="72"/>
      <c r="AD154" s="72"/>
      <c r="AE154" s="72"/>
      <c r="AG154" s="127"/>
      <c r="AN154" s="72"/>
      <c r="AO154" s="72"/>
      <c r="AP154" s="72"/>
      <c r="AQ154" s="72"/>
      <c r="AR154" s="72"/>
      <c r="AS154" s="72"/>
      <c r="AT154" s="72"/>
      <c r="AU154" s="72"/>
    </row>
    <row r="155" spans="1:47" x14ac:dyDescent="0.2">
      <c r="A155" s="75"/>
      <c r="B155" s="75"/>
      <c r="C155" s="75"/>
      <c r="D155" s="75"/>
      <c r="S155" s="6"/>
      <c r="AA155" s="72"/>
      <c r="AB155" s="72"/>
      <c r="AC155" s="72"/>
      <c r="AD155" s="72"/>
      <c r="AE155" s="72"/>
      <c r="AG155" s="127"/>
      <c r="AN155" s="72"/>
      <c r="AO155" s="72"/>
      <c r="AP155" s="72"/>
      <c r="AQ155" s="72"/>
      <c r="AR155" s="72"/>
      <c r="AS155" s="72"/>
      <c r="AT155" s="72"/>
      <c r="AU155" s="72"/>
    </row>
    <row r="156" spans="1:47" x14ac:dyDescent="0.2">
      <c r="A156" s="75"/>
      <c r="B156" s="75"/>
      <c r="C156" s="75"/>
      <c r="D156" s="75"/>
      <c r="S156" s="6"/>
      <c r="AA156" s="72"/>
      <c r="AB156" s="72"/>
      <c r="AC156" s="72"/>
      <c r="AD156" s="72"/>
      <c r="AE156" s="72"/>
      <c r="AG156" s="127"/>
      <c r="AN156" s="72"/>
      <c r="AO156" s="72"/>
      <c r="AP156" s="72"/>
      <c r="AQ156" s="72"/>
      <c r="AR156" s="72"/>
      <c r="AS156" s="72"/>
      <c r="AT156" s="72"/>
      <c r="AU156" s="72"/>
    </row>
    <row r="157" spans="1:47" x14ac:dyDescent="0.2">
      <c r="A157" s="75"/>
      <c r="B157" s="75"/>
      <c r="C157" s="75"/>
      <c r="D157" s="75"/>
      <c r="S157" s="6"/>
      <c r="AA157" s="72"/>
      <c r="AB157" s="72"/>
      <c r="AC157" s="72"/>
      <c r="AD157" s="72"/>
      <c r="AE157" s="72"/>
      <c r="AG157" s="127"/>
      <c r="AN157" s="72"/>
      <c r="AO157" s="72"/>
      <c r="AP157" s="72"/>
      <c r="AQ157" s="72"/>
      <c r="AR157" s="72"/>
      <c r="AS157" s="72"/>
      <c r="AT157" s="72"/>
      <c r="AU157" s="72"/>
    </row>
    <row r="158" spans="1:47" x14ac:dyDescent="0.2">
      <c r="A158" s="75"/>
      <c r="B158" s="75"/>
      <c r="C158" s="75"/>
      <c r="D158" s="75"/>
      <c r="S158" s="6"/>
      <c r="AA158" s="72"/>
      <c r="AB158" s="72"/>
      <c r="AC158" s="72"/>
      <c r="AD158" s="72"/>
      <c r="AE158" s="72"/>
      <c r="AG158" s="127"/>
      <c r="AN158" s="72"/>
      <c r="AO158" s="72"/>
      <c r="AP158" s="72"/>
      <c r="AQ158" s="72"/>
      <c r="AR158" s="72"/>
      <c r="AS158" s="72"/>
      <c r="AT158" s="72"/>
      <c r="AU158" s="72"/>
    </row>
    <row r="159" spans="1:47" x14ac:dyDescent="0.2">
      <c r="A159" s="75"/>
      <c r="B159" s="75"/>
      <c r="C159" s="75"/>
      <c r="D159" s="75"/>
      <c r="S159" s="6"/>
      <c r="AA159" s="72"/>
      <c r="AB159" s="72"/>
      <c r="AC159" s="72"/>
      <c r="AD159" s="72"/>
      <c r="AE159" s="72"/>
      <c r="AG159" s="127"/>
      <c r="AN159" s="72"/>
      <c r="AO159" s="72"/>
      <c r="AP159" s="72"/>
      <c r="AQ159" s="72"/>
      <c r="AR159" s="72"/>
      <c r="AS159" s="72"/>
      <c r="AT159" s="72"/>
      <c r="AU159" s="72"/>
    </row>
    <row r="160" spans="1:47" x14ac:dyDescent="0.2">
      <c r="A160" s="75"/>
      <c r="B160" s="75"/>
      <c r="C160" s="75"/>
      <c r="D160" s="75"/>
      <c r="S160" s="6"/>
      <c r="AA160" s="72"/>
      <c r="AB160" s="72"/>
      <c r="AC160" s="72"/>
      <c r="AD160" s="72"/>
      <c r="AE160" s="72"/>
      <c r="AG160" s="127"/>
      <c r="AN160" s="72"/>
      <c r="AO160" s="72"/>
      <c r="AP160" s="72"/>
      <c r="AQ160" s="72"/>
      <c r="AR160" s="72"/>
      <c r="AS160" s="72"/>
      <c r="AT160" s="72"/>
      <c r="AU160" s="72"/>
    </row>
    <row r="161" spans="1:48" x14ac:dyDescent="0.2">
      <c r="A161" s="75"/>
      <c r="B161" s="75"/>
      <c r="C161" s="75"/>
      <c r="D161" s="75"/>
      <c r="S161" s="6"/>
      <c r="AA161" s="72"/>
      <c r="AB161" s="72"/>
      <c r="AC161" s="72"/>
      <c r="AD161" s="72"/>
      <c r="AE161" s="72"/>
      <c r="AG161" s="127"/>
      <c r="AN161" s="72"/>
      <c r="AO161" s="72"/>
      <c r="AP161" s="72"/>
      <c r="AQ161" s="72"/>
      <c r="AR161" s="72"/>
      <c r="AS161" s="72"/>
      <c r="AT161" s="72"/>
      <c r="AU161" s="72"/>
    </row>
    <row r="162" spans="1:48" x14ac:dyDescent="0.2">
      <c r="A162" s="75"/>
      <c r="B162" s="75"/>
      <c r="C162" s="75"/>
      <c r="D162" s="75"/>
      <c r="S162" s="6"/>
      <c r="AA162" s="72"/>
      <c r="AB162" s="72"/>
      <c r="AC162" s="72"/>
      <c r="AD162" s="72"/>
      <c r="AE162" s="72"/>
      <c r="AG162" s="127"/>
      <c r="AN162" s="72"/>
      <c r="AO162" s="72"/>
      <c r="AP162" s="72"/>
      <c r="AQ162" s="72"/>
      <c r="AR162" s="72"/>
      <c r="AS162" s="72"/>
      <c r="AT162" s="72"/>
      <c r="AU162" s="72"/>
    </row>
    <row r="163" spans="1:48" x14ac:dyDescent="0.2">
      <c r="A163" s="75"/>
      <c r="B163" s="75"/>
      <c r="C163" s="75"/>
      <c r="D163" s="75"/>
      <c r="S163" s="6"/>
      <c r="AA163" s="72"/>
      <c r="AB163" s="72"/>
      <c r="AC163" s="72"/>
      <c r="AD163" s="72"/>
      <c r="AE163" s="72"/>
      <c r="AG163" s="127"/>
      <c r="AN163" s="72"/>
      <c r="AO163" s="72"/>
      <c r="AP163" s="72"/>
      <c r="AQ163" s="72"/>
      <c r="AR163" s="72"/>
      <c r="AS163" s="72"/>
      <c r="AT163" s="72"/>
      <c r="AU163" s="72"/>
    </row>
    <row r="164" spans="1:48" x14ac:dyDescent="0.2">
      <c r="A164" s="75"/>
      <c r="B164" s="75"/>
      <c r="C164" s="75"/>
      <c r="D164" s="75"/>
      <c r="S164" s="6"/>
      <c r="AA164" s="72"/>
      <c r="AB164" s="72"/>
      <c r="AC164" s="72"/>
      <c r="AD164" s="72"/>
      <c r="AE164" s="72"/>
      <c r="AG164" s="127"/>
      <c r="AN164" s="72"/>
      <c r="AO164" s="72"/>
      <c r="AP164" s="72"/>
      <c r="AQ164" s="72"/>
      <c r="AR164" s="72"/>
      <c r="AS164" s="72"/>
      <c r="AT164" s="72"/>
      <c r="AU164" s="72"/>
    </row>
    <row r="165" spans="1:48" x14ac:dyDescent="0.2">
      <c r="A165" s="75"/>
      <c r="B165" s="75"/>
      <c r="C165" s="75"/>
      <c r="D165" s="75"/>
      <c r="S165" s="6"/>
      <c r="AA165" s="72"/>
      <c r="AB165" s="72"/>
      <c r="AC165" s="72"/>
      <c r="AD165" s="72"/>
      <c r="AE165" s="72"/>
      <c r="AG165" s="127"/>
      <c r="AN165" s="72"/>
      <c r="AO165" s="72"/>
      <c r="AP165" s="72"/>
      <c r="AQ165" s="72"/>
      <c r="AR165" s="72"/>
      <c r="AS165" s="72"/>
      <c r="AT165" s="72"/>
      <c r="AU165" s="72"/>
    </row>
    <row r="166" spans="1:48" x14ac:dyDescent="0.2">
      <c r="A166" s="75"/>
      <c r="B166" s="75"/>
      <c r="C166" s="75"/>
      <c r="D166" s="75"/>
      <c r="S166" s="6"/>
      <c r="AA166" s="72"/>
      <c r="AB166" s="72"/>
      <c r="AC166" s="72"/>
      <c r="AD166" s="72"/>
      <c r="AE166" s="72"/>
      <c r="AG166" s="127"/>
      <c r="AN166" s="72"/>
      <c r="AO166" s="72"/>
      <c r="AP166" s="72"/>
      <c r="AQ166" s="72"/>
      <c r="AR166" s="72"/>
      <c r="AS166" s="72"/>
      <c r="AT166" s="72"/>
      <c r="AU166" s="72"/>
    </row>
    <row r="167" spans="1:48" x14ac:dyDescent="0.2">
      <c r="A167" s="75"/>
      <c r="B167" s="75"/>
      <c r="C167" s="75"/>
      <c r="D167" s="75"/>
      <c r="S167" s="6"/>
      <c r="AA167" s="72"/>
      <c r="AB167" s="72"/>
      <c r="AC167" s="72"/>
      <c r="AD167" s="72"/>
      <c r="AE167" s="72"/>
      <c r="AG167" s="127"/>
      <c r="AN167" s="72"/>
      <c r="AO167" s="72"/>
      <c r="AP167" s="72"/>
      <c r="AQ167" s="72"/>
      <c r="AR167" s="72"/>
      <c r="AS167" s="72"/>
      <c r="AT167" s="72"/>
      <c r="AU167" s="72"/>
    </row>
    <row r="168" spans="1:48" x14ac:dyDescent="0.2">
      <c r="A168" s="75"/>
      <c r="B168" s="75"/>
      <c r="C168" s="75"/>
      <c r="D168" s="75"/>
      <c r="S168" s="6"/>
      <c r="AA168" s="72"/>
      <c r="AB168" s="72"/>
      <c r="AC168" s="72"/>
      <c r="AD168" s="72"/>
      <c r="AE168" s="72"/>
      <c r="AG168" s="127"/>
      <c r="AN168" s="72"/>
      <c r="AO168" s="72"/>
      <c r="AP168" s="72"/>
      <c r="AQ168" s="72"/>
      <c r="AR168" s="72"/>
      <c r="AS168" s="72"/>
      <c r="AT168" s="72"/>
      <c r="AU168" s="72"/>
    </row>
    <row r="169" spans="1:48" x14ac:dyDescent="0.2">
      <c r="A169" s="75"/>
      <c r="B169" s="75"/>
      <c r="C169" s="75"/>
      <c r="D169" s="75"/>
      <c r="S169" s="6"/>
      <c r="AA169" s="72"/>
      <c r="AB169" s="72"/>
      <c r="AC169" s="72"/>
      <c r="AD169" s="72"/>
      <c r="AE169" s="72"/>
      <c r="AG169" s="127"/>
      <c r="AN169" s="72"/>
      <c r="AO169" s="72"/>
      <c r="AP169" s="72"/>
      <c r="AQ169" s="72"/>
      <c r="AR169" s="72"/>
      <c r="AS169" s="72"/>
      <c r="AT169" s="72"/>
      <c r="AU169" s="72"/>
      <c r="AV169" s="72"/>
    </row>
    <row r="170" spans="1:48" x14ac:dyDescent="0.2">
      <c r="A170" s="75"/>
      <c r="B170" s="75"/>
      <c r="C170" s="75"/>
      <c r="D170" s="75"/>
      <c r="S170" s="6"/>
      <c r="AA170" s="72"/>
      <c r="AB170" s="72"/>
      <c r="AC170" s="72"/>
      <c r="AD170" s="72"/>
      <c r="AE170" s="72"/>
      <c r="AG170" s="127"/>
      <c r="AN170" s="72"/>
      <c r="AO170" s="72"/>
      <c r="AP170" s="72"/>
      <c r="AQ170" s="72"/>
      <c r="AR170" s="72"/>
      <c r="AS170" s="72"/>
      <c r="AT170" s="72"/>
      <c r="AU170" s="72"/>
    </row>
    <row r="171" spans="1:48" x14ac:dyDescent="0.2">
      <c r="A171" s="75"/>
      <c r="B171" s="75"/>
      <c r="C171" s="75"/>
      <c r="D171" s="75"/>
      <c r="S171" s="6"/>
      <c r="AA171" s="72"/>
      <c r="AB171" s="72"/>
      <c r="AC171" s="72"/>
      <c r="AD171" s="72"/>
      <c r="AE171" s="72"/>
      <c r="AG171" s="127"/>
      <c r="AN171" s="72"/>
      <c r="AO171" s="72"/>
      <c r="AP171" s="72"/>
      <c r="AQ171" s="72"/>
      <c r="AR171" s="72"/>
      <c r="AS171" s="72"/>
      <c r="AT171" s="72"/>
      <c r="AU171" s="72"/>
    </row>
    <row r="172" spans="1:48" x14ac:dyDescent="0.2">
      <c r="A172" s="75"/>
      <c r="B172" s="75"/>
      <c r="C172" s="75"/>
      <c r="D172" s="75"/>
      <c r="S172" s="6"/>
      <c r="AA172" s="72"/>
      <c r="AB172" s="72"/>
      <c r="AC172" s="72"/>
      <c r="AD172" s="72"/>
      <c r="AE172" s="72"/>
      <c r="AG172" s="127"/>
      <c r="AN172" s="72"/>
      <c r="AO172" s="72"/>
      <c r="AP172" s="72"/>
      <c r="AQ172" s="72"/>
      <c r="AR172" s="72"/>
      <c r="AS172" s="72"/>
      <c r="AT172" s="72"/>
      <c r="AU172" s="72"/>
      <c r="AV172" s="72"/>
    </row>
    <row r="173" spans="1:48" x14ac:dyDescent="0.2">
      <c r="A173" s="75"/>
      <c r="B173" s="75"/>
      <c r="C173" s="75"/>
      <c r="D173" s="75"/>
      <c r="S173" s="6"/>
      <c r="AA173" s="72"/>
      <c r="AB173" s="72"/>
      <c r="AC173" s="72"/>
      <c r="AD173" s="72"/>
      <c r="AE173" s="72"/>
      <c r="AG173" s="127"/>
      <c r="AN173" s="72"/>
      <c r="AO173" s="72"/>
      <c r="AP173" s="72"/>
      <c r="AQ173" s="72"/>
      <c r="AR173" s="72"/>
      <c r="AS173" s="72"/>
      <c r="AT173" s="72"/>
      <c r="AU173" s="72"/>
    </row>
    <row r="174" spans="1:48" x14ac:dyDescent="0.2">
      <c r="A174" s="75"/>
      <c r="B174" s="75"/>
      <c r="C174" s="75"/>
      <c r="D174" s="75"/>
      <c r="S174" s="6"/>
      <c r="AA174" s="72"/>
      <c r="AB174" s="72"/>
      <c r="AC174" s="72"/>
      <c r="AD174" s="72"/>
      <c r="AE174" s="72"/>
      <c r="AG174" s="127"/>
      <c r="AN174" s="72"/>
      <c r="AO174" s="72"/>
      <c r="AP174" s="72"/>
      <c r="AQ174" s="72"/>
      <c r="AR174" s="72"/>
      <c r="AS174" s="72"/>
      <c r="AT174" s="72"/>
      <c r="AU174" s="72"/>
      <c r="AV174" s="72"/>
    </row>
    <row r="175" spans="1:48" x14ac:dyDescent="0.2">
      <c r="A175" s="75"/>
      <c r="B175" s="75"/>
      <c r="C175" s="75"/>
      <c r="D175" s="75"/>
      <c r="S175" s="6"/>
      <c r="AA175" s="72"/>
      <c r="AB175" s="72"/>
      <c r="AC175" s="72"/>
      <c r="AD175" s="72"/>
      <c r="AE175" s="72"/>
      <c r="AG175" s="127"/>
      <c r="AN175" s="72"/>
      <c r="AO175" s="72"/>
      <c r="AP175" s="72"/>
      <c r="AQ175" s="72"/>
      <c r="AR175" s="72"/>
      <c r="AS175" s="72"/>
      <c r="AT175" s="72"/>
      <c r="AU175" s="72"/>
    </row>
    <row r="176" spans="1:48" x14ac:dyDescent="0.2">
      <c r="A176" s="75"/>
      <c r="B176" s="75"/>
      <c r="C176" s="75"/>
      <c r="D176" s="75"/>
      <c r="S176" s="6"/>
      <c r="AA176" s="72"/>
      <c r="AB176" s="72"/>
      <c r="AC176" s="72"/>
      <c r="AD176" s="72"/>
      <c r="AE176" s="72"/>
      <c r="AG176" s="127"/>
      <c r="AN176" s="72"/>
      <c r="AO176" s="72"/>
      <c r="AP176" s="72"/>
      <c r="AQ176" s="72"/>
      <c r="AR176" s="72"/>
      <c r="AS176" s="72"/>
      <c r="AT176" s="72"/>
      <c r="AU176" s="72"/>
    </row>
    <row r="177" spans="1:48" x14ac:dyDescent="0.2">
      <c r="A177" s="75"/>
      <c r="B177" s="75"/>
      <c r="C177" s="75"/>
      <c r="D177" s="75"/>
      <c r="S177" s="6"/>
      <c r="AA177" s="72"/>
      <c r="AB177" s="72"/>
      <c r="AC177" s="72"/>
      <c r="AD177" s="72"/>
      <c r="AE177" s="72"/>
      <c r="AG177" s="127"/>
      <c r="AN177" s="72"/>
      <c r="AO177" s="72"/>
      <c r="AP177" s="72"/>
      <c r="AQ177" s="72"/>
      <c r="AR177" s="72"/>
      <c r="AS177" s="72"/>
      <c r="AT177" s="72"/>
      <c r="AU177" s="72"/>
    </row>
    <row r="178" spans="1:48" x14ac:dyDescent="0.2">
      <c r="A178" s="75"/>
      <c r="B178" s="75"/>
      <c r="C178" s="75"/>
      <c r="D178" s="75"/>
      <c r="S178" s="6"/>
      <c r="AA178" s="72"/>
      <c r="AB178" s="72"/>
      <c r="AC178" s="72"/>
      <c r="AD178" s="72"/>
      <c r="AE178" s="72"/>
      <c r="AG178" s="127"/>
      <c r="AN178" s="72"/>
      <c r="AO178" s="72"/>
      <c r="AP178" s="72"/>
      <c r="AQ178" s="72"/>
      <c r="AR178" s="72"/>
      <c r="AS178" s="72"/>
      <c r="AT178" s="72"/>
      <c r="AU178" s="72"/>
    </row>
    <row r="179" spans="1:48" x14ac:dyDescent="0.2">
      <c r="A179" s="75"/>
      <c r="B179" s="75"/>
      <c r="C179" s="75"/>
      <c r="D179" s="75"/>
      <c r="S179" s="6"/>
      <c r="AA179" s="72"/>
      <c r="AB179" s="72"/>
      <c r="AC179" s="72"/>
      <c r="AD179" s="72"/>
      <c r="AE179" s="72"/>
      <c r="AG179" s="127"/>
      <c r="AN179" s="72"/>
      <c r="AO179" s="72"/>
      <c r="AP179" s="72"/>
      <c r="AQ179" s="72"/>
      <c r="AR179" s="72"/>
      <c r="AS179" s="72"/>
      <c r="AT179" s="72"/>
      <c r="AU179" s="72"/>
    </row>
    <row r="180" spans="1:48" x14ac:dyDescent="0.2">
      <c r="A180" s="75"/>
      <c r="B180" s="75"/>
      <c r="C180" s="75"/>
      <c r="D180" s="75"/>
      <c r="S180" s="6"/>
      <c r="AA180" s="72"/>
      <c r="AB180" s="72"/>
      <c r="AC180" s="72"/>
      <c r="AD180" s="72"/>
      <c r="AE180" s="72"/>
      <c r="AG180" s="127"/>
      <c r="AN180" s="72"/>
      <c r="AO180" s="72"/>
      <c r="AP180" s="72"/>
      <c r="AQ180" s="72"/>
      <c r="AR180" s="72"/>
      <c r="AS180" s="72"/>
      <c r="AT180" s="72"/>
      <c r="AU180" s="72"/>
    </row>
    <row r="181" spans="1:48" x14ac:dyDescent="0.2">
      <c r="A181" s="75"/>
      <c r="B181" s="75"/>
      <c r="C181" s="75"/>
      <c r="D181" s="75"/>
      <c r="S181" s="6"/>
      <c r="AA181" s="72"/>
      <c r="AB181" s="72"/>
      <c r="AC181" s="72"/>
      <c r="AD181" s="72"/>
      <c r="AE181" s="72"/>
      <c r="AG181" s="127"/>
      <c r="AN181" s="72"/>
      <c r="AO181" s="72"/>
      <c r="AP181" s="72"/>
      <c r="AQ181" s="72"/>
      <c r="AR181" s="72"/>
      <c r="AS181" s="72"/>
      <c r="AT181" s="72"/>
      <c r="AU181" s="72"/>
    </row>
    <row r="182" spans="1:48" x14ac:dyDescent="0.2">
      <c r="A182" s="75"/>
      <c r="B182" s="75"/>
      <c r="C182" s="75"/>
      <c r="D182" s="75"/>
      <c r="S182" s="6"/>
      <c r="AA182" s="72"/>
      <c r="AB182" s="72"/>
      <c r="AC182" s="72"/>
      <c r="AD182" s="72"/>
      <c r="AE182" s="72"/>
      <c r="AG182" s="127"/>
      <c r="AN182" s="72"/>
      <c r="AO182" s="72"/>
      <c r="AP182" s="72"/>
      <c r="AQ182" s="72"/>
      <c r="AR182" s="72"/>
      <c r="AS182" s="72"/>
      <c r="AT182" s="72"/>
      <c r="AU182" s="72"/>
    </row>
    <row r="183" spans="1:48" x14ac:dyDescent="0.2">
      <c r="A183" s="75"/>
      <c r="B183" s="75"/>
      <c r="C183" s="75"/>
      <c r="D183" s="75"/>
      <c r="S183" s="6"/>
      <c r="AA183" s="72"/>
      <c r="AB183" s="72"/>
      <c r="AC183" s="72"/>
      <c r="AD183" s="72"/>
      <c r="AE183" s="72"/>
      <c r="AG183" s="127"/>
      <c r="AN183" s="72"/>
      <c r="AO183" s="72"/>
      <c r="AP183" s="72"/>
      <c r="AQ183" s="72"/>
      <c r="AR183" s="72"/>
      <c r="AS183" s="72"/>
      <c r="AT183" s="72"/>
      <c r="AU183" s="72"/>
      <c r="AV183" s="72"/>
    </row>
    <row r="184" spans="1:48" x14ac:dyDescent="0.2">
      <c r="A184" s="75"/>
      <c r="B184" s="75"/>
      <c r="C184" s="75"/>
      <c r="D184" s="75"/>
      <c r="S184" s="6"/>
      <c r="AA184" s="72"/>
      <c r="AB184" s="72"/>
      <c r="AC184" s="72"/>
      <c r="AD184" s="72"/>
      <c r="AE184" s="72"/>
      <c r="AG184" s="127"/>
      <c r="AN184" s="72"/>
      <c r="AO184" s="72"/>
      <c r="AP184" s="72"/>
      <c r="AQ184" s="72"/>
      <c r="AR184" s="72"/>
      <c r="AS184" s="72"/>
      <c r="AT184" s="72"/>
      <c r="AU184" s="72"/>
    </row>
    <row r="185" spans="1:48" x14ac:dyDescent="0.2">
      <c r="A185" s="75"/>
      <c r="B185" s="75"/>
      <c r="C185" s="75"/>
      <c r="D185" s="75"/>
      <c r="S185" s="6"/>
      <c r="AA185" s="72"/>
      <c r="AB185" s="72"/>
      <c r="AC185" s="72"/>
      <c r="AD185" s="72"/>
      <c r="AE185" s="72"/>
      <c r="AG185" s="127"/>
      <c r="AN185" s="72"/>
      <c r="AO185" s="72"/>
      <c r="AP185" s="72"/>
      <c r="AQ185" s="72"/>
      <c r="AR185" s="72"/>
      <c r="AS185" s="72"/>
      <c r="AT185" s="72"/>
      <c r="AU185" s="72"/>
    </row>
    <row r="186" spans="1:48" x14ac:dyDescent="0.2">
      <c r="A186" s="75"/>
      <c r="B186" s="75"/>
      <c r="C186" s="75"/>
      <c r="D186" s="75"/>
      <c r="S186" s="6"/>
      <c r="AA186" s="72"/>
      <c r="AB186" s="72"/>
      <c r="AC186" s="72"/>
      <c r="AD186" s="72"/>
      <c r="AE186" s="72"/>
      <c r="AG186" s="127"/>
      <c r="AN186" s="72"/>
      <c r="AO186" s="72"/>
      <c r="AP186" s="72"/>
      <c r="AQ186" s="72"/>
      <c r="AR186" s="72"/>
      <c r="AS186" s="72"/>
      <c r="AT186" s="72"/>
      <c r="AU186" s="72"/>
    </row>
    <row r="187" spans="1:48" x14ac:dyDescent="0.2">
      <c r="A187" s="75"/>
      <c r="B187" s="75"/>
      <c r="C187" s="75"/>
      <c r="D187" s="75"/>
      <c r="S187" s="6"/>
      <c r="AA187" s="72"/>
      <c r="AB187" s="72"/>
      <c r="AC187" s="72"/>
      <c r="AD187" s="72"/>
      <c r="AE187" s="72"/>
      <c r="AG187" s="127"/>
      <c r="AN187" s="72"/>
      <c r="AO187" s="72"/>
      <c r="AP187" s="72"/>
      <c r="AQ187" s="72"/>
      <c r="AR187" s="72"/>
      <c r="AS187" s="72"/>
      <c r="AT187" s="72"/>
      <c r="AU187" s="72"/>
    </row>
    <row r="188" spans="1:48" x14ac:dyDescent="0.2">
      <c r="A188" s="75"/>
      <c r="B188" s="75"/>
      <c r="C188" s="75"/>
      <c r="D188" s="75"/>
      <c r="S188" s="6"/>
      <c r="AA188" s="72"/>
      <c r="AB188" s="72"/>
      <c r="AC188" s="72"/>
      <c r="AD188" s="72"/>
      <c r="AE188" s="72"/>
      <c r="AG188" s="127"/>
      <c r="AN188" s="72"/>
      <c r="AO188" s="72"/>
      <c r="AP188" s="72"/>
      <c r="AQ188" s="72"/>
      <c r="AR188" s="72"/>
      <c r="AS188" s="72"/>
      <c r="AT188" s="72"/>
      <c r="AU188" s="72"/>
    </row>
    <row r="189" spans="1:48" x14ac:dyDescent="0.2">
      <c r="A189" s="75"/>
      <c r="B189" s="75"/>
      <c r="C189" s="75"/>
      <c r="D189" s="75"/>
      <c r="S189" s="6"/>
      <c r="AA189" s="72"/>
      <c r="AB189" s="72"/>
      <c r="AC189" s="72"/>
      <c r="AD189" s="72"/>
      <c r="AE189" s="72"/>
      <c r="AG189" s="127"/>
      <c r="AN189" s="72"/>
      <c r="AO189" s="72"/>
      <c r="AP189" s="72"/>
      <c r="AQ189" s="72"/>
      <c r="AR189" s="72"/>
      <c r="AS189" s="72"/>
      <c r="AT189" s="72"/>
      <c r="AU189" s="72"/>
    </row>
    <row r="190" spans="1:48" x14ac:dyDescent="0.2">
      <c r="A190" s="75"/>
      <c r="B190" s="75"/>
      <c r="C190" s="75"/>
      <c r="D190" s="75"/>
      <c r="S190" s="6"/>
      <c r="AA190" s="72"/>
      <c r="AB190" s="72"/>
      <c r="AC190" s="72"/>
      <c r="AD190" s="72"/>
      <c r="AE190" s="72"/>
      <c r="AG190" s="127"/>
      <c r="AN190" s="72"/>
      <c r="AO190" s="72"/>
      <c r="AP190" s="72"/>
      <c r="AQ190" s="72"/>
      <c r="AR190" s="72"/>
      <c r="AS190" s="72"/>
      <c r="AT190" s="72"/>
      <c r="AU190" s="72"/>
      <c r="AV190" s="72"/>
    </row>
    <row r="191" spans="1:48" x14ac:dyDescent="0.2">
      <c r="S191" s="6"/>
      <c r="AA191" s="72"/>
      <c r="AB191" s="72"/>
      <c r="AC191" s="72"/>
      <c r="AD191" s="72"/>
      <c r="AE191" s="72"/>
      <c r="AG191" s="127"/>
      <c r="AN191" s="72"/>
      <c r="AO191" s="72"/>
      <c r="AP191" s="72"/>
      <c r="AQ191" s="72"/>
      <c r="AR191" s="72"/>
      <c r="AS191" s="72"/>
      <c r="AT191" s="72"/>
      <c r="AU191" s="72"/>
    </row>
    <row r="192" spans="1:48" x14ac:dyDescent="0.2">
      <c r="S192" s="6"/>
      <c r="AA192" s="72"/>
      <c r="AB192" s="72"/>
      <c r="AC192" s="72"/>
      <c r="AD192" s="72"/>
      <c r="AE192" s="72"/>
      <c r="AG192" s="127"/>
      <c r="AN192" s="72"/>
      <c r="AO192" s="72"/>
      <c r="AP192" s="72"/>
      <c r="AQ192" s="72"/>
      <c r="AR192" s="72"/>
      <c r="AS192" s="72"/>
      <c r="AT192" s="72"/>
      <c r="AU192" s="72"/>
    </row>
    <row r="193" spans="19:48" x14ac:dyDescent="0.2">
      <c r="S193" s="6"/>
      <c r="AA193" s="72"/>
      <c r="AB193" s="72"/>
      <c r="AC193" s="72"/>
      <c r="AD193" s="72"/>
      <c r="AE193" s="72"/>
      <c r="AG193" s="127"/>
      <c r="AN193" s="72"/>
      <c r="AO193" s="72"/>
      <c r="AP193" s="72"/>
      <c r="AQ193" s="72"/>
      <c r="AR193" s="72"/>
      <c r="AS193" s="72"/>
      <c r="AT193" s="72"/>
      <c r="AU193" s="72"/>
      <c r="AV193" s="72"/>
    </row>
    <row r="194" spans="19:48" x14ac:dyDescent="0.2">
      <c r="S194" s="6"/>
      <c r="AA194" s="72"/>
      <c r="AB194" s="72"/>
      <c r="AC194" s="72"/>
      <c r="AD194" s="72"/>
      <c r="AE194" s="72"/>
      <c r="AG194" s="127"/>
      <c r="AN194" s="72"/>
      <c r="AO194" s="72"/>
      <c r="AP194" s="72"/>
      <c r="AQ194" s="72"/>
      <c r="AR194" s="72"/>
      <c r="AS194" s="72"/>
      <c r="AT194" s="72"/>
      <c r="AU194" s="72"/>
    </row>
    <row r="195" spans="19:48" x14ac:dyDescent="0.2">
      <c r="S195" s="6"/>
      <c r="AA195" s="72"/>
      <c r="AB195" s="72"/>
      <c r="AC195" s="72"/>
      <c r="AD195" s="72"/>
      <c r="AE195" s="72"/>
      <c r="AG195" s="127"/>
      <c r="AN195" s="72"/>
      <c r="AO195" s="72"/>
      <c r="AP195" s="72"/>
      <c r="AQ195" s="72"/>
      <c r="AR195" s="72"/>
      <c r="AS195" s="72"/>
      <c r="AT195" s="72"/>
      <c r="AU195" s="72"/>
    </row>
    <row r="196" spans="19:48" x14ac:dyDescent="0.2">
      <c r="S196" s="6"/>
      <c r="AA196" s="72"/>
      <c r="AB196" s="72"/>
      <c r="AC196" s="72"/>
      <c r="AD196" s="72"/>
      <c r="AE196" s="72"/>
      <c r="AG196" s="127"/>
      <c r="AN196" s="72"/>
      <c r="AO196" s="72"/>
      <c r="AP196" s="72"/>
      <c r="AQ196" s="72"/>
      <c r="AR196" s="72"/>
      <c r="AS196" s="72"/>
      <c r="AT196" s="72"/>
      <c r="AU196" s="72"/>
    </row>
    <row r="197" spans="19:48" x14ac:dyDescent="0.2">
      <c r="S197" s="6"/>
      <c r="AA197" s="72"/>
      <c r="AB197" s="72"/>
      <c r="AC197" s="72"/>
      <c r="AD197" s="72"/>
      <c r="AE197" s="72"/>
      <c r="AG197" s="127"/>
      <c r="AN197" s="72"/>
      <c r="AO197" s="72"/>
      <c r="AP197" s="72"/>
      <c r="AQ197" s="72"/>
      <c r="AR197" s="72"/>
      <c r="AS197" s="72"/>
      <c r="AT197" s="72"/>
      <c r="AU197" s="72"/>
    </row>
    <row r="198" spans="19:48" x14ac:dyDescent="0.2">
      <c r="S198" s="6"/>
      <c r="AA198" s="72"/>
      <c r="AB198" s="72"/>
      <c r="AC198" s="72"/>
      <c r="AD198" s="72"/>
      <c r="AE198" s="72"/>
      <c r="AG198" s="127"/>
      <c r="AN198" s="72"/>
      <c r="AO198" s="72"/>
      <c r="AP198" s="72"/>
      <c r="AQ198" s="72"/>
      <c r="AR198" s="72"/>
      <c r="AS198" s="72"/>
      <c r="AT198" s="72"/>
      <c r="AU198" s="72"/>
    </row>
    <row r="199" spans="19:48" x14ac:dyDescent="0.2">
      <c r="S199" s="6"/>
      <c r="AA199" s="72"/>
      <c r="AB199" s="72"/>
      <c r="AC199" s="72"/>
      <c r="AD199" s="72"/>
      <c r="AE199" s="72"/>
      <c r="AG199" s="127"/>
      <c r="AN199" s="72"/>
      <c r="AO199" s="72"/>
      <c r="AP199" s="72"/>
      <c r="AQ199" s="72"/>
      <c r="AR199" s="72"/>
      <c r="AS199" s="72"/>
      <c r="AT199" s="72"/>
      <c r="AU199" s="72"/>
    </row>
    <row r="200" spans="19:48" x14ac:dyDescent="0.2">
      <c r="S200" s="6"/>
      <c r="AA200" s="72"/>
      <c r="AB200" s="72"/>
      <c r="AC200" s="72"/>
      <c r="AD200" s="72"/>
      <c r="AE200" s="72"/>
      <c r="AG200" s="127"/>
      <c r="AN200" s="72"/>
      <c r="AO200" s="72"/>
      <c r="AP200" s="72"/>
      <c r="AQ200" s="72"/>
      <c r="AR200" s="72"/>
      <c r="AS200" s="72"/>
      <c r="AT200" s="72"/>
      <c r="AU200" s="72"/>
    </row>
    <row r="201" spans="19:48" x14ac:dyDescent="0.2">
      <c r="S201" s="6"/>
      <c r="AA201" s="72"/>
      <c r="AB201" s="72"/>
      <c r="AC201" s="72"/>
      <c r="AD201" s="72"/>
      <c r="AE201" s="72"/>
      <c r="AG201" s="127"/>
      <c r="AN201" s="72"/>
      <c r="AO201" s="72"/>
      <c r="AP201" s="72"/>
      <c r="AQ201" s="72"/>
      <c r="AR201" s="72"/>
      <c r="AS201" s="72"/>
      <c r="AT201" s="72"/>
      <c r="AU201" s="72"/>
    </row>
    <row r="202" spans="19:48" x14ac:dyDescent="0.2">
      <c r="S202" s="6"/>
      <c r="AA202" s="72"/>
      <c r="AB202" s="72"/>
      <c r="AC202" s="72"/>
      <c r="AD202" s="72"/>
      <c r="AE202" s="72"/>
      <c r="AG202" s="127"/>
      <c r="AN202" s="72"/>
      <c r="AO202" s="72"/>
      <c r="AP202" s="72"/>
      <c r="AQ202" s="72"/>
      <c r="AR202" s="72"/>
      <c r="AS202" s="72"/>
      <c r="AT202" s="72"/>
      <c r="AU202" s="72"/>
    </row>
    <row r="203" spans="19:48" x14ac:dyDescent="0.2">
      <c r="S203" s="6"/>
      <c r="AA203" s="72"/>
      <c r="AB203" s="72"/>
      <c r="AC203" s="72"/>
      <c r="AD203" s="72"/>
      <c r="AE203" s="72"/>
      <c r="AG203" s="127"/>
      <c r="AN203" s="72"/>
      <c r="AO203" s="72"/>
      <c r="AP203" s="72"/>
      <c r="AQ203" s="72"/>
      <c r="AR203" s="72"/>
      <c r="AS203" s="72"/>
      <c r="AT203" s="72"/>
      <c r="AU203" s="72"/>
    </row>
    <row r="204" spans="19:48" x14ac:dyDescent="0.2">
      <c r="S204" s="6"/>
      <c r="AA204" s="72"/>
      <c r="AB204" s="72"/>
      <c r="AC204" s="72"/>
      <c r="AD204" s="72"/>
      <c r="AE204" s="72"/>
      <c r="AG204" s="127"/>
      <c r="AN204" s="72"/>
      <c r="AO204" s="72"/>
      <c r="AP204" s="72"/>
      <c r="AQ204" s="72"/>
      <c r="AR204" s="72"/>
      <c r="AS204" s="72"/>
      <c r="AT204" s="72"/>
      <c r="AU204" s="72"/>
    </row>
    <row r="205" spans="19:48" x14ac:dyDescent="0.2">
      <c r="S205" s="6"/>
      <c r="AA205" s="72"/>
      <c r="AB205" s="72"/>
      <c r="AC205" s="72"/>
      <c r="AD205" s="72"/>
      <c r="AE205" s="72"/>
      <c r="AG205" s="127"/>
      <c r="AN205" s="72"/>
      <c r="AO205" s="72"/>
      <c r="AP205" s="72"/>
      <c r="AQ205" s="72"/>
      <c r="AR205" s="72"/>
      <c r="AS205" s="72"/>
      <c r="AT205" s="72"/>
      <c r="AU205" s="72"/>
    </row>
    <row r="206" spans="19:48" x14ac:dyDescent="0.2">
      <c r="S206" s="6"/>
      <c r="AA206" s="72"/>
      <c r="AB206" s="72"/>
      <c r="AC206" s="72"/>
      <c r="AD206" s="72"/>
      <c r="AE206" s="72"/>
      <c r="AG206" s="127"/>
      <c r="AN206" s="72"/>
      <c r="AO206" s="72"/>
      <c r="AP206" s="72"/>
      <c r="AQ206" s="72"/>
      <c r="AR206" s="72"/>
      <c r="AS206" s="72"/>
      <c r="AT206" s="72"/>
      <c r="AU206" s="72"/>
    </row>
    <row r="207" spans="19:48" x14ac:dyDescent="0.2">
      <c r="S207" s="6"/>
      <c r="AA207" s="72"/>
      <c r="AB207" s="72"/>
      <c r="AC207" s="72"/>
      <c r="AD207" s="72"/>
      <c r="AE207" s="72"/>
      <c r="AG207" s="127"/>
      <c r="AN207" s="72"/>
      <c r="AO207" s="72"/>
      <c r="AP207" s="72"/>
      <c r="AQ207" s="72"/>
      <c r="AR207" s="72"/>
      <c r="AS207" s="72"/>
      <c r="AT207" s="72"/>
      <c r="AU207" s="72"/>
      <c r="AV207" s="72"/>
    </row>
    <row r="208" spans="19:48" x14ac:dyDescent="0.2">
      <c r="S208" s="6"/>
      <c r="AA208" s="72"/>
      <c r="AB208" s="72"/>
      <c r="AC208" s="72"/>
      <c r="AD208" s="72"/>
      <c r="AE208" s="72"/>
      <c r="AG208" s="127"/>
      <c r="AN208" s="72"/>
      <c r="AO208" s="72"/>
      <c r="AP208" s="72"/>
      <c r="AQ208" s="72"/>
      <c r="AR208" s="72"/>
      <c r="AS208" s="72"/>
      <c r="AT208" s="72"/>
      <c r="AU208" s="72"/>
      <c r="AV208" s="72"/>
    </row>
    <row r="209" spans="19:48" x14ac:dyDescent="0.2">
      <c r="S209" s="6"/>
      <c r="AA209" s="72"/>
      <c r="AB209" s="72"/>
      <c r="AC209" s="72"/>
      <c r="AD209" s="72"/>
      <c r="AE209" s="72"/>
      <c r="AG209" s="127"/>
      <c r="AN209" s="72"/>
      <c r="AO209" s="72"/>
      <c r="AP209" s="72"/>
      <c r="AQ209" s="72"/>
      <c r="AR209" s="72"/>
      <c r="AS209" s="72"/>
      <c r="AT209" s="72"/>
      <c r="AU209" s="72"/>
      <c r="AV209" s="72"/>
    </row>
    <row r="210" spans="19:48" x14ac:dyDescent="0.2">
      <c r="S210" s="6"/>
      <c r="AA210" s="72"/>
      <c r="AB210" s="72"/>
      <c r="AC210" s="72"/>
      <c r="AD210" s="72"/>
      <c r="AE210" s="72"/>
      <c r="AG210" s="127"/>
      <c r="AN210" s="72"/>
      <c r="AO210" s="72"/>
      <c r="AP210" s="72"/>
      <c r="AQ210" s="72"/>
      <c r="AR210" s="72"/>
      <c r="AS210" s="72"/>
      <c r="AT210" s="72"/>
      <c r="AU210" s="72"/>
    </row>
    <row r="211" spans="19:48" x14ac:dyDescent="0.2">
      <c r="S211" s="6"/>
      <c r="AA211" s="72"/>
      <c r="AB211" s="72"/>
      <c r="AC211" s="72"/>
      <c r="AD211" s="72"/>
      <c r="AE211" s="72"/>
      <c r="AG211" s="127"/>
      <c r="AN211" s="72"/>
      <c r="AO211" s="72"/>
      <c r="AP211" s="72"/>
      <c r="AQ211" s="72"/>
      <c r="AR211" s="72"/>
      <c r="AS211" s="72"/>
      <c r="AT211" s="72"/>
      <c r="AU211" s="72"/>
    </row>
    <row r="212" spans="19:48" x14ac:dyDescent="0.2">
      <c r="S212" s="6"/>
      <c r="AA212" s="72"/>
      <c r="AB212" s="72"/>
      <c r="AC212" s="72"/>
      <c r="AD212" s="72"/>
      <c r="AE212" s="72"/>
      <c r="AG212" s="127"/>
      <c r="AN212" s="72"/>
      <c r="AO212" s="72"/>
      <c r="AP212" s="72"/>
      <c r="AQ212" s="72"/>
      <c r="AR212" s="72"/>
      <c r="AS212" s="72"/>
      <c r="AT212" s="72"/>
      <c r="AU212" s="72"/>
    </row>
    <row r="213" spans="19:48" x14ac:dyDescent="0.2">
      <c r="S213" s="6"/>
      <c r="AA213" s="72"/>
      <c r="AB213" s="72"/>
      <c r="AC213" s="72"/>
      <c r="AD213" s="72"/>
      <c r="AE213" s="72"/>
      <c r="AG213" s="127"/>
      <c r="AN213" s="72"/>
      <c r="AO213" s="72"/>
      <c r="AP213" s="72"/>
      <c r="AQ213" s="72"/>
      <c r="AR213" s="72"/>
      <c r="AS213" s="72"/>
      <c r="AT213" s="72"/>
      <c r="AU213" s="72"/>
    </row>
    <row r="214" spans="19:48" x14ac:dyDescent="0.2">
      <c r="S214" s="6"/>
      <c r="AA214" s="72"/>
      <c r="AB214" s="72"/>
      <c r="AC214" s="72"/>
      <c r="AD214" s="72"/>
      <c r="AE214" s="72"/>
      <c r="AG214" s="127"/>
      <c r="AN214" s="72"/>
      <c r="AO214" s="72"/>
      <c r="AP214" s="72"/>
      <c r="AQ214" s="72"/>
      <c r="AR214" s="72"/>
      <c r="AS214" s="72"/>
      <c r="AT214" s="72"/>
      <c r="AU214" s="72"/>
    </row>
    <row r="215" spans="19:48" x14ac:dyDescent="0.2">
      <c r="S215" s="6"/>
      <c r="AA215" s="72"/>
      <c r="AB215" s="72"/>
      <c r="AC215" s="72"/>
      <c r="AD215" s="72"/>
      <c r="AE215" s="72"/>
      <c r="AG215" s="127"/>
      <c r="AN215" s="72"/>
      <c r="AO215" s="72"/>
      <c r="AP215" s="72"/>
      <c r="AQ215" s="72"/>
      <c r="AR215" s="72"/>
      <c r="AS215" s="72"/>
      <c r="AT215" s="72"/>
      <c r="AU215" s="72"/>
    </row>
    <row r="216" spans="19:48" x14ac:dyDescent="0.2">
      <c r="S216" s="6"/>
      <c r="AA216" s="72"/>
      <c r="AB216" s="72"/>
      <c r="AC216" s="72"/>
      <c r="AD216" s="72"/>
      <c r="AE216" s="72"/>
      <c r="AG216" s="127"/>
      <c r="AN216" s="72"/>
      <c r="AO216" s="72"/>
      <c r="AP216" s="72"/>
      <c r="AQ216" s="72"/>
      <c r="AR216" s="72"/>
      <c r="AS216" s="72"/>
      <c r="AT216" s="72"/>
      <c r="AU216" s="72"/>
    </row>
    <row r="217" spans="19:48" x14ac:dyDescent="0.2">
      <c r="S217" s="6"/>
      <c r="AA217" s="72"/>
      <c r="AB217" s="72"/>
      <c r="AC217" s="72"/>
      <c r="AD217" s="72"/>
      <c r="AE217" s="72"/>
      <c r="AG217" s="127"/>
      <c r="AN217" s="72"/>
      <c r="AO217" s="72"/>
      <c r="AP217" s="72"/>
      <c r="AQ217" s="72"/>
      <c r="AR217" s="72"/>
      <c r="AS217" s="72"/>
      <c r="AT217" s="72"/>
      <c r="AU217" s="72"/>
    </row>
    <row r="218" spans="19:48" x14ac:dyDescent="0.2">
      <c r="S218" s="6"/>
      <c r="AA218" s="72"/>
      <c r="AB218" s="72"/>
      <c r="AC218" s="72"/>
      <c r="AD218" s="72"/>
      <c r="AE218" s="72"/>
      <c r="AG218" s="127"/>
      <c r="AN218" s="72"/>
      <c r="AO218" s="72"/>
      <c r="AP218" s="72"/>
      <c r="AQ218" s="72"/>
      <c r="AR218" s="72"/>
      <c r="AS218" s="72"/>
      <c r="AT218" s="72"/>
      <c r="AU218" s="72"/>
    </row>
    <row r="219" spans="19:48" x14ac:dyDescent="0.2">
      <c r="S219" s="6"/>
      <c r="AA219" s="72"/>
      <c r="AB219" s="72"/>
      <c r="AC219" s="72"/>
      <c r="AD219" s="72"/>
      <c r="AE219" s="72"/>
      <c r="AG219" s="127"/>
      <c r="AN219" s="72"/>
      <c r="AO219" s="72"/>
      <c r="AP219" s="72"/>
      <c r="AQ219" s="72"/>
      <c r="AR219" s="72"/>
      <c r="AS219" s="72"/>
      <c r="AT219" s="72"/>
      <c r="AU219" s="72"/>
    </row>
    <row r="220" spans="19:48" x14ac:dyDescent="0.2">
      <c r="S220" s="6"/>
      <c r="AA220" s="72"/>
      <c r="AB220" s="72"/>
      <c r="AC220" s="72"/>
      <c r="AD220" s="72"/>
      <c r="AE220" s="72"/>
      <c r="AG220" s="127"/>
      <c r="AN220" s="72"/>
      <c r="AO220" s="72"/>
      <c r="AP220" s="72"/>
      <c r="AQ220" s="72"/>
      <c r="AR220" s="72"/>
      <c r="AS220" s="72"/>
      <c r="AT220" s="72"/>
      <c r="AU220" s="72"/>
    </row>
    <row r="221" spans="19:48" x14ac:dyDescent="0.2">
      <c r="S221" s="6"/>
      <c r="AA221" s="72"/>
      <c r="AB221" s="72"/>
      <c r="AC221" s="72"/>
      <c r="AD221" s="72"/>
      <c r="AE221" s="72"/>
      <c r="AG221" s="127"/>
      <c r="AN221" s="72"/>
      <c r="AO221" s="72"/>
      <c r="AP221" s="72"/>
      <c r="AQ221" s="72"/>
      <c r="AR221" s="72"/>
      <c r="AS221" s="72"/>
      <c r="AT221" s="72"/>
      <c r="AU221" s="72"/>
    </row>
    <row r="222" spans="19:48" x14ac:dyDescent="0.2">
      <c r="S222" s="6"/>
      <c r="AA222" s="72"/>
      <c r="AB222" s="72"/>
      <c r="AC222" s="72"/>
      <c r="AD222" s="72"/>
      <c r="AE222" s="72"/>
      <c r="AG222" s="127"/>
      <c r="AN222" s="72"/>
      <c r="AO222" s="72"/>
      <c r="AP222" s="72"/>
      <c r="AQ222" s="72"/>
      <c r="AR222" s="72"/>
      <c r="AS222" s="72"/>
      <c r="AT222" s="72"/>
      <c r="AU222" s="72"/>
    </row>
    <row r="223" spans="19:48" x14ac:dyDescent="0.2">
      <c r="S223" s="6"/>
      <c r="AA223" s="72"/>
      <c r="AB223" s="72"/>
      <c r="AC223" s="72"/>
      <c r="AD223" s="72"/>
      <c r="AE223" s="72"/>
      <c r="AG223" s="127"/>
      <c r="AN223" s="72"/>
      <c r="AO223" s="72"/>
      <c r="AP223" s="72"/>
      <c r="AQ223" s="72"/>
      <c r="AR223" s="72"/>
      <c r="AS223" s="72"/>
      <c r="AT223" s="72"/>
      <c r="AU223" s="72"/>
    </row>
    <row r="224" spans="19:48" x14ac:dyDescent="0.2">
      <c r="S224" s="6"/>
      <c r="AA224" s="72"/>
      <c r="AB224" s="72"/>
      <c r="AC224" s="72"/>
      <c r="AD224" s="72"/>
      <c r="AE224" s="72"/>
      <c r="AG224" s="127"/>
      <c r="AN224" s="72"/>
      <c r="AO224" s="72"/>
      <c r="AP224" s="72"/>
      <c r="AQ224" s="72"/>
      <c r="AR224" s="72"/>
      <c r="AS224" s="72"/>
      <c r="AT224" s="72"/>
      <c r="AU224" s="72"/>
    </row>
    <row r="225" spans="19:48" x14ac:dyDescent="0.2">
      <c r="S225" s="6"/>
      <c r="AA225" s="72"/>
      <c r="AB225" s="72"/>
      <c r="AC225" s="72"/>
      <c r="AD225" s="72"/>
      <c r="AE225" s="72"/>
      <c r="AG225" s="127"/>
      <c r="AN225" s="72"/>
      <c r="AO225" s="72"/>
      <c r="AP225" s="72"/>
      <c r="AQ225" s="72"/>
      <c r="AR225" s="72"/>
      <c r="AS225" s="72"/>
      <c r="AT225" s="72"/>
      <c r="AU225" s="72"/>
    </row>
    <row r="226" spans="19:48" x14ac:dyDescent="0.2">
      <c r="S226" s="6"/>
      <c r="AA226" s="72"/>
      <c r="AB226" s="72"/>
      <c r="AC226" s="72"/>
      <c r="AD226" s="72"/>
      <c r="AE226" s="72"/>
      <c r="AG226" s="127"/>
      <c r="AN226" s="72"/>
      <c r="AO226" s="72"/>
      <c r="AP226" s="72"/>
      <c r="AQ226" s="72"/>
      <c r="AR226" s="72"/>
      <c r="AS226" s="72"/>
      <c r="AT226" s="72"/>
      <c r="AU226" s="72"/>
    </row>
    <row r="227" spans="19:48" x14ac:dyDescent="0.2">
      <c r="S227" s="6"/>
      <c r="AA227" s="72"/>
      <c r="AB227" s="72"/>
      <c r="AC227" s="72"/>
      <c r="AD227" s="72"/>
      <c r="AE227" s="72"/>
      <c r="AG227" s="127"/>
      <c r="AN227" s="72"/>
      <c r="AO227" s="72"/>
      <c r="AP227" s="72"/>
      <c r="AQ227" s="72"/>
      <c r="AR227" s="72"/>
      <c r="AS227" s="72"/>
      <c r="AT227" s="72"/>
      <c r="AU227" s="72"/>
    </row>
    <row r="228" spans="19:48" x14ac:dyDescent="0.2">
      <c r="S228" s="6"/>
      <c r="AA228" s="72"/>
      <c r="AB228" s="72"/>
      <c r="AC228" s="72"/>
      <c r="AD228" s="72"/>
      <c r="AE228" s="72"/>
      <c r="AG228" s="127"/>
      <c r="AN228" s="72"/>
      <c r="AO228" s="72"/>
      <c r="AP228" s="72"/>
      <c r="AQ228" s="72"/>
      <c r="AR228" s="72"/>
      <c r="AS228" s="72"/>
      <c r="AT228" s="72"/>
      <c r="AU228" s="72"/>
    </row>
    <row r="229" spans="19:48" x14ac:dyDescent="0.2">
      <c r="S229" s="6"/>
      <c r="AA229" s="72"/>
      <c r="AB229" s="72"/>
      <c r="AC229" s="72"/>
      <c r="AD229" s="72"/>
      <c r="AE229" s="72"/>
      <c r="AG229" s="127"/>
      <c r="AN229" s="72"/>
      <c r="AO229" s="72"/>
      <c r="AP229" s="72"/>
      <c r="AQ229" s="72"/>
      <c r="AR229" s="72"/>
      <c r="AS229" s="72"/>
      <c r="AT229" s="72"/>
      <c r="AU229" s="72"/>
    </row>
    <row r="230" spans="19:48" x14ac:dyDescent="0.2">
      <c r="S230" s="6"/>
      <c r="AA230" s="72"/>
      <c r="AB230" s="72"/>
      <c r="AC230" s="72"/>
      <c r="AD230" s="72"/>
      <c r="AE230" s="72"/>
      <c r="AG230" s="127"/>
      <c r="AN230" s="72"/>
      <c r="AO230" s="72"/>
      <c r="AP230" s="72"/>
      <c r="AQ230" s="72"/>
      <c r="AR230" s="72"/>
      <c r="AS230" s="72"/>
      <c r="AT230" s="72"/>
      <c r="AU230" s="72"/>
    </row>
    <row r="231" spans="19:48" x14ac:dyDescent="0.2">
      <c r="S231" s="6"/>
      <c r="AA231" s="72"/>
      <c r="AB231" s="72"/>
      <c r="AC231" s="72"/>
      <c r="AD231" s="72"/>
      <c r="AE231" s="72"/>
      <c r="AG231" s="127"/>
      <c r="AN231" s="72"/>
      <c r="AO231" s="72"/>
      <c r="AP231" s="72"/>
      <c r="AQ231" s="72"/>
      <c r="AR231" s="72"/>
      <c r="AS231" s="72"/>
      <c r="AT231" s="72"/>
      <c r="AU231" s="72"/>
      <c r="AV231" s="72"/>
    </row>
    <row r="232" spans="19:48" x14ac:dyDescent="0.2">
      <c r="S232" s="6"/>
      <c r="AA232" s="72"/>
      <c r="AB232" s="72"/>
      <c r="AC232" s="72"/>
      <c r="AD232" s="72"/>
      <c r="AE232" s="72"/>
      <c r="AG232" s="127"/>
      <c r="AN232" s="72"/>
      <c r="AO232" s="72"/>
      <c r="AP232" s="72"/>
      <c r="AQ232" s="72"/>
      <c r="AR232" s="72"/>
      <c r="AS232" s="72"/>
      <c r="AT232" s="72"/>
      <c r="AU232" s="72"/>
    </row>
    <row r="233" spans="19:48" x14ac:dyDescent="0.2">
      <c r="S233" s="6"/>
      <c r="AA233" s="72"/>
      <c r="AB233" s="72"/>
      <c r="AC233" s="72"/>
      <c r="AD233" s="72"/>
      <c r="AE233" s="72"/>
      <c r="AG233" s="127"/>
      <c r="AN233" s="72"/>
      <c r="AO233" s="72"/>
      <c r="AP233" s="72"/>
      <c r="AQ233" s="72"/>
      <c r="AR233" s="72"/>
      <c r="AS233" s="72"/>
      <c r="AT233" s="72"/>
      <c r="AU233" s="72"/>
    </row>
    <row r="234" spans="19:48" x14ac:dyDescent="0.2">
      <c r="S234" s="6"/>
      <c r="AA234" s="72"/>
      <c r="AB234" s="72"/>
      <c r="AC234" s="72"/>
      <c r="AD234" s="72"/>
      <c r="AE234" s="72"/>
      <c r="AG234" s="127"/>
      <c r="AN234" s="72"/>
      <c r="AO234" s="72"/>
      <c r="AP234" s="72"/>
      <c r="AQ234" s="72"/>
      <c r="AR234" s="72"/>
      <c r="AS234" s="72"/>
      <c r="AT234" s="72"/>
      <c r="AU234" s="72"/>
    </row>
    <row r="235" spans="19:48" x14ac:dyDescent="0.2">
      <c r="S235" s="6"/>
      <c r="AA235" s="72"/>
      <c r="AB235" s="72"/>
      <c r="AC235" s="72"/>
      <c r="AD235" s="72"/>
      <c r="AE235" s="72"/>
      <c r="AG235" s="127"/>
      <c r="AN235" s="72"/>
      <c r="AO235" s="72"/>
      <c r="AP235" s="72"/>
      <c r="AQ235" s="72"/>
      <c r="AR235" s="72"/>
      <c r="AS235" s="72"/>
      <c r="AT235" s="72"/>
      <c r="AU235" s="72"/>
    </row>
    <row r="236" spans="19:48" x14ac:dyDescent="0.2">
      <c r="S236" s="6"/>
      <c r="AA236" s="72"/>
      <c r="AB236" s="72"/>
      <c r="AC236" s="72"/>
      <c r="AD236" s="72"/>
      <c r="AE236" s="72"/>
      <c r="AG236" s="127"/>
      <c r="AN236" s="72"/>
      <c r="AO236" s="72"/>
      <c r="AP236" s="72"/>
      <c r="AQ236" s="72"/>
      <c r="AR236" s="72"/>
      <c r="AS236" s="72"/>
      <c r="AT236" s="72"/>
      <c r="AU236" s="72"/>
    </row>
    <row r="237" spans="19:48" x14ac:dyDescent="0.2">
      <c r="S237" s="6"/>
      <c r="AA237" s="72"/>
      <c r="AB237" s="72"/>
      <c r="AC237" s="72"/>
      <c r="AD237" s="72"/>
      <c r="AE237" s="72"/>
      <c r="AG237" s="127"/>
      <c r="AN237" s="72"/>
      <c r="AO237" s="72"/>
      <c r="AP237" s="72"/>
      <c r="AQ237" s="72"/>
      <c r="AR237" s="72"/>
      <c r="AS237" s="72"/>
      <c r="AT237" s="72"/>
      <c r="AU237" s="72"/>
    </row>
    <row r="238" spans="19:48" x14ac:dyDescent="0.2">
      <c r="S238" s="6"/>
      <c r="AA238" s="72"/>
      <c r="AB238" s="72"/>
      <c r="AC238" s="72"/>
      <c r="AD238" s="72"/>
      <c r="AE238" s="72"/>
      <c r="AG238" s="127"/>
      <c r="AN238" s="72"/>
      <c r="AO238" s="72"/>
      <c r="AP238" s="72"/>
      <c r="AQ238" s="72"/>
      <c r="AR238" s="72"/>
      <c r="AS238" s="72"/>
      <c r="AT238" s="72"/>
      <c r="AU238" s="72"/>
    </row>
    <row r="239" spans="19:48" x14ac:dyDescent="0.2">
      <c r="S239" s="6"/>
      <c r="AA239" s="72"/>
      <c r="AB239" s="72"/>
      <c r="AC239" s="72"/>
      <c r="AD239" s="72"/>
      <c r="AE239" s="72"/>
      <c r="AG239" s="127"/>
      <c r="AN239" s="72"/>
      <c r="AO239" s="72"/>
      <c r="AP239" s="72"/>
      <c r="AQ239" s="72"/>
      <c r="AR239" s="72"/>
      <c r="AS239" s="72"/>
      <c r="AT239" s="72"/>
      <c r="AU239" s="72"/>
    </row>
    <row r="240" spans="19:48" x14ac:dyDescent="0.2">
      <c r="S240" s="6"/>
      <c r="AA240" s="72"/>
      <c r="AB240" s="72"/>
      <c r="AC240" s="72"/>
      <c r="AD240" s="72"/>
      <c r="AE240" s="72"/>
      <c r="AG240" s="127"/>
      <c r="AN240" s="72"/>
      <c r="AO240" s="72"/>
      <c r="AP240" s="72"/>
      <c r="AQ240" s="72"/>
      <c r="AR240" s="72"/>
      <c r="AS240" s="72"/>
      <c r="AT240" s="72"/>
      <c r="AU240" s="72"/>
    </row>
    <row r="241" spans="19:48" x14ac:dyDescent="0.2">
      <c r="S241" s="6"/>
      <c r="AA241" s="72"/>
      <c r="AB241" s="72"/>
      <c r="AC241" s="72"/>
      <c r="AD241" s="72"/>
      <c r="AE241" s="72"/>
      <c r="AG241" s="127"/>
      <c r="AN241" s="72"/>
      <c r="AO241" s="72"/>
      <c r="AP241" s="72"/>
      <c r="AQ241" s="72"/>
      <c r="AR241" s="72"/>
      <c r="AS241" s="72"/>
      <c r="AT241" s="72"/>
      <c r="AU241" s="72"/>
    </row>
    <row r="242" spans="19:48" x14ac:dyDescent="0.2">
      <c r="S242" s="6"/>
      <c r="AA242" s="72"/>
      <c r="AB242" s="72"/>
      <c r="AC242" s="72"/>
      <c r="AD242" s="72"/>
      <c r="AE242" s="72"/>
      <c r="AG242" s="127"/>
      <c r="AN242" s="72"/>
      <c r="AO242" s="72"/>
      <c r="AP242" s="72"/>
      <c r="AQ242" s="72"/>
      <c r="AR242" s="72"/>
      <c r="AS242" s="72"/>
      <c r="AT242" s="72"/>
      <c r="AU242" s="72"/>
    </row>
    <row r="243" spans="19:48" x14ac:dyDescent="0.2">
      <c r="S243" s="6"/>
      <c r="AA243" s="72"/>
      <c r="AB243" s="72"/>
      <c r="AC243" s="72"/>
      <c r="AD243" s="72"/>
      <c r="AE243" s="72"/>
      <c r="AG243" s="127"/>
      <c r="AN243" s="72"/>
      <c r="AO243" s="72"/>
      <c r="AP243" s="72"/>
      <c r="AQ243" s="72"/>
      <c r="AR243" s="72"/>
      <c r="AS243" s="72"/>
      <c r="AT243" s="72"/>
      <c r="AU243" s="72"/>
    </row>
    <row r="244" spans="19:48" x14ac:dyDescent="0.2">
      <c r="S244" s="6"/>
      <c r="AA244" s="72"/>
      <c r="AB244" s="72"/>
      <c r="AC244" s="72"/>
      <c r="AD244" s="72"/>
      <c r="AE244" s="72"/>
      <c r="AG244" s="127"/>
      <c r="AN244" s="72"/>
      <c r="AO244" s="72"/>
      <c r="AP244" s="72"/>
      <c r="AQ244" s="72"/>
      <c r="AR244" s="72"/>
      <c r="AS244" s="72"/>
      <c r="AT244" s="72"/>
      <c r="AU244" s="72"/>
    </row>
    <row r="245" spans="19:48" x14ac:dyDescent="0.2">
      <c r="S245" s="6"/>
      <c r="AA245" s="72"/>
      <c r="AB245" s="72"/>
      <c r="AC245" s="72"/>
      <c r="AD245" s="72"/>
      <c r="AE245" s="72"/>
      <c r="AG245" s="127"/>
      <c r="AN245" s="72"/>
      <c r="AO245" s="72"/>
      <c r="AP245" s="72"/>
      <c r="AQ245" s="72"/>
      <c r="AR245" s="72"/>
      <c r="AS245" s="72"/>
      <c r="AT245" s="72"/>
      <c r="AU245" s="72"/>
    </row>
    <row r="246" spans="19:48" x14ac:dyDescent="0.2">
      <c r="S246" s="6"/>
      <c r="AA246" s="72"/>
      <c r="AB246" s="72"/>
      <c r="AC246" s="72"/>
      <c r="AD246" s="72"/>
      <c r="AE246" s="72"/>
      <c r="AG246" s="127"/>
      <c r="AN246" s="72"/>
      <c r="AO246" s="72"/>
      <c r="AP246" s="72"/>
      <c r="AQ246" s="72"/>
      <c r="AR246" s="72"/>
      <c r="AS246" s="72"/>
      <c r="AT246" s="72"/>
      <c r="AU246" s="72"/>
    </row>
    <row r="247" spans="19:48" x14ac:dyDescent="0.2">
      <c r="S247" s="6"/>
      <c r="AA247" s="72"/>
      <c r="AB247" s="72"/>
      <c r="AC247" s="72"/>
      <c r="AD247" s="72"/>
      <c r="AE247" s="72"/>
      <c r="AG247" s="127"/>
      <c r="AN247" s="72"/>
      <c r="AO247" s="72"/>
      <c r="AP247" s="72"/>
      <c r="AQ247" s="72"/>
      <c r="AR247" s="72"/>
      <c r="AS247" s="72"/>
      <c r="AT247" s="72"/>
      <c r="AU247" s="72"/>
    </row>
    <row r="248" spans="19:48" x14ac:dyDescent="0.2">
      <c r="S248" s="6"/>
      <c r="AA248" s="72"/>
      <c r="AB248" s="72"/>
      <c r="AC248" s="72"/>
      <c r="AD248" s="72"/>
      <c r="AE248" s="72"/>
      <c r="AG248" s="127"/>
      <c r="AN248" s="72"/>
      <c r="AO248" s="72"/>
      <c r="AP248" s="72"/>
      <c r="AQ248" s="72"/>
      <c r="AR248" s="72"/>
      <c r="AS248" s="72"/>
      <c r="AT248" s="72"/>
      <c r="AU248" s="72"/>
    </row>
    <row r="249" spans="19:48" x14ac:dyDescent="0.2">
      <c r="S249" s="6"/>
      <c r="AA249" s="72"/>
      <c r="AB249" s="72"/>
      <c r="AC249" s="72"/>
      <c r="AD249" s="72"/>
      <c r="AE249" s="72"/>
      <c r="AG249" s="127"/>
      <c r="AN249" s="72"/>
      <c r="AO249" s="72"/>
      <c r="AP249" s="72"/>
      <c r="AQ249" s="72"/>
      <c r="AR249" s="72"/>
      <c r="AS249" s="72"/>
      <c r="AT249" s="72"/>
      <c r="AU249" s="72"/>
    </row>
    <row r="250" spans="19:48" x14ac:dyDescent="0.2">
      <c r="S250" s="6"/>
      <c r="AA250" s="72"/>
      <c r="AB250" s="72"/>
      <c r="AC250" s="72"/>
      <c r="AD250" s="72"/>
      <c r="AE250" s="72"/>
      <c r="AG250" s="127"/>
      <c r="AN250" s="72"/>
      <c r="AO250" s="72"/>
      <c r="AP250" s="72"/>
      <c r="AQ250" s="72"/>
      <c r="AR250" s="72"/>
      <c r="AS250" s="72"/>
      <c r="AT250" s="72"/>
      <c r="AU250" s="72"/>
    </row>
    <row r="251" spans="19:48" x14ac:dyDescent="0.2">
      <c r="S251" s="6"/>
      <c r="AA251" s="72"/>
      <c r="AB251" s="72"/>
      <c r="AC251" s="72"/>
      <c r="AD251" s="72"/>
      <c r="AE251" s="72"/>
      <c r="AG251" s="127"/>
      <c r="AN251" s="72"/>
      <c r="AO251" s="72"/>
      <c r="AP251" s="72"/>
      <c r="AQ251" s="72"/>
      <c r="AR251" s="72"/>
      <c r="AS251" s="72"/>
      <c r="AT251" s="72"/>
      <c r="AU251" s="72"/>
    </row>
    <row r="252" spans="19:48" x14ac:dyDescent="0.2">
      <c r="S252" s="6"/>
      <c r="AA252" s="72"/>
      <c r="AB252" s="72"/>
      <c r="AC252" s="72"/>
      <c r="AD252" s="72"/>
      <c r="AE252" s="72"/>
      <c r="AG252" s="127"/>
      <c r="AN252" s="72"/>
      <c r="AO252" s="72"/>
      <c r="AP252" s="72"/>
      <c r="AQ252" s="72"/>
      <c r="AR252" s="72"/>
      <c r="AS252" s="72"/>
      <c r="AT252" s="72"/>
      <c r="AU252" s="72"/>
      <c r="AV252" s="72"/>
    </row>
    <row r="253" spans="19:48" x14ac:dyDescent="0.2">
      <c r="S253" s="6"/>
      <c r="AA253" s="72"/>
      <c r="AB253" s="72"/>
      <c r="AC253" s="72"/>
      <c r="AD253" s="72"/>
      <c r="AE253" s="72"/>
      <c r="AG253" s="127"/>
      <c r="AN253" s="72"/>
      <c r="AO253" s="72"/>
      <c r="AP253" s="72"/>
      <c r="AQ253" s="72"/>
      <c r="AR253" s="72"/>
      <c r="AS253" s="72"/>
      <c r="AT253" s="72"/>
      <c r="AU253" s="72"/>
    </row>
    <row r="254" spans="19:48" x14ac:dyDescent="0.2">
      <c r="S254" s="6"/>
      <c r="AA254" s="72"/>
      <c r="AB254" s="72"/>
      <c r="AC254" s="72"/>
      <c r="AD254" s="72"/>
      <c r="AE254" s="72"/>
      <c r="AG254" s="127"/>
      <c r="AN254" s="72"/>
      <c r="AO254" s="72"/>
      <c r="AP254" s="72"/>
      <c r="AQ254" s="72"/>
      <c r="AR254" s="72"/>
      <c r="AS254" s="72"/>
      <c r="AT254" s="72"/>
      <c r="AU254" s="72"/>
      <c r="AV254" s="72"/>
    </row>
    <row r="255" spans="19:48" x14ac:dyDescent="0.2">
      <c r="S255" s="6"/>
      <c r="AA255" s="72"/>
      <c r="AB255" s="72"/>
      <c r="AC255" s="72"/>
      <c r="AD255" s="72"/>
      <c r="AE255" s="72"/>
      <c r="AG255" s="127"/>
      <c r="AN255" s="72"/>
      <c r="AO255" s="72"/>
      <c r="AP255" s="72"/>
      <c r="AQ255" s="72"/>
      <c r="AR255" s="72"/>
      <c r="AS255" s="72"/>
      <c r="AT255" s="72"/>
      <c r="AU255" s="72"/>
    </row>
    <row r="256" spans="19:48" x14ac:dyDescent="0.2">
      <c r="S256" s="6"/>
      <c r="AA256" s="72"/>
      <c r="AB256" s="72"/>
      <c r="AC256" s="72"/>
      <c r="AD256" s="72"/>
      <c r="AE256" s="72"/>
      <c r="AG256" s="127"/>
      <c r="AN256" s="72"/>
      <c r="AO256" s="72"/>
      <c r="AP256" s="72"/>
      <c r="AQ256" s="72"/>
      <c r="AR256" s="72"/>
      <c r="AS256" s="72"/>
      <c r="AT256" s="72"/>
      <c r="AU256" s="72"/>
      <c r="AV256" s="72"/>
    </row>
    <row r="257" spans="19:48" x14ac:dyDescent="0.2">
      <c r="S257" s="6"/>
      <c r="AA257" s="72"/>
      <c r="AB257" s="72"/>
      <c r="AC257" s="72"/>
      <c r="AD257" s="72"/>
      <c r="AE257" s="72"/>
      <c r="AG257" s="127"/>
      <c r="AN257" s="72"/>
      <c r="AO257" s="72"/>
      <c r="AP257" s="72"/>
      <c r="AQ257" s="72"/>
      <c r="AR257" s="72"/>
      <c r="AS257" s="72"/>
      <c r="AT257" s="72"/>
      <c r="AU257" s="72"/>
      <c r="AV257" s="72"/>
    </row>
    <row r="258" spans="19:48" x14ac:dyDescent="0.2">
      <c r="S258" s="6"/>
      <c r="AA258" s="72"/>
      <c r="AB258" s="72"/>
      <c r="AC258" s="72"/>
      <c r="AD258" s="72"/>
      <c r="AE258" s="72"/>
      <c r="AG258" s="127"/>
      <c r="AN258" s="72"/>
      <c r="AO258" s="72"/>
      <c r="AP258" s="72"/>
      <c r="AQ258" s="72"/>
      <c r="AR258" s="72"/>
      <c r="AS258" s="72"/>
      <c r="AT258" s="72"/>
      <c r="AU258" s="72"/>
    </row>
    <row r="259" spans="19:48" x14ac:dyDescent="0.2">
      <c r="S259" s="6"/>
      <c r="AA259" s="72"/>
      <c r="AB259" s="72"/>
      <c r="AC259" s="72"/>
      <c r="AD259" s="72"/>
      <c r="AE259" s="72"/>
      <c r="AG259" s="127"/>
      <c r="AN259" s="72"/>
      <c r="AO259" s="72"/>
      <c r="AP259" s="72"/>
      <c r="AQ259" s="72"/>
      <c r="AR259" s="72"/>
      <c r="AS259" s="72"/>
      <c r="AT259" s="72"/>
      <c r="AU259" s="72"/>
      <c r="AV259" s="72"/>
    </row>
    <row r="260" spans="19:48" x14ac:dyDescent="0.2">
      <c r="S260" s="6"/>
      <c r="AA260" s="72"/>
      <c r="AB260" s="72"/>
      <c r="AC260" s="72"/>
      <c r="AD260" s="72"/>
      <c r="AE260" s="72"/>
      <c r="AG260" s="127"/>
      <c r="AN260" s="72"/>
      <c r="AO260" s="72"/>
      <c r="AP260" s="72"/>
      <c r="AQ260" s="72"/>
      <c r="AR260" s="72"/>
      <c r="AS260" s="72"/>
      <c r="AT260" s="72"/>
      <c r="AU260" s="72"/>
      <c r="AV260" s="72"/>
    </row>
    <row r="261" spans="19:48" x14ac:dyDescent="0.2">
      <c r="S261" s="6"/>
      <c r="AA261" s="72"/>
      <c r="AB261" s="72"/>
      <c r="AC261" s="72"/>
      <c r="AD261" s="72"/>
      <c r="AE261" s="72"/>
      <c r="AG261" s="127"/>
      <c r="AN261" s="72"/>
      <c r="AO261" s="72"/>
      <c r="AP261" s="72"/>
      <c r="AQ261" s="72"/>
      <c r="AR261" s="72"/>
      <c r="AS261" s="72"/>
      <c r="AT261" s="72"/>
      <c r="AU261" s="72"/>
    </row>
    <row r="262" spans="19:48" x14ac:dyDescent="0.2">
      <c r="S262" s="6"/>
      <c r="AA262" s="72"/>
      <c r="AB262" s="72"/>
      <c r="AC262" s="72"/>
      <c r="AD262" s="72"/>
      <c r="AE262" s="72"/>
      <c r="AG262" s="127"/>
      <c r="AN262" s="72"/>
      <c r="AO262" s="72"/>
      <c r="AP262" s="72"/>
      <c r="AQ262" s="72"/>
      <c r="AR262" s="72"/>
      <c r="AS262" s="72"/>
      <c r="AT262" s="72"/>
      <c r="AU262" s="72"/>
      <c r="AV262" s="72"/>
    </row>
    <row r="263" spans="19:48" x14ac:dyDescent="0.2">
      <c r="S263" s="6"/>
      <c r="AA263" s="72"/>
      <c r="AB263" s="72"/>
      <c r="AC263" s="72"/>
      <c r="AD263" s="72"/>
      <c r="AE263" s="72"/>
      <c r="AG263" s="127"/>
      <c r="AN263" s="72"/>
      <c r="AO263" s="72"/>
      <c r="AP263" s="72"/>
      <c r="AQ263" s="72"/>
      <c r="AR263" s="72"/>
      <c r="AS263" s="72"/>
      <c r="AT263" s="72"/>
      <c r="AU263" s="72"/>
      <c r="AV263" s="72"/>
    </row>
    <row r="264" spans="19:48" x14ac:dyDescent="0.2">
      <c r="S264" s="6"/>
      <c r="AA264" s="72"/>
      <c r="AB264" s="72"/>
      <c r="AC264" s="72"/>
      <c r="AD264" s="72"/>
      <c r="AE264" s="72"/>
      <c r="AG264" s="127"/>
      <c r="AN264" s="72"/>
      <c r="AO264" s="72"/>
      <c r="AP264" s="72"/>
      <c r="AQ264" s="72"/>
      <c r="AR264" s="72"/>
      <c r="AS264" s="72"/>
      <c r="AT264" s="72"/>
      <c r="AU264" s="72"/>
      <c r="AV264" s="72"/>
    </row>
    <row r="265" spans="19:48" x14ac:dyDescent="0.2">
      <c r="S265" s="6"/>
      <c r="AA265" s="72"/>
      <c r="AB265" s="72"/>
      <c r="AC265" s="72"/>
      <c r="AD265" s="72"/>
      <c r="AE265" s="72"/>
      <c r="AG265" s="127"/>
      <c r="AN265" s="72"/>
      <c r="AO265" s="72"/>
      <c r="AP265" s="72"/>
      <c r="AQ265" s="72"/>
      <c r="AR265" s="72"/>
      <c r="AS265" s="72"/>
      <c r="AT265" s="72"/>
      <c r="AU265" s="72"/>
      <c r="AV265" s="72"/>
    </row>
    <row r="266" spans="19:48" x14ac:dyDescent="0.2">
      <c r="S266" s="6"/>
      <c r="AA266" s="72"/>
      <c r="AB266" s="72"/>
      <c r="AC266" s="72"/>
      <c r="AD266" s="72"/>
      <c r="AE266" s="72"/>
      <c r="AG266" s="127"/>
      <c r="AN266" s="72"/>
      <c r="AO266" s="72"/>
      <c r="AP266" s="72"/>
      <c r="AQ266" s="72"/>
      <c r="AR266" s="72"/>
      <c r="AS266" s="72"/>
      <c r="AT266" s="72"/>
      <c r="AU266" s="72"/>
    </row>
    <row r="267" spans="19:48" x14ac:dyDescent="0.2">
      <c r="S267" s="6"/>
      <c r="AA267" s="72"/>
      <c r="AB267" s="72"/>
      <c r="AC267" s="72"/>
      <c r="AD267" s="72"/>
      <c r="AE267" s="72"/>
      <c r="AG267" s="127"/>
      <c r="AN267" s="72"/>
      <c r="AO267" s="72"/>
      <c r="AP267" s="72"/>
      <c r="AQ267" s="72"/>
      <c r="AR267" s="72"/>
      <c r="AS267" s="72"/>
      <c r="AT267" s="72"/>
      <c r="AU267" s="72"/>
      <c r="AV267" s="72"/>
    </row>
    <row r="268" spans="19:48" x14ac:dyDescent="0.2">
      <c r="S268" s="6"/>
      <c r="AA268" s="72"/>
      <c r="AB268" s="72"/>
      <c r="AC268" s="72"/>
      <c r="AD268" s="72"/>
      <c r="AE268" s="72"/>
      <c r="AG268" s="127"/>
      <c r="AN268" s="72"/>
      <c r="AO268" s="72"/>
      <c r="AP268" s="72"/>
      <c r="AQ268" s="72"/>
      <c r="AR268" s="72"/>
      <c r="AS268" s="72"/>
      <c r="AT268" s="72"/>
      <c r="AU268" s="72"/>
    </row>
    <row r="269" spans="19:48" x14ac:dyDescent="0.2">
      <c r="S269" s="6"/>
      <c r="AA269" s="72"/>
      <c r="AB269" s="72"/>
      <c r="AC269" s="72"/>
      <c r="AD269" s="72"/>
      <c r="AE269" s="72"/>
      <c r="AG269" s="127"/>
      <c r="AN269" s="72"/>
      <c r="AO269" s="72"/>
      <c r="AP269" s="72"/>
      <c r="AQ269" s="72"/>
      <c r="AR269" s="72"/>
      <c r="AS269" s="72"/>
      <c r="AT269" s="72"/>
      <c r="AU269" s="72"/>
    </row>
    <row r="270" spans="19:48" x14ac:dyDescent="0.2">
      <c r="S270" s="6"/>
      <c r="AA270" s="72"/>
      <c r="AB270" s="72"/>
      <c r="AC270" s="72"/>
      <c r="AD270" s="72"/>
      <c r="AE270" s="72"/>
      <c r="AG270" s="127"/>
      <c r="AN270" s="72"/>
      <c r="AO270" s="72"/>
      <c r="AP270" s="72"/>
      <c r="AQ270" s="72"/>
      <c r="AR270" s="72"/>
      <c r="AS270" s="72"/>
      <c r="AT270" s="72"/>
      <c r="AU270" s="72"/>
    </row>
    <row r="271" spans="19:48" x14ac:dyDescent="0.2">
      <c r="S271" s="6"/>
      <c r="AA271" s="72"/>
      <c r="AB271" s="72"/>
      <c r="AC271" s="72"/>
      <c r="AD271" s="72"/>
      <c r="AE271" s="72"/>
      <c r="AG271" s="127"/>
      <c r="AN271" s="72"/>
      <c r="AO271" s="72"/>
      <c r="AP271" s="72"/>
      <c r="AQ271" s="72"/>
      <c r="AR271" s="72"/>
      <c r="AS271" s="72"/>
      <c r="AT271" s="72"/>
      <c r="AU271" s="72"/>
    </row>
    <row r="272" spans="19:48" x14ac:dyDescent="0.2">
      <c r="S272" s="6"/>
      <c r="AA272" s="72"/>
      <c r="AB272" s="72"/>
      <c r="AC272" s="72"/>
      <c r="AD272" s="72"/>
      <c r="AE272" s="72"/>
      <c r="AG272" s="127"/>
      <c r="AN272" s="72"/>
      <c r="AO272" s="72"/>
      <c r="AP272" s="72"/>
      <c r="AQ272" s="72"/>
      <c r="AR272" s="72"/>
      <c r="AS272" s="72"/>
      <c r="AT272" s="72"/>
      <c r="AU272" s="72"/>
    </row>
    <row r="273" spans="19:48" x14ac:dyDescent="0.2">
      <c r="S273" s="6"/>
      <c r="AA273" s="72"/>
      <c r="AB273" s="72"/>
      <c r="AC273" s="72"/>
      <c r="AD273" s="72"/>
      <c r="AE273" s="72"/>
      <c r="AG273" s="127"/>
      <c r="AN273" s="72"/>
      <c r="AO273" s="72"/>
      <c r="AP273" s="72"/>
      <c r="AQ273" s="72"/>
      <c r="AR273" s="72"/>
      <c r="AS273" s="72"/>
      <c r="AT273" s="72"/>
      <c r="AU273" s="72"/>
    </row>
    <row r="274" spans="19:48" x14ac:dyDescent="0.2">
      <c r="S274" s="6"/>
      <c r="AA274" s="72"/>
      <c r="AB274" s="72"/>
      <c r="AC274" s="72"/>
      <c r="AD274" s="72"/>
      <c r="AE274" s="72"/>
      <c r="AG274" s="127"/>
      <c r="AN274" s="72"/>
      <c r="AO274" s="72"/>
      <c r="AP274" s="72"/>
      <c r="AQ274" s="72"/>
      <c r="AR274" s="72"/>
      <c r="AS274" s="72"/>
      <c r="AT274" s="72"/>
      <c r="AU274" s="72"/>
    </row>
    <row r="275" spans="19:48" x14ac:dyDescent="0.2">
      <c r="S275" s="6"/>
      <c r="AA275" s="72"/>
      <c r="AB275" s="72"/>
      <c r="AC275" s="72"/>
      <c r="AD275" s="72"/>
      <c r="AE275" s="72"/>
      <c r="AG275" s="127"/>
      <c r="AN275" s="72"/>
      <c r="AO275" s="72"/>
      <c r="AP275" s="72"/>
      <c r="AQ275" s="72"/>
      <c r="AR275" s="72"/>
      <c r="AS275" s="72"/>
      <c r="AT275" s="72"/>
      <c r="AU275" s="72"/>
      <c r="AV275" s="72"/>
    </row>
    <row r="276" spans="19:48" x14ac:dyDescent="0.2">
      <c r="S276" s="6"/>
      <c r="AA276" s="72"/>
      <c r="AB276" s="72"/>
      <c r="AC276" s="72"/>
      <c r="AD276" s="72"/>
      <c r="AE276" s="72"/>
      <c r="AG276" s="127"/>
      <c r="AN276" s="72"/>
      <c r="AO276" s="72"/>
      <c r="AP276" s="72"/>
      <c r="AQ276" s="72"/>
      <c r="AR276" s="72"/>
      <c r="AS276" s="72"/>
      <c r="AT276" s="72"/>
      <c r="AU276" s="72"/>
    </row>
    <row r="277" spans="19:48" x14ac:dyDescent="0.2">
      <c r="S277" s="6"/>
      <c r="AA277" s="72"/>
      <c r="AB277" s="72"/>
      <c r="AC277" s="72"/>
      <c r="AD277" s="72"/>
      <c r="AE277" s="72"/>
      <c r="AG277" s="127"/>
      <c r="AN277" s="72"/>
      <c r="AO277" s="72"/>
      <c r="AP277" s="72"/>
      <c r="AQ277" s="72"/>
      <c r="AR277" s="72"/>
      <c r="AS277" s="72"/>
      <c r="AT277" s="72"/>
      <c r="AU277" s="72"/>
    </row>
    <row r="278" spans="19:48" x14ac:dyDescent="0.2">
      <c r="S278" s="6"/>
      <c r="AA278" s="72"/>
      <c r="AB278" s="72"/>
      <c r="AC278" s="72"/>
      <c r="AD278" s="72"/>
      <c r="AE278" s="72"/>
      <c r="AG278" s="127"/>
      <c r="AN278" s="72"/>
      <c r="AO278" s="72"/>
      <c r="AP278" s="72"/>
      <c r="AQ278" s="72"/>
      <c r="AR278" s="72"/>
      <c r="AS278" s="72"/>
      <c r="AT278" s="72"/>
      <c r="AU278" s="72"/>
    </row>
    <row r="279" spans="19:48" x14ac:dyDescent="0.2">
      <c r="S279" s="6"/>
      <c r="AA279" s="72"/>
      <c r="AB279" s="72"/>
      <c r="AC279" s="72"/>
      <c r="AD279" s="72"/>
      <c r="AE279" s="72"/>
      <c r="AG279" s="127"/>
      <c r="AN279" s="72"/>
      <c r="AO279" s="72"/>
      <c r="AP279" s="72"/>
      <c r="AQ279" s="72"/>
      <c r="AR279" s="72"/>
      <c r="AS279" s="72"/>
      <c r="AT279" s="72"/>
      <c r="AU279" s="72"/>
    </row>
    <row r="280" spans="19:48" x14ac:dyDescent="0.2">
      <c r="S280" s="6"/>
      <c r="AA280" s="72"/>
      <c r="AB280" s="72"/>
      <c r="AC280" s="72"/>
      <c r="AD280" s="72"/>
      <c r="AE280" s="72"/>
      <c r="AG280" s="127"/>
      <c r="AN280" s="72"/>
      <c r="AO280" s="72"/>
      <c r="AP280" s="72"/>
      <c r="AQ280" s="72"/>
      <c r="AR280" s="72"/>
      <c r="AS280" s="72"/>
      <c r="AT280" s="72"/>
      <c r="AU280" s="72"/>
      <c r="AV280" s="72"/>
    </row>
    <row r="281" spans="19:48" x14ac:dyDescent="0.2">
      <c r="S281" s="6"/>
      <c r="AA281" s="72"/>
      <c r="AB281" s="72"/>
      <c r="AC281" s="72"/>
      <c r="AD281" s="72"/>
      <c r="AE281" s="72"/>
      <c r="AG281" s="127"/>
      <c r="AN281" s="72"/>
      <c r="AO281" s="72"/>
      <c r="AP281" s="72"/>
      <c r="AQ281" s="72"/>
      <c r="AR281" s="72"/>
      <c r="AS281" s="72"/>
      <c r="AT281" s="72"/>
      <c r="AU281" s="72"/>
      <c r="AV281" s="72"/>
    </row>
    <row r="282" spans="19:48" x14ac:dyDescent="0.2">
      <c r="S282" s="6"/>
      <c r="AA282" s="72"/>
      <c r="AB282" s="72"/>
      <c r="AC282" s="72"/>
      <c r="AD282" s="72"/>
      <c r="AE282" s="72"/>
      <c r="AG282" s="127"/>
      <c r="AN282" s="72"/>
      <c r="AO282" s="72"/>
      <c r="AP282" s="72"/>
      <c r="AQ282" s="72"/>
      <c r="AR282" s="72"/>
      <c r="AS282" s="72"/>
      <c r="AT282" s="72"/>
      <c r="AU282" s="72"/>
    </row>
    <row r="283" spans="19:48" x14ac:dyDescent="0.2">
      <c r="S283" s="6"/>
      <c r="AA283" s="72"/>
      <c r="AB283" s="72"/>
      <c r="AC283" s="72"/>
      <c r="AD283" s="72"/>
      <c r="AE283" s="72"/>
      <c r="AG283" s="127"/>
      <c r="AN283" s="72"/>
      <c r="AO283" s="72"/>
      <c r="AP283" s="72"/>
      <c r="AQ283" s="72"/>
      <c r="AR283" s="72"/>
      <c r="AS283" s="72"/>
      <c r="AT283" s="72"/>
      <c r="AU283" s="72"/>
    </row>
    <row r="284" spans="19:48" x14ac:dyDescent="0.2">
      <c r="S284" s="6"/>
      <c r="AA284" s="72"/>
      <c r="AB284" s="72"/>
      <c r="AC284" s="72"/>
      <c r="AD284" s="72"/>
      <c r="AE284" s="72"/>
      <c r="AG284" s="127"/>
      <c r="AN284" s="72"/>
      <c r="AO284" s="72"/>
      <c r="AP284" s="72"/>
      <c r="AQ284" s="72"/>
      <c r="AR284" s="72"/>
      <c r="AS284" s="72"/>
      <c r="AT284" s="72"/>
      <c r="AU284" s="72"/>
    </row>
    <row r="285" spans="19:48" x14ac:dyDescent="0.2">
      <c r="S285" s="6"/>
      <c r="AA285" s="72"/>
      <c r="AB285" s="72"/>
      <c r="AC285" s="72"/>
      <c r="AD285" s="72"/>
      <c r="AE285" s="72"/>
      <c r="AG285" s="127"/>
      <c r="AN285" s="72"/>
      <c r="AO285" s="72"/>
      <c r="AP285" s="72"/>
      <c r="AQ285" s="72"/>
      <c r="AR285" s="72"/>
      <c r="AS285" s="72"/>
      <c r="AT285" s="72"/>
      <c r="AU285" s="72"/>
    </row>
    <row r="286" spans="19:48" x14ac:dyDescent="0.2">
      <c r="S286" s="6"/>
      <c r="AA286" s="72"/>
      <c r="AB286" s="72"/>
      <c r="AC286" s="72"/>
      <c r="AD286" s="72"/>
      <c r="AE286" s="72"/>
      <c r="AG286" s="127"/>
      <c r="AN286" s="72"/>
      <c r="AO286" s="72"/>
      <c r="AP286" s="72"/>
      <c r="AQ286" s="72"/>
      <c r="AR286" s="72"/>
      <c r="AS286" s="72"/>
      <c r="AT286" s="72"/>
      <c r="AU286" s="72"/>
      <c r="AV286" s="72"/>
    </row>
    <row r="287" spans="19:48" x14ac:dyDescent="0.2">
      <c r="S287" s="6"/>
      <c r="AA287" s="72"/>
      <c r="AB287" s="72"/>
      <c r="AC287" s="72"/>
      <c r="AD287" s="72"/>
      <c r="AE287" s="72"/>
      <c r="AG287" s="127"/>
      <c r="AN287" s="72"/>
      <c r="AO287" s="72"/>
      <c r="AP287" s="72"/>
      <c r="AQ287" s="72"/>
      <c r="AR287" s="72"/>
      <c r="AS287" s="72"/>
      <c r="AT287" s="72"/>
      <c r="AU287" s="72"/>
      <c r="AV287" s="72"/>
    </row>
    <row r="288" spans="19:48" x14ac:dyDescent="0.2">
      <c r="S288" s="6"/>
      <c r="AA288" s="72"/>
      <c r="AB288" s="72"/>
      <c r="AC288" s="72"/>
      <c r="AD288" s="72"/>
      <c r="AE288" s="72"/>
      <c r="AG288" s="127"/>
      <c r="AN288" s="72"/>
      <c r="AO288" s="72"/>
      <c r="AP288" s="72"/>
      <c r="AQ288" s="72"/>
      <c r="AR288" s="72"/>
      <c r="AS288" s="72"/>
      <c r="AT288" s="72"/>
      <c r="AU288" s="72"/>
    </row>
    <row r="289" spans="19:48" x14ac:dyDescent="0.2">
      <c r="S289" s="6"/>
      <c r="AA289" s="72"/>
      <c r="AB289" s="72"/>
      <c r="AC289" s="72"/>
      <c r="AD289" s="72"/>
      <c r="AE289" s="72"/>
      <c r="AG289" s="127"/>
      <c r="AN289" s="72"/>
      <c r="AO289" s="72"/>
      <c r="AP289" s="72"/>
      <c r="AQ289" s="72"/>
      <c r="AR289" s="72"/>
      <c r="AS289" s="72"/>
      <c r="AT289" s="72"/>
      <c r="AU289" s="72"/>
    </row>
    <row r="290" spans="19:48" x14ac:dyDescent="0.2">
      <c r="S290" s="6"/>
      <c r="AA290" s="72"/>
      <c r="AB290" s="72"/>
      <c r="AC290" s="72"/>
      <c r="AD290" s="72"/>
      <c r="AE290" s="72"/>
      <c r="AG290" s="127"/>
      <c r="AN290" s="72"/>
      <c r="AO290" s="72"/>
      <c r="AP290" s="72"/>
      <c r="AQ290" s="72"/>
      <c r="AR290" s="72"/>
      <c r="AS290" s="72"/>
      <c r="AT290" s="72"/>
      <c r="AU290" s="72"/>
    </row>
    <row r="291" spans="19:48" x14ac:dyDescent="0.2">
      <c r="S291" s="6"/>
      <c r="AA291" s="72"/>
      <c r="AB291" s="72"/>
      <c r="AC291" s="72"/>
      <c r="AD291" s="72"/>
      <c r="AE291" s="72"/>
      <c r="AG291" s="127"/>
      <c r="AN291" s="72"/>
      <c r="AO291" s="72"/>
      <c r="AP291" s="72"/>
      <c r="AQ291" s="72"/>
      <c r="AR291" s="72"/>
      <c r="AS291" s="72"/>
      <c r="AT291" s="72"/>
      <c r="AU291" s="72"/>
    </row>
    <row r="292" spans="19:48" x14ac:dyDescent="0.2">
      <c r="S292" s="6"/>
      <c r="AA292" s="72"/>
      <c r="AB292" s="72"/>
      <c r="AC292" s="72"/>
      <c r="AD292" s="72"/>
      <c r="AE292" s="72"/>
      <c r="AG292" s="127"/>
      <c r="AN292" s="72"/>
      <c r="AO292" s="72"/>
      <c r="AP292" s="72"/>
      <c r="AQ292" s="72"/>
      <c r="AR292" s="72"/>
      <c r="AS292" s="72"/>
      <c r="AT292" s="72"/>
      <c r="AU292" s="72"/>
    </row>
    <row r="293" spans="19:48" x14ac:dyDescent="0.2">
      <c r="S293" s="6"/>
      <c r="AA293" s="72"/>
      <c r="AB293" s="72"/>
      <c r="AC293" s="72"/>
      <c r="AD293" s="72"/>
      <c r="AE293" s="72"/>
      <c r="AG293" s="127"/>
      <c r="AN293" s="72"/>
      <c r="AO293" s="72"/>
      <c r="AP293" s="72"/>
      <c r="AQ293" s="72"/>
      <c r="AR293" s="72"/>
      <c r="AS293" s="72"/>
      <c r="AT293" s="72"/>
      <c r="AU293" s="72"/>
    </row>
    <row r="294" spans="19:48" x14ac:dyDescent="0.2">
      <c r="S294" s="6"/>
      <c r="AA294" s="72"/>
      <c r="AB294" s="72"/>
      <c r="AC294" s="72"/>
      <c r="AD294" s="72"/>
      <c r="AE294" s="72"/>
      <c r="AG294" s="127"/>
      <c r="AN294" s="72"/>
      <c r="AO294" s="72"/>
      <c r="AP294" s="72"/>
      <c r="AQ294" s="72"/>
      <c r="AR294" s="72"/>
      <c r="AS294" s="72"/>
      <c r="AT294" s="72"/>
      <c r="AU294" s="72"/>
      <c r="AV294" s="72"/>
    </row>
    <row r="295" spans="19:48" x14ac:dyDescent="0.2">
      <c r="S295" s="6"/>
      <c r="AA295" s="72"/>
      <c r="AB295" s="72"/>
      <c r="AC295" s="72"/>
      <c r="AD295" s="72"/>
      <c r="AE295" s="72"/>
      <c r="AG295" s="127"/>
      <c r="AN295" s="72"/>
      <c r="AO295" s="72"/>
      <c r="AP295" s="72"/>
      <c r="AQ295" s="72"/>
      <c r="AR295" s="72"/>
      <c r="AS295" s="72"/>
      <c r="AT295" s="72"/>
      <c r="AU295" s="72"/>
      <c r="AV295" s="72"/>
    </row>
    <row r="296" spans="19:48" x14ac:dyDescent="0.2">
      <c r="S296" s="6"/>
      <c r="AA296" s="72"/>
      <c r="AB296" s="72"/>
      <c r="AC296" s="72"/>
      <c r="AD296" s="72"/>
      <c r="AE296" s="72"/>
      <c r="AG296" s="127"/>
      <c r="AN296" s="72"/>
      <c r="AO296" s="72"/>
      <c r="AP296" s="72"/>
      <c r="AQ296" s="72"/>
      <c r="AR296" s="72"/>
      <c r="AS296" s="72"/>
      <c r="AT296" s="72"/>
      <c r="AU296" s="72"/>
      <c r="AV296" s="72"/>
    </row>
    <row r="297" spans="19:48" x14ac:dyDescent="0.2">
      <c r="S297" s="6"/>
      <c r="AA297" s="72"/>
      <c r="AB297" s="72"/>
      <c r="AC297" s="72"/>
      <c r="AD297" s="72"/>
      <c r="AE297" s="72"/>
      <c r="AG297" s="127"/>
      <c r="AN297" s="72"/>
      <c r="AO297" s="72"/>
      <c r="AP297" s="72"/>
      <c r="AQ297" s="72"/>
      <c r="AR297" s="72"/>
      <c r="AS297" s="72"/>
      <c r="AT297" s="72"/>
      <c r="AU297" s="72"/>
    </row>
    <row r="298" spans="19:48" x14ac:dyDescent="0.2">
      <c r="S298" s="6"/>
      <c r="AA298" s="72"/>
      <c r="AB298" s="72"/>
      <c r="AC298" s="72"/>
      <c r="AD298" s="72"/>
      <c r="AE298" s="72"/>
      <c r="AG298" s="127"/>
      <c r="AN298" s="72"/>
      <c r="AO298" s="72"/>
      <c r="AP298" s="72"/>
      <c r="AQ298" s="72"/>
      <c r="AR298" s="72"/>
      <c r="AS298" s="72"/>
      <c r="AT298" s="72"/>
      <c r="AU298" s="72"/>
    </row>
    <row r="299" spans="19:48" x14ac:dyDescent="0.2">
      <c r="S299" s="6"/>
      <c r="AA299" s="72"/>
      <c r="AB299" s="72"/>
      <c r="AC299" s="72"/>
      <c r="AD299" s="72"/>
      <c r="AE299" s="72"/>
      <c r="AG299" s="127"/>
      <c r="AN299" s="72"/>
      <c r="AO299" s="72"/>
      <c r="AP299" s="72"/>
      <c r="AQ299" s="72"/>
      <c r="AR299" s="72"/>
      <c r="AS299" s="72"/>
      <c r="AT299" s="72"/>
      <c r="AU299" s="72"/>
    </row>
    <row r="300" spans="19:48" x14ac:dyDescent="0.2">
      <c r="S300" s="6"/>
      <c r="AA300" s="72"/>
      <c r="AB300" s="72"/>
      <c r="AC300" s="72"/>
      <c r="AD300" s="72"/>
      <c r="AE300" s="72"/>
      <c r="AG300" s="127"/>
      <c r="AN300" s="72"/>
      <c r="AO300" s="72"/>
      <c r="AP300" s="72"/>
      <c r="AQ300" s="72"/>
      <c r="AR300" s="72"/>
      <c r="AS300" s="72"/>
      <c r="AT300" s="72"/>
      <c r="AU300" s="72"/>
    </row>
    <row r="301" spans="19:48" x14ac:dyDescent="0.2">
      <c r="S301" s="6"/>
      <c r="AA301" s="72"/>
      <c r="AB301" s="72"/>
      <c r="AC301" s="72"/>
      <c r="AD301" s="72"/>
      <c r="AE301" s="72"/>
      <c r="AG301" s="127"/>
      <c r="AN301" s="72"/>
      <c r="AO301" s="72"/>
      <c r="AP301" s="72"/>
      <c r="AQ301" s="72"/>
      <c r="AR301" s="72"/>
      <c r="AS301" s="72"/>
      <c r="AT301" s="72"/>
      <c r="AU301" s="72"/>
    </row>
    <row r="302" spans="19:48" x14ac:dyDescent="0.2">
      <c r="S302" s="6"/>
      <c r="AA302" s="72"/>
      <c r="AB302" s="72"/>
      <c r="AC302" s="72"/>
      <c r="AD302" s="72"/>
      <c r="AE302" s="72"/>
      <c r="AG302" s="127"/>
      <c r="AN302" s="72"/>
      <c r="AO302" s="72"/>
      <c r="AP302" s="72"/>
      <c r="AQ302" s="72"/>
      <c r="AR302" s="72"/>
      <c r="AS302" s="72"/>
      <c r="AT302" s="72"/>
      <c r="AU302" s="72"/>
    </row>
    <row r="303" spans="19:48" x14ac:dyDescent="0.2">
      <c r="S303" s="6"/>
      <c r="AA303" s="72"/>
      <c r="AB303" s="72"/>
      <c r="AC303" s="72"/>
      <c r="AD303" s="72"/>
      <c r="AE303" s="72"/>
      <c r="AG303" s="127"/>
      <c r="AN303" s="72"/>
      <c r="AO303" s="72"/>
      <c r="AP303" s="72"/>
      <c r="AQ303" s="72"/>
      <c r="AR303" s="72"/>
      <c r="AS303" s="72"/>
      <c r="AT303" s="72"/>
      <c r="AU303" s="72"/>
    </row>
    <row r="304" spans="19:48" x14ac:dyDescent="0.2">
      <c r="S304" s="6"/>
      <c r="AA304" s="72"/>
      <c r="AB304" s="72"/>
      <c r="AC304" s="72"/>
      <c r="AD304" s="72"/>
      <c r="AE304" s="72"/>
      <c r="AG304" s="127"/>
      <c r="AN304" s="72"/>
      <c r="AO304" s="72"/>
      <c r="AP304" s="72"/>
      <c r="AQ304" s="72"/>
      <c r="AR304" s="72"/>
      <c r="AS304" s="72"/>
      <c r="AT304" s="72"/>
      <c r="AU304" s="72"/>
      <c r="AV304" s="72"/>
    </row>
    <row r="305" spans="19:48" x14ac:dyDescent="0.2">
      <c r="S305" s="6"/>
      <c r="AA305" s="72"/>
      <c r="AB305" s="72"/>
      <c r="AC305" s="72"/>
      <c r="AD305" s="72"/>
      <c r="AE305" s="72"/>
      <c r="AG305" s="127"/>
      <c r="AN305" s="72"/>
      <c r="AO305" s="72"/>
      <c r="AP305" s="72"/>
      <c r="AQ305" s="72"/>
      <c r="AR305" s="72"/>
      <c r="AS305" s="72"/>
      <c r="AT305" s="72"/>
      <c r="AU305" s="72"/>
      <c r="AV305" s="72"/>
    </row>
    <row r="306" spans="19:48" x14ac:dyDescent="0.2">
      <c r="S306" s="6"/>
      <c r="AA306" s="72"/>
      <c r="AB306" s="72"/>
      <c r="AC306" s="72"/>
      <c r="AD306" s="72"/>
      <c r="AE306" s="72"/>
      <c r="AG306" s="127"/>
      <c r="AN306" s="72"/>
      <c r="AO306" s="72"/>
      <c r="AP306" s="72"/>
      <c r="AQ306" s="72"/>
      <c r="AR306" s="72"/>
      <c r="AS306" s="72"/>
      <c r="AT306" s="72"/>
      <c r="AU306" s="72"/>
      <c r="AV306" s="72"/>
    </row>
    <row r="307" spans="19:48" x14ac:dyDescent="0.2">
      <c r="S307" s="6"/>
      <c r="AA307" s="72"/>
      <c r="AB307" s="72"/>
      <c r="AC307" s="72"/>
      <c r="AD307" s="72"/>
      <c r="AE307" s="72"/>
      <c r="AG307" s="127"/>
      <c r="AN307" s="72"/>
      <c r="AO307" s="72"/>
      <c r="AP307" s="72"/>
      <c r="AQ307" s="72"/>
      <c r="AR307" s="72"/>
      <c r="AS307" s="72"/>
      <c r="AT307" s="72"/>
      <c r="AU307" s="72"/>
    </row>
    <row r="308" spans="19:48" x14ac:dyDescent="0.2">
      <c r="S308" s="6"/>
      <c r="AA308" s="72"/>
      <c r="AB308" s="72"/>
      <c r="AC308" s="72"/>
      <c r="AD308" s="72"/>
      <c r="AE308" s="72"/>
      <c r="AG308" s="127"/>
      <c r="AN308" s="72"/>
      <c r="AO308" s="72"/>
      <c r="AP308" s="72"/>
      <c r="AQ308" s="72"/>
      <c r="AR308" s="72"/>
      <c r="AS308" s="72"/>
      <c r="AT308" s="72"/>
      <c r="AU308" s="72"/>
    </row>
    <row r="309" spans="19:48" x14ac:dyDescent="0.2">
      <c r="S309" s="6"/>
      <c r="AA309" s="72"/>
      <c r="AB309" s="72"/>
      <c r="AC309" s="72"/>
      <c r="AD309" s="72"/>
      <c r="AE309" s="72"/>
      <c r="AG309" s="127"/>
      <c r="AN309" s="72"/>
      <c r="AO309" s="72"/>
      <c r="AP309" s="72"/>
      <c r="AQ309" s="72"/>
      <c r="AR309" s="72"/>
      <c r="AS309" s="72"/>
      <c r="AT309" s="72"/>
      <c r="AU309" s="72"/>
    </row>
    <row r="310" spans="19:48" x14ac:dyDescent="0.2">
      <c r="S310" s="6"/>
      <c r="AA310" s="72"/>
      <c r="AB310" s="72"/>
      <c r="AC310" s="72"/>
      <c r="AD310" s="72"/>
      <c r="AE310" s="72"/>
      <c r="AG310" s="127"/>
      <c r="AN310" s="72"/>
      <c r="AO310" s="72"/>
      <c r="AP310" s="72"/>
      <c r="AQ310" s="72"/>
      <c r="AR310" s="72"/>
      <c r="AS310" s="72"/>
      <c r="AT310" s="72"/>
      <c r="AU310" s="72"/>
    </row>
    <row r="311" spans="19:48" x14ac:dyDescent="0.2">
      <c r="S311" s="6"/>
      <c r="AA311" s="72"/>
      <c r="AB311" s="72"/>
      <c r="AC311" s="72"/>
      <c r="AD311" s="72"/>
      <c r="AE311" s="72"/>
      <c r="AG311" s="127"/>
      <c r="AN311" s="72"/>
      <c r="AO311" s="72"/>
      <c r="AP311" s="72"/>
      <c r="AQ311" s="72"/>
      <c r="AR311" s="72"/>
      <c r="AS311" s="72"/>
      <c r="AT311" s="72"/>
      <c r="AU311" s="72"/>
    </row>
    <row r="312" spans="19:48" x14ac:dyDescent="0.2">
      <c r="S312" s="6"/>
      <c r="AA312" s="72"/>
      <c r="AB312" s="72"/>
      <c r="AC312" s="72"/>
      <c r="AD312" s="72"/>
      <c r="AE312" s="72"/>
      <c r="AG312" s="127"/>
      <c r="AN312" s="72"/>
      <c r="AO312" s="72"/>
      <c r="AP312" s="72"/>
      <c r="AQ312" s="72"/>
      <c r="AR312" s="72"/>
      <c r="AS312" s="72"/>
      <c r="AT312" s="72"/>
      <c r="AU312" s="72"/>
    </row>
    <row r="313" spans="19:48" x14ac:dyDescent="0.2">
      <c r="S313" s="6"/>
      <c r="AA313" s="72"/>
      <c r="AB313" s="72"/>
      <c r="AC313" s="72"/>
      <c r="AD313" s="72"/>
      <c r="AE313" s="72"/>
      <c r="AG313" s="127"/>
      <c r="AN313" s="72"/>
      <c r="AO313" s="72"/>
      <c r="AP313" s="72"/>
      <c r="AQ313" s="72"/>
      <c r="AR313" s="72"/>
      <c r="AS313" s="72"/>
      <c r="AT313" s="72"/>
      <c r="AU313" s="72"/>
    </row>
    <row r="314" spans="19:48" x14ac:dyDescent="0.2">
      <c r="S314" s="6"/>
      <c r="AA314" s="72"/>
      <c r="AB314" s="72"/>
      <c r="AC314" s="72"/>
      <c r="AD314" s="72"/>
      <c r="AE314" s="72"/>
      <c r="AG314" s="127"/>
      <c r="AN314" s="72"/>
      <c r="AO314" s="72"/>
      <c r="AP314" s="72"/>
      <c r="AQ314" s="72"/>
      <c r="AR314" s="72"/>
      <c r="AS314" s="72"/>
      <c r="AT314" s="72"/>
      <c r="AU314" s="72"/>
    </row>
    <row r="315" spans="19:48" x14ac:dyDescent="0.2">
      <c r="S315" s="6"/>
      <c r="AA315" s="72"/>
      <c r="AB315" s="72"/>
      <c r="AC315" s="72"/>
      <c r="AD315" s="72"/>
      <c r="AE315" s="72"/>
      <c r="AG315" s="127"/>
      <c r="AN315" s="72"/>
      <c r="AO315" s="72"/>
      <c r="AP315" s="72"/>
      <c r="AQ315" s="72"/>
      <c r="AR315" s="72"/>
      <c r="AS315" s="72"/>
      <c r="AT315" s="72"/>
      <c r="AU315" s="72"/>
    </row>
    <row r="316" spans="19:48" x14ac:dyDescent="0.2">
      <c r="S316" s="6"/>
      <c r="AA316" s="72"/>
      <c r="AB316" s="72"/>
      <c r="AC316" s="72"/>
      <c r="AD316" s="72"/>
      <c r="AE316" s="72"/>
      <c r="AG316" s="127"/>
      <c r="AN316" s="72"/>
      <c r="AO316" s="72"/>
      <c r="AP316" s="72"/>
      <c r="AQ316" s="72"/>
      <c r="AR316" s="72"/>
      <c r="AS316" s="72"/>
      <c r="AT316" s="72"/>
      <c r="AU316" s="72"/>
    </row>
    <row r="317" spans="19:48" x14ac:dyDescent="0.2">
      <c r="S317" s="6"/>
      <c r="AA317" s="72"/>
      <c r="AB317" s="72"/>
      <c r="AC317" s="72"/>
      <c r="AD317" s="72"/>
      <c r="AE317" s="72"/>
      <c r="AG317" s="127"/>
      <c r="AN317" s="72"/>
      <c r="AO317" s="72"/>
      <c r="AP317" s="72"/>
      <c r="AQ317" s="72"/>
      <c r="AR317" s="72"/>
      <c r="AS317" s="72"/>
      <c r="AT317" s="72"/>
      <c r="AU317" s="72"/>
    </row>
    <row r="318" spans="19:48" x14ac:dyDescent="0.2">
      <c r="S318" s="6"/>
      <c r="AA318" s="72"/>
      <c r="AB318" s="72"/>
      <c r="AC318" s="72"/>
      <c r="AD318" s="72"/>
      <c r="AE318" s="72"/>
      <c r="AG318" s="127"/>
      <c r="AN318" s="72"/>
      <c r="AO318" s="72"/>
      <c r="AP318" s="72"/>
      <c r="AQ318" s="72"/>
      <c r="AR318" s="72"/>
      <c r="AS318" s="72"/>
      <c r="AT318" s="72"/>
      <c r="AU318" s="72"/>
    </row>
    <row r="319" spans="19:48" x14ac:dyDescent="0.2">
      <c r="S319" s="6"/>
      <c r="AA319" s="72"/>
      <c r="AB319" s="72"/>
      <c r="AC319" s="72"/>
      <c r="AD319" s="72"/>
      <c r="AE319" s="72"/>
      <c r="AG319" s="127"/>
      <c r="AN319" s="72"/>
      <c r="AO319" s="72"/>
      <c r="AP319" s="72"/>
      <c r="AQ319" s="72"/>
      <c r="AR319" s="72"/>
      <c r="AS319" s="72"/>
      <c r="AT319" s="72"/>
      <c r="AU319" s="72"/>
    </row>
    <row r="320" spans="19:48" x14ac:dyDescent="0.2">
      <c r="S320" s="6"/>
      <c r="AA320" s="72"/>
      <c r="AB320" s="72"/>
      <c r="AC320" s="72"/>
      <c r="AD320" s="72"/>
      <c r="AE320" s="72"/>
      <c r="AG320" s="127"/>
      <c r="AN320" s="72"/>
      <c r="AO320" s="72"/>
      <c r="AP320" s="72"/>
      <c r="AQ320" s="72"/>
      <c r="AR320" s="72"/>
      <c r="AS320" s="72"/>
      <c r="AT320" s="72"/>
      <c r="AU320" s="72"/>
    </row>
    <row r="321" spans="19:48" x14ac:dyDescent="0.2">
      <c r="S321" s="6"/>
      <c r="AA321" s="72"/>
      <c r="AB321" s="72"/>
      <c r="AC321" s="72"/>
      <c r="AD321" s="72"/>
      <c r="AE321" s="72"/>
      <c r="AG321" s="127"/>
      <c r="AN321" s="72"/>
      <c r="AO321" s="72"/>
      <c r="AP321" s="72"/>
      <c r="AQ321" s="72"/>
      <c r="AR321" s="72"/>
      <c r="AS321" s="72"/>
      <c r="AT321" s="72"/>
      <c r="AU321" s="72"/>
    </row>
    <row r="322" spans="19:48" x14ac:dyDescent="0.2">
      <c r="S322" s="6"/>
      <c r="AA322" s="72"/>
      <c r="AB322" s="72"/>
      <c r="AC322" s="72"/>
      <c r="AD322" s="72"/>
      <c r="AE322" s="72"/>
      <c r="AG322" s="127"/>
      <c r="AN322" s="72"/>
      <c r="AO322" s="72"/>
      <c r="AP322" s="72"/>
      <c r="AQ322" s="72"/>
      <c r="AR322" s="72"/>
      <c r="AS322" s="72"/>
      <c r="AT322" s="72"/>
      <c r="AU322" s="72"/>
      <c r="AV322" s="72"/>
    </row>
    <row r="323" spans="19:48" x14ac:dyDescent="0.2">
      <c r="S323" s="6"/>
      <c r="AA323" s="72"/>
      <c r="AB323" s="72"/>
      <c r="AC323" s="72"/>
      <c r="AD323" s="72"/>
      <c r="AE323" s="72"/>
      <c r="AG323" s="127"/>
      <c r="AN323" s="72"/>
      <c r="AO323" s="72"/>
      <c r="AP323" s="72"/>
      <c r="AQ323" s="72"/>
      <c r="AR323" s="72"/>
      <c r="AS323" s="72"/>
      <c r="AT323" s="72"/>
      <c r="AU323" s="72"/>
    </row>
    <row r="324" spans="19:48" x14ac:dyDescent="0.2">
      <c r="AA324" s="72"/>
      <c r="AB324" s="72"/>
      <c r="AC324" s="72"/>
      <c r="AD324" s="72"/>
      <c r="AE324" s="72"/>
      <c r="AG324" s="127"/>
      <c r="AN324" s="72"/>
      <c r="AO324" s="72"/>
      <c r="AP324" s="72"/>
      <c r="AQ324" s="72"/>
      <c r="AR324" s="72"/>
      <c r="AS324" s="72"/>
      <c r="AT324" s="72"/>
      <c r="AU324" s="72"/>
    </row>
    <row r="325" spans="19:48" x14ac:dyDescent="0.2">
      <c r="AA325" s="72"/>
      <c r="AB325" s="72"/>
      <c r="AC325" s="72"/>
      <c r="AD325" s="72"/>
      <c r="AE325" s="72"/>
      <c r="AG325" s="127"/>
      <c r="AN325" s="72"/>
      <c r="AO325" s="72"/>
      <c r="AP325" s="72"/>
      <c r="AQ325" s="72"/>
      <c r="AR325" s="72"/>
      <c r="AS325" s="72"/>
      <c r="AT325" s="72"/>
      <c r="AU325" s="72"/>
    </row>
    <row r="326" spans="19:48" x14ac:dyDescent="0.2">
      <c r="AA326" s="72"/>
      <c r="AB326" s="72"/>
      <c r="AC326" s="72"/>
      <c r="AD326" s="72"/>
      <c r="AE326" s="72"/>
      <c r="AG326" s="127"/>
      <c r="AN326" s="72"/>
      <c r="AO326" s="72"/>
      <c r="AP326" s="72"/>
      <c r="AQ326" s="72"/>
      <c r="AR326" s="72"/>
      <c r="AS326" s="72"/>
      <c r="AT326" s="72"/>
      <c r="AU326" s="72"/>
    </row>
    <row r="327" spans="19:48" x14ac:dyDescent="0.2">
      <c r="AA327" s="72"/>
      <c r="AB327" s="72"/>
      <c r="AC327" s="72"/>
      <c r="AD327" s="72"/>
      <c r="AE327" s="72"/>
      <c r="AG327" s="127"/>
      <c r="AN327" s="72"/>
      <c r="AO327" s="72"/>
      <c r="AP327" s="72"/>
      <c r="AQ327" s="72"/>
      <c r="AR327" s="72"/>
      <c r="AS327" s="72"/>
      <c r="AT327" s="72"/>
      <c r="AU327" s="72"/>
    </row>
    <row r="328" spans="19:48" x14ac:dyDescent="0.2">
      <c r="AA328" s="72"/>
      <c r="AB328" s="72"/>
      <c r="AC328" s="72"/>
      <c r="AD328" s="72"/>
      <c r="AE328" s="72"/>
      <c r="AG328" s="127"/>
      <c r="AN328" s="72"/>
      <c r="AO328" s="72"/>
      <c r="AP328" s="72"/>
      <c r="AQ328" s="72"/>
      <c r="AR328" s="72"/>
      <c r="AS328" s="72"/>
      <c r="AT328" s="72"/>
      <c r="AU328" s="72"/>
    </row>
    <row r="329" spans="19:48" x14ac:dyDescent="0.2">
      <c r="AA329" s="72"/>
      <c r="AB329" s="72"/>
      <c r="AC329" s="72"/>
      <c r="AD329" s="72"/>
      <c r="AE329" s="72"/>
      <c r="AG329" s="127"/>
      <c r="AN329" s="72"/>
      <c r="AO329" s="72"/>
      <c r="AP329" s="72"/>
      <c r="AQ329" s="72"/>
      <c r="AR329" s="72"/>
      <c r="AS329" s="72"/>
      <c r="AT329" s="72"/>
      <c r="AU329" s="72"/>
    </row>
    <row r="330" spans="19:48" x14ac:dyDescent="0.2">
      <c r="AA330" s="72"/>
      <c r="AB330" s="72"/>
      <c r="AC330" s="72"/>
      <c r="AD330" s="72"/>
      <c r="AE330" s="72"/>
      <c r="AG330" s="127"/>
      <c r="AN330" s="72"/>
      <c r="AO330" s="72"/>
      <c r="AP330" s="72"/>
      <c r="AQ330" s="72"/>
      <c r="AR330" s="72"/>
      <c r="AS330" s="72"/>
      <c r="AT330" s="72"/>
      <c r="AU330" s="72"/>
    </row>
    <row r="331" spans="19:48" x14ac:dyDescent="0.2">
      <c r="AA331" s="72"/>
      <c r="AB331" s="72"/>
      <c r="AC331" s="72"/>
      <c r="AD331" s="72"/>
      <c r="AE331" s="72"/>
      <c r="AG331" s="127"/>
      <c r="AN331" s="72"/>
      <c r="AO331" s="72"/>
      <c r="AP331" s="72"/>
      <c r="AQ331" s="72"/>
      <c r="AR331" s="72"/>
      <c r="AS331" s="72"/>
      <c r="AT331" s="72"/>
      <c r="AU331" s="72"/>
    </row>
    <row r="332" spans="19:48" x14ac:dyDescent="0.2">
      <c r="AA332" s="72"/>
      <c r="AB332" s="72"/>
      <c r="AC332" s="72"/>
      <c r="AD332" s="72"/>
      <c r="AE332" s="72"/>
      <c r="AG332" s="127"/>
      <c r="AN332" s="72"/>
      <c r="AO332" s="72"/>
      <c r="AP332" s="72"/>
      <c r="AQ332" s="72"/>
      <c r="AR332" s="72"/>
      <c r="AS332" s="72"/>
      <c r="AT332" s="72"/>
      <c r="AU332" s="72"/>
    </row>
    <row r="333" spans="19:48" x14ac:dyDescent="0.2">
      <c r="AA333" s="72"/>
      <c r="AB333" s="72"/>
      <c r="AC333" s="72"/>
      <c r="AD333" s="72"/>
      <c r="AE333" s="72"/>
      <c r="AG333" s="127"/>
      <c r="AN333" s="72"/>
      <c r="AO333" s="72"/>
      <c r="AP333" s="72"/>
      <c r="AQ333" s="72"/>
      <c r="AR333" s="72"/>
      <c r="AS333" s="72"/>
      <c r="AT333" s="72"/>
      <c r="AU333" s="72"/>
    </row>
    <row r="334" spans="19:48" x14ac:dyDescent="0.2">
      <c r="AA334" s="72"/>
      <c r="AB334" s="72"/>
      <c r="AC334" s="72"/>
      <c r="AD334" s="72"/>
      <c r="AE334" s="72"/>
      <c r="AG334" s="127"/>
      <c r="AN334" s="72"/>
      <c r="AO334" s="72"/>
      <c r="AP334" s="72"/>
      <c r="AQ334" s="72"/>
      <c r="AR334" s="72"/>
      <c r="AS334" s="72"/>
      <c r="AT334" s="72"/>
      <c r="AU334" s="72"/>
    </row>
    <row r="335" spans="19:48" x14ac:dyDescent="0.2">
      <c r="AA335" s="72"/>
      <c r="AB335" s="72"/>
      <c r="AC335" s="72"/>
      <c r="AD335" s="72"/>
      <c r="AE335" s="72"/>
      <c r="AG335" s="127"/>
      <c r="AN335" s="72"/>
      <c r="AO335" s="72"/>
      <c r="AP335" s="72"/>
      <c r="AQ335" s="72"/>
      <c r="AR335" s="72"/>
      <c r="AS335" s="72"/>
      <c r="AT335" s="72"/>
      <c r="AU335" s="72"/>
    </row>
    <row r="336" spans="19:48" x14ac:dyDescent="0.2">
      <c r="AA336" s="72"/>
      <c r="AB336" s="72"/>
      <c r="AC336" s="72"/>
      <c r="AD336" s="72"/>
      <c r="AE336" s="72"/>
      <c r="AG336" s="127"/>
      <c r="AN336" s="72"/>
      <c r="AO336" s="72"/>
      <c r="AP336" s="72"/>
      <c r="AQ336" s="72"/>
      <c r="AR336" s="72"/>
      <c r="AS336" s="72"/>
      <c r="AT336" s="72"/>
      <c r="AU336" s="72"/>
      <c r="AV336" s="72"/>
    </row>
    <row r="337" spans="27:47" x14ac:dyDescent="0.2">
      <c r="AA337" s="72"/>
      <c r="AB337" s="72"/>
      <c r="AC337" s="72"/>
      <c r="AD337" s="72"/>
      <c r="AE337" s="72"/>
      <c r="AG337" s="127"/>
      <c r="AN337" s="72"/>
      <c r="AO337" s="72"/>
      <c r="AP337" s="72"/>
      <c r="AQ337" s="72"/>
      <c r="AR337" s="72"/>
      <c r="AS337" s="72"/>
      <c r="AT337" s="72"/>
      <c r="AU337" s="72"/>
    </row>
    <row r="338" spans="27:47" x14ac:dyDescent="0.2">
      <c r="AA338" s="72"/>
      <c r="AB338" s="72"/>
      <c r="AC338" s="72"/>
      <c r="AD338" s="72"/>
      <c r="AE338" s="72"/>
      <c r="AG338" s="127"/>
      <c r="AN338" s="72"/>
      <c r="AO338" s="72"/>
      <c r="AP338" s="72"/>
      <c r="AQ338" s="72"/>
      <c r="AR338" s="72"/>
      <c r="AS338" s="72"/>
      <c r="AT338" s="72"/>
      <c r="AU338" s="72"/>
    </row>
    <row r="339" spans="27:47" x14ac:dyDescent="0.2">
      <c r="AA339" s="72"/>
      <c r="AB339" s="72"/>
      <c r="AC339" s="72"/>
      <c r="AD339" s="72"/>
      <c r="AE339" s="72"/>
      <c r="AG339" s="127"/>
      <c r="AN339" s="72"/>
      <c r="AO339" s="72"/>
      <c r="AP339" s="72"/>
      <c r="AQ339" s="72"/>
      <c r="AR339" s="72"/>
      <c r="AS339" s="72"/>
      <c r="AT339" s="72"/>
      <c r="AU339" s="72"/>
    </row>
    <row r="340" spans="27:47" x14ac:dyDescent="0.2">
      <c r="AA340" s="72"/>
      <c r="AB340" s="72"/>
      <c r="AC340" s="72"/>
      <c r="AD340" s="72"/>
      <c r="AE340" s="72"/>
      <c r="AG340" s="127"/>
      <c r="AN340" s="72"/>
      <c r="AO340" s="72"/>
      <c r="AP340" s="72"/>
      <c r="AQ340" s="72"/>
      <c r="AR340" s="72"/>
      <c r="AS340" s="72"/>
      <c r="AT340" s="72"/>
      <c r="AU340" s="72"/>
    </row>
    <row r="341" spans="27:47" x14ac:dyDescent="0.2">
      <c r="AA341" s="72"/>
      <c r="AB341" s="72"/>
      <c r="AC341" s="72"/>
      <c r="AD341" s="72"/>
      <c r="AE341" s="72"/>
      <c r="AG341" s="127"/>
      <c r="AN341" s="72"/>
      <c r="AO341" s="72"/>
      <c r="AP341" s="72"/>
      <c r="AQ341" s="72"/>
      <c r="AR341" s="72"/>
      <c r="AS341" s="72"/>
      <c r="AT341" s="72"/>
      <c r="AU341" s="72"/>
    </row>
    <row r="342" spans="27:47" x14ac:dyDescent="0.2">
      <c r="AA342" s="72"/>
      <c r="AB342" s="72"/>
      <c r="AC342" s="72"/>
      <c r="AD342" s="72"/>
      <c r="AE342" s="72"/>
      <c r="AG342" s="127"/>
      <c r="AN342" s="72"/>
      <c r="AO342" s="72"/>
      <c r="AP342" s="72"/>
      <c r="AQ342" s="72"/>
      <c r="AR342" s="72"/>
      <c r="AS342" s="72"/>
      <c r="AT342" s="72"/>
      <c r="AU342" s="72"/>
    </row>
    <row r="343" spans="27:47" x14ac:dyDescent="0.2">
      <c r="AA343" s="72"/>
      <c r="AB343" s="72"/>
      <c r="AC343" s="72"/>
      <c r="AD343" s="72"/>
      <c r="AE343" s="72"/>
      <c r="AG343" s="127"/>
      <c r="AN343" s="72"/>
      <c r="AO343" s="72"/>
      <c r="AP343" s="72"/>
      <c r="AQ343" s="72"/>
      <c r="AR343" s="72"/>
      <c r="AS343" s="72"/>
      <c r="AT343" s="72"/>
      <c r="AU343" s="72"/>
    </row>
    <row r="344" spans="27:47" x14ac:dyDescent="0.2">
      <c r="AA344" s="72"/>
      <c r="AB344" s="72"/>
      <c r="AC344" s="72"/>
      <c r="AD344" s="72"/>
      <c r="AE344" s="72"/>
      <c r="AG344" s="127"/>
      <c r="AN344" s="72"/>
      <c r="AO344" s="72"/>
      <c r="AP344" s="72"/>
      <c r="AQ344" s="72"/>
      <c r="AR344" s="72"/>
      <c r="AS344" s="72"/>
      <c r="AT344" s="72"/>
      <c r="AU344" s="72"/>
    </row>
    <row r="345" spans="27:47" x14ac:dyDescent="0.2">
      <c r="AA345" s="72"/>
      <c r="AB345" s="72"/>
      <c r="AC345" s="72"/>
      <c r="AD345" s="72"/>
      <c r="AE345" s="72"/>
      <c r="AG345" s="127"/>
      <c r="AN345" s="72"/>
      <c r="AO345" s="72"/>
      <c r="AP345" s="72"/>
      <c r="AQ345" s="72"/>
      <c r="AR345" s="72"/>
      <c r="AS345" s="72"/>
      <c r="AT345" s="72"/>
      <c r="AU345" s="72"/>
    </row>
    <row r="346" spans="27:47" x14ac:dyDescent="0.2">
      <c r="AA346" s="72"/>
      <c r="AB346" s="72"/>
      <c r="AC346" s="72"/>
      <c r="AD346" s="72"/>
      <c r="AE346" s="72"/>
      <c r="AG346" s="127"/>
      <c r="AN346" s="72"/>
      <c r="AO346" s="72"/>
      <c r="AP346" s="72"/>
      <c r="AQ346" s="72"/>
      <c r="AR346" s="72"/>
      <c r="AS346" s="72"/>
      <c r="AT346" s="72"/>
      <c r="AU346" s="72"/>
    </row>
    <row r="347" spans="27:47" x14ac:dyDescent="0.2">
      <c r="AA347" s="72"/>
      <c r="AB347" s="72"/>
      <c r="AC347" s="72"/>
      <c r="AD347" s="72"/>
      <c r="AE347" s="72"/>
      <c r="AG347" s="127"/>
      <c r="AN347" s="72"/>
      <c r="AO347" s="72"/>
      <c r="AP347" s="72"/>
      <c r="AQ347" s="72"/>
      <c r="AR347" s="72"/>
      <c r="AS347" s="72"/>
      <c r="AT347" s="72"/>
      <c r="AU347" s="72"/>
    </row>
    <row r="348" spans="27:47" x14ac:dyDescent="0.2">
      <c r="AA348" s="72"/>
      <c r="AB348" s="72"/>
      <c r="AC348" s="72"/>
      <c r="AD348" s="72"/>
      <c r="AE348" s="72"/>
      <c r="AG348" s="127"/>
      <c r="AN348" s="72"/>
      <c r="AO348" s="72"/>
      <c r="AP348" s="72"/>
      <c r="AQ348" s="72"/>
      <c r="AR348" s="72"/>
      <c r="AS348" s="72"/>
      <c r="AT348" s="72"/>
      <c r="AU348" s="72"/>
    </row>
    <row r="349" spans="27:47" x14ac:dyDescent="0.2">
      <c r="AA349" s="72"/>
      <c r="AB349" s="72"/>
      <c r="AC349" s="72"/>
      <c r="AD349" s="72"/>
      <c r="AE349" s="72"/>
      <c r="AG349" s="127"/>
      <c r="AN349" s="72"/>
      <c r="AO349" s="72"/>
      <c r="AP349" s="72"/>
      <c r="AQ349" s="72"/>
      <c r="AR349" s="72"/>
      <c r="AS349" s="72"/>
      <c r="AT349" s="72"/>
      <c r="AU349" s="72"/>
    </row>
    <row r="350" spans="27:47" x14ac:dyDescent="0.2">
      <c r="AA350" s="72"/>
      <c r="AB350" s="72"/>
      <c r="AC350" s="72"/>
      <c r="AD350" s="72"/>
      <c r="AE350" s="72"/>
      <c r="AG350" s="127"/>
      <c r="AN350" s="72"/>
      <c r="AO350" s="72"/>
      <c r="AP350" s="72"/>
      <c r="AQ350" s="72"/>
      <c r="AR350" s="72"/>
      <c r="AS350" s="72"/>
      <c r="AT350" s="72"/>
      <c r="AU350" s="72"/>
    </row>
    <row r="351" spans="27:47" x14ac:dyDescent="0.2">
      <c r="AA351" s="72"/>
      <c r="AB351" s="72"/>
      <c r="AC351" s="72"/>
      <c r="AD351" s="72"/>
      <c r="AE351" s="72"/>
      <c r="AG351" s="127"/>
      <c r="AN351" s="72"/>
      <c r="AO351" s="72"/>
      <c r="AP351" s="72"/>
      <c r="AQ351" s="72"/>
      <c r="AR351" s="72"/>
      <c r="AS351" s="72"/>
      <c r="AT351" s="72"/>
      <c r="AU351" s="72"/>
    </row>
    <row r="352" spans="27:47" x14ac:dyDescent="0.2">
      <c r="AA352" s="72"/>
      <c r="AB352" s="72"/>
      <c r="AC352" s="72"/>
      <c r="AD352" s="72"/>
      <c r="AE352" s="72"/>
      <c r="AG352" s="127"/>
      <c r="AN352" s="72"/>
      <c r="AO352" s="72"/>
      <c r="AP352" s="72"/>
      <c r="AQ352" s="72"/>
      <c r="AR352" s="72"/>
      <c r="AS352" s="72"/>
      <c r="AT352" s="72"/>
      <c r="AU352" s="72"/>
    </row>
    <row r="353" spans="27:64" x14ac:dyDescent="0.2">
      <c r="AA353" s="72"/>
      <c r="AB353" s="72"/>
      <c r="AC353" s="72"/>
      <c r="AD353" s="72"/>
      <c r="AE353" s="72"/>
      <c r="AG353" s="127"/>
      <c r="AN353" s="72"/>
      <c r="AO353" s="72"/>
      <c r="AP353" s="72"/>
      <c r="AQ353" s="72"/>
      <c r="AR353" s="72"/>
      <c r="AS353" s="72"/>
      <c r="AT353" s="72"/>
      <c r="AU353" s="72"/>
    </row>
    <row r="354" spans="27:64" x14ac:dyDescent="0.2">
      <c r="AA354" s="72"/>
      <c r="AB354" s="72"/>
      <c r="AC354" s="72"/>
      <c r="AD354" s="72"/>
      <c r="AE354" s="72"/>
      <c r="AG354" s="127"/>
      <c r="AN354" s="72"/>
      <c r="AO354" s="72"/>
      <c r="AP354" s="72"/>
      <c r="AQ354" s="72"/>
      <c r="AR354" s="72"/>
      <c r="AS354" s="72"/>
      <c r="AT354" s="72"/>
      <c r="AU354" s="72"/>
      <c r="AV354" s="72"/>
    </row>
    <row r="355" spans="27:64" x14ac:dyDescent="0.2">
      <c r="AA355" s="72"/>
      <c r="AB355" s="72"/>
      <c r="AC355" s="72"/>
      <c r="AD355" s="72"/>
      <c r="AE355" s="72"/>
      <c r="AG355" s="127"/>
      <c r="AN355" s="72"/>
      <c r="AO355" s="72"/>
      <c r="AP355" s="72"/>
      <c r="AQ355" s="72"/>
      <c r="AR355" s="72"/>
      <c r="AS355" s="72"/>
      <c r="AT355" s="72"/>
      <c r="AU355" s="72"/>
    </row>
    <row r="356" spans="27:64" x14ac:dyDescent="0.2">
      <c r="AA356" s="72"/>
      <c r="AB356" s="72"/>
      <c r="AC356" s="72"/>
      <c r="AD356" s="72"/>
      <c r="AE356" s="72"/>
      <c r="AG356" s="127"/>
      <c r="AN356" s="72"/>
      <c r="AO356" s="72"/>
      <c r="AP356" s="72"/>
      <c r="AQ356" s="72"/>
      <c r="AR356" s="72"/>
      <c r="AS356" s="72"/>
      <c r="AT356" s="72"/>
      <c r="AU356" s="72"/>
    </row>
    <row r="357" spans="27:64" x14ac:dyDescent="0.2">
      <c r="AA357" s="72"/>
      <c r="AB357" s="72"/>
      <c r="AC357" s="72"/>
      <c r="AD357" s="72"/>
      <c r="AE357" s="72"/>
      <c r="AG357" s="127"/>
      <c r="AN357" s="72"/>
      <c r="AO357" s="72"/>
      <c r="AP357" s="72"/>
      <c r="AQ357" s="72"/>
      <c r="AR357" s="72"/>
      <c r="AS357" s="72"/>
      <c r="AT357" s="72"/>
      <c r="AU357" s="72"/>
    </row>
    <row r="358" spans="27:64" x14ac:dyDescent="0.2">
      <c r="AA358" s="72"/>
      <c r="AB358" s="72"/>
      <c r="AC358" s="72"/>
      <c r="AD358" s="72"/>
      <c r="AE358" s="72"/>
      <c r="AG358" s="127"/>
      <c r="AN358" s="72"/>
      <c r="AO358" s="72"/>
      <c r="AP358" s="72"/>
      <c r="AQ358" s="72"/>
      <c r="AR358" s="72"/>
      <c r="AS358" s="72"/>
      <c r="AT358" s="72"/>
      <c r="AU358" s="72"/>
    </row>
    <row r="359" spans="27:64" x14ac:dyDescent="0.2">
      <c r="AA359" s="72"/>
      <c r="AB359" s="72"/>
      <c r="AC359" s="72"/>
      <c r="AD359" s="72"/>
      <c r="AE359" s="72"/>
      <c r="AG359" s="127"/>
      <c r="AN359" s="72"/>
      <c r="AO359" s="72"/>
      <c r="AP359" s="72"/>
      <c r="AQ359" s="72"/>
      <c r="AR359" s="72"/>
      <c r="AS359" s="72"/>
      <c r="AT359" s="72"/>
      <c r="AU359" s="72"/>
    </row>
    <row r="360" spans="27:64" x14ac:dyDescent="0.2">
      <c r="AA360" s="72"/>
      <c r="AB360" s="72"/>
      <c r="AC360" s="72"/>
      <c r="AD360" s="72"/>
      <c r="AE360" s="72"/>
      <c r="AG360" s="127"/>
      <c r="AN360" s="72"/>
      <c r="AO360" s="72"/>
      <c r="AP360" s="72"/>
      <c r="AQ360" s="72"/>
      <c r="AR360" s="72"/>
      <c r="AS360" s="72"/>
      <c r="AT360" s="72"/>
      <c r="AU360" s="72"/>
    </row>
    <row r="361" spans="27:64" x14ac:dyDescent="0.2">
      <c r="AA361" s="72"/>
      <c r="AB361" s="72"/>
      <c r="AC361" s="72"/>
      <c r="AD361" s="72"/>
      <c r="AE361" s="72"/>
      <c r="AG361" s="127"/>
      <c r="AN361" s="72"/>
      <c r="AO361" s="72"/>
      <c r="AP361" s="72"/>
      <c r="AQ361" s="72"/>
      <c r="AR361" s="72"/>
      <c r="AS361" s="72"/>
      <c r="AT361" s="72"/>
      <c r="AU361" s="72"/>
    </row>
    <row r="362" spans="27:64" x14ac:dyDescent="0.2">
      <c r="AA362" s="72"/>
      <c r="AB362" s="72"/>
      <c r="AC362" s="72"/>
      <c r="AD362" s="72"/>
      <c r="AE362" s="72"/>
      <c r="AG362" s="127"/>
      <c r="AN362" s="72"/>
      <c r="AO362" s="72"/>
      <c r="AP362" s="72"/>
      <c r="AQ362" s="72"/>
      <c r="AR362" s="72"/>
      <c r="AS362" s="72"/>
      <c r="AT362" s="72"/>
      <c r="AU362" s="72"/>
    </row>
    <row r="363" spans="27:64" x14ac:dyDescent="0.2">
      <c r="AA363" s="72"/>
      <c r="AB363" s="72"/>
      <c r="AC363" s="72"/>
      <c r="AD363" s="72"/>
      <c r="AE363" s="72"/>
      <c r="AG363" s="127"/>
      <c r="AN363" s="72"/>
      <c r="AO363" s="72"/>
      <c r="AP363" s="72"/>
      <c r="AQ363" s="72"/>
      <c r="AR363" s="72"/>
      <c r="AS363" s="72"/>
      <c r="AT363" s="72"/>
      <c r="AU363" s="72"/>
    </row>
    <row r="364" spans="27:64" x14ac:dyDescent="0.2">
      <c r="AA364" s="72"/>
      <c r="AB364" s="72"/>
      <c r="AC364" s="72"/>
      <c r="AD364" s="72"/>
      <c r="AE364" s="72"/>
      <c r="AG364" s="127"/>
      <c r="AN364" s="72"/>
      <c r="AO364" s="72"/>
      <c r="AP364" s="72"/>
      <c r="AQ364" s="72"/>
      <c r="AR364" s="72"/>
      <c r="AS364" s="72"/>
      <c r="AT364" s="72"/>
      <c r="AU364" s="72"/>
    </row>
    <row r="365" spans="27:64" x14ac:dyDescent="0.2">
      <c r="AA365" s="72"/>
      <c r="AB365" s="72"/>
      <c r="AC365" s="72"/>
      <c r="AD365" s="72"/>
      <c r="AE365" s="72"/>
      <c r="AG365" s="127"/>
      <c r="AN365" s="72"/>
      <c r="AO365" s="72"/>
      <c r="AP365" s="72"/>
      <c r="AQ365" s="72"/>
      <c r="AR365" s="72"/>
      <c r="AS365" s="72"/>
      <c r="AT365" s="72"/>
      <c r="AU365" s="72"/>
    </row>
    <row r="366" spans="27:64" x14ac:dyDescent="0.2">
      <c r="AA366" s="72"/>
      <c r="AB366" s="72"/>
      <c r="AC366" s="72"/>
      <c r="AD366" s="72"/>
      <c r="AE366" s="72"/>
      <c r="AG366" s="127"/>
      <c r="AN366" s="72"/>
      <c r="AO366" s="72"/>
      <c r="AP366" s="72"/>
      <c r="AQ366" s="72"/>
      <c r="AR366" s="72"/>
      <c r="AS366" s="72"/>
      <c r="AT366" s="72"/>
      <c r="AU366" s="72"/>
    </row>
    <row r="367" spans="27:64" x14ac:dyDescent="0.2">
      <c r="AA367" s="72"/>
      <c r="AB367" s="72"/>
      <c r="AC367" s="72"/>
      <c r="AD367" s="72"/>
      <c r="AE367" s="72"/>
      <c r="AG367" s="127"/>
      <c r="AN367" s="72"/>
      <c r="AO367" s="72"/>
      <c r="AP367" s="72"/>
      <c r="AQ367" s="72"/>
      <c r="AR367" s="72"/>
      <c r="AS367" s="72"/>
      <c r="AT367" s="72"/>
      <c r="AU367" s="72"/>
    </row>
    <row r="368" spans="27:64" x14ac:dyDescent="0.2">
      <c r="AA368" s="72"/>
      <c r="AB368" s="72"/>
      <c r="AC368" s="72"/>
      <c r="AD368" s="72"/>
      <c r="AE368" s="72"/>
      <c r="AG368" s="127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27:47" x14ac:dyDescent="0.2">
      <c r="AA369" s="72"/>
      <c r="AB369" s="72"/>
      <c r="AC369" s="72"/>
      <c r="AD369" s="72"/>
      <c r="AE369" s="72"/>
      <c r="AG369" s="127"/>
      <c r="AN369" s="72"/>
      <c r="AO369" s="72"/>
      <c r="AP369" s="72"/>
      <c r="AQ369" s="72"/>
      <c r="AR369" s="72"/>
      <c r="AS369" s="72"/>
      <c r="AT369" s="72"/>
      <c r="AU369" s="72"/>
    </row>
    <row r="370" spans="27:47" x14ac:dyDescent="0.2">
      <c r="AA370" s="72"/>
      <c r="AB370" s="72"/>
      <c r="AC370" s="72"/>
      <c r="AD370" s="72"/>
      <c r="AE370" s="72"/>
      <c r="AG370" s="127"/>
      <c r="AN370" s="72"/>
      <c r="AO370" s="72"/>
      <c r="AP370" s="72"/>
      <c r="AQ370" s="72"/>
      <c r="AR370" s="72"/>
      <c r="AS370" s="72"/>
      <c r="AT370" s="72"/>
      <c r="AU370" s="72"/>
    </row>
    <row r="371" spans="27:47" x14ac:dyDescent="0.2">
      <c r="AA371" s="72"/>
      <c r="AB371" s="72"/>
      <c r="AC371" s="72"/>
      <c r="AD371" s="72"/>
      <c r="AE371" s="72"/>
      <c r="AG371" s="127"/>
      <c r="AN371" s="72"/>
      <c r="AO371" s="72"/>
      <c r="AP371" s="72"/>
      <c r="AQ371" s="72"/>
      <c r="AR371" s="72"/>
      <c r="AS371" s="72"/>
      <c r="AT371" s="72"/>
      <c r="AU371" s="72"/>
    </row>
    <row r="372" spans="27:47" x14ac:dyDescent="0.2">
      <c r="AA372" s="72"/>
      <c r="AB372" s="72"/>
      <c r="AC372" s="72"/>
      <c r="AD372" s="72"/>
      <c r="AE372" s="72"/>
      <c r="AG372" s="127"/>
      <c r="AN372" s="72"/>
      <c r="AO372" s="72"/>
      <c r="AP372" s="72"/>
      <c r="AQ372" s="72"/>
      <c r="AR372" s="72"/>
      <c r="AS372" s="72"/>
      <c r="AT372" s="72"/>
      <c r="AU372" s="72"/>
    </row>
    <row r="373" spans="27:47" x14ac:dyDescent="0.2">
      <c r="AA373" s="72"/>
      <c r="AB373" s="72"/>
      <c r="AC373" s="72"/>
      <c r="AD373" s="72"/>
      <c r="AE373" s="72"/>
      <c r="AG373" s="127"/>
      <c r="AN373" s="72"/>
      <c r="AO373" s="72"/>
      <c r="AP373" s="72"/>
      <c r="AQ373" s="72"/>
      <c r="AR373" s="72"/>
      <c r="AS373" s="72"/>
      <c r="AT373" s="72"/>
      <c r="AU373" s="72"/>
    </row>
    <row r="374" spans="27:47" x14ac:dyDescent="0.2">
      <c r="AA374" s="72"/>
      <c r="AB374" s="72"/>
      <c r="AC374" s="72"/>
      <c r="AD374" s="72"/>
      <c r="AE374" s="72"/>
      <c r="AG374" s="127"/>
      <c r="AN374" s="72"/>
      <c r="AO374" s="72"/>
      <c r="AP374" s="72"/>
      <c r="AQ374" s="72"/>
      <c r="AR374" s="72"/>
      <c r="AS374" s="72"/>
      <c r="AT374" s="72"/>
      <c r="AU374" s="72"/>
    </row>
    <row r="375" spans="27:47" x14ac:dyDescent="0.2">
      <c r="AA375" s="72"/>
      <c r="AB375" s="72"/>
      <c r="AC375" s="72"/>
      <c r="AD375" s="72"/>
      <c r="AE375" s="72"/>
      <c r="AG375" s="127"/>
      <c r="AN375" s="72"/>
      <c r="AO375" s="72"/>
      <c r="AP375" s="72"/>
      <c r="AQ375" s="72"/>
      <c r="AR375" s="72"/>
      <c r="AS375" s="72"/>
      <c r="AT375" s="72"/>
      <c r="AU375" s="72"/>
    </row>
    <row r="376" spans="27:47" x14ac:dyDescent="0.2">
      <c r="AA376" s="72"/>
      <c r="AB376" s="72"/>
      <c r="AC376" s="72"/>
      <c r="AD376" s="72"/>
      <c r="AE376" s="72"/>
      <c r="AG376" s="127"/>
      <c r="AN376" s="72"/>
      <c r="AO376" s="72"/>
      <c r="AP376" s="72"/>
      <c r="AQ376" s="72"/>
      <c r="AR376" s="72"/>
      <c r="AS376" s="72"/>
      <c r="AT376" s="72"/>
      <c r="AU376" s="72"/>
    </row>
    <row r="377" spans="27:47" x14ac:dyDescent="0.2">
      <c r="AA377" s="72"/>
      <c r="AB377" s="72"/>
      <c r="AC377" s="72"/>
      <c r="AD377" s="72"/>
      <c r="AE377" s="72"/>
      <c r="AG377" s="127"/>
      <c r="AN377" s="72"/>
      <c r="AO377" s="72"/>
      <c r="AP377" s="72"/>
      <c r="AQ377" s="72"/>
      <c r="AR377" s="72"/>
      <c r="AS377" s="72"/>
      <c r="AT377" s="72"/>
      <c r="AU377" s="72"/>
    </row>
    <row r="378" spans="27:47" x14ac:dyDescent="0.2">
      <c r="AA378" s="72"/>
      <c r="AB378" s="72"/>
      <c r="AC378" s="72"/>
      <c r="AD378" s="72"/>
      <c r="AE378" s="72"/>
      <c r="AG378" s="127"/>
      <c r="AN378" s="72"/>
      <c r="AO378" s="72"/>
      <c r="AP378" s="72"/>
      <c r="AQ378" s="72"/>
      <c r="AR378" s="72"/>
      <c r="AS378" s="72"/>
      <c r="AT378" s="72"/>
      <c r="AU378" s="72"/>
    </row>
    <row r="379" spans="27:47" x14ac:dyDescent="0.2">
      <c r="AA379" s="72"/>
      <c r="AB379" s="72"/>
      <c r="AC379" s="72"/>
      <c r="AD379" s="72"/>
      <c r="AE379" s="72"/>
      <c r="AG379" s="127"/>
      <c r="AN379" s="72"/>
      <c r="AO379" s="72"/>
      <c r="AP379" s="72"/>
      <c r="AQ379" s="72"/>
      <c r="AR379" s="72"/>
      <c r="AS379" s="72"/>
      <c r="AT379" s="72"/>
      <c r="AU379" s="72"/>
    </row>
    <row r="380" spans="27:47" x14ac:dyDescent="0.2">
      <c r="AA380" s="72"/>
      <c r="AB380" s="72"/>
      <c r="AC380" s="72"/>
      <c r="AD380" s="72"/>
      <c r="AE380" s="72"/>
      <c r="AG380" s="127"/>
      <c r="AN380" s="72"/>
      <c r="AO380" s="72"/>
      <c r="AP380" s="72"/>
      <c r="AQ380" s="72"/>
      <c r="AR380" s="72"/>
      <c r="AS380" s="72"/>
      <c r="AT380" s="72"/>
      <c r="AU380" s="72"/>
    </row>
    <row r="381" spans="27:47" x14ac:dyDescent="0.2">
      <c r="AA381" s="72"/>
      <c r="AB381" s="72"/>
      <c r="AC381" s="72"/>
      <c r="AD381" s="72"/>
      <c r="AE381" s="72"/>
      <c r="AG381" s="127"/>
      <c r="AN381" s="72"/>
      <c r="AO381" s="72"/>
      <c r="AP381" s="72"/>
      <c r="AQ381" s="72"/>
      <c r="AR381" s="72"/>
      <c r="AS381" s="72"/>
      <c r="AT381" s="72"/>
      <c r="AU381" s="72"/>
    </row>
    <row r="382" spans="27:47" x14ac:dyDescent="0.2">
      <c r="AA382" s="72"/>
      <c r="AB382" s="72"/>
      <c r="AC382" s="72"/>
      <c r="AD382" s="72"/>
      <c r="AE382" s="72"/>
      <c r="AG382" s="127"/>
      <c r="AN382" s="72"/>
      <c r="AO382" s="72"/>
      <c r="AP382" s="72"/>
      <c r="AQ382" s="72"/>
      <c r="AR382" s="72"/>
      <c r="AS382" s="72"/>
      <c r="AT382" s="72"/>
      <c r="AU382" s="72"/>
    </row>
    <row r="383" spans="27:47" x14ac:dyDescent="0.2">
      <c r="AA383" s="72"/>
      <c r="AB383" s="72"/>
      <c r="AC383" s="72"/>
      <c r="AD383" s="72"/>
      <c r="AE383" s="72"/>
      <c r="AG383" s="127"/>
      <c r="AN383" s="72"/>
      <c r="AO383" s="72"/>
      <c r="AP383" s="72"/>
      <c r="AQ383" s="72"/>
      <c r="AR383" s="72"/>
      <c r="AS383" s="72"/>
      <c r="AT383" s="72"/>
      <c r="AU383" s="72"/>
    </row>
    <row r="384" spans="27:47" x14ac:dyDescent="0.2">
      <c r="AA384" s="72"/>
      <c r="AB384" s="72"/>
      <c r="AC384" s="72"/>
      <c r="AD384" s="72"/>
      <c r="AE384" s="72"/>
      <c r="AG384" s="127"/>
      <c r="AN384" s="72"/>
      <c r="AO384" s="72"/>
      <c r="AP384" s="72"/>
      <c r="AQ384" s="72"/>
      <c r="AR384" s="72"/>
      <c r="AS384" s="72"/>
      <c r="AT384" s="72"/>
      <c r="AU384" s="72"/>
    </row>
    <row r="385" spans="27:64" x14ac:dyDescent="0.2">
      <c r="AA385" s="72"/>
      <c r="AB385" s="72"/>
      <c r="AC385" s="72"/>
      <c r="AD385" s="72"/>
      <c r="AE385" s="72"/>
      <c r="AG385" s="127"/>
      <c r="AN385" s="72"/>
      <c r="AO385" s="72"/>
      <c r="AP385" s="72"/>
      <c r="AQ385" s="72"/>
      <c r="AR385" s="72"/>
      <c r="AS385" s="72"/>
      <c r="AT385" s="72"/>
      <c r="AU385" s="72"/>
    </row>
    <row r="386" spans="27:64" x14ac:dyDescent="0.2">
      <c r="AA386" s="72"/>
      <c r="AB386" s="72"/>
      <c r="AC386" s="72"/>
      <c r="AD386" s="72"/>
      <c r="AE386" s="72"/>
      <c r="AG386" s="127"/>
      <c r="AN386" s="72"/>
      <c r="AO386" s="72"/>
      <c r="AP386" s="72"/>
      <c r="AQ386" s="72"/>
      <c r="AR386" s="72"/>
      <c r="AS386" s="72"/>
      <c r="AT386" s="72"/>
      <c r="AU386" s="72"/>
    </row>
    <row r="387" spans="27:64" x14ac:dyDescent="0.2">
      <c r="AA387" s="72"/>
      <c r="AB387" s="72"/>
      <c r="AC387" s="72"/>
      <c r="AD387" s="72"/>
      <c r="AE387" s="72"/>
      <c r="AG387" s="127"/>
      <c r="AN387" s="72"/>
      <c r="AO387" s="72"/>
      <c r="AP387" s="72"/>
      <c r="AQ387" s="72"/>
      <c r="AR387" s="72"/>
      <c r="AS387" s="72"/>
      <c r="AT387" s="72"/>
      <c r="AU387" s="72"/>
    </row>
    <row r="388" spans="27:64" x14ac:dyDescent="0.2">
      <c r="AA388" s="72"/>
      <c r="AB388" s="72"/>
      <c r="AC388" s="72"/>
      <c r="AD388" s="72"/>
      <c r="AE388" s="72"/>
      <c r="AG388" s="127"/>
      <c r="AN388" s="72"/>
      <c r="AO388" s="72"/>
      <c r="AP388" s="72"/>
      <c r="AQ388" s="72"/>
      <c r="AR388" s="72"/>
      <c r="AS388" s="72"/>
      <c r="AT388" s="72"/>
      <c r="AU388" s="72"/>
    </row>
    <row r="389" spans="27:64" x14ac:dyDescent="0.2">
      <c r="AA389" s="72"/>
      <c r="AB389" s="72"/>
      <c r="AC389" s="72"/>
      <c r="AD389" s="72"/>
      <c r="AE389" s="72"/>
      <c r="AG389" s="127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27:64" x14ac:dyDescent="0.2">
      <c r="AA390" s="72"/>
      <c r="AB390" s="72"/>
      <c r="AC390" s="72"/>
      <c r="AD390" s="72"/>
      <c r="AE390" s="72"/>
      <c r="AG390" s="127"/>
      <c r="AN390" s="72"/>
      <c r="AO390" s="72"/>
      <c r="AP390" s="72"/>
      <c r="AQ390" s="72"/>
      <c r="AR390" s="72"/>
      <c r="AS390" s="72"/>
      <c r="AT390" s="72"/>
      <c r="AU390" s="72"/>
    </row>
    <row r="391" spans="27:64" x14ac:dyDescent="0.2">
      <c r="AA391" s="72"/>
      <c r="AB391" s="72"/>
      <c r="AC391" s="72"/>
      <c r="AD391" s="72"/>
      <c r="AE391" s="72"/>
      <c r="AG391" s="127"/>
      <c r="AN391" s="72"/>
      <c r="AO391" s="72"/>
      <c r="AP391" s="72"/>
      <c r="AQ391" s="72"/>
      <c r="AR391" s="72"/>
      <c r="AS391" s="72"/>
      <c r="AT391" s="72"/>
      <c r="AU391" s="72"/>
      <c r="AV391" s="72"/>
    </row>
    <row r="392" spans="27:64" x14ac:dyDescent="0.2">
      <c r="AA392" s="72"/>
      <c r="AB392" s="72"/>
      <c r="AC392" s="72"/>
      <c r="AD392" s="72"/>
      <c r="AE392" s="72"/>
      <c r="AG392" s="127"/>
      <c r="AN392" s="72"/>
      <c r="AO392" s="72"/>
      <c r="AP392" s="72"/>
      <c r="AQ392" s="72"/>
      <c r="AR392" s="72"/>
      <c r="AS392" s="72"/>
      <c r="AT392" s="72"/>
      <c r="AU392" s="72"/>
    </row>
    <row r="393" spans="27:64" x14ac:dyDescent="0.2">
      <c r="AA393" s="72"/>
      <c r="AB393" s="72"/>
      <c r="AC393" s="72"/>
      <c r="AD393" s="72"/>
      <c r="AE393" s="72"/>
      <c r="AG393" s="127"/>
      <c r="AN393" s="72"/>
      <c r="AO393" s="72"/>
      <c r="AP393" s="72"/>
      <c r="AQ393" s="72"/>
      <c r="AR393" s="72"/>
      <c r="AS393" s="72"/>
      <c r="AT393" s="72"/>
      <c r="AU393" s="72"/>
    </row>
    <row r="394" spans="27:64" x14ac:dyDescent="0.2">
      <c r="AA394" s="72"/>
      <c r="AB394" s="72"/>
      <c r="AC394" s="72"/>
      <c r="AD394" s="72"/>
      <c r="AE394" s="72"/>
      <c r="AG394" s="127"/>
      <c r="AN394" s="72"/>
      <c r="AO394" s="72"/>
      <c r="AP394" s="72"/>
      <c r="AQ394" s="72"/>
      <c r="AR394" s="72"/>
      <c r="AS394" s="72"/>
      <c r="AT394" s="72"/>
      <c r="AU394" s="72"/>
    </row>
    <row r="395" spans="27:64" x14ac:dyDescent="0.2">
      <c r="AA395" s="72"/>
      <c r="AB395" s="72"/>
      <c r="AC395" s="72"/>
      <c r="AD395" s="72"/>
      <c r="AE395" s="72"/>
      <c r="AG395" s="127"/>
      <c r="AN395" s="72"/>
      <c r="AO395" s="72"/>
      <c r="AP395" s="72"/>
      <c r="AQ395" s="72"/>
      <c r="AR395" s="72"/>
      <c r="AS395" s="72"/>
      <c r="AT395" s="72"/>
      <c r="AU395" s="72"/>
    </row>
    <row r="396" spans="27:64" x14ac:dyDescent="0.2">
      <c r="AA396" s="72"/>
      <c r="AB396" s="72"/>
      <c r="AC396" s="72"/>
      <c r="AD396" s="72"/>
      <c r="AE396" s="72"/>
      <c r="AG396" s="127"/>
      <c r="AN396" s="72"/>
      <c r="AO396" s="72"/>
      <c r="AP396" s="72"/>
      <c r="AQ396" s="72"/>
      <c r="AR396" s="72"/>
      <c r="AS396" s="72"/>
      <c r="AT396" s="72"/>
      <c r="AU396" s="72"/>
    </row>
    <row r="397" spans="27:64" x14ac:dyDescent="0.2">
      <c r="AA397" s="72"/>
      <c r="AB397" s="72"/>
      <c r="AC397" s="72"/>
      <c r="AD397" s="72"/>
      <c r="AE397" s="72"/>
      <c r="AG397" s="127"/>
      <c r="AN397" s="72"/>
      <c r="AO397" s="72"/>
      <c r="AP397" s="72"/>
      <c r="AQ397" s="72"/>
      <c r="AR397" s="72"/>
      <c r="AS397" s="72"/>
      <c r="AT397" s="72"/>
      <c r="AU397" s="72"/>
    </row>
    <row r="398" spans="27:64" x14ac:dyDescent="0.2">
      <c r="AA398" s="72"/>
      <c r="AB398" s="72"/>
      <c r="AC398" s="72"/>
      <c r="AD398" s="72"/>
      <c r="AE398" s="72"/>
      <c r="AG398" s="127"/>
      <c r="AN398" s="72"/>
      <c r="AO398" s="72"/>
      <c r="AP398" s="72"/>
      <c r="AQ398" s="72"/>
      <c r="AR398" s="72"/>
      <c r="AS398" s="72"/>
      <c r="AT398" s="72"/>
      <c r="AU398" s="72"/>
    </row>
    <row r="399" spans="27:64" x14ac:dyDescent="0.2">
      <c r="AA399" s="72"/>
      <c r="AB399" s="72"/>
      <c r="AC399" s="72"/>
      <c r="AD399" s="72"/>
      <c r="AE399" s="72"/>
      <c r="AG399" s="127"/>
      <c r="AN399" s="72"/>
      <c r="AO399" s="72"/>
      <c r="AP399" s="72"/>
      <c r="AQ399" s="72"/>
      <c r="AR399" s="72"/>
      <c r="AS399" s="72"/>
      <c r="AT399" s="72"/>
      <c r="AU399" s="72"/>
    </row>
    <row r="400" spans="27:64" x14ac:dyDescent="0.2">
      <c r="AA400" s="72"/>
      <c r="AB400" s="72"/>
      <c r="AC400" s="72"/>
      <c r="AD400" s="72"/>
      <c r="AE400" s="72"/>
      <c r="AG400" s="127"/>
      <c r="AN400" s="72"/>
      <c r="AO400" s="72"/>
      <c r="AP400" s="72"/>
      <c r="AQ400" s="72"/>
      <c r="AR400" s="72"/>
      <c r="AS400" s="72"/>
      <c r="AT400" s="72"/>
      <c r="AU400" s="72"/>
    </row>
    <row r="401" spans="27:64" x14ac:dyDescent="0.2">
      <c r="AA401" s="72"/>
      <c r="AB401" s="72"/>
      <c r="AC401" s="72"/>
      <c r="AD401" s="72"/>
      <c r="AE401" s="72"/>
      <c r="AG401" s="127"/>
      <c r="AN401" s="72"/>
      <c r="AO401" s="72"/>
      <c r="AP401" s="72"/>
      <c r="AQ401" s="72"/>
      <c r="AR401" s="72"/>
      <c r="AS401" s="72"/>
      <c r="AT401" s="72"/>
      <c r="AU401" s="72"/>
    </row>
    <row r="402" spans="27:64" x14ac:dyDescent="0.2">
      <c r="AA402" s="72"/>
      <c r="AB402" s="72"/>
      <c r="AC402" s="72"/>
      <c r="AD402" s="72"/>
      <c r="AE402" s="72"/>
      <c r="AG402" s="127"/>
      <c r="AN402" s="72"/>
      <c r="AO402" s="72"/>
      <c r="AP402" s="72"/>
      <c r="AQ402" s="72"/>
      <c r="AR402" s="72"/>
      <c r="AS402" s="72"/>
      <c r="AT402" s="72"/>
      <c r="AU402" s="72"/>
    </row>
    <row r="403" spans="27:64" x14ac:dyDescent="0.2">
      <c r="AA403" s="72"/>
      <c r="AB403" s="72"/>
      <c r="AC403" s="72"/>
      <c r="AD403" s="72"/>
      <c r="AE403" s="72"/>
      <c r="AG403" s="127"/>
      <c r="AN403" s="72"/>
      <c r="AO403" s="72"/>
      <c r="AP403" s="72"/>
      <c r="AQ403" s="72"/>
      <c r="AR403" s="72"/>
      <c r="AS403" s="72"/>
      <c r="AT403" s="72"/>
      <c r="AU403" s="72"/>
    </row>
    <row r="404" spans="27:64" x14ac:dyDescent="0.2">
      <c r="AA404" s="72"/>
      <c r="AB404" s="72"/>
      <c r="AC404" s="72"/>
      <c r="AD404" s="72"/>
      <c r="AE404" s="72"/>
      <c r="AG404" s="127"/>
      <c r="AN404" s="72"/>
      <c r="AO404" s="72"/>
      <c r="AP404" s="72"/>
      <c r="AQ404" s="72"/>
      <c r="AR404" s="72"/>
      <c r="AS404" s="72"/>
      <c r="AT404" s="72"/>
      <c r="AU404" s="72"/>
    </row>
    <row r="405" spans="27:64" x14ac:dyDescent="0.2">
      <c r="AA405" s="72"/>
      <c r="AB405" s="72"/>
      <c r="AC405" s="72"/>
      <c r="AD405" s="72"/>
      <c r="AE405" s="72"/>
      <c r="AG405" s="127"/>
      <c r="AN405" s="72"/>
      <c r="AO405" s="72"/>
      <c r="AP405" s="72"/>
      <c r="AQ405" s="72"/>
      <c r="AR405" s="72"/>
      <c r="AS405" s="72"/>
      <c r="AT405" s="72"/>
      <c r="AU405" s="72"/>
    </row>
    <row r="406" spans="27:64" x14ac:dyDescent="0.2">
      <c r="AA406" s="72"/>
      <c r="AB406" s="72"/>
      <c r="AC406" s="72"/>
      <c r="AD406" s="72"/>
      <c r="AE406" s="72"/>
      <c r="AG406" s="127"/>
      <c r="AN406" s="72"/>
      <c r="AO406" s="72"/>
      <c r="AP406" s="72"/>
      <c r="AQ406" s="72"/>
      <c r="AR406" s="72"/>
      <c r="AS406" s="72"/>
      <c r="AT406" s="72"/>
      <c r="AU406" s="72"/>
    </row>
    <row r="407" spans="27:64" x14ac:dyDescent="0.2">
      <c r="AA407" s="72"/>
      <c r="AB407" s="72"/>
      <c r="AC407" s="72"/>
      <c r="AD407" s="72"/>
      <c r="AE407" s="72"/>
      <c r="AG407" s="127"/>
      <c r="AN407" s="72"/>
      <c r="AO407" s="72"/>
      <c r="AP407" s="72"/>
      <c r="AQ407" s="72"/>
      <c r="AR407" s="72"/>
      <c r="AS407" s="72"/>
      <c r="AT407" s="72"/>
      <c r="AU407" s="72"/>
    </row>
    <row r="408" spans="27:64" x14ac:dyDescent="0.2">
      <c r="AA408" s="72"/>
      <c r="AB408" s="72"/>
      <c r="AC408" s="72"/>
      <c r="AD408" s="72"/>
      <c r="AE408" s="72"/>
      <c r="AG408" s="127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27:64" x14ac:dyDescent="0.2">
      <c r="AA409" s="72"/>
      <c r="AB409" s="72"/>
      <c r="AC409" s="72"/>
      <c r="AD409" s="72"/>
      <c r="AE409" s="72"/>
      <c r="AG409" s="127"/>
      <c r="AN409" s="72"/>
      <c r="AO409" s="72"/>
      <c r="AP409" s="72"/>
      <c r="AQ409" s="72"/>
      <c r="AR409" s="72"/>
      <c r="AS409" s="72"/>
      <c r="AT409" s="72"/>
      <c r="AU409" s="72"/>
      <c r="AV409" s="72"/>
    </row>
    <row r="410" spans="27:64" x14ac:dyDescent="0.2">
      <c r="AA410" s="72"/>
      <c r="AB410" s="72"/>
      <c r="AC410" s="72"/>
      <c r="AD410" s="72"/>
      <c r="AE410" s="72"/>
      <c r="AG410" s="127"/>
      <c r="AN410" s="72"/>
      <c r="AO410" s="72"/>
      <c r="AP410" s="72"/>
      <c r="AQ410" s="72"/>
      <c r="AR410" s="72"/>
      <c r="AS410" s="72"/>
      <c r="AT410" s="72"/>
      <c r="AU410" s="72"/>
      <c r="AV410" s="72"/>
      <c r="AX410" s="72"/>
    </row>
    <row r="411" spans="27:64" x14ac:dyDescent="0.2">
      <c r="AA411" s="72"/>
      <c r="AB411" s="72"/>
      <c r="AC411" s="72"/>
      <c r="AD411" s="72"/>
      <c r="AE411" s="72"/>
      <c r="AG411" s="127"/>
      <c r="AN411" s="72"/>
      <c r="AO411" s="72"/>
      <c r="AP411" s="72"/>
      <c r="AQ411" s="72"/>
      <c r="AR411" s="72"/>
      <c r="AS411" s="72"/>
      <c r="AT411" s="72"/>
      <c r="AU411" s="72"/>
    </row>
    <row r="412" spans="27:64" x14ac:dyDescent="0.2">
      <c r="AA412" s="72"/>
      <c r="AB412" s="72"/>
      <c r="AC412" s="72"/>
      <c r="AD412" s="72"/>
      <c r="AE412" s="72"/>
      <c r="AG412" s="127"/>
      <c r="AN412" s="72"/>
      <c r="AO412" s="72"/>
      <c r="AP412" s="72"/>
      <c r="AQ412" s="72"/>
      <c r="AR412" s="72"/>
      <c r="AS412" s="72"/>
      <c r="AT412" s="72"/>
      <c r="AU412" s="72"/>
    </row>
    <row r="413" spans="27:64" x14ac:dyDescent="0.2">
      <c r="AA413" s="72"/>
      <c r="AB413" s="72"/>
      <c r="AC413" s="72"/>
      <c r="AD413" s="72"/>
      <c r="AE413" s="72"/>
      <c r="AG413" s="127"/>
      <c r="AN413" s="72"/>
      <c r="AO413" s="72"/>
      <c r="AP413" s="72"/>
      <c r="AQ413" s="72"/>
      <c r="AR413" s="72"/>
      <c r="AS413" s="72"/>
      <c r="AT413" s="72"/>
      <c r="AU413" s="72"/>
    </row>
    <row r="414" spans="27:64" x14ac:dyDescent="0.2">
      <c r="AA414" s="72"/>
      <c r="AB414" s="72"/>
      <c r="AC414" s="72"/>
      <c r="AD414" s="72"/>
      <c r="AE414" s="72"/>
      <c r="AG414" s="127"/>
      <c r="AN414" s="72"/>
      <c r="AO414" s="72"/>
      <c r="AP414" s="72"/>
      <c r="AQ414" s="72"/>
      <c r="AR414" s="72"/>
      <c r="AS414" s="72"/>
      <c r="AT414" s="72"/>
      <c r="AU414" s="72"/>
      <c r="AV414" s="72"/>
    </row>
    <row r="415" spans="27:64" x14ac:dyDescent="0.2">
      <c r="AA415" s="72"/>
      <c r="AB415" s="72"/>
      <c r="AC415" s="72"/>
      <c r="AD415" s="72"/>
      <c r="AE415" s="72"/>
      <c r="AG415" s="127"/>
      <c r="AN415" s="72"/>
      <c r="AO415" s="72"/>
      <c r="AP415" s="72"/>
      <c r="AQ415" s="72"/>
      <c r="AR415" s="72"/>
      <c r="AS415" s="72"/>
      <c r="AT415" s="72"/>
      <c r="AU415" s="72"/>
    </row>
    <row r="416" spans="27:64" x14ac:dyDescent="0.2">
      <c r="AA416" s="72"/>
      <c r="AB416" s="72"/>
      <c r="AC416" s="72"/>
      <c r="AD416" s="72"/>
      <c r="AE416" s="72"/>
      <c r="AG416" s="127"/>
      <c r="AN416" s="72"/>
      <c r="AO416" s="72"/>
      <c r="AP416" s="72"/>
      <c r="AQ416" s="72"/>
      <c r="AR416" s="72"/>
      <c r="AS416" s="72"/>
      <c r="AT416" s="72"/>
      <c r="AU416" s="72"/>
    </row>
    <row r="417" spans="27:47" x14ac:dyDescent="0.2">
      <c r="AA417" s="72"/>
      <c r="AB417" s="72"/>
      <c r="AC417" s="72"/>
      <c r="AD417" s="72"/>
      <c r="AE417" s="72"/>
      <c r="AG417" s="127"/>
      <c r="AN417" s="72"/>
      <c r="AO417" s="72"/>
      <c r="AP417" s="72"/>
      <c r="AQ417" s="72"/>
      <c r="AR417" s="72"/>
      <c r="AS417" s="72"/>
      <c r="AT417" s="72"/>
      <c r="AU417" s="72"/>
    </row>
    <row r="418" spans="27:47" x14ac:dyDescent="0.2">
      <c r="AA418" s="72"/>
      <c r="AB418" s="72"/>
      <c r="AC418" s="72"/>
      <c r="AD418" s="72"/>
      <c r="AE418" s="72"/>
      <c r="AG418" s="127"/>
      <c r="AN418" s="72"/>
      <c r="AO418" s="72"/>
      <c r="AP418" s="72"/>
      <c r="AQ418" s="72"/>
      <c r="AR418" s="72"/>
      <c r="AS418" s="72"/>
      <c r="AT418" s="72"/>
      <c r="AU418" s="72"/>
    </row>
    <row r="419" spans="27:47" x14ac:dyDescent="0.2">
      <c r="AA419" s="72"/>
      <c r="AB419" s="72"/>
      <c r="AC419" s="72"/>
      <c r="AD419" s="72"/>
      <c r="AE419" s="72"/>
      <c r="AG419" s="127"/>
      <c r="AN419" s="72"/>
      <c r="AO419" s="72"/>
      <c r="AP419" s="72"/>
      <c r="AQ419" s="72"/>
      <c r="AR419" s="72"/>
      <c r="AS419" s="72"/>
      <c r="AT419" s="72"/>
      <c r="AU419" s="72"/>
    </row>
    <row r="420" spans="27:47" x14ac:dyDescent="0.2">
      <c r="AA420" s="72"/>
      <c r="AB420" s="72"/>
      <c r="AC420" s="72"/>
      <c r="AD420" s="72"/>
      <c r="AE420" s="72"/>
      <c r="AG420" s="127"/>
      <c r="AN420" s="72"/>
      <c r="AO420" s="72"/>
      <c r="AP420" s="72"/>
      <c r="AQ420" s="72"/>
      <c r="AR420" s="72"/>
      <c r="AS420" s="72"/>
      <c r="AT420" s="72"/>
      <c r="AU420" s="72"/>
    </row>
    <row r="421" spans="27:47" x14ac:dyDescent="0.2">
      <c r="AA421" s="72"/>
      <c r="AB421" s="72"/>
      <c r="AC421" s="72"/>
      <c r="AD421" s="72"/>
      <c r="AE421" s="72"/>
      <c r="AG421" s="127"/>
      <c r="AN421" s="72"/>
      <c r="AO421" s="72"/>
      <c r="AP421" s="72"/>
      <c r="AQ421" s="72"/>
      <c r="AR421" s="72"/>
      <c r="AS421" s="72"/>
      <c r="AT421" s="72"/>
      <c r="AU421" s="72"/>
    </row>
    <row r="422" spans="27:47" x14ac:dyDescent="0.2">
      <c r="AA422" s="72"/>
      <c r="AB422" s="72"/>
      <c r="AC422" s="72"/>
      <c r="AD422" s="72"/>
      <c r="AE422" s="72"/>
      <c r="AG422" s="127"/>
      <c r="AN422" s="72"/>
      <c r="AO422" s="72"/>
      <c r="AP422" s="72"/>
      <c r="AQ422" s="72"/>
      <c r="AR422" s="72"/>
      <c r="AS422" s="72"/>
      <c r="AT422" s="72"/>
      <c r="AU422" s="72"/>
    </row>
    <row r="423" spans="27:47" x14ac:dyDescent="0.2">
      <c r="AA423" s="72"/>
      <c r="AB423" s="72"/>
      <c r="AC423" s="72"/>
      <c r="AD423" s="72"/>
      <c r="AE423" s="72"/>
      <c r="AG423" s="127"/>
      <c r="AN423" s="72"/>
      <c r="AO423" s="72"/>
      <c r="AP423" s="72"/>
      <c r="AQ423" s="72"/>
      <c r="AR423" s="72"/>
      <c r="AS423" s="72"/>
      <c r="AT423" s="72"/>
      <c r="AU423" s="72"/>
    </row>
    <row r="424" spans="27:47" x14ac:dyDescent="0.2">
      <c r="AA424" s="72"/>
      <c r="AB424" s="72"/>
      <c r="AC424" s="72"/>
      <c r="AD424" s="72"/>
      <c r="AE424" s="72"/>
      <c r="AG424" s="127"/>
      <c r="AN424" s="72"/>
      <c r="AO424" s="72"/>
      <c r="AP424" s="72"/>
      <c r="AQ424" s="72"/>
      <c r="AR424" s="72"/>
      <c r="AS424" s="72"/>
      <c r="AT424" s="72"/>
      <c r="AU424" s="72"/>
    </row>
    <row r="425" spans="27:47" x14ac:dyDescent="0.2">
      <c r="AA425" s="72"/>
      <c r="AB425" s="72"/>
      <c r="AC425" s="72"/>
      <c r="AD425" s="72"/>
      <c r="AE425" s="72"/>
      <c r="AG425" s="127"/>
      <c r="AN425" s="72"/>
      <c r="AO425" s="72"/>
      <c r="AP425" s="72"/>
      <c r="AQ425" s="72"/>
      <c r="AR425" s="72"/>
      <c r="AS425" s="72"/>
      <c r="AT425" s="72"/>
      <c r="AU425" s="72"/>
    </row>
    <row r="426" spans="27:47" x14ac:dyDescent="0.2">
      <c r="AA426" s="72"/>
      <c r="AB426" s="72"/>
      <c r="AC426" s="72"/>
      <c r="AD426" s="72"/>
      <c r="AE426" s="72"/>
      <c r="AG426" s="127"/>
      <c r="AN426" s="72"/>
      <c r="AO426" s="72"/>
      <c r="AP426" s="72"/>
      <c r="AQ426" s="72"/>
      <c r="AR426" s="72"/>
      <c r="AS426" s="72"/>
      <c r="AT426" s="72"/>
      <c r="AU426" s="72"/>
    </row>
    <row r="427" spans="27:47" x14ac:dyDescent="0.2">
      <c r="AA427" s="72"/>
      <c r="AB427" s="72"/>
      <c r="AC427" s="72"/>
      <c r="AD427" s="72"/>
      <c r="AE427" s="72"/>
      <c r="AG427" s="127"/>
      <c r="AN427" s="72"/>
      <c r="AO427" s="72"/>
      <c r="AP427" s="72"/>
      <c r="AQ427" s="72"/>
      <c r="AR427" s="72"/>
      <c r="AS427" s="72"/>
      <c r="AT427" s="72"/>
      <c r="AU427" s="72"/>
    </row>
    <row r="428" spans="27:47" x14ac:dyDescent="0.2">
      <c r="AA428" s="72"/>
      <c r="AB428" s="72"/>
      <c r="AC428" s="72"/>
      <c r="AD428" s="72"/>
      <c r="AE428" s="72"/>
      <c r="AG428" s="127"/>
      <c r="AN428" s="72"/>
      <c r="AO428" s="72"/>
      <c r="AP428" s="72"/>
      <c r="AQ428" s="72"/>
      <c r="AR428" s="72"/>
      <c r="AS428" s="72"/>
      <c r="AT428" s="72"/>
      <c r="AU428" s="72"/>
    </row>
    <row r="429" spans="27:47" x14ac:dyDescent="0.2">
      <c r="AA429" s="72"/>
      <c r="AB429" s="72"/>
      <c r="AC429" s="72"/>
      <c r="AD429" s="72"/>
      <c r="AE429" s="72"/>
      <c r="AG429" s="127"/>
      <c r="AN429" s="72"/>
      <c r="AO429" s="72"/>
      <c r="AP429" s="72"/>
      <c r="AQ429" s="72"/>
      <c r="AR429" s="72"/>
      <c r="AS429" s="72"/>
      <c r="AT429" s="72"/>
      <c r="AU429" s="72"/>
    </row>
    <row r="430" spans="27:47" x14ac:dyDescent="0.2">
      <c r="AA430" s="72"/>
      <c r="AB430" s="72"/>
      <c r="AC430" s="72"/>
      <c r="AD430" s="72"/>
      <c r="AE430" s="72"/>
      <c r="AG430" s="127"/>
      <c r="AN430" s="72"/>
      <c r="AO430" s="72"/>
      <c r="AP430" s="72"/>
      <c r="AQ430" s="72"/>
      <c r="AR430" s="72"/>
      <c r="AS430" s="72"/>
      <c r="AT430" s="72"/>
      <c r="AU430" s="72"/>
    </row>
    <row r="431" spans="27:47" x14ac:dyDescent="0.2">
      <c r="AA431" s="72"/>
      <c r="AB431" s="72"/>
      <c r="AC431" s="72"/>
      <c r="AD431" s="72"/>
      <c r="AE431" s="72"/>
      <c r="AG431" s="127"/>
      <c r="AN431" s="72"/>
      <c r="AO431" s="72"/>
      <c r="AP431" s="72"/>
      <c r="AQ431" s="72"/>
      <c r="AR431" s="72"/>
      <c r="AS431" s="72"/>
      <c r="AT431" s="72"/>
      <c r="AU431" s="72"/>
    </row>
    <row r="432" spans="27:47" x14ac:dyDescent="0.2">
      <c r="AA432" s="72"/>
      <c r="AB432" s="72"/>
      <c r="AC432" s="72"/>
      <c r="AD432" s="72"/>
      <c r="AE432" s="72"/>
      <c r="AG432" s="127"/>
      <c r="AN432" s="72"/>
      <c r="AO432" s="72"/>
      <c r="AP432" s="72"/>
      <c r="AQ432" s="72"/>
      <c r="AR432" s="72"/>
      <c r="AS432" s="72"/>
      <c r="AT432" s="72"/>
      <c r="AU432" s="72"/>
    </row>
    <row r="433" spans="27:47" x14ac:dyDescent="0.2">
      <c r="AA433" s="72"/>
      <c r="AB433" s="72"/>
      <c r="AC433" s="72"/>
      <c r="AD433" s="72"/>
      <c r="AE433" s="72"/>
      <c r="AG433" s="127"/>
      <c r="AN433" s="72"/>
      <c r="AO433" s="72"/>
      <c r="AP433" s="72"/>
      <c r="AQ433" s="72"/>
      <c r="AR433" s="72"/>
      <c r="AS433" s="72"/>
      <c r="AT433" s="72"/>
      <c r="AU433" s="72"/>
    </row>
    <row r="434" spans="27:47" x14ac:dyDescent="0.2">
      <c r="AA434" s="72"/>
      <c r="AB434" s="72"/>
      <c r="AC434" s="72"/>
      <c r="AD434" s="72"/>
      <c r="AE434" s="72"/>
      <c r="AG434" s="127"/>
      <c r="AN434" s="72"/>
      <c r="AO434" s="72"/>
      <c r="AP434" s="72"/>
      <c r="AQ434" s="72"/>
      <c r="AR434" s="72"/>
      <c r="AS434" s="72"/>
      <c r="AT434" s="72"/>
      <c r="AU434" s="72"/>
    </row>
    <row r="435" spans="27:47" x14ac:dyDescent="0.2">
      <c r="AA435" s="72"/>
      <c r="AB435" s="72"/>
      <c r="AC435" s="72"/>
      <c r="AD435" s="72"/>
      <c r="AE435" s="72"/>
      <c r="AG435" s="127"/>
      <c r="AN435" s="72"/>
      <c r="AO435" s="72"/>
      <c r="AP435" s="72"/>
      <c r="AQ435" s="72"/>
      <c r="AR435" s="72"/>
      <c r="AS435" s="72"/>
      <c r="AT435" s="72"/>
      <c r="AU435" s="72"/>
    </row>
    <row r="436" spans="27:47" x14ac:dyDescent="0.2">
      <c r="AA436" s="72"/>
      <c r="AB436" s="72"/>
      <c r="AC436" s="72"/>
      <c r="AD436" s="72"/>
      <c r="AE436" s="72"/>
      <c r="AG436" s="127"/>
      <c r="AN436" s="72"/>
      <c r="AO436" s="72"/>
      <c r="AP436" s="72"/>
      <c r="AQ436" s="72"/>
      <c r="AR436" s="72"/>
      <c r="AS436" s="72"/>
      <c r="AT436" s="72"/>
      <c r="AU436" s="72"/>
    </row>
    <row r="437" spans="27:47" x14ac:dyDescent="0.2">
      <c r="AA437" s="72"/>
      <c r="AB437" s="72"/>
      <c r="AC437" s="72"/>
      <c r="AD437" s="72"/>
      <c r="AE437" s="72"/>
      <c r="AG437" s="127"/>
      <c r="AN437" s="72"/>
      <c r="AO437" s="72"/>
      <c r="AP437" s="72"/>
      <c r="AQ437" s="72"/>
      <c r="AR437" s="72"/>
      <c r="AS437" s="72"/>
      <c r="AT437" s="72"/>
      <c r="AU437" s="72"/>
    </row>
    <row r="438" spans="27:47" x14ac:dyDescent="0.2">
      <c r="AA438" s="72"/>
      <c r="AB438" s="72"/>
      <c r="AC438" s="72"/>
      <c r="AD438" s="72"/>
      <c r="AE438" s="72"/>
      <c r="AG438" s="127"/>
      <c r="AN438" s="72"/>
      <c r="AO438" s="72"/>
      <c r="AP438" s="72"/>
      <c r="AQ438" s="72"/>
      <c r="AR438" s="72"/>
      <c r="AS438" s="72"/>
      <c r="AT438" s="72"/>
      <c r="AU438" s="72"/>
    </row>
    <row r="439" spans="27:47" x14ac:dyDescent="0.2">
      <c r="AA439" s="72"/>
      <c r="AB439" s="72"/>
      <c r="AC439" s="72"/>
      <c r="AD439" s="72"/>
      <c r="AE439" s="72"/>
      <c r="AG439" s="127"/>
      <c r="AN439" s="72"/>
      <c r="AO439" s="72"/>
      <c r="AP439" s="72"/>
      <c r="AQ439" s="72"/>
      <c r="AR439" s="72"/>
      <c r="AS439" s="72"/>
      <c r="AT439" s="72"/>
      <c r="AU439" s="72"/>
    </row>
    <row r="440" spans="27:47" x14ac:dyDescent="0.2">
      <c r="AA440" s="72"/>
      <c r="AB440" s="72"/>
      <c r="AC440" s="72"/>
      <c r="AD440" s="72"/>
      <c r="AE440" s="72"/>
      <c r="AG440" s="127"/>
      <c r="AN440" s="72"/>
      <c r="AO440" s="72"/>
      <c r="AP440" s="72"/>
      <c r="AQ440" s="72"/>
      <c r="AR440" s="72"/>
      <c r="AS440" s="72"/>
      <c r="AT440" s="72"/>
      <c r="AU440" s="72"/>
    </row>
    <row r="441" spans="27:47" x14ac:dyDescent="0.2">
      <c r="AA441" s="72"/>
      <c r="AB441" s="72"/>
      <c r="AC441" s="72"/>
      <c r="AD441" s="72"/>
      <c r="AE441" s="72"/>
      <c r="AG441" s="127"/>
      <c r="AN441" s="72"/>
      <c r="AO441" s="72"/>
      <c r="AP441" s="72"/>
      <c r="AQ441" s="72"/>
      <c r="AR441" s="72"/>
      <c r="AS441" s="72"/>
      <c r="AT441" s="72"/>
      <c r="AU441" s="72"/>
    </row>
    <row r="442" spans="27:47" x14ac:dyDescent="0.2">
      <c r="AA442" s="72"/>
      <c r="AB442" s="72"/>
      <c r="AC442" s="72"/>
      <c r="AD442" s="72"/>
      <c r="AE442" s="72"/>
      <c r="AG442" s="127"/>
      <c r="AN442" s="72"/>
      <c r="AO442" s="72"/>
      <c r="AP442" s="72"/>
      <c r="AQ442" s="72"/>
      <c r="AR442" s="72"/>
      <c r="AS442" s="72"/>
      <c r="AT442" s="72"/>
      <c r="AU442" s="72"/>
    </row>
    <row r="443" spans="27:47" x14ac:dyDescent="0.2">
      <c r="AA443" s="72"/>
      <c r="AB443" s="72"/>
      <c r="AC443" s="72"/>
      <c r="AD443" s="72"/>
      <c r="AE443" s="72"/>
      <c r="AG443" s="127"/>
      <c r="AN443" s="72"/>
      <c r="AO443" s="72"/>
      <c r="AP443" s="72"/>
      <c r="AQ443" s="72"/>
      <c r="AR443" s="72"/>
      <c r="AS443" s="72"/>
      <c r="AT443" s="72"/>
      <c r="AU443" s="72"/>
    </row>
    <row r="444" spans="27:47" x14ac:dyDescent="0.2">
      <c r="AA444" s="72"/>
      <c r="AB444" s="72"/>
      <c r="AC444" s="72"/>
      <c r="AD444" s="72"/>
      <c r="AE444" s="72"/>
      <c r="AG444" s="127"/>
      <c r="AN444" s="72"/>
      <c r="AO444" s="72"/>
      <c r="AP444" s="72"/>
      <c r="AQ444" s="72"/>
      <c r="AR444" s="72"/>
      <c r="AS444" s="72"/>
      <c r="AT444" s="72"/>
      <c r="AU444" s="72"/>
    </row>
    <row r="445" spans="27:47" x14ac:dyDescent="0.2">
      <c r="AA445" s="72"/>
      <c r="AB445" s="72"/>
      <c r="AC445" s="72"/>
      <c r="AD445" s="72"/>
      <c r="AE445" s="72"/>
      <c r="AG445" s="127"/>
      <c r="AN445" s="72"/>
      <c r="AO445" s="72"/>
      <c r="AP445" s="72"/>
      <c r="AQ445" s="72"/>
      <c r="AR445" s="72"/>
      <c r="AS445" s="72"/>
      <c r="AT445" s="72"/>
      <c r="AU445" s="72"/>
    </row>
    <row r="446" spans="27:47" x14ac:dyDescent="0.2">
      <c r="AA446" s="72"/>
      <c r="AB446" s="72"/>
      <c r="AC446" s="72"/>
      <c r="AD446" s="72"/>
      <c r="AE446" s="72"/>
      <c r="AG446" s="127"/>
      <c r="AN446" s="72"/>
      <c r="AO446" s="72"/>
      <c r="AP446" s="72"/>
      <c r="AQ446" s="72"/>
      <c r="AR446" s="72"/>
      <c r="AS446" s="72"/>
      <c r="AT446" s="72"/>
      <c r="AU446" s="72"/>
    </row>
    <row r="447" spans="27:47" x14ac:dyDescent="0.2">
      <c r="AA447" s="72"/>
      <c r="AB447" s="72"/>
      <c r="AC447" s="72"/>
      <c r="AD447" s="72"/>
      <c r="AE447" s="72"/>
      <c r="AG447" s="127"/>
      <c r="AN447" s="72"/>
      <c r="AO447" s="72"/>
      <c r="AP447" s="72"/>
      <c r="AQ447" s="72"/>
      <c r="AR447" s="72"/>
      <c r="AS447" s="72"/>
      <c r="AT447" s="72"/>
      <c r="AU447" s="72"/>
    </row>
    <row r="448" spans="27:47" x14ac:dyDescent="0.2">
      <c r="AA448" s="72"/>
      <c r="AB448" s="72"/>
      <c r="AC448" s="72"/>
      <c r="AD448" s="72"/>
      <c r="AE448" s="72"/>
      <c r="AG448" s="127"/>
      <c r="AN448" s="72"/>
      <c r="AO448" s="72"/>
      <c r="AP448" s="72"/>
      <c r="AQ448" s="72"/>
      <c r="AR448" s="72"/>
      <c r="AS448" s="72"/>
      <c r="AT448" s="72"/>
      <c r="AU448" s="72"/>
    </row>
    <row r="449" spans="27:47" x14ac:dyDescent="0.2">
      <c r="AA449" s="72"/>
      <c r="AB449" s="72"/>
      <c r="AC449" s="72"/>
      <c r="AD449" s="72"/>
      <c r="AE449" s="72"/>
      <c r="AG449" s="127"/>
      <c r="AN449" s="72"/>
      <c r="AO449" s="72"/>
      <c r="AP449" s="72"/>
      <c r="AQ449" s="72"/>
      <c r="AR449" s="72"/>
      <c r="AS449" s="72"/>
      <c r="AT449" s="72"/>
      <c r="AU449" s="72"/>
    </row>
    <row r="450" spans="27:47" x14ac:dyDescent="0.2">
      <c r="AA450" s="72"/>
      <c r="AB450" s="72"/>
      <c r="AC450" s="72"/>
      <c r="AD450" s="72"/>
      <c r="AE450" s="72"/>
      <c r="AG450" s="127"/>
      <c r="AN450" s="72"/>
      <c r="AO450" s="72"/>
      <c r="AP450" s="72"/>
      <c r="AQ450" s="72"/>
      <c r="AR450" s="72"/>
      <c r="AS450" s="72"/>
      <c r="AT450" s="72"/>
      <c r="AU450" s="72"/>
    </row>
    <row r="451" spans="27:47" x14ac:dyDescent="0.2">
      <c r="AA451" s="72"/>
      <c r="AB451" s="72"/>
      <c r="AC451" s="72"/>
      <c r="AD451" s="72"/>
      <c r="AE451" s="72"/>
      <c r="AG451" s="127"/>
      <c r="AN451" s="72"/>
      <c r="AO451" s="72"/>
      <c r="AP451" s="72"/>
      <c r="AQ451" s="72"/>
      <c r="AR451" s="72"/>
      <c r="AS451" s="72"/>
      <c r="AT451" s="72"/>
      <c r="AU451" s="72"/>
    </row>
    <row r="452" spans="27:47" x14ac:dyDescent="0.2">
      <c r="AA452" s="72"/>
      <c r="AB452" s="72"/>
      <c r="AC452" s="72"/>
      <c r="AD452" s="72"/>
      <c r="AE452" s="72"/>
      <c r="AG452" s="127"/>
      <c r="AN452" s="72"/>
      <c r="AO452" s="72"/>
      <c r="AP452" s="72"/>
      <c r="AQ452" s="72"/>
      <c r="AR452" s="72"/>
      <c r="AS452" s="72"/>
      <c r="AT452" s="72"/>
      <c r="AU452" s="72"/>
    </row>
    <row r="453" spans="27:47" x14ac:dyDescent="0.2">
      <c r="AA453" s="72"/>
      <c r="AB453" s="72"/>
      <c r="AC453" s="72"/>
      <c r="AD453" s="72"/>
      <c r="AE453" s="72"/>
      <c r="AG453" s="127"/>
      <c r="AN453" s="72"/>
      <c r="AO453" s="72"/>
      <c r="AP453" s="72"/>
      <c r="AQ453" s="72"/>
      <c r="AR453" s="72"/>
      <c r="AS453" s="72"/>
      <c r="AT453" s="72"/>
      <c r="AU453" s="72"/>
    </row>
    <row r="454" spans="27:47" x14ac:dyDescent="0.2">
      <c r="AA454" s="72"/>
      <c r="AB454" s="72"/>
      <c r="AC454" s="72"/>
      <c r="AD454" s="72"/>
      <c r="AE454" s="72"/>
      <c r="AG454" s="127"/>
      <c r="AN454" s="72"/>
      <c r="AO454" s="72"/>
      <c r="AP454" s="72"/>
      <c r="AQ454" s="72"/>
      <c r="AR454" s="72"/>
      <c r="AS454" s="72"/>
      <c r="AT454" s="72"/>
      <c r="AU454" s="72"/>
    </row>
    <row r="455" spans="27:47" x14ac:dyDescent="0.2">
      <c r="AA455" s="72"/>
      <c r="AB455" s="72"/>
      <c r="AC455" s="72"/>
      <c r="AD455" s="72"/>
      <c r="AE455" s="72"/>
      <c r="AG455" s="127"/>
      <c r="AN455" s="72"/>
      <c r="AO455" s="72"/>
      <c r="AP455" s="72"/>
      <c r="AQ455" s="72"/>
      <c r="AR455" s="72"/>
      <c r="AS455" s="72"/>
      <c r="AT455" s="72"/>
      <c r="AU455" s="72"/>
    </row>
    <row r="456" spans="27:47" x14ac:dyDescent="0.2">
      <c r="AA456" s="72"/>
      <c r="AB456" s="72"/>
      <c r="AC456" s="72"/>
      <c r="AD456" s="72"/>
      <c r="AE456" s="72"/>
      <c r="AG456" s="127"/>
      <c r="AN456" s="72"/>
      <c r="AO456" s="72"/>
      <c r="AP456" s="72"/>
      <c r="AQ456" s="72"/>
      <c r="AR456" s="72"/>
      <c r="AS456" s="72"/>
      <c r="AT456" s="72"/>
      <c r="AU456" s="72"/>
    </row>
    <row r="457" spans="27:47" x14ac:dyDescent="0.2">
      <c r="AA457" s="72"/>
      <c r="AB457" s="72"/>
      <c r="AC457" s="72"/>
      <c r="AD457" s="72"/>
      <c r="AE457" s="72"/>
      <c r="AG457" s="127"/>
      <c r="AN457" s="72"/>
      <c r="AO457" s="72"/>
      <c r="AP457" s="72"/>
      <c r="AQ457" s="72"/>
      <c r="AR457" s="72"/>
      <c r="AS457" s="72"/>
      <c r="AT457" s="72"/>
      <c r="AU457" s="72"/>
    </row>
    <row r="458" spans="27:47" x14ac:dyDescent="0.2">
      <c r="AA458" s="72"/>
      <c r="AB458" s="72"/>
      <c r="AC458" s="72"/>
      <c r="AD458" s="72"/>
      <c r="AE458" s="72"/>
      <c r="AG458" s="127"/>
      <c r="AN458" s="72"/>
      <c r="AO458" s="72"/>
      <c r="AP458" s="72"/>
      <c r="AQ458" s="72"/>
      <c r="AR458" s="72"/>
      <c r="AS458" s="72"/>
      <c r="AT458" s="72"/>
      <c r="AU458" s="72"/>
    </row>
    <row r="459" spans="27:47" x14ac:dyDescent="0.2">
      <c r="AA459" s="72"/>
      <c r="AB459" s="72"/>
      <c r="AC459" s="72"/>
      <c r="AD459" s="72"/>
      <c r="AE459" s="72"/>
      <c r="AG459" s="127"/>
      <c r="AN459" s="72"/>
      <c r="AO459" s="72"/>
      <c r="AP459" s="72"/>
      <c r="AQ459" s="72"/>
      <c r="AR459" s="72"/>
      <c r="AS459" s="72"/>
      <c r="AT459" s="72"/>
      <c r="AU459" s="72"/>
    </row>
    <row r="460" spans="27:47" x14ac:dyDescent="0.2">
      <c r="AA460" s="72"/>
      <c r="AB460" s="72"/>
      <c r="AC460" s="72"/>
      <c r="AD460" s="72"/>
      <c r="AE460" s="72"/>
      <c r="AG460" s="127"/>
      <c r="AN460" s="72"/>
      <c r="AO460" s="72"/>
      <c r="AP460" s="72"/>
      <c r="AQ460" s="72"/>
      <c r="AR460" s="72"/>
      <c r="AS460" s="72"/>
      <c r="AT460" s="72"/>
      <c r="AU460" s="72"/>
    </row>
    <row r="461" spans="27:47" x14ac:dyDescent="0.2">
      <c r="AA461" s="72"/>
      <c r="AB461" s="72"/>
      <c r="AC461" s="72"/>
      <c r="AD461" s="72"/>
      <c r="AE461" s="72"/>
      <c r="AG461" s="127"/>
      <c r="AN461" s="72"/>
      <c r="AO461" s="72"/>
      <c r="AP461" s="72"/>
      <c r="AQ461" s="72"/>
      <c r="AR461" s="72"/>
      <c r="AS461" s="72"/>
      <c r="AT461" s="72"/>
      <c r="AU461" s="72"/>
    </row>
    <row r="462" spans="27:47" x14ac:dyDescent="0.2">
      <c r="AA462" s="72"/>
      <c r="AB462" s="72"/>
      <c r="AC462" s="72"/>
      <c r="AD462" s="72"/>
      <c r="AE462" s="72"/>
      <c r="AG462" s="127"/>
      <c r="AN462" s="72"/>
      <c r="AO462" s="72"/>
      <c r="AP462" s="72"/>
      <c r="AQ462" s="72"/>
      <c r="AR462" s="72"/>
      <c r="AS462" s="72"/>
      <c r="AT462" s="72"/>
      <c r="AU462" s="72"/>
    </row>
    <row r="463" spans="27:47" x14ac:dyDescent="0.2">
      <c r="AA463" s="72"/>
      <c r="AB463" s="72"/>
      <c r="AC463" s="72"/>
      <c r="AD463" s="72"/>
      <c r="AE463" s="72"/>
      <c r="AG463" s="127"/>
      <c r="AN463" s="72"/>
      <c r="AO463" s="72"/>
      <c r="AP463" s="72"/>
      <c r="AQ463" s="72"/>
      <c r="AR463" s="72"/>
      <c r="AS463" s="72"/>
      <c r="AT463" s="72"/>
      <c r="AU463" s="72"/>
    </row>
    <row r="464" spans="27:47" x14ac:dyDescent="0.2">
      <c r="AA464" s="72"/>
      <c r="AB464" s="72"/>
      <c r="AC464" s="72"/>
      <c r="AD464" s="72"/>
      <c r="AE464" s="72"/>
      <c r="AG464" s="127"/>
      <c r="AN464" s="72"/>
      <c r="AO464" s="72"/>
      <c r="AP464" s="72"/>
      <c r="AQ464" s="72"/>
      <c r="AR464" s="72"/>
      <c r="AS464" s="72"/>
      <c r="AT464" s="72"/>
      <c r="AU464" s="72"/>
    </row>
    <row r="465" spans="27:50" x14ac:dyDescent="0.2">
      <c r="AA465" s="72"/>
      <c r="AB465" s="72"/>
      <c r="AC465" s="72"/>
      <c r="AD465" s="72"/>
      <c r="AE465" s="72"/>
      <c r="AG465" s="127"/>
      <c r="AN465" s="72"/>
      <c r="AO465" s="72"/>
      <c r="AP465" s="72"/>
      <c r="AQ465" s="72"/>
      <c r="AR465" s="72"/>
      <c r="AS465" s="72"/>
      <c r="AT465" s="72"/>
      <c r="AU465" s="72"/>
    </row>
    <row r="466" spans="27:50" x14ac:dyDescent="0.2">
      <c r="AA466" s="72"/>
      <c r="AB466" s="72"/>
      <c r="AC466" s="72"/>
      <c r="AD466" s="72"/>
      <c r="AE466" s="72"/>
      <c r="AG466" s="127"/>
      <c r="AN466" s="72"/>
      <c r="AO466" s="72"/>
      <c r="AP466" s="72"/>
      <c r="AQ466" s="72"/>
      <c r="AR466" s="72"/>
      <c r="AS466" s="72"/>
      <c r="AT466" s="72"/>
      <c r="AU466" s="72"/>
    </row>
    <row r="467" spans="27:50" x14ac:dyDescent="0.2">
      <c r="AA467" s="72"/>
      <c r="AB467" s="72"/>
      <c r="AC467" s="72"/>
      <c r="AD467" s="72"/>
      <c r="AE467" s="72"/>
      <c r="AG467" s="127"/>
      <c r="AN467" s="72"/>
      <c r="AO467" s="72"/>
      <c r="AP467" s="72"/>
      <c r="AQ467" s="72"/>
      <c r="AR467" s="72"/>
      <c r="AS467" s="72"/>
      <c r="AT467" s="72"/>
      <c r="AU467" s="72"/>
    </row>
    <row r="468" spans="27:50" x14ac:dyDescent="0.2">
      <c r="AA468" s="72"/>
      <c r="AB468" s="72"/>
      <c r="AC468" s="72"/>
      <c r="AD468" s="72"/>
      <c r="AE468" s="72"/>
      <c r="AG468" s="127"/>
      <c r="AN468" s="72"/>
      <c r="AO468" s="72"/>
      <c r="AP468" s="72"/>
      <c r="AQ468" s="72"/>
      <c r="AR468" s="72"/>
      <c r="AS468" s="72"/>
      <c r="AT468" s="72"/>
      <c r="AU468" s="72"/>
    </row>
    <row r="469" spans="27:50" x14ac:dyDescent="0.2">
      <c r="AA469" s="72"/>
      <c r="AB469" s="72"/>
      <c r="AC469" s="72"/>
      <c r="AD469" s="72"/>
      <c r="AE469" s="72"/>
      <c r="AG469" s="127"/>
      <c r="AN469" s="72"/>
      <c r="AO469" s="72"/>
      <c r="AP469" s="72"/>
      <c r="AQ469" s="72"/>
      <c r="AR469" s="72"/>
      <c r="AS469" s="72"/>
      <c r="AT469" s="72"/>
      <c r="AU469" s="72"/>
    </row>
    <row r="470" spans="27:50" x14ac:dyDescent="0.2">
      <c r="AA470" s="72"/>
      <c r="AB470" s="72"/>
      <c r="AC470" s="72"/>
      <c r="AD470" s="72"/>
      <c r="AE470" s="72"/>
      <c r="AG470" s="127"/>
      <c r="AN470" s="72"/>
      <c r="AO470" s="72"/>
      <c r="AP470" s="72"/>
      <c r="AQ470" s="72"/>
      <c r="AR470" s="72"/>
      <c r="AS470" s="72"/>
      <c r="AT470" s="72"/>
      <c r="AU470" s="72"/>
    </row>
    <row r="471" spans="27:50" x14ac:dyDescent="0.2">
      <c r="AA471" s="72"/>
      <c r="AB471" s="72"/>
      <c r="AC471" s="72"/>
      <c r="AD471" s="72"/>
      <c r="AE471" s="72"/>
      <c r="AG471" s="127"/>
      <c r="AN471" s="72"/>
      <c r="AO471" s="72"/>
      <c r="AP471" s="72"/>
      <c r="AQ471" s="72"/>
      <c r="AR471" s="72"/>
      <c r="AS471" s="72"/>
      <c r="AT471" s="72"/>
      <c r="AU471" s="72"/>
    </row>
    <row r="472" spans="27:50" x14ac:dyDescent="0.2">
      <c r="AA472" s="72"/>
      <c r="AB472" s="72"/>
      <c r="AC472" s="72"/>
      <c r="AD472" s="72"/>
      <c r="AE472" s="72"/>
      <c r="AG472" s="127"/>
      <c r="AN472" s="72"/>
      <c r="AO472" s="72"/>
      <c r="AP472" s="72"/>
      <c r="AQ472" s="72"/>
      <c r="AR472" s="72"/>
      <c r="AS472" s="72"/>
      <c r="AT472" s="72"/>
      <c r="AU472" s="72"/>
      <c r="AV472" s="72"/>
      <c r="AX472" s="72"/>
    </row>
    <row r="473" spans="27:50" x14ac:dyDescent="0.2">
      <c r="AA473" s="72"/>
      <c r="AB473" s="72"/>
      <c r="AC473" s="72"/>
      <c r="AD473" s="72"/>
      <c r="AE473" s="72"/>
      <c r="AG473" s="127"/>
      <c r="AN473" s="72"/>
      <c r="AO473" s="72"/>
      <c r="AP473" s="72"/>
      <c r="AQ473" s="72"/>
      <c r="AR473" s="72"/>
      <c r="AS473" s="72"/>
      <c r="AT473" s="72"/>
      <c r="AU473" s="72"/>
    </row>
    <row r="474" spans="27:50" x14ac:dyDescent="0.2">
      <c r="AA474" s="72"/>
      <c r="AB474" s="72"/>
      <c r="AC474" s="72"/>
      <c r="AD474" s="72"/>
      <c r="AE474" s="72"/>
      <c r="AG474" s="127"/>
      <c r="AN474" s="72"/>
      <c r="AO474" s="72"/>
      <c r="AP474" s="72"/>
      <c r="AQ474" s="72"/>
      <c r="AR474" s="72"/>
      <c r="AS474" s="72"/>
      <c r="AT474" s="72"/>
      <c r="AU474" s="72"/>
    </row>
    <row r="475" spans="27:50" x14ac:dyDescent="0.2">
      <c r="AA475" s="72"/>
      <c r="AB475" s="72"/>
      <c r="AC475" s="72"/>
      <c r="AD475" s="72"/>
      <c r="AE475" s="72"/>
      <c r="AG475" s="127"/>
      <c r="AN475" s="72"/>
      <c r="AO475" s="72"/>
      <c r="AP475" s="72"/>
      <c r="AQ475" s="72"/>
      <c r="AR475" s="72"/>
      <c r="AS475" s="72"/>
      <c r="AT475" s="72"/>
      <c r="AU475" s="72"/>
    </row>
    <row r="476" spans="27:50" x14ac:dyDescent="0.2">
      <c r="AA476" s="72"/>
      <c r="AB476" s="72"/>
      <c r="AC476" s="72"/>
      <c r="AD476" s="72"/>
      <c r="AE476" s="72"/>
      <c r="AG476" s="127"/>
      <c r="AN476" s="72"/>
      <c r="AO476" s="72"/>
      <c r="AP476" s="72"/>
      <c r="AQ476" s="72"/>
      <c r="AR476" s="72"/>
      <c r="AS476" s="72"/>
      <c r="AT476" s="72"/>
      <c r="AU476" s="72"/>
    </row>
    <row r="477" spans="27:50" x14ac:dyDescent="0.2">
      <c r="AA477" s="72"/>
      <c r="AB477" s="72"/>
      <c r="AC477" s="72"/>
      <c r="AD477" s="72"/>
      <c r="AE477" s="72"/>
      <c r="AG477" s="127"/>
      <c r="AN477" s="72"/>
      <c r="AO477" s="72"/>
      <c r="AP477" s="72"/>
      <c r="AQ477" s="72"/>
      <c r="AR477" s="72"/>
      <c r="AS477" s="72"/>
      <c r="AT477" s="72"/>
      <c r="AU477" s="72"/>
    </row>
    <row r="478" spans="27:50" x14ac:dyDescent="0.2">
      <c r="AA478" s="72"/>
      <c r="AB478" s="72"/>
      <c r="AC478" s="72"/>
      <c r="AD478" s="72"/>
      <c r="AE478" s="72"/>
      <c r="AG478" s="127"/>
      <c r="AN478" s="72"/>
      <c r="AO478" s="72"/>
      <c r="AP478" s="72"/>
      <c r="AQ478" s="72"/>
      <c r="AR478" s="72"/>
      <c r="AS478" s="72"/>
      <c r="AT478" s="72"/>
      <c r="AU478" s="72"/>
    </row>
    <row r="479" spans="27:50" x14ac:dyDescent="0.2">
      <c r="AA479" s="72"/>
      <c r="AB479" s="72"/>
      <c r="AC479" s="72"/>
      <c r="AD479" s="72"/>
      <c r="AE479" s="72"/>
      <c r="AG479" s="127"/>
      <c r="AN479" s="72"/>
      <c r="AO479" s="72"/>
      <c r="AP479" s="72"/>
      <c r="AQ479" s="72"/>
      <c r="AR479" s="72"/>
      <c r="AS479" s="72"/>
      <c r="AT479" s="72"/>
      <c r="AU479" s="72"/>
    </row>
    <row r="480" spans="27:50" x14ac:dyDescent="0.2">
      <c r="AA480" s="72"/>
      <c r="AB480" s="72"/>
      <c r="AC480" s="72"/>
      <c r="AD480" s="72"/>
      <c r="AE480" s="72"/>
      <c r="AG480" s="127"/>
      <c r="AN480" s="72"/>
      <c r="AO480" s="72"/>
      <c r="AP480" s="72"/>
      <c r="AQ480" s="72"/>
      <c r="AR480" s="72"/>
      <c r="AS480" s="72"/>
      <c r="AT480" s="72"/>
      <c r="AU480" s="72"/>
    </row>
    <row r="481" spans="27:64" x14ac:dyDescent="0.2">
      <c r="AA481" s="72"/>
      <c r="AB481" s="72"/>
      <c r="AC481" s="72"/>
      <c r="AD481" s="72"/>
      <c r="AE481" s="72"/>
      <c r="AG481" s="127"/>
      <c r="AN481" s="72"/>
      <c r="AO481" s="72"/>
      <c r="AP481" s="72"/>
      <c r="AQ481" s="72"/>
      <c r="AR481" s="72"/>
      <c r="AS481" s="72"/>
      <c r="AT481" s="72"/>
      <c r="AU481" s="72"/>
    </row>
    <row r="482" spans="27:64" x14ac:dyDescent="0.2">
      <c r="AA482" s="72"/>
      <c r="AB482" s="72"/>
      <c r="AC482" s="72"/>
      <c r="AD482" s="72"/>
      <c r="AE482" s="72"/>
      <c r="AG482" s="127"/>
      <c r="AN482" s="72"/>
      <c r="AO482" s="72"/>
      <c r="AP482" s="72"/>
      <c r="AQ482" s="72"/>
      <c r="AR482" s="72"/>
      <c r="AS482" s="72"/>
      <c r="AT482" s="72"/>
      <c r="AU482" s="72"/>
    </row>
    <row r="483" spans="27:64" x14ac:dyDescent="0.2">
      <c r="AA483" s="72"/>
      <c r="AB483" s="72"/>
      <c r="AC483" s="72"/>
      <c r="AD483" s="72"/>
      <c r="AE483" s="72"/>
      <c r="AG483" s="127"/>
      <c r="AN483" s="72"/>
      <c r="AO483" s="72"/>
      <c r="AP483" s="72"/>
      <c r="AQ483" s="72"/>
      <c r="AR483" s="72"/>
      <c r="AS483" s="72"/>
      <c r="AT483" s="72"/>
      <c r="AU483" s="72"/>
    </row>
    <row r="484" spans="27:64" x14ac:dyDescent="0.2">
      <c r="AA484" s="72"/>
      <c r="AB484" s="72"/>
      <c r="AC484" s="72"/>
      <c r="AD484" s="72"/>
      <c r="AE484" s="72"/>
      <c r="AG484" s="127"/>
      <c r="AN484" s="72"/>
      <c r="AO484" s="72"/>
      <c r="AP484" s="72"/>
      <c r="AQ484" s="72"/>
      <c r="AR484" s="72"/>
      <c r="AS484" s="72"/>
      <c r="AT484" s="72"/>
      <c r="AU484" s="72"/>
    </row>
    <row r="485" spans="27:64" x14ac:dyDescent="0.2">
      <c r="AA485" s="72"/>
      <c r="AB485" s="72"/>
      <c r="AC485" s="72"/>
      <c r="AD485" s="72"/>
      <c r="AE485" s="72"/>
      <c r="AG485" s="127"/>
      <c r="AN485" s="72"/>
      <c r="AO485" s="72"/>
      <c r="AP485" s="72"/>
      <c r="AQ485" s="72"/>
      <c r="AR485" s="72"/>
      <c r="AS485" s="72"/>
      <c r="AT485" s="72"/>
      <c r="AU485" s="72"/>
      <c r="AV485" s="72"/>
      <c r="AW485" s="72"/>
      <c r="AX485" s="72"/>
      <c r="AY485" s="72"/>
      <c r="AZ485" s="72"/>
      <c r="BA485" s="72"/>
      <c r="BB485" s="72"/>
      <c r="BC485" s="72"/>
      <c r="BD485" s="72"/>
      <c r="BE485" s="72"/>
      <c r="BF485" s="72"/>
      <c r="BG485" s="72"/>
      <c r="BH485" s="72"/>
      <c r="BI485" s="72"/>
      <c r="BJ485" s="72"/>
      <c r="BK485" s="72"/>
      <c r="BL485" s="72"/>
    </row>
    <row r="486" spans="27:64" x14ac:dyDescent="0.2">
      <c r="AA486" s="72"/>
      <c r="AB486" s="72"/>
      <c r="AC486" s="72"/>
      <c r="AD486" s="72"/>
      <c r="AE486" s="72"/>
      <c r="AG486" s="127"/>
      <c r="AN486" s="72"/>
      <c r="AO486" s="72"/>
      <c r="AP486" s="72"/>
      <c r="AQ486" s="72"/>
      <c r="AR486" s="72"/>
      <c r="AS486" s="72"/>
      <c r="AT486" s="72"/>
      <c r="AU486" s="72"/>
    </row>
    <row r="487" spans="27:64" x14ac:dyDescent="0.2">
      <c r="AA487" s="72"/>
      <c r="AB487" s="72"/>
      <c r="AC487" s="72"/>
      <c r="AD487" s="72"/>
      <c r="AE487" s="72"/>
      <c r="AG487" s="127"/>
      <c r="AN487" s="72"/>
      <c r="AO487" s="72"/>
      <c r="AP487" s="72"/>
      <c r="AQ487" s="72"/>
      <c r="AR487" s="72"/>
      <c r="AS487" s="72"/>
      <c r="AT487" s="72"/>
      <c r="AU487" s="72"/>
    </row>
    <row r="488" spans="27:64" x14ac:dyDescent="0.2">
      <c r="AA488" s="72"/>
      <c r="AB488" s="72"/>
      <c r="AC488" s="72"/>
      <c r="AD488" s="72"/>
      <c r="AE488" s="72"/>
      <c r="AG488" s="127"/>
      <c r="AN488" s="72"/>
      <c r="AO488" s="72"/>
      <c r="AP488" s="72"/>
      <c r="AQ488" s="72"/>
      <c r="AR488" s="72"/>
      <c r="AS488" s="72"/>
      <c r="AT488" s="72"/>
      <c r="AU488" s="72"/>
    </row>
    <row r="489" spans="27:64" x14ac:dyDescent="0.2">
      <c r="AA489" s="72"/>
      <c r="AB489" s="72"/>
      <c r="AC489" s="72"/>
      <c r="AD489" s="72"/>
      <c r="AE489" s="72"/>
      <c r="AG489" s="127"/>
      <c r="AN489" s="72"/>
      <c r="AO489" s="72"/>
      <c r="AP489" s="72"/>
      <c r="AQ489" s="72"/>
      <c r="AR489" s="72"/>
      <c r="AS489" s="72"/>
      <c r="AT489" s="72"/>
      <c r="AU489" s="72"/>
    </row>
    <row r="490" spans="27:64" x14ac:dyDescent="0.2">
      <c r="AA490" s="72"/>
      <c r="AB490" s="72"/>
      <c r="AC490" s="72"/>
      <c r="AD490" s="72"/>
      <c r="AE490" s="72"/>
      <c r="AG490" s="127"/>
      <c r="AN490" s="72"/>
      <c r="AO490" s="72"/>
      <c r="AP490" s="72"/>
      <c r="AQ490" s="72"/>
      <c r="AR490" s="72"/>
      <c r="AS490" s="72"/>
      <c r="AT490" s="72"/>
      <c r="AU490" s="72"/>
    </row>
    <row r="491" spans="27:64" x14ac:dyDescent="0.2">
      <c r="AA491" s="72"/>
      <c r="AB491" s="72"/>
      <c r="AC491" s="72"/>
      <c r="AD491" s="72"/>
      <c r="AE491" s="72"/>
      <c r="AG491" s="127"/>
      <c r="AN491" s="72"/>
      <c r="AO491" s="72"/>
      <c r="AP491" s="72"/>
      <c r="AQ491" s="72"/>
      <c r="AR491" s="72"/>
      <c r="AS491" s="72"/>
      <c r="AT491" s="72"/>
      <c r="AU491" s="72"/>
    </row>
    <row r="492" spans="27:64" x14ac:dyDescent="0.2">
      <c r="AA492" s="72"/>
      <c r="AB492" s="72"/>
      <c r="AC492" s="72"/>
      <c r="AD492" s="72"/>
      <c r="AE492" s="72"/>
      <c r="AG492" s="127"/>
      <c r="AN492" s="72"/>
      <c r="AO492" s="72"/>
      <c r="AP492" s="72"/>
      <c r="AQ492" s="72"/>
      <c r="AR492" s="72"/>
      <c r="AS492" s="72"/>
      <c r="AT492" s="72"/>
      <c r="AU492" s="72"/>
    </row>
    <row r="493" spans="27:64" x14ac:dyDescent="0.2">
      <c r="AA493" s="72"/>
      <c r="AB493" s="72"/>
      <c r="AC493" s="72"/>
      <c r="AD493" s="72"/>
      <c r="AE493" s="72"/>
      <c r="AG493" s="127"/>
      <c r="AN493" s="72"/>
      <c r="AO493" s="72"/>
      <c r="AP493" s="72"/>
      <c r="AQ493" s="72"/>
      <c r="AR493" s="72"/>
      <c r="AS493" s="72"/>
      <c r="AT493" s="72"/>
      <c r="AU493" s="72"/>
    </row>
    <row r="494" spans="27:64" x14ac:dyDescent="0.2">
      <c r="AA494" s="72"/>
      <c r="AB494" s="72"/>
      <c r="AC494" s="72"/>
      <c r="AD494" s="72"/>
      <c r="AE494" s="72"/>
      <c r="AG494" s="127"/>
      <c r="AN494" s="72"/>
      <c r="AO494" s="72"/>
      <c r="AP494" s="72"/>
      <c r="AQ494" s="72"/>
      <c r="AR494" s="72"/>
      <c r="AS494" s="72"/>
      <c r="AT494" s="72"/>
      <c r="AU494" s="72"/>
    </row>
    <row r="495" spans="27:64" x14ac:dyDescent="0.2">
      <c r="AA495" s="72"/>
      <c r="AB495" s="72"/>
      <c r="AC495" s="72"/>
      <c r="AD495" s="72"/>
      <c r="AE495" s="72"/>
      <c r="AG495" s="127"/>
      <c r="AN495" s="72"/>
      <c r="AO495" s="72"/>
      <c r="AP495" s="72"/>
      <c r="AQ495" s="72"/>
      <c r="AR495" s="72"/>
      <c r="AS495" s="72"/>
      <c r="AT495" s="72"/>
      <c r="AU495" s="72"/>
    </row>
    <row r="496" spans="27:64" x14ac:dyDescent="0.2">
      <c r="AA496" s="72"/>
      <c r="AB496" s="72"/>
      <c r="AC496" s="72"/>
      <c r="AD496" s="72"/>
      <c r="AE496" s="72"/>
      <c r="AG496" s="127"/>
      <c r="AN496" s="72"/>
      <c r="AO496" s="72"/>
      <c r="AP496" s="72"/>
      <c r="AQ496" s="72"/>
      <c r="AR496" s="72"/>
      <c r="AS496" s="72"/>
      <c r="AT496" s="72"/>
      <c r="AU496" s="72"/>
    </row>
    <row r="497" spans="27:47" x14ac:dyDescent="0.2">
      <c r="AA497" s="72"/>
      <c r="AB497" s="72"/>
      <c r="AC497" s="72"/>
      <c r="AD497" s="72"/>
      <c r="AE497" s="72"/>
      <c r="AG497" s="127"/>
      <c r="AN497" s="72"/>
      <c r="AO497" s="72"/>
      <c r="AP497" s="72"/>
      <c r="AQ497" s="72"/>
      <c r="AR497" s="72"/>
      <c r="AS497" s="72"/>
      <c r="AT497" s="72"/>
      <c r="AU497" s="72"/>
    </row>
    <row r="498" spans="27:47" x14ac:dyDescent="0.2">
      <c r="AA498" s="72"/>
      <c r="AB498" s="72"/>
      <c r="AC498" s="72"/>
      <c r="AD498" s="72"/>
      <c r="AE498" s="72"/>
      <c r="AG498" s="127"/>
      <c r="AN498" s="72"/>
      <c r="AO498" s="72"/>
      <c r="AP498" s="72"/>
      <c r="AQ498" s="72"/>
      <c r="AR498" s="72"/>
      <c r="AS498" s="72"/>
      <c r="AT498" s="72"/>
      <c r="AU498" s="72"/>
    </row>
    <row r="499" spans="27:47" x14ac:dyDescent="0.2">
      <c r="AA499" s="72"/>
      <c r="AB499" s="72"/>
      <c r="AC499" s="72"/>
      <c r="AD499" s="72"/>
      <c r="AE499" s="72"/>
      <c r="AG499" s="127"/>
      <c r="AN499" s="72"/>
      <c r="AO499" s="72"/>
      <c r="AP499" s="72"/>
      <c r="AQ499" s="72"/>
      <c r="AR499" s="72"/>
      <c r="AS499" s="72"/>
      <c r="AT499" s="72"/>
      <c r="AU499" s="72"/>
    </row>
    <row r="500" spans="27:47" x14ac:dyDescent="0.2">
      <c r="AA500" s="72"/>
      <c r="AB500" s="72"/>
      <c r="AC500" s="72"/>
      <c r="AD500" s="72"/>
      <c r="AE500" s="72"/>
      <c r="AG500" s="127"/>
      <c r="AN500" s="72"/>
      <c r="AO500" s="72"/>
      <c r="AP500" s="72"/>
      <c r="AQ500" s="72"/>
      <c r="AR500" s="72"/>
      <c r="AS500" s="72"/>
      <c r="AT500" s="72"/>
      <c r="AU500" s="72"/>
    </row>
    <row r="501" spans="27:47" x14ac:dyDescent="0.2">
      <c r="AA501" s="72"/>
      <c r="AB501" s="72"/>
      <c r="AC501" s="72"/>
      <c r="AD501" s="72"/>
      <c r="AE501" s="72"/>
      <c r="AG501" s="127"/>
      <c r="AN501" s="72"/>
      <c r="AO501" s="72"/>
      <c r="AP501" s="72"/>
      <c r="AQ501" s="72"/>
      <c r="AR501" s="72"/>
      <c r="AS501" s="72"/>
      <c r="AT501" s="72"/>
      <c r="AU501" s="72"/>
    </row>
    <row r="502" spans="27:47" x14ac:dyDescent="0.2">
      <c r="AA502" s="72"/>
      <c r="AB502" s="72"/>
      <c r="AC502" s="72"/>
      <c r="AD502" s="72"/>
      <c r="AE502" s="72"/>
      <c r="AG502" s="127"/>
      <c r="AN502" s="72"/>
      <c r="AO502" s="72"/>
      <c r="AP502" s="72"/>
      <c r="AQ502" s="72"/>
      <c r="AR502" s="72"/>
      <c r="AS502" s="72"/>
      <c r="AT502" s="72"/>
      <c r="AU502" s="72"/>
    </row>
    <row r="503" spans="27:47" x14ac:dyDescent="0.2">
      <c r="AA503" s="72"/>
      <c r="AB503" s="72"/>
      <c r="AC503" s="72"/>
      <c r="AD503" s="72"/>
      <c r="AE503" s="72"/>
      <c r="AG503" s="127"/>
      <c r="AN503" s="72"/>
      <c r="AO503" s="72"/>
      <c r="AP503" s="72"/>
      <c r="AQ503" s="72"/>
      <c r="AR503" s="72"/>
      <c r="AS503" s="72"/>
      <c r="AT503" s="72"/>
      <c r="AU503" s="72"/>
    </row>
    <row r="504" spans="27:47" x14ac:dyDescent="0.2">
      <c r="AA504" s="72"/>
      <c r="AB504" s="72"/>
      <c r="AC504" s="72"/>
      <c r="AD504" s="72"/>
      <c r="AE504" s="72"/>
      <c r="AG504" s="127"/>
      <c r="AN504" s="72"/>
      <c r="AO504" s="72"/>
      <c r="AP504" s="72"/>
      <c r="AQ504" s="72"/>
      <c r="AR504" s="72"/>
      <c r="AS504" s="72"/>
      <c r="AT504" s="72"/>
      <c r="AU504" s="72"/>
    </row>
    <row r="505" spans="27:47" x14ac:dyDescent="0.2">
      <c r="AA505" s="72"/>
      <c r="AB505" s="72"/>
      <c r="AC505" s="72"/>
      <c r="AD505" s="72"/>
      <c r="AE505" s="72"/>
      <c r="AG505" s="127"/>
      <c r="AN505" s="72"/>
      <c r="AO505" s="72"/>
      <c r="AP505" s="72"/>
      <c r="AQ505" s="72"/>
      <c r="AR505" s="72"/>
      <c r="AS505" s="72"/>
      <c r="AT505" s="72"/>
      <c r="AU505" s="72"/>
    </row>
    <row r="506" spans="27:47" x14ac:dyDescent="0.2">
      <c r="AA506" s="72"/>
      <c r="AB506" s="72"/>
      <c r="AC506" s="72"/>
      <c r="AD506" s="72"/>
      <c r="AE506" s="72"/>
      <c r="AG506" s="127"/>
      <c r="AN506" s="72"/>
      <c r="AO506" s="72"/>
      <c r="AP506" s="72"/>
      <c r="AQ506" s="72"/>
      <c r="AR506" s="72"/>
      <c r="AS506" s="72"/>
      <c r="AT506" s="72"/>
      <c r="AU506" s="72"/>
    </row>
    <row r="507" spans="27:47" x14ac:dyDescent="0.2">
      <c r="AA507" s="72"/>
      <c r="AB507" s="72"/>
      <c r="AC507" s="72"/>
      <c r="AD507" s="72"/>
      <c r="AE507" s="72"/>
      <c r="AG507" s="127"/>
      <c r="AN507" s="72"/>
      <c r="AO507" s="72"/>
      <c r="AP507" s="72"/>
      <c r="AQ507" s="72"/>
      <c r="AR507" s="72"/>
      <c r="AS507" s="72"/>
      <c r="AT507" s="72"/>
      <c r="AU507" s="72"/>
    </row>
    <row r="508" spans="27:47" x14ac:dyDescent="0.2">
      <c r="AA508" s="72"/>
      <c r="AB508" s="72"/>
      <c r="AC508" s="72"/>
      <c r="AD508" s="72"/>
      <c r="AE508" s="72"/>
      <c r="AG508" s="127"/>
      <c r="AN508" s="72"/>
      <c r="AO508" s="72"/>
      <c r="AP508" s="72"/>
      <c r="AQ508" s="72"/>
      <c r="AR508" s="72"/>
      <c r="AS508" s="72"/>
      <c r="AT508" s="72"/>
      <c r="AU508" s="72"/>
    </row>
    <row r="509" spans="27:47" x14ac:dyDescent="0.2">
      <c r="AA509" s="72"/>
      <c r="AB509" s="72"/>
      <c r="AC509" s="72"/>
      <c r="AD509" s="72"/>
      <c r="AE509" s="72"/>
      <c r="AG509" s="127"/>
      <c r="AN509" s="72"/>
      <c r="AO509" s="72"/>
      <c r="AP509" s="72"/>
      <c r="AQ509" s="72"/>
      <c r="AR509" s="72"/>
      <c r="AS509" s="72"/>
      <c r="AT509" s="72"/>
      <c r="AU509" s="72"/>
    </row>
    <row r="510" spans="27:47" x14ac:dyDescent="0.2">
      <c r="AA510" s="72"/>
      <c r="AB510" s="72"/>
      <c r="AC510" s="72"/>
      <c r="AD510" s="72"/>
      <c r="AE510" s="72"/>
      <c r="AG510" s="127"/>
      <c r="AN510" s="72"/>
      <c r="AO510" s="72"/>
      <c r="AP510" s="72"/>
      <c r="AQ510" s="72"/>
      <c r="AR510" s="72"/>
      <c r="AS510" s="72"/>
      <c r="AT510" s="72"/>
      <c r="AU510" s="72"/>
    </row>
    <row r="511" spans="27:47" x14ac:dyDescent="0.2">
      <c r="AA511" s="72"/>
      <c r="AB511" s="72"/>
      <c r="AC511" s="72"/>
      <c r="AD511" s="72"/>
      <c r="AE511" s="72"/>
      <c r="AG511" s="127"/>
      <c r="AN511" s="72"/>
      <c r="AO511" s="72"/>
      <c r="AP511" s="72"/>
      <c r="AQ511" s="72"/>
      <c r="AR511" s="72"/>
      <c r="AS511" s="72"/>
      <c r="AT511" s="72"/>
      <c r="AU511" s="72"/>
    </row>
    <row r="512" spans="27:47" x14ac:dyDescent="0.2">
      <c r="AA512" s="72"/>
      <c r="AB512" s="72"/>
      <c r="AC512" s="72"/>
      <c r="AD512" s="72"/>
      <c r="AE512" s="72"/>
      <c r="AG512" s="127"/>
      <c r="AN512" s="72"/>
      <c r="AO512" s="72"/>
      <c r="AP512" s="72"/>
      <c r="AQ512" s="72"/>
      <c r="AR512" s="72"/>
      <c r="AS512" s="72"/>
      <c r="AT512" s="72"/>
      <c r="AU512" s="72"/>
    </row>
    <row r="513" spans="27:64" x14ac:dyDescent="0.2">
      <c r="AA513" s="72"/>
      <c r="AB513" s="72"/>
      <c r="AC513" s="72"/>
      <c r="AD513" s="72"/>
      <c r="AE513" s="72"/>
      <c r="AG513" s="127"/>
      <c r="AN513" s="72"/>
      <c r="AO513" s="72"/>
      <c r="AP513" s="72"/>
      <c r="AQ513" s="72"/>
      <c r="AR513" s="72"/>
      <c r="AS513" s="72"/>
      <c r="AT513" s="72"/>
      <c r="AU513" s="72"/>
    </row>
    <row r="514" spans="27:64" x14ac:dyDescent="0.2">
      <c r="AA514" s="72"/>
      <c r="AB514" s="72"/>
      <c r="AC514" s="72"/>
      <c r="AD514" s="72"/>
      <c r="AE514" s="72"/>
      <c r="AG514" s="127"/>
      <c r="AN514" s="72"/>
      <c r="AO514" s="72"/>
      <c r="AP514" s="72"/>
      <c r="AQ514" s="72"/>
      <c r="AR514" s="72"/>
      <c r="AS514" s="72"/>
      <c r="AT514" s="72"/>
      <c r="AU514" s="72"/>
    </row>
    <row r="515" spans="27:64" x14ac:dyDescent="0.2">
      <c r="AA515" s="72"/>
      <c r="AB515" s="72"/>
      <c r="AC515" s="72"/>
      <c r="AD515" s="72"/>
      <c r="AE515" s="72"/>
      <c r="AG515" s="127"/>
      <c r="AN515" s="72"/>
      <c r="AO515" s="72"/>
      <c r="AP515" s="72"/>
      <c r="AQ515" s="72"/>
      <c r="AR515" s="72"/>
      <c r="AS515" s="72"/>
      <c r="AT515" s="72"/>
      <c r="AU515" s="72"/>
      <c r="AV515" s="72"/>
    </row>
    <row r="516" spans="27:64" x14ac:dyDescent="0.2">
      <c r="AA516" s="72"/>
      <c r="AB516" s="72"/>
      <c r="AC516" s="72"/>
      <c r="AD516" s="72"/>
      <c r="AE516" s="72"/>
      <c r="AG516" s="127"/>
      <c r="AN516" s="72"/>
      <c r="AO516" s="72"/>
      <c r="AP516" s="72"/>
      <c r="AQ516" s="72"/>
      <c r="AR516" s="72"/>
      <c r="AS516" s="72"/>
      <c r="AT516" s="72"/>
      <c r="AU516" s="72"/>
    </row>
    <row r="517" spans="27:64" x14ac:dyDescent="0.2">
      <c r="AA517" s="72"/>
      <c r="AB517" s="72"/>
      <c r="AC517" s="72"/>
      <c r="AD517" s="72"/>
      <c r="AE517" s="72"/>
      <c r="AG517" s="127"/>
      <c r="AN517" s="72"/>
      <c r="AO517" s="72"/>
      <c r="AP517" s="72"/>
      <c r="AQ517" s="72"/>
      <c r="AR517" s="72"/>
      <c r="AS517" s="72"/>
      <c r="AT517" s="72"/>
      <c r="AU517" s="72"/>
    </row>
    <row r="518" spans="27:64" x14ac:dyDescent="0.2">
      <c r="AA518" s="72"/>
      <c r="AB518" s="72"/>
      <c r="AC518" s="72"/>
      <c r="AD518" s="72"/>
      <c r="AE518" s="72"/>
      <c r="AG518" s="127"/>
      <c r="AN518" s="72"/>
      <c r="AO518" s="72"/>
      <c r="AP518" s="72"/>
      <c r="AQ518" s="72"/>
      <c r="AR518" s="72"/>
      <c r="AS518" s="72"/>
      <c r="AT518" s="72"/>
      <c r="AU518" s="72"/>
      <c r="AV518" s="72"/>
    </row>
    <row r="519" spans="27:64" x14ac:dyDescent="0.2">
      <c r="AA519" s="72"/>
      <c r="AB519" s="72"/>
      <c r="AC519" s="72"/>
      <c r="AD519" s="72"/>
      <c r="AE519" s="72"/>
      <c r="AG519" s="127"/>
      <c r="AN519" s="72"/>
      <c r="AO519" s="72"/>
      <c r="AP519" s="72"/>
      <c r="AQ519" s="72"/>
      <c r="AR519" s="72"/>
      <c r="AS519" s="72"/>
      <c r="AT519" s="72"/>
      <c r="AU519" s="72"/>
      <c r="AV519" s="72"/>
      <c r="AW519" s="72"/>
      <c r="AX519" s="72"/>
      <c r="AY519" s="72"/>
      <c r="AZ519" s="72"/>
      <c r="BA519" s="72"/>
      <c r="BB519" s="72"/>
      <c r="BC519" s="72"/>
      <c r="BD519" s="72"/>
      <c r="BE519" s="72"/>
      <c r="BF519" s="72"/>
      <c r="BG519" s="72"/>
      <c r="BH519" s="72"/>
      <c r="BI519" s="72"/>
      <c r="BJ519" s="72"/>
      <c r="BK519" s="72"/>
      <c r="BL519" s="72"/>
    </row>
    <row r="520" spans="27:64" x14ac:dyDescent="0.2">
      <c r="AA520" s="72"/>
      <c r="AB520" s="72"/>
      <c r="AC520" s="72"/>
      <c r="AD520" s="72"/>
      <c r="AE520" s="72"/>
      <c r="AG520" s="127"/>
      <c r="AN520" s="72"/>
      <c r="AO520" s="72"/>
      <c r="AP520" s="72"/>
      <c r="AQ520" s="72"/>
      <c r="AR520" s="72"/>
      <c r="AS520" s="72"/>
      <c r="AT520" s="72"/>
      <c r="AU520" s="72"/>
    </row>
    <row r="521" spans="27:64" x14ac:dyDescent="0.2">
      <c r="AA521" s="72"/>
      <c r="AB521" s="72"/>
      <c r="AC521" s="72"/>
      <c r="AD521" s="72"/>
      <c r="AE521" s="72"/>
      <c r="AG521" s="127"/>
      <c r="AN521" s="72"/>
      <c r="AO521" s="72"/>
      <c r="AP521" s="72"/>
      <c r="AQ521" s="72"/>
      <c r="AR521" s="72"/>
      <c r="AS521" s="72"/>
      <c r="AT521" s="72"/>
      <c r="AU521" s="72"/>
    </row>
    <row r="522" spans="27:64" x14ac:dyDescent="0.2">
      <c r="AA522" s="72"/>
      <c r="AB522" s="72"/>
      <c r="AC522" s="72"/>
      <c r="AD522" s="72"/>
      <c r="AE522" s="72"/>
      <c r="AG522" s="127"/>
      <c r="AN522" s="72"/>
      <c r="AO522" s="72"/>
      <c r="AP522" s="72"/>
      <c r="AQ522" s="72"/>
      <c r="AR522" s="72"/>
      <c r="AS522" s="72"/>
      <c r="AT522" s="72"/>
      <c r="AU522" s="72"/>
    </row>
    <row r="523" spans="27:64" x14ac:dyDescent="0.2">
      <c r="AA523" s="72"/>
      <c r="AB523" s="72"/>
      <c r="AC523" s="72"/>
      <c r="AD523" s="72"/>
      <c r="AE523" s="72"/>
      <c r="AG523" s="127"/>
      <c r="AN523" s="72"/>
      <c r="AO523" s="72"/>
      <c r="AP523" s="72"/>
      <c r="AQ523" s="72"/>
      <c r="AR523" s="72"/>
      <c r="AS523" s="72"/>
      <c r="AT523" s="72"/>
      <c r="AU523" s="72"/>
    </row>
    <row r="524" spans="27:64" x14ac:dyDescent="0.2">
      <c r="AA524" s="72"/>
      <c r="AB524" s="72"/>
      <c r="AC524" s="72"/>
      <c r="AD524" s="72"/>
      <c r="AE524" s="72"/>
      <c r="AG524" s="127"/>
      <c r="AN524" s="72"/>
      <c r="AO524" s="72"/>
      <c r="AP524" s="72"/>
      <c r="AQ524" s="72"/>
      <c r="AR524" s="72"/>
      <c r="AS524" s="72"/>
      <c r="AT524" s="72"/>
      <c r="AU524" s="72"/>
    </row>
    <row r="525" spans="27:64" x14ac:dyDescent="0.2">
      <c r="AA525" s="72"/>
      <c r="AB525" s="72"/>
      <c r="AC525" s="72"/>
      <c r="AD525" s="72"/>
      <c r="AE525" s="72"/>
      <c r="AG525" s="127"/>
      <c r="AN525" s="72"/>
      <c r="AO525" s="72"/>
      <c r="AP525" s="72"/>
      <c r="AQ525" s="72"/>
      <c r="AR525" s="72"/>
      <c r="AS525" s="72"/>
      <c r="AT525" s="72"/>
      <c r="AU525" s="72"/>
    </row>
    <row r="526" spans="27:64" x14ac:dyDescent="0.2">
      <c r="AA526" s="72"/>
      <c r="AB526" s="72"/>
      <c r="AC526" s="72"/>
      <c r="AD526" s="72"/>
      <c r="AE526" s="72"/>
      <c r="AG526" s="127"/>
      <c r="AN526" s="72"/>
      <c r="AO526" s="72"/>
      <c r="AP526" s="72"/>
      <c r="AQ526" s="72"/>
      <c r="AR526" s="72"/>
      <c r="AS526" s="72"/>
      <c r="AT526" s="72"/>
      <c r="AU526" s="72"/>
    </row>
    <row r="527" spans="27:64" x14ac:dyDescent="0.2">
      <c r="AA527" s="72"/>
      <c r="AB527" s="72"/>
      <c r="AC527" s="72"/>
      <c r="AD527" s="72"/>
      <c r="AE527" s="72"/>
      <c r="AG527" s="127"/>
      <c r="AN527" s="72"/>
      <c r="AO527" s="72"/>
      <c r="AP527" s="72"/>
      <c r="AQ527" s="72"/>
      <c r="AR527" s="72"/>
      <c r="AS527" s="72"/>
      <c r="AT527" s="72"/>
      <c r="AU527" s="72"/>
    </row>
    <row r="528" spans="27:64" x14ac:dyDescent="0.2">
      <c r="AA528" s="72"/>
      <c r="AB528" s="72"/>
      <c r="AC528" s="72"/>
      <c r="AD528" s="72"/>
      <c r="AE528" s="72"/>
      <c r="AG528" s="127"/>
      <c r="AN528" s="72"/>
      <c r="AO528" s="72"/>
      <c r="AP528" s="72"/>
      <c r="AQ528" s="72"/>
      <c r="AR528" s="72"/>
      <c r="AS528" s="72"/>
      <c r="AT528" s="72"/>
      <c r="AU528" s="72"/>
      <c r="AV528" s="72"/>
      <c r="AX528" s="72"/>
    </row>
    <row r="529" spans="27:64" x14ac:dyDescent="0.2">
      <c r="AA529" s="72"/>
      <c r="AB529" s="72"/>
      <c r="AC529" s="72"/>
      <c r="AD529" s="72"/>
      <c r="AE529" s="72"/>
      <c r="AG529" s="127"/>
      <c r="AN529" s="72"/>
      <c r="AO529" s="72"/>
      <c r="AP529" s="72"/>
      <c r="AQ529" s="72"/>
      <c r="AR529" s="72"/>
      <c r="AS529" s="72"/>
      <c r="AT529" s="72"/>
      <c r="AU529" s="72"/>
    </row>
    <row r="530" spans="27:64" x14ac:dyDescent="0.2">
      <c r="AA530" s="72"/>
      <c r="AB530" s="72"/>
      <c r="AC530" s="72"/>
      <c r="AD530" s="72"/>
      <c r="AE530" s="72"/>
      <c r="AG530" s="127"/>
      <c r="AN530" s="72"/>
      <c r="AO530" s="72"/>
      <c r="AP530" s="72"/>
      <c r="AQ530" s="72"/>
      <c r="AR530" s="72"/>
      <c r="AS530" s="72"/>
      <c r="AT530" s="72"/>
      <c r="AU530" s="72"/>
    </row>
    <row r="531" spans="27:64" x14ac:dyDescent="0.2">
      <c r="AA531" s="72"/>
      <c r="AB531" s="72"/>
      <c r="AC531" s="72"/>
      <c r="AD531" s="72"/>
      <c r="AE531" s="72"/>
      <c r="AG531" s="127"/>
      <c r="AN531" s="72"/>
      <c r="AO531" s="72"/>
      <c r="AP531" s="72"/>
      <c r="AQ531" s="72"/>
      <c r="AR531" s="72"/>
      <c r="AS531" s="72"/>
      <c r="AT531" s="72"/>
      <c r="AU531" s="72"/>
    </row>
    <row r="532" spans="27:64" x14ac:dyDescent="0.2">
      <c r="AA532" s="72"/>
      <c r="AB532" s="72"/>
      <c r="AC532" s="72"/>
      <c r="AD532" s="72"/>
      <c r="AE532" s="72"/>
      <c r="AG532" s="127"/>
      <c r="AN532" s="72"/>
      <c r="AO532" s="72"/>
      <c r="AP532" s="72"/>
      <c r="AQ532" s="72"/>
      <c r="AR532" s="72"/>
      <c r="AS532" s="72"/>
      <c r="AT532" s="72"/>
      <c r="AU532" s="72"/>
    </row>
    <row r="533" spans="27:64" x14ac:dyDescent="0.2">
      <c r="AA533" s="72"/>
      <c r="AB533" s="72"/>
      <c r="AC533" s="72"/>
      <c r="AD533" s="72"/>
      <c r="AE533" s="72"/>
      <c r="AG533" s="127"/>
      <c r="AN533" s="72"/>
      <c r="AO533" s="72"/>
      <c r="AP533" s="72"/>
      <c r="AQ533" s="72"/>
      <c r="AR533" s="72"/>
      <c r="AS533" s="72"/>
      <c r="AT533" s="72"/>
      <c r="AU533" s="72"/>
    </row>
    <row r="534" spans="27:64" x14ac:dyDescent="0.2">
      <c r="AA534" s="72"/>
      <c r="AB534" s="72"/>
      <c r="AC534" s="72"/>
      <c r="AD534" s="72"/>
      <c r="AE534" s="72"/>
      <c r="AG534" s="127"/>
      <c r="AN534" s="72"/>
      <c r="AO534" s="72"/>
      <c r="AP534" s="72"/>
      <c r="AQ534" s="72"/>
      <c r="AR534" s="72"/>
      <c r="AS534" s="72"/>
      <c r="AT534" s="72"/>
      <c r="AU534" s="72"/>
      <c r="AV534" s="72"/>
      <c r="AW534" s="72"/>
      <c r="AX534" s="72"/>
      <c r="AY534" s="72"/>
      <c r="AZ534" s="72"/>
      <c r="BA534" s="72"/>
      <c r="BB534" s="72"/>
      <c r="BC534" s="72"/>
      <c r="BD534" s="72"/>
      <c r="BE534" s="72"/>
      <c r="BF534" s="72"/>
      <c r="BG534" s="72"/>
      <c r="BH534" s="72"/>
      <c r="BI534" s="72"/>
      <c r="BJ534" s="72"/>
      <c r="BK534" s="72"/>
      <c r="BL534" s="72"/>
    </row>
    <row r="535" spans="27:64" x14ac:dyDescent="0.2">
      <c r="AA535" s="72"/>
      <c r="AB535" s="72"/>
      <c r="AC535" s="72"/>
      <c r="AD535" s="72"/>
      <c r="AE535" s="72"/>
      <c r="AG535" s="127"/>
      <c r="AN535" s="72"/>
      <c r="AO535" s="72"/>
      <c r="AP535" s="72"/>
      <c r="AQ535" s="72"/>
      <c r="AR535" s="72"/>
      <c r="AS535" s="72"/>
      <c r="AT535" s="72"/>
      <c r="AU535" s="72"/>
    </row>
    <row r="536" spans="27:64" x14ac:dyDescent="0.2">
      <c r="AA536" s="72"/>
      <c r="AB536" s="72"/>
      <c r="AC536" s="72"/>
      <c r="AD536" s="72"/>
      <c r="AE536" s="72"/>
      <c r="AG536" s="127"/>
      <c r="AN536" s="72"/>
      <c r="AO536" s="72"/>
      <c r="AP536" s="72"/>
      <c r="AQ536" s="72"/>
      <c r="AR536" s="72"/>
      <c r="AS536" s="72"/>
      <c r="AT536" s="72"/>
      <c r="AU536" s="72"/>
    </row>
    <row r="537" spans="27:64" x14ac:dyDescent="0.2">
      <c r="AA537" s="72"/>
      <c r="AB537" s="72"/>
      <c r="AC537" s="72"/>
      <c r="AD537" s="72"/>
      <c r="AE537" s="72"/>
      <c r="AG537" s="127"/>
      <c r="AN537" s="72"/>
      <c r="AO537" s="72"/>
      <c r="AP537" s="72"/>
      <c r="AQ537" s="72"/>
      <c r="AR537" s="72"/>
      <c r="AS537" s="72"/>
      <c r="AT537" s="72"/>
      <c r="AU537" s="72"/>
    </row>
    <row r="538" spans="27:64" x14ac:dyDescent="0.2">
      <c r="AA538" s="72"/>
      <c r="AB538" s="72"/>
      <c r="AC538" s="72"/>
      <c r="AD538" s="72"/>
      <c r="AE538" s="72"/>
      <c r="AG538" s="127"/>
      <c r="AN538" s="72"/>
      <c r="AO538" s="72"/>
      <c r="AP538" s="72"/>
      <c r="AQ538" s="72"/>
      <c r="AR538" s="72"/>
      <c r="AS538" s="72"/>
      <c r="AT538" s="72"/>
      <c r="AU538" s="72"/>
    </row>
    <row r="539" spans="27:64" x14ac:dyDescent="0.2">
      <c r="AA539" s="72"/>
      <c r="AB539" s="72"/>
      <c r="AC539" s="72"/>
      <c r="AD539" s="72"/>
      <c r="AE539" s="72"/>
      <c r="AG539" s="127"/>
      <c r="AN539" s="72"/>
      <c r="AO539" s="72"/>
      <c r="AP539" s="72"/>
      <c r="AQ539" s="72"/>
      <c r="AR539" s="72"/>
      <c r="AS539" s="72"/>
      <c r="AT539" s="72"/>
      <c r="AU539" s="72"/>
    </row>
    <row r="540" spans="27:64" x14ac:dyDescent="0.2">
      <c r="AA540" s="72"/>
      <c r="AB540" s="72"/>
      <c r="AC540" s="72"/>
      <c r="AD540" s="72"/>
      <c r="AE540" s="72"/>
      <c r="AG540" s="127"/>
      <c r="AN540" s="72"/>
      <c r="AO540" s="72"/>
      <c r="AP540" s="72"/>
      <c r="AQ540" s="72"/>
      <c r="AR540" s="72"/>
      <c r="AS540" s="72"/>
      <c r="AT540" s="72"/>
      <c r="AU540" s="72"/>
    </row>
    <row r="541" spans="27:64" x14ac:dyDescent="0.2">
      <c r="AA541" s="72"/>
      <c r="AB541" s="72"/>
      <c r="AC541" s="72"/>
      <c r="AD541" s="72"/>
      <c r="AE541" s="72"/>
      <c r="AG541" s="127"/>
      <c r="AN541" s="72"/>
      <c r="AO541" s="72"/>
      <c r="AP541" s="72"/>
      <c r="AQ541" s="72"/>
      <c r="AR541" s="72"/>
      <c r="AS541" s="72"/>
      <c r="AT541" s="72"/>
      <c r="AU541" s="72"/>
    </row>
    <row r="542" spans="27:64" x14ac:dyDescent="0.2">
      <c r="AA542" s="72"/>
      <c r="AB542" s="72"/>
      <c r="AC542" s="72"/>
      <c r="AD542" s="72"/>
      <c r="AE542" s="72"/>
      <c r="AG542" s="127"/>
      <c r="AN542" s="72"/>
      <c r="AO542" s="72"/>
      <c r="AP542" s="72"/>
      <c r="AQ542" s="72"/>
      <c r="AR542" s="72"/>
      <c r="AS542" s="72"/>
      <c r="AT542" s="72"/>
      <c r="AU542" s="72"/>
    </row>
    <row r="543" spans="27:64" x14ac:dyDescent="0.2">
      <c r="AA543" s="72"/>
      <c r="AB543" s="72"/>
      <c r="AC543" s="72"/>
      <c r="AD543" s="72"/>
      <c r="AE543" s="72"/>
      <c r="AG543" s="127"/>
      <c r="AN543" s="72"/>
      <c r="AO543" s="72"/>
      <c r="AP543" s="72"/>
      <c r="AQ543" s="72"/>
      <c r="AR543" s="72"/>
      <c r="AS543" s="72"/>
      <c r="AT543" s="72"/>
      <c r="AU543" s="72"/>
    </row>
    <row r="544" spans="27:64" x14ac:dyDescent="0.2">
      <c r="AA544" s="72"/>
      <c r="AB544" s="72"/>
      <c r="AC544" s="72"/>
      <c r="AD544" s="72"/>
      <c r="AE544" s="72"/>
      <c r="AG544" s="127"/>
      <c r="AN544" s="72"/>
      <c r="AO544" s="72"/>
      <c r="AP544" s="72"/>
      <c r="AQ544" s="72"/>
      <c r="AR544" s="72"/>
      <c r="AS544" s="72"/>
      <c r="AT544" s="72"/>
      <c r="AU544" s="72"/>
    </row>
    <row r="545" spans="27:48" x14ac:dyDescent="0.2">
      <c r="AA545" s="72"/>
      <c r="AB545" s="72"/>
      <c r="AC545" s="72"/>
      <c r="AD545" s="72"/>
      <c r="AE545" s="72"/>
      <c r="AG545" s="127"/>
      <c r="AN545" s="72"/>
      <c r="AO545" s="72"/>
      <c r="AP545" s="72"/>
      <c r="AQ545" s="72"/>
      <c r="AR545" s="72"/>
      <c r="AS545" s="72"/>
      <c r="AT545" s="72"/>
      <c r="AU545" s="72"/>
    </row>
    <row r="546" spans="27:48" x14ac:dyDescent="0.2">
      <c r="AA546" s="72"/>
      <c r="AB546" s="72"/>
      <c r="AC546" s="72"/>
      <c r="AD546" s="72"/>
      <c r="AE546" s="72"/>
      <c r="AG546" s="127"/>
      <c r="AN546" s="72"/>
      <c r="AO546" s="72"/>
      <c r="AP546" s="72"/>
      <c r="AQ546" s="72"/>
      <c r="AR546" s="72"/>
      <c r="AS546" s="72"/>
      <c r="AT546" s="72"/>
      <c r="AU546" s="72"/>
    </row>
    <row r="547" spans="27:48" x14ac:dyDescent="0.2">
      <c r="AA547" s="72"/>
      <c r="AB547" s="72"/>
      <c r="AC547" s="72"/>
      <c r="AD547" s="72"/>
      <c r="AE547" s="72"/>
      <c r="AG547" s="127"/>
      <c r="AN547" s="72"/>
      <c r="AO547" s="72"/>
      <c r="AP547" s="72"/>
      <c r="AQ547" s="72"/>
      <c r="AR547" s="72"/>
      <c r="AS547" s="72"/>
      <c r="AT547" s="72"/>
      <c r="AU547" s="72"/>
    </row>
    <row r="548" spans="27:48" x14ac:dyDescent="0.2">
      <c r="AA548" s="72"/>
      <c r="AB548" s="72"/>
      <c r="AC548" s="72"/>
      <c r="AD548" s="72"/>
      <c r="AE548" s="72"/>
      <c r="AG548" s="127"/>
      <c r="AN548" s="72"/>
      <c r="AO548" s="72"/>
      <c r="AP548" s="72"/>
      <c r="AQ548" s="72"/>
      <c r="AR548" s="72"/>
      <c r="AS548" s="72"/>
      <c r="AT548" s="72"/>
      <c r="AU548" s="72"/>
    </row>
    <row r="549" spans="27:48" x14ac:dyDescent="0.2">
      <c r="AA549" s="72"/>
      <c r="AB549" s="72"/>
      <c r="AC549" s="72"/>
      <c r="AD549" s="72"/>
      <c r="AE549" s="72"/>
      <c r="AG549" s="127"/>
      <c r="AN549" s="72"/>
      <c r="AO549" s="72"/>
      <c r="AP549" s="72"/>
      <c r="AQ549" s="72"/>
      <c r="AR549" s="72"/>
      <c r="AS549" s="72"/>
      <c r="AT549" s="72"/>
      <c r="AU549" s="72"/>
    </row>
    <row r="550" spans="27:48" x14ac:dyDescent="0.2">
      <c r="AA550" s="72"/>
      <c r="AB550" s="72"/>
      <c r="AC550" s="72"/>
      <c r="AD550" s="72"/>
      <c r="AE550" s="72"/>
      <c r="AG550" s="127"/>
      <c r="AN550" s="72"/>
      <c r="AO550" s="72"/>
      <c r="AP550" s="72"/>
      <c r="AQ550" s="72"/>
      <c r="AR550" s="72"/>
      <c r="AS550" s="72"/>
      <c r="AT550" s="72"/>
      <c r="AU550" s="72"/>
    </row>
    <row r="551" spans="27:48" x14ac:dyDescent="0.2">
      <c r="AA551" s="72"/>
      <c r="AB551" s="72"/>
      <c r="AC551" s="72"/>
      <c r="AD551" s="72"/>
      <c r="AE551" s="72"/>
      <c r="AG551" s="127"/>
      <c r="AN551" s="72"/>
      <c r="AO551" s="72"/>
      <c r="AP551" s="72"/>
      <c r="AQ551" s="72"/>
      <c r="AR551" s="72"/>
      <c r="AS551" s="72"/>
      <c r="AT551" s="72"/>
      <c r="AU551" s="72"/>
    </row>
    <row r="552" spans="27:48" x14ac:dyDescent="0.2">
      <c r="AA552" s="72"/>
      <c r="AB552" s="72"/>
      <c r="AC552" s="72"/>
      <c r="AD552" s="72"/>
      <c r="AE552" s="72"/>
      <c r="AG552" s="127"/>
      <c r="AN552" s="72"/>
      <c r="AO552" s="72"/>
      <c r="AP552" s="72"/>
      <c r="AQ552" s="72"/>
      <c r="AR552" s="72"/>
      <c r="AS552" s="72"/>
      <c r="AT552" s="72"/>
      <c r="AU552" s="72"/>
    </row>
    <row r="553" spans="27:48" x14ac:dyDescent="0.2">
      <c r="AA553" s="72"/>
      <c r="AB553" s="72"/>
      <c r="AC553" s="72"/>
      <c r="AD553" s="72"/>
      <c r="AE553" s="72"/>
      <c r="AG553" s="127"/>
      <c r="AN553" s="72"/>
      <c r="AO553" s="72"/>
      <c r="AP553" s="72"/>
      <c r="AQ553" s="72"/>
      <c r="AR553" s="72"/>
      <c r="AS553" s="72"/>
      <c r="AT553" s="72"/>
      <c r="AU553" s="72"/>
    </row>
    <row r="554" spans="27:48" x14ac:dyDescent="0.2">
      <c r="AA554" s="72"/>
      <c r="AB554" s="72"/>
      <c r="AC554" s="72"/>
      <c r="AD554" s="72"/>
      <c r="AE554" s="72"/>
      <c r="AG554" s="127"/>
      <c r="AN554" s="72"/>
      <c r="AO554" s="72"/>
      <c r="AP554" s="72"/>
      <c r="AQ554" s="72"/>
      <c r="AR554" s="72"/>
      <c r="AS554" s="72"/>
      <c r="AT554" s="72"/>
      <c r="AU554" s="72"/>
    </row>
    <row r="555" spans="27:48" x14ac:dyDescent="0.2">
      <c r="AA555" s="72"/>
      <c r="AB555" s="72"/>
      <c r="AC555" s="72"/>
      <c r="AD555" s="72"/>
      <c r="AE555" s="72"/>
      <c r="AG555" s="127"/>
      <c r="AN555" s="72"/>
      <c r="AO555" s="72"/>
      <c r="AP555" s="72"/>
      <c r="AQ555" s="72"/>
      <c r="AR555" s="72"/>
      <c r="AS555" s="72"/>
      <c r="AT555" s="72"/>
      <c r="AU555" s="72"/>
    </row>
    <row r="556" spans="27:48" x14ac:dyDescent="0.2">
      <c r="AA556" s="72"/>
      <c r="AB556" s="72"/>
      <c r="AC556" s="72"/>
      <c r="AD556" s="72"/>
      <c r="AE556" s="72"/>
      <c r="AG556" s="127"/>
      <c r="AN556" s="72"/>
      <c r="AO556" s="72"/>
      <c r="AP556" s="72"/>
      <c r="AQ556" s="72"/>
      <c r="AR556" s="72"/>
      <c r="AS556" s="72"/>
      <c r="AT556" s="72"/>
      <c r="AU556" s="72"/>
    </row>
    <row r="557" spans="27:48" x14ac:dyDescent="0.2">
      <c r="AA557" s="72"/>
      <c r="AB557" s="72"/>
      <c r="AC557" s="72"/>
      <c r="AD557" s="72"/>
      <c r="AE557" s="72"/>
      <c r="AG557" s="127"/>
      <c r="AN557" s="72"/>
      <c r="AO557" s="72"/>
      <c r="AP557" s="72"/>
      <c r="AQ557" s="72"/>
      <c r="AR557" s="72"/>
      <c r="AS557" s="72"/>
      <c r="AT557" s="72"/>
      <c r="AU557" s="72"/>
    </row>
    <row r="558" spans="27:48" x14ac:dyDescent="0.2">
      <c r="AA558" s="72"/>
      <c r="AB558" s="72"/>
      <c r="AC558" s="72"/>
      <c r="AD558" s="72"/>
      <c r="AE558" s="72"/>
      <c r="AG558" s="127"/>
      <c r="AN558" s="72"/>
      <c r="AO558" s="72"/>
      <c r="AP558" s="72"/>
      <c r="AQ558" s="72"/>
      <c r="AR558" s="72"/>
      <c r="AS558" s="72"/>
      <c r="AT558" s="72"/>
      <c r="AU558" s="72"/>
    </row>
    <row r="559" spans="27:48" x14ac:dyDescent="0.2">
      <c r="AA559" s="72"/>
      <c r="AB559" s="72"/>
      <c r="AC559" s="72"/>
      <c r="AD559" s="72"/>
      <c r="AE559" s="72"/>
      <c r="AG559" s="127"/>
      <c r="AN559" s="72"/>
      <c r="AO559" s="72"/>
      <c r="AP559" s="72"/>
      <c r="AQ559" s="72"/>
      <c r="AR559" s="72"/>
      <c r="AS559" s="72"/>
      <c r="AT559" s="72"/>
      <c r="AU559" s="72"/>
      <c r="AV559" s="72"/>
    </row>
    <row r="560" spans="27:48" x14ac:dyDescent="0.2">
      <c r="AA560" s="72"/>
      <c r="AB560" s="72"/>
      <c r="AC560" s="72"/>
      <c r="AD560" s="72"/>
      <c r="AE560" s="72"/>
      <c r="AG560" s="127"/>
      <c r="AN560" s="72"/>
      <c r="AO560" s="72"/>
      <c r="AP560" s="72"/>
      <c r="AQ560" s="72"/>
      <c r="AR560" s="72"/>
      <c r="AS560" s="72"/>
      <c r="AT560" s="72"/>
      <c r="AU560" s="72"/>
    </row>
    <row r="561" spans="27:47" x14ac:dyDescent="0.2">
      <c r="AA561" s="72"/>
      <c r="AB561" s="72"/>
      <c r="AC561" s="72"/>
      <c r="AD561" s="72"/>
      <c r="AE561" s="72"/>
      <c r="AG561" s="127"/>
      <c r="AN561" s="72"/>
      <c r="AO561" s="72"/>
      <c r="AP561" s="72"/>
      <c r="AQ561" s="72"/>
      <c r="AR561" s="72"/>
      <c r="AS561" s="72"/>
      <c r="AT561" s="72"/>
      <c r="AU561" s="72"/>
    </row>
    <row r="562" spans="27:47" x14ac:dyDescent="0.2">
      <c r="AA562" s="72"/>
      <c r="AB562" s="72"/>
      <c r="AC562" s="72"/>
      <c r="AD562" s="72"/>
      <c r="AE562" s="72"/>
      <c r="AG562" s="127"/>
      <c r="AN562" s="72"/>
      <c r="AO562" s="72"/>
      <c r="AP562" s="72"/>
      <c r="AQ562" s="72"/>
      <c r="AR562" s="72"/>
      <c r="AS562" s="72"/>
      <c r="AT562" s="72"/>
      <c r="AU562" s="72"/>
    </row>
    <row r="563" spans="27:47" x14ac:dyDescent="0.2">
      <c r="AA563" s="72"/>
      <c r="AB563" s="72"/>
      <c r="AC563" s="72"/>
      <c r="AD563" s="72"/>
      <c r="AE563" s="72"/>
      <c r="AG563" s="127"/>
      <c r="AN563" s="72"/>
      <c r="AO563" s="72"/>
      <c r="AP563" s="72"/>
      <c r="AQ563" s="72"/>
      <c r="AR563" s="72"/>
      <c r="AS563" s="72"/>
      <c r="AT563" s="72"/>
      <c r="AU563" s="72"/>
    </row>
    <row r="564" spans="27:47" x14ac:dyDescent="0.2">
      <c r="AA564" s="72"/>
      <c r="AB564" s="72"/>
      <c r="AC564" s="72"/>
      <c r="AD564" s="72"/>
      <c r="AE564" s="72"/>
      <c r="AG564" s="127"/>
      <c r="AN564" s="72"/>
      <c r="AO564" s="72"/>
      <c r="AP564" s="72"/>
      <c r="AQ564" s="72"/>
      <c r="AR564" s="72"/>
      <c r="AS564" s="72"/>
      <c r="AT564" s="72"/>
      <c r="AU564" s="72"/>
    </row>
    <row r="565" spans="27:47" x14ac:dyDescent="0.2">
      <c r="AA565" s="72"/>
      <c r="AB565" s="72"/>
      <c r="AC565" s="72"/>
      <c r="AD565" s="72"/>
      <c r="AE565" s="72"/>
      <c r="AG565" s="127"/>
      <c r="AN565" s="72"/>
      <c r="AO565" s="72"/>
      <c r="AP565" s="72"/>
      <c r="AQ565" s="72"/>
      <c r="AR565" s="72"/>
      <c r="AS565" s="72"/>
      <c r="AT565" s="72"/>
      <c r="AU565" s="72"/>
    </row>
    <row r="566" spans="27:47" x14ac:dyDescent="0.2">
      <c r="AA566" s="72"/>
      <c r="AB566" s="72"/>
      <c r="AC566" s="72"/>
      <c r="AD566" s="72"/>
      <c r="AE566" s="72"/>
      <c r="AG566" s="127"/>
      <c r="AN566" s="72"/>
      <c r="AO566" s="72"/>
      <c r="AP566" s="72"/>
      <c r="AQ566" s="72"/>
      <c r="AR566" s="72"/>
      <c r="AS566" s="72"/>
      <c r="AT566" s="72"/>
      <c r="AU566" s="72"/>
    </row>
    <row r="567" spans="27:47" x14ac:dyDescent="0.2">
      <c r="AA567" s="72"/>
      <c r="AB567" s="72"/>
      <c r="AC567" s="72"/>
      <c r="AD567" s="72"/>
      <c r="AE567" s="72"/>
      <c r="AG567" s="127"/>
      <c r="AN567" s="72"/>
      <c r="AO567" s="72"/>
      <c r="AP567" s="72"/>
      <c r="AQ567" s="72"/>
      <c r="AR567" s="72"/>
      <c r="AS567" s="72"/>
      <c r="AT567" s="72"/>
      <c r="AU567" s="72"/>
    </row>
    <row r="568" spans="27:47" x14ac:dyDescent="0.2">
      <c r="AA568" s="72"/>
      <c r="AB568" s="72"/>
      <c r="AC568" s="72"/>
      <c r="AD568" s="72"/>
      <c r="AE568" s="72"/>
      <c r="AG568" s="127"/>
      <c r="AN568" s="72"/>
      <c r="AO568" s="72"/>
      <c r="AP568" s="72"/>
      <c r="AQ568" s="72"/>
      <c r="AR568" s="72"/>
      <c r="AS568" s="72"/>
      <c r="AT568" s="72"/>
      <c r="AU568" s="72"/>
    </row>
    <row r="569" spans="27:47" x14ac:dyDescent="0.2">
      <c r="AA569" s="72"/>
      <c r="AB569" s="72"/>
      <c r="AC569" s="72"/>
      <c r="AD569" s="72"/>
      <c r="AE569" s="72"/>
      <c r="AG569" s="127"/>
      <c r="AN569" s="72"/>
      <c r="AO569" s="72"/>
      <c r="AP569" s="72"/>
      <c r="AQ569" s="72"/>
      <c r="AR569" s="72"/>
      <c r="AS569" s="72"/>
      <c r="AT569" s="72"/>
      <c r="AU569" s="72"/>
    </row>
    <row r="570" spans="27:47" x14ac:dyDescent="0.2">
      <c r="AA570" s="72"/>
      <c r="AB570" s="72"/>
      <c r="AC570" s="72"/>
      <c r="AD570" s="72"/>
      <c r="AE570" s="72"/>
      <c r="AG570" s="127"/>
      <c r="AN570" s="72"/>
      <c r="AO570" s="72"/>
      <c r="AP570" s="72"/>
      <c r="AQ570" s="72"/>
      <c r="AR570" s="72"/>
      <c r="AS570" s="72"/>
      <c r="AT570" s="72"/>
      <c r="AU570" s="72"/>
    </row>
    <row r="571" spans="27:47" x14ac:dyDescent="0.2">
      <c r="AA571" s="72"/>
      <c r="AB571" s="72"/>
      <c r="AC571" s="72"/>
      <c r="AD571" s="72"/>
      <c r="AE571" s="72"/>
      <c r="AG571" s="127"/>
      <c r="AN571" s="72"/>
      <c r="AO571" s="72"/>
      <c r="AP571" s="72"/>
      <c r="AQ571" s="72"/>
      <c r="AR571" s="72"/>
      <c r="AS571" s="72"/>
      <c r="AT571" s="72"/>
      <c r="AU571" s="72"/>
    </row>
    <row r="572" spans="27:47" x14ac:dyDescent="0.2">
      <c r="AA572" s="72"/>
      <c r="AB572" s="72"/>
      <c r="AC572" s="72"/>
      <c r="AD572" s="72"/>
      <c r="AE572" s="72"/>
      <c r="AG572" s="127"/>
      <c r="AN572" s="72"/>
      <c r="AO572" s="72"/>
      <c r="AP572" s="72"/>
      <c r="AQ572" s="72"/>
      <c r="AR572" s="72"/>
      <c r="AS572" s="72"/>
      <c r="AT572" s="72"/>
      <c r="AU572" s="72"/>
    </row>
    <row r="573" spans="27:47" x14ac:dyDescent="0.2">
      <c r="AA573" s="72"/>
      <c r="AB573" s="72"/>
      <c r="AC573" s="72"/>
      <c r="AD573" s="72"/>
      <c r="AE573" s="72"/>
      <c r="AG573" s="127"/>
      <c r="AN573" s="72"/>
      <c r="AO573" s="72"/>
      <c r="AP573" s="72"/>
      <c r="AQ573" s="72"/>
      <c r="AR573" s="72"/>
      <c r="AS573" s="72"/>
      <c r="AT573" s="72"/>
      <c r="AU573" s="72"/>
    </row>
    <row r="574" spans="27:47" x14ac:dyDescent="0.2">
      <c r="AA574" s="72"/>
      <c r="AB574" s="72"/>
      <c r="AC574" s="72"/>
      <c r="AD574" s="72"/>
      <c r="AE574" s="72"/>
      <c r="AG574" s="127"/>
      <c r="AN574" s="72"/>
      <c r="AO574" s="72"/>
      <c r="AP574" s="72"/>
      <c r="AQ574" s="72"/>
      <c r="AR574" s="72"/>
      <c r="AS574" s="72"/>
      <c r="AT574" s="72"/>
      <c r="AU574" s="72"/>
    </row>
    <row r="575" spans="27:47" x14ac:dyDescent="0.2">
      <c r="AA575" s="72"/>
      <c r="AB575" s="72"/>
      <c r="AC575" s="72"/>
      <c r="AD575" s="72"/>
      <c r="AE575" s="72"/>
      <c r="AG575" s="127"/>
      <c r="AN575" s="72"/>
      <c r="AO575" s="72"/>
      <c r="AP575" s="72"/>
      <c r="AQ575" s="72"/>
      <c r="AR575" s="72"/>
      <c r="AS575" s="72"/>
      <c r="AT575" s="72"/>
      <c r="AU575" s="72"/>
    </row>
    <row r="576" spans="27:47" x14ac:dyDescent="0.2">
      <c r="AA576" s="72"/>
      <c r="AB576" s="72"/>
      <c r="AC576" s="72"/>
      <c r="AD576" s="72"/>
      <c r="AE576" s="72"/>
      <c r="AG576" s="127"/>
      <c r="AN576" s="72"/>
      <c r="AO576" s="72"/>
      <c r="AP576" s="72"/>
      <c r="AQ576" s="72"/>
      <c r="AR576" s="72"/>
      <c r="AS576" s="72"/>
      <c r="AT576" s="72"/>
      <c r="AU576" s="72"/>
    </row>
    <row r="577" spans="27:48" x14ac:dyDescent="0.2">
      <c r="AA577" s="72"/>
      <c r="AB577" s="72"/>
      <c r="AC577" s="72"/>
      <c r="AD577" s="72"/>
      <c r="AE577" s="72"/>
      <c r="AG577" s="127"/>
      <c r="AN577" s="72"/>
      <c r="AO577" s="72"/>
      <c r="AP577" s="72"/>
      <c r="AQ577" s="72"/>
      <c r="AR577" s="72"/>
      <c r="AS577" s="72"/>
      <c r="AT577" s="72"/>
      <c r="AU577" s="72"/>
    </row>
    <row r="578" spans="27:48" x14ac:dyDescent="0.2">
      <c r="AA578" s="72"/>
      <c r="AB578" s="72"/>
      <c r="AC578" s="72"/>
      <c r="AD578" s="72"/>
      <c r="AE578" s="72"/>
      <c r="AG578" s="127"/>
      <c r="AN578" s="72"/>
      <c r="AO578" s="72"/>
      <c r="AP578" s="72"/>
      <c r="AQ578" s="72"/>
      <c r="AR578" s="72"/>
      <c r="AS578" s="72"/>
      <c r="AT578" s="72"/>
      <c r="AU578" s="72"/>
    </row>
    <row r="579" spans="27:48" x14ac:dyDescent="0.2">
      <c r="AA579" s="72"/>
      <c r="AB579" s="72"/>
      <c r="AC579" s="72"/>
      <c r="AD579" s="72"/>
      <c r="AE579" s="72"/>
      <c r="AG579" s="127"/>
      <c r="AN579" s="72"/>
      <c r="AO579" s="72"/>
      <c r="AP579" s="72"/>
      <c r="AQ579" s="72"/>
      <c r="AR579" s="72"/>
      <c r="AS579" s="72"/>
      <c r="AT579" s="72"/>
      <c r="AU579" s="72"/>
      <c r="AV579" s="72"/>
    </row>
    <row r="580" spans="27:48" x14ac:dyDescent="0.2">
      <c r="AA580" s="72"/>
      <c r="AB580" s="72"/>
      <c r="AC580" s="72"/>
      <c r="AD580" s="72"/>
      <c r="AE580" s="72"/>
      <c r="AG580" s="127"/>
      <c r="AN580" s="72"/>
      <c r="AO580" s="72"/>
      <c r="AP580" s="72"/>
      <c r="AQ580" s="72"/>
      <c r="AR580" s="72"/>
      <c r="AS580" s="72"/>
      <c r="AT580" s="72"/>
      <c r="AU580" s="72"/>
    </row>
    <row r="581" spans="27:48" x14ac:dyDescent="0.2">
      <c r="AA581" s="72"/>
      <c r="AB581" s="72"/>
      <c r="AC581" s="72"/>
      <c r="AD581" s="72"/>
      <c r="AE581" s="72"/>
      <c r="AG581" s="127"/>
      <c r="AN581" s="72"/>
      <c r="AO581" s="72"/>
      <c r="AP581" s="72"/>
      <c r="AQ581" s="72"/>
      <c r="AR581" s="72"/>
      <c r="AS581" s="72"/>
      <c r="AT581" s="72"/>
      <c r="AU581" s="72"/>
    </row>
    <row r="582" spans="27:48" x14ac:dyDescent="0.2">
      <c r="AA582" s="72"/>
      <c r="AB582" s="72"/>
      <c r="AC582" s="72"/>
      <c r="AD582" s="72"/>
      <c r="AE582" s="72"/>
      <c r="AG582" s="127"/>
      <c r="AN582" s="72"/>
      <c r="AO582" s="72"/>
      <c r="AP582" s="72"/>
      <c r="AQ582" s="72"/>
      <c r="AR582" s="72"/>
      <c r="AS582" s="72"/>
      <c r="AT582" s="72"/>
      <c r="AU582" s="72"/>
    </row>
    <row r="583" spans="27:48" x14ac:dyDescent="0.2">
      <c r="AA583" s="72"/>
      <c r="AB583" s="72"/>
      <c r="AC583" s="72"/>
      <c r="AD583" s="72"/>
      <c r="AE583" s="72"/>
      <c r="AG583" s="127"/>
      <c r="AN583" s="72"/>
      <c r="AO583" s="72"/>
      <c r="AP583" s="72"/>
      <c r="AQ583" s="72"/>
      <c r="AR583" s="72"/>
      <c r="AS583" s="72"/>
      <c r="AT583" s="72"/>
      <c r="AU583" s="72"/>
    </row>
    <row r="584" spans="27:48" x14ac:dyDescent="0.2">
      <c r="AA584" s="72"/>
      <c r="AB584" s="72"/>
      <c r="AC584" s="72"/>
      <c r="AD584" s="72"/>
      <c r="AE584" s="72"/>
      <c r="AG584" s="127"/>
      <c r="AN584" s="72"/>
      <c r="AO584" s="72"/>
      <c r="AP584" s="72"/>
      <c r="AQ584" s="72"/>
      <c r="AR584" s="72"/>
      <c r="AS584" s="72"/>
      <c r="AT584" s="72"/>
      <c r="AU584" s="72"/>
    </row>
    <row r="585" spans="27:48" x14ac:dyDescent="0.2">
      <c r="AA585" s="72"/>
      <c r="AB585" s="72"/>
      <c r="AC585" s="72"/>
      <c r="AD585" s="72"/>
      <c r="AE585" s="72"/>
      <c r="AG585" s="127"/>
      <c r="AN585" s="72"/>
      <c r="AO585" s="72"/>
      <c r="AP585" s="72"/>
      <c r="AQ585" s="72"/>
      <c r="AR585" s="72"/>
      <c r="AS585" s="72"/>
      <c r="AT585" s="72"/>
      <c r="AU585" s="72"/>
    </row>
    <row r="586" spans="27:48" x14ac:dyDescent="0.2">
      <c r="AA586" s="72"/>
      <c r="AB586" s="72"/>
      <c r="AC586" s="72"/>
      <c r="AD586" s="72"/>
      <c r="AE586" s="72"/>
      <c r="AG586" s="127"/>
      <c r="AN586" s="72"/>
      <c r="AO586" s="72"/>
      <c r="AP586" s="72"/>
      <c r="AQ586" s="72"/>
      <c r="AR586" s="72"/>
      <c r="AS586" s="72"/>
      <c r="AT586" s="72"/>
      <c r="AU586" s="72"/>
    </row>
    <row r="587" spans="27:48" x14ac:dyDescent="0.2">
      <c r="AA587" s="72"/>
      <c r="AB587" s="72"/>
      <c r="AC587" s="72"/>
      <c r="AD587" s="72"/>
      <c r="AE587" s="72"/>
      <c r="AG587" s="127"/>
      <c r="AN587" s="72"/>
      <c r="AO587" s="72"/>
      <c r="AP587" s="72"/>
      <c r="AQ587" s="72"/>
      <c r="AR587" s="72"/>
      <c r="AS587" s="72"/>
      <c r="AT587" s="72"/>
      <c r="AU587" s="72"/>
    </row>
    <row r="588" spans="27:48" x14ac:dyDescent="0.2">
      <c r="AA588" s="72"/>
      <c r="AB588" s="72"/>
      <c r="AC588" s="72"/>
      <c r="AD588" s="72"/>
      <c r="AE588" s="72"/>
      <c r="AG588" s="127"/>
      <c r="AN588" s="72"/>
      <c r="AO588" s="72"/>
      <c r="AP588" s="72"/>
      <c r="AQ588" s="72"/>
      <c r="AR588" s="72"/>
      <c r="AS588" s="72"/>
      <c r="AT588" s="72"/>
      <c r="AU588" s="72"/>
    </row>
    <row r="589" spans="27:48" x14ac:dyDescent="0.2">
      <c r="AA589" s="72"/>
      <c r="AB589" s="72"/>
      <c r="AC589" s="72"/>
      <c r="AD589" s="72"/>
      <c r="AE589" s="72"/>
      <c r="AG589" s="127"/>
      <c r="AN589" s="72"/>
      <c r="AO589" s="72"/>
      <c r="AP589" s="72"/>
      <c r="AQ589" s="72"/>
      <c r="AR589" s="72"/>
      <c r="AS589" s="72"/>
      <c r="AT589" s="72"/>
      <c r="AU589" s="72"/>
    </row>
    <row r="590" spans="27:48" x14ac:dyDescent="0.2">
      <c r="AA590" s="72"/>
      <c r="AB590" s="72"/>
      <c r="AC590" s="72"/>
      <c r="AD590" s="72"/>
      <c r="AE590" s="72"/>
      <c r="AG590" s="127"/>
      <c r="AN590" s="72"/>
      <c r="AO590" s="72"/>
      <c r="AP590" s="72"/>
      <c r="AQ590" s="72"/>
      <c r="AR590" s="72"/>
      <c r="AS590" s="72"/>
      <c r="AT590" s="72"/>
      <c r="AU590" s="72"/>
    </row>
    <row r="591" spans="27:48" x14ac:dyDescent="0.2">
      <c r="AA591" s="72"/>
      <c r="AB591" s="72"/>
      <c r="AC591" s="72"/>
      <c r="AD591" s="72"/>
      <c r="AE591" s="72"/>
      <c r="AG591" s="127"/>
      <c r="AN591" s="72"/>
      <c r="AO591" s="72"/>
      <c r="AP591" s="72"/>
      <c r="AQ591" s="72"/>
      <c r="AR591" s="72"/>
      <c r="AS591" s="72"/>
      <c r="AT591" s="72"/>
      <c r="AU591" s="72"/>
      <c r="AV591" s="72"/>
    </row>
    <row r="592" spans="27:48" x14ac:dyDescent="0.2">
      <c r="AA592" s="72"/>
      <c r="AB592" s="72"/>
      <c r="AC592" s="72"/>
      <c r="AD592" s="72"/>
      <c r="AE592" s="72"/>
      <c r="AG592" s="127"/>
      <c r="AN592" s="72"/>
      <c r="AO592" s="72"/>
      <c r="AP592" s="72"/>
      <c r="AQ592" s="72"/>
      <c r="AR592" s="72"/>
      <c r="AS592" s="72"/>
      <c r="AT592" s="72"/>
      <c r="AU592" s="72"/>
      <c r="AV592" s="72"/>
    </row>
    <row r="593" spans="27:64" x14ac:dyDescent="0.2">
      <c r="AA593" s="72"/>
      <c r="AB593" s="72"/>
      <c r="AC593" s="72"/>
      <c r="AD593" s="72"/>
      <c r="AE593" s="72"/>
      <c r="AG593" s="127"/>
      <c r="AN593" s="72"/>
      <c r="AO593" s="72"/>
      <c r="AP593" s="72"/>
      <c r="AQ593" s="72"/>
      <c r="AR593" s="72"/>
      <c r="AS593" s="72"/>
      <c r="AT593" s="72"/>
      <c r="AU593" s="72"/>
      <c r="AV593" s="72"/>
      <c r="AX593" s="72"/>
    </row>
    <row r="594" spans="27:64" x14ac:dyDescent="0.2">
      <c r="AA594" s="72"/>
      <c r="AB594" s="72"/>
      <c r="AC594" s="72"/>
      <c r="AD594" s="72"/>
      <c r="AE594" s="72"/>
      <c r="AG594" s="127"/>
      <c r="AN594" s="72"/>
      <c r="AO594" s="72"/>
      <c r="AP594" s="72"/>
      <c r="AQ594" s="72"/>
      <c r="AR594" s="72"/>
      <c r="AS594" s="72"/>
      <c r="AT594" s="72"/>
      <c r="AU594" s="72"/>
      <c r="AV594" s="72"/>
    </row>
    <row r="595" spans="27:64" x14ac:dyDescent="0.2">
      <c r="AA595" s="72"/>
      <c r="AB595" s="72"/>
      <c r="AC595" s="72"/>
      <c r="AD595" s="72"/>
      <c r="AE595" s="72"/>
      <c r="AG595" s="127"/>
      <c r="AN595" s="72"/>
      <c r="AO595" s="72"/>
      <c r="AP595" s="72"/>
      <c r="AQ595" s="72"/>
      <c r="AR595" s="72"/>
      <c r="AS595" s="72"/>
      <c r="AT595" s="72"/>
      <c r="AU595" s="72"/>
    </row>
    <row r="596" spans="27:64" x14ac:dyDescent="0.2">
      <c r="AA596" s="72"/>
      <c r="AB596" s="72"/>
      <c r="AC596" s="72"/>
      <c r="AD596" s="72"/>
      <c r="AE596" s="72"/>
      <c r="AG596" s="127"/>
      <c r="AN596" s="72"/>
      <c r="AO596" s="72"/>
      <c r="AP596" s="72"/>
      <c r="AQ596" s="72"/>
      <c r="AR596" s="72"/>
      <c r="AS596" s="72"/>
      <c r="AT596" s="72"/>
      <c r="AU596" s="72"/>
    </row>
    <row r="597" spans="27:64" x14ac:dyDescent="0.2">
      <c r="AA597" s="72"/>
      <c r="AB597" s="72"/>
      <c r="AC597" s="72"/>
      <c r="AD597" s="72"/>
      <c r="AE597" s="72"/>
      <c r="AG597" s="127"/>
      <c r="AN597" s="72"/>
      <c r="AO597" s="72"/>
      <c r="AP597" s="72"/>
      <c r="AQ597" s="72"/>
      <c r="AR597" s="72"/>
      <c r="AS597" s="72"/>
      <c r="AT597" s="72"/>
      <c r="AU597" s="72"/>
    </row>
    <row r="598" spans="27:64" x14ac:dyDescent="0.2">
      <c r="AA598" s="72"/>
      <c r="AB598" s="72"/>
      <c r="AC598" s="72"/>
      <c r="AD598" s="72"/>
      <c r="AE598" s="72"/>
      <c r="AG598" s="127"/>
      <c r="AN598" s="72"/>
      <c r="AO598" s="72"/>
      <c r="AP598" s="72"/>
      <c r="AQ598" s="72"/>
      <c r="AR598" s="72"/>
      <c r="AS598" s="72"/>
      <c r="AT598" s="72"/>
      <c r="AU598" s="72"/>
    </row>
    <row r="599" spans="27:64" x14ac:dyDescent="0.2">
      <c r="AA599" s="72"/>
      <c r="AB599" s="72"/>
      <c r="AC599" s="72"/>
      <c r="AD599" s="72"/>
      <c r="AE599" s="72"/>
      <c r="AG599" s="127"/>
      <c r="AN599" s="72"/>
      <c r="AO599" s="72"/>
      <c r="AP599" s="72"/>
      <c r="AQ599" s="72"/>
      <c r="AR599" s="72"/>
      <c r="AS599" s="72"/>
      <c r="AT599" s="72"/>
      <c r="AU599" s="72"/>
    </row>
    <row r="600" spans="27:64" x14ac:dyDescent="0.2">
      <c r="AA600" s="72"/>
      <c r="AB600" s="72"/>
      <c r="AC600" s="72"/>
      <c r="AD600" s="72"/>
      <c r="AE600" s="72"/>
      <c r="AG600" s="127"/>
      <c r="AN600" s="72"/>
      <c r="AO600" s="72"/>
      <c r="AP600" s="72"/>
      <c r="AQ600" s="72"/>
      <c r="AR600" s="72"/>
      <c r="AS600" s="72"/>
      <c r="AT600" s="72"/>
      <c r="AU600" s="72"/>
    </row>
    <row r="601" spans="27:64" x14ac:dyDescent="0.2">
      <c r="AA601" s="72"/>
      <c r="AB601" s="72"/>
      <c r="AC601" s="72"/>
      <c r="AD601" s="72"/>
      <c r="AE601" s="72"/>
      <c r="AG601" s="127"/>
      <c r="AN601" s="72"/>
      <c r="AO601" s="72"/>
      <c r="AP601" s="72"/>
      <c r="AQ601" s="72"/>
      <c r="AR601" s="72"/>
      <c r="AS601" s="72"/>
      <c r="AT601" s="72"/>
      <c r="AU601" s="72"/>
    </row>
    <row r="602" spans="27:64" x14ac:dyDescent="0.2">
      <c r="AA602" s="72"/>
      <c r="AB602" s="72"/>
      <c r="AC602" s="72"/>
      <c r="AD602" s="72"/>
      <c r="AE602" s="72"/>
      <c r="AG602" s="127"/>
      <c r="AN602" s="72"/>
      <c r="AO602" s="72"/>
      <c r="AP602" s="72"/>
      <c r="AQ602" s="72"/>
      <c r="AR602" s="72"/>
      <c r="AS602" s="72"/>
      <c r="AT602" s="72"/>
      <c r="AU602" s="72"/>
    </row>
    <row r="603" spans="27:64" x14ac:dyDescent="0.2">
      <c r="AA603" s="72"/>
      <c r="AB603" s="72"/>
      <c r="AC603" s="72"/>
      <c r="AD603" s="72"/>
      <c r="AE603" s="72"/>
      <c r="AG603" s="127"/>
      <c r="AN603" s="72"/>
      <c r="AO603" s="72"/>
      <c r="AP603" s="72"/>
      <c r="AQ603" s="72"/>
      <c r="AR603" s="72"/>
      <c r="AS603" s="72"/>
      <c r="AT603" s="72"/>
      <c r="AU603" s="72"/>
    </row>
    <row r="604" spans="27:64" x14ac:dyDescent="0.2">
      <c r="AA604" s="72"/>
      <c r="AB604" s="72"/>
      <c r="AC604" s="72"/>
      <c r="AD604" s="72"/>
      <c r="AE604" s="72"/>
      <c r="AG604" s="127"/>
      <c r="AN604" s="72"/>
      <c r="AO604" s="72"/>
      <c r="AP604" s="72"/>
      <c r="AQ604" s="72"/>
      <c r="AR604" s="72"/>
      <c r="AS604" s="72"/>
      <c r="AT604" s="72"/>
      <c r="AU604" s="72"/>
    </row>
    <row r="605" spans="27:64" x14ac:dyDescent="0.2">
      <c r="AA605" s="72"/>
      <c r="AB605" s="72"/>
      <c r="AC605" s="72"/>
      <c r="AD605" s="72"/>
      <c r="AE605" s="72"/>
      <c r="AG605" s="127"/>
      <c r="AN605" s="72"/>
      <c r="AO605" s="72"/>
      <c r="AP605" s="72"/>
      <c r="AQ605" s="72"/>
      <c r="AR605" s="72"/>
      <c r="AS605" s="72"/>
      <c r="AT605" s="72"/>
      <c r="AU605" s="72"/>
      <c r="AV605" s="72"/>
      <c r="AW605" s="72"/>
      <c r="AX605" s="72"/>
      <c r="AY605" s="72"/>
      <c r="AZ605" s="72"/>
      <c r="BA605" s="72"/>
      <c r="BB605" s="72"/>
      <c r="BC605" s="72"/>
      <c r="BD605" s="72"/>
      <c r="BE605" s="72"/>
      <c r="BF605" s="72"/>
      <c r="BG605" s="72"/>
      <c r="BH605" s="72"/>
      <c r="BI605" s="72"/>
      <c r="BJ605" s="72"/>
      <c r="BK605" s="72"/>
      <c r="BL605" s="72"/>
    </row>
    <row r="606" spans="27:64" x14ac:dyDescent="0.2">
      <c r="AA606" s="72"/>
      <c r="AB606" s="72"/>
      <c r="AC606" s="72"/>
      <c r="AD606" s="72"/>
      <c r="AE606" s="72"/>
      <c r="AG606" s="127"/>
      <c r="AN606" s="72"/>
      <c r="AO606" s="72"/>
      <c r="AP606" s="72"/>
      <c r="AQ606" s="72"/>
      <c r="AR606" s="72"/>
      <c r="AS606" s="72"/>
      <c r="AT606" s="72"/>
      <c r="AU606" s="72"/>
    </row>
    <row r="607" spans="27:64" x14ac:dyDescent="0.2">
      <c r="AA607" s="72"/>
      <c r="AB607" s="72"/>
      <c r="AC607" s="72"/>
      <c r="AD607" s="72"/>
      <c r="AE607" s="72"/>
      <c r="AG607" s="127"/>
      <c r="AN607" s="72"/>
      <c r="AO607" s="72"/>
      <c r="AP607" s="72"/>
      <c r="AQ607" s="72"/>
      <c r="AR607" s="72"/>
      <c r="AS607" s="72"/>
      <c r="AT607" s="72"/>
      <c r="AU607" s="72"/>
    </row>
    <row r="608" spans="27:64" x14ac:dyDescent="0.2">
      <c r="AA608" s="72"/>
      <c r="AB608" s="72"/>
      <c r="AC608" s="72"/>
      <c r="AD608" s="72"/>
      <c r="AE608" s="72"/>
      <c r="AG608" s="127"/>
      <c r="AN608" s="72"/>
      <c r="AO608" s="72"/>
      <c r="AP608" s="72"/>
      <c r="AQ608" s="72"/>
      <c r="AR608" s="72"/>
      <c r="AS608" s="72"/>
      <c r="AT608" s="72"/>
      <c r="AU608" s="72"/>
    </row>
    <row r="609" spans="27:64" x14ac:dyDescent="0.2">
      <c r="AA609" s="72"/>
      <c r="AB609" s="72"/>
      <c r="AC609" s="72"/>
      <c r="AD609" s="72"/>
      <c r="AE609" s="72"/>
      <c r="AG609" s="127"/>
      <c r="AN609" s="72"/>
      <c r="AO609" s="72"/>
      <c r="AP609" s="72"/>
      <c r="AQ609" s="72"/>
      <c r="AR609" s="72"/>
      <c r="AS609" s="72"/>
      <c r="AT609" s="72"/>
      <c r="AU609" s="72"/>
    </row>
    <row r="610" spans="27:64" x14ac:dyDescent="0.2">
      <c r="AA610" s="72"/>
      <c r="AB610" s="72"/>
      <c r="AC610" s="72"/>
      <c r="AD610" s="72"/>
      <c r="AE610" s="72"/>
      <c r="AG610" s="127"/>
      <c r="AN610" s="72"/>
      <c r="AO610" s="72"/>
      <c r="AP610" s="72"/>
      <c r="AQ610" s="72"/>
      <c r="AR610" s="72"/>
      <c r="AS610" s="72"/>
      <c r="AT610" s="72"/>
      <c r="AU610" s="72"/>
    </row>
    <row r="611" spans="27:64" x14ac:dyDescent="0.2">
      <c r="AA611" s="72"/>
      <c r="AB611" s="72"/>
      <c r="AC611" s="72"/>
      <c r="AD611" s="72"/>
      <c r="AE611" s="72"/>
      <c r="AG611" s="127"/>
      <c r="AN611" s="72"/>
      <c r="AO611" s="72"/>
      <c r="AP611" s="72"/>
      <c r="AQ611" s="72"/>
      <c r="AR611" s="72"/>
      <c r="AS611" s="72"/>
      <c r="AT611" s="72"/>
      <c r="AU611" s="72"/>
    </row>
    <row r="612" spans="27:64" x14ac:dyDescent="0.2">
      <c r="AA612" s="72"/>
      <c r="AB612" s="72"/>
      <c r="AC612" s="72"/>
      <c r="AD612" s="72"/>
      <c r="AE612" s="72"/>
      <c r="AG612" s="127"/>
      <c r="AN612" s="72"/>
      <c r="AO612" s="72"/>
      <c r="AP612" s="72"/>
      <c r="AQ612" s="72"/>
      <c r="AR612" s="72"/>
      <c r="AS612" s="72"/>
      <c r="AT612" s="72"/>
      <c r="AU612" s="72"/>
    </row>
    <row r="613" spans="27:64" x14ac:dyDescent="0.2">
      <c r="AA613" s="72"/>
      <c r="AB613" s="72"/>
      <c r="AC613" s="72"/>
      <c r="AD613" s="72"/>
      <c r="AE613" s="72"/>
      <c r="AG613" s="127"/>
      <c r="AN613" s="72"/>
      <c r="AO613" s="72"/>
      <c r="AP613" s="72"/>
      <c r="AQ613" s="72"/>
      <c r="AR613" s="72"/>
      <c r="AS613" s="72"/>
      <c r="AT613" s="72"/>
      <c r="AU613" s="72"/>
    </row>
    <row r="614" spans="27:64" x14ac:dyDescent="0.2">
      <c r="AA614" s="72"/>
      <c r="AB614" s="72"/>
      <c r="AC614" s="72"/>
      <c r="AD614" s="72"/>
      <c r="AE614" s="72"/>
      <c r="AG614" s="127"/>
      <c r="AN614" s="72"/>
      <c r="AO614" s="72"/>
      <c r="AP614" s="72"/>
      <c r="AQ614" s="72"/>
      <c r="AR614" s="72"/>
      <c r="AS614" s="72"/>
      <c r="AT614" s="72"/>
      <c r="AU614" s="72"/>
      <c r="AV614" s="72"/>
    </row>
    <row r="615" spans="27:64" x14ac:dyDescent="0.2">
      <c r="AA615" s="72"/>
      <c r="AB615" s="72"/>
      <c r="AC615" s="72"/>
      <c r="AD615" s="72"/>
      <c r="AE615" s="72"/>
      <c r="AG615" s="127"/>
      <c r="AN615" s="72"/>
      <c r="AO615" s="72"/>
      <c r="AP615" s="72"/>
      <c r="AQ615" s="72"/>
      <c r="AR615" s="72"/>
      <c r="AS615" s="72"/>
      <c r="AT615" s="72"/>
      <c r="AU615" s="72"/>
    </row>
    <row r="616" spans="27:64" x14ac:dyDescent="0.2">
      <c r="AA616" s="72"/>
      <c r="AB616" s="72"/>
      <c r="AC616" s="72"/>
      <c r="AD616" s="72"/>
      <c r="AE616" s="72"/>
      <c r="AG616" s="127"/>
      <c r="AN616" s="72"/>
      <c r="AO616" s="72"/>
      <c r="AP616" s="72"/>
      <c r="AQ616" s="72"/>
      <c r="AR616" s="72"/>
      <c r="AS616" s="72"/>
      <c r="AT616" s="72"/>
      <c r="AU616" s="72"/>
    </row>
    <row r="617" spans="27:64" x14ac:dyDescent="0.2">
      <c r="AA617" s="72"/>
      <c r="AB617" s="72"/>
      <c r="AC617" s="72"/>
      <c r="AD617" s="72"/>
      <c r="AE617" s="72"/>
      <c r="AG617" s="127"/>
      <c r="AN617" s="72"/>
      <c r="AO617" s="72"/>
      <c r="AP617" s="72"/>
      <c r="AQ617" s="72"/>
      <c r="AR617" s="72"/>
      <c r="AS617" s="72"/>
      <c r="AT617" s="72"/>
      <c r="AU617" s="72"/>
    </row>
    <row r="618" spans="27:64" x14ac:dyDescent="0.2">
      <c r="AA618" s="72"/>
      <c r="AB618" s="72"/>
      <c r="AC618" s="72"/>
      <c r="AD618" s="72"/>
      <c r="AE618" s="72"/>
      <c r="AG618" s="127"/>
      <c r="AN618" s="72"/>
      <c r="AO618" s="72"/>
      <c r="AP618" s="72"/>
      <c r="AQ618" s="72"/>
      <c r="AR618" s="72"/>
      <c r="AS618" s="72"/>
      <c r="AT618" s="72"/>
      <c r="AU618" s="72"/>
      <c r="AV618" s="72"/>
      <c r="AW618" s="72"/>
      <c r="AX618" s="72"/>
      <c r="AY618" s="72"/>
      <c r="AZ618" s="72"/>
      <c r="BA618" s="72"/>
      <c r="BB618" s="72"/>
      <c r="BC618" s="72"/>
      <c r="BD618" s="72"/>
      <c r="BE618" s="72"/>
      <c r="BF618" s="72"/>
      <c r="BG618" s="72"/>
      <c r="BH618" s="72"/>
      <c r="BI618" s="72"/>
      <c r="BJ618" s="72"/>
      <c r="BK618" s="72"/>
      <c r="BL618" s="72"/>
    </row>
    <row r="619" spans="27:64" x14ac:dyDescent="0.2">
      <c r="AA619" s="72"/>
      <c r="AB619" s="72"/>
      <c r="AC619" s="72"/>
      <c r="AD619" s="72"/>
      <c r="AE619" s="72"/>
      <c r="AG619" s="127"/>
      <c r="AN619" s="72"/>
      <c r="AO619" s="72"/>
      <c r="AP619" s="72"/>
      <c r="AQ619" s="72"/>
      <c r="AR619" s="72"/>
      <c r="AS619" s="72"/>
      <c r="AT619" s="72"/>
      <c r="AU619" s="72"/>
    </row>
    <row r="620" spans="27:64" x14ac:dyDescent="0.2">
      <c r="AA620" s="72"/>
      <c r="AB620" s="72"/>
      <c r="AC620" s="72"/>
      <c r="AD620" s="72"/>
      <c r="AE620" s="72"/>
      <c r="AG620" s="127"/>
      <c r="AN620" s="72"/>
      <c r="AO620" s="72"/>
      <c r="AP620" s="72"/>
      <c r="AQ620" s="72"/>
      <c r="AR620" s="72"/>
      <c r="AS620" s="72"/>
      <c r="AT620" s="72"/>
      <c r="AU620" s="72"/>
    </row>
    <row r="621" spans="27:64" x14ac:dyDescent="0.2">
      <c r="AA621" s="72"/>
      <c r="AB621" s="72"/>
      <c r="AC621" s="72"/>
      <c r="AD621" s="72"/>
      <c r="AE621" s="72"/>
      <c r="AG621" s="127"/>
      <c r="AN621" s="72"/>
      <c r="AO621" s="72"/>
      <c r="AP621" s="72"/>
      <c r="AQ621" s="72"/>
      <c r="AR621" s="72"/>
      <c r="AS621" s="72"/>
      <c r="AT621" s="72"/>
      <c r="AU621" s="72"/>
    </row>
    <row r="622" spans="27:64" x14ac:dyDescent="0.2">
      <c r="AA622" s="72"/>
      <c r="AB622" s="72"/>
      <c r="AC622" s="72"/>
      <c r="AD622" s="72"/>
      <c r="AE622" s="72"/>
      <c r="AG622" s="127"/>
      <c r="AN622" s="72"/>
      <c r="AO622" s="72"/>
      <c r="AP622" s="72"/>
      <c r="AQ622" s="72"/>
      <c r="AR622" s="72"/>
      <c r="AS622" s="72"/>
      <c r="AT622" s="72"/>
      <c r="AU622" s="72"/>
    </row>
    <row r="623" spans="27:64" x14ac:dyDescent="0.2">
      <c r="AA623" s="72"/>
      <c r="AB623" s="72"/>
      <c r="AC623" s="72"/>
      <c r="AD623" s="72"/>
      <c r="AE623" s="72"/>
      <c r="AG623" s="127"/>
      <c r="AN623" s="72"/>
      <c r="AO623" s="72"/>
      <c r="AP623" s="72"/>
      <c r="AQ623" s="72"/>
      <c r="AR623" s="72"/>
      <c r="AS623" s="72"/>
      <c r="AT623" s="72"/>
      <c r="AU623" s="72"/>
    </row>
    <row r="624" spans="27:64" x14ac:dyDescent="0.2">
      <c r="AA624" s="72"/>
      <c r="AB624" s="72"/>
      <c r="AC624" s="72"/>
      <c r="AD624" s="72"/>
      <c r="AE624" s="72"/>
      <c r="AG624" s="127"/>
      <c r="AN624" s="72"/>
      <c r="AO624" s="72"/>
      <c r="AP624" s="72"/>
      <c r="AQ624" s="72"/>
      <c r="AR624" s="72"/>
      <c r="AS624" s="72"/>
      <c r="AT624" s="72"/>
      <c r="AU624" s="72"/>
    </row>
    <row r="625" spans="27:64" x14ac:dyDescent="0.2">
      <c r="AA625" s="72"/>
      <c r="AB625" s="72"/>
      <c r="AC625" s="72"/>
      <c r="AD625" s="72"/>
      <c r="AE625" s="72"/>
      <c r="AG625" s="127"/>
      <c r="AN625" s="72"/>
      <c r="AO625" s="72"/>
      <c r="AP625" s="72"/>
      <c r="AQ625" s="72"/>
      <c r="AR625" s="72"/>
      <c r="AS625" s="72"/>
      <c r="AT625" s="72"/>
      <c r="AU625" s="72"/>
    </row>
    <row r="626" spans="27:64" x14ac:dyDescent="0.2">
      <c r="AA626" s="72"/>
      <c r="AB626" s="72"/>
      <c r="AC626" s="72"/>
      <c r="AD626" s="72"/>
      <c r="AE626" s="72"/>
      <c r="AG626" s="127"/>
      <c r="AN626" s="72"/>
      <c r="AO626" s="72"/>
      <c r="AP626" s="72"/>
      <c r="AQ626" s="72"/>
      <c r="AR626" s="72"/>
      <c r="AS626" s="72"/>
      <c r="AT626" s="72"/>
      <c r="AU626" s="72"/>
      <c r="AV626" s="72"/>
      <c r="AW626" s="72"/>
      <c r="AX626" s="72"/>
      <c r="AY626" s="72"/>
      <c r="AZ626" s="72"/>
      <c r="BA626" s="72"/>
      <c r="BB626" s="72"/>
      <c r="BC626" s="72"/>
      <c r="BD626" s="72"/>
      <c r="BE626" s="72"/>
      <c r="BF626" s="72"/>
      <c r="BG626" s="72"/>
      <c r="BH626" s="72"/>
      <c r="BI626" s="72"/>
      <c r="BJ626" s="72"/>
      <c r="BK626" s="72"/>
      <c r="BL626" s="72"/>
    </row>
    <row r="627" spans="27:64" x14ac:dyDescent="0.2">
      <c r="AA627" s="72"/>
      <c r="AB627" s="72"/>
      <c r="AC627" s="72"/>
      <c r="AD627" s="72"/>
      <c r="AE627" s="72"/>
      <c r="AG627" s="127"/>
      <c r="AN627" s="72"/>
      <c r="AO627" s="72"/>
      <c r="AP627" s="72"/>
      <c r="AQ627" s="72"/>
      <c r="AR627" s="72"/>
      <c r="AS627" s="72"/>
      <c r="AT627" s="72"/>
      <c r="AU627" s="72"/>
    </row>
    <row r="628" spans="27:64" x14ac:dyDescent="0.2">
      <c r="AA628" s="72"/>
      <c r="AB628" s="72"/>
      <c r="AC628" s="72"/>
      <c r="AD628" s="72"/>
      <c r="AE628" s="72"/>
      <c r="AG628" s="127"/>
      <c r="AN628" s="72"/>
      <c r="AO628" s="72"/>
      <c r="AP628" s="72"/>
      <c r="AQ628" s="72"/>
      <c r="AR628" s="72"/>
      <c r="AS628" s="72"/>
      <c r="AT628" s="72"/>
      <c r="AU628" s="72"/>
    </row>
    <row r="629" spans="27:64" x14ac:dyDescent="0.2">
      <c r="AA629" s="72"/>
      <c r="AB629" s="72"/>
      <c r="AC629" s="72"/>
      <c r="AD629" s="72"/>
      <c r="AE629" s="72"/>
      <c r="AG629" s="127"/>
      <c r="AN629" s="72"/>
      <c r="AO629" s="72"/>
      <c r="AP629" s="72"/>
      <c r="AQ629" s="72"/>
      <c r="AR629" s="72"/>
      <c r="AS629" s="72"/>
      <c r="AT629" s="72"/>
      <c r="AU629" s="72"/>
    </row>
    <row r="630" spans="27:64" x14ac:dyDescent="0.2">
      <c r="AA630" s="72"/>
      <c r="AB630" s="72"/>
      <c r="AC630" s="72"/>
      <c r="AD630" s="72"/>
      <c r="AE630" s="72"/>
      <c r="AG630" s="127"/>
      <c r="AN630" s="72"/>
      <c r="AO630" s="72"/>
      <c r="AP630" s="72"/>
      <c r="AQ630" s="72"/>
      <c r="AR630" s="72"/>
      <c r="AS630" s="72"/>
      <c r="AT630" s="72"/>
      <c r="AU630" s="72"/>
    </row>
    <row r="631" spans="27:64" x14ac:dyDescent="0.2">
      <c r="AA631" s="72"/>
      <c r="AB631" s="72"/>
      <c r="AC631" s="72"/>
      <c r="AD631" s="72"/>
      <c r="AE631" s="72"/>
      <c r="AG631" s="127"/>
      <c r="AN631" s="72"/>
      <c r="AO631" s="72"/>
      <c r="AP631" s="72"/>
      <c r="AQ631" s="72"/>
      <c r="AR631" s="72"/>
      <c r="AS631" s="72"/>
      <c r="AT631" s="72"/>
      <c r="AU631" s="72"/>
    </row>
    <row r="632" spans="27:64" x14ac:dyDescent="0.2">
      <c r="AA632" s="72"/>
      <c r="AB632" s="72"/>
      <c r="AC632" s="72"/>
      <c r="AD632" s="72"/>
      <c r="AE632" s="72"/>
      <c r="AG632" s="127"/>
      <c r="AN632" s="72"/>
      <c r="AO632" s="72"/>
      <c r="AP632" s="72"/>
      <c r="AQ632" s="72"/>
      <c r="AR632" s="72"/>
      <c r="AS632" s="72"/>
      <c r="AT632" s="72"/>
      <c r="AU632" s="72"/>
    </row>
    <row r="633" spans="27:64" x14ac:dyDescent="0.2">
      <c r="AA633" s="72"/>
      <c r="AB633" s="72"/>
      <c r="AC633" s="72"/>
      <c r="AD633" s="72"/>
      <c r="AE633" s="72"/>
      <c r="AG633" s="127"/>
      <c r="AN633" s="72"/>
      <c r="AO633" s="72"/>
      <c r="AP633" s="72"/>
      <c r="AQ633" s="72"/>
      <c r="AR633" s="72"/>
      <c r="AS633" s="72"/>
      <c r="AT633" s="72"/>
      <c r="AU633" s="72"/>
    </row>
    <row r="634" spans="27:64" x14ac:dyDescent="0.2">
      <c r="AA634" s="72"/>
      <c r="AB634" s="72"/>
      <c r="AC634" s="72"/>
      <c r="AD634" s="72"/>
      <c r="AE634" s="72"/>
      <c r="AG634" s="127"/>
      <c r="AN634" s="72"/>
      <c r="AO634" s="72"/>
      <c r="AP634" s="72"/>
      <c r="AQ634" s="72"/>
      <c r="AR634" s="72"/>
      <c r="AS634" s="72"/>
      <c r="AT634" s="72"/>
      <c r="AU634" s="72"/>
    </row>
    <row r="635" spans="27:64" x14ac:dyDescent="0.2">
      <c r="AA635" s="72"/>
      <c r="AB635" s="72"/>
      <c r="AC635" s="72"/>
      <c r="AD635" s="72"/>
      <c r="AE635" s="72"/>
      <c r="AG635" s="127"/>
      <c r="AN635" s="72"/>
      <c r="AO635" s="72"/>
      <c r="AP635" s="72"/>
      <c r="AQ635" s="72"/>
      <c r="AR635" s="72"/>
      <c r="AS635" s="72"/>
      <c r="AT635" s="72"/>
      <c r="AU635" s="72"/>
    </row>
    <row r="636" spans="27:64" x14ac:dyDescent="0.2">
      <c r="AA636" s="72"/>
      <c r="AB636" s="72"/>
      <c r="AC636" s="72"/>
      <c r="AD636" s="72"/>
      <c r="AE636" s="72"/>
      <c r="AG636" s="127"/>
      <c r="AN636" s="72"/>
      <c r="AO636" s="72"/>
      <c r="AP636" s="72"/>
      <c r="AQ636" s="72"/>
      <c r="AR636" s="72"/>
      <c r="AS636" s="72"/>
      <c r="AT636" s="72"/>
      <c r="AU636" s="72"/>
    </row>
    <row r="637" spans="27:64" x14ac:dyDescent="0.2">
      <c r="AA637" s="72"/>
      <c r="AB637" s="72"/>
      <c r="AC637" s="72"/>
      <c r="AD637" s="72"/>
      <c r="AE637" s="72"/>
      <c r="AG637" s="127"/>
      <c r="AN637" s="72"/>
      <c r="AO637" s="72"/>
      <c r="AP637" s="72"/>
      <c r="AQ637" s="72"/>
      <c r="AR637" s="72"/>
      <c r="AS637" s="72"/>
      <c r="AT637" s="72"/>
      <c r="AU637" s="72"/>
    </row>
    <row r="638" spans="27:64" x14ac:dyDescent="0.2">
      <c r="AA638" s="72"/>
      <c r="AB638" s="72"/>
      <c r="AC638" s="72"/>
      <c r="AD638" s="72"/>
      <c r="AE638" s="72"/>
      <c r="AG638" s="127"/>
      <c r="AN638" s="72"/>
      <c r="AO638" s="72"/>
      <c r="AP638" s="72"/>
      <c r="AQ638" s="72"/>
      <c r="AR638" s="72"/>
      <c r="AS638" s="72"/>
      <c r="AT638" s="72"/>
      <c r="AU638" s="72"/>
    </row>
    <row r="639" spans="27:64" x14ac:dyDescent="0.2">
      <c r="AA639" s="72"/>
      <c r="AB639" s="72"/>
      <c r="AC639" s="72"/>
      <c r="AD639" s="72"/>
      <c r="AE639" s="72"/>
      <c r="AG639" s="127"/>
      <c r="AN639" s="72"/>
      <c r="AO639" s="72"/>
      <c r="AP639" s="72"/>
      <c r="AQ639" s="72"/>
      <c r="AR639" s="72"/>
      <c r="AS639" s="72"/>
      <c r="AT639" s="72"/>
      <c r="AU639" s="72"/>
    </row>
    <row r="640" spans="27:64" x14ac:dyDescent="0.2">
      <c r="AA640" s="72"/>
      <c r="AB640" s="72"/>
      <c r="AC640" s="72"/>
      <c r="AD640" s="72"/>
      <c r="AE640" s="72"/>
      <c r="AG640" s="127"/>
      <c r="AN640" s="72"/>
      <c r="AO640" s="72"/>
      <c r="AP640" s="72"/>
      <c r="AQ640" s="72"/>
      <c r="AR640" s="72"/>
      <c r="AS640" s="72"/>
      <c r="AT640" s="72"/>
      <c r="AU640" s="72"/>
      <c r="AV640" s="72"/>
    </row>
    <row r="641" spans="27:47" x14ac:dyDescent="0.2">
      <c r="AA641" s="72"/>
      <c r="AB641" s="72"/>
      <c r="AC641" s="72"/>
      <c r="AD641" s="72"/>
      <c r="AE641" s="72"/>
      <c r="AG641" s="127"/>
      <c r="AN641" s="72"/>
      <c r="AO641" s="72"/>
      <c r="AP641" s="72"/>
      <c r="AQ641" s="72"/>
      <c r="AR641" s="72"/>
      <c r="AS641" s="72"/>
      <c r="AT641" s="72"/>
      <c r="AU641" s="72"/>
    </row>
    <row r="642" spans="27:47" x14ac:dyDescent="0.2">
      <c r="AA642" s="72"/>
      <c r="AB642" s="72"/>
      <c r="AC642" s="72"/>
      <c r="AD642" s="72"/>
      <c r="AE642" s="72"/>
      <c r="AG642" s="127"/>
      <c r="AN642" s="72"/>
      <c r="AO642" s="72"/>
      <c r="AP642" s="72"/>
      <c r="AQ642" s="72"/>
      <c r="AR642" s="72"/>
      <c r="AS642" s="72"/>
      <c r="AT642" s="72"/>
      <c r="AU642" s="72"/>
    </row>
    <row r="643" spans="27:47" x14ac:dyDescent="0.2">
      <c r="AA643" s="72"/>
      <c r="AB643" s="72"/>
      <c r="AC643" s="72"/>
      <c r="AD643" s="72"/>
      <c r="AE643" s="72"/>
      <c r="AG643" s="127"/>
      <c r="AN643" s="72"/>
      <c r="AO643" s="72"/>
      <c r="AP643" s="72"/>
      <c r="AQ643" s="72"/>
      <c r="AR643" s="72"/>
      <c r="AS643" s="72"/>
      <c r="AT643" s="72"/>
      <c r="AU643" s="72"/>
    </row>
    <row r="644" spans="27:47" x14ac:dyDescent="0.2">
      <c r="AA644" s="72"/>
      <c r="AB644" s="72"/>
      <c r="AC644" s="72"/>
      <c r="AD644" s="72"/>
      <c r="AE644" s="72"/>
      <c r="AG644" s="127"/>
      <c r="AN644" s="72"/>
      <c r="AO644" s="72"/>
      <c r="AP644" s="72"/>
      <c r="AQ644" s="72"/>
      <c r="AR644" s="72"/>
      <c r="AS644" s="72"/>
      <c r="AT644" s="72"/>
      <c r="AU644" s="72"/>
    </row>
    <row r="645" spans="27:47" x14ac:dyDescent="0.2">
      <c r="AA645" s="72"/>
      <c r="AB645" s="72"/>
      <c r="AC645" s="72"/>
      <c r="AD645" s="72"/>
      <c r="AE645" s="72"/>
      <c r="AG645" s="127"/>
      <c r="AN645" s="72"/>
      <c r="AO645" s="72"/>
      <c r="AP645" s="72"/>
      <c r="AQ645" s="72"/>
      <c r="AR645" s="72"/>
      <c r="AS645" s="72"/>
      <c r="AT645" s="72"/>
      <c r="AU645" s="72"/>
    </row>
    <row r="646" spans="27:47" x14ac:dyDescent="0.2">
      <c r="AA646" s="72"/>
      <c r="AB646" s="72"/>
      <c r="AC646" s="72"/>
      <c r="AD646" s="72"/>
      <c r="AE646" s="72"/>
      <c r="AG646" s="127"/>
      <c r="AN646" s="72"/>
      <c r="AO646" s="72"/>
      <c r="AP646" s="72"/>
      <c r="AQ646" s="72"/>
      <c r="AR646" s="72"/>
      <c r="AS646" s="72"/>
      <c r="AT646" s="72"/>
      <c r="AU646" s="72"/>
    </row>
    <row r="647" spans="27:47" x14ac:dyDescent="0.2">
      <c r="AA647" s="72"/>
      <c r="AB647" s="72"/>
      <c r="AC647" s="72"/>
      <c r="AD647" s="72"/>
      <c r="AE647" s="72"/>
      <c r="AG647" s="127"/>
      <c r="AN647" s="72"/>
      <c r="AO647" s="72"/>
      <c r="AP647" s="72"/>
      <c r="AQ647" s="72"/>
      <c r="AR647" s="72"/>
      <c r="AS647" s="72"/>
      <c r="AT647" s="72"/>
      <c r="AU647" s="72"/>
    </row>
    <row r="648" spans="27:47" x14ac:dyDescent="0.2">
      <c r="AA648" s="72"/>
      <c r="AB648" s="72"/>
      <c r="AC648" s="72"/>
      <c r="AD648" s="72"/>
      <c r="AE648" s="72"/>
      <c r="AG648" s="127"/>
      <c r="AN648" s="72"/>
      <c r="AO648" s="72"/>
      <c r="AP648" s="72"/>
      <c r="AQ648" s="72"/>
      <c r="AR648" s="72"/>
      <c r="AS648" s="72"/>
      <c r="AT648" s="72"/>
      <c r="AU648" s="72"/>
    </row>
    <row r="649" spans="27:47" x14ac:dyDescent="0.2">
      <c r="AA649" s="72"/>
      <c r="AB649" s="72"/>
      <c r="AC649" s="72"/>
      <c r="AD649" s="72"/>
      <c r="AE649" s="72"/>
      <c r="AG649" s="127"/>
      <c r="AN649" s="72"/>
      <c r="AO649" s="72"/>
      <c r="AP649" s="72"/>
      <c r="AQ649" s="72"/>
      <c r="AR649" s="72"/>
      <c r="AS649" s="72"/>
      <c r="AT649" s="72"/>
      <c r="AU649" s="72"/>
    </row>
    <row r="650" spans="27:47" x14ac:dyDescent="0.2">
      <c r="AA650" s="72"/>
      <c r="AB650" s="72"/>
      <c r="AC650" s="72"/>
      <c r="AD650" s="72"/>
      <c r="AE650" s="72"/>
      <c r="AG650" s="127"/>
      <c r="AN650" s="72"/>
      <c r="AO650" s="72"/>
      <c r="AP650" s="72"/>
      <c r="AQ650" s="72"/>
      <c r="AR650" s="72"/>
      <c r="AS650" s="72"/>
      <c r="AT650" s="72"/>
      <c r="AU650" s="72"/>
    </row>
    <row r="651" spans="27:47" x14ac:dyDescent="0.2">
      <c r="AA651" s="72"/>
      <c r="AB651" s="72"/>
      <c r="AC651" s="72"/>
      <c r="AD651" s="72"/>
      <c r="AE651" s="72"/>
      <c r="AG651" s="127"/>
      <c r="AN651" s="72"/>
      <c r="AO651" s="72"/>
      <c r="AP651" s="72"/>
      <c r="AQ651" s="72"/>
      <c r="AR651" s="72"/>
      <c r="AS651" s="72"/>
      <c r="AT651" s="72"/>
      <c r="AU651" s="72"/>
    </row>
    <row r="652" spans="27:47" x14ac:dyDescent="0.2">
      <c r="AA652" s="72"/>
      <c r="AB652" s="72"/>
      <c r="AC652" s="72"/>
      <c r="AD652" s="72"/>
      <c r="AE652" s="72"/>
      <c r="AG652" s="127"/>
      <c r="AN652" s="72"/>
      <c r="AO652" s="72"/>
      <c r="AP652" s="72"/>
      <c r="AQ652" s="72"/>
      <c r="AR652" s="72"/>
      <c r="AS652" s="72"/>
      <c r="AT652" s="72"/>
      <c r="AU652" s="72"/>
    </row>
    <row r="653" spans="27:47" x14ac:dyDescent="0.2">
      <c r="AA653" s="72"/>
      <c r="AB653" s="72"/>
      <c r="AC653" s="72"/>
      <c r="AD653" s="72"/>
      <c r="AE653" s="72"/>
      <c r="AG653" s="127"/>
      <c r="AN653" s="72"/>
      <c r="AO653" s="72"/>
      <c r="AP653" s="72"/>
      <c r="AQ653" s="72"/>
      <c r="AR653" s="72"/>
      <c r="AS653" s="72"/>
      <c r="AT653" s="72"/>
      <c r="AU653" s="72"/>
    </row>
    <row r="654" spans="27:47" x14ac:dyDescent="0.2">
      <c r="AA654" s="72"/>
      <c r="AB654" s="72"/>
      <c r="AC654" s="72"/>
      <c r="AD654" s="72"/>
      <c r="AE654" s="72"/>
      <c r="AG654" s="127"/>
      <c r="AN654" s="72"/>
      <c r="AO654" s="72"/>
      <c r="AP654" s="72"/>
      <c r="AQ654" s="72"/>
      <c r="AR654" s="72"/>
      <c r="AS654" s="72"/>
      <c r="AT654" s="72"/>
      <c r="AU654" s="72"/>
    </row>
    <row r="655" spans="27:47" x14ac:dyDescent="0.2">
      <c r="AA655" s="72"/>
      <c r="AB655" s="72"/>
      <c r="AC655" s="72"/>
      <c r="AD655" s="72"/>
      <c r="AE655" s="72"/>
      <c r="AG655" s="127"/>
      <c r="AN655" s="72"/>
      <c r="AO655" s="72"/>
      <c r="AP655" s="72"/>
      <c r="AQ655" s="72"/>
      <c r="AR655" s="72"/>
      <c r="AS655" s="72"/>
      <c r="AT655" s="72"/>
      <c r="AU655" s="72"/>
    </row>
    <row r="656" spans="27:47" x14ac:dyDescent="0.2">
      <c r="AA656" s="72"/>
      <c r="AB656" s="72"/>
      <c r="AC656" s="72"/>
      <c r="AD656" s="72"/>
      <c r="AE656" s="72"/>
      <c r="AG656" s="127"/>
      <c r="AN656" s="72"/>
      <c r="AO656" s="72"/>
      <c r="AP656" s="72"/>
      <c r="AQ656" s="72"/>
      <c r="AR656" s="72"/>
      <c r="AS656" s="72"/>
      <c r="AT656" s="72"/>
      <c r="AU656" s="72"/>
    </row>
    <row r="657" spans="27:64" x14ac:dyDescent="0.2">
      <c r="AA657" s="72"/>
      <c r="AB657" s="72"/>
      <c r="AC657" s="72"/>
      <c r="AD657" s="72"/>
      <c r="AE657" s="72"/>
      <c r="AG657" s="127"/>
      <c r="AN657" s="72"/>
      <c r="AO657" s="72"/>
      <c r="AP657" s="72"/>
      <c r="AQ657" s="72"/>
      <c r="AR657" s="72"/>
      <c r="AS657" s="72"/>
      <c r="AT657" s="72"/>
      <c r="AU657" s="72"/>
    </row>
    <row r="658" spans="27:64" x14ac:dyDescent="0.2">
      <c r="AA658" s="72"/>
      <c r="AB658" s="72"/>
      <c r="AC658" s="72"/>
      <c r="AD658" s="72"/>
      <c r="AE658" s="72"/>
      <c r="AG658" s="127"/>
      <c r="AN658" s="72"/>
      <c r="AO658" s="72"/>
      <c r="AP658" s="72"/>
      <c r="AQ658" s="72"/>
      <c r="AR658" s="72"/>
      <c r="AS658" s="72"/>
      <c r="AT658" s="72"/>
      <c r="AU658" s="72"/>
    </row>
    <row r="659" spans="27:64" x14ac:dyDescent="0.2">
      <c r="AA659" s="72"/>
      <c r="AB659" s="72"/>
      <c r="AC659" s="72"/>
      <c r="AD659" s="72"/>
      <c r="AE659" s="72"/>
      <c r="AG659" s="127"/>
      <c r="AN659" s="72"/>
      <c r="AO659" s="72"/>
      <c r="AP659" s="72"/>
      <c r="AQ659" s="72"/>
      <c r="AR659" s="72"/>
      <c r="AS659" s="72"/>
      <c r="AT659" s="72"/>
      <c r="AU659" s="72"/>
      <c r="AV659" s="72"/>
      <c r="AW659" s="72"/>
      <c r="AX659" s="72"/>
      <c r="AY659" s="72"/>
      <c r="AZ659" s="72"/>
      <c r="BA659" s="72"/>
      <c r="BB659" s="72"/>
      <c r="BC659" s="72"/>
      <c r="BD659" s="72"/>
      <c r="BE659" s="72"/>
      <c r="BF659" s="72"/>
      <c r="BG659" s="72"/>
      <c r="BH659" s="72"/>
      <c r="BI659" s="72"/>
      <c r="BJ659" s="72"/>
      <c r="BK659" s="72"/>
      <c r="BL659" s="72"/>
    </row>
    <row r="660" spans="27:64" x14ac:dyDescent="0.2">
      <c r="AA660" s="72"/>
      <c r="AB660" s="72"/>
      <c r="AC660" s="72"/>
      <c r="AD660" s="72"/>
      <c r="AE660" s="72"/>
      <c r="AG660" s="127"/>
      <c r="AN660" s="72"/>
      <c r="AO660" s="72"/>
      <c r="AP660" s="72"/>
      <c r="AQ660" s="72"/>
      <c r="AR660" s="72"/>
      <c r="AS660" s="72"/>
      <c r="AT660" s="72"/>
      <c r="AU660" s="72"/>
    </row>
    <row r="661" spans="27:64" x14ac:dyDescent="0.2">
      <c r="AA661" s="72"/>
      <c r="AB661" s="72"/>
      <c r="AC661" s="72"/>
      <c r="AD661" s="72"/>
      <c r="AE661" s="72"/>
      <c r="AG661" s="127"/>
      <c r="AN661" s="72"/>
      <c r="AO661" s="72"/>
      <c r="AP661" s="72"/>
      <c r="AQ661" s="72"/>
      <c r="AR661" s="72"/>
      <c r="AS661" s="72"/>
      <c r="AT661" s="72"/>
      <c r="AU661" s="72"/>
    </row>
    <row r="662" spans="27:64" x14ac:dyDescent="0.2">
      <c r="AA662" s="72"/>
      <c r="AB662" s="72"/>
      <c r="AC662" s="72"/>
      <c r="AD662" s="72"/>
      <c r="AE662" s="72"/>
      <c r="AG662" s="127"/>
      <c r="AN662" s="72"/>
      <c r="AO662" s="72"/>
      <c r="AP662" s="72"/>
      <c r="AQ662" s="72"/>
      <c r="AR662" s="72"/>
      <c r="AS662" s="72"/>
      <c r="AT662" s="72"/>
      <c r="AU662" s="72"/>
    </row>
    <row r="663" spans="27:64" x14ac:dyDescent="0.2">
      <c r="AA663" s="72"/>
      <c r="AB663" s="72"/>
      <c r="AC663" s="72"/>
      <c r="AD663" s="72"/>
      <c r="AE663" s="72"/>
      <c r="AG663" s="127"/>
      <c r="AN663" s="72"/>
      <c r="AO663" s="72"/>
      <c r="AP663" s="72"/>
      <c r="AQ663" s="72"/>
      <c r="AR663" s="72"/>
      <c r="AS663" s="72"/>
      <c r="AT663" s="72"/>
      <c r="AU663" s="72"/>
    </row>
    <row r="664" spans="27:64" x14ac:dyDescent="0.2">
      <c r="AA664" s="72"/>
      <c r="AB664" s="72"/>
      <c r="AC664" s="72"/>
      <c r="AD664" s="72"/>
      <c r="AE664" s="72"/>
      <c r="AG664" s="127"/>
      <c r="AN664" s="72"/>
      <c r="AO664" s="72"/>
      <c r="AP664" s="72"/>
      <c r="AQ664" s="72"/>
      <c r="AR664" s="72"/>
      <c r="AS664" s="72"/>
      <c r="AT664" s="72"/>
      <c r="AU664" s="72"/>
      <c r="AV664" s="72"/>
      <c r="AW664" s="72"/>
      <c r="AX664" s="72"/>
      <c r="AY664" s="72"/>
      <c r="AZ664" s="72"/>
      <c r="BA664" s="72"/>
      <c r="BB664" s="72"/>
      <c r="BC664" s="72"/>
      <c r="BD664" s="72"/>
      <c r="BE664" s="72"/>
      <c r="BF664" s="72"/>
      <c r="BG664" s="72"/>
      <c r="BH664" s="72"/>
      <c r="BI664" s="72"/>
      <c r="BJ664" s="72"/>
      <c r="BK664" s="72"/>
      <c r="BL664" s="72"/>
    </row>
    <row r="665" spans="27:64" x14ac:dyDescent="0.2">
      <c r="AA665" s="72"/>
      <c r="AB665" s="72"/>
      <c r="AC665" s="72"/>
      <c r="AD665" s="72"/>
      <c r="AE665" s="72"/>
      <c r="AG665" s="127"/>
      <c r="AN665" s="72"/>
      <c r="AO665" s="72"/>
      <c r="AP665" s="72"/>
      <c r="AQ665" s="72"/>
      <c r="AR665" s="72"/>
      <c r="AS665" s="72"/>
      <c r="AT665" s="72"/>
      <c r="AU665" s="72"/>
    </row>
    <row r="666" spans="27:64" x14ac:dyDescent="0.2">
      <c r="AA666" s="72"/>
      <c r="AB666" s="72"/>
      <c r="AC666" s="72"/>
      <c r="AD666" s="72"/>
      <c r="AE666" s="72"/>
      <c r="AG666" s="127"/>
      <c r="AN666" s="72"/>
      <c r="AO666" s="72"/>
      <c r="AP666" s="72"/>
      <c r="AQ666" s="72"/>
      <c r="AR666" s="72"/>
      <c r="AS666" s="72"/>
      <c r="AT666" s="72"/>
      <c r="AU666" s="72"/>
    </row>
    <row r="667" spans="27:64" x14ac:dyDescent="0.2">
      <c r="AA667" s="72"/>
      <c r="AB667" s="72"/>
      <c r="AC667" s="72"/>
      <c r="AD667" s="72"/>
      <c r="AE667" s="72"/>
      <c r="AG667" s="127"/>
      <c r="AN667" s="72"/>
      <c r="AO667" s="72"/>
      <c r="AP667" s="72"/>
      <c r="AQ667" s="72"/>
      <c r="AR667" s="72"/>
      <c r="AS667" s="72"/>
      <c r="AT667" s="72"/>
      <c r="AU667" s="72"/>
    </row>
    <row r="668" spans="27:64" x14ac:dyDescent="0.2">
      <c r="AA668" s="72"/>
      <c r="AB668" s="72"/>
      <c r="AC668" s="72"/>
      <c r="AD668" s="72"/>
      <c r="AE668" s="72"/>
      <c r="AG668" s="127"/>
      <c r="AN668" s="72"/>
      <c r="AO668" s="72"/>
      <c r="AP668" s="72"/>
      <c r="AQ668" s="72"/>
      <c r="AR668" s="72"/>
      <c r="AS668" s="72"/>
      <c r="AT668" s="72"/>
      <c r="AU668" s="72"/>
    </row>
    <row r="669" spans="27:64" x14ac:dyDescent="0.2">
      <c r="AA669" s="72"/>
      <c r="AB669" s="72"/>
      <c r="AC669" s="72"/>
      <c r="AD669" s="72"/>
      <c r="AE669" s="72"/>
      <c r="AG669" s="127"/>
      <c r="AN669" s="72"/>
      <c r="AO669" s="72"/>
      <c r="AP669" s="72"/>
      <c r="AQ669" s="72"/>
      <c r="AR669" s="72"/>
      <c r="AS669" s="72"/>
      <c r="AT669" s="72"/>
      <c r="AU669" s="72"/>
      <c r="AV669" s="72"/>
      <c r="AX669" s="72"/>
    </row>
    <row r="670" spans="27:64" x14ac:dyDescent="0.2">
      <c r="AA670" s="72"/>
      <c r="AB670" s="72"/>
      <c r="AC670" s="72"/>
      <c r="AD670" s="72"/>
      <c r="AE670" s="72"/>
      <c r="AG670" s="127"/>
      <c r="AN670" s="72"/>
      <c r="AO670" s="72"/>
      <c r="AP670" s="72"/>
      <c r="AQ670" s="72"/>
      <c r="AR670" s="72"/>
      <c r="AS670" s="72"/>
      <c r="AT670" s="72"/>
      <c r="AU670" s="72"/>
    </row>
    <row r="671" spans="27:64" x14ac:dyDescent="0.2">
      <c r="AA671" s="72"/>
      <c r="AB671" s="72"/>
      <c r="AC671" s="72"/>
      <c r="AD671" s="72"/>
      <c r="AE671" s="72"/>
      <c r="AG671" s="127"/>
      <c r="AN671" s="72"/>
      <c r="AO671" s="72"/>
      <c r="AP671" s="72"/>
      <c r="AQ671" s="72"/>
      <c r="AR671" s="72"/>
      <c r="AS671" s="72"/>
      <c r="AT671" s="72"/>
      <c r="AU671" s="72"/>
    </row>
    <row r="672" spans="27:64" x14ac:dyDescent="0.2">
      <c r="AA672" s="72"/>
      <c r="AB672" s="72"/>
      <c r="AC672" s="72"/>
      <c r="AD672" s="72"/>
      <c r="AE672" s="72"/>
      <c r="AG672" s="127"/>
      <c r="AN672" s="72"/>
      <c r="AO672" s="72"/>
      <c r="AP672" s="72"/>
      <c r="AQ672" s="72"/>
      <c r="AR672" s="72"/>
      <c r="AS672" s="72"/>
      <c r="AT672" s="72"/>
      <c r="AU672" s="72"/>
    </row>
    <row r="673" spans="27:47" x14ac:dyDescent="0.2">
      <c r="AA673" s="72"/>
      <c r="AB673" s="72"/>
      <c r="AC673" s="72"/>
      <c r="AD673" s="72"/>
      <c r="AE673" s="72"/>
      <c r="AG673" s="127"/>
      <c r="AN673" s="72"/>
      <c r="AO673" s="72"/>
      <c r="AP673" s="72"/>
      <c r="AQ673" s="72"/>
      <c r="AR673" s="72"/>
      <c r="AS673" s="72"/>
      <c r="AT673" s="72"/>
      <c r="AU673" s="72"/>
    </row>
    <row r="674" spans="27:47" x14ac:dyDescent="0.2">
      <c r="AA674" s="72"/>
      <c r="AB674" s="72"/>
      <c r="AC674" s="72"/>
      <c r="AD674" s="72"/>
      <c r="AE674" s="72"/>
      <c r="AG674" s="127"/>
      <c r="AN674" s="72"/>
      <c r="AO674" s="72"/>
      <c r="AP674" s="72"/>
      <c r="AQ674" s="72"/>
      <c r="AR674" s="72"/>
      <c r="AS674" s="72"/>
      <c r="AT674" s="72"/>
      <c r="AU674" s="72"/>
    </row>
    <row r="675" spans="27:47" x14ac:dyDescent="0.2">
      <c r="AA675" s="72"/>
      <c r="AB675" s="72"/>
      <c r="AC675" s="72"/>
      <c r="AD675" s="72"/>
      <c r="AE675" s="72"/>
      <c r="AG675" s="127"/>
      <c r="AN675" s="72"/>
      <c r="AO675" s="72"/>
      <c r="AP675" s="72"/>
      <c r="AQ675" s="72"/>
      <c r="AR675" s="72"/>
      <c r="AS675" s="72"/>
      <c r="AT675" s="72"/>
      <c r="AU675" s="72"/>
    </row>
    <row r="676" spans="27:47" x14ac:dyDescent="0.2">
      <c r="AA676" s="72"/>
      <c r="AB676" s="72"/>
      <c r="AC676" s="72"/>
      <c r="AD676" s="72"/>
      <c r="AE676" s="72"/>
      <c r="AG676" s="127"/>
      <c r="AN676" s="72"/>
      <c r="AO676" s="72"/>
      <c r="AP676" s="72"/>
      <c r="AQ676" s="72"/>
      <c r="AR676" s="72"/>
      <c r="AS676" s="72"/>
      <c r="AT676" s="72"/>
      <c r="AU676" s="72"/>
    </row>
    <row r="677" spans="27:47" x14ac:dyDescent="0.2">
      <c r="AA677" s="72"/>
      <c r="AB677" s="72"/>
      <c r="AC677" s="72"/>
      <c r="AD677" s="72"/>
      <c r="AE677" s="72"/>
      <c r="AG677" s="127"/>
      <c r="AN677" s="72"/>
      <c r="AO677" s="72"/>
      <c r="AP677" s="72"/>
      <c r="AQ677" s="72"/>
      <c r="AR677" s="72"/>
      <c r="AS677" s="72"/>
      <c r="AT677" s="72"/>
      <c r="AU677" s="72"/>
    </row>
    <row r="678" spans="27:47" x14ac:dyDescent="0.2">
      <c r="AA678" s="72"/>
      <c r="AB678" s="72"/>
      <c r="AC678" s="72"/>
      <c r="AD678" s="72"/>
      <c r="AE678" s="72"/>
      <c r="AG678" s="127"/>
      <c r="AN678" s="72"/>
      <c r="AO678" s="72"/>
      <c r="AP678" s="72"/>
      <c r="AQ678" s="72"/>
      <c r="AR678" s="72"/>
      <c r="AS678" s="72"/>
      <c r="AT678" s="72"/>
      <c r="AU678" s="72"/>
    </row>
    <row r="679" spans="27:47" x14ac:dyDescent="0.2">
      <c r="AA679" s="72"/>
      <c r="AB679" s="72"/>
      <c r="AC679" s="72"/>
      <c r="AD679" s="72"/>
      <c r="AE679" s="72"/>
      <c r="AG679" s="127"/>
      <c r="AN679" s="72"/>
      <c r="AO679" s="72"/>
      <c r="AP679" s="72"/>
      <c r="AQ679" s="72"/>
      <c r="AR679" s="72"/>
      <c r="AS679" s="72"/>
      <c r="AT679" s="72"/>
      <c r="AU679" s="72"/>
    </row>
    <row r="680" spans="27:47" x14ac:dyDescent="0.2">
      <c r="AA680" s="72"/>
      <c r="AB680" s="72"/>
      <c r="AC680" s="72"/>
      <c r="AD680" s="72"/>
      <c r="AE680" s="72"/>
      <c r="AG680" s="127"/>
      <c r="AN680" s="72"/>
      <c r="AO680" s="72"/>
      <c r="AP680" s="72"/>
      <c r="AQ680" s="72"/>
      <c r="AR680" s="72"/>
      <c r="AS680" s="72"/>
      <c r="AT680" s="72"/>
      <c r="AU680" s="72"/>
    </row>
    <row r="681" spans="27:47" x14ac:dyDescent="0.2">
      <c r="AA681" s="72"/>
      <c r="AB681" s="72"/>
      <c r="AC681" s="72"/>
      <c r="AD681" s="72"/>
      <c r="AE681" s="72"/>
      <c r="AG681" s="127"/>
      <c r="AN681" s="72"/>
      <c r="AO681" s="72"/>
      <c r="AP681" s="72"/>
      <c r="AQ681" s="72"/>
      <c r="AR681" s="72"/>
      <c r="AS681" s="72"/>
      <c r="AT681" s="72"/>
      <c r="AU681" s="72"/>
    </row>
    <row r="682" spans="27:47" x14ac:dyDescent="0.2">
      <c r="AA682" s="72"/>
      <c r="AB682" s="72"/>
      <c r="AC682" s="72"/>
      <c r="AD682" s="72"/>
      <c r="AE682" s="72"/>
      <c r="AG682" s="127"/>
      <c r="AN682" s="72"/>
      <c r="AO682" s="72"/>
      <c r="AP682" s="72"/>
      <c r="AQ682" s="72"/>
      <c r="AR682" s="72"/>
      <c r="AS682" s="72"/>
      <c r="AT682" s="72"/>
      <c r="AU682" s="72"/>
    </row>
    <row r="683" spans="27:47" x14ac:dyDescent="0.2">
      <c r="AA683" s="72"/>
      <c r="AB683" s="72"/>
      <c r="AC683" s="72"/>
      <c r="AD683" s="72"/>
      <c r="AE683" s="72"/>
      <c r="AG683" s="127"/>
      <c r="AN683" s="72"/>
      <c r="AO683" s="72"/>
      <c r="AP683" s="72"/>
      <c r="AQ683" s="72"/>
      <c r="AR683" s="72"/>
      <c r="AS683" s="72"/>
      <c r="AT683" s="72"/>
      <c r="AU683" s="72"/>
    </row>
    <row r="684" spans="27:47" x14ac:dyDescent="0.2">
      <c r="AA684" s="72"/>
      <c r="AB684" s="72"/>
      <c r="AC684" s="72"/>
      <c r="AD684" s="72"/>
      <c r="AE684" s="72"/>
      <c r="AG684" s="127"/>
      <c r="AN684" s="72"/>
      <c r="AO684" s="72"/>
      <c r="AP684" s="72"/>
      <c r="AQ684" s="72"/>
      <c r="AR684" s="72"/>
      <c r="AS684" s="72"/>
      <c r="AT684" s="72"/>
      <c r="AU684" s="72"/>
    </row>
    <row r="685" spans="27:47" x14ac:dyDescent="0.2">
      <c r="AA685" s="72"/>
      <c r="AB685" s="72"/>
      <c r="AC685" s="72"/>
      <c r="AD685" s="72"/>
      <c r="AE685" s="72"/>
      <c r="AG685" s="127"/>
      <c r="AN685" s="72"/>
      <c r="AO685" s="72"/>
      <c r="AP685" s="72"/>
      <c r="AQ685" s="72"/>
      <c r="AR685" s="72"/>
      <c r="AS685" s="72"/>
      <c r="AT685" s="72"/>
      <c r="AU685" s="72"/>
    </row>
    <row r="686" spans="27:47" x14ac:dyDescent="0.2">
      <c r="AA686" s="72"/>
      <c r="AB686" s="72"/>
      <c r="AC686" s="72"/>
      <c r="AD686" s="72"/>
      <c r="AE686" s="72"/>
      <c r="AG686" s="127"/>
      <c r="AN686" s="72"/>
      <c r="AO686" s="72"/>
      <c r="AP686" s="72"/>
      <c r="AQ686" s="72"/>
      <c r="AR686" s="72"/>
      <c r="AS686" s="72"/>
      <c r="AT686" s="72"/>
      <c r="AU686" s="72"/>
    </row>
    <row r="687" spans="27:47" x14ac:dyDescent="0.2">
      <c r="AA687" s="72"/>
      <c r="AB687" s="72"/>
      <c r="AC687" s="72"/>
      <c r="AD687" s="72"/>
      <c r="AE687" s="72"/>
      <c r="AG687" s="127"/>
      <c r="AN687" s="72"/>
      <c r="AO687" s="72"/>
      <c r="AP687" s="72"/>
      <c r="AQ687" s="72"/>
      <c r="AR687" s="72"/>
      <c r="AS687" s="72"/>
      <c r="AT687" s="72"/>
      <c r="AU687" s="72"/>
    </row>
    <row r="688" spans="27:47" x14ac:dyDescent="0.2">
      <c r="AA688" s="72"/>
      <c r="AB688" s="72"/>
      <c r="AC688" s="72"/>
      <c r="AD688" s="72"/>
      <c r="AE688" s="72"/>
      <c r="AG688" s="127"/>
      <c r="AN688" s="72"/>
      <c r="AO688" s="72"/>
      <c r="AP688" s="72"/>
      <c r="AQ688" s="72"/>
      <c r="AR688" s="72"/>
      <c r="AS688" s="72"/>
      <c r="AT688" s="72"/>
      <c r="AU688" s="72"/>
    </row>
    <row r="689" spans="27:64" x14ac:dyDescent="0.2">
      <c r="AA689" s="72"/>
      <c r="AB689" s="72"/>
      <c r="AC689" s="72"/>
      <c r="AD689" s="72"/>
      <c r="AE689" s="72"/>
      <c r="AG689" s="127"/>
      <c r="AN689" s="72"/>
      <c r="AO689" s="72"/>
      <c r="AP689" s="72"/>
      <c r="AQ689" s="72"/>
      <c r="AR689" s="72"/>
      <c r="AS689" s="72"/>
      <c r="AT689" s="72"/>
      <c r="AU689" s="72"/>
    </row>
    <row r="690" spans="27:64" x14ac:dyDescent="0.2">
      <c r="AA690" s="72"/>
      <c r="AB690" s="72"/>
      <c r="AC690" s="72"/>
      <c r="AD690" s="72"/>
      <c r="AE690" s="72"/>
      <c r="AG690" s="127"/>
      <c r="AN690" s="72"/>
      <c r="AO690" s="72"/>
      <c r="AP690" s="72"/>
      <c r="AQ690" s="72"/>
      <c r="AR690" s="72"/>
      <c r="AS690" s="72"/>
      <c r="AT690" s="72"/>
      <c r="AU690" s="72"/>
    </row>
    <row r="691" spans="27:64" x14ac:dyDescent="0.2">
      <c r="AA691" s="72"/>
      <c r="AB691" s="72"/>
      <c r="AC691" s="72"/>
      <c r="AD691" s="72"/>
      <c r="AE691" s="72"/>
      <c r="AG691" s="127"/>
      <c r="AN691" s="72"/>
      <c r="AO691" s="72"/>
      <c r="AP691" s="72"/>
      <c r="AQ691" s="72"/>
      <c r="AR691" s="72"/>
      <c r="AS691" s="72"/>
      <c r="AT691" s="72"/>
      <c r="AU691" s="72"/>
      <c r="AV691" s="72"/>
      <c r="AW691" s="72"/>
      <c r="AX691" s="72"/>
      <c r="AY691" s="72"/>
      <c r="AZ691" s="72"/>
      <c r="BA691" s="72"/>
      <c r="BB691" s="72"/>
      <c r="BC691" s="72"/>
      <c r="BD691" s="72"/>
      <c r="BE691" s="72"/>
      <c r="BF691" s="72"/>
      <c r="BG691" s="72"/>
      <c r="BH691" s="72"/>
      <c r="BI691" s="72"/>
      <c r="BJ691" s="72"/>
      <c r="BK691" s="72"/>
      <c r="BL691" s="72"/>
    </row>
    <row r="692" spans="27:64" x14ac:dyDescent="0.2">
      <c r="AA692" s="72"/>
      <c r="AB692" s="72"/>
      <c r="AC692" s="72"/>
      <c r="AD692" s="72"/>
      <c r="AE692" s="72"/>
      <c r="AG692" s="127"/>
      <c r="AN692" s="72"/>
      <c r="AO692" s="72"/>
      <c r="AP692" s="72"/>
      <c r="AQ692" s="72"/>
      <c r="AR692" s="72"/>
      <c r="AS692" s="72"/>
      <c r="AT692" s="72"/>
      <c r="AU692" s="72"/>
    </row>
    <row r="693" spans="27:64" x14ac:dyDescent="0.2">
      <c r="AA693" s="72"/>
      <c r="AB693" s="72"/>
      <c r="AC693" s="72"/>
      <c r="AD693" s="72"/>
      <c r="AE693" s="72"/>
      <c r="AG693" s="127"/>
      <c r="AN693" s="72"/>
      <c r="AO693" s="72"/>
      <c r="AP693" s="72"/>
      <c r="AQ693" s="72"/>
      <c r="AR693" s="72"/>
      <c r="AS693" s="72"/>
      <c r="AT693" s="72"/>
      <c r="AU693" s="72"/>
    </row>
    <row r="694" spans="27:64" x14ac:dyDescent="0.2">
      <c r="AA694" s="72"/>
      <c r="AB694" s="72"/>
      <c r="AC694" s="72"/>
      <c r="AD694" s="72"/>
      <c r="AE694" s="72"/>
      <c r="AG694" s="127"/>
      <c r="AN694" s="72"/>
      <c r="AO694" s="72"/>
      <c r="AP694" s="72"/>
      <c r="AQ694" s="72"/>
      <c r="AR694" s="72"/>
      <c r="AS694" s="72"/>
      <c r="AT694" s="72"/>
      <c r="AU694" s="72"/>
    </row>
    <row r="695" spans="27:64" x14ac:dyDescent="0.2">
      <c r="AA695" s="72"/>
      <c r="AB695" s="72"/>
      <c r="AC695" s="72"/>
      <c r="AD695" s="72"/>
      <c r="AE695" s="72"/>
      <c r="AG695" s="127"/>
      <c r="AN695" s="72"/>
      <c r="AO695" s="72"/>
      <c r="AP695" s="72"/>
      <c r="AQ695" s="72"/>
      <c r="AR695" s="72"/>
      <c r="AS695" s="72"/>
      <c r="AT695" s="72"/>
      <c r="AU695" s="72"/>
    </row>
    <row r="696" spans="27:64" x14ac:dyDescent="0.2">
      <c r="AA696" s="72"/>
      <c r="AB696" s="72"/>
      <c r="AC696" s="72"/>
      <c r="AD696" s="72"/>
      <c r="AE696" s="72"/>
      <c r="AG696" s="127"/>
      <c r="AN696" s="72"/>
      <c r="AO696" s="72"/>
      <c r="AP696" s="72"/>
      <c r="AQ696" s="72"/>
      <c r="AR696" s="72"/>
      <c r="AS696" s="72"/>
      <c r="AT696" s="72"/>
      <c r="AU696" s="72"/>
    </row>
    <row r="697" spans="27:64" x14ac:dyDescent="0.2">
      <c r="AA697" s="72"/>
      <c r="AB697" s="72"/>
      <c r="AC697" s="72"/>
      <c r="AD697" s="72"/>
      <c r="AE697" s="72"/>
      <c r="AG697" s="127"/>
      <c r="AN697" s="72"/>
      <c r="AO697" s="72"/>
      <c r="AP697" s="72"/>
      <c r="AQ697" s="72"/>
      <c r="AR697" s="72"/>
      <c r="AS697" s="72"/>
      <c r="AT697" s="72"/>
      <c r="AU697" s="72"/>
    </row>
    <row r="698" spans="27:64" x14ac:dyDescent="0.2">
      <c r="AA698" s="72"/>
      <c r="AB698" s="72"/>
      <c r="AC698" s="72"/>
      <c r="AD698" s="72"/>
      <c r="AE698" s="72"/>
      <c r="AG698" s="127"/>
      <c r="AN698" s="72"/>
      <c r="AO698" s="72"/>
      <c r="AP698" s="72"/>
      <c r="AQ698" s="72"/>
      <c r="AR698" s="72"/>
      <c r="AS698" s="72"/>
      <c r="AT698" s="72"/>
      <c r="AU698" s="72"/>
    </row>
    <row r="699" spans="27:64" x14ac:dyDescent="0.2">
      <c r="AA699" s="72"/>
      <c r="AB699" s="72"/>
      <c r="AC699" s="72"/>
      <c r="AD699" s="72"/>
      <c r="AE699" s="72"/>
      <c r="AG699" s="127"/>
      <c r="AN699" s="72"/>
      <c r="AO699" s="72"/>
      <c r="AP699" s="72"/>
      <c r="AQ699" s="72"/>
      <c r="AR699" s="72"/>
      <c r="AS699" s="72"/>
      <c r="AT699" s="72"/>
      <c r="AU699" s="72"/>
    </row>
    <row r="700" spans="27:64" x14ac:dyDescent="0.2">
      <c r="AA700" s="72"/>
      <c r="AB700" s="72"/>
      <c r="AC700" s="72"/>
      <c r="AD700" s="72"/>
      <c r="AE700" s="72"/>
      <c r="AG700" s="127"/>
      <c r="AN700" s="72"/>
      <c r="AO700" s="72"/>
      <c r="AP700" s="72"/>
      <c r="AQ700" s="72"/>
      <c r="AR700" s="72"/>
      <c r="AS700" s="72"/>
      <c r="AT700" s="72"/>
      <c r="AU700" s="72"/>
    </row>
    <row r="701" spans="27:64" x14ac:dyDescent="0.2">
      <c r="AA701" s="72"/>
      <c r="AB701" s="72"/>
      <c r="AC701" s="72"/>
      <c r="AD701" s="72"/>
      <c r="AE701" s="72"/>
      <c r="AG701" s="127"/>
      <c r="AN701" s="72"/>
      <c r="AO701" s="72"/>
      <c r="AP701" s="72"/>
      <c r="AQ701" s="72"/>
      <c r="AR701" s="72"/>
      <c r="AS701" s="72"/>
      <c r="AT701" s="72"/>
      <c r="AU701" s="72"/>
    </row>
    <row r="702" spans="27:64" x14ac:dyDescent="0.2">
      <c r="AA702" s="72"/>
      <c r="AB702" s="72"/>
      <c r="AC702" s="72"/>
      <c r="AD702" s="72"/>
      <c r="AE702" s="72"/>
      <c r="AG702" s="127"/>
      <c r="AN702" s="72"/>
      <c r="AO702" s="72"/>
      <c r="AP702" s="72"/>
      <c r="AQ702" s="72"/>
      <c r="AR702" s="72"/>
      <c r="AS702" s="72"/>
      <c r="AT702" s="72"/>
      <c r="AU702" s="72"/>
    </row>
    <row r="703" spans="27:64" x14ac:dyDescent="0.2">
      <c r="AA703" s="72"/>
      <c r="AB703" s="72"/>
      <c r="AC703" s="72"/>
      <c r="AD703" s="72"/>
      <c r="AE703" s="72"/>
      <c r="AG703" s="127"/>
      <c r="AN703" s="72"/>
      <c r="AO703" s="72"/>
      <c r="AP703" s="72"/>
      <c r="AQ703" s="72"/>
      <c r="AR703" s="72"/>
      <c r="AS703" s="72"/>
      <c r="AT703" s="72"/>
      <c r="AU703" s="72"/>
    </row>
    <row r="704" spans="27:64" x14ac:dyDescent="0.2">
      <c r="AA704" s="72"/>
      <c r="AB704" s="72"/>
      <c r="AC704" s="72"/>
      <c r="AD704" s="72"/>
      <c r="AE704" s="72"/>
      <c r="AG704" s="127"/>
      <c r="AN704" s="72"/>
      <c r="AO704" s="72"/>
      <c r="AP704" s="72"/>
      <c r="AQ704" s="72"/>
      <c r="AR704" s="72"/>
      <c r="AS704" s="72"/>
      <c r="AT704" s="72"/>
      <c r="AU704" s="72"/>
    </row>
    <row r="705" spans="27:47" x14ac:dyDescent="0.2">
      <c r="AA705" s="72"/>
      <c r="AB705" s="72"/>
      <c r="AC705" s="72"/>
      <c r="AD705" s="72"/>
      <c r="AE705" s="72"/>
      <c r="AG705" s="127"/>
      <c r="AN705" s="72"/>
      <c r="AO705" s="72"/>
      <c r="AP705" s="72"/>
      <c r="AQ705" s="72"/>
      <c r="AR705" s="72"/>
      <c r="AS705" s="72"/>
      <c r="AT705" s="72"/>
      <c r="AU705" s="72"/>
    </row>
    <row r="706" spans="27:47" x14ac:dyDescent="0.2">
      <c r="AA706" s="72"/>
      <c r="AB706" s="72"/>
      <c r="AC706" s="72"/>
      <c r="AD706" s="72"/>
      <c r="AE706" s="72"/>
      <c r="AG706" s="127"/>
      <c r="AN706" s="72"/>
      <c r="AO706" s="72"/>
      <c r="AP706" s="72"/>
      <c r="AQ706" s="72"/>
      <c r="AR706" s="72"/>
      <c r="AS706" s="72"/>
      <c r="AT706" s="72"/>
      <c r="AU706" s="72"/>
    </row>
    <row r="707" spans="27:47" x14ac:dyDescent="0.2">
      <c r="AA707" s="72"/>
      <c r="AB707" s="72"/>
      <c r="AC707" s="72"/>
      <c r="AD707" s="72"/>
      <c r="AE707" s="72"/>
      <c r="AG707" s="127"/>
      <c r="AN707" s="72"/>
      <c r="AO707" s="72"/>
      <c r="AP707" s="72"/>
      <c r="AQ707" s="72"/>
      <c r="AR707" s="72"/>
      <c r="AS707" s="72"/>
      <c r="AT707" s="72"/>
      <c r="AU707" s="72"/>
    </row>
    <row r="708" spans="27:47" x14ac:dyDescent="0.2">
      <c r="AA708" s="72"/>
      <c r="AB708" s="72"/>
      <c r="AC708" s="72"/>
      <c r="AD708" s="72"/>
      <c r="AE708" s="72"/>
      <c r="AG708" s="127"/>
      <c r="AN708" s="72"/>
      <c r="AO708" s="72"/>
      <c r="AP708" s="72"/>
      <c r="AQ708" s="72"/>
      <c r="AR708" s="72"/>
      <c r="AS708" s="72"/>
      <c r="AT708" s="72"/>
      <c r="AU708" s="72"/>
    </row>
    <row r="709" spans="27:47" x14ac:dyDescent="0.2">
      <c r="AA709" s="72"/>
      <c r="AB709" s="72"/>
      <c r="AC709" s="72"/>
      <c r="AD709" s="72"/>
      <c r="AE709" s="72"/>
      <c r="AG709" s="127"/>
      <c r="AN709" s="72"/>
      <c r="AO709" s="72"/>
      <c r="AP709" s="72"/>
      <c r="AQ709" s="72"/>
      <c r="AR709" s="72"/>
      <c r="AS709" s="72"/>
      <c r="AT709" s="72"/>
      <c r="AU709" s="72"/>
    </row>
    <row r="710" spans="27:47" x14ac:dyDescent="0.2">
      <c r="AA710" s="72"/>
      <c r="AB710" s="72"/>
      <c r="AC710" s="72"/>
      <c r="AD710" s="72"/>
      <c r="AE710" s="72"/>
      <c r="AG710" s="127"/>
      <c r="AN710" s="72"/>
      <c r="AO710" s="72"/>
      <c r="AP710" s="72"/>
      <c r="AQ710" s="72"/>
      <c r="AR710" s="72"/>
      <c r="AS710" s="72"/>
      <c r="AT710" s="72"/>
      <c r="AU710" s="72"/>
    </row>
    <row r="711" spans="27:47" x14ac:dyDescent="0.2">
      <c r="AA711" s="72"/>
      <c r="AB711" s="72"/>
      <c r="AC711" s="72"/>
      <c r="AD711" s="72"/>
      <c r="AE711" s="72"/>
      <c r="AG711" s="127"/>
      <c r="AN711" s="72"/>
      <c r="AO711" s="72"/>
      <c r="AP711" s="72"/>
      <c r="AQ711" s="72"/>
      <c r="AR711" s="72"/>
      <c r="AS711" s="72"/>
      <c r="AT711" s="72"/>
      <c r="AU711" s="72"/>
    </row>
    <row r="712" spans="27:47" x14ac:dyDescent="0.2">
      <c r="AA712" s="72"/>
      <c r="AB712" s="72"/>
      <c r="AC712" s="72"/>
      <c r="AD712" s="72"/>
      <c r="AE712" s="72"/>
      <c r="AG712" s="127"/>
      <c r="AN712" s="72"/>
      <c r="AO712" s="72"/>
      <c r="AP712" s="72"/>
      <c r="AQ712" s="72"/>
      <c r="AR712" s="72"/>
      <c r="AS712" s="72"/>
      <c r="AT712" s="72"/>
      <c r="AU712" s="72"/>
    </row>
    <row r="713" spans="27:47" x14ac:dyDescent="0.2">
      <c r="AA713" s="72"/>
      <c r="AB713" s="72"/>
      <c r="AC713" s="72"/>
      <c r="AD713" s="72"/>
      <c r="AE713" s="72"/>
      <c r="AG713" s="127"/>
      <c r="AN713" s="72"/>
      <c r="AO713" s="72"/>
      <c r="AP713" s="72"/>
      <c r="AQ713" s="72"/>
      <c r="AR713" s="72"/>
      <c r="AS713" s="72"/>
      <c r="AT713" s="72"/>
      <c r="AU713" s="72"/>
    </row>
    <row r="714" spans="27:47" x14ac:dyDescent="0.2">
      <c r="AA714" s="72"/>
      <c r="AB714" s="72"/>
      <c r="AC714" s="72"/>
      <c r="AD714" s="72"/>
      <c r="AE714" s="72"/>
      <c r="AG714" s="127"/>
      <c r="AN714" s="72"/>
      <c r="AO714" s="72"/>
      <c r="AP714" s="72"/>
      <c r="AQ714" s="72"/>
      <c r="AR714" s="72"/>
      <c r="AS714" s="72"/>
      <c r="AT714" s="72"/>
      <c r="AU714" s="72"/>
    </row>
    <row r="715" spans="27:47" x14ac:dyDescent="0.2">
      <c r="AA715" s="72"/>
      <c r="AB715" s="72"/>
      <c r="AC715" s="72"/>
      <c r="AD715" s="72"/>
      <c r="AE715" s="72"/>
      <c r="AG715" s="127"/>
      <c r="AN715" s="72"/>
      <c r="AO715" s="72"/>
      <c r="AP715" s="72"/>
      <c r="AQ715" s="72"/>
      <c r="AR715" s="72"/>
      <c r="AS715" s="72"/>
      <c r="AT715" s="72"/>
      <c r="AU715" s="72"/>
    </row>
    <row r="716" spans="27:47" x14ac:dyDescent="0.2">
      <c r="AA716" s="72"/>
      <c r="AB716" s="72"/>
      <c r="AC716" s="72"/>
      <c r="AD716" s="72"/>
      <c r="AE716" s="72"/>
      <c r="AG716" s="127"/>
      <c r="AN716" s="72"/>
      <c r="AO716" s="72"/>
      <c r="AP716" s="72"/>
      <c r="AQ716" s="72"/>
      <c r="AR716" s="72"/>
      <c r="AS716" s="72"/>
      <c r="AT716" s="72"/>
      <c r="AU716" s="72"/>
    </row>
    <row r="717" spans="27:47" x14ac:dyDescent="0.2">
      <c r="AA717" s="72"/>
      <c r="AB717" s="72"/>
      <c r="AC717" s="72"/>
      <c r="AD717" s="72"/>
      <c r="AE717" s="72"/>
      <c r="AG717" s="127"/>
      <c r="AN717" s="72"/>
      <c r="AO717" s="72"/>
      <c r="AP717" s="72"/>
      <c r="AQ717" s="72"/>
      <c r="AR717" s="72"/>
      <c r="AS717" s="72"/>
      <c r="AT717" s="72"/>
      <c r="AU717" s="72"/>
    </row>
    <row r="718" spans="27:47" x14ac:dyDescent="0.2">
      <c r="AA718" s="72"/>
      <c r="AB718" s="72"/>
      <c r="AC718" s="72"/>
      <c r="AD718" s="72"/>
      <c r="AE718" s="72"/>
      <c r="AG718" s="127"/>
      <c r="AN718" s="72"/>
      <c r="AO718" s="72"/>
      <c r="AP718" s="72"/>
      <c r="AQ718" s="72"/>
      <c r="AR718" s="72"/>
      <c r="AS718" s="72"/>
      <c r="AT718" s="72"/>
      <c r="AU718" s="72"/>
    </row>
    <row r="719" spans="27:47" x14ac:dyDescent="0.2">
      <c r="AA719" s="72"/>
      <c r="AB719" s="72"/>
      <c r="AC719" s="72"/>
      <c r="AD719" s="72"/>
      <c r="AE719" s="72"/>
      <c r="AG719" s="127"/>
      <c r="AN719" s="72"/>
      <c r="AO719" s="72"/>
      <c r="AP719" s="72"/>
      <c r="AQ719" s="72"/>
      <c r="AR719" s="72"/>
      <c r="AS719" s="72"/>
      <c r="AT719" s="72"/>
      <c r="AU719" s="72"/>
    </row>
    <row r="720" spans="27:47" x14ac:dyDescent="0.2">
      <c r="AA720" s="72"/>
      <c r="AB720" s="72"/>
      <c r="AC720" s="72"/>
      <c r="AD720" s="72"/>
      <c r="AE720" s="72"/>
      <c r="AG720" s="127"/>
      <c r="AN720" s="72"/>
      <c r="AO720" s="72"/>
      <c r="AP720" s="72"/>
      <c r="AQ720" s="72"/>
      <c r="AR720" s="72"/>
      <c r="AS720" s="72"/>
      <c r="AT720" s="72"/>
      <c r="AU720" s="72"/>
    </row>
    <row r="721" spans="27:64" x14ac:dyDescent="0.2">
      <c r="AA721" s="72"/>
      <c r="AB721" s="72"/>
      <c r="AC721" s="72"/>
      <c r="AD721" s="72"/>
      <c r="AE721" s="72"/>
      <c r="AG721" s="127"/>
      <c r="AN721" s="72"/>
      <c r="AO721" s="72"/>
      <c r="AP721" s="72"/>
      <c r="AQ721" s="72"/>
      <c r="AR721" s="72"/>
      <c r="AS721" s="72"/>
      <c r="AT721" s="72"/>
      <c r="AU721" s="72"/>
    </row>
    <row r="722" spans="27:64" x14ac:dyDescent="0.2">
      <c r="AA722" s="72"/>
      <c r="AB722" s="72"/>
      <c r="AC722" s="72"/>
      <c r="AD722" s="72"/>
      <c r="AE722" s="72"/>
      <c r="AG722" s="127"/>
      <c r="AN722" s="72"/>
      <c r="AO722" s="72"/>
      <c r="AP722" s="72"/>
      <c r="AQ722" s="72"/>
      <c r="AR722" s="72"/>
      <c r="AS722" s="72"/>
      <c r="AT722" s="72"/>
      <c r="AU722" s="72"/>
    </row>
    <row r="723" spans="27:64" x14ac:dyDescent="0.2">
      <c r="AA723" s="72"/>
      <c r="AB723" s="72"/>
      <c r="AC723" s="72"/>
      <c r="AD723" s="72"/>
      <c r="AE723" s="72"/>
      <c r="AG723" s="127"/>
      <c r="AN723" s="72"/>
      <c r="AO723" s="72"/>
      <c r="AP723" s="72"/>
      <c r="AQ723" s="72"/>
      <c r="AR723" s="72"/>
      <c r="AS723" s="72"/>
      <c r="AT723" s="72"/>
      <c r="AU723" s="72"/>
    </row>
    <row r="724" spans="27:64" x14ac:dyDescent="0.2">
      <c r="AA724" s="72"/>
      <c r="AB724" s="72"/>
      <c r="AC724" s="72"/>
      <c r="AD724" s="72"/>
      <c r="AE724" s="72"/>
      <c r="AG724" s="127"/>
      <c r="AN724" s="72"/>
      <c r="AO724" s="72"/>
      <c r="AP724" s="72"/>
      <c r="AQ724" s="72"/>
      <c r="AR724" s="72"/>
      <c r="AS724" s="72"/>
      <c r="AT724" s="72"/>
      <c r="AU724" s="72"/>
    </row>
    <row r="725" spans="27:64" x14ac:dyDescent="0.2">
      <c r="AA725" s="72"/>
      <c r="AB725" s="72"/>
      <c r="AC725" s="72"/>
      <c r="AD725" s="72"/>
      <c r="AE725" s="72"/>
      <c r="AG725" s="127"/>
      <c r="AN725" s="72"/>
      <c r="AO725" s="72"/>
      <c r="AP725" s="72"/>
      <c r="AQ725" s="72"/>
      <c r="AR725" s="72"/>
      <c r="AS725" s="72"/>
      <c r="AT725" s="72"/>
      <c r="AU725" s="72"/>
    </row>
    <row r="726" spans="27:64" x14ac:dyDescent="0.2">
      <c r="AA726" s="72"/>
      <c r="AB726" s="72"/>
      <c r="AC726" s="72"/>
      <c r="AD726" s="72"/>
      <c r="AE726" s="72"/>
      <c r="AG726" s="127"/>
      <c r="AN726" s="72"/>
      <c r="AO726" s="72"/>
      <c r="AP726" s="72"/>
      <c r="AQ726" s="72"/>
      <c r="AR726" s="72"/>
      <c r="AS726" s="72"/>
      <c r="AT726" s="72"/>
      <c r="AU726" s="72"/>
    </row>
    <row r="727" spans="27:64" x14ac:dyDescent="0.2">
      <c r="AA727" s="72"/>
      <c r="AB727" s="72"/>
      <c r="AC727" s="72"/>
      <c r="AD727" s="72"/>
      <c r="AE727" s="72"/>
      <c r="AG727" s="127"/>
      <c r="AN727" s="72"/>
      <c r="AO727" s="72"/>
      <c r="AP727" s="72"/>
      <c r="AQ727" s="72"/>
      <c r="AR727" s="72"/>
      <c r="AS727" s="72"/>
      <c r="AT727" s="72"/>
      <c r="AU727" s="72"/>
      <c r="AV727" s="72"/>
    </row>
    <row r="728" spans="27:64" x14ac:dyDescent="0.2">
      <c r="AA728" s="72"/>
      <c r="AB728" s="72"/>
      <c r="AC728" s="72"/>
      <c r="AD728" s="72"/>
      <c r="AE728" s="72"/>
      <c r="AG728" s="127"/>
      <c r="AN728" s="72"/>
      <c r="AO728" s="72"/>
      <c r="AP728" s="72"/>
      <c r="AQ728" s="72"/>
      <c r="AR728" s="72"/>
      <c r="AS728" s="72"/>
      <c r="AT728" s="72"/>
      <c r="AU728" s="72"/>
      <c r="AV728" s="72"/>
      <c r="AW728" s="72"/>
      <c r="AX728" s="72"/>
      <c r="AY728" s="72"/>
      <c r="AZ728" s="72"/>
      <c r="BA728" s="72"/>
      <c r="BB728" s="72"/>
      <c r="BC728" s="72"/>
      <c r="BD728" s="72"/>
      <c r="BE728" s="72"/>
      <c r="BF728" s="72"/>
      <c r="BG728" s="72"/>
      <c r="BH728" s="72"/>
      <c r="BI728" s="72"/>
      <c r="BJ728" s="72"/>
      <c r="BK728" s="72"/>
      <c r="BL728" s="72"/>
    </row>
    <row r="729" spans="27:64" x14ac:dyDescent="0.2">
      <c r="AA729" s="72"/>
      <c r="AB729" s="72"/>
      <c r="AC729" s="72"/>
      <c r="AD729" s="72"/>
      <c r="AE729" s="72"/>
      <c r="AG729" s="127"/>
      <c r="AN729" s="72"/>
      <c r="AO729" s="72"/>
      <c r="AP729" s="72"/>
      <c r="AQ729" s="72"/>
      <c r="AR729" s="72"/>
      <c r="AS729" s="72"/>
      <c r="AT729" s="72"/>
      <c r="AU729" s="72"/>
    </row>
    <row r="730" spans="27:64" x14ac:dyDescent="0.2">
      <c r="AA730" s="72"/>
      <c r="AB730" s="72"/>
      <c r="AC730" s="72"/>
      <c r="AD730" s="72"/>
      <c r="AE730" s="72"/>
      <c r="AG730" s="127"/>
      <c r="AN730" s="72"/>
      <c r="AO730" s="72"/>
      <c r="AP730" s="72"/>
      <c r="AQ730" s="72"/>
      <c r="AR730" s="72"/>
      <c r="AS730" s="72"/>
      <c r="AT730" s="72"/>
      <c r="AU730" s="72"/>
    </row>
    <row r="731" spans="27:64" x14ac:dyDescent="0.2">
      <c r="AA731" s="72"/>
      <c r="AB731" s="72"/>
      <c r="AC731" s="72"/>
      <c r="AD731" s="72"/>
      <c r="AE731" s="72"/>
      <c r="AG731" s="127"/>
      <c r="AN731" s="72"/>
      <c r="AO731" s="72"/>
      <c r="AP731" s="72"/>
      <c r="AQ731" s="72"/>
      <c r="AR731" s="72"/>
      <c r="AS731" s="72"/>
      <c r="AT731" s="72"/>
      <c r="AU731" s="72"/>
    </row>
    <row r="732" spans="27:64" x14ac:dyDescent="0.2">
      <c r="AA732" s="72"/>
      <c r="AB732" s="72"/>
      <c r="AC732" s="72"/>
      <c r="AD732" s="72"/>
      <c r="AE732" s="72"/>
      <c r="AG732" s="127"/>
      <c r="AN732" s="72"/>
      <c r="AO732" s="72"/>
      <c r="AP732" s="72"/>
      <c r="AQ732" s="72"/>
      <c r="AR732" s="72"/>
      <c r="AS732" s="72"/>
      <c r="AT732" s="72"/>
      <c r="AU732" s="72"/>
    </row>
    <row r="733" spans="27:64" x14ac:dyDescent="0.2">
      <c r="AA733" s="72"/>
      <c r="AB733" s="72"/>
      <c r="AC733" s="72"/>
      <c r="AD733" s="72"/>
      <c r="AE733" s="72"/>
      <c r="AG733" s="127"/>
      <c r="AN733" s="72"/>
      <c r="AO733" s="72"/>
      <c r="AP733" s="72"/>
      <c r="AQ733" s="72"/>
      <c r="AR733" s="72"/>
      <c r="AS733" s="72"/>
      <c r="AT733" s="72"/>
      <c r="AU733" s="72"/>
    </row>
    <row r="734" spans="27:64" x14ac:dyDescent="0.2">
      <c r="AA734" s="72"/>
      <c r="AB734" s="72"/>
      <c r="AC734" s="72"/>
      <c r="AD734" s="72"/>
      <c r="AE734" s="72"/>
      <c r="AG734" s="127"/>
      <c r="AN734" s="72"/>
      <c r="AO734" s="72"/>
      <c r="AP734" s="72"/>
      <c r="AQ734" s="72"/>
      <c r="AR734" s="72"/>
      <c r="AS734" s="72"/>
      <c r="AT734" s="72"/>
      <c r="AU734" s="72"/>
    </row>
    <row r="735" spans="27:64" x14ac:dyDescent="0.2">
      <c r="AA735" s="72"/>
      <c r="AB735" s="72"/>
      <c r="AC735" s="72"/>
      <c r="AD735" s="72"/>
      <c r="AE735" s="72"/>
      <c r="AG735" s="127"/>
      <c r="AN735" s="72"/>
      <c r="AO735" s="72"/>
      <c r="AP735" s="72"/>
      <c r="AQ735" s="72"/>
      <c r="AR735" s="72"/>
      <c r="AS735" s="72"/>
      <c r="AT735" s="72"/>
      <c r="AU735" s="72"/>
    </row>
    <row r="736" spans="27:64" x14ac:dyDescent="0.2">
      <c r="AA736" s="72"/>
      <c r="AB736" s="72"/>
      <c r="AC736" s="72"/>
      <c r="AD736" s="72"/>
      <c r="AE736" s="72"/>
      <c r="AG736" s="127"/>
      <c r="AN736" s="72"/>
      <c r="AO736" s="72"/>
      <c r="AP736" s="72"/>
      <c r="AQ736" s="72"/>
      <c r="AR736" s="72"/>
      <c r="AS736" s="72"/>
      <c r="AT736" s="72"/>
      <c r="AU736" s="72"/>
    </row>
    <row r="737" spans="27:64" x14ac:dyDescent="0.2">
      <c r="AA737" s="72"/>
      <c r="AB737" s="72"/>
      <c r="AC737" s="72"/>
      <c r="AD737" s="72"/>
      <c r="AE737" s="72"/>
      <c r="AG737" s="127"/>
      <c r="AN737" s="72"/>
      <c r="AO737" s="72"/>
      <c r="AP737" s="72"/>
      <c r="AQ737" s="72"/>
      <c r="AR737" s="72"/>
      <c r="AS737" s="72"/>
      <c r="AT737" s="72"/>
      <c r="AU737" s="72"/>
    </row>
    <row r="738" spans="27:64" x14ac:dyDescent="0.2">
      <c r="AA738" s="72"/>
      <c r="AB738" s="72"/>
      <c r="AC738" s="72"/>
      <c r="AD738" s="72"/>
      <c r="AE738" s="72"/>
      <c r="AG738" s="127"/>
      <c r="AN738" s="72"/>
      <c r="AO738" s="72"/>
      <c r="AP738" s="72"/>
      <c r="AQ738" s="72"/>
      <c r="AR738" s="72"/>
      <c r="AS738" s="72"/>
      <c r="AT738" s="72"/>
      <c r="AU738" s="72"/>
    </row>
    <row r="739" spans="27:64" x14ac:dyDescent="0.2">
      <c r="AA739" s="72"/>
      <c r="AB739" s="72"/>
      <c r="AC739" s="72"/>
      <c r="AD739" s="72"/>
      <c r="AE739" s="72"/>
      <c r="AG739" s="127"/>
      <c r="AN739" s="72"/>
      <c r="AO739" s="72"/>
      <c r="AP739" s="72"/>
      <c r="AQ739" s="72"/>
      <c r="AR739" s="72"/>
      <c r="AS739" s="72"/>
      <c r="AT739" s="72"/>
      <c r="AU739" s="72"/>
    </row>
    <row r="740" spans="27:64" x14ac:dyDescent="0.2">
      <c r="AA740" s="72"/>
      <c r="AB740" s="72"/>
      <c r="AC740" s="72"/>
      <c r="AD740" s="72"/>
      <c r="AE740" s="72"/>
      <c r="AG740" s="127"/>
      <c r="AN740" s="72"/>
      <c r="AO740" s="72"/>
      <c r="AP740" s="72"/>
      <c r="AQ740" s="72"/>
      <c r="AR740" s="72"/>
      <c r="AS740" s="72"/>
      <c r="AT740" s="72"/>
      <c r="AU740" s="72"/>
    </row>
    <row r="741" spans="27:64" x14ac:dyDescent="0.2">
      <c r="AA741" s="72"/>
      <c r="AB741" s="72"/>
      <c r="AC741" s="72"/>
      <c r="AD741" s="72"/>
      <c r="AE741" s="72"/>
      <c r="AG741" s="127"/>
      <c r="AN741" s="72"/>
      <c r="AO741" s="72"/>
      <c r="AP741" s="72"/>
      <c r="AQ741" s="72"/>
      <c r="AR741" s="72"/>
      <c r="AS741" s="72"/>
      <c r="AT741" s="72"/>
      <c r="AU741" s="72"/>
    </row>
    <row r="742" spans="27:64" x14ac:dyDescent="0.2">
      <c r="AA742" s="72"/>
      <c r="AB742" s="72"/>
      <c r="AC742" s="72"/>
      <c r="AD742" s="72"/>
      <c r="AE742" s="72"/>
      <c r="AG742" s="127"/>
      <c r="AN742" s="72"/>
      <c r="AO742" s="72"/>
      <c r="AP742" s="72"/>
      <c r="AQ742" s="72"/>
      <c r="AR742" s="72"/>
      <c r="AS742" s="72"/>
      <c r="AT742" s="72"/>
      <c r="AU742" s="72"/>
    </row>
    <row r="743" spans="27:64" x14ac:dyDescent="0.2">
      <c r="AA743" s="72"/>
      <c r="AB743" s="72"/>
      <c r="AC743" s="72"/>
      <c r="AD743" s="72"/>
      <c r="AE743" s="72"/>
      <c r="AG743" s="127"/>
      <c r="AN743" s="72"/>
      <c r="AO743" s="72"/>
      <c r="AP743" s="72"/>
      <c r="AQ743" s="72"/>
      <c r="AR743" s="72"/>
      <c r="AS743" s="72"/>
      <c r="AT743" s="72"/>
      <c r="AU743" s="72"/>
    </row>
    <row r="744" spans="27:64" x14ac:dyDescent="0.2">
      <c r="AA744" s="72"/>
      <c r="AB744" s="72"/>
      <c r="AC744" s="72"/>
      <c r="AD744" s="72"/>
      <c r="AE744" s="72"/>
      <c r="AG744" s="127"/>
      <c r="AN744" s="72"/>
      <c r="AO744" s="72"/>
      <c r="AP744" s="72"/>
      <c r="AQ744" s="72"/>
      <c r="AR744" s="72"/>
      <c r="AS744" s="72"/>
      <c r="AT744" s="72"/>
      <c r="AU744" s="72"/>
    </row>
    <row r="745" spans="27:64" x14ac:dyDescent="0.2">
      <c r="AA745" s="72"/>
      <c r="AB745" s="72"/>
      <c r="AC745" s="72"/>
      <c r="AD745" s="72"/>
      <c r="AE745" s="72"/>
      <c r="AG745" s="127"/>
      <c r="AN745" s="72"/>
      <c r="AO745" s="72"/>
      <c r="AP745" s="72"/>
      <c r="AQ745" s="72"/>
      <c r="AR745" s="72"/>
      <c r="AS745" s="72"/>
      <c r="AT745" s="72"/>
      <c r="AU745" s="72"/>
    </row>
    <row r="746" spans="27:64" x14ac:dyDescent="0.2">
      <c r="AA746" s="72"/>
      <c r="AB746" s="72"/>
      <c r="AC746" s="72"/>
      <c r="AD746" s="72"/>
      <c r="AE746" s="72"/>
      <c r="AG746" s="127"/>
      <c r="AN746" s="72"/>
      <c r="AO746" s="72"/>
      <c r="AP746" s="72"/>
      <c r="AQ746" s="72"/>
      <c r="AR746" s="72"/>
      <c r="AS746" s="72"/>
      <c r="AT746" s="72"/>
      <c r="AU746" s="72"/>
    </row>
    <row r="747" spans="27:64" x14ac:dyDescent="0.2">
      <c r="AA747" s="72"/>
      <c r="AB747" s="72"/>
      <c r="AC747" s="72"/>
      <c r="AD747" s="72"/>
      <c r="AE747" s="72"/>
      <c r="AG747" s="127"/>
      <c r="AN747" s="72"/>
      <c r="AO747" s="72"/>
      <c r="AP747" s="72"/>
      <c r="AQ747" s="72"/>
      <c r="AR747" s="72"/>
      <c r="AS747" s="72"/>
      <c r="AT747" s="72"/>
      <c r="AU747" s="72"/>
    </row>
    <row r="748" spans="27:64" x14ac:dyDescent="0.2">
      <c r="AA748" s="72"/>
      <c r="AB748" s="72"/>
      <c r="AC748" s="72"/>
      <c r="AD748" s="72"/>
      <c r="AE748" s="72"/>
      <c r="AG748" s="127"/>
      <c r="AN748" s="72"/>
      <c r="AO748" s="72"/>
      <c r="AP748" s="72"/>
      <c r="AQ748" s="72"/>
      <c r="AR748" s="72"/>
      <c r="AS748" s="72"/>
      <c r="AT748" s="72"/>
      <c r="AU748" s="72"/>
      <c r="AV748" s="72"/>
      <c r="AW748" s="72"/>
      <c r="AX748" s="72"/>
      <c r="AY748" s="72"/>
      <c r="AZ748" s="72"/>
      <c r="BA748" s="72"/>
      <c r="BB748" s="72"/>
      <c r="BC748" s="72"/>
      <c r="BD748" s="72"/>
      <c r="BE748" s="72"/>
      <c r="BF748" s="72"/>
      <c r="BG748" s="72"/>
      <c r="BH748" s="72"/>
      <c r="BI748" s="72"/>
      <c r="BJ748" s="72"/>
      <c r="BK748" s="72"/>
      <c r="BL748" s="72"/>
    </row>
    <row r="749" spans="27:64" x14ac:dyDescent="0.2">
      <c r="AA749" s="72"/>
      <c r="AB749" s="72"/>
      <c r="AC749" s="72"/>
      <c r="AD749" s="72"/>
      <c r="AE749" s="72"/>
      <c r="AG749" s="127"/>
      <c r="AN749" s="72"/>
      <c r="AO749" s="72"/>
      <c r="AP749" s="72"/>
      <c r="AQ749" s="72"/>
      <c r="AR749" s="72"/>
      <c r="AS749" s="72"/>
      <c r="AT749" s="72"/>
      <c r="AU749" s="72"/>
    </row>
    <row r="750" spans="27:64" x14ac:dyDescent="0.2">
      <c r="AA750" s="72"/>
      <c r="AB750" s="72"/>
      <c r="AC750" s="72"/>
      <c r="AD750" s="72"/>
      <c r="AE750" s="72"/>
      <c r="AG750" s="127"/>
      <c r="AN750" s="72"/>
      <c r="AO750" s="72"/>
      <c r="AP750" s="72"/>
      <c r="AQ750" s="72"/>
      <c r="AR750" s="72"/>
      <c r="AS750" s="72"/>
      <c r="AT750" s="72"/>
      <c r="AU750" s="72"/>
    </row>
    <row r="751" spans="27:64" x14ac:dyDescent="0.2">
      <c r="AA751" s="72"/>
      <c r="AB751" s="72"/>
      <c r="AC751" s="72"/>
      <c r="AD751" s="72"/>
      <c r="AE751" s="72"/>
      <c r="AG751" s="127"/>
      <c r="AN751" s="72"/>
      <c r="AO751" s="72"/>
      <c r="AP751" s="72"/>
      <c r="AQ751" s="72"/>
      <c r="AR751" s="72"/>
      <c r="AS751" s="72"/>
      <c r="AT751" s="72"/>
      <c r="AU751" s="72"/>
    </row>
    <row r="752" spans="27:64" x14ac:dyDescent="0.2">
      <c r="AA752" s="72"/>
      <c r="AB752" s="72"/>
      <c r="AC752" s="72"/>
      <c r="AD752" s="72"/>
      <c r="AE752" s="72"/>
      <c r="AG752" s="127"/>
      <c r="AN752" s="72"/>
      <c r="AO752" s="72"/>
      <c r="AP752" s="72"/>
      <c r="AQ752" s="72"/>
      <c r="AR752" s="72"/>
      <c r="AS752" s="72"/>
      <c r="AT752" s="72"/>
      <c r="AU752" s="72"/>
    </row>
    <row r="753" spans="27:48" x14ac:dyDescent="0.2">
      <c r="AA753" s="72"/>
      <c r="AB753" s="72"/>
      <c r="AC753" s="72"/>
      <c r="AD753" s="72"/>
      <c r="AE753" s="72"/>
      <c r="AG753" s="127"/>
      <c r="AN753" s="72"/>
      <c r="AO753" s="72"/>
      <c r="AP753" s="72"/>
      <c r="AQ753" s="72"/>
      <c r="AR753" s="72"/>
      <c r="AS753" s="72"/>
      <c r="AT753" s="72"/>
      <c r="AU753" s="72"/>
    </row>
    <row r="754" spans="27:48" x14ac:dyDescent="0.2">
      <c r="AA754" s="72"/>
      <c r="AB754" s="72"/>
      <c r="AC754" s="72"/>
      <c r="AD754" s="72"/>
      <c r="AE754" s="72"/>
      <c r="AG754" s="127"/>
      <c r="AN754" s="72"/>
      <c r="AO754" s="72"/>
      <c r="AP754" s="72"/>
      <c r="AQ754" s="72"/>
      <c r="AR754" s="72"/>
      <c r="AS754" s="72"/>
      <c r="AT754" s="72"/>
      <c r="AU754" s="72"/>
    </row>
    <row r="755" spans="27:48" x14ac:dyDescent="0.2">
      <c r="AA755" s="72"/>
      <c r="AB755" s="72"/>
      <c r="AC755" s="72"/>
      <c r="AD755" s="72"/>
      <c r="AE755" s="72"/>
      <c r="AG755" s="127"/>
      <c r="AN755" s="72"/>
      <c r="AO755" s="72"/>
      <c r="AP755" s="72"/>
      <c r="AQ755" s="72"/>
      <c r="AR755" s="72"/>
      <c r="AS755" s="72"/>
      <c r="AT755" s="72"/>
      <c r="AU755" s="72"/>
    </row>
    <row r="756" spans="27:48" x14ac:dyDescent="0.2">
      <c r="AA756" s="72"/>
      <c r="AB756" s="72"/>
      <c r="AC756" s="72"/>
      <c r="AD756" s="72"/>
      <c r="AE756" s="72"/>
      <c r="AG756" s="127"/>
      <c r="AN756" s="72"/>
      <c r="AO756" s="72"/>
      <c r="AP756" s="72"/>
      <c r="AQ756" s="72"/>
      <c r="AR756" s="72"/>
      <c r="AS756" s="72"/>
      <c r="AT756" s="72"/>
      <c r="AU756" s="72"/>
    </row>
    <row r="757" spans="27:48" x14ac:dyDescent="0.2">
      <c r="AA757" s="72"/>
      <c r="AB757" s="72"/>
      <c r="AC757" s="72"/>
      <c r="AD757" s="72"/>
      <c r="AE757" s="72"/>
      <c r="AG757" s="127"/>
      <c r="AN757" s="72"/>
      <c r="AO757" s="72"/>
      <c r="AP757" s="72"/>
      <c r="AQ757" s="72"/>
      <c r="AR757" s="72"/>
      <c r="AS757" s="72"/>
      <c r="AT757" s="72"/>
      <c r="AU757" s="72"/>
    </row>
    <row r="758" spans="27:48" x14ac:dyDescent="0.2">
      <c r="AA758" s="72"/>
      <c r="AB758" s="72"/>
      <c r="AC758" s="72"/>
      <c r="AD758" s="72"/>
      <c r="AE758" s="72"/>
      <c r="AG758" s="127"/>
      <c r="AN758" s="72"/>
      <c r="AO758" s="72"/>
      <c r="AP758" s="72"/>
      <c r="AQ758" s="72"/>
      <c r="AR758" s="72"/>
      <c r="AS758" s="72"/>
      <c r="AT758" s="72"/>
      <c r="AU758" s="72"/>
    </row>
    <row r="759" spans="27:48" x14ac:dyDescent="0.2">
      <c r="AA759" s="72"/>
      <c r="AB759" s="72"/>
      <c r="AC759" s="72"/>
      <c r="AD759" s="72"/>
      <c r="AE759" s="72"/>
      <c r="AG759" s="127"/>
      <c r="AN759" s="72"/>
      <c r="AO759" s="72"/>
      <c r="AP759" s="72"/>
      <c r="AQ759" s="72"/>
      <c r="AR759" s="72"/>
      <c r="AS759" s="72"/>
      <c r="AT759" s="72"/>
      <c r="AU759" s="72"/>
      <c r="AV759" s="72"/>
    </row>
    <row r="760" spans="27:48" x14ac:dyDescent="0.2">
      <c r="AA760" s="72"/>
      <c r="AB760" s="72"/>
      <c r="AC760" s="72"/>
      <c r="AD760" s="72"/>
      <c r="AE760" s="72"/>
      <c r="AG760" s="127"/>
      <c r="AN760" s="72"/>
      <c r="AO760" s="72"/>
      <c r="AP760" s="72"/>
      <c r="AQ760" s="72"/>
      <c r="AR760" s="72"/>
      <c r="AS760" s="72"/>
      <c r="AT760" s="72"/>
      <c r="AU760" s="72"/>
    </row>
    <row r="761" spans="27:48" x14ac:dyDescent="0.2">
      <c r="AA761" s="72"/>
      <c r="AB761" s="72"/>
      <c r="AC761" s="72"/>
      <c r="AD761" s="72"/>
      <c r="AE761" s="72"/>
      <c r="AG761" s="127"/>
      <c r="AN761" s="72"/>
      <c r="AO761" s="72"/>
      <c r="AP761" s="72"/>
      <c r="AQ761" s="72"/>
      <c r="AR761" s="72"/>
      <c r="AS761" s="72"/>
      <c r="AT761" s="72"/>
      <c r="AU761" s="72"/>
    </row>
    <row r="762" spans="27:48" x14ac:dyDescent="0.2">
      <c r="AA762" s="72"/>
      <c r="AB762" s="72"/>
      <c r="AC762" s="72"/>
      <c r="AD762" s="72"/>
      <c r="AE762" s="72"/>
      <c r="AG762" s="127"/>
      <c r="AN762" s="72"/>
      <c r="AO762" s="72"/>
      <c r="AP762" s="72"/>
      <c r="AQ762" s="72"/>
      <c r="AR762" s="72"/>
      <c r="AS762" s="72"/>
      <c r="AT762" s="72"/>
      <c r="AU762" s="72"/>
    </row>
    <row r="763" spans="27:48" x14ac:dyDescent="0.2">
      <c r="AA763" s="72"/>
      <c r="AB763" s="72"/>
      <c r="AC763" s="72"/>
      <c r="AD763" s="72"/>
      <c r="AE763" s="72"/>
      <c r="AG763" s="127"/>
      <c r="AN763" s="72"/>
      <c r="AO763" s="72"/>
      <c r="AP763" s="72"/>
      <c r="AQ763" s="72"/>
      <c r="AR763" s="72"/>
      <c r="AS763" s="72"/>
      <c r="AT763" s="72"/>
      <c r="AU763" s="72"/>
    </row>
    <row r="764" spans="27:48" x14ac:dyDescent="0.2">
      <c r="AA764" s="72"/>
      <c r="AB764" s="72"/>
      <c r="AC764" s="72"/>
      <c r="AD764" s="72"/>
      <c r="AE764" s="72"/>
      <c r="AG764" s="127"/>
      <c r="AN764" s="72"/>
      <c r="AO764" s="72"/>
      <c r="AP764" s="72"/>
      <c r="AQ764" s="72"/>
      <c r="AR764" s="72"/>
      <c r="AS764" s="72"/>
      <c r="AT764" s="72"/>
      <c r="AU764" s="72"/>
    </row>
    <row r="765" spans="27:48" x14ac:dyDescent="0.2">
      <c r="AA765" s="72"/>
      <c r="AB765" s="72"/>
      <c r="AC765" s="72"/>
      <c r="AD765" s="72"/>
      <c r="AE765" s="72"/>
      <c r="AG765" s="127"/>
      <c r="AN765" s="72"/>
      <c r="AO765" s="72"/>
      <c r="AP765" s="72"/>
      <c r="AQ765" s="72"/>
      <c r="AR765" s="72"/>
      <c r="AS765" s="72"/>
      <c r="AT765" s="72"/>
      <c r="AU765" s="72"/>
    </row>
    <row r="766" spans="27:48" x14ac:dyDescent="0.2">
      <c r="AA766" s="72"/>
      <c r="AB766" s="72"/>
      <c r="AC766" s="72"/>
      <c r="AD766" s="72"/>
      <c r="AE766" s="72"/>
      <c r="AG766" s="127"/>
      <c r="AN766" s="72"/>
      <c r="AO766" s="72"/>
      <c r="AP766" s="72"/>
      <c r="AQ766" s="72"/>
      <c r="AR766" s="72"/>
      <c r="AS766" s="72"/>
      <c r="AT766" s="72"/>
      <c r="AU766" s="72"/>
    </row>
    <row r="767" spans="27:48" x14ac:dyDescent="0.2">
      <c r="AA767" s="72"/>
      <c r="AB767" s="72"/>
      <c r="AC767" s="72"/>
      <c r="AD767" s="72"/>
      <c r="AE767" s="72"/>
      <c r="AG767" s="127"/>
      <c r="AN767" s="72"/>
      <c r="AO767" s="72"/>
      <c r="AP767" s="72"/>
      <c r="AQ767" s="72"/>
      <c r="AR767" s="72"/>
      <c r="AS767" s="72"/>
      <c r="AT767" s="72"/>
      <c r="AU767" s="72"/>
    </row>
    <row r="768" spans="27:48" x14ac:dyDescent="0.2">
      <c r="AA768" s="72"/>
      <c r="AB768" s="72"/>
      <c r="AC768" s="72"/>
      <c r="AD768" s="72"/>
      <c r="AE768" s="72"/>
      <c r="AG768" s="127"/>
      <c r="AN768" s="72"/>
      <c r="AO768" s="72"/>
      <c r="AP768" s="72"/>
      <c r="AQ768" s="72"/>
      <c r="AR768" s="72"/>
      <c r="AS768" s="72"/>
      <c r="AT768" s="72"/>
      <c r="AU768" s="72"/>
    </row>
    <row r="769" spans="27:64" x14ac:dyDescent="0.2">
      <c r="AA769" s="72"/>
      <c r="AB769" s="72"/>
      <c r="AC769" s="72"/>
      <c r="AD769" s="72"/>
      <c r="AE769" s="72"/>
      <c r="AG769" s="127"/>
      <c r="AN769" s="72"/>
      <c r="AO769" s="72"/>
      <c r="AP769" s="72"/>
      <c r="AQ769" s="72"/>
      <c r="AR769" s="72"/>
      <c r="AS769" s="72"/>
      <c r="AT769" s="72"/>
      <c r="AU769" s="72"/>
      <c r="AV769" s="72"/>
      <c r="AX769" s="72"/>
      <c r="AY769" s="72"/>
      <c r="AZ769" s="72"/>
      <c r="BA769" s="72"/>
      <c r="BB769" s="72"/>
      <c r="BC769" s="72"/>
      <c r="BD769" s="72"/>
      <c r="BE769" s="72"/>
      <c r="BF769" s="72"/>
      <c r="BG769" s="72"/>
      <c r="BH769" s="72"/>
      <c r="BI769" s="72"/>
      <c r="BJ769" s="72"/>
      <c r="BK769" s="72"/>
      <c r="BL769" s="72"/>
    </row>
    <row r="770" spans="27:64" x14ac:dyDescent="0.2">
      <c r="AA770" s="72"/>
      <c r="AB770" s="72"/>
      <c r="AC770" s="72"/>
      <c r="AD770" s="72"/>
      <c r="AE770" s="72"/>
      <c r="AG770" s="127"/>
      <c r="AN770" s="72"/>
      <c r="AO770" s="72"/>
      <c r="AP770" s="72"/>
      <c r="AQ770" s="72"/>
      <c r="AR770" s="72"/>
      <c r="AS770" s="72"/>
      <c r="AT770" s="72"/>
      <c r="AU770" s="72"/>
    </row>
    <row r="771" spans="27:64" x14ac:dyDescent="0.2">
      <c r="AA771" s="72"/>
      <c r="AB771" s="72"/>
      <c r="AC771" s="72"/>
      <c r="AD771" s="72"/>
      <c r="AE771" s="72"/>
      <c r="AG771" s="127"/>
      <c r="AN771" s="72"/>
      <c r="AO771" s="72"/>
      <c r="AP771" s="72"/>
      <c r="AQ771" s="72"/>
      <c r="AR771" s="72"/>
      <c r="AS771" s="72"/>
      <c r="AT771" s="72"/>
      <c r="AU771" s="72"/>
    </row>
    <row r="772" spans="27:64" x14ac:dyDescent="0.2">
      <c r="AA772" s="72"/>
      <c r="AB772" s="72"/>
      <c r="AC772" s="72"/>
      <c r="AD772" s="72"/>
      <c r="AE772" s="72"/>
      <c r="AG772" s="127"/>
      <c r="AN772" s="72"/>
      <c r="AO772" s="72"/>
      <c r="AP772" s="72"/>
      <c r="AQ772" s="72"/>
      <c r="AR772" s="72"/>
      <c r="AS772" s="72"/>
      <c r="AT772" s="72"/>
      <c r="AU772" s="72"/>
    </row>
    <row r="773" spans="27:64" x14ac:dyDescent="0.2">
      <c r="AA773" s="72"/>
      <c r="AB773" s="72"/>
      <c r="AC773" s="72"/>
      <c r="AD773" s="72"/>
      <c r="AE773" s="72"/>
      <c r="AG773" s="127"/>
      <c r="AN773" s="72"/>
      <c r="AO773" s="72"/>
      <c r="AP773" s="72"/>
      <c r="AQ773" s="72"/>
      <c r="AR773" s="72"/>
      <c r="AS773" s="72"/>
      <c r="AT773" s="72"/>
      <c r="AU773" s="72"/>
    </row>
    <row r="774" spans="27:64" x14ac:dyDescent="0.2">
      <c r="AA774" s="72"/>
      <c r="AB774" s="72"/>
      <c r="AC774" s="72"/>
      <c r="AD774" s="72"/>
      <c r="AE774" s="72"/>
      <c r="AG774" s="127"/>
      <c r="AN774" s="72"/>
      <c r="AO774" s="72"/>
      <c r="AP774" s="72"/>
      <c r="AQ774" s="72"/>
      <c r="AR774" s="72"/>
      <c r="AS774" s="72"/>
      <c r="AT774" s="72"/>
      <c r="AU774" s="72"/>
      <c r="AV774" s="72"/>
      <c r="AW774" s="72"/>
      <c r="AX774" s="72"/>
      <c r="AY774" s="72"/>
      <c r="AZ774" s="72"/>
      <c r="BA774" s="72"/>
      <c r="BB774" s="72"/>
      <c r="BC774" s="72"/>
      <c r="BD774" s="72"/>
      <c r="BE774" s="72"/>
      <c r="BF774" s="72"/>
      <c r="BG774" s="72"/>
      <c r="BH774" s="72"/>
      <c r="BI774" s="72"/>
      <c r="BJ774" s="72"/>
      <c r="BK774" s="72"/>
      <c r="BL774" s="72"/>
    </row>
    <row r="775" spans="27:64" x14ac:dyDescent="0.2">
      <c r="AA775" s="72"/>
      <c r="AB775" s="72"/>
      <c r="AC775" s="72"/>
      <c r="AD775" s="72"/>
      <c r="AE775" s="72"/>
      <c r="AG775" s="127"/>
      <c r="AN775" s="72"/>
      <c r="AO775" s="72"/>
      <c r="AP775" s="72"/>
      <c r="AQ775" s="72"/>
      <c r="AR775" s="72"/>
      <c r="AS775" s="72"/>
      <c r="AT775" s="72"/>
      <c r="AU775" s="72"/>
    </row>
    <row r="776" spans="27:64" x14ac:dyDescent="0.2">
      <c r="AA776" s="72"/>
      <c r="AB776" s="72"/>
      <c r="AC776" s="72"/>
      <c r="AD776" s="72"/>
      <c r="AE776" s="72"/>
      <c r="AG776" s="127"/>
      <c r="AN776" s="72"/>
      <c r="AO776" s="72"/>
      <c r="AP776" s="72"/>
      <c r="AQ776" s="72"/>
      <c r="AR776" s="72"/>
      <c r="AS776" s="72"/>
      <c r="AT776" s="72"/>
      <c r="AU776" s="72"/>
    </row>
    <row r="777" spans="27:64" x14ac:dyDescent="0.2">
      <c r="AA777" s="72"/>
      <c r="AB777" s="72"/>
      <c r="AC777" s="72"/>
      <c r="AD777" s="72"/>
      <c r="AE777" s="72"/>
      <c r="AG777" s="127"/>
      <c r="AN777" s="72"/>
      <c r="AO777" s="72"/>
      <c r="AP777" s="72"/>
      <c r="AQ777" s="72"/>
      <c r="AR777" s="72"/>
      <c r="AS777" s="72"/>
      <c r="AT777" s="72"/>
      <c r="AU777" s="72"/>
    </row>
    <row r="778" spans="27:64" x14ac:dyDescent="0.2">
      <c r="AA778" s="72"/>
      <c r="AB778" s="72"/>
      <c r="AC778" s="72"/>
      <c r="AD778" s="72"/>
      <c r="AE778" s="72"/>
      <c r="AG778" s="127"/>
      <c r="AN778" s="72"/>
      <c r="AO778" s="72"/>
      <c r="AP778" s="72"/>
      <c r="AQ778" s="72"/>
      <c r="AR778" s="72"/>
      <c r="AS778" s="72"/>
      <c r="AT778" s="72"/>
      <c r="AU778" s="72"/>
    </row>
    <row r="779" spans="27:64" x14ac:dyDescent="0.2">
      <c r="AA779" s="72"/>
      <c r="AB779" s="72"/>
      <c r="AC779" s="72"/>
      <c r="AD779" s="72"/>
      <c r="AE779" s="72"/>
      <c r="AG779" s="127"/>
      <c r="AN779" s="72"/>
      <c r="AO779" s="72"/>
      <c r="AP779" s="72"/>
      <c r="AQ779" s="72"/>
      <c r="AR779" s="72"/>
      <c r="AS779" s="72"/>
      <c r="AT779" s="72"/>
      <c r="AU779" s="72"/>
    </row>
    <row r="780" spans="27:64" x14ac:dyDescent="0.2">
      <c r="AA780" s="72"/>
      <c r="AB780" s="72"/>
      <c r="AC780" s="72"/>
      <c r="AD780" s="72"/>
      <c r="AE780" s="72"/>
      <c r="AG780" s="127"/>
      <c r="AN780" s="72"/>
      <c r="AO780" s="72"/>
      <c r="AP780" s="72"/>
      <c r="AQ780" s="72"/>
      <c r="AR780" s="72"/>
      <c r="AS780" s="72"/>
      <c r="AT780" s="72"/>
      <c r="AU780" s="72"/>
    </row>
    <row r="781" spans="27:64" x14ac:dyDescent="0.2">
      <c r="AA781" s="72"/>
      <c r="AB781" s="72"/>
      <c r="AC781" s="72"/>
      <c r="AD781" s="72"/>
      <c r="AE781" s="72"/>
      <c r="AG781" s="127"/>
      <c r="AN781" s="72"/>
      <c r="AO781" s="72"/>
      <c r="AP781" s="72"/>
      <c r="AQ781" s="72"/>
      <c r="AR781" s="72"/>
      <c r="AS781" s="72"/>
      <c r="AT781" s="72"/>
      <c r="AU781" s="72"/>
    </row>
    <row r="782" spans="27:64" x14ac:dyDescent="0.2">
      <c r="AA782" s="72"/>
      <c r="AB782" s="72"/>
      <c r="AC782" s="72"/>
      <c r="AD782" s="72"/>
      <c r="AE782" s="72"/>
      <c r="AG782" s="127"/>
      <c r="AN782" s="72"/>
      <c r="AO782" s="72"/>
      <c r="AP782" s="72"/>
      <c r="AQ782" s="72"/>
      <c r="AR782" s="72"/>
      <c r="AS782" s="72"/>
      <c r="AT782" s="72"/>
      <c r="AU782" s="72"/>
    </row>
    <row r="783" spans="27:64" x14ac:dyDescent="0.2">
      <c r="AA783" s="72"/>
      <c r="AB783" s="72"/>
      <c r="AC783" s="72"/>
      <c r="AD783" s="72"/>
      <c r="AE783" s="72"/>
      <c r="AG783" s="127"/>
      <c r="AN783" s="72"/>
      <c r="AO783" s="72"/>
      <c r="AP783" s="72"/>
      <c r="AQ783" s="72"/>
      <c r="AR783" s="72"/>
      <c r="AS783" s="72"/>
      <c r="AT783" s="72"/>
      <c r="AU783" s="72"/>
      <c r="AV783" s="72"/>
    </row>
    <row r="784" spans="27:64" x14ac:dyDescent="0.2">
      <c r="AA784" s="72"/>
      <c r="AB784" s="72"/>
      <c r="AC784" s="72"/>
      <c r="AD784" s="72"/>
      <c r="AE784" s="72"/>
      <c r="AG784" s="127"/>
      <c r="AN784" s="72"/>
      <c r="AO784" s="72"/>
      <c r="AP784" s="72"/>
      <c r="AQ784" s="72"/>
      <c r="AR784" s="72"/>
      <c r="AS784" s="72"/>
      <c r="AT784" s="72"/>
      <c r="AU784" s="72"/>
    </row>
    <row r="785" spans="27:47" x14ac:dyDescent="0.2">
      <c r="AA785" s="72"/>
      <c r="AB785" s="72"/>
      <c r="AC785" s="72"/>
      <c r="AD785" s="72"/>
      <c r="AE785" s="72"/>
      <c r="AG785" s="127"/>
      <c r="AN785" s="72"/>
      <c r="AO785" s="72"/>
      <c r="AP785" s="72"/>
      <c r="AQ785" s="72"/>
      <c r="AR785" s="72"/>
      <c r="AS785" s="72"/>
      <c r="AT785" s="72"/>
      <c r="AU785" s="72"/>
    </row>
    <row r="786" spans="27:47" x14ac:dyDescent="0.2">
      <c r="AA786" s="72"/>
      <c r="AB786" s="72"/>
      <c r="AC786" s="72"/>
      <c r="AD786" s="72"/>
      <c r="AE786" s="72"/>
      <c r="AG786" s="127"/>
      <c r="AN786" s="72"/>
      <c r="AO786" s="72"/>
      <c r="AP786" s="72"/>
      <c r="AQ786" s="72"/>
      <c r="AR786" s="72"/>
      <c r="AS786" s="72"/>
      <c r="AT786" s="72"/>
      <c r="AU786" s="72"/>
    </row>
    <row r="787" spans="27:47" x14ac:dyDescent="0.2">
      <c r="AA787" s="72"/>
      <c r="AB787" s="72"/>
      <c r="AC787" s="72"/>
      <c r="AD787" s="72"/>
      <c r="AE787" s="72"/>
      <c r="AG787" s="127"/>
      <c r="AN787" s="72"/>
      <c r="AO787" s="72"/>
      <c r="AP787" s="72"/>
      <c r="AQ787" s="72"/>
      <c r="AR787" s="72"/>
      <c r="AS787" s="72"/>
      <c r="AT787" s="72"/>
      <c r="AU787" s="72"/>
    </row>
    <row r="788" spans="27:47" x14ac:dyDescent="0.2">
      <c r="AA788" s="72"/>
      <c r="AB788" s="72"/>
      <c r="AC788" s="72"/>
      <c r="AD788" s="72"/>
      <c r="AE788" s="72"/>
      <c r="AG788" s="127"/>
      <c r="AN788" s="72"/>
      <c r="AO788" s="72"/>
      <c r="AP788" s="72"/>
      <c r="AQ788" s="72"/>
      <c r="AR788" s="72"/>
      <c r="AS788" s="72"/>
      <c r="AT788" s="72"/>
      <c r="AU788" s="72"/>
    </row>
    <row r="789" spans="27:47" x14ac:dyDescent="0.2">
      <c r="AA789" s="72"/>
      <c r="AB789" s="72"/>
      <c r="AC789" s="72"/>
      <c r="AD789" s="72"/>
      <c r="AE789" s="72"/>
      <c r="AG789" s="127"/>
      <c r="AN789" s="72"/>
      <c r="AO789" s="72"/>
      <c r="AP789" s="72"/>
      <c r="AQ789" s="72"/>
      <c r="AR789" s="72"/>
      <c r="AS789" s="72"/>
      <c r="AT789" s="72"/>
      <c r="AU789" s="72"/>
    </row>
    <row r="790" spans="27:47" x14ac:dyDescent="0.2">
      <c r="AA790" s="72"/>
      <c r="AB790" s="72"/>
      <c r="AC790" s="72"/>
      <c r="AD790" s="72"/>
      <c r="AE790" s="72"/>
      <c r="AG790" s="127"/>
      <c r="AN790" s="72"/>
      <c r="AO790" s="72"/>
      <c r="AP790" s="72"/>
      <c r="AQ790" s="72"/>
      <c r="AR790" s="72"/>
      <c r="AS790" s="72"/>
      <c r="AT790" s="72"/>
      <c r="AU790" s="72"/>
    </row>
    <row r="791" spans="27:47" x14ac:dyDescent="0.2">
      <c r="AA791" s="72"/>
      <c r="AB791" s="72"/>
      <c r="AC791" s="72"/>
      <c r="AD791" s="72"/>
      <c r="AE791" s="72"/>
      <c r="AG791" s="127"/>
      <c r="AN791" s="72"/>
      <c r="AO791" s="72"/>
      <c r="AP791" s="72"/>
      <c r="AQ791" s="72"/>
      <c r="AR791" s="72"/>
      <c r="AS791" s="72"/>
      <c r="AT791" s="72"/>
      <c r="AU791" s="72"/>
    </row>
    <row r="792" spans="27:47" x14ac:dyDescent="0.2">
      <c r="AA792" s="72"/>
      <c r="AB792" s="72"/>
      <c r="AC792" s="72"/>
      <c r="AD792" s="72"/>
      <c r="AE792" s="72"/>
      <c r="AG792" s="127"/>
      <c r="AN792" s="72"/>
      <c r="AO792" s="72"/>
      <c r="AP792" s="72"/>
      <c r="AQ792" s="72"/>
      <c r="AR792" s="72"/>
      <c r="AS792" s="72"/>
      <c r="AT792" s="72"/>
      <c r="AU792" s="72"/>
    </row>
    <row r="793" spans="27:47" x14ac:dyDescent="0.2">
      <c r="AA793" s="72"/>
      <c r="AB793" s="72"/>
      <c r="AC793" s="72"/>
      <c r="AD793" s="72"/>
      <c r="AE793" s="72"/>
      <c r="AG793" s="127"/>
      <c r="AN793" s="72"/>
      <c r="AO793" s="72"/>
      <c r="AP793" s="72"/>
      <c r="AQ793" s="72"/>
      <c r="AR793" s="72"/>
      <c r="AS793" s="72"/>
      <c r="AT793" s="72"/>
      <c r="AU793" s="72"/>
    </row>
    <row r="794" spans="27:47" x14ac:dyDescent="0.2">
      <c r="AA794" s="72"/>
      <c r="AB794" s="72"/>
      <c r="AC794" s="72"/>
      <c r="AD794" s="72"/>
      <c r="AE794" s="72"/>
      <c r="AG794" s="127"/>
      <c r="AN794" s="72"/>
      <c r="AO794" s="72"/>
      <c r="AP794" s="72"/>
      <c r="AQ794" s="72"/>
      <c r="AR794" s="72"/>
      <c r="AS794" s="72"/>
      <c r="AT794" s="72"/>
      <c r="AU794" s="72"/>
    </row>
    <row r="795" spans="27:47" x14ac:dyDescent="0.2">
      <c r="AA795" s="72"/>
      <c r="AB795" s="72"/>
      <c r="AC795" s="72"/>
      <c r="AD795" s="72"/>
      <c r="AE795" s="72"/>
      <c r="AG795" s="127"/>
      <c r="AN795" s="72"/>
      <c r="AO795" s="72"/>
      <c r="AP795" s="72"/>
      <c r="AQ795" s="72"/>
      <c r="AR795" s="72"/>
      <c r="AS795" s="72"/>
      <c r="AT795" s="72"/>
      <c r="AU795" s="72"/>
    </row>
    <row r="796" spans="27:47" x14ac:dyDescent="0.2">
      <c r="AA796" s="72"/>
      <c r="AB796" s="72"/>
      <c r="AC796" s="72"/>
      <c r="AD796" s="72"/>
      <c r="AE796" s="72"/>
      <c r="AG796" s="127"/>
      <c r="AN796" s="72"/>
      <c r="AO796" s="72"/>
      <c r="AP796" s="72"/>
      <c r="AQ796" s="72"/>
      <c r="AR796" s="72"/>
      <c r="AS796" s="72"/>
      <c r="AT796" s="72"/>
      <c r="AU796" s="72"/>
    </row>
    <row r="797" spans="27:47" x14ac:dyDescent="0.2">
      <c r="AA797" s="72"/>
      <c r="AB797" s="72"/>
      <c r="AC797" s="72"/>
      <c r="AD797" s="72"/>
      <c r="AE797" s="72"/>
      <c r="AG797" s="127"/>
      <c r="AN797" s="72"/>
      <c r="AO797" s="72"/>
      <c r="AP797" s="72"/>
      <c r="AQ797" s="72"/>
      <c r="AR797" s="72"/>
      <c r="AS797" s="72"/>
      <c r="AT797" s="72"/>
      <c r="AU797" s="72"/>
    </row>
    <row r="798" spans="27:47" x14ac:dyDescent="0.2">
      <c r="AA798" s="72"/>
      <c r="AB798" s="72"/>
      <c r="AC798" s="72"/>
      <c r="AD798" s="72"/>
      <c r="AE798" s="72"/>
      <c r="AG798" s="127"/>
      <c r="AN798" s="72"/>
      <c r="AO798" s="72"/>
      <c r="AP798" s="72"/>
      <c r="AQ798" s="72"/>
      <c r="AR798" s="72"/>
      <c r="AS798" s="72"/>
      <c r="AT798" s="72"/>
      <c r="AU798" s="72"/>
    </row>
    <row r="799" spans="27:47" x14ac:dyDescent="0.2">
      <c r="AA799" s="72"/>
      <c r="AB799" s="72"/>
      <c r="AC799" s="72"/>
      <c r="AD799" s="72"/>
      <c r="AE799" s="72"/>
      <c r="AG799" s="127"/>
      <c r="AN799" s="72"/>
      <c r="AO799" s="72"/>
      <c r="AP799" s="72"/>
      <c r="AQ799" s="72"/>
      <c r="AR799" s="72"/>
      <c r="AS799" s="72"/>
      <c r="AT799" s="72"/>
      <c r="AU799" s="72"/>
    </row>
    <row r="800" spans="27:47" x14ac:dyDescent="0.2">
      <c r="AA800" s="72"/>
      <c r="AB800" s="72"/>
      <c r="AC800" s="72"/>
      <c r="AD800" s="72"/>
      <c r="AE800" s="72"/>
      <c r="AG800" s="127"/>
      <c r="AN800" s="72"/>
      <c r="AO800" s="72"/>
      <c r="AP800" s="72"/>
      <c r="AQ800" s="72"/>
      <c r="AR800" s="72"/>
      <c r="AS800" s="72"/>
      <c r="AT800" s="72"/>
      <c r="AU800" s="72"/>
    </row>
    <row r="801" spans="27:47" x14ac:dyDescent="0.2">
      <c r="AA801" s="72"/>
      <c r="AB801" s="72"/>
      <c r="AC801" s="72"/>
      <c r="AD801" s="72"/>
      <c r="AE801" s="72"/>
      <c r="AG801" s="127"/>
      <c r="AN801" s="72"/>
      <c r="AO801" s="72"/>
      <c r="AP801" s="72"/>
      <c r="AQ801" s="72"/>
      <c r="AR801" s="72"/>
      <c r="AS801" s="72"/>
      <c r="AT801" s="72"/>
      <c r="AU801" s="72"/>
    </row>
    <row r="802" spans="27:47" x14ac:dyDescent="0.2">
      <c r="AA802" s="72"/>
      <c r="AB802" s="72"/>
      <c r="AC802" s="72"/>
      <c r="AD802" s="72"/>
      <c r="AE802" s="72"/>
      <c r="AG802" s="127"/>
      <c r="AN802" s="72"/>
      <c r="AO802" s="72"/>
      <c r="AP802" s="72"/>
      <c r="AQ802" s="72"/>
      <c r="AR802" s="72"/>
      <c r="AS802" s="72"/>
      <c r="AT802" s="72"/>
      <c r="AU802" s="72"/>
    </row>
    <row r="803" spans="27:47" x14ac:dyDescent="0.2">
      <c r="AA803" s="72"/>
      <c r="AB803" s="72"/>
      <c r="AC803" s="72"/>
      <c r="AD803" s="72"/>
      <c r="AE803" s="72"/>
      <c r="AG803" s="127"/>
      <c r="AN803" s="72"/>
      <c r="AO803" s="72"/>
      <c r="AP803" s="72"/>
      <c r="AQ803" s="72"/>
      <c r="AR803" s="72"/>
      <c r="AS803" s="72"/>
      <c r="AT803" s="72"/>
      <c r="AU803" s="72"/>
    </row>
    <row r="804" spans="27:47" x14ac:dyDescent="0.2">
      <c r="AA804" s="72"/>
      <c r="AB804" s="72"/>
      <c r="AC804" s="72"/>
      <c r="AD804" s="72"/>
      <c r="AE804" s="72"/>
      <c r="AG804" s="127"/>
      <c r="AN804" s="72"/>
      <c r="AO804" s="72"/>
      <c r="AP804" s="72"/>
      <c r="AQ804" s="72"/>
      <c r="AR804" s="72"/>
      <c r="AS804" s="72"/>
      <c r="AT804" s="72"/>
      <c r="AU804" s="72"/>
    </row>
    <row r="805" spans="27:47" x14ac:dyDescent="0.2">
      <c r="AA805" s="72"/>
      <c r="AB805" s="72"/>
      <c r="AC805" s="72"/>
      <c r="AD805" s="72"/>
      <c r="AE805" s="72"/>
      <c r="AG805" s="127"/>
      <c r="AN805" s="72"/>
      <c r="AO805" s="72"/>
      <c r="AP805" s="72"/>
      <c r="AQ805" s="72"/>
      <c r="AR805" s="72"/>
      <c r="AS805" s="72"/>
      <c r="AT805" s="72"/>
      <c r="AU805" s="72"/>
    </row>
    <row r="806" spans="27:47" x14ac:dyDescent="0.2">
      <c r="AA806" s="72"/>
      <c r="AB806" s="72"/>
      <c r="AC806" s="72"/>
      <c r="AD806" s="72"/>
      <c r="AE806" s="72"/>
      <c r="AG806" s="127"/>
      <c r="AN806" s="72"/>
      <c r="AO806" s="72"/>
      <c r="AP806" s="72"/>
      <c r="AQ806" s="72"/>
      <c r="AR806" s="72"/>
      <c r="AS806" s="72"/>
      <c r="AT806" s="72"/>
      <c r="AU806" s="72"/>
    </row>
    <row r="807" spans="27:47" x14ac:dyDescent="0.2">
      <c r="AA807" s="72"/>
      <c r="AB807" s="72"/>
      <c r="AC807" s="72"/>
      <c r="AD807" s="72"/>
      <c r="AE807" s="72"/>
      <c r="AG807" s="127"/>
      <c r="AN807" s="72"/>
      <c r="AO807" s="72"/>
      <c r="AP807" s="72"/>
      <c r="AQ807" s="72"/>
      <c r="AR807" s="72"/>
      <c r="AS807" s="72"/>
      <c r="AT807" s="72"/>
      <c r="AU807" s="72"/>
    </row>
    <row r="808" spans="27:47" x14ac:dyDescent="0.2">
      <c r="AA808" s="72"/>
      <c r="AB808" s="72"/>
      <c r="AC808" s="72"/>
      <c r="AD808" s="72"/>
      <c r="AE808" s="72"/>
      <c r="AG808" s="127"/>
      <c r="AN808" s="72"/>
      <c r="AO808" s="72"/>
      <c r="AP808" s="72"/>
      <c r="AQ808" s="72"/>
      <c r="AR808" s="72"/>
      <c r="AS808" s="72"/>
      <c r="AT808" s="72"/>
      <c r="AU808" s="72"/>
    </row>
    <row r="809" spans="27:47" x14ac:dyDescent="0.2">
      <c r="AA809" s="72"/>
      <c r="AB809" s="72"/>
      <c r="AC809" s="72"/>
      <c r="AD809" s="72"/>
      <c r="AE809" s="72"/>
      <c r="AG809" s="127"/>
      <c r="AN809" s="72"/>
      <c r="AO809" s="72"/>
      <c r="AP809" s="72"/>
      <c r="AQ809" s="72"/>
      <c r="AR809" s="72"/>
      <c r="AS809" s="72"/>
      <c r="AT809" s="72"/>
      <c r="AU809" s="72"/>
    </row>
    <row r="810" spans="27:47" x14ac:dyDescent="0.2">
      <c r="AA810" s="72"/>
      <c r="AB810" s="72"/>
      <c r="AC810" s="72"/>
      <c r="AD810" s="72"/>
      <c r="AE810" s="72"/>
      <c r="AG810" s="127"/>
      <c r="AN810" s="72"/>
      <c r="AO810" s="72"/>
      <c r="AP810" s="72"/>
      <c r="AQ810" s="72"/>
      <c r="AR810" s="72"/>
      <c r="AS810" s="72"/>
      <c r="AT810" s="72"/>
      <c r="AU810" s="72"/>
    </row>
    <row r="811" spans="27:47" x14ac:dyDescent="0.2">
      <c r="AA811" s="72"/>
      <c r="AB811" s="72"/>
      <c r="AC811" s="72"/>
      <c r="AD811" s="72"/>
      <c r="AE811" s="72"/>
      <c r="AG811" s="127"/>
      <c r="AN811" s="72"/>
      <c r="AO811" s="72"/>
      <c r="AP811" s="72"/>
      <c r="AQ811" s="72"/>
      <c r="AR811" s="72"/>
      <c r="AS811" s="72"/>
      <c r="AT811" s="72"/>
      <c r="AU811" s="72"/>
    </row>
    <row r="812" spans="27:47" x14ac:dyDescent="0.2">
      <c r="AA812" s="72"/>
      <c r="AB812" s="72"/>
      <c r="AC812" s="72"/>
      <c r="AD812" s="72"/>
      <c r="AE812" s="72"/>
      <c r="AG812" s="127"/>
      <c r="AN812" s="72"/>
      <c r="AO812" s="72"/>
      <c r="AP812" s="72"/>
      <c r="AQ812" s="72"/>
      <c r="AR812" s="72"/>
      <c r="AS812" s="72"/>
      <c r="AT812" s="72"/>
      <c r="AU812" s="72"/>
    </row>
    <row r="813" spans="27:47" x14ac:dyDescent="0.2">
      <c r="AA813" s="72"/>
      <c r="AB813" s="72"/>
      <c r="AC813" s="72"/>
      <c r="AD813" s="72"/>
      <c r="AE813" s="72"/>
      <c r="AG813" s="127"/>
      <c r="AN813" s="72"/>
      <c r="AO813" s="72"/>
      <c r="AP813" s="72"/>
      <c r="AQ813" s="72"/>
      <c r="AR813" s="72"/>
      <c r="AS813" s="72"/>
      <c r="AT813" s="72"/>
      <c r="AU813" s="72"/>
    </row>
    <row r="814" spans="27:47" x14ac:dyDescent="0.2">
      <c r="AA814" s="72"/>
      <c r="AB814" s="72"/>
      <c r="AC814" s="72"/>
      <c r="AD814" s="72"/>
      <c r="AE814" s="72"/>
      <c r="AG814" s="127"/>
      <c r="AN814" s="72"/>
      <c r="AO814" s="72"/>
      <c r="AP814" s="72"/>
      <c r="AQ814" s="72"/>
      <c r="AR814" s="72"/>
      <c r="AS814" s="72"/>
      <c r="AT814" s="72"/>
      <c r="AU814" s="72"/>
    </row>
    <row r="815" spans="27:47" x14ac:dyDescent="0.2">
      <c r="AA815" s="72"/>
      <c r="AB815" s="72"/>
      <c r="AC815" s="72"/>
      <c r="AD815" s="72"/>
      <c r="AE815" s="72"/>
      <c r="AG815" s="127"/>
      <c r="AN815" s="72"/>
      <c r="AO815" s="72"/>
      <c r="AP815" s="72"/>
      <c r="AQ815" s="72"/>
      <c r="AR815" s="72"/>
      <c r="AS815" s="72"/>
      <c r="AT815" s="72"/>
      <c r="AU815" s="72"/>
    </row>
    <row r="816" spans="27:47" x14ac:dyDescent="0.2">
      <c r="AA816" s="72"/>
      <c r="AB816" s="72"/>
      <c r="AC816" s="72"/>
      <c r="AD816" s="72"/>
      <c r="AE816" s="72"/>
      <c r="AG816" s="127"/>
      <c r="AN816" s="72"/>
      <c r="AO816" s="72"/>
      <c r="AP816" s="72"/>
      <c r="AQ816" s="72"/>
      <c r="AR816" s="72"/>
      <c r="AS816" s="72"/>
      <c r="AT816" s="72"/>
      <c r="AU816" s="72"/>
    </row>
    <row r="817" spans="27:64" x14ac:dyDescent="0.2">
      <c r="AA817" s="72"/>
      <c r="AB817" s="72"/>
      <c r="AC817" s="72"/>
      <c r="AD817" s="72"/>
      <c r="AE817" s="72"/>
      <c r="AG817" s="127"/>
      <c r="AN817" s="72"/>
      <c r="AO817" s="72"/>
      <c r="AP817" s="72"/>
      <c r="AQ817" s="72"/>
      <c r="AR817" s="72"/>
      <c r="AS817" s="72"/>
      <c r="AT817" s="72"/>
      <c r="AU817" s="72"/>
    </row>
    <row r="818" spans="27:64" x14ac:dyDescent="0.2">
      <c r="AA818" s="72"/>
      <c r="AB818" s="72"/>
      <c r="AC818" s="72"/>
      <c r="AD818" s="72"/>
      <c r="AE818" s="72"/>
      <c r="AG818" s="127"/>
      <c r="AN818" s="72"/>
      <c r="AO818" s="72"/>
      <c r="AP818" s="72"/>
      <c r="AQ818" s="72"/>
      <c r="AR818" s="72"/>
      <c r="AS818" s="72"/>
      <c r="AT818" s="72"/>
      <c r="AU818" s="72"/>
    </row>
    <row r="819" spans="27:64" x14ac:dyDescent="0.2">
      <c r="AA819" s="72"/>
      <c r="AB819" s="72"/>
      <c r="AC819" s="72"/>
      <c r="AD819" s="72"/>
      <c r="AE819" s="72"/>
      <c r="AG819" s="127"/>
      <c r="AN819" s="72"/>
      <c r="AO819" s="72"/>
      <c r="AP819" s="72"/>
      <c r="AQ819" s="72"/>
      <c r="AR819" s="72"/>
      <c r="AS819" s="72"/>
      <c r="AT819" s="72"/>
      <c r="AU819" s="72"/>
    </row>
    <row r="820" spans="27:64" x14ac:dyDescent="0.2">
      <c r="AA820" s="72"/>
      <c r="AB820" s="72"/>
      <c r="AC820" s="72"/>
      <c r="AD820" s="72"/>
      <c r="AE820" s="72"/>
      <c r="AG820" s="127"/>
      <c r="AN820" s="72"/>
      <c r="AO820" s="72"/>
      <c r="AP820" s="72"/>
      <c r="AQ820" s="72"/>
      <c r="AR820" s="72"/>
      <c r="AS820" s="72"/>
      <c r="AT820" s="72"/>
      <c r="AU820" s="72"/>
    </row>
    <row r="821" spans="27:64" x14ac:dyDescent="0.2">
      <c r="AA821" s="72"/>
      <c r="AB821" s="72"/>
      <c r="AC821" s="72"/>
      <c r="AD821" s="72"/>
      <c r="AE821" s="72"/>
      <c r="AG821" s="127"/>
      <c r="AN821" s="72"/>
      <c r="AO821" s="72"/>
      <c r="AP821" s="72"/>
      <c r="AQ821" s="72"/>
      <c r="AR821" s="72"/>
      <c r="AS821" s="72"/>
      <c r="AT821" s="72"/>
      <c r="AU821" s="72"/>
      <c r="AV821" s="72"/>
      <c r="AW821" s="72"/>
      <c r="AX821" s="72"/>
      <c r="AY821" s="72"/>
      <c r="AZ821" s="72"/>
      <c r="BA821" s="72"/>
      <c r="BB821" s="72"/>
      <c r="BC821" s="72"/>
      <c r="BD821" s="72"/>
      <c r="BE821" s="72"/>
      <c r="BF821" s="72"/>
      <c r="BG821" s="72"/>
      <c r="BH821" s="72"/>
      <c r="BI821" s="72"/>
      <c r="BJ821" s="72"/>
      <c r="BK821" s="72"/>
      <c r="BL821" s="72"/>
    </row>
    <row r="822" spans="27:64" x14ac:dyDescent="0.2">
      <c r="AA822" s="72"/>
      <c r="AB822" s="72"/>
      <c r="AC822" s="72"/>
      <c r="AD822" s="72"/>
      <c r="AE822" s="72"/>
      <c r="AG822" s="127"/>
      <c r="AN822" s="72"/>
      <c r="AO822" s="72"/>
      <c r="AP822" s="72"/>
      <c r="AQ822" s="72"/>
      <c r="AR822" s="72"/>
      <c r="AS822" s="72"/>
      <c r="AT822" s="72"/>
      <c r="AU822" s="72"/>
      <c r="AV822" s="72"/>
      <c r="AX822" s="72"/>
      <c r="AY822" s="72"/>
      <c r="AZ822" s="72"/>
      <c r="BA822" s="72"/>
      <c r="BB822" s="72"/>
      <c r="BC822" s="72"/>
      <c r="BD822" s="72"/>
      <c r="BE822" s="72"/>
      <c r="BF822" s="72"/>
      <c r="BG822" s="72"/>
      <c r="BH822" s="72"/>
      <c r="BI822" s="72"/>
      <c r="BJ822" s="72"/>
      <c r="BK822" s="72"/>
      <c r="BL822" s="72"/>
    </row>
    <row r="823" spans="27:64" x14ac:dyDescent="0.2">
      <c r="AA823" s="72"/>
      <c r="AB823" s="72"/>
      <c r="AC823" s="72"/>
      <c r="AD823" s="72"/>
      <c r="AE823" s="72"/>
      <c r="AG823" s="127"/>
      <c r="AN823" s="72"/>
      <c r="AO823" s="72"/>
      <c r="AP823" s="72"/>
      <c r="AQ823" s="72"/>
      <c r="AR823" s="72"/>
      <c r="AS823" s="72"/>
      <c r="AT823" s="72"/>
      <c r="AU823" s="72"/>
    </row>
    <row r="824" spans="27:64" x14ac:dyDescent="0.2">
      <c r="AA824" s="72"/>
      <c r="AB824" s="72"/>
      <c r="AC824" s="72"/>
      <c r="AD824" s="72"/>
      <c r="AE824" s="72"/>
      <c r="AG824" s="127"/>
      <c r="AN824" s="72"/>
      <c r="AO824" s="72"/>
      <c r="AP824" s="72"/>
      <c r="AQ824" s="72"/>
      <c r="AR824" s="72"/>
      <c r="AS824" s="72"/>
      <c r="AT824" s="72"/>
      <c r="AU824" s="72"/>
    </row>
    <row r="825" spans="27:64" x14ac:dyDescent="0.2">
      <c r="AA825" s="72"/>
      <c r="AB825" s="72"/>
      <c r="AC825" s="72"/>
      <c r="AD825" s="72"/>
      <c r="AE825" s="72"/>
      <c r="AG825" s="127"/>
      <c r="AN825" s="72"/>
      <c r="AO825" s="72"/>
      <c r="AP825" s="72"/>
      <c r="AQ825" s="72"/>
      <c r="AR825" s="72"/>
      <c r="AS825" s="72"/>
      <c r="AT825" s="72"/>
      <c r="AU825" s="72"/>
    </row>
    <row r="826" spans="27:64" x14ac:dyDescent="0.2">
      <c r="AA826" s="72"/>
      <c r="AB826" s="72"/>
      <c r="AC826" s="72"/>
      <c r="AD826" s="72"/>
      <c r="AE826" s="72"/>
      <c r="AG826" s="127"/>
      <c r="AN826" s="72"/>
      <c r="AO826" s="72"/>
      <c r="AP826" s="72"/>
      <c r="AQ826" s="72"/>
      <c r="AR826" s="72"/>
      <c r="AS826" s="72"/>
      <c r="AT826" s="72"/>
      <c r="AU826" s="72"/>
    </row>
    <row r="827" spans="27:64" x14ac:dyDescent="0.2">
      <c r="AA827" s="72"/>
      <c r="AB827" s="72"/>
      <c r="AC827" s="72"/>
      <c r="AD827" s="72"/>
      <c r="AE827" s="72"/>
      <c r="AG827" s="127"/>
      <c r="AN827" s="72"/>
      <c r="AO827" s="72"/>
      <c r="AP827" s="72"/>
      <c r="AQ827" s="72"/>
      <c r="AR827" s="72"/>
      <c r="AS827" s="72"/>
      <c r="AT827" s="72"/>
      <c r="AU827" s="72"/>
    </row>
    <row r="828" spans="27:64" x14ac:dyDescent="0.2">
      <c r="AA828" s="72"/>
      <c r="AB828" s="72"/>
      <c r="AC828" s="72"/>
      <c r="AD828" s="72"/>
      <c r="AE828" s="72"/>
      <c r="AG828" s="127"/>
      <c r="AN828" s="72"/>
      <c r="AO828" s="72"/>
      <c r="AP828" s="72"/>
      <c r="AQ828" s="72"/>
      <c r="AR828" s="72"/>
      <c r="AS828" s="72"/>
      <c r="AT828" s="72"/>
      <c r="AU828" s="72"/>
    </row>
    <row r="829" spans="27:64" x14ac:dyDescent="0.2">
      <c r="AA829" s="72"/>
      <c r="AB829" s="72"/>
      <c r="AC829" s="72"/>
      <c r="AD829" s="72"/>
      <c r="AE829" s="72"/>
      <c r="AG829" s="127"/>
      <c r="AN829" s="72"/>
      <c r="AO829" s="72"/>
      <c r="AP829" s="72"/>
      <c r="AQ829" s="72"/>
      <c r="AR829" s="72"/>
      <c r="AS829" s="72"/>
      <c r="AT829" s="72"/>
      <c r="AU829" s="72"/>
    </row>
    <row r="830" spans="27:64" x14ac:dyDescent="0.2">
      <c r="AA830" s="72"/>
      <c r="AB830" s="72"/>
      <c r="AC830" s="72"/>
      <c r="AD830" s="72"/>
      <c r="AE830" s="72"/>
      <c r="AG830" s="127"/>
      <c r="AN830" s="72"/>
      <c r="AO830" s="72"/>
      <c r="AP830" s="72"/>
      <c r="AQ830" s="72"/>
      <c r="AR830" s="72"/>
      <c r="AS830" s="72"/>
      <c r="AT830" s="72"/>
      <c r="AU830" s="72"/>
    </row>
    <row r="831" spans="27:64" x14ac:dyDescent="0.2">
      <c r="AA831" s="72"/>
      <c r="AB831" s="72"/>
      <c r="AC831" s="72"/>
      <c r="AD831" s="72"/>
      <c r="AE831" s="72"/>
      <c r="AG831" s="127"/>
      <c r="AN831" s="72"/>
      <c r="AO831" s="72"/>
      <c r="AP831" s="72"/>
      <c r="AQ831" s="72"/>
      <c r="AR831" s="72"/>
      <c r="AS831" s="72"/>
      <c r="AT831" s="72"/>
      <c r="AU831" s="72"/>
    </row>
    <row r="832" spans="27:64" x14ac:dyDescent="0.2">
      <c r="AA832" s="72"/>
      <c r="AB832" s="72"/>
      <c r="AC832" s="72"/>
      <c r="AD832" s="72"/>
      <c r="AE832" s="72"/>
      <c r="AG832" s="127"/>
      <c r="AN832" s="72"/>
      <c r="AO832" s="72"/>
      <c r="AP832" s="72"/>
      <c r="AQ832" s="72"/>
      <c r="AR832" s="72"/>
      <c r="AS832" s="72"/>
      <c r="AT832" s="72"/>
      <c r="AU832" s="72"/>
    </row>
    <row r="833" spans="27:50" x14ac:dyDescent="0.2">
      <c r="AA833" s="72"/>
      <c r="AB833" s="72"/>
      <c r="AC833" s="72"/>
      <c r="AD833" s="72"/>
      <c r="AE833" s="72"/>
      <c r="AG833" s="127"/>
      <c r="AN833" s="72"/>
      <c r="AO833" s="72"/>
      <c r="AP833" s="72"/>
      <c r="AQ833" s="72"/>
      <c r="AR833" s="72"/>
      <c r="AS833" s="72"/>
      <c r="AT833" s="72"/>
      <c r="AU833" s="72"/>
      <c r="AV833" s="72"/>
      <c r="AX833" s="72"/>
    </row>
    <row r="834" spans="27:50" x14ac:dyDescent="0.2">
      <c r="AA834" s="72"/>
      <c r="AB834" s="72"/>
      <c r="AC834" s="72"/>
      <c r="AD834" s="72"/>
      <c r="AE834" s="72"/>
      <c r="AG834" s="127"/>
      <c r="AN834" s="72"/>
      <c r="AO834" s="72"/>
      <c r="AP834" s="72"/>
      <c r="AQ834" s="72"/>
      <c r="AR834" s="72"/>
      <c r="AS834" s="72"/>
      <c r="AT834" s="72"/>
      <c r="AU834" s="72"/>
    </row>
    <row r="835" spans="27:50" x14ac:dyDescent="0.2">
      <c r="AA835" s="72"/>
      <c r="AB835" s="72"/>
      <c r="AC835" s="72"/>
      <c r="AD835" s="72"/>
      <c r="AE835" s="72"/>
      <c r="AG835" s="127"/>
      <c r="AN835" s="72"/>
      <c r="AO835" s="72"/>
      <c r="AP835" s="72"/>
      <c r="AQ835" s="72"/>
      <c r="AR835" s="72"/>
      <c r="AS835" s="72"/>
      <c r="AT835" s="72"/>
      <c r="AU835" s="72"/>
    </row>
    <row r="836" spans="27:50" x14ac:dyDescent="0.2">
      <c r="AA836" s="72"/>
      <c r="AB836" s="72"/>
      <c r="AC836" s="72"/>
      <c r="AD836" s="72"/>
      <c r="AE836" s="72"/>
      <c r="AG836" s="127"/>
      <c r="AN836" s="72"/>
      <c r="AO836" s="72"/>
      <c r="AP836" s="72"/>
      <c r="AQ836" s="72"/>
      <c r="AR836" s="72"/>
      <c r="AS836" s="72"/>
      <c r="AT836" s="72"/>
      <c r="AU836" s="72"/>
    </row>
    <row r="837" spans="27:50" x14ac:dyDescent="0.2">
      <c r="AA837" s="72"/>
      <c r="AB837" s="72"/>
      <c r="AC837" s="72"/>
      <c r="AD837" s="72"/>
      <c r="AE837" s="72"/>
      <c r="AG837" s="127"/>
      <c r="AN837" s="72"/>
      <c r="AO837" s="72"/>
      <c r="AP837" s="72"/>
      <c r="AQ837" s="72"/>
      <c r="AR837" s="72"/>
      <c r="AS837" s="72"/>
      <c r="AT837" s="72"/>
      <c r="AU837" s="72"/>
    </row>
    <row r="838" spans="27:50" x14ac:dyDescent="0.2">
      <c r="AA838" s="72"/>
      <c r="AB838" s="72"/>
      <c r="AC838" s="72"/>
      <c r="AD838" s="72"/>
      <c r="AE838" s="72"/>
      <c r="AG838" s="127"/>
      <c r="AN838" s="72"/>
      <c r="AO838" s="72"/>
      <c r="AP838" s="72"/>
      <c r="AQ838" s="72"/>
      <c r="AR838" s="72"/>
      <c r="AS838" s="72"/>
      <c r="AT838" s="72"/>
      <c r="AU838" s="72"/>
    </row>
    <row r="839" spans="27:50" x14ac:dyDescent="0.2">
      <c r="AA839" s="72"/>
      <c r="AB839" s="72"/>
      <c r="AC839" s="72"/>
      <c r="AD839" s="72"/>
      <c r="AE839" s="72"/>
      <c r="AG839" s="127"/>
      <c r="AN839" s="72"/>
      <c r="AO839" s="72"/>
      <c r="AP839" s="72"/>
      <c r="AQ839" s="72"/>
      <c r="AR839" s="72"/>
      <c r="AS839" s="72"/>
      <c r="AT839" s="72"/>
      <c r="AU839" s="72"/>
    </row>
    <row r="840" spans="27:50" x14ac:dyDescent="0.2">
      <c r="AA840" s="72"/>
      <c r="AB840" s="72"/>
      <c r="AC840" s="72"/>
      <c r="AD840" s="72"/>
      <c r="AE840" s="72"/>
      <c r="AG840" s="127"/>
      <c r="AN840" s="72"/>
      <c r="AO840" s="72"/>
      <c r="AP840" s="72"/>
      <c r="AQ840" s="72"/>
      <c r="AR840" s="72"/>
      <c r="AS840" s="72"/>
      <c r="AT840" s="72"/>
      <c r="AU840" s="72"/>
    </row>
    <row r="841" spans="27:50" x14ac:dyDescent="0.2">
      <c r="AA841" s="72"/>
      <c r="AB841" s="72"/>
      <c r="AC841" s="72"/>
      <c r="AD841" s="72"/>
      <c r="AE841" s="72"/>
      <c r="AG841" s="127"/>
      <c r="AN841" s="72"/>
      <c r="AO841" s="72"/>
      <c r="AP841" s="72"/>
      <c r="AQ841" s="72"/>
      <c r="AR841" s="72"/>
      <c r="AS841" s="72"/>
      <c r="AT841" s="72"/>
      <c r="AU841" s="72"/>
    </row>
    <row r="842" spans="27:50" x14ac:dyDescent="0.2">
      <c r="AA842" s="72"/>
      <c r="AB842" s="72"/>
      <c r="AC842" s="72"/>
      <c r="AD842" s="72"/>
      <c r="AE842" s="72"/>
      <c r="AG842" s="127"/>
      <c r="AN842" s="72"/>
      <c r="AO842" s="72"/>
      <c r="AP842" s="72"/>
      <c r="AQ842" s="72"/>
      <c r="AR842" s="72"/>
      <c r="AS842" s="72"/>
      <c r="AT842" s="72"/>
      <c r="AU842" s="72"/>
    </row>
    <row r="843" spans="27:50" x14ac:dyDescent="0.2">
      <c r="AA843" s="72"/>
      <c r="AB843" s="72"/>
      <c r="AC843" s="72"/>
      <c r="AD843" s="72"/>
      <c r="AE843" s="72"/>
      <c r="AG843" s="127"/>
      <c r="AN843" s="72"/>
      <c r="AO843" s="72"/>
      <c r="AP843" s="72"/>
      <c r="AQ843" s="72"/>
      <c r="AR843" s="72"/>
      <c r="AS843" s="72"/>
      <c r="AT843" s="72"/>
      <c r="AU843" s="72"/>
    </row>
    <row r="844" spans="27:50" x14ac:dyDescent="0.2">
      <c r="AA844" s="72"/>
      <c r="AB844" s="72"/>
      <c r="AC844" s="72"/>
      <c r="AD844" s="72"/>
      <c r="AE844" s="72"/>
      <c r="AG844" s="127"/>
      <c r="AN844" s="72"/>
      <c r="AO844" s="72"/>
      <c r="AP844" s="72"/>
      <c r="AQ844" s="72"/>
      <c r="AR844" s="72"/>
      <c r="AS844" s="72"/>
      <c r="AT844" s="72"/>
      <c r="AU844" s="72"/>
    </row>
    <row r="845" spans="27:50" x14ac:dyDescent="0.2">
      <c r="AA845" s="72"/>
      <c r="AB845" s="72"/>
      <c r="AC845" s="72"/>
      <c r="AD845" s="72"/>
      <c r="AE845" s="72"/>
      <c r="AG845" s="127"/>
      <c r="AN845" s="72"/>
      <c r="AO845" s="72"/>
      <c r="AP845" s="72"/>
      <c r="AQ845" s="72"/>
      <c r="AR845" s="72"/>
      <c r="AS845" s="72"/>
      <c r="AT845" s="72"/>
      <c r="AU845" s="72"/>
    </row>
    <row r="846" spans="27:50" x14ac:dyDescent="0.2">
      <c r="AA846" s="72"/>
      <c r="AB846" s="72"/>
      <c r="AC846" s="72"/>
      <c r="AD846" s="72"/>
      <c r="AE846" s="72"/>
      <c r="AG846" s="127"/>
      <c r="AN846" s="72"/>
      <c r="AO846" s="72"/>
      <c r="AP846" s="72"/>
      <c r="AQ846" s="72"/>
      <c r="AR846" s="72"/>
      <c r="AS846" s="72"/>
      <c r="AT846" s="72"/>
      <c r="AU846" s="72"/>
    </row>
    <row r="847" spans="27:50" x14ac:dyDescent="0.2">
      <c r="AA847" s="72"/>
      <c r="AB847" s="72"/>
      <c r="AC847" s="72"/>
      <c r="AD847" s="72"/>
      <c r="AE847" s="72"/>
      <c r="AG847" s="127"/>
      <c r="AN847" s="72"/>
      <c r="AO847" s="72"/>
      <c r="AP847" s="72"/>
      <c r="AQ847" s="72"/>
      <c r="AR847" s="72"/>
      <c r="AS847" s="72"/>
      <c r="AT847" s="72"/>
      <c r="AU847" s="72"/>
    </row>
    <row r="848" spans="27:50" x14ac:dyDescent="0.2">
      <c r="AA848" s="72"/>
      <c r="AB848" s="72"/>
      <c r="AC848" s="72"/>
      <c r="AD848" s="72"/>
      <c r="AE848" s="72"/>
      <c r="AG848" s="127"/>
      <c r="AN848" s="72"/>
      <c r="AO848" s="72"/>
      <c r="AP848" s="72"/>
      <c r="AQ848" s="72"/>
      <c r="AR848" s="72"/>
      <c r="AS848" s="72"/>
      <c r="AT848" s="72"/>
      <c r="AU848" s="72"/>
    </row>
    <row r="849" spans="27:47" x14ac:dyDescent="0.2">
      <c r="AA849" s="72"/>
      <c r="AB849" s="72"/>
      <c r="AC849" s="72"/>
      <c r="AD849" s="72"/>
      <c r="AE849" s="72"/>
      <c r="AG849" s="127"/>
      <c r="AN849" s="72"/>
      <c r="AO849" s="72"/>
      <c r="AP849" s="72"/>
      <c r="AQ849" s="72"/>
      <c r="AR849" s="72"/>
      <c r="AS849" s="72"/>
      <c r="AT849" s="72"/>
      <c r="AU849" s="72"/>
    </row>
    <row r="850" spans="27:47" x14ac:dyDescent="0.2">
      <c r="AA850" s="72"/>
      <c r="AB850" s="72"/>
      <c r="AC850" s="72"/>
      <c r="AD850" s="72"/>
      <c r="AE850" s="72"/>
      <c r="AG850" s="127"/>
      <c r="AN850" s="72"/>
      <c r="AO850" s="72"/>
      <c r="AP850" s="72"/>
      <c r="AQ850" s="72"/>
      <c r="AR850" s="72"/>
      <c r="AS850" s="72"/>
      <c r="AT850" s="72"/>
      <c r="AU850" s="72"/>
    </row>
    <row r="851" spans="27:47" x14ac:dyDescent="0.2">
      <c r="AA851" s="72"/>
      <c r="AB851" s="72"/>
      <c r="AC851" s="72"/>
      <c r="AD851" s="72"/>
      <c r="AE851" s="72"/>
      <c r="AG851" s="127"/>
      <c r="AN851" s="72"/>
      <c r="AO851" s="72"/>
      <c r="AP851" s="72"/>
      <c r="AQ851" s="72"/>
      <c r="AR851" s="72"/>
      <c r="AS851" s="72"/>
      <c r="AT851" s="72"/>
      <c r="AU851" s="72"/>
    </row>
    <row r="852" spans="27:47" x14ac:dyDescent="0.2">
      <c r="AA852" s="72"/>
      <c r="AB852" s="72"/>
      <c r="AC852" s="72"/>
      <c r="AD852" s="72"/>
      <c r="AE852" s="72"/>
      <c r="AG852" s="127"/>
      <c r="AN852" s="72"/>
      <c r="AO852" s="72"/>
      <c r="AP852" s="72"/>
      <c r="AQ852" s="72"/>
      <c r="AR852" s="72"/>
      <c r="AS852" s="72"/>
      <c r="AT852" s="72"/>
      <c r="AU852" s="72"/>
    </row>
    <row r="853" spans="27:47" x14ac:dyDescent="0.2">
      <c r="AA853" s="72"/>
      <c r="AB853" s="72"/>
      <c r="AC853" s="72"/>
      <c r="AD853" s="72"/>
      <c r="AE853" s="72"/>
      <c r="AG853" s="127"/>
      <c r="AN853" s="72"/>
      <c r="AO853" s="72"/>
      <c r="AP853" s="72"/>
      <c r="AQ853" s="72"/>
      <c r="AR853" s="72"/>
      <c r="AS853" s="72"/>
      <c r="AT853" s="72"/>
      <c r="AU853" s="72"/>
    </row>
    <row r="854" spans="27:47" x14ac:dyDescent="0.2">
      <c r="AA854" s="72"/>
      <c r="AB854" s="72"/>
      <c r="AC854" s="72"/>
      <c r="AD854" s="72"/>
      <c r="AE854" s="72"/>
      <c r="AG854" s="127"/>
      <c r="AN854" s="72"/>
      <c r="AO854" s="72"/>
      <c r="AP854" s="72"/>
      <c r="AQ854" s="72"/>
      <c r="AR854" s="72"/>
      <c r="AS854" s="72"/>
      <c r="AT854" s="72"/>
      <c r="AU854" s="72"/>
    </row>
    <row r="855" spans="27:47" x14ac:dyDescent="0.2">
      <c r="AA855" s="72"/>
      <c r="AB855" s="72"/>
      <c r="AC855" s="72"/>
      <c r="AD855" s="72"/>
      <c r="AE855" s="72"/>
      <c r="AG855" s="127"/>
      <c r="AN855" s="72"/>
      <c r="AO855" s="72"/>
      <c r="AP855" s="72"/>
      <c r="AQ855" s="72"/>
      <c r="AR855" s="72"/>
      <c r="AS855" s="72"/>
      <c r="AT855" s="72"/>
      <c r="AU855" s="72"/>
    </row>
    <row r="856" spans="27:47" x14ac:dyDescent="0.2">
      <c r="AA856" s="72"/>
      <c r="AB856" s="72"/>
      <c r="AC856" s="72"/>
      <c r="AD856" s="72"/>
      <c r="AE856" s="72"/>
      <c r="AG856" s="127"/>
      <c r="AN856" s="72"/>
      <c r="AO856" s="72"/>
      <c r="AP856" s="72"/>
      <c r="AQ856" s="72"/>
      <c r="AR856" s="72"/>
      <c r="AS856" s="72"/>
      <c r="AT856" s="72"/>
      <c r="AU856" s="72"/>
    </row>
    <row r="857" spans="27:47" x14ac:dyDescent="0.2">
      <c r="AA857" s="72"/>
      <c r="AB857" s="72"/>
      <c r="AC857" s="72"/>
      <c r="AD857" s="72"/>
      <c r="AE857" s="72"/>
      <c r="AG857" s="127"/>
      <c r="AN857" s="72"/>
      <c r="AO857" s="72"/>
      <c r="AP857" s="72"/>
      <c r="AQ857" s="72"/>
      <c r="AR857" s="72"/>
      <c r="AS857" s="72"/>
      <c r="AT857" s="72"/>
      <c r="AU857" s="72"/>
    </row>
    <row r="858" spans="27:47" x14ac:dyDescent="0.2">
      <c r="AA858" s="72"/>
      <c r="AB858" s="72"/>
      <c r="AC858" s="72"/>
      <c r="AD858" s="72"/>
      <c r="AE858" s="72"/>
      <c r="AG858" s="127"/>
      <c r="AN858" s="72"/>
      <c r="AO858" s="72"/>
      <c r="AP858" s="72"/>
      <c r="AQ858" s="72"/>
      <c r="AR858" s="72"/>
      <c r="AS858" s="72"/>
      <c r="AT858" s="72"/>
      <c r="AU858" s="72"/>
    </row>
    <row r="859" spans="27:47" x14ac:dyDescent="0.2">
      <c r="AA859" s="72"/>
      <c r="AB859" s="72"/>
      <c r="AC859" s="72"/>
      <c r="AD859" s="72"/>
      <c r="AE859" s="72"/>
      <c r="AG859" s="127"/>
      <c r="AN859" s="72"/>
      <c r="AO859" s="72"/>
      <c r="AP859" s="72"/>
      <c r="AQ859" s="72"/>
      <c r="AR859" s="72"/>
      <c r="AS859" s="72"/>
      <c r="AT859" s="72"/>
      <c r="AU859" s="72"/>
    </row>
    <row r="860" spans="27:47" x14ac:dyDescent="0.2">
      <c r="AA860" s="72"/>
      <c r="AB860" s="72"/>
      <c r="AC860" s="72"/>
      <c r="AD860" s="72"/>
      <c r="AE860" s="72"/>
      <c r="AG860" s="127"/>
      <c r="AN860" s="72"/>
      <c r="AO860" s="72"/>
      <c r="AP860" s="72"/>
      <c r="AQ860" s="72"/>
      <c r="AR860" s="72"/>
      <c r="AS860" s="72"/>
      <c r="AT860" s="72"/>
      <c r="AU860" s="72"/>
    </row>
    <row r="861" spans="27:47" x14ac:dyDescent="0.2">
      <c r="AA861" s="72"/>
      <c r="AB861" s="72"/>
      <c r="AC861" s="72"/>
      <c r="AD861" s="72"/>
      <c r="AE861" s="72"/>
      <c r="AG861" s="127"/>
      <c r="AN861" s="72"/>
      <c r="AO861" s="72"/>
      <c r="AP861" s="72"/>
      <c r="AQ861" s="72"/>
      <c r="AR861" s="72"/>
      <c r="AS861" s="72"/>
      <c r="AT861" s="72"/>
      <c r="AU861" s="72"/>
    </row>
    <row r="862" spans="27:47" x14ac:dyDescent="0.2">
      <c r="AA862" s="72"/>
      <c r="AB862" s="72"/>
      <c r="AC862" s="72"/>
      <c r="AD862" s="72"/>
      <c r="AE862" s="72"/>
      <c r="AG862" s="127"/>
      <c r="AN862" s="72"/>
      <c r="AO862" s="72"/>
      <c r="AP862" s="72"/>
      <c r="AQ862" s="72"/>
      <c r="AR862" s="72"/>
      <c r="AS862" s="72"/>
      <c r="AT862" s="72"/>
      <c r="AU862" s="72"/>
    </row>
    <row r="863" spans="27:47" x14ac:dyDescent="0.2">
      <c r="AA863" s="72"/>
      <c r="AB863" s="72"/>
      <c r="AC863" s="72"/>
      <c r="AD863" s="72"/>
      <c r="AE863" s="72"/>
      <c r="AG863" s="127"/>
      <c r="AN863" s="72"/>
      <c r="AO863" s="72"/>
      <c r="AP863" s="72"/>
      <c r="AQ863" s="72"/>
      <c r="AR863" s="72"/>
      <c r="AS863" s="72"/>
      <c r="AT863" s="72"/>
      <c r="AU863" s="72"/>
    </row>
    <row r="864" spans="27:47" x14ac:dyDescent="0.2">
      <c r="AA864" s="72"/>
      <c r="AB864" s="72"/>
      <c r="AC864" s="72"/>
      <c r="AD864" s="72"/>
      <c r="AE864" s="72"/>
      <c r="AG864" s="127"/>
      <c r="AN864" s="72"/>
      <c r="AO864" s="72"/>
      <c r="AP864" s="72"/>
      <c r="AQ864" s="72"/>
      <c r="AR864" s="72"/>
      <c r="AS864" s="72"/>
      <c r="AT864" s="72"/>
      <c r="AU864" s="72"/>
    </row>
    <row r="865" spans="27:47" x14ac:dyDescent="0.2">
      <c r="AA865" s="72"/>
      <c r="AB865" s="72"/>
      <c r="AC865" s="72"/>
      <c r="AD865" s="72"/>
      <c r="AE865" s="72"/>
      <c r="AG865" s="127"/>
      <c r="AN865" s="72"/>
      <c r="AO865" s="72"/>
      <c r="AP865" s="72"/>
      <c r="AQ865" s="72"/>
      <c r="AR865" s="72"/>
      <c r="AS865" s="72"/>
      <c r="AT865" s="72"/>
      <c r="AU865" s="72"/>
    </row>
    <row r="866" spans="27:47" x14ac:dyDescent="0.2">
      <c r="AA866" s="72"/>
      <c r="AB866" s="72"/>
      <c r="AC866" s="72"/>
      <c r="AD866" s="72"/>
      <c r="AE866" s="72"/>
      <c r="AG866" s="127"/>
      <c r="AN866" s="72"/>
      <c r="AO866" s="72"/>
      <c r="AP866" s="72"/>
      <c r="AQ866" s="72"/>
      <c r="AR866" s="72"/>
      <c r="AS866" s="72"/>
      <c r="AT866" s="72"/>
      <c r="AU866" s="72"/>
    </row>
    <row r="867" spans="27:47" x14ac:dyDescent="0.2">
      <c r="AA867" s="72"/>
      <c r="AB867" s="72"/>
      <c r="AC867" s="72"/>
      <c r="AD867" s="72"/>
      <c r="AE867" s="72"/>
      <c r="AG867" s="127"/>
      <c r="AN867" s="72"/>
      <c r="AO867" s="72"/>
      <c r="AP867" s="72"/>
      <c r="AQ867" s="72"/>
      <c r="AR867" s="72"/>
      <c r="AS867" s="72"/>
      <c r="AT867" s="72"/>
      <c r="AU867" s="72"/>
    </row>
    <row r="868" spans="27:47" x14ac:dyDescent="0.2">
      <c r="AA868" s="72"/>
      <c r="AB868" s="72"/>
      <c r="AC868" s="72"/>
      <c r="AD868" s="72"/>
      <c r="AE868" s="72"/>
      <c r="AG868" s="127"/>
      <c r="AN868" s="72"/>
      <c r="AO868" s="72"/>
      <c r="AP868" s="72"/>
      <c r="AQ868" s="72"/>
      <c r="AR868" s="72"/>
      <c r="AS868" s="72"/>
      <c r="AT868" s="72"/>
      <c r="AU868" s="72"/>
    </row>
    <row r="869" spans="27:47" x14ac:dyDescent="0.2">
      <c r="AA869" s="72"/>
      <c r="AB869" s="72"/>
      <c r="AC869" s="72"/>
      <c r="AD869" s="72"/>
      <c r="AE869" s="72"/>
      <c r="AG869" s="127"/>
      <c r="AN869" s="72"/>
      <c r="AO869" s="72"/>
      <c r="AP869" s="72"/>
      <c r="AQ869" s="72"/>
      <c r="AR869" s="72"/>
      <c r="AS869" s="72"/>
      <c r="AT869" s="72"/>
      <c r="AU869" s="72"/>
    </row>
    <row r="870" spans="27:47" x14ac:dyDescent="0.2">
      <c r="AA870" s="72"/>
      <c r="AB870" s="72"/>
      <c r="AC870" s="72"/>
      <c r="AD870" s="72"/>
      <c r="AE870" s="72"/>
      <c r="AG870" s="127"/>
      <c r="AN870" s="72"/>
      <c r="AO870" s="72"/>
      <c r="AP870" s="72"/>
      <c r="AQ870" s="72"/>
      <c r="AR870" s="72"/>
      <c r="AS870" s="72"/>
      <c r="AT870" s="72"/>
      <c r="AU870" s="72"/>
    </row>
    <row r="871" spans="27:47" x14ac:dyDescent="0.2">
      <c r="AA871" s="72"/>
      <c r="AB871" s="72"/>
      <c r="AC871" s="72"/>
      <c r="AD871" s="72"/>
      <c r="AE871" s="72"/>
      <c r="AG871" s="127"/>
      <c r="AN871" s="72"/>
      <c r="AO871" s="72"/>
      <c r="AP871" s="72"/>
      <c r="AQ871" s="72"/>
      <c r="AR871" s="72"/>
      <c r="AS871" s="72"/>
      <c r="AT871" s="72"/>
      <c r="AU871" s="72"/>
    </row>
    <row r="872" spans="27:47" x14ac:dyDescent="0.2">
      <c r="AA872" s="72"/>
      <c r="AB872" s="72"/>
      <c r="AC872" s="72"/>
      <c r="AD872" s="72"/>
      <c r="AE872" s="72"/>
      <c r="AG872" s="127"/>
      <c r="AN872" s="72"/>
      <c r="AO872" s="72"/>
      <c r="AP872" s="72"/>
      <c r="AQ872" s="72"/>
      <c r="AR872" s="72"/>
      <c r="AS872" s="72"/>
      <c r="AT872" s="72"/>
      <c r="AU872" s="72"/>
    </row>
    <row r="873" spans="27:47" x14ac:dyDescent="0.2">
      <c r="AA873" s="72"/>
      <c r="AB873" s="72"/>
      <c r="AC873" s="72"/>
      <c r="AD873" s="72"/>
      <c r="AE873" s="72"/>
      <c r="AG873" s="127"/>
      <c r="AN873" s="72"/>
      <c r="AO873" s="72"/>
      <c r="AP873" s="72"/>
      <c r="AQ873" s="72"/>
      <c r="AR873" s="72"/>
      <c r="AS873" s="72"/>
      <c r="AT873" s="72"/>
      <c r="AU873" s="72"/>
    </row>
    <row r="874" spans="27:47" x14ac:dyDescent="0.2">
      <c r="AA874" s="72"/>
      <c r="AB874" s="72"/>
      <c r="AC874" s="72"/>
      <c r="AD874" s="72"/>
      <c r="AE874" s="72"/>
      <c r="AG874" s="127"/>
      <c r="AN874" s="72"/>
      <c r="AO874" s="72"/>
      <c r="AP874" s="72"/>
      <c r="AQ874" s="72"/>
      <c r="AR874" s="72"/>
      <c r="AS874" s="72"/>
      <c r="AT874" s="72"/>
      <c r="AU874" s="72"/>
    </row>
    <row r="875" spans="27:47" x14ac:dyDescent="0.2">
      <c r="AA875" s="72"/>
      <c r="AB875" s="72"/>
      <c r="AC875" s="72"/>
      <c r="AD875" s="72"/>
      <c r="AE875" s="72"/>
      <c r="AG875" s="127"/>
      <c r="AN875" s="72"/>
      <c r="AO875" s="72"/>
      <c r="AP875" s="72"/>
      <c r="AQ875" s="72"/>
      <c r="AR875" s="72"/>
      <c r="AS875" s="72"/>
      <c r="AT875" s="72"/>
      <c r="AU875" s="72"/>
    </row>
    <row r="876" spans="27:47" x14ac:dyDescent="0.2">
      <c r="AA876" s="72"/>
      <c r="AB876" s="72"/>
      <c r="AC876" s="72"/>
      <c r="AD876" s="72"/>
      <c r="AE876" s="72"/>
      <c r="AG876" s="127"/>
      <c r="AN876" s="72"/>
      <c r="AO876" s="72"/>
      <c r="AP876" s="72"/>
      <c r="AQ876" s="72"/>
      <c r="AR876" s="72"/>
      <c r="AS876" s="72"/>
      <c r="AT876" s="72"/>
      <c r="AU876" s="72"/>
    </row>
    <row r="877" spans="27:47" x14ac:dyDescent="0.2">
      <c r="AA877" s="72"/>
      <c r="AB877" s="72"/>
      <c r="AC877" s="72"/>
      <c r="AD877" s="72"/>
      <c r="AE877" s="72"/>
      <c r="AG877" s="127"/>
      <c r="AN877" s="72"/>
      <c r="AO877" s="72"/>
      <c r="AP877" s="72"/>
      <c r="AQ877" s="72"/>
      <c r="AR877" s="72"/>
      <c r="AS877" s="72"/>
      <c r="AT877" s="72"/>
      <c r="AU877" s="72"/>
    </row>
    <row r="878" spans="27:47" x14ac:dyDescent="0.2">
      <c r="AA878" s="72"/>
      <c r="AB878" s="72"/>
      <c r="AC878" s="72"/>
      <c r="AD878" s="72"/>
      <c r="AE878" s="72"/>
      <c r="AG878" s="127"/>
      <c r="AN878" s="72"/>
      <c r="AO878" s="72"/>
      <c r="AP878" s="72"/>
      <c r="AQ878" s="72"/>
      <c r="AR878" s="72"/>
      <c r="AS878" s="72"/>
      <c r="AT878" s="72"/>
      <c r="AU878" s="72"/>
    </row>
    <row r="879" spans="27:47" x14ac:dyDescent="0.2">
      <c r="AA879" s="72"/>
      <c r="AB879" s="72"/>
      <c r="AC879" s="72"/>
      <c r="AD879" s="72"/>
      <c r="AE879" s="72"/>
      <c r="AG879" s="127"/>
      <c r="AN879" s="72"/>
      <c r="AO879" s="72"/>
      <c r="AP879" s="72"/>
      <c r="AQ879" s="72"/>
      <c r="AR879" s="72"/>
      <c r="AS879" s="72"/>
      <c r="AT879" s="72"/>
      <c r="AU879" s="72"/>
    </row>
    <row r="880" spans="27:47" x14ac:dyDescent="0.2">
      <c r="AA880" s="72"/>
      <c r="AB880" s="72"/>
      <c r="AC880" s="72"/>
      <c r="AD880" s="72"/>
      <c r="AE880" s="72"/>
      <c r="AG880" s="127"/>
      <c r="AN880" s="72"/>
      <c r="AO880" s="72"/>
      <c r="AP880" s="72"/>
      <c r="AQ880" s="72"/>
      <c r="AR880" s="72"/>
      <c r="AS880" s="72"/>
      <c r="AT880" s="72"/>
      <c r="AU880" s="72"/>
    </row>
    <row r="881" spans="27:48" x14ac:dyDescent="0.2">
      <c r="AA881" s="72"/>
      <c r="AB881" s="72"/>
      <c r="AC881" s="72"/>
      <c r="AD881" s="72"/>
      <c r="AE881" s="72"/>
      <c r="AG881" s="127"/>
      <c r="AN881" s="72"/>
      <c r="AO881" s="72"/>
      <c r="AP881" s="72"/>
      <c r="AQ881" s="72"/>
      <c r="AR881" s="72"/>
      <c r="AS881" s="72"/>
      <c r="AT881" s="72"/>
      <c r="AU881" s="72"/>
    </row>
    <row r="882" spans="27:48" x14ac:dyDescent="0.2">
      <c r="AA882" s="72"/>
      <c r="AB882" s="72"/>
      <c r="AC882" s="72"/>
      <c r="AD882" s="72"/>
      <c r="AE882" s="72"/>
      <c r="AG882" s="127"/>
      <c r="AN882" s="72"/>
      <c r="AO882" s="72"/>
      <c r="AP882" s="72"/>
      <c r="AQ882" s="72"/>
      <c r="AR882" s="72"/>
      <c r="AS882" s="72"/>
      <c r="AT882" s="72"/>
      <c r="AU882" s="72"/>
    </row>
    <row r="883" spans="27:48" x14ac:dyDescent="0.2">
      <c r="AA883" s="72"/>
      <c r="AB883" s="72"/>
      <c r="AC883" s="72"/>
      <c r="AD883" s="72"/>
      <c r="AE883" s="72"/>
      <c r="AG883" s="127"/>
      <c r="AN883" s="72"/>
      <c r="AO883" s="72"/>
      <c r="AP883" s="72"/>
      <c r="AQ883" s="72"/>
      <c r="AR883" s="72"/>
      <c r="AS883" s="72"/>
      <c r="AT883" s="72"/>
      <c r="AU883" s="72"/>
    </row>
    <row r="884" spans="27:48" x14ac:dyDescent="0.2">
      <c r="AA884" s="72"/>
      <c r="AB884" s="72"/>
      <c r="AC884" s="72"/>
      <c r="AD884" s="72"/>
      <c r="AE884" s="72"/>
      <c r="AG884" s="127"/>
      <c r="AN884" s="72"/>
      <c r="AO884" s="72"/>
      <c r="AP884" s="72"/>
      <c r="AQ884" s="72"/>
      <c r="AR884" s="72"/>
      <c r="AS884" s="72"/>
      <c r="AT884" s="72"/>
      <c r="AU884" s="72"/>
    </row>
    <row r="885" spans="27:48" x14ac:dyDescent="0.2">
      <c r="AA885" s="72"/>
      <c r="AB885" s="72"/>
      <c r="AC885" s="72"/>
      <c r="AD885" s="72"/>
      <c r="AE885" s="72"/>
      <c r="AG885" s="127"/>
      <c r="AN885" s="72"/>
      <c r="AO885" s="72"/>
      <c r="AP885" s="72"/>
      <c r="AQ885" s="72"/>
      <c r="AR885" s="72"/>
      <c r="AS885" s="72"/>
      <c r="AT885" s="72"/>
      <c r="AU885" s="72"/>
    </row>
    <row r="886" spans="27:48" x14ac:dyDescent="0.2">
      <c r="AA886" s="72"/>
      <c r="AB886" s="72"/>
      <c r="AC886" s="72"/>
      <c r="AD886" s="72"/>
      <c r="AE886" s="72"/>
      <c r="AG886" s="127"/>
      <c r="AN886" s="72"/>
      <c r="AO886" s="72"/>
      <c r="AP886" s="72"/>
      <c r="AQ886" s="72"/>
      <c r="AR886" s="72"/>
      <c r="AS886" s="72"/>
      <c r="AT886" s="72"/>
      <c r="AU886" s="72"/>
    </row>
    <row r="887" spans="27:48" x14ac:dyDescent="0.2">
      <c r="AA887" s="72"/>
      <c r="AB887" s="72"/>
      <c r="AC887" s="72"/>
      <c r="AD887" s="72"/>
      <c r="AE887" s="72"/>
      <c r="AG887" s="127"/>
      <c r="AN887" s="72"/>
      <c r="AO887" s="72"/>
      <c r="AP887" s="72"/>
      <c r="AQ887" s="72"/>
      <c r="AR887" s="72"/>
      <c r="AS887" s="72"/>
      <c r="AT887" s="72"/>
      <c r="AU887" s="72"/>
    </row>
    <row r="888" spans="27:48" x14ac:dyDescent="0.2">
      <c r="AA888" s="72"/>
      <c r="AB888" s="72"/>
      <c r="AC888" s="72"/>
      <c r="AD888" s="72"/>
      <c r="AE888" s="72"/>
      <c r="AG888" s="127"/>
      <c r="AN888" s="72"/>
      <c r="AO888" s="72"/>
      <c r="AP888" s="72"/>
      <c r="AQ888" s="72"/>
      <c r="AR888" s="72"/>
      <c r="AS888" s="72"/>
      <c r="AT888" s="72"/>
      <c r="AU888" s="72"/>
      <c r="AV888" s="72"/>
    </row>
    <row r="889" spans="27:48" x14ac:dyDescent="0.2">
      <c r="AA889" s="72"/>
      <c r="AB889" s="72"/>
      <c r="AC889" s="72"/>
      <c r="AD889" s="72"/>
      <c r="AE889" s="72"/>
      <c r="AG889" s="127"/>
      <c r="AN889" s="72"/>
      <c r="AO889" s="72"/>
      <c r="AP889" s="72"/>
      <c r="AQ889" s="72"/>
      <c r="AR889" s="72"/>
      <c r="AS889" s="72"/>
      <c r="AT889" s="72"/>
      <c r="AU889" s="72"/>
    </row>
    <row r="890" spans="27:48" x14ac:dyDescent="0.2">
      <c r="AA890" s="72"/>
      <c r="AB890" s="72"/>
      <c r="AC890" s="72"/>
      <c r="AD890" s="72"/>
      <c r="AE890" s="72"/>
      <c r="AG890" s="127"/>
      <c r="AN890" s="72"/>
      <c r="AO890" s="72"/>
      <c r="AP890" s="72"/>
      <c r="AQ890" s="72"/>
      <c r="AR890" s="72"/>
      <c r="AS890" s="72"/>
      <c r="AT890" s="72"/>
      <c r="AU890" s="72"/>
    </row>
    <row r="891" spans="27:48" x14ac:dyDescent="0.2">
      <c r="AA891" s="72"/>
      <c r="AB891" s="72"/>
      <c r="AC891" s="72"/>
      <c r="AD891" s="72"/>
      <c r="AE891" s="72"/>
      <c r="AG891" s="127"/>
      <c r="AN891" s="72"/>
      <c r="AO891" s="72"/>
      <c r="AP891" s="72"/>
      <c r="AQ891" s="72"/>
      <c r="AR891" s="72"/>
      <c r="AS891" s="72"/>
      <c r="AT891" s="72"/>
      <c r="AU891" s="72"/>
    </row>
    <row r="892" spans="27:48" x14ac:dyDescent="0.2">
      <c r="AA892" s="72"/>
      <c r="AB892" s="72"/>
      <c r="AC892" s="72"/>
      <c r="AD892" s="72"/>
      <c r="AE892" s="72"/>
      <c r="AG892" s="127"/>
      <c r="AN892" s="72"/>
      <c r="AO892" s="72"/>
      <c r="AP892" s="72"/>
      <c r="AQ892" s="72"/>
      <c r="AR892" s="72"/>
      <c r="AS892" s="72"/>
      <c r="AT892" s="72"/>
      <c r="AU892" s="72"/>
    </row>
    <row r="893" spans="27:48" x14ac:dyDescent="0.2">
      <c r="AA893" s="72"/>
      <c r="AB893" s="72"/>
      <c r="AC893" s="72"/>
      <c r="AD893" s="72"/>
      <c r="AE893" s="72"/>
      <c r="AG893" s="127"/>
      <c r="AN893" s="72"/>
      <c r="AO893" s="72"/>
      <c r="AP893" s="72"/>
      <c r="AQ893" s="72"/>
      <c r="AR893" s="72"/>
      <c r="AS893" s="72"/>
      <c r="AT893" s="72"/>
      <c r="AU893" s="72"/>
    </row>
    <row r="894" spans="27:48" x14ac:dyDescent="0.2">
      <c r="AA894" s="72"/>
      <c r="AB894" s="72"/>
      <c r="AC894" s="72"/>
      <c r="AD894" s="72"/>
      <c r="AE894" s="72"/>
      <c r="AG894" s="127"/>
      <c r="AN894" s="72"/>
      <c r="AO894" s="72"/>
      <c r="AP894" s="72"/>
      <c r="AQ894" s="72"/>
      <c r="AR894" s="72"/>
      <c r="AS894" s="72"/>
      <c r="AT894" s="72"/>
      <c r="AU894" s="72"/>
    </row>
    <row r="895" spans="27:48" x14ac:dyDescent="0.2">
      <c r="AA895" s="72"/>
      <c r="AB895" s="72"/>
      <c r="AC895" s="72"/>
      <c r="AD895" s="72"/>
      <c r="AE895" s="72"/>
      <c r="AG895" s="127"/>
      <c r="AN895" s="72"/>
      <c r="AO895" s="72"/>
      <c r="AP895" s="72"/>
      <c r="AQ895" s="72"/>
      <c r="AR895" s="72"/>
      <c r="AS895" s="72"/>
      <c r="AT895" s="72"/>
      <c r="AU895" s="72"/>
    </row>
    <row r="896" spans="27:48" x14ac:dyDescent="0.2">
      <c r="AA896" s="72"/>
      <c r="AB896" s="72"/>
      <c r="AC896" s="72"/>
      <c r="AD896" s="72"/>
      <c r="AE896" s="72"/>
      <c r="AG896" s="127"/>
      <c r="AN896" s="72"/>
      <c r="AO896" s="72"/>
      <c r="AP896" s="72"/>
      <c r="AQ896" s="72"/>
      <c r="AR896" s="72"/>
      <c r="AS896" s="72"/>
      <c r="AT896" s="72"/>
      <c r="AU896" s="72"/>
    </row>
    <row r="897" spans="27:64" x14ac:dyDescent="0.2">
      <c r="AA897" s="72"/>
      <c r="AB897" s="72"/>
      <c r="AC897" s="72"/>
      <c r="AD897" s="72"/>
      <c r="AE897" s="72"/>
      <c r="AG897" s="127"/>
      <c r="AN897" s="72"/>
      <c r="AO897" s="72"/>
      <c r="AP897" s="72"/>
      <c r="AQ897" s="72"/>
      <c r="AR897" s="72"/>
      <c r="AS897" s="72"/>
      <c r="AT897" s="72"/>
      <c r="AU897" s="72"/>
    </row>
    <row r="898" spans="27:64" x14ac:dyDescent="0.2">
      <c r="AA898" s="72"/>
      <c r="AB898" s="72"/>
      <c r="AC898" s="72"/>
      <c r="AD898" s="72"/>
      <c r="AE898" s="72"/>
      <c r="AG898" s="127"/>
      <c r="AN898" s="72"/>
      <c r="AO898" s="72"/>
      <c r="AP898" s="72"/>
      <c r="AQ898" s="72"/>
      <c r="AR898" s="72"/>
      <c r="AS898" s="72"/>
      <c r="AT898" s="72"/>
      <c r="AU898" s="72"/>
    </row>
    <row r="899" spans="27:64" x14ac:dyDescent="0.2">
      <c r="AA899" s="72"/>
      <c r="AB899" s="72"/>
      <c r="AC899" s="72"/>
      <c r="AD899" s="72"/>
      <c r="AE899" s="72"/>
      <c r="AG899" s="127"/>
      <c r="AN899" s="72"/>
      <c r="AO899" s="72"/>
      <c r="AP899" s="72"/>
      <c r="AQ899" s="72"/>
      <c r="AR899" s="72"/>
      <c r="AS899" s="72"/>
      <c r="AT899" s="72"/>
      <c r="AU899" s="72"/>
    </row>
    <row r="900" spans="27:64" x14ac:dyDescent="0.2">
      <c r="AA900" s="72"/>
      <c r="AB900" s="72"/>
      <c r="AC900" s="72"/>
      <c r="AD900" s="72"/>
      <c r="AE900" s="72"/>
      <c r="AG900" s="127"/>
      <c r="AN900" s="72"/>
      <c r="AO900" s="72"/>
      <c r="AP900" s="72"/>
      <c r="AQ900" s="72"/>
      <c r="AR900" s="72"/>
      <c r="AS900" s="72"/>
      <c r="AT900" s="72"/>
      <c r="AU900" s="72"/>
    </row>
    <row r="901" spans="27:64" x14ac:dyDescent="0.2">
      <c r="AA901" s="72"/>
      <c r="AB901" s="72"/>
      <c r="AC901" s="72"/>
      <c r="AD901" s="72"/>
      <c r="AE901" s="72"/>
      <c r="AG901" s="127"/>
      <c r="AN901" s="72"/>
      <c r="AO901" s="72"/>
      <c r="AP901" s="72"/>
      <c r="AQ901" s="72"/>
      <c r="AR901" s="72"/>
      <c r="AS901" s="72"/>
      <c r="AT901" s="72"/>
      <c r="AU901" s="72"/>
    </row>
    <row r="902" spans="27:64" x14ac:dyDescent="0.2">
      <c r="AA902" s="72"/>
      <c r="AB902" s="72"/>
      <c r="AC902" s="72"/>
      <c r="AD902" s="72"/>
      <c r="AE902" s="72"/>
      <c r="AG902" s="127"/>
      <c r="AN902" s="72"/>
      <c r="AO902" s="72"/>
      <c r="AP902" s="72"/>
      <c r="AQ902" s="72"/>
      <c r="AR902" s="72"/>
      <c r="AS902" s="72"/>
      <c r="AT902" s="72"/>
      <c r="AU902" s="72"/>
    </row>
    <row r="903" spans="27:64" x14ac:dyDescent="0.2">
      <c r="AA903" s="72"/>
      <c r="AB903" s="72"/>
      <c r="AC903" s="72"/>
      <c r="AD903" s="72"/>
      <c r="AE903" s="72"/>
      <c r="AG903" s="127"/>
      <c r="AN903" s="72"/>
      <c r="AO903" s="72"/>
      <c r="AP903" s="72"/>
      <c r="AQ903" s="72"/>
      <c r="AR903" s="72"/>
      <c r="AS903" s="72"/>
      <c r="AT903" s="72"/>
      <c r="AU903" s="72"/>
      <c r="AV903" s="72"/>
      <c r="AW903" s="72"/>
      <c r="AX903" s="72"/>
      <c r="AY903" s="72"/>
      <c r="AZ903" s="72"/>
      <c r="BA903" s="72"/>
      <c r="BB903" s="72"/>
      <c r="BC903" s="72"/>
      <c r="BD903" s="72"/>
      <c r="BE903" s="72"/>
      <c r="BF903" s="72"/>
      <c r="BG903" s="72"/>
      <c r="BH903" s="72"/>
      <c r="BI903" s="72"/>
      <c r="BJ903" s="72"/>
      <c r="BK903" s="72"/>
      <c r="BL903" s="72"/>
    </row>
    <row r="904" spans="27:64" x14ac:dyDescent="0.2">
      <c r="AA904" s="72"/>
      <c r="AB904" s="72"/>
      <c r="AC904" s="72"/>
      <c r="AD904" s="72"/>
      <c r="AE904" s="72"/>
      <c r="AG904" s="127"/>
      <c r="AN904" s="72"/>
      <c r="AO904" s="72"/>
      <c r="AP904" s="72"/>
      <c r="AQ904" s="72"/>
      <c r="AR904" s="72"/>
      <c r="AS904" s="72"/>
      <c r="AT904" s="72"/>
      <c r="AU904" s="72"/>
    </row>
    <row r="905" spans="27:64" x14ac:dyDescent="0.2">
      <c r="AA905" s="72"/>
      <c r="AB905" s="72"/>
      <c r="AC905" s="72"/>
      <c r="AD905" s="72"/>
      <c r="AE905" s="72"/>
      <c r="AG905" s="127"/>
      <c r="AN905" s="72"/>
      <c r="AO905" s="72"/>
      <c r="AP905" s="72"/>
      <c r="AQ905" s="72"/>
      <c r="AR905" s="72"/>
      <c r="AS905" s="72"/>
      <c r="AT905" s="72"/>
      <c r="AU905" s="72"/>
    </row>
    <row r="906" spans="27:64" x14ac:dyDescent="0.2">
      <c r="AA906" s="72"/>
      <c r="AB906" s="72"/>
      <c r="AC906" s="72"/>
      <c r="AD906" s="72"/>
      <c r="AE906" s="72"/>
      <c r="AG906" s="127"/>
      <c r="AN906" s="72"/>
      <c r="AO906" s="72"/>
      <c r="AP906" s="72"/>
      <c r="AQ906" s="72"/>
      <c r="AR906" s="72"/>
      <c r="AS906" s="72"/>
      <c r="AT906" s="72"/>
      <c r="AU906" s="72"/>
    </row>
    <row r="907" spans="27:64" x14ac:dyDescent="0.2">
      <c r="AA907" s="72"/>
      <c r="AB907" s="72"/>
      <c r="AC907" s="72"/>
      <c r="AD907" s="72"/>
      <c r="AE907" s="72"/>
      <c r="AG907" s="127"/>
      <c r="AN907" s="72"/>
      <c r="AO907" s="72"/>
      <c r="AP907" s="72"/>
      <c r="AQ907" s="72"/>
      <c r="AR907" s="72"/>
      <c r="AS907" s="72"/>
      <c r="AT907" s="72"/>
      <c r="AU907" s="72"/>
      <c r="AV907" s="72"/>
      <c r="AW907" s="72"/>
      <c r="AX907" s="72"/>
      <c r="AY907" s="72"/>
      <c r="AZ907" s="72"/>
      <c r="BA907" s="72"/>
      <c r="BB907" s="72"/>
      <c r="BC907" s="72"/>
      <c r="BD907" s="72"/>
      <c r="BE907" s="72"/>
      <c r="BF907" s="72"/>
      <c r="BG907" s="72"/>
      <c r="BH907" s="72"/>
      <c r="BI907" s="72"/>
      <c r="BJ907" s="72"/>
      <c r="BK907" s="72"/>
      <c r="BL907" s="72"/>
    </row>
    <row r="908" spans="27:64" x14ac:dyDescent="0.2">
      <c r="AA908" s="72"/>
      <c r="AB908" s="72"/>
      <c r="AC908" s="72"/>
      <c r="AD908" s="72"/>
      <c r="AE908" s="72"/>
      <c r="AG908" s="127"/>
      <c r="AN908" s="72"/>
      <c r="AO908" s="72"/>
      <c r="AP908" s="72"/>
      <c r="AQ908" s="72"/>
      <c r="AR908" s="72"/>
      <c r="AS908" s="72"/>
      <c r="AT908" s="72"/>
      <c r="AU908" s="72"/>
    </row>
    <row r="909" spans="27:64" x14ac:dyDescent="0.2">
      <c r="AA909" s="72"/>
      <c r="AB909" s="72"/>
      <c r="AC909" s="72"/>
      <c r="AD909" s="72"/>
      <c r="AE909" s="72"/>
      <c r="AG909" s="127"/>
      <c r="AN909" s="72"/>
      <c r="AO909" s="72"/>
      <c r="AP909" s="72"/>
      <c r="AQ909" s="72"/>
      <c r="AR909" s="72"/>
      <c r="AS909" s="72"/>
      <c r="AT909" s="72"/>
      <c r="AU909" s="72"/>
    </row>
    <row r="910" spans="27:64" x14ac:dyDescent="0.2">
      <c r="AA910" s="72"/>
      <c r="AB910" s="72"/>
      <c r="AC910" s="72"/>
      <c r="AD910" s="72"/>
      <c r="AE910" s="72"/>
      <c r="AG910" s="127"/>
      <c r="AN910" s="72"/>
      <c r="AO910" s="72"/>
      <c r="AP910" s="72"/>
      <c r="AQ910" s="72"/>
      <c r="AR910" s="72"/>
      <c r="AS910" s="72"/>
      <c r="AT910" s="72"/>
      <c r="AU910" s="72"/>
    </row>
    <row r="911" spans="27:64" x14ac:dyDescent="0.2">
      <c r="AA911" s="72"/>
      <c r="AB911" s="72"/>
      <c r="AC911" s="72"/>
      <c r="AD911" s="72"/>
      <c r="AE911" s="72"/>
      <c r="AG911" s="127"/>
      <c r="AN911" s="72"/>
      <c r="AO911" s="72"/>
      <c r="AP911" s="72"/>
      <c r="AQ911" s="72"/>
      <c r="AR911" s="72"/>
      <c r="AS911" s="72"/>
      <c r="AT911" s="72"/>
      <c r="AU911" s="72"/>
      <c r="AV911" s="72"/>
      <c r="AW911" s="72"/>
      <c r="AX911" s="72"/>
      <c r="AY911" s="72"/>
      <c r="AZ911" s="72"/>
      <c r="BA911" s="72"/>
      <c r="BB911" s="72"/>
      <c r="BC911" s="72"/>
      <c r="BD911" s="72"/>
      <c r="BE911" s="72"/>
      <c r="BF911" s="72"/>
      <c r="BG911" s="72"/>
      <c r="BH911" s="72"/>
      <c r="BI911" s="72"/>
      <c r="BJ911" s="72"/>
      <c r="BK911" s="72"/>
      <c r="BL911" s="72"/>
    </row>
    <row r="912" spans="27:64" x14ac:dyDescent="0.2">
      <c r="AA912" s="72"/>
      <c r="AB912" s="72"/>
      <c r="AC912" s="72"/>
      <c r="AD912" s="72"/>
      <c r="AE912" s="72"/>
      <c r="AG912" s="127"/>
      <c r="AN912" s="72"/>
      <c r="AO912" s="72"/>
      <c r="AP912" s="72"/>
      <c r="AQ912" s="72"/>
      <c r="AR912" s="72"/>
      <c r="AS912" s="72"/>
      <c r="AT912" s="72"/>
      <c r="AU912" s="72"/>
    </row>
    <row r="913" spans="27:64" x14ac:dyDescent="0.2">
      <c r="AA913" s="72"/>
      <c r="AB913" s="72"/>
      <c r="AC913" s="72"/>
      <c r="AD913" s="72"/>
      <c r="AE913" s="72"/>
      <c r="AG913" s="127"/>
      <c r="AN913" s="72"/>
      <c r="AO913" s="72"/>
      <c r="AP913" s="72"/>
      <c r="AQ913" s="72"/>
      <c r="AR913" s="72"/>
      <c r="AS913" s="72"/>
      <c r="AT913" s="72"/>
      <c r="AU913" s="72"/>
    </row>
    <row r="914" spans="27:64" x14ac:dyDescent="0.2">
      <c r="AA914" s="72"/>
      <c r="AB914" s="72"/>
      <c r="AC914" s="72"/>
      <c r="AD914" s="72"/>
      <c r="AE914" s="72"/>
      <c r="AG914" s="127"/>
      <c r="AN914" s="72"/>
      <c r="AO914" s="72"/>
      <c r="AP914" s="72"/>
      <c r="AQ914" s="72"/>
      <c r="AR914" s="72"/>
      <c r="AS914" s="72"/>
      <c r="AT914" s="72"/>
      <c r="AU914" s="72"/>
    </row>
    <row r="915" spans="27:64" x14ac:dyDescent="0.2">
      <c r="AA915" s="72"/>
      <c r="AB915" s="72"/>
      <c r="AC915" s="72"/>
      <c r="AD915" s="72"/>
      <c r="AE915" s="72"/>
      <c r="AG915" s="127"/>
      <c r="AN915" s="72"/>
      <c r="AO915" s="72"/>
      <c r="AP915" s="72"/>
      <c r="AQ915" s="72"/>
      <c r="AR915" s="72"/>
      <c r="AS915" s="72"/>
      <c r="AT915" s="72"/>
      <c r="AU915" s="72"/>
    </row>
    <row r="916" spans="27:64" x14ac:dyDescent="0.2">
      <c r="AA916" s="72"/>
      <c r="AB916" s="72"/>
      <c r="AC916" s="72"/>
      <c r="AD916" s="72"/>
      <c r="AE916" s="72"/>
      <c r="AG916" s="127"/>
      <c r="AN916" s="72"/>
      <c r="AO916" s="72"/>
      <c r="AP916" s="72"/>
      <c r="AQ916" s="72"/>
      <c r="AR916" s="72"/>
      <c r="AS916" s="72"/>
      <c r="AT916" s="72"/>
      <c r="AU916" s="72"/>
    </row>
    <row r="917" spans="27:64" x14ac:dyDescent="0.2">
      <c r="AA917" s="72"/>
      <c r="AB917" s="72"/>
      <c r="AC917" s="72"/>
      <c r="AD917" s="72"/>
      <c r="AE917" s="72"/>
      <c r="AG917" s="127"/>
      <c r="AN917" s="72"/>
      <c r="AO917" s="72"/>
      <c r="AP917" s="72"/>
      <c r="AQ917" s="72"/>
      <c r="AR917" s="72"/>
      <c r="AS917" s="72"/>
      <c r="AT917" s="72"/>
      <c r="AU917" s="72"/>
    </row>
    <row r="918" spans="27:64" x14ac:dyDescent="0.2">
      <c r="AA918" s="72"/>
      <c r="AB918" s="72"/>
      <c r="AC918" s="72"/>
      <c r="AD918" s="72"/>
      <c r="AE918" s="72"/>
      <c r="AG918" s="127"/>
      <c r="AN918" s="72"/>
      <c r="AO918" s="72"/>
      <c r="AP918" s="72"/>
      <c r="AQ918" s="72"/>
      <c r="AR918" s="72"/>
      <c r="AS918" s="72"/>
      <c r="AT918" s="72"/>
      <c r="AU918" s="72"/>
    </row>
    <row r="919" spans="27:64" x14ac:dyDescent="0.2">
      <c r="AA919" s="72"/>
      <c r="AB919" s="72"/>
      <c r="AC919" s="72"/>
      <c r="AD919" s="72"/>
      <c r="AE919" s="72"/>
      <c r="AG919" s="127"/>
      <c r="AN919" s="72"/>
      <c r="AO919" s="72"/>
      <c r="AP919" s="72"/>
      <c r="AQ919" s="72"/>
      <c r="AR919" s="72"/>
      <c r="AS919" s="72"/>
      <c r="AT919" s="72"/>
      <c r="AU919" s="72"/>
    </row>
    <row r="920" spans="27:64" x14ac:dyDescent="0.2">
      <c r="AA920" s="72"/>
      <c r="AB920" s="72"/>
      <c r="AC920" s="72"/>
      <c r="AD920" s="72"/>
      <c r="AE920" s="72"/>
      <c r="AG920" s="127"/>
      <c r="AN920" s="72"/>
      <c r="AO920" s="72"/>
      <c r="AP920" s="72"/>
      <c r="AQ920" s="72"/>
      <c r="AR920" s="72"/>
      <c r="AS920" s="72"/>
      <c r="AT920" s="72"/>
      <c r="AU920" s="72"/>
      <c r="AV920" s="72"/>
      <c r="AW920" s="72"/>
      <c r="AX920" s="72"/>
      <c r="AY920" s="72"/>
      <c r="AZ920" s="72"/>
      <c r="BA920" s="72"/>
      <c r="BB920" s="72"/>
      <c r="BC920" s="72"/>
      <c r="BD920" s="72"/>
      <c r="BE920" s="72"/>
      <c r="BF920" s="72"/>
      <c r="BG920" s="72"/>
      <c r="BH920" s="72"/>
      <c r="BI920" s="72"/>
      <c r="BJ920" s="72"/>
      <c r="BK920" s="72"/>
      <c r="BL920" s="72"/>
    </row>
    <row r="921" spans="27:64" x14ac:dyDescent="0.2">
      <c r="AA921" s="72"/>
      <c r="AB921" s="72"/>
      <c r="AC921" s="72"/>
      <c r="AD921" s="72"/>
      <c r="AE921" s="72"/>
      <c r="AG921" s="127"/>
      <c r="AN921" s="72"/>
      <c r="AO921" s="72"/>
      <c r="AP921" s="72"/>
      <c r="AQ921" s="72"/>
      <c r="AR921" s="72"/>
      <c r="AS921" s="72"/>
      <c r="AT921" s="72"/>
      <c r="AU921" s="72"/>
    </row>
    <row r="922" spans="27:64" x14ac:dyDescent="0.2">
      <c r="AA922" s="72"/>
      <c r="AB922" s="72"/>
      <c r="AC922" s="72"/>
      <c r="AD922" s="72"/>
      <c r="AE922" s="72"/>
      <c r="AG922" s="127"/>
      <c r="AN922" s="72"/>
      <c r="AO922" s="72"/>
      <c r="AP922" s="72"/>
      <c r="AQ922" s="72"/>
      <c r="AR922" s="72"/>
      <c r="AS922" s="72"/>
      <c r="AT922" s="72"/>
      <c r="AU922" s="72"/>
    </row>
    <row r="923" spans="27:64" x14ac:dyDescent="0.2">
      <c r="AA923" s="72"/>
      <c r="AB923" s="72"/>
      <c r="AC923" s="72"/>
      <c r="AD923" s="72"/>
      <c r="AE923" s="72"/>
      <c r="AG923" s="127"/>
      <c r="AN923" s="72"/>
      <c r="AO923" s="72"/>
      <c r="AP923" s="72"/>
      <c r="AQ923" s="72"/>
      <c r="AR923" s="72"/>
      <c r="AS923" s="72"/>
      <c r="AT923" s="72"/>
      <c r="AU923" s="72"/>
    </row>
    <row r="924" spans="27:64" x14ac:dyDescent="0.2">
      <c r="AA924" s="72"/>
      <c r="AB924" s="72"/>
      <c r="AC924" s="72"/>
      <c r="AD924" s="72"/>
      <c r="AE924" s="72"/>
      <c r="AG924" s="127"/>
      <c r="AN924" s="72"/>
      <c r="AO924" s="72"/>
      <c r="AP924" s="72"/>
      <c r="AQ924" s="72"/>
      <c r="AR924" s="72"/>
      <c r="AS924" s="72"/>
      <c r="AT924" s="72"/>
      <c r="AU924" s="72"/>
    </row>
    <row r="925" spans="27:64" x14ac:dyDescent="0.2">
      <c r="AA925" s="72"/>
      <c r="AB925" s="72"/>
      <c r="AC925" s="72"/>
      <c r="AD925" s="72"/>
      <c r="AE925" s="72"/>
      <c r="AG925" s="127"/>
      <c r="AN925" s="72"/>
      <c r="AO925" s="72"/>
      <c r="AP925" s="72"/>
      <c r="AQ925" s="72"/>
      <c r="AR925" s="72"/>
      <c r="AS925" s="72"/>
      <c r="AT925" s="72"/>
      <c r="AU925" s="72"/>
    </row>
    <row r="926" spans="27:64" x14ac:dyDescent="0.2">
      <c r="AA926" s="72"/>
      <c r="AB926" s="72"/>
      <c r="AC926" s="72"/>
      <c r="AD926" s="72"/>
      <c r="AE926" s="72"/>
      <c r="AG926" s="127"/>
      <c r="AN926" s="72"/>
      <c r="AO926" s="72"/>
      <c r="AP926" s="72"/>
      <c r="AQ926" s="72"/>
      <c r="AR926" s="72"/>
      <c r="AS926" s="72"/>
      <c r="AT926" s="72"/>
      <c r="AU926" s="72"/>
    </row>
    <row r="927" spans="27:64" x14ac:dyDescent="0.2">
      <c r="AA927" s="72"/>
      <c r="AB927" s="72"/>
      <c r="AC927" s="72"/>
      <c r="AD927" s="72"/>
      <c r="AE927" s="72"/>
      <c r="AG927" s="127"/>
      <c r="AN927" s="72"/>
      <c r="AO927" s="72"/>
      <c r="AP927" s="72"/>
      <c r="AQ927" s="72"/>
      <c r="AR927" s="72"/>
      <c r="AS927" s="72"/>
      <c r="AT927" s="72"/>
      <c r="AU927" s="72"/>
    </row>
    <row r="928" spans="27:64" x14ac:dyDescent="0.2">
      <c r="AA928" s="72"/>
      <c r="AB928" s="72"/>
      <c r="AC928" s="72"/>
      <c r="AD928" s="72"/>
      <c r="AE928" s="72"/>
      <c r="AG928" s="127"/>
      <c r="AN928" s="72"/>
      <c r="AO928" s="72"/>
      <c r="AP928" s="72"/>
      <c r="AQ928" s="72"/>
      <c r="AR928" s="72"/>
      <c r="AS928" s="72"/>
      <c r="AT928" s="72"/>
      <c r="AU928" s="72"/>
    </row>
    <row r="929" spans="27:64" x14ac:dyDescent="0.2">
      <c r="AA929" s="72"/>
      <c r="AB929" s="72"/>
      <c r="AC929" s="72"/>
      <c r="AD929" s="72"/>
      <c r="AE929" s="72"/>
      <c r="AG929" s="127"/>
      <c r="AN929" s="72"/>
      <c r="AO929" s="72"/>
      <c r="AP929" s="72"/>
      <c r="AQ929" s="72"/>
      <c r="AR929" s="72"/>
      <c r="AS929" s="72"/>
      <c r="AT929" s="72"/>
      <c r="AU929" s="72"/>
    </row>
    <row r="930" spans="27:64" x14ac:dyDescent="0.2">
      <c r="AA930" s="72"/>
      <c r="AB930" s="72"/>
      <c r="AC930" s="72"/>
      <c r="AD930" s="72"/>
      <c r="AE930" s="72"/>
      <c r="AG930" s="127"/>
      <c r="AN930" s="72"/>
      <c r="AO930" s="72"/>
      <c r="AP930" s="72"/>
      <c r="AQ930" s="72"/>
      <c r="AR930" s="72"/>
      <c r="AS930" s="72"/>
      <c r="AT930" s="72"/>
      <c r="AU930" s="72"/>
    </row>
    <row r="931" spans="27:64" x14ac:dyDescent="0.2">
      <c r="AA931" s="72"/>
      <c r="AB931" s="72"/>
      <c r="AC931" s="72"/>
      <c r="AD931" s="72"/>
      <c r="AE931" s="72"/>
      <c r="AG931" s="127"/>
      <c r="AN931" s="72"/>
      <c r="AO931" s="72"/>
      <c r="AP931" s="72"/>
      <c r="AQ931" s="72"/>
      <c r="AR931" s="72"/>
      <c r="AS931" s="72"/>
      <c r="AT931" s="72"/>
      <c r="AU931" s="72"/>
    </row>
    <row r="932" spans="27:64" x14ac:dyDescent="0.2">
      <c r="AA932" s="72"/>
      <c r="AB932" s="72"/>
      <c r="AC932" s="72"/>
      <c r="AD932" s="72"/>
      <c r="AE932" s="72"/>
      <c r="AG932" s="127"/>
      <c r="AN932" s="72"/>
      <c r="AO932" s="72"/>
      <c r="AP932" s="72"/>
      <c r="AQ932" s="72"/>
      <c r="AR932" s="72"/>
      <c r="AS932" s="72"/>
      <c r="AT932" s="72"/>
      <c r="AU932" s="72"/>
    </row>
    <row r="933" spans="27:64" x14ac:dyDescent="0.2">
      <c r="AA933" s="72"/>
      <c r="AB933" s="72"/>
      <c r="AC933" s="72"/>
      <c r="AD933" s="72"/>
      <c r="AE933" s="72"/>
      <c r="AG933" s="127"/>
      <c r="AN933" s="72"/>
      <c r="AO933" s="72"/>
      <c r="AP933" s="72"/>
      <c r="AQ933" s="72"/>
      <c r="AR933" s="72"/>
      <c r="AS933" s="72"/>
      <c r="AT933" s="72"/>
      <c r="AU933" s="72"/>
    </row>
    <row r="934" spans="27:64" x14ac:dyDescent="0.2">
      <c r="AA934" s="72"/>
      <c r="AB934" s="72"/>
      <c r="AC934" s="72"/>
      <c r="AD934" s="72"/>
      <c r="AE934" s="72"/>
      <c r="AG934" s="127"/>
      <c r="AN934" s="72"/>
      <c r="AO934" s="72"/>
      <c r="AP934" s="72"/>
      <c r="AQ934" s="72"/>
      <c r="AR934" s="72"/>
      <c r="AS934" s="72"/>
      <c r="AT934" s="72"/>
      <c r="AU934" s="72"/>
    </row>
    <row r="935" spans="27:64" x14ac:dyDescent="0.2">
      <c r="AA935" s="72"/>
      <c r="AB935" s="72"/>
      <c r="AC935" s="72"/>
      <c r="AD935" s="72"/>
      <c r="AE935" s="72"/>
      <c r="AG935" s="127"/>
      <c r="AN935" s="72"/>
      <c r="AO935" s="72"/>
      <c r="AP935" s="72"/>
      <c r="AQ935" s="72"/>
      <c r="AR935" s="72"/>
      <c r="AS935" s="72"/>
      <c r="AT935" s="72"/>
      <c r="AU935" s="72"/>
    </row>
    <row r="936" spans="27:64" x14ac:dyDescent="0.2">
      <c r="AA936" s="72"/>
      <c r="AB936" s="72"/>
      <c r="AC936" s="72"/>
      <c r="AD936" s="72"/>
      <c r="AE936" s="72"/>
      <c r="AG936" s="127"/>
      <c r="AN936" s="72"/>
      <c r="AO936" s="72"/>
      <c r="AP936" s="72"/>
      <c r="AQ936" s="72"/>
      <c r="AR936" s="72"/>
      <c r="AS936" s="72"/>
      <c r="AT936" s="72"/>
      <c r="AU936" s="72"/>
      <c r="AV936" s="72"/>
      <c r="AW936" s="72"/>
      <c r="AX936" s="72"/>
      <c r="AY936" s="72"/>
      <c r="AZ936" s="72"/>
      <c r="BA936" s="72"/>
      <c r="BB936" s="72"/>
      <c r="BC936" s="72"/>
      <c r="BD936" s="72"/>
      <c r="BE936" s="72"/>
      <c r="BF936" s="72"/>
      <c r="BG936" s="72"/>
      <c r="BH936" s="72"/>
      <c r="BI936" s="72"/>
      <c r="BJ936" s="72"/>
      <c r="BK936" s="72"/>
      <c r="BL936" s="72"/>
    </row>
    <row r="937" spans="27:64" x14ac:dyDescent="0.2">
      <c r="AA937" s="72"/>
      <c r="AB937" s="72"/>
      <c r="AC937" s="72"/>
      <c r="AD937" s="72"/>
      <c r="AE937" s="72"/>
      <c r="AG937" s="127"/>
      <c r="AN937" s="72"/>
      <c r="AO937" s="72"/>
      <c r="AP937" s="72"/>
      <c r="AQ937" s="72"/>
      <c r="AR937" s="72"/>
      <c r="AS937" s="72"/>
      <c r="AT937" s="72"/>
      <c r="AU937" s="72"/>
    </row>
    <row r="938" spans="27:64" x14ac:dyDescent="0.2">
      <c r="AA938" s="72"/>
      <c r="AB938" s="72"/>
      <c r="AC938" s="72"/>
      <c r="AD938" s="72"/>
      <c r="AE938" s="72"/>
      <c r="AG938" s="127"/>
      <c r="AN938" s="72"/>
      <c r="AO938" s="72"/>
      <c r="AP938" s="72"/>
      <c r="AQ938" s="72"/>
      <c r="AR938" s="72"/>
      <c r="AS938" s="72"/>
      <c r="AT938" s="72"/>
      <c r="AU938" s="72"/>
    </row>
    <row r="939" spans="27:64" x14ac:dyDescent="0.2">
      <c r="AA939" s="72"/>
      <c r="AB939" s="72"/>
      <c r="AC939" s="72"/>
      <c r="AD939" s="72"/>
      <c r="AE939" s="72"/>
      <c r="AG939" s="127"/>
      <c r="AN939" s="72"/>
      <c r="AO939" s="72"/>
      <c r="AP939" s="72"/>
      <c r="AQ939" s="72"/>
      <c r="AR939" s="72"/>
      <c r="AS939" s="72"/>
      <c r="AT939" s="72"/>
      <c r="AU939" s="72"/>
    </row>
    <row r="940" spans="27:64" x14ac:dyDescent="0.2">
      <c r="AA940" s="72"/>
      <c r="AB940" s="72"/>
      <c r="AC940" s="72"/>
      <c r="AD940" s="72"/>
      <c r="AE940" s="72"/>
      <c r="AG940" s="127"/>
      <c r="AN940" s="72"/>
      <c r="AO940" s="72"/>
      <c r="AP940" s="72"/>
      <c r="AQ940" s="72"/>
      <c r="AR940" s="72"/>
      <c r="AS940" s="72"/>
      <c r="AT940" s="72"/>
      <c r="AU940" s="72"/>
    </row>
    <row r="941" spans="27:64" x14ac:dyDescent="0.2">
      <c r="AA941" s="72"/>
      <c r="AB941" s="72"/>
      <c r="AC941" s="72"/>
      <c r="AD941" s="72"/>
      <c r="AE941" s="72"/>
      <c r="AG941" s="127"/>
      <c r="AN941" s="72"/>
      <c r="AO941" s="72"/>
      <c r="AP941" s="72"/>
      <c r="AQ941" s="72"/>
      <c r="AR941" s="72"/>
      <c r="AS941" s="72"/>
      <c r="AT941" s="72"/>
      <c r="AU941" s="72"/>
    </row>
    <row r="942" spans="27:64" x14ac:dyDescent="0.2">
      <c r="AA942" s="72"/>
      <c r="AB942" s="72"/>
      <c r="AC942" s="72"/>
      <c r="AD942" s="72"/>
      <c r="AE942" s="72"/>
      <c r="AG942" s="127"/>
      <c r="AN942" s="72"/>
      <c r="AO942" s="72"/>
      <c r="AP942" s="72"/>
      <c r="AQ942" s="72"/>
      <c r="AR942" s="72"/>
      <c r="AS942" s="72"/>
      <c r="AT942" s="72"/>
      <c r="AU942" s="72"/>
    </row>
    <row r="943" spans="27:64" x14ac:dyDescent="0.2">
      <c r="AA943" s="72"/>
      <c r="AB943" s="72"/>
      <c r="AC943" s="72"/>
      <c r="AD943" s="72"/>
      <c r="AE943" s="72"/>
      <c r="AG943" s="127"/>
      <c r="AN943" s="72"/>
      <c r="AO943" s="72"/>
      <c r="AP943" s="72"/>
      <c r="AQ943" s="72"/>
      <c r="AR943" s="72"/>
      <c r="AS943" s="72"/>
      <c r="AT943" s="72"/>
      <c r="AU943" s="72"/>
      <c r="AV943" s="72"/>
      <c r="AW943" s="72"/>
      <c r="AX943" s="72"/>
      <c r="AY943" s="72"/>
      <c r="AZ943" s="72"/>
      <c r="BA943" s="72"/>
      <c r="BB943" s="72"/>
      <c r="BC943" s="72"/>
      <c r="BD943" s="72"/>
      <c r="BE943" s="72"/>
      <c r="BF943" s="72"/>
      <c r="BG943" s="72"/>
      <c r="BH943" s="72"/>
      <c r="BI943" s="72"/>
      <c r="BJ943" s="72"/>
      <c r="BK943" s="72"/>
      <c r="BL943" s="72"/>
    </row>
    <row r="944" spans="27:64" x14ac:dyDescent="0.2">
      <c r="AA944" s="72"/>
      <c r="AB944" s="72"/>
      <c r="AC944" s="72"/>
      <c r="AD944" s="72"/>
      <c r="AE944" s="72"/>
      <c r="AG944" s="127"/>
      <c r="AN944" s="72"/>
      <c r="AO944" s="72"/>
      <c r="AP944" s="72"/>
      <c r="AQ944" s="72"/>
      <c r="AR944" s="72"/>
      <c r="AS944" s="72"/>
      <c r="AT944" s="72"/>
      <c r="AU944" s="72"/>
    </row>
    <row r="945" spans="27:64" x14ac:dyDescent="0.2">
      <c r="AA945" s="72"/>
      <c r="AB945" s="72"/>
      <c r="AC945" s="72"/>
      <c r="AD945" s="72"/>
      <c r="AE945" s="72"/>
      <c r="AG945" s="127"/>
      <c r="AN945" s="72"/>
      <c r="AO945" s="72"/>
      <c r="AP945" s="72"/>
      <c r="AQ945" s="72"/>
      <c r="AR945" s="72"/>
      <c r="AS945" s="72"/>
      <c r="AT945" s="72"/>
      <c r="AU945" s="72"/>
    </row>
    <row r="946" spans="27:64" x14ac:dyDescent="0.2">
      <c r="AA946" s="72"/>
      <c r="AB946" s="72"/>
      <c r="AC946" s="72"/>
      <c r="AD946" s="72"/>
      <c r="AE946" s="72"/>
      <c r="AG946" s="127"/>
      <c r="AN946" s="72"/>
      <c r="AO946" s="72"/>
      <c r="AP946" s="72"/>
      <c r="AQ946" s="72"/>
      <c r="AR946" s="72"/>
      <c r="AS946" s="72"/>
      <c r="AT946" s="72"/>
      <c r="AU946" s="72"/>
    </row>
    <row r="947" spans="27:64" x14ac:dyDescent="0.2">
      <c r="AA947" s="72"/>
      <c r="AB947" s="72"/>
      <c r="AC947" s="72"/>
      <c r="AD947" s="72"/>
      <c r="AE947" s="72"/>
      <c r="AG947" s="127"/>
      <c r="AN947" s="72"/>
      <c r="AO947" s="72"/>
      <c r="AP947" s="72"/>
      <c r="AQ947" s="72"/>
      <c r="AR947" s="72"/>
      <c r="AS947" s="72"/>
      <c r="AT947" s="72"/>
      <c r="AU947" s="72"/>
    </row>
    <row r="948" spans="27:64" x14ac:dyDescent="0.2">
      <c r="AA948" s="72"/>
      <c r="AB948" s="72"/>
      <c r="AC948" s="72"/>
      <c r="AD948" s="72"/>
      <c r="AE948" s="72"/>
      <c r="AG948" s="127"/>
      <c r="AN948" s="72"/>
      <c r="AO948" s="72"/>
      <c r="AP948" s="72"/>
      <c r="AQ948" s="72"/>
      <c r="AR948" s="72"/>
      <c r="AS948" s="72"/>
      <c r="AT948" s="72"/>
      <c r="AU948" s="72"/>
    </row>
    <row r="949" spans="27:64" x14ac:dyDescent="0.2">
      <c r="AA949" s="72"/>
      <c r="AB949" s="72"/>
      <c r="AC949" s="72"/>
      <c r="AD949" s="72"/>
      <c r="AE949" s="72"/>
      <c r="AG949" s="127"/>
      <c r="AN949" s="72"/>
      <c r="AO949" s="72"/>
      <c r="AP949" s="72"/>
      <c r="AQ949" s="72"/>
      <c r="AR949" s="72"/>
      <c r="AS949" s="72"/>
      <c r="AT949" s="72"/>
      <c r="AU949" s="72"/>
      <c r="AV949" s="72"/>
      <c r="AW949" s="72"/>
      <c r="AX949" s="72"/>
      <c r="AY949" s="72"/>
      <c r="AZ949" s="72"/>
      <c r="BA949" s="72"/>
      <c r="BB949" s="72"/>
      <c r="BC949" s="72"/>
      <c r="BD949" s="72"/>
      <c r="BE949" s="72"/>
      <c r="BF949" s="72"/>
      <c r="BG949" s="72"/>
      <c r="BH949" s="72"/>
      <c r="BI949" s="72"/>
      <c r="BJ949" s="72"/>
      <c r="BK949" s="72"/>
      <c r="BL949" s="72"/>
    </row>
    <row r="950" spans="27:64" x14ac:dyDescent="0.2">
      <c r="AA950" s="72"/>
      <c r="AB950" s="72"/>
      <c r="AC950" s="72"/>
      <c r="AD950" s="72"/>
      <c r="AE950" s="72"/>
      <c r="AG950" s="127"/>
      <c r="AN950" s="72"/>
      <c r="AO950" s="72"/>
      <c r="AP950" s="72"/>
      <c r="AQ950" s="72"/>
      <c r="AR950" s="72"/>
      <c r="AS950" s="72"/>
      <c r="AT950" s="72"/>
      <c r="AU950" s="72"/>
    </row>
    <row r="951" spans="27:64" x14ac:dyDescent="0.2">
      <c r="AA951" s="72"/>
      <c r="AB951" s="72"/>
      <c r="AC951" s="72"/>
      <c r="AD951" s="72"/>
      <c r="AE951" s="72"/>
      <c r="AG951" s="127"/>
      <c r="AN951" s="72"/>
      <c r="AO951" s="72"/>
      <c r="AP951" s="72"/>
      <c r="AQ951" s="72"/>
      <c r="AR951" s="72"/>
      <c r="AS951" s="72"/>
      <c r="AT951" s="72"/>
      <c r="AU951" s="72"/>
      <c r="AV951" s="72"/>
      <c r="AW951" s="72"/>
      <c r="AX951" s="72"/>
      <c r="AY951" s="72"/>
      <c r="AZ951" s="72"/>
      <c r="BA951" s="72"/>
      <c r="BB951" s="72"/>
      <c r="BC951" s="72"/>
      <c r="BD951" s="72"/>
      <c r="BE951" s="72"/>
      <c r="BF951" s="72"/>
      <c r="BG951" s="72"/>
      <c r="BH951" s="72"/>
      <c r="BI951" s="72"/>
      <c r="BJ951" s="72"/>
      <c r="BK951" s="72"/>
      <c r="BL951" s="72"/>
    </row>
    <row r="952" spans="27:64" x14ac:dyDescent="0.2">
      <c r="AA952" s="72"/>
      <c r="AB952" s="72"/>
      <c r="AC952" s="72"/>
      <c r="AD952" s="72"/>
      <c r="AE952" s="72"/>
      <c r="AG952" s="127"/>
      <c r="AN952" s="72"/>
      <c r="AO952" s="72"/>
      <c r="AP952" s="72"/>
      <c r="AQ952" s="72"/>
      <c r="AR952" s="72"/>
      <c r="AS952" s="72"/>
      <c r="AT952" s="72"/>
      <c r="AU952" s="72"/>
    </row>
    <row r="953" spans="27:64" x14ac:dyDescent="0.2">
      <c r="AA953" s="72"/>
      <c r="AB953" s="72"/>
      <c r="AC953" s="72"/>
      <c r="AD953" s="72"/>
      <c r="AE953" s="72"/>
      <c r="AG953" s="127"/>
      <c r="AN953" s="72"/>
      <c r="AO953" s="72"/>
      <c r="AP953" s="72"/>
      <c r="AQ953" s="72"/>
      <c r="AR953" s="72"/>
      <c r="AS953" s="72"/>
      <c r="AT953" s="72"/>
      <c r="AU953" s="72"/>
      <c r="AV953" s="72"/>
    </row>
    <row r="954" spans="27:64" x14ac:dyDescent="0.2">
      <c r="AA954" s="72"/>
      <c r="AB954" s="72"/>
      <c r="AC954" s="72"/>
      <c r="AD954" s="72"/>
      <c r="AE954" s="72"/>
      <c r="AG954" s="127"/>
      <c r="AN954" s="72"/>
      <c r="AO954" s="72"/>
      <c r="AP954" s="72"/>
      <c r="AQ954" s="72"/>
      <c r="AR954" s="72"/>
      <c r="AS954" s="72"/>
      <c r="AT954" s="72"/>
      <c r="AU954" s="72"/>
    </row>
    <row r="955" spans="27:64" x14ac:dyDescent="0.2">
      <c r="AA955" s="72"/>
      <c r="AB955" s="72"/>
      <c r="AC955" s="72"/>
      <c r="AD955" s="72"/>
      <c r="AE955" s="72"/>
      <c r="AG955" s="127"/>
      <c r="AN955" s="72"/>
      <c r="AO955" s="72"/>
      <c r="AP955" s="72"/>
      <c r="AQ955" s="72"/>
      <c r="AR955" s="72"/>
      <c r="AS955" s="72"/>
      <c r="AT955" s="72"/>
      <c r="AU955" s="72"/>
    </row>
    <row r="956" spans="27:64" x14ac:dyDescent="0.2">
      <c r="AA956" s="72"/>
      <c r="AB956" s="72"/>
      <c r="AC956" s="72"/>
      <c r="AD956" s="72"/>
      <c r="AE956" s="72"/>
      <c r="AG956" s="127"/>
      <c r="AN956" s="72"/>
      <c r="AO956" s="72"/>
      <c r="AP956" s="72"/>
      <c r="AQ956" s="72"/>
      <c r="AR956" s="72"/>
      <c r="AS956" s="72"/>
      <c r="AT956" s="72"/>
      <c r="AU956" s="72"/>
    </row>
    <row r="957" spans="27:64" x14ac:dyDescent="0.2">
      <c r="AA957" s="72"/>
      <c r="AB957" s="72"/>
      <c r="AC957" s="72"/>
      <c r="AD957" s="72"/>
      <c r="AE957" s="72"/>
      <c r="AG957" s="127"/>
      <c r="AN957" s="72"/>
      <c r="AO957" s="72"/>
      <c r="AP957" s="72"/>
      <c r="AQ957" s="72"/>
      <c r="AR957" s="72"/>
      <c r="AS957" s="72"/>
      <c r="AT957" s="72"/>
      <c r="AU957" s="72"/>
    </row>
    <row r="958" spans="27:64" x14ac:dyDescent="0.2">
      <c r="AA958" s="72"/>
      <c r="AB958" s="72"/>
      <c r="AC958" s="72"/>
      <c r="AD958" s="72"/>
      <c r="AE958" s="72"/>
      <c r="AG958" s="127"/>
      <c r="AN958" s="72"/>
      <c r="AO958" s="72"/>
      <c r="AP958" s="72"/>
      <c r="AQ958" s="72"/>
      <c r="AR958" s="72"/>
      <c r="AS958" s="72"/>
      <c r="AT958" s="72"/>
      <c r="AU958" s="72"/>
    </row>
    <row r="959" spans="27:64" x14ac:dyDescent="0.2">
      <c r="AA959" s="72"/>
      <c r="AB959" s="72"/>
      <c r="AC959" s="72"/>
      <c r="AD959" s="72"/>
      <c r="AE959" s="72"/>
      <c r="AG959" s="127"/>
      <c r="AN959" s="72"/>
      <c r="AO959" s="72"/>
      <c r="AP959" s="72"/>
      <c r="AQ959" s="72"/>
      <c r="AR959" s="72"/>
      <c r="AS959" s="72"/>
      <c r="AT959" s="72"/>
      <c r="AU959" s="72"/>
      <c r="AV959" s="72"/>
    </row>
    <row r="960" spans="27:64" x14ac:dyDescent="0.2">
      <c r="AA960" s="72"/>
      <c r="AB960" s="72"/>
      <c r="AC960" s="72"/>
      <c r="AD960" s="72"/>
      <c r="AE960" s="72"/>
      <c r="AG960" s="127"/>
      <c r="AN960" s="72"/>
      <c r="AO960" s="72"/>
      <c r="AP960" s="72"/>
      <c r="AQ960" s="72"/>
      <c r="AR960" s="72"/>
      <c r="AS960" s="72"/>
      <c r="AT960" s="72"/>
      <c r="AU960" s="72"/>
    </row>
    <row r="961" spans="27:48" x14ac:dyDescent="0.2">
      <c r="AA961" s="72"/>
      <c r="AB961" s="72"/>
      <c r="AC961" s="72"/>
      <c r="AD961" s="72"/>
      <c r="AE961" s="72"/>
      <c r="AG961" s="127"/>
      <c r="AN961" s="72"/>
      <c r="AO961" s="72"/>
      <c r="AP961" s="72"/>
      <c r="AQ961" s="72"/>
      <c r="AR961" s="72"/>
      <c r="AS961" s="72"/>
      <c r="AT961" s="72"/>
      <c r="AU961" s="72"/>
    </row>
    <row r="962" spans="27:48" x14ac:dyDescent="0.2">
      <c r="AA962" s="72"/>
      <c r="AB962" s="72"/>
      <c r="AC962" s="72"/>
      <c r="AD962" s="72"/>
      <c r="AE962" s="72"/>
      <c r="AG962" s="127"/>
      <c r="AN962" s="72"/>
      <c r="AO962" s="72"/>
      <c r="AP962" s="72"/>
      <c r="AQ962" s="72"/>
      <c r="AR962" s="72"/>
      <c r="AS962" s="72"/>
      <c r="AT962" s="72"/>
      <c r="AU962" s="72"/>
    </row>
    <row r="963" spans="27:48" x14ac:dyDescent="0.2">
      <c r="AA963" s="72"/>
      <c r="AB963" s="72"/>
      <c r="AC963" s="72"/>
      <c r="AD963" s="72"/>
      <c r="AE963" s="72"/>
      <c r="AG963" s="127"/>
      <c r="AN963" s="72"/>
      <c r="AO963" s="72"/>
      <c r="AP963" s="72"/>
      <c r="AQ963" s="72"/>
      <c r="AR963" s="72"/>
      <c r="AS963" s="72"/>
      <c r="AT963" s="72"/>
      <c r="AU963" s="72"/>
    </row>
    <row r="964" spans="27:48" x14ac:dyDescent="0.2">
      <c r="AA964" s="72"/>
      <c r="AB964" s="72"/>
      <c r="AC964" s="72"/>
      <c r="AD964" s="72"/>
      <c r="AE964" s="72"/>
      <c r="AG964" s="127"/>
      <c r="AN964" s="72"/>
      <c r="AO964" s="72"/>
      <c r="AP964" s="72"/>
      <c r="AQ964" s="72"/>
      <c r="AR964" s="72"/>
      <c r="AS964" s="72"/>
      <c r="AT964" s="72"/>
      <c r="AU964" s="72"/>
    </row>
    <row r="965" spans="27:48" x14ac:dyDescent="0.2">
      <c r="AA965" s="72"/>
      <c r="AB965" s="72"/>
      <c r="AC965" s="72"/>
      <c r="AD965" s="72"/>
      <c r="AE965" s="72"/>
      <c r="AG965" s="127"/>
      <c r="AN965" s="72"/>
      <c r="AO965" s="72"/>
      <c r="AP965" s="72"/>
      <c r="AQ965" s="72"/>
      <c r="AR965" s="72"/>
      <c r="AS965" s="72"/>
      <c r="AT965" s="72"/>
      <c r="AU965" s="72"/>
    </row>
    <row r="966" spans="27:48" x14ac:dyDescent="0.2">
      <c r="AA966" s="72"/>
      <c r="AB966" s="72"/>
      <c r="AC966" s="72"/>
      <c r="AD966" s="72"/>
      <c r="AE966" s="72"/>
      <c r="AG966" s="127"/>
      <c r="AN966" s="72"/>
      <c r="AO966" s="72"/>
      <c r="AP966" s="72"/>
      <c r="AQ966" s="72"/>
      <c r="AR966" s="72"/>
      <c r="AS966" s="72"/>
      <c r="AT966" s="72"/>
      <c r="AU966" s="72"/>
    </row>
    <row r="967" spans="27:48" x14ac:dyDescent="0.2">
      <c r="AA967" s="72"/>
      <c r="AB967" s="72"/>
      <c r="AC967" s="72"/>
      <c r="AD967" s="72"/>
      <c r="AE967" s="72"/>
      <c r="AG967" s="127"/>
      <c r="AN967" s="72"/>
      <c r="AO967" s="72"/>
      <c r="AP967" s="72"/>
      <c r="AQ967" s="72"/>
      <c r="AR967" s="72"/>
      <c r="AS967" s="72"/>
      <c r="AT967" s="72"/>
      <c r="AU967" s="72"/>
    </row>
    <row r="968" spans="27:48" x14ac:dyDescent="0.2">
      <c r="AA968" s="72"/>
      <c r="AB968" s="72"/>
      <c r="AC968" s="72"/>
      <c r="AD968" s="72"/>
      <c r="AE968" s="72"/>
      <c r="AG968" s="127"/>
      <c r="AN968" s="72"/>
      <c r="AO968" s="72"/>
      <c r="AP968" s="72"/>
      <c r="AQ968" s="72"/>
      <c r="AR968" s="72"/>
      <c r="AS968" s="72"/>
      <c r="AT968" s="72"/>
      <c r="AU968" s="72"/>
    </row>
    <row r="969" spans="27:48" x14ac:dyDescent="0.2">
      <c r="AA969" s="72"/>
      <c r="AB969" s="72"/>
      <c r="AC969" s="72"/>
      <c r="AD969" s="72"/>
      <c r="AE969" s="72"/>
      <c r="AG969" s="127"/>
      <c r="AN969" s="72"/>
      <c r="AO969" s="72"/>
      <c r="AP969" s="72"/>
      <c r="AQ969" s="72"/>
      <c r="AR969" s="72"/>
      <c r="AS969" s="72"/>
      <c r="AT969" s="72"/>
      <c r="AU969" s="72"/>
    </row>
    <row r="970" spans="27:48" x14ac:dyDescent="0.2">
      <c r="AA970" s="72"/>
      <c r="AB970" s="72"/>
      <c r="AC970" s="72"/>
      <c r="AD970" s="72"/>
      <c r="AE970" s="72"/>
      <c r="AG970" s="127"/>
      <c r="AN970" s="72"/>
      <c r="AO970" s="72"/>
      <c r="AP970" s="72"/>
      <c r="AQ970" s="72"/>
      <c r="AR970" s="72"/>
      <c r="AS970" s="72"/>
      <c r="AT970" s="72"/>
      <c r="AU970" s="72"/>
      <c r="AV970" s="72"/>
    </row>
    <row r="971" spans="27:48" x14ac:dyDescent="0.2">
      <c r="AA971" s="72"/>
      <c r="AB971" s="72"/>
      <c r="AC971" s="72"/>
      <c r="AD971" s="72"/>
      <c r="AE971" s="72"/>
      <c r="AG971" s="127"/>
      <c r="AN971" s="72"/>
      <c r="AO971" s="72"/>
      <c r="AP971" s="72"/>
      <c r="AQ971" s="72"/>
      <c r="AR971" s="72"/>
      <c r="AS971" s="72"/>
      <c r="AT971" s="72"/>
      <c r="AU971" s="72"/>
    </row>
    <row r="972" spans="27:48" x14ac:dyDescent="0.2">
      <c r="AA972" s="72"/>
      <c r="AB972" s="72"/>
      <c r="AC972" s="72"/>
      <c r="AD972" s="72"/>
      <c r="AE972" s="72"/>
      <c r="AG972" s="127"/>
      <c r="AN972" s="72"/>
      <c r="AO972" s="72"/>
      <c r="AP972" s="72"/>
      <c r="AQ972" s="72"/>
      <c r="AR972" s="72"/>
      <c r="AS972" s="72"/>
      <c r="AT972" s="72"/>
      <c r="AU972" s="72"/>
    </row>
    <row r="973" spans="27:48" x14ac:dyDescent="0.2">
      <c r="AA973" s="72"/>
      <c r="AB973" s="72"/>
      <c r="AC973" s="72"/>
      <c r="AD973" s="72"/>
      <c r="AE973" s="72"/>
      <c r="AG973" s="127"/>
      <c r="AN973" s="72"/>
      <c r="AO973" s="72"/>
      <c r="AP973" s="72"/>
      <c r="AQ973" s="72"/>
      <c r="AR973" s="72"/>
      <c r="AS973" s="72"/>
      <c r="AT973" s="72"/>
      <c r="AU973" s="72"/>
    </row>
    <row r="974" spans="27:48" x14ac:dyDescent="0.2">
      <c r="AA974" s="72"/>
      <c r="AB974" s="72"/>
      <c r="AC974" s="72"/>
      <c r="AD974" s="72"/>
      <c r="AE974" s="72"/>
      <c r="AG974" s="127"/>
      <c r="AN974" s="72"/>
      <c r="AO974" s="72"/>
      <c r="AP974" s="72"/>
      <c r="AQ974" s="72"/>
      <c r="AR974" s="72"/>
      <c r="AS974" s="72"/>
      <c r="AT974" s="72"/>
      <c r="AU974" s="72"/>
    </row>
    <row r="975" spans="27:48" x14ac:dyDescent="0.2">
      <c r="AA975" s="72"/>
      <c r="AB975" s="72"/>
      <c r="AC975" s="72"/>
      <c r="AD975" s="72"/>
      <c r="AE975" s="72"/>
      <c r="AG975" s="127"/>
      <c r="AN975" s="72"/>
      <c r="AO975" s="72"/>
      <c r="AP975" s="72"/>
      <c r="AQ975" s="72"/>
      <c r="AR975" s="72"/>
      <c r="AS975" s="72"/>
      <c r="AT975" s="72"/>
      <c r="AU975" s="72"/>
    </row>
    <row r="976" spans="27:48" x14ac:dyDescent="0.2">
      <c r="AA976" s="72"/>
      <c r="AB976" s="72"/>
      <c r="AC976" s="72"/>
      <c r="AD976" s="72"/>
      <c r="AE976" s="72"/>
      <c r="AG976" s="127"/>
      <c r="AN976" s="72"/>
      <c r="AO976" s="72"/>
      <c r="AP976" s="72"/>
      <c r="AQ976" s="72"/>
      <c r="AR976" s="72"/>
      <c r="AS976" s="72"/>
      <c r="AT976" s="72"/>
      <c r="AU976" s="72"/>
      <c r="AV976" s="72"/>
    </row>
    <row r="977" spans="27:64" x14ac:dyDescent="0.2">
      <c r="AA977" s="72"/>
      <c r="AB977" s="72"/>
      <c r="AC977" s="72"/>
      <c r="AD977" s="72"/>
      <c r="AE977" s="72"/>
      <c r="AG977" s="127"/>
      <c r="AN977" s="72"/>
      <c r="AO977" s="72"/>
      <c r="AP977" s="72"/>
      <c r="AQ977" s="72"/>
      <c r="AR977" s="72"/>
      <c r="AS977" s="72"/>
      <c r="AT977" s="72"/>
      <c r="AU977" s="72"/>
    </row>
    <row r="978" spans="27:64" x14ac:dyDescent="0.2">
      <c r="AA978" s="72"/>
      <c r="AB978" s="72"/>
      <c r="AC978" s="72"/>
      <c r="AD978" s="72"/>
      <c r="AE978" s="72"/>
      <c r="AG978" s="127"/>
      <c r="AN978" s="72"/>
      <c r="AO978" s="72"/>
      <c r="AP978" s="72"/>
      <c r="AQ978" s="72"/>
      <c r="AR978" s="72"/>
      <c r="AS978" s="72"/>
      <c r="AT978" s="72"/>
      <c r="AU978" s="72"/>
    </row>
    <row r="979" spans="27:64" x14ac:dyDescent="0.2">
      <c r="AA979" s="72"/>
      <c r="AB979" s="72"/>
      <c r="AC979" s="72"/>
      <c r="AD979" s="72"/>
      <c r="AE979" s="72"/>
      <c r="AG979" s="127"/>
      <c r="AN979" s="72"/>
      <c r="AO979" s="72"/>
      <c r="AP979" s="72"/>
      <c r="AQ979" s="72"/>
      <c r="AR979" s="72"/>
      <c r="AS979" s="72"/>
      <c r="AT979" s="72"/>
      <c r="AU979" s="72"/>
    </row>
    <row r="980" spans="27:64" x14ac:dyDescent="0.2">
      <c r="AA980" s="72"/>
      <c r="AB980" s="72"/>
      <c r="AC980" s="72"/>
      <c r="AD980" s="72"/>
      <c r="AE980" s="72"/>
      <c r="AG980" s="127"/>
      <c r="AN980" s="72"/>
      <c r="AO980" s="72"/>
      <c r="AP980" s="72"/>
      <c r="AQ980" s="72"/>
      <c r="AR980" s="72"/>
      <c r="AS980" s="72"/>
      <c r="AT980" s="72"/>
      <c r="AU980" s="72"/>
    </row>
    <row r="981" spans="27:64" x14ac:dyDescent="0.2">
      <c r="AA981" s="72"/>
      <c r="AB981" s="72"/>
      <c r="AC981" s="72"/>
      <c r="AD981" s="72"/>
      <c r="AE981" s="72"/>
      <c r="AG981" s="127"/>
      <c r="AN981" s="72"/>
      <c r="AO981" s="72"/>
      <c r="AP981" s="72"/>
      <c r="AQ981" s="72"/>
      <c r="AR981" s="72"/>
      <c r="AS981" s="72"/>
      <c r="AT981" s="72"/>
      <c r="AU981" s="72"/>
    </row>
    <row r="982" spans="27:64" x14ac:dyDescent="0.2">
      <c r="AA982" s="72"/>
      <c r="AB982" s="72"/>
      <c r="AC982" s="72"/>
      <c r="AD982" s="72"/>
      <c r="AE982" s="72"/>
      <c r="AG982" s="127"/>
      <c r="AN982" s="72"/>
      <c r="AO982" s="72"/>
      <c r="AP982" s="72"/>
      <c r="AQ982" s="72"/>
      <c r="AR982" s="72"/>
      <c r="AS982" s="72"/>
      <c r="AT982" s="72"/>
      <c r="AU982" s="72"/>
    </row>
    <row r="983" spans="27:64" x14ac:dyDescent="0.2">
      <c r="AA983" s="72"/>
      <c r="AB983" s="72"/>
      <c r="AC983" s="72"/>
      <c r="AD983" s="72"/>
      <c r="AE983" s="72"/>
      <c r="AG983" s="127"/>
      <c r="AN983" s="72"/>
      <c r="AO983" s="72"/>
      <c r="AP983" s="72"/>
      <c r="AQ983" s="72"/>
      <c r="AR983" s="72"/>
      <c r="AS983" s="72"/>
      <c r="AT983" s="72"/>
      <c r="AU983" s="72"/>
    </row>
    <row r="984" spans="27:64" x14ac:dyDescent="0.2">
      <c r="AA984" s="72"/>
      <c r="AB984" s="72"/>
      <c r="AC984" s="72"/>
      <c r="AD984" s="72"/>
      <c r="AE984" s="72"/>
      <c r="AG984" s="127"/>
      <c r="AN984" s="72"/>
      <c r="AO984" s="72"/>
      <c r="AP984" s="72"/>
      <c r="AQ984" s="72"/>
      <c r="AR984" s="72"/>
      <c r="AS984" s="72"/>
      <c r="AT984" s="72"/>
      <c r="AU984" s="72"/>
    </row>
    <row r="985" spans="27:64" x14ac:dyDescent="0.2">
      <c r="AA985" s="72"/>
      <c r="AB985" s="72"/>
      <c r="AC985" s="72"/>
      <c r="AD985" s="72"/>
      <c r="AE985" s="72"/>
      <c r="AG985" s="127"/>
      <c r="AN985" s="72"/>
      <c r="AO985" s="72"/>
      <c r="AP985" s="72"/>
      <c r="AQ985" s="72"/>
      <c r="AR985" s="72"/>
      <c r="AS985" s="72"/>
      <c r="AT985" s="72"/>
      <c r="AU985" s="72"/>
    </row>
    <row r="986" spans="27:64" x14ac:dyDescent="0.2">
      <c r="AA986" s="72"/>
      <c r="AB986" s="72"/>
      <c r="AC986" s="72"/>
      <c r="AD986" s="72"/>
      <c r="AE986" s="72"/>
      <c r="AG986" s="127"/>
      <c r="AN986" s="72"/>
      <c r="AO986" s="72"/>
      <c r="AP986" s="72"/>
      <c r="AQ986" s="72"/>
      <c r="AR986" s="72"/>
      <c r="AS986" s="72"/>
      <c r="AT986" s="72"/>
      <c r="AU986" s="72"/>
    </row>
    <row r="987" spans="27:64" x14ac:dyDescent="0.2">
      <c r="AA987" s="72"/>
      <c r="AB987" s="72"/>
      <c r="AC987" s="72"/>
      <c r="AD987" s="72"/>
      <c r="AE987" s="72"/>
      <c r="AG987" s="127"/>
      <c r="AN987" s="72"/>
      <c r="AO987" s="72"/>
      <c r="AP987" s="72"/>
      <c r="AQ987" s="72"/>
      <c r="AR987" s="72"/>
      <c r="AS987" s="72"/>
      <c r="AT987" s="72"/>
      <c r="AU987" s="72"/>
    </row>
    <row r="988" spans="27:64" x14ac:dyDescent="0.2">
      <c r="AA988" s="72"/>
      <c r="AB988" s="72"/>
      <c r="AC988" s="72"/>
      <c r="AD988" s="72"/>
      <c r="AE988" s="72"/>
      <c r="AG988" s="127"/>
      <c r="AN988" s="72"/>
      <c r="AO988" s="72"/>
      <c r="AP988" s="72"/>
      <c r="AQ988" s="72"/>
      <c r="AR988" s="72"/>
      <c r="AS988" s="72"/>
      <c r="AT988" s="72"/>
      <c r="AU988" s="72"/>
    </row>
    <row r="989" spans="27:64" x14ac:dyDescent="0.2">
      <c r="AA989" s="72"/>
      <c r="AB989" s="72"/>
      <c r="AC989" s="72"/>
      <c r="AD989" s="72"/>
      <c r="AE989" s="72"/>
      <c r="AG989" s="127"/>
      <c r="AN989" s="72"/>
      <c r="AO989" s="72"/>
      <c r="AP989" s="72"/>
      <c r="AQ989" s="72"/>
      <c r="AR989" s="72"/>
      <c r="AS989" s="72"/>
      <c r="AT989" s="72"/>
      <c r="AU989" s="72"/>
      <c r="AV989" s="72"/>
      <c r="AW989" s="72"/>
      <c r="AX989" s="72"/>
      <c r="AY989" s="72"/>
      <c r="AZ989" s="72"/>
      <c r="BA989" s="72"/>
      <c r="BB989" s="72"/>
      <c r="BC989" s="72"/>
      <c r="BD989" s="72"/>
      <c r="BE989" s="72"/>
      <c r="BF989" s="72"/>
      <c r="BG989" s="72"/>
      <c r="BH989" s="72"/>
      <c r="BI989" s="72"/>
      <c r="BJ989" s="72"/>
      <c r="BK989" s="72"/>
      <c r="BL989" s="72"/>
    </row>
    <row r="990" spans="27:64" x14ac:dyDescent="0.2">
      <c r="AA990" s="72"/>
      <c r="AB990" s="72"/>
      <c r="AC990" s="72"/>
      <c r="AD990" s="72"/>
      <c r="AE990" s="72"/>
      <c r="AG990" s="127"/>
      <c r="AN990" s="72"/>
      <c r="AO990" s="72"/>
      <c r="AP990" s="72"/>
      <c r="AQ990" s="72"/>
      <c r="AR990" s="72"/>
      <c r="AS990" s="72"/>
      <c r="AT990" s="72"/>
      <c r="AU990" s="72"/>
    </row>
    <row r="991" spans="27:64" x14ac:dyDescent="0.2">
      <c r="AA991" s="72"/>
      <c r="AB991" s="72"/>
      <c r="AC991" s="72"/>
      <c r="AD991" s="72"/>
      <c r="AE991" s="72"/>
      <c r="AG991" s="127"/>
      <c r="AN991" s="72"/>
      <c r="AO991" s="72"/>
      <c r="AP991" s="72"/>
      <c r="AQ991" s="72"/>
      <c r="AR991" s="72"/>
      <c r="AS991" s="72"/>
      <c r="AT991" s="72"/>
      <c r="AU991" s="72"/>
    </row>
    <row r="992" spans="27:64" x14ac:dyDescent="0.2">
      <c r="AA992" s="72"/>
      <c r="AB992" s="72"/>
      <c r="AC992" s="72"/>
      <c r="AD992" s="72"/>
      <c r="AE992" s="72"/>
      <c r="AG992" s="127"/>
      <c r="AN992" s="72"/>
      <c r="AO992" s="72"/>
      <c r="AP992" s="72"/>
      <c r="AQ992" s="72"/>
      <c r="AR992" s="72"/>
      <c r="AS992" s="72"/>
      <c r="AT992" s="72"/>
      <c r="AU992" s="72"/>
    </row>
    <row r="993" spans="27:64" x14ac:dyDescent="0.2">
      <c r="AA993" s="72"/>
      <c r="AB993" s="72"/>
      <c r="AC993" s="72"/>
      <c r="AD993" s="72"/>
      <c r="AE993" s="72"/>
      <c r="AG993" s="127"/>
      <c r="AN993" s="72"/>
      <c r="AO993" s="72"/>
      <c r="AP993" s="72"/>
      <c r="AQ993" s="72"/>
      <c r="AR993" s="72"/>
      <c r="AS993" s="72"/>
      <c r="AT993" s="72"/>
      <c r="AU993" s="72"/>
    </row>
    <row r="994" spans="27:64" x14ac:dyDescent="0.2">
      <c r="AA994" s="72"/>
      <c r="AB994" s="72"/>
      <c r="AC994" s="72"/>
      <c r="AD994" s="72"/>
      <c r="AE994" s="72"/>
      <c r="AG994" s="127"/>
      <c r="AN994" s="72"/>
      <c r="AO994" s="72"/>
      <c r="AP994" s="72"/>
      <c r="AQ994" s="72"/>
      <c r="AR994" s="72"/>
      <c r="AS994" s="72"/>
      <c r="AT994" s="72"/>
      <c r="AU994" s="72"/>
    </row>
    <row r="995" spans="27:64" x14ac:dyDescent="0.2">
      <c r="AA995" s="72"/>
      <c r="AB995" s="72"/>
      <c r="AC995" s="72"/>
      <c r="AD995" s="72"/>
      <c r="AE995" s="72"/>
      <c r="AG995" s="127"/>
      <c r="AN995" s="72"/>
      <c r="AO995" s="72"/>
      <c r="AP995" s="72"/>
      <c r="AQ995" s="72"/>
      <c r="AR995" s="72"/>
      <c r="AS995" s="72"/>
      <c r="AT995" s="72"/>
      <c r="AU995" s="72"/>
    </row>
    <row r="996" spans="27:64" x14ac:dyDescent="0.2">
      <c r="AA996" s="72"/>
      <c r="AB996" s="72"/>
      <c r="AC996" s="72"/>
      <c r="AD996" s="72"/>
      <c r="AE996" s="72"/>
      <c r="AG996" s="127"/>
      <c r="AN996" s="72"/>
      <c r="AO996" s="72"/>
      <c r="AP996" s="72"/>
      <c r="AQ996" s="72"/>
      <c r="AR996" s="72"/>
      <c r="AS996" s="72"/>
      <c r="AT996" s="72"/>
      <c r="AU996" s="72"/>
    </row>
    <row r="997" spans="27:64" x14ac:dyDescent="0.2">
      <c r="AA997" s="72"/>
      <c r="AB997" s="72"/>
      <c r="AC997" s="72"/>
      <c r="AD997" s="72"/>
      <c r="AE997" s="72"/>
      <c r="AG997" s="127"/>
      <c r="AN997" s="72"/>
      <c r="AO997" s="72"/>
      <c r="AP997" s="72"/>
      <c r="AQ997" s="72"/>
      <c r="AR997" s="72"/>
      <c r="AS997" s="72"/>
      <c r="AT997" s="72"/>
      <c r="AU997" s="72"/>
    </row>
    <row r="998" spans="27:64" x14ac:dyDescent="0.2">
      <c r="AA998" s="72"/>
      <c r="AB998" s="72"/>
      <c r="AC998" s="72"/>
      <c r="AD998" s="72"/>
      <c r="AE998" s="72"/>
      <c r="AG998" s="127"/>
      <c r="AN998" s="72"/>
      <c r="AO998" s="72"/>
      <c r="AP998" s="72"/>
      <c r="AQ998" s="72"/>
      <c r="AR998" s="72"/>
      <c r="AS998" s="72"/>
      <c r="AT998" s="72"/>
      <c r="AU998" s="72"/>
    </row>
    <row r="999" spans="27:64" x14ac:dyDescent="0.2">
      <c r="AA999" s="72"/>
      <c r="AB999" s="72"/>
      <c r="AC999" s="72"/>
      <c r="AD999" s="72"/>
      <c r="AE999" s="72"/>
      <c r="AG999" s="127"/>
      <c r="AN999" s="72"/>
      <c r="AO999" s="72"/>
      <c r="AP999" s="72"/>
      <c r="AQ999" s="72"/>
      <c r="AR999" s="72"/>
      <c r="AS999" s="72"/>
      <c r="AT999" s="72"/>
      <c r="AU999" s="72"/>
    </row>
    <row r="1000" spans="27:64" x14ac:dyDescent="0.2">
      <c r="AA1000" s="72"/>
      <c r="AB1000" s="72"/>
      <c r="AC1000" s="72"/>
      <c r="AD1000" s="72"/>
      <c r="AE1000" s="72"/>
      <c r="AG1000" s="127"/>
      <c r="AN1000" s="72"/>
      <c r="AO1000" s="72"/>
      <c r="AP1000" s="72"/>
      <c r="AQ1000" s="72"/>
      <c r="AR1000" s="72"/>
      <c r="AS1000" s="72"/>
      <c r="AT1000" s="72"/>
      <c r="AU1000" s="72"/>
    </row>
    <row r="1001" spans="27:64" x14ac:dyDescent="0.2">
      <c r="AA1001" s="72"/>
      <c r="AB1001" s="72"/>
      <c r="AC1001" s="72"/>
      <c r="AD1001" s="72"/>
      <c r="AE1001" s="72"/>
      <c r="AG1001" s="127"/>
      <c r="AN1001" s="72"/>
      <c r="AO1001" s="72"/>
      <c r="AP1001" s="72"/>
      <c r="AQ1001" s="72"/>
      <c r="AR1001" s="72"/>
      <c r="AS1001" s="72"/>
      <c r="AT1001" s="72"/>
      <c r="AU1001" s="72"/>
    </row>
    <row r="1002" spans="27:64" x14ac:dyDescent="0.2">
      <c r="AA1002" s="72"/>
      <c r="AB1002" s="72"/>
      <c r="AC1002" s="72"/>
      <c r="AD1002" s="72"/>
      <c r="AE1002" s="72"/>
      <c r="AG1002" s="127"/>
      <c r="AN1002" s="72"/>
      <c r="AO1002" s="72"/>
      <c r="AP1002" s="72"/>
      <c r="AQ1002" s="72"/>
      <c r="AR1002" s="72"/>
      <c r="AS1002" s="72"/>
      <c r="AT1002" s="72"/>
      <c r="AU1002" s="72"/>
    </row>
    <row r="1003" spans="27:64" x14ac:dyDescent="0.2">
      <c r="AA1003" s="72"/>
      <c r="AB1003" s="72"/>
      <c r="AC1003" s="72"/>
      <c r="AD1003" s="72"/>
      <c r="AE1003" s="72"/>
      <c r="AG1003" s="127"/>
      <c r="AN1003" s="72"/>
      <c r="AO1003" s="72"/>
      <c r="AP1003" s="72"/>
      <c r="AQ1003" s="72"/>
      <c r="AR1003" s="72"/>
      <c r="AS1003" s="72"/>
      <c r="AT1003" s="72"/>
      <c r="AU1003" s="72"/>
    </row>
    <row r="1004" spans="27:64" x14ac:dyDescent="0.2">
      <c r="AA1004" s="72"/>
      <c r="AB1004" s="72"/>
      <c r="AC1004" s="72"/>
      <c r="AD1004" s="72"/>
      <c r="AE1004" s="72"/>
      <c r="AG1004" s="127"/>
      <c r="AN1004" s="72"/>
      <c r="AO1004" s="72"/>
      <c r="AP1004" s="72"/>
      <c r="AQ1004" s="72"/>
      <c r="AR1004" s="72"/>
      <c r="AS1004" s="72"/>
      <c r="AT1004" s="72"/>
      <c r="AU1004" s="72"/>
    </row>
    <row r="1005" spans="27:64" x14ac:dyDescent="0.2">
      <c r="AA1005" s="72"/>
      <c r="AB1005" s="72"/>
      <c r="AC1005" s="72"/>
      <c r="AD1005" s="72"/>
      <c r="AE1005" s="72"/>
      <c r="AG1005" s="127"/>
      <c r="AN1005" s="72"/>
      <c r="AO1005" s="72"/>
      <c r="AP1005" s="72"/>
      <c r="AQ1005" s="72"/>
      <c r="AR1005" s="72"/>
      <c r="AS1005" s="72"/>
      <c r="AT1005" s="72"/>
      <c r="AU1005" s="72"/>
    </row>
    <row r="1006" spans="27:64" x14ac:dyDescent="0.2">
      <c r="AA1006" s="72"/>
      <c r="AB1006" s="72"/>
      <c r="AC1006" s="72"/>
      <c r="AD1006" s="72"/>
      <c r="AE1006" s="72"/>
      <c r="AG1006" s="127"/>
      <c r="AN1006" s="72"/>
      <c r="AO1006" s="72"/>
      <c r="AP1006" s="72"/>
      <c r="AQ1006" s="72"/>
      <c r="AR1006" s="72"/>
      <c r="AS1006" s="72"/>
      <c r="AT1006" s="72"/>
      <c r="AU1006" s="72"/>
    </row>
    <row r="1007" spans="27:64" x14ac:dyDescent="0.2">
      <c r="AA1007" s="72"/>
      <c r="AB1007" s="72"/>
      <c r="AC1007" s="72"/>
      <c r="AD1007" s="72"/>
      <c r="AE1007" s="72"/>
      <c r="AG1007" s="127"/>
      <c r="AN1007" s="72"/>
      <c r="AO1007" s="72"/>
      <c r="AP1007" s="72"/>
      <c r="AQ1007" s="72"/>
      <c r="AR1007" s="72"/>
      <c r="AS1007" s="72"/>
      <c r="AT1007" s="72"/>
      <c r="AU1007" s="72"/>
      <c r="AV1007" s="72"/>
      <c r="AW1007" s="72"/>
      <c r="AX1007" s="72"/>
      <c r="AY1007" s="72"/>
      <c r="AZ1007" s="72"/>
      <c r="BA1007" s="72"/>
      <c r="BB1007" s="72"/>
      <c r="BC1007" s="72"/>
      <c r="BD1007" s="72"/>
      <c r="BE1007" s="72"/>
      <c r="BF1007" s="72"/>
      <c r="BG1007" s="72"/>
      <c r="BH1007" s="72"/>
      <c r="BI1007" s="72"/>
      <c r="BJ1007" s="72"/>
      <c r="BK1007" s="72"/>
      <c r="BL1007" s="72"/>
    </row>
    <row r="1008" spans="27:64" x14ac:dyDescent="0.2">
      <c r="AA1008" s="72"/>
      <c r="AB1008" s="72"/>
      <c r="AC1008" s="72"/>
      <c r="AD1008" s="72"/>
      <c r="AE1008" s="72"/>
      <c r="AG1008" s="127"/>
      <c r="AN1008" s="72"/>
      <c r="AO1008" s="72"/>
      <c r="AP1008" s="72"/>
      <c r="AQ1008" s="72"/>
      <c r="AR1008" s="72"/>
      <c r="AS1008" s="72"/>
      <c r="AT1008" s="72"/>
      <c r="AU1008" s="72"/>
    </row>
    <row r="1009" spans="27:47" x14ac:dyDescent="0.2">
      <c r="AA1009" s="72"/>
      <c r="AB1009" s="72"/>
      <c r="AC1009" s="72"/>
      <c r="AD1009" s="72"/>
      <c r="AE1009" s="72"/>
      <c r="AG1009" s="127"/>
      <c r="AN1009" s="72"/>
      <c r="AO1009" s="72"/>
      <c r="AP1009" s="72"/>
      <c r="AQ1009" s="72"/>
      <c r="AR1009" s="72"/>
      <c r="AS1009" s="72"/>
      <c r="AT1009" s="72"/>
      <c r="AU1009" s="72"/>
    </row>
    <row r="1010" spans="27:47" x14ac:dyDescent="0.2">
      <c r="AA1010" s="72"/>
      <c r="AB1010" s="72"/>
      <c r="AC1010" s="72"/>
      <c r="AD1010" s="72"/>
      <c r="AE1010" s="72"/>
      <c r="AG1010" s="127"/>
      <c r="AN1010" s="72"/>
      <c r="AO1010" s="72"/>
      <c r="AP1010" s="72"/>
      <c r="AQ1010" s="72"/>
      <c r="AR1010" s="72"/>
      <c r="AS1010" s="72"/>
      <c r="AT1010" s="72"/>
      <c r="AU1010" s="72"/>
    </row>
    <row r="1011" spans="27:47" x14ac:dyDescent="0.2">
      <c r="AA1011" s="72"/>
      <c r="AB1011" s="72"/>
      <c r="AC1011" s="72"/>
      <c r="AD1011" s="72"/>
      <c r="AE1011" s="72"/>
      <c r="AG1011" s="127"/>
      <c r="AN1011" s="72"/>
      <c r="AO1011" s="72"/>
      <c r="AP1011" s="72"/>
      <c r="AQ1011" s="72"/>
      <c r="AR1011" s="72"/>
      <c r="AS1011" s="72"/>
      <c r="AT1011" s="72"/>
      <c r="AU1011" s="72"/>
    </row>
    <row r="1012" spans="27:47" x14ac:dyDescent="0.2">
      <c r="AA1012" s="72"/>
      <c r="AB1012" s="72"/>
      <c r="AC1012" s="72"/>
      <c r="AD1012" s="72"/>
      <c r="AE1012" s="72"/>
      <c r="AG1012" s="127"/>
      <c r="AN1012" s="72"/>
      <c r="AO1012" s="72"/>
      <c r="AP1012" s="72"/>
      <c r="AQ1012" s="72"/>
      <c r="AR1012" s="72"/>
      <c r="AS1012" s="72"/>
      <c r="AT1012" s="72"/>
      <c r="AU1012" s="72"/>
    </row>
    <row r="1013" spans="27:47" x14ac:dyDescent="0.2">
      <c r="AA1013" s="72"/>
      <c r="AB1013" s="72"/>
      <c r="AC1013" s="72"/>
      <c r="AD1013" s="72"/>
      <c r="AE1013" s="72"/>
      <c r="AG1013" s="127"/>
      <c r="AN1013" s="72"/>
      <c r="AO1013" s="72"/>
      <c r="AP1013" s="72"/>
      <c r="AQ1013" s="72"/>
      <c r="AR1013" s="72"/>
      <c r="AS1013" s="72"/>
      <c r="AT1013" s="72"/>
      <c r="AU1013" s="72"/>
    </row>
    <row r="1014" spans="27:47" x14ac:dyDescent="0.2">
      <c r="AA1014" s="72"/>
      <c r="AB1014" s="72"/>
      <c r="AC1014" s="72"/>
      <c r="AD1014" s="72"/>
      <c r="AE1014" s="72"/>
      <c r="AG1014" s="127"/>
      <c r="AN1014" s="72"/>
      <c r="AO1014" s="72"/>
      <c r="AP1014" s="72"/>
      <c r="AQ1014" s="72"/>
      <c r="AR1014" s="72"/>
      <c r="AS1014" s="72"/>
      <c r="AT1014" s="72"/>
      <c r="AU1014" s="72"/>
    </row>
    <row r="1015" spans="27:47" x14ac:dyDescent="0.2">
      <c r="AA1015" s="72"/>
      <c r="AB1015" s="72"/>
      <c r="AC1015" s="72"/>
      <c r="AD1015" s="72"/>
      <c r="AE1015" s="72"/>
      <c r="AG1015" s="127"/>
      <c r="AN1015" s="72"/>
      <c r="AO1015" s="72"/>
      <c r="AP1015" s="72"/>
      <c r="AQ1015" s="72"/>
      <c r="AR1015" s="72"/>
      <c r="AS1015" s="72"/>
      <c r="AT1015" s="72"/>
      <c r="AU1015" s="72"/>
    </row>
    <row r="1016" spans="27:47" x14ac:dyDescent="0.2">
      <c r="AA1016" s="72"/>
      <c r="AB1016" s="72"/>
      <c r="AC1016" s="72"/>
      <c r="AD1016" s="72"/>
      <c r="AE1016" s="72"/>
      <c r="AG1016" s="127"/>
      <c r="AN1016" s="72"/>
      <c r="AO1016" s="72"/>
      <c r="AP1016" s="72"/>
      <c r="AQ1016" s="72"/>
      <c r="AR1016" s="72"/>
      <c r="AS1016" s="72"/>
      <c r="AT1016" s="72"/>
      <c r="AU1016" s="72"/>
    </row>
    <row r="1017" spans="27:47" x14ac:dyDescent="0.2">
      <c r="AA1017" s="72"/>
      <c r="AB1017" s="72"/>
      <c r="AC1017" s="72"/>
      <c r="AD1017" s="72"/>
      <c r="AE1017" s="72"/>
      <c r="AG1017" s="127"/>
      <c r="AN1017" s="72"/>
      <c r="AO1017" s="72"/>
      <c r="AP1017" s="72"/>
      <c r="AQ1017" s="72"/>
      <c r="AR1017" s="72"/>
      <c r="AS1017" s="72"/>
      <c r="AT1017" s="72"/>
      <c r="AU1017" s="72"/>
    </row>
    <row r="1018" spans="27:47" x14ac:dyDescent="0.2">
      <c r="AA1018" s="72"/>
      <c r="AB1018" s="72"/>
      <c r="AC1018" s="72"/>
      <c r="AD1018" s="72"/>
      <c r="AE1018" s="72"/>
      <c r="AG1018" s="127"/>
      <c r="AN1018" s="72"/>
      <c r="AO1018" s="72"/>
      <c r="AP1018" s="72"/>
      <c r="AQ1018" s="72"/>
      <c r="AR1018" s="72"/>
      <c r="AS1018" s="72"/>
      <c r="AT1018" s="72"/>
      <c r="AU1018" s="72"/>
    </row>
    <row r="1019" spans="27:47" x14ac:dyDescent="0.2">
      <c r="AA1019" s="72"/>
      <c r="AB1019" s="72"/>
      <c r="AC1019" s="72"/>
      <c r="AD1019" s="72"/>
      <c r="AE1019" s="72"/>
      <c r="AG1019" s="127"/>
      <c r="AN1019" s="72"/>
      <c r="AO1019" s="72"/>
      <c r="AP1019" s="72"/>
      <c r="AQ1019" s="72"/>
      <c r="AR1019" s="72"/>
      <c r="AS1019" s="72"/>
      <c r="AT1019" s="72"/>
      <c r="AU1019" s="72"/>
    </row>
    <row r="1020" spans="27:47" x14ac:dyDescent="0.2">
      <c r="AA1020" s="72"/>
      <c r="AB1020" s="72"/>
      <c r="AC1020" s="72"/>
      <c r="AD1020" s="72"/>
      <c r="AE1020" s="72"/>
      <c r="AG1020" s="127"/>
      <c r="AN1020" s="72"/>
      <c r="AO1020" s="72"/>
      <c r="AP1020" s="72"/>
      <c r="AQ1020" s="72"/>
      <c r="AR1020" s="72"/>
      <c r="AS1020" s="72"/>
      <c r="AT1020" s="72"/>
      <c r="AU1020" s="72"/>
    </row>
    <row r="1021" spans="27:47" x14ac:dyDescent="0.2">
      <c r="AA1021" s="72"/>
      <c r="AB1021" s="72"/>
      <c r="AC1021" s="72"/>
      <c r="AD1021" s="72"/>
      <c r="AE1021" s="72"/>
      <c r="AG1021" s="127"/>
      <c r="AN1021" s="72"/>
      <c r="AO1021" s="72"/>
      <c r="AP1021" s="72"/>
      <c r="AQ1021" s="72"/>
      <c r="AR1021" s="72"/>
      <c r="AS1021" s="72"/>
      <c r="AT1021" s="72"/>
      <c r="AU1021" s="72"/>
    </row>
    <row r="1022" spans="27:47" x14ac:dyDescent="0.2">
      <c r="AA1022" s="72"/>
      <c r="AB1022" s="72"/>
      <c r="AC1022" s="72"/>
      <c r="AD1022" s="72"/>
      <c r="AE1022" s="72"/>
      <c r="AG1022" s="127"/>
      <c r="AN1022" s="72"/>
      <c r="AO1022" s="72"/>
      <c r="AP1022" s="72"/>
      <c r="AQ1022" s="72"/>
      <c r="AR1022" s="72"/>
      <c r="AS1022" s="72"/>
      <c r="AT1022" s="72"/>
      <c r="AU1022" s="72"/>
    </row>
    <row r="1023" spans="27:47" x14ac:dyDescent="0.2">
      <c r="AA1023" s="72"/>
      <c r="AB1023" s="72"/>
      <c r="AC1023" s="72"/>
      <c r="AD1023" s="72"/>
      <c r="AE1023" s="72"/>
      <c r="AG1023" s="127"/>
      <c r="AN1023" s="72"/>
      <c r="AO1023" s="72"/>
      <c r="AP1023" s="72"/>
      <c r="AQ1023" s="72"/>
      <c r="AR1023" s="72"/>
      <c r="AS1023" s="72"/>
      <c r="AT1023" s="72"/>
      <c r="AU1023" s="72"/>
    </row>
    <row r="1024" spans="27:47" x14ac:dyDescent="0.2">
      <c r="AA1024" s="72"/>
      <c r="AB1024" s="72"/>
      <c r="AC1024" s="72"/>
      <c r="AD1024" s="72"/>
      <c r="AE1024" s="72"/>
      <c r="AG1024" s="127"/>
      <c r="AN1024" s="72"/>
      <c r="AO1024" s="72"/>
      <c r="AP1024" s="72"/>
      <c r="AQ1024" s="72"/>
      <c r="AR1024" s="72"/>
      <c r="AS1024" s="72"/>
      <c r="AT1024" s="72"/>
      <c r="AU1024" s="72"/>
    </row>
    <row r="1025" spans="27:47" x14ac:dyDescent="0.2">
      <c r="AA1025" s="72"/>
      <c r="AB1025" s="72"/>
      <c r="AC1025" s="72"/>
      <c r="AD1025" s="72"/>
      <c r="AE1025" s="72"/>
      <c r="AG1025" s="127"/>
      <c r="AN1025" s="72"/>
      <c r="AO1025" s="72"/>
      <c r="AP1025" s="72"/>
      <c r="AQ1025" s="72"/>
      <c r="AR1025" s="72"/>
      <c r="AS1025" s="72"/>
      <c r="AT1025" s="72"/>
      <c r="AU1025" s="72"/>
    </row>
    <row r="1026" spans="27:47" x14ac:dyDescent="0.2">
      <c r="AA1026" s="72"/>
      <c r="AB1026" s="72"/>
      <c r="AC1026" s="72"/>
      <c r="AD1026" s="72"/>
      <c r="AE1026" s="72"/>
      <c r="AG1026" s="127"/>
      <c r="AN1026" s="72"/>
      <c r="AO1026" s="72"/>
      <c r="AP1026" s="72"/>
      <c r="AQ1026" s="72"/>
      <c r="AR1026" s="72"/>
      <c r="AS1026" s="72"/>
      <c r="AT1026" s="72"/>
      <c r="AU1026" s="72"/>
    </row>
    <row r="1027" spans="27:47" x14ac:dyDescent="0.2">
      <c r="AA1027" s="72"/>
      <c r="AB1027" s="72"/>
      <c r="AC1027" s="72"/>
      <c r="AD1027" s="72"/>
      <c r="AE1027" s="72"/>
      <c r="AG1027" s="127"/>
      <c r="AN1027" s="72"/>
      <c r="AO1027" s="72"/>
      <c r="AP1027" s="72"/>
      <c r="AQ1027" s="72"/>
      <c r="AR1027" s="72"/>
      <c r="AS1027" s="72"/>
      <c r="AT1027" s="72"/>
      <c r="AU1027" s="72"/>
    </row>
    <row r="1028" spans="27:47" x14ac:dyDescent="0.2">
      <c r="AA1028" s="72"/>
      <c r="AB1028" s="72"/>
      <c r="AC1028" s="72"/>
      <c r="AD1028" s="72"/>
      <c r="AE1028" s="72"/>
      <c r="AG1028" s="127"/>
      <c r="AN1028" s="72"/>
      <c r="AO1028" s="72"/>
      <c r="AP1028" s="72"/>
      <c r="AQ1028" s="72"/>
      <c r="AR1028" s="72"/>
      <c r="AS1028" s="72"/>
      <c r="AT1028" s="72"/>
      <c r="AU1028" s="72"/>
    </row>
    <row r="1029" spans="27:47" x14ac:dyDescent="0.2">
      <c r="AA1029" s="72"/>
      <c r="AB1029" s="72"/>
      <c r="AC1029" s="72"/>
      <c r="AD1029" s="72"/>
      <c r="AE1029" s="72"/>
      <c r="AG1029" s="127"/>
      <c r="AN1029" s="72"/>
      <c r="AO1029" s="72"/>
      <c r="AP1029" s="72"/>
      <c r="AQ1029" s="72"/>
      <c r="AR1029" s="72"/>
      <c r="AS1029" s="72"/>
      <c r="AT1029" s="72"/>
      <c r="AU1029" s="72"/>
    </row>
    <row r="1030" spans="27:47" x14ac:dyDescent="0.2">
      <c r="AA1030" s="72"/>
      <c r="AB1030" s="72"/>
      <c r="AC1030" s="72"/>
      <c r="AD1030" s="72"/>
      <c r="AE1030" s="72"/>
      <c r="AG1030" s="127"/>
      <c r="AN1030" s="72"/>
      <c r="AO1030" s="72"/>
      <c r="AP1030" s="72"/>
      <c r="AQ1030" s="72"/>
      <c r="AR1030" s="72"/>
      <c r="AS1030" s="72"/>
      <c r="AT1030" s="72"/>
      <c r="AU1030" s="72"/>
    </row>
    <row r="1031" spans="27:47" x14ac:dyDescent="0.2">
      <c r="AA1031" s="72"/>
      <c r="AB1031" s="72"/>
      <c r="AC1031" s="72"/>
      <c r="AD1031" s="72"/>
      <c r="AE1031" s="72"/>
      <c r="AG1031" s="127"/>
      <c r="AN1031" s="72"/>
      <c r="AO1031" s="72"/>
      <c r="AP1031" s="72"/>
      <c r="AQ1031" s="72"/>
      <c r="AR1031" s="72"/>
      <c r="AS1031" s="72"/>
      <c r="AT1031" s="72"/>
      <c r="AU1031" s="72"/>
    </row>
    <row r="1032" spans="27:47" x14ac:dyDescent="0.2">
      <c r="AA1032" s="72"/>
      <c r="AB1032" s="72"/>
      <c r="AC1032" s="72"/>
      <c r="AD1032" s="72"/>
      <c r="AE1032" s="72"/>
      <c r="AG1032" s="127"/>
      <c r="AN1032" s="72"/>
      <c r="AO1032" s="72"/>
      <c r="AP1032" s="72"/>
      <c r="AQ1032" s="72"/>
      <c r="AR1032" s="72"/>
      <c r="AS1032" s="72"/>
      <c r="AT1032" s="72"/>
      <c r="AU1032" s="72"/>
    </row>
    <row r="1033" spans="27:47" x14ac:dyDescent="0.2">
      <c r="AA1033" s="72"/>
      <c r="AB1033" s="72"/>
      <c r="AC1033" s="72"/>
      <c r="AD1033" s="72"/>
      <c r="AE1033" s="72"/>
      <c r="AG1033" s="127"/>
      <c r="AN1033" s="72"/>
      <c r="AO1033" s="72"/>
      <c r="AP1033" s="72"/>
      <c r="AQ1033" s="72"/>
      <c r="AR1033" s="72"/>
      <c r="AS1033" s="72"/>
      <c r="AT1033" s="72"/>
      <c r="AU1033" s="72"/>
    </row>
    <row r="1034" spans="27:47" x14ac:dyDescent="0.2">
      <c r="AA1034" s="72"/>
      <c r="AB1034" s="72"/>
      <c r="AC1034" s="72"/>
      <c r="AD1034" s="72"/>
      <c r="AE1034" s="72"/>
      <c r="AG1034" s="127"/>
      <c r="AN1034" s="72"/>
      <c r="AO1034" s="72"/>
      <c r="AP1034" s="72"/>
      <c r="AQ1034" s="72"/>
      <c r="AR1034" s="72"/>
      <c r="AS1034" s="72"/>
      <c r="AT1034" s="72"/>
      <c r="AU1034" s="72"/>
    </row>
    <row r="1035" spans="27:47" x14ac:dyDescent="0.2">
      <c r="AA1035" s="72"/>
      <c r="AB1035" s="72"/>
      <c r="AC1035" s="72"/>
      <c r="AD1035" s="72"/>
      <c r="AE1035" s="72"/>
      <c r="AG1035" s="127"/>
      <c r="AN1035" s="72"/>
      <c r="AO1035" s="72"/>
      <c r="AP1035" s="72"/>
      <c r="AQ1035" s="72"/>
      <c r="AR1035" s="72"/>
      <c r="AS1035" s="72"/>
      <c r="AT1035" s="72"/>
      <c r="AU1035" s="72"/>
    </row>
    <row r="1036" spans="27:47" x14ac:dyDescent="0.2">
      <c r="AA1036" s="72"/>
      <c r="AB1036" s="72"/>
      <c r="AC1036" s="72"/>
      <c r="AD1036" s="72"/>
      <c r="AE1036" s="72"/>
      <c r="AG1036" s="127"/>
      <c r="AN1036" s="72"/>
      <c r="AO1036" s="72"/>
      <c r="AP1036" s="72"/>
      <c r="AQ1036" s="72"/>
      <c r="AR1036" s="72"/>
      <c r="AS1036" s="72"/>
      <c r="AT1036" s="72"/>
      <c r="AU1036" s="72"/>
    </row>
    <row r="1037" spans="27:47" x14ac:dyDescent="0.2">
      <c r="AA1037" s="72"/>
      <c r="AB1037" s="72"/>
      <c r="AC1037" s="72"/>
      <c r="AD1037" s="72"/>
      <c r="AE1037" s="72"/>
      <c r="AG1037" s="127"/>
      <c r="AN1037" s="72"/>
      <c r="AO1037" s="72"/>
      <c r="AP1037" s="72"/>
      <c r="AQ1037" s="72"/>
      <c r="AR1037" s="72"/>
      <c r="AS1037" s="72"/>
      <c r="AT1037" s="72"/>
      <c r="AU1037" s="72"/>
    </row>
    <row r="1038" spans="27:47" x14ac:dyDescent="0.2">
      <c r="AA1038" s="72"/>
      <c r="AB1038" s="72"/>
      <c r="AC1038" s="72"/>
      <c r="AD1038" s="72"/>
      <c r="AE1038" s="72"/>
      <c r="AG1038" s="127"/>
      <c r="AN1038" s="72"/>
      <c r="AO1038" s="72"/>
      <c r="AP1038" s="72"/>
      <c r="AQ1038" s="72"/>
      <c r="AR1038" s="72"/>
      <c r="AS1038" s="72"/>
      <c r="AT1038" s="72"/>
      <c r="AU1038" s="72"/>
    </row>
    <row r="1039" spans="27:47" x14ac:dyDescent="0.2">
      <c r="AA1039" s="72"/>
      <c r="AB1039" s="72"/>
      <c r="AC1039" s="72"/>
      <c r="AD1039" s="72"/>
      <c r="AE1039" s="72"/>
      <c r="AG1039" s="127"/>
      <c r="AN1039" s="72"/>
      <c r="AO1039" s="72"/>
      <c r="AP1039" s="72"/>
      <c r="AQ1039" s="72"/>
      <c r="AR1039" s="72"/>
      <c r="AS1039" s="72"/>
      <c r="AT1039" s="72"/>
      <c r="AU1039" s="72"/>
    </row>
    <row r="1040" spans="27:47" x14ac:dyDescent="0.2">
      <c r="AA1040" s="72"/>
      <c r="AB1040" s="72"/>
      <c r="AC1040" s="72"/>
      <c r="AD1040" s="72"/>
      <c r="AE1040" s="72"/>
      <c r="AG1040" s="127"/>
      <c r="AN1040" s="72"/>
      <c r="AO1040" s="72"/>
      <c r="AP1040" s="72"/>
      <c r="AQ1040" s="72"/>
      <c r="AR1040" s="72"/>
      <c r="AS1040" s="72"/>
      <c r="AT1040" s="72"/>
      <c r="AU1040" s="72"/>
    </row>
    <row r="1041" spans="27:48" x14ac:dyDescent="0.2">
      <c r="AA1041" s="72"/>
      <c r="AB1041" s="72"/>
      <c r="AC1041" s="72"/>
      <c r="AD1041" s="72"/>
      <c r="AE1041" s="72"/>
      <c r="AG1041" s="127"/>
      <c r="AN1041" s="72"/>
      <c r="AO1041" s="72"/>
      <c r="AP1041" s="72"/>
      <c r="AQ1041" s="72"/>
      <c r="AR1041" s="72"/>
      <c r="AS1041" s="72"/>
      <c r="AT1041" s="72"/>
      <c r="AU1041" s="72"/>
    </row>
    <row r="1042" spans="27:48" x14ac:dyDescent="0.2">
      <c r="AA1042" s="72"/>
      <c r="AB1042" s="72"/>
      <c r="AC1042" s="72"/>
      <c r="AD1042" s="72"/>
      <c r="AE1042" s="72"/>
      <c r="AG1042" s="127"/>
      <c r="AN1042" s="72"/>
      <c r="AO1042" s="72"/>
      <c r="AP1042" s="72"/>
      <c r="AQ1042" s="72"/>
      <c r="AR1042" s="72"/>
      <c r="AS1042" s="72"/>
      <c r="AT1042" s="72"/>
      <c r="AU1042" s="72"/>
    </row>
    <row r="1043" spans="27:48" x14ac:dyDescent="0.2">
      <c r="AA1043" s="72"/>
      <c r="AB1043" s="72"/>
      <c r="AC1043" s="72"/>
      <c r="AD1043" s="72"/>
      <c r="AE1043" s="72"/>
      <c r="AG1043" s="127"/>
      <c r="AN1043" s="72"/>
      <c r="AO1043" s="72"/>
      <c r="AP1043" s="72"/>
      <c r="AQ1043" s="72"/>
      <c r="AR1043" s="72"/>
      <c r="AS1043" s="72"/>
      <c r="AT1043" s="72"/>
      <c r="AU1043" s="72"/>
    </row>
    <row r="1044" spans="27:48" x14ac:dyDescent="0.2">
      <c r="AA1044" s="72"/>
      <c r="AB1044" s="72"/>
      <c r="AC1044" s="72"/>
      <c r="AD1044" s="72"/>
      <c r="AE1044" s="72"/>
      <c r="AG1044" s="127"/>
      <c r="AN1044" s="72"/>
      <c r="AO1044" s="72"/>
      <c r="AP1044" s="72"/>
      <c r="AQ1044" s="72"/>
      <c r="AR1044" s="72"/>
      <c r="AS1044" s="72"/>
      <c r="AT1044" s="72"/>
      <c r="AU1044" s="72"/>
      <c r="AV1044" s="72"/>
    </row>
    <row r="1045" spans="27:48" x14ac:dyDescent="0.2">
      <c r="AA1045" s="72"/>
      <c r="AB1045" s="72"/>
      <c r="AC1045" s="72"/>
      <c r="AD1045" s="72"/>
      <c r="AE1045" s="72"/>
      <c r="AG1045" s="127"/>
      <c r="AN1045" s="72"/>
      <c r="AO1045" s="72"/>
      <c r="AP1045" s="72"/>
      <c r="AQ1045" s="72"/>
      <c r="AR1045" s="72"/>
      <c r="AS1045" s="72"/>
      <c r="AT1045" s="72"/>
      <c r="AU1045" s="72"/>
      <c r="AV1045" s="72"/>
    </row>
    <row r="1046" spans="27:48" x14ac:dyDescent="0.2">
      <c r="AA1046" s="72"/>
      <c r="AB1046" s="72"/>
      <c r="AC1046" s="72"/>
      <c r="AD1046" s="72"/>
      <c r="AE1046" s="72"/>
      <c r="AG1046" s="127"/>
      <c r="AN1046" s="72"/>
      <c r="AO1046" s="72"/>
      <c r="AP1046" s="72"/>
      <c r="AQ1046" s="72"/>
      <c r="AR1046" s="72"/>
      <c r="AS1046" s="72"/>
      <c r="AT1046" s="72"/>
      <c r="AU1046" s="72"/>
    </row>
    <row r="1047" spans="27:48" x14ac:dyDescent="0.2">
      <c r="AA1047" s="72"/>
      <c r="AB1047" s="72"/>
      <c r="AC1047" s="72"/>
      <c r="AD1047" s="72"/>
      <c r="AE1047" s="72"/>
      <c r="AG1047" s="127"/>
      <c r="AN1047" s="72"/>
      <c r="AO1047" s="72"/>
      <c r="AP1047" s="72"/>
      <c r="AQ1047" s="72"/>
      <c r="AR1047" s="72"/>
      <c r="AS1047" s="72"/>
      <c r="AT1047" s="72"/>
      <c r="AU1047" s="72"/>
    </row>
    <row r="1048" spans="27:48" x14ac:dyDescent="0.2">
      <c r="AA1048" s="72"/>
      <c r="AB1048" s="72"/>
      <c r="AC1048" s="72"/>
      <c r="AD1048" s="72"/>
      <c r="AE1048" s="72"/>
      <c r="AG1048" s="127"/>
      <c r="AN1048" s="72"/>
      <c r="AO1048" s="72"/>
      <c r="AP1048" s="72"/>
      <c r="AQ1048" s="72"/>
      <c r="AR1048" s="72"/>
      <c r="AS1048" s="72"/>
      <c r="AT1048" s="72"/>
      <c r="AU1048" s="72"/>
    </row>
    <row r="1049" spans="27:48" x14ac:dyDescent="0.2">
      <c r="AA1049" s="72"/>
      <c r="AB1049" s="72"/>
      <c r="AC1049" s="72"/>
      <c r="AD1049" s="72"/>
      <c r="AE1049" s="72"/>
      <c r="AG1049" s="127"/>
      <c r="AN1049" s="72"/>
      <c r="AO1049" s="72"/>
      <c r="AP1049" s="72"/>
      <c r="AQ1049" s="72"/>
      <c r="AR1049" s="72"/>
      <c r="AS1049" s="72"/>
      <c r="AT1049" s="72"/>
      <c r="AU1049" s="72"/>
    </row>
    <row r="1050" spans="27:48" x14ac:dyDescent="0.2">
      <c r="AA1050" s="72"/>
      <c r="AB1050" s="72"/>
      <c r="AC1050" s="72"/>
      <c r="AD1050" s="72"/>
      <c r="AE1050" s="72"/>
      <c r="AG1050" s="127"/>
      <c r="AN1050" s="72"/>
      <c r="AO1050" s="72"/>
      <c r="AP1050" s="72"/>
      <c r="AQ1050" s="72"/>
      <c r="AR1050" s="72"/>
      <c r="AS1050" s="72"/>
      <c r="AT1050" s="72"/>
      <c r="AU1050" s="72"/>
    </row>
    <row r="1051" spans="27:48" x14ac:dyDescent="0.2">
      <c r="AA1051" s="72"/>
      <c r="AB1051" s="72"/>
      <c r="AC1051" s="72"/>
      <c r="AD1051" s="72"/>
      <c r="AE1051" s="72"/>
      <c r="AG1051" s="127"/>
      <c r="AN1051" s="72"/>
      <c r="AO1051" s="72"/>
      <c r="AP1051" s="72"/>
      <c r="AQ1051" s="72"/>
      <c r="AR1051" s="72"/>
      <c r="AS1051" s="72"/>
      <c r="AT1051" s="72"/>
      <c r="AU1051" s="72"/>
    </row>
    <row r="1052" spans="27:48" x14ac:dyDescent="0.2">
      <c r="AA1052" s="72"/>
      <c r="AB1052" s="72"/>
      <c r="AC1052" s="72"/>
      <c r="AD1052" s="72"/>
      <c r="AE1052" s="72"/>
      <c r="AG1052" s="127"/>
      <c r="AN1052" s="72"/>
      <c r="AO1052" s="72"/>
      <c r="AP1052" s="72"/>
      <c r="AQ1052" s="72"/>
      <c r="AR1052" s="72"/>
      <c r="AS1052" s="72"/>
      <c r="AT1052" s="72"/>
      <c r="AU1052" s="72"/>
    </row>
    <row r="1053" spans="27:48" x14ac:dyDescent="0.2">
      <c r="AA1053" s="72"/>
      <c r="AB1053" s="72"/>
      <c r="AC1053" s="72"/>
      <c r="AD1053" s="72"/>
      <c r="AE1053" s="72"/>
      <c r="AG1053" s="127"/>
      <c r="AN1053" s="72"/>
      <c r="AO1053" s="72"/>
      <c r="AP1053" s="72"/>
      <c r="AQ1053" s="72"/>
      <c r="AR1053" s="72"/>
      <c r="AS1053" s="72"/>
      <c r="AT1053" s="72"/>
      <c r="AU1053" s="72"/>
    </row>
    <row r="1054" spans="27:48" x14ac:dyDescent="0.2">
      <c r="AA1054" s="72"/>
      <c r="AB1054" s="72"/>
      <c r="AC1054" s="72"/>
      <c r="AD1054" s="72"/>
      <c r="AE1054" s="72"/>
      <c r="AG1054" s="127"/>
      <c r="AN1054" s="72"/>
      <c r="AO1054" s="72"/>
      <c r="AP1054" s="72"/>
      <c r="AQ1054" s="72"/>
      <c r="AR1054" s="72"/>
      <c r="AS1054" s="72"/>
      <c r="AT1054" s="72"/>
      <c r="AU1054" s="72"/>
    </row>
    <row r="1055" spans="27:48" x14ac:dyDescent="0.2">
      <c r="AA1055" s="72"/>
      <c r="AB1055" s="72"/>
      <c r="AC1055" s="72"/>
      <c r="AD1055" s="72"/>
      <c r="AE1055" s="72"/>
      <c r="AG1055" s="127"/>
      <c r="AN1055" s="72"/>
      <c r="AO1055" s="72"/>
      <c r="AP1055" s="72"/>
      <c r="AQ1055" s="72"/>
      <c r="AR1055" s="72"/>
      <c r="AS1055" s="72"/>
      <c r="AT1055" s="72"/>
      <c r="AU1055" s="72"/>
    </row>
    <row r="1056" spans="27:48" x14ac:dyDescent="0.2">
      <c r="AA1056" s="72"/>
      <c r="AB1056" s="72"/>
      <c r="AC1056" s="72"/>
      <c r="AD1056" s="72"/>
      <c r="AE1056" s="72"/>
      <c r="AG1056" s="127"/>
      <c r="AN1056" s="72"/>
      <c r="AO1056" s="72"/>
      <c r="AP1056" s="72"/>
      <c r="AQ1056" s="72"/>
      <c r="AR1056" s="72"/>
      <c r="AS1056" s="72"/>
      <c r="AT1056" s="72"/>
      <c r="AU1056" s="72"/>
    </row>
    <row r="1057" spans="27:64" x14ac:dyDescent="0.2">
      <c r="AA1057" s="72"/>
      <c r="AB1057" s="72"/>
      <c r="AC1057" s="72"/>
      <c r="AD1057" s="72"/>
      <c r="AE1057" s="72"/>
      <c r="AG1057" s="127"/>
      <c r="AN1057" s="72"/>
      <c r="AO1057" s="72"/>
      <c r="AP1057" s="72"/>
      <c r="AQ1057" s="72"/>
      <c r="AR1057" s="72"/>
      <c r="AS1057" s="72"/>
      <c r="AT1057" s="72"/>
      <c r="AU1057" s="72"/>
    </row>
    <row r="1058" spans="27:64" x14ac:dyDescent="0.2">
      <c r="AA1058" s="72"/>
      <c r="AB1058" s="72"/>
      <c r="AC1058" s="72"/>
      <c r="AD1058" s="72"/>
      <c r="AE1058" s="72"/>
      <c r="AG1058" s="127"/>
      <c r="AN1058" s="72"/>
      <c r="AO1058" s="72"/>
      <c r="AP1058" s="72"/>
      <c r="AQ1058" s="72"/>
      <c r="AR1058" s="72"/>
      <c r="AS1058" s="72"/>
      <c r="AT1058" s="72"/>
      <c r="AU1058" s="72"/>
    </row>
    <row r="1059" spans="27:64" x14ac:dyDescent="0.2">
      <c r="AA1059" s="72"/>
      <c r="AB1059" s="72"/>
      <c r="AC1059" s="72"/>
      <c r="AD1059" s="72"/>
      <c r="AE1059" s="72"/>
      <c r="AG1059" s="127"/>
      <c r="AN1059" s="72"/>
      <c r="AO1059" s="72"/>
      <c r="AP1059" s="72"/>
      <c r="AQ1059" s="72"/>
      <c r="AR1059" s="72"/>
      <c r="AS1059" s="72"/>
      <c r="AT1059" s="72"/>
      <c r="AU1059" s="72"/>
    </row>
    <row r="1060" spans="27:64" x14ac:dyDescent="0.2">
      <c r="AA1060" s="72"/>
      <c r="AB1060" s="72"/>
      <c r="AC1060" s="72"/>
      <c r="AD1060" s="72"/>
      <c r="AE1060" s="72"/>
      <c r="AG1060" s="127"/>
      <c r="AN1060" s="72"/>
      <c r="AO1060" s="72"/>
      <c r="AP1060" s="72"/>
      <c r="AQ1060" s="72"/>
      <c r="AR1060" s="72"/>
      <c r="AS1060" s="72"/>
      <c r="AT1060" s="72"/>
      <c r="AU1060" s="72"/>
    </row>
    <row r="1061" spans="27:64" x14ac:dyDescent="0.2">
      <c r="AA1061" s="72"/>
      <c r="AB1061" s="72"/>
      <c r="AC1061" s="72"/>
      <c r="AD1061" s="72"/>
      <c r="AE1061" s="72"/>
      <c r="AG1061" s="127"/>
      <c r="AN1061" s="72"/>
      <c r="AO1061" s="72"/>
      <c r="AP1061" s="72"/>
      <c r="AQ1061" s="72"/>
      <c r="AR1061" s="72"/>
      <c r="AS1061" s="72"/>
      <c r="AT1061" s="72"/>
      <c r="AU1061" s="72"/>
    </row>
    <row r="1062" spans="27:64" x14ac:dyDescent="0.2">
      <c r="AA1062" s="72"/>
      <c r="AB1062" s="72"/>
      <c r="AC1062" s="72"/>
      <c r="AD1062" s="72"/>
      <c r="AE1062" s="72"/>
      <c r="AG1062" s="127"/>
      <c r="AN1062" s="72"/>
      <c r="AO1062" s="72"/>
      <c r="AP1062" s="72"/>
      <c r="AQ1062" s="72"/>
      <c r="AR1062" s="72"/>
      <c r="AS1062" s="72"/>
      <c r="AT1062" s="72"/>
      <c r="AU1062" s="72"/>
    </row>
    <row r="1063" spans="27:64" x14ac:dyDescent="0.2">
      <c r="AA1063" s="72"/>
      <c r="AB1063" s="72"/>
      <c r="AC1063" s="72"/>
      <c r="AD1063" s="72"/>
      <c r="AE1063" s="72"/>
      <c r="AG1063" s="127"/>
      <c r="AN1063" s="72"/>
      <c r="AO1063" s="72"/>
      <c r="AP1063" s="72"/>
      <c r="AQ1063" s="72"/>
      <c r="AR1063" s="72"/>
      <c r="AS1063" s="72"/>
      <c r="AT1063" s="72"/>
      <c r="AU1063" s="72"/>
    </row>
    <row r="1064" spans="27:64" x14ac:dyDescent="0.2">
      <c r="AA1064" s="72"/>
      <c r="AB1064" s="72"/>
      <c r="AC1064" s="72"/>
      <c r="AD1064" s="72"/>
      <c r="AE1064" s="72"/>
      <c r="AG1064" s="127"/>
      <c r="AN1064" s="72"/>
      <c r="AO1064" s="72"/>
      <c r="AP1064" s="72"/>
      <c r="AQ1064" s="72"/>
      <c r="AR1064" s="72"/>
      <c r="AS1064" s="72"/>
      <c r="AT1064" s="72"/>
      <c r="AU1064" s="72"/>
    </row>
    <row r="1065" spans="27:64" x14ac:dyDescent="0.2">
      <c r="AA1065" s="72"/>
      <c r="AB1065" s="72"/>
      <c r="AC1065" s="72"/>
      <c r="AD1065" s="72"/>
      <c r="AE1065" s="72"/>
      <c r="AG1065" s="127"/>
      <c r="AN1065" s="72"/>
      <c r="AO1065" s="72"/>
      <c r="AP1065" s="72"/>
      <c r="AQ1065" s="72"/>
      <c r="AR1065" s="72"/>
      <c r="AS1065" s="72"/>
      <c r="AT1065" s="72"/>
      <c r="AU1065" s="72"/>
    </row>
    <row r="1066" spans="27:64" x14ac:dyDescent="0.2">
      <c r="AA1066" s="72"/>
      <c r="AB1066" s="72"/>
      <c r="AC1066" s="72"/>
      <c r="AD1066" s="72"/>
      <c r="AE1066" s="72"/>
      <c r="AG1066" s="127"/>
      <c r="AN1066" s="72"/>
      <c r="AO1066" s="72"/>
      <c r="AP1066" s="72"/>
      <c r="AQ1066" s="72"/>
      <c r="AR1066" s="72"/>
      <c r="AS1066" s="72"/>
      <c r="AT1066" s="72"/>
      <c r="AU1066" s="72"/>
    </row>
    <row r="1067" spans="27:64" x14ac:dyDescent="0.2">
      <c r="AA1067" s="72"/>
      <c r="AB1067" s="72"/>
      <c r="AC1067" s="72"/>
      <c r="AD1067" s="72"/>
      <c r="AE1067" s="72"/>
      <c r="AG1067" s="127"/>
      <c r="AN1067" s="72"/>
      <c r="AO1067" s="72"/>
      <c r="AP1067" s="72"/>
      <c r="AQ1067" s="72"/>
      <c r="AR1067" s="72"/>
      <c r="AS1067" s="72"/>
      <c r="AT1067" s="72"/>
      <c r="AU1067" s="72"/>
    </row>
    <row r="1068" spans="27:64" x14ac:dyDescent="0.2">
      <c r="AA1068" s="72"/>
      <c r="AB1068" s="72"/>
      <c r="AC1068" s="72"/>
      <c r="AD1068" s="72"/>
      <c r="AE1068" s="72"/>
      <c r="AG1068" s="127"/>
      <c r="AN1068" s="72"/>
      <c r="AO1068" s="72"/>
      <c r="AP1068" s="72"/>
      <c r="AQ1068" s="72"/>
      <c r="AR1068" s="72"/>
      <c r="AS1068" s="72"/>
      <c r="AT1068" s="72"/>
      <c r="AU1068" s="72"/>
    </row>
    <row r="1069" spans="27:64" x14ac:dyDescent="0.2">
      <c r="AA1069" s="72"/>
      <c r="AB1069" s="72"/>
      <c r="AC1069" s="72"/>
      <c r="AD1069" s="72"/>
      <c r="AE1069" s="72"/>
      <c r="AG1069" s="127"/>
      <c r="AN1069" s="72"/>
      <c r="AO1069" s="72"/>
      <c r="AP1069" s="72"/>
      <c r="AQ1069" s="72"/>
      <c r="AR1069" s="72"/>
      <c r="AS1069" s="72"/>
      <c r="AT1069" s="72"/>
      <c r="AU1069" s="72"/>
      <c r="AV1069" s="72"/>
      <c r="AW1069" s="72"/>
      <c r="AX1069" s="72"/>
      <c r="AY1069" s="72"/>
      <c r="AZ1069" s="72"/>
      <c r="BA1069" s="72"/>
      <c r="BB1069" s="72"/>
      <c r="BC1069" s="72"/>
      <c r="BD1069" s="72"/>
      <c r="BE1069" s="72"/>
      <c r="BF1069" s="72"/>
      <c r="BG1069" s="72"/>
      <c r="BH1069" s="72"/>
      <c r="BI1069" s="72"/>
      <c r="BJ1069" s="72"/>
      <c r="BK1069" s="72"/>
      <c r="BL1069" s="72"/>
    </row>
    <row r="1070" spans="27:64" x14ac:dyDescent="0.2">
      <c r="AA1070" s="72"/>
      <c r="AB1070" s="72"/>
      <c r="AC1070" s="72"/>
      <c r="AD1070" s="72"/>
      <c r="AE1070" s="72"/>
      <c r="AG1070" s="127"/>
      <c r="AN1070" s="72"/>
      <c r="AO1070" s="72"/>
      <c r="AP1070" s="72"/>
      <c r="AQ1070" s="72"/>
      <c r="AR1070" s="72"/>
      <c r="AS1070" s="72"/>
      <c r="AT1070" s="72"/>
      <c r="AU1070" s="72"/>
    </row>
    <row r="1071" spans="27:64" x14ac:dyDescent="0.2">
      <c r="AA1071" s="72"/>
      <c r="AB1071" s="72"/>
      <c r="AC1071" s="72"/>
      <c r="AD1071" s="72"/>
      <c r="AE1071" s="72"/>
      <c r="AG1071" s="127"/>
      <c r="AN1071" s="72"/>
      <c r="AO1071" s="72"/>
      <c r="AP1071" s="72"/>
      <c r="AQ1071" s="72"/>
      <c r="AR1071" s="72"/>
      <c r="AS1071" s="72"/>
      <c r="AT1071" s="72"/>
      <c r="AU1071" s="72"/>
    </row>
    <row r="1072" spans="27:64" x14ac:dyDescent="0.2">
      <c r="AA1072" s="72"/>
      <c r="AB1072" s="72"/>
      <c r="AC1072" s="72"/>
      <c r="AD1072" s="72"/>
      <c r="AE1072" s="72"/>
      <c r="AG1072" s="127"/>
      <c r="AN1072" s="72"/>
      <c r="AO1072" s="72"/>
      <c r="AP1072" s="72"/>
      <c r="AQ1072" s="72"/>
      <c r="AR1072" s="72"/>
      <c r="AS1072" s="72"/>
      <c r="AT1072" s="72"/>
      <c r="AU1072" s="72"/>
    </row>
    <row r="1073" spans="27:48" x14ac:dyDescent="0.2">
      <c r="AA1073" s="72"/>
      <c r="AB1073" s="72"/>
      <c r="AC1073" s="72"/>
      <c r="AD1073" s="72"/>
      <c r="AE1073" s="72"/>
      <c r="AG1073" s="127"/>
      <c r="AN1073" s="72"/>
      <c r="AO1073" s="72"/>
      <c r="AP1073" s="72"/>
      <c r="AQ1073" s="72"/>
      <c r="AR1073" s="72"/>
      <c r="AS1073" s="72"/>
      <c r="AT1073" s="72"/>
      <c r="AU1073" s="72"/>
    </row>
    <row r="1074" spans="27:48" x14ac:dyDescent="0.2">
      <c r="AA1074" s="72"/>
      <c r="AB1074" s="72"/>
      <c r="AC1074" s="72"/>
      <c r="AD1074" s="72"/>
      <c r="AE1074" s="72"/>
      <c r="AG1074" s="127"/>
      <c r="AN1074" s="72"/>
      <c r="AO1074" s="72"/>
      <c r="AP1074" s="72"/>
      <c r="AQ1074" s="72"/>
      <c r="AR1074" s="72"/>
      <c r="AS1074" s="72"/>
      <c r="AT1074" s="72"/>
      <c r="AU1074" s="72"/>
    </row>
    <row r="1075" spans="27:48" x14ac:dyDescent="0.2">
      <c r="AA1075" s="72"/>
      <c r="AB1075" s="72"/>
      <c r="AC1075" s="72"/>
      <c r="AD1075" s="72"/>
      <c r="AE1075" s="72"/>
      <c r="AG1075" s="127"/>
      <c r="AN1075" s="72"/>
      <c r="AO1075" s="72"/>
      <c r="AP1075" s="72"/>
      <c r="AQ1075" s="72"/>
      <c r="AR1075" s="72"/>
      <c r="AS1075" s="72"/>
      <c r="AT1075" s="72"/>
      <c r="AU1075" s="72"/>
    </row>
    <row r="1076" spans="27:48" x14ac:dyDescent="0.2">
      <c r="AA1076" s="72"/>
      <c r="AB1076" s="72"/>
      <c r="AC1076" s="72"/>
      <c r="AD1076" s="72"/>
      <c r="AE1076" s="72"/>
      <c r="AG1076" s="127"/>
      <c r="AN1076" s="72"/>
      <c r="AO1076" s="72"/>
      <c r="AP1076" s="72"/>
      <c r="AQ1076" s="72"/>
      <c r="AR1076" s="72"/>
      <c r="AS1076" s="72"/>
      <c r="AT1076" s="72"/>
      <c r="AU1076" s="72"/>
    </row>
    <row r="1077" spans="27:48" x14ac:dyDescent="0.2">
      <c r="AA1077" s="72"/>
      <c r="AB1077" s="72"/>
      <c r="AC1077" s="72"/>
      <c r="AD1077" s="72"/>
      <c r="AE1077" s="72"/>
      <c r="AG1077" s="127"/>
      <c r="AN1077" s="72"/>
      <c r="AO1077" s="72"/>
      <c r="AP1077" s="72"/>
      <c r="AQ1077" s="72"/>
      <c r="AR1077" s="72"/>
      <c r="AS1077" s="72"/>
      <c r="AT1077" s="72"/>
      <c r="AU1077" s="72"/>
    </row>
    <row r="1078" spans="27:48" x14ac:dyDescent="0.2">
      <c r="AA1078" s="72"/>
      <c r="AB1078" s="72"/>
      <c r="AC1078" s="72"/>
      <c r="AD1078" s="72"/>
      <c r="AE1078" s="72"/>
      <c r="AG1078" s="127"/>
      <c r="AN1078" s="72"/>
      <c r="AO1078" s="72"/>
      <c r="AP1078" s="72"/>
      <c r="AQ1078" s="72"/>
      <c r="AR1078" s="72"/>
      <c r="AS1078" s="72"/>
      <c r="AT1078" s="72"/>
      <c r="AU1078" s="72"/>
    </row>
    <row r="1079" spans="27:48" x14ac:dyDescent="0.2">
      <c r="AA1079" s="72"/>
      <c r="AB1079" s="72"/>
      <c r="AC1079" s="72"/>
      <c r="AD1079" s="72"/>
      <c r="AE1079" s="72"/>
      <c r="AG1079" s="127"/>
      <c r="AN1079" s="72"/>
      <c r="AO1079" s="72"/>
      <c r="AP1079" s="72"/>
      <c r="AQ1079" s="72"/>
      <c r="AR1079" s="72"/>
      <c r="AS1079" s="72"/>
      <c r="AT1079" s="72"/>
      <c r="AU1079" s="72"/>
    </row>
    <row r="1080" spans="27:48" x14ac:dyDescent="0.2">
      <c r="AA1080" s="72"/>
      <c r="AB1080" s="72"/>
      <c r="AC1080" s="72"/>
      <c r="AD1080" s="72"/>
      <c r="AE1080" s="72"/>
      <c r="AG1080" s="127"/>
      <c r="AN1080" s="72"/>
      <c r="AO1080" s="72"/>
      <c r="AP1080" s="72"/>
      <c r="AQ1080" s="72"/>
      <c r="AR1080" s="72"/>
      <c r="AS1080" s="72"/>
      <c r="AT1080" s="72"/>
      <c r="AU1080" s="72"/>
    </row>
    <row r="1081" spans="27:48" x14ac:dyDescent="0.2">
      <c r="AA1081" s="72"/>
      <c r="AB1081" s="72"/>
      <c r="AC1081" s="72"/>
      <c r="AD1081" s="72"/>
      <c r="AE1081" s="72"/>
      <c r="AG1081" s="127"/>
      <c r="AN1081" s="72"/>
      <c r="AO1081" s="72"/>
      <c r="AP1081" s="72"/>
      <c r="AQ1081" s="72"/>
      <c r="AR1081" s="72"/>
      <c r="AS1081" s="72"/>
      <c r="AT1081" s="72"/>
      <c r="AU1081" s="72"/>
      <c r="AV1081" s="72"/>
    </row>
    <row r="1082" spans="27:48" x14ac:dyDescent="0.2">
      <c r="AA1082" s="72"/>
      <c r="AB1082" s="72"/>
      <c r="AC1082" s="72"/>
      <c r="AD1082" s="72"/>
      <c r="AE1082" s="72"/>
      <c r="AG1082" s="127"/>
      <c r="AN1082" s="72"/>
      <c r="AO1082" s="72"/>
      <c r="AP1082" s="72"/>
      <c r="AQ1082" s="72"/>
      <c r="AR1082" s="72"/>
      <c r="AS1082" s="72"/>
      <c r="AT1082" s="72"/>
      <c r="AU1082" s="72"/>
    </row>
    <row r="1083" spans="27:48" x14ac:dyDescent="0.2">
      <c r="AA1083" s="72"/>
      <c r="AB1083" s="72"/>
      <c r="AC1083" s="72"/>
      <c r="AD1083" s="72"/>
      <c r="AE1083" s="72"/>
      <c r="AG1083" s="127"/>
      <c r="AN1083" s="72"/>
      <c r="AO1083" s="72"/>
      <c r="AP1083" s="72"/>
      <c r="AQ1083" s="72"/>
      <c r="AR1083" s="72"/>
      <c r="AS1083" s="72"/>
      <c r="AT1083" s="72"/>
      <c r="AU1083" s="72"/>
      <c r="AV1083" s="72"/>
    </row>
    <row r="1084" spans="27:48" x14ac:dyDescent="0.2">
      <c r="AA1084" s="72"/>
      <c r="AB1084" s="72"/>
      <c r="AC1084" s="72"/>
      <c r="AD1084" s="72"/>
      <c r="AE1084" s="72"/>
      <c r="AG1084" s="127"/>
      <c r="AN1084" s="72"/>
      <c r="AO1084" s="72"/>
      <c r="AP1084" s="72"/>
      <c r="AQ1084" s="72"/>
      <c r="AR1084" s="72"/>
      <c r="AS1084" s="72"/>
      <c r="AT1084" s="72"/>
      <c r="AU1084" s="72"/>
    </row>
    <row r="1085" spans="27:48" x14ac:dyDescent="0.2">
      <c r="AA1085" s="72"/>
      <c r="AB1085" s="72"/>
      <c r="AC1085" s="72"/>
      <c r="AD1085" s="72"/>
      <c r="AE1085" s="72"/>
      <c r="AG1085" s="127"/>
      <c r="AN1085" s="72"/>
      <c r="AO1085" s="72"/>
      <c r="AP1085" s="72"/>
      <c r="AQ1085" s="72"/>
      <c r="AR1085" s="72"/>
      <c r="AS1085" s="72"/>
      <c r="AT1085" s="72"/>
      <c r="AU1085" s="72"/>
    </row>
    <row r="1086" spans="27:48" x14ac:dyDescent="0.2">
      <c r="AA1086" s="72"/>
      <c r="AB1086" s="72"/>
      <c r="AC1086" s="72"/>
      <c r="AD1086" s="72"/>
      <c r="AE1086" s="72"/>
      <c r="AG1086" s="127"/>
      <c r="AN1086" s="72"/>
      <c r="AO1086" s="72"/>
      <c r="AP1086" s="72"/>
      <c r="AQ1086" s="72"/>
      <c r="AR1086" s="72"/>
      <c r="AS1086" s="72"/>
      <c r="AT1086" s="72"/>
      <c r="AU1086" s="72"/>
    </row>
    <row r="1087" spans="27:48" x14ac:dyDescent="0.2">
      <c r="AA1087" s="72"/>
      <c r="AB1087" s="72"/>
      <c r="AC1087" s="72"/>
      <c r="AD1087" s="72"/>
      <c r="AE1087" s="72"/>
      <c r="AG1087" s="127"/>
      <c r="AN1087" s="72"/>
      <c r="AO1087" s="72"/>
      <c r="AP1087" s="72"/>
      <c r="AQ1087" s="72"/>
      <c r="AR1087" s="72"/>
      <c r="AS1087" s="72"/>
      <c r="AT1087" s="72"/>
      <c r="AU1087" s="72"/>
    </row>
    <row r="1088" spans="27:48" x14ac:dyDescent="0.2">
      <c r="AA1088" s="72"/>
      <c r="AB1088" s="72"/>
      <c r="AC1088" s="72"/>
      <c r="AD1088" s="72"/>
      <c r="AE1088" s="72"/>
      <c r="AG1088" s="127"/>
      <c r="AN1088" s="72"/>
      <c r="AO1088" s="72"/>
      <c r="AP1088" s="72"/>
      <c r="AQ1088" s="72"/>
      <c r="AR1088" s="72"/>
      <c r="AS1088" s="72"/>
      <c r="AT1088" s="72"/>
      <c r="AU1088" s="72"/>
    </row>
    <row r="1089" spans="27:47" x14ac:dyDescent="0.2">
      <c r="AA1089" s="72"/>
      <c r="AB1089" s="72"/>
      <c r="AC1089" s="72"/>
      <c r="AD1089" s="72"/>
      <c r="AE1089" s="72"/>
      <c r="AG1089" s="127"/>
      <c r="AN1089" s="72"/>
      <c r="AO1089" s="72"/>
      <c r="AP1089" s="72"/>
      <c r="AQ1089" s="72"/>
      <c r="AR1089" s="72"/>
      <c r="AS1089" s="72"/>
      <c r="AT1089" s="72"/>
      <c r="AU1089" s="72"/>
    </row>
    <row r="1090" spans="27:47" x14ac:dyDescent="0.2">
      <c r="AA1090" s="72"/>
      <c r="AB1090" s="72"/>
      <c r="AC1090" s="72"/>
      <c r="AD1090" s="72"/>
      <c r="AE1090" s="72"/>
      <c r="AG1090" s="127"/>
      <c r="AN1090" s="72"/>
      <c r="AO1090" s="72"/>
      <c r="AP1090" s="72"/>
      <c r="AQ1090" s="72"/>
      <c r="AR1090" s="72"/>
      <c r="AS1090" s="72"/>
      <c r="AT1090" s="72"/>
      <c r="AU1090" s="72"/>
    </row>
    <row r="1091" spans="27:47" x14ac:dyDescent="0.2">
      <c r="AA1091" s="72"/>
      <c r="AB1091" s="72"/>
      <c r="AC1091" s="72"/>
      <c r="AD1091" s="72"/>
      <c r="AE1091" s="72"/>
      <c r="AG1091" s="127"/>
      <c r="AN1091" s="72"/>
      <c r="AO1091" s="72"/>
      <c r="AP1091" s="72"/>
      <c r="AQ1091" s="72"/>
      <c r="AR1091" s="72"/>
      <c r="AS1091" s="72"/>
      <c r="AT1091" s="72"/>
      <c r="AU1091" s="72"/>
    </row>
    <row r="1092" spans="27:47" x14ac:dyDescent="0.2">
      <c r="AA1092" s="72"/>
      <c r="AB1092" s="72"/>
      <c r="AC1092" s="72"/>
      <c r="AD1092" s="72"/>
      <c r="AE1092" s="72"/>
      <c r="AG1092" s="127"/>
      <c r="AN1092" s="72"/>
      <c r="AO1092" s="72"/>
      <c r="AP1092" s="72"/>
      <c r="AQ1092" s="72"/>
      <c r="AR1092" s="72"/>
      <c r="AS1092" s="72"/>
      <c r="AT1092" s="72"/>
      <c r="AU1092" s="72"/>
    </row>
    <row r="1093" spans="27:47" x14ac:dyDescent="0.2">
      <c r="AA1093" s="72"/>
      <c r="AB1093" s="72"/>
      <c r="AC1093" s="72"/>
      <c r="AD1093" s="72"/>
      <c r="AE1093" s="72"/>
      <c r="AG1093" s="127"/>
      <c r="AN1093" s="72"/>
      <c r="AO1093" s="72"/>
      <c r="AP1093" s="72"/>
      <c r="AQ1093" s="72"/>
      <c r="AR1093" s="72"/>
      <c r="AS1093" s="72"/>
      <c r="AT1093" s="72"/>
      <c r="AU1093" s="72"/>
    </row>
    <row r="1094" spans="27:47" x14ac:dyDescent="0.2">
      <c r="AA1094" s="72"/>
      <c r="AB1094" s="72"/>
      <c r="AC1094" s="72"/>
      <c r="AD1094" s="72"/>
      <c r="AE1094" s="72"/>
      <c r="AG1094" s="127"/>
      <c r="AN1094" s="72"/>
      <c r="AO1094" s="72"/>
      <c r="AP1094" s="72"/>
      <c r="AQ1094" s="72"/>
      <c r="AR1094" s="72"/>
      <c r="AS1094" s="72"/>
      <c r="AT1094" s="72"/>
      <c r="AU1094" s="72"/>
    </row>
    <row r="1095" spans="27:47" x14ac:dyDescent="0.2">
      <c r="AA1095" s="72"/>
      <c r="AB1095" s="72"/>
      <c r="AC1095" s="72"/>
      <c r="AD1095" s="72"/>
      <c r="AE1095" s="72"/>
      <c r="AG1095" s="127"/>
      <c r="AN1095" s="72"/>
      <c r="AO1095" s="72"/>
      <c r="AP1095" s="72"/>
      <c r="AQ1095" s="72"/>
      <c r="AR1095" s="72"/>
      <c r="AS1095" s="72"/>
      <c r="AT1095" s="72"/>
      <c r="AU1095" s="72"/>
    </row>
    <row r="1096" spans="27:47" x14ac:dyDescent="0.2">
      <c r="AA1096" s="72"/>
      <c r="AB1096" s="72"/>
      <c r="AC1096" s="72"/>
      <c r="AD1096" s="72"/>
      <c r="AE1096" s="72"/>
      <c r="AG1096" s="127"/>
      <c r="AN1096" s="72"/>
      <c r="AO1096" s="72"/>
      <c r="AP1096" s="72"/>
      <c r="AQ1096" s="72"/>
      <c r="AR1096" s="72"/>
      <c r="AS1096" s="72"/>
      <c r="AT1096" s="72"/>
      <c r="AU1096" s="72"/>
    </row>
    <row r="1097" spans="27:47" x14ac:dyDescent="0.2">
      <c r="AA1097" s="72"/>
      <c r="AB1097" s="72"/>
      <c r="AC1097" s="72"/>
      <c r="AD1097" s="72"/>
      <c r="AE1097" s="72"/>
      <c r="AG1097" s="127"/>
      <c r="AN1097" s="72"/>
      <c r="AO1097" s="72"/>
      <c r="AP1097" s="72"/>
      <c r="AQ1097" s="72"/>
      <c r="AR1097" s="72"/>
      <c r="AS1097" s="72"/>
      <c r="AT1097" s="72"/>
      <c r="AU1097" s="72"/>
    </row>
    <row r="1098" spans="27:47" x14ac:dyDescent="0.2">
      <c r="AA1098" s="72"/>
      <c r="AB1098" s="72"/>
      <c r="AC1098" s="72"/>
      <c r="AD1098" s="72"/>
      <c r="AE1098" s="72"/>
      <c r="AG1098" s="127"/>
      <c r="AN1098" s="72"/>
      <c r="AO1098" s="72"/>
      <c r="AP1098" s="72"/>
      <c r="AQ1098" s="72"/>
      <c r="AR1098" s="72"/>
      <c r="AS1098" s="72"/>
      <c r="AT1098" s="72"/>
      <c r="AU1098" s="72"/>
    </row>
    <row r="1099" spans="27:47" x14ac:dyDescent="0.2">
      <c r="AA1099" s="72"/>
      <c r="AB1099" s="72"/>
      <c r="AC1099" s="72"/>
      <c r="AD1099" s="72"/>
      <c r="AE1099" s="72"/>
      <c r="AG1099" s="127"/>
      <c r="AN1099" s="72"/>
      <c r="AO1099" s="72"/>
      <c r="AP1099" s="72"/>
      <c r="AQ1099" s="72"/>
      <c r="AR1099" s="72"/>
      <c r="AS1099" s="72"/>
      <c r="AT1099" s="72"/>
      <c r="AU1099" s="72"/>
    </row>
    <row r="1100" spans="27:47" x14ac:dyDescent="0.2">
      <c r="AA1100" s="72"/>
      <c r="AB1100" s="72"/>
      <c r="AC1100" s="72"/>
      <c r="AD1100" s="72"/>
      <c r="AE1100" s="72"/>
      <c r="AG1100" s="127"/>
      <c r="AN1100" s="72"/>
      <c r="AO1100" s="72"/>
      <c r="AP1100" s="72"/>
      <c r="AQ1100" s="72"/>
      <c r="AR1100" s="72"/>
      <c r="AS1100" s="72"/>
      <c r="AT1100" s="72"/>
      <c r="AU1100" s="72"/>
    </row>
    <row r="1101" spans="27:47" x14ac:dyDescent="0.2">
      <c r="AA1101" s="72"/>
      <c r="AB1101" s="72"/>
      <c r="AC1101" s="72"/>
      <c r="AD1101" s="72"/>
      <c r="AE1101" s="72"/>
      <c r="AG1101" s="127"/>
      <c r="AN1101" s="72"/>
      <c r="AO1101" s="72"/>
      <c r="AP1101" s="72"/>
      <c r="AQ1101" s="72"/>
      <c r="AR1101" s="72"/>
      <c r="AS1101" s="72"/>
      <c r="AT1101" s="72"/>
      <c r="AU1101" s="72"/>
    </row>
    <row r="1102" spans="27:47" x14ac:dyDescent="0.2">
      <c r="AA1102" s="72"/>
      <c r="AB1102" s="72"/>
      <c r="AC1102" s="72"/>
      <c r="AD1102" s="72"/>
      <c r="AE1102" s="72"/>
      <c r="AG1102" s="127"/>
      <c r="AN1102" s="72"/>
      <c r="AO1102" s="72"/>
      <c r="AP1102" s="72"/>
      <c r="AQ1102" s="72"/>
      <c r="AR1102" s="72"/>
      <c r="AS1102" s="72"/>
      <c r="AT1102" s="72"/>
      <c r="AU1102" s="72"/>
    </row>
    <row r="1103" spans="27:47" x14ac:dyDescent="0.2">
      <c r="AA1103" s="72"/>
      <c r="AB1103" s="72"/>
      <c r="AC1103" s="72"/>
      <c r="AD1103" s="72"/>
      <c r="AE1103" s="72"/>
      <c r="AG1103" s="127"/>
      <c r="AN1103" s="72"/>
      <c r="AO1103" s="72"/>
      <c r="AP1103" s="72"/>
      <c r="AQ1103" s="72"/>
      <c r="AR1103" s="72"/>
      <c r="AS1103" s="72"/>
      <c r="AT1103" s="72"/>
      <c r="AU1103" s="72"/>
    </row>
    <row r="1104" spans="27:47" x14ac:dyDescent="0.2">
      <c r="AA1104" s="72"/>
      <c r="AB1104" s="72"/>
      <c r="AC1104" s="72"/>
      <c r="AD1104" s="72"/>
      <c r="AE1104" s="72"/>
      <c r="AG1104" s="127"/>
      <c r="AN1104" s="72"/>
      <c r="AO1104" s="72"/>
      <c r="AP1104" s="72"/>
      <c r="AQ1104" s="72"/>
      <c r="AR1104" s="72"/>
      <c r="AS1104" s="72"/>
      <c r="AT1104" s="72"/>
      <c r="AU1104" s="72"/>
    </row>
    <row r="1105" spans="27:47" x14ac:dyDescent="0.2">
      <c r="AA1105" s="72"/>
      <c r="AB1105" s="72"/>
      <c r="AC1105" s="72"/>
      <c r="AD1105" s="72"/>
      <c r="AE1105" s="72"/>
      <c r="AG1105" s="127"/>
      <c r="AN1105" s="72"/>
      <c r="AO1105" s="72"/>
      <c r="AP1105" s="72"/>
      <c r="AQ1105" s="72"/>
      <c r="AR1105" s="72"/>
      <c r="AS1105" s="72"/>
      <c r="AT1105" s="72"/>
      <c r="AU1105" s="72"/>
    </row>
    <row r="1106" spans="27:47" x14ac:dyDescent="0.2">
      <c r="AA1106" s="72"/>
      <c r="AB1106" s="72"/>
      <c r="AC1106" s="72"/>
      <c r="AD1106" s="72"/>
      <c r="AE1106" s="72"/>
      <c r="AG1106" s="127"/>
      <c r="AN1106" s="72"/>
      <c r="AO1106" s="72"/>
      <c r="AP1106" s="72"/>
      <c r="AQ1106" s="72"/>
      <c r="AR1106" s="72"/>
      <c r="AS1106" s="72"/>
      <c r="AT1106" s="72"/>
      <c r="AU1106" s="72"/>
    </row>
    <row r="1107" spans="27:47" x14ac:dyDescent="0.2">
      <c r="AA1107" s="72"/>
      <c r="AB1107" s="72"/>
      <c r="AC1107" s="72"/>
      <c r="AD1107" s="72"/>
      <c r="AE1107" s="72"/>
      <c r="AG1107" s="127"/>
      <c r="AN1107" s="72"/>
      <c r="AO1107" s="72"/>
      <c r="AP1107" s="72"/>
      <c r="AQ1107" s="72"/>
      <c r="AR1107" s="72"/>
      <c r="AS1107" s="72"/>
      <c r="AT1107" s="72"/>
      <c r="AU1107" s="72"/>
    </row>
    <row r="1108" spans="27:47" x14ac:dyDescent="0.2">
      <c r="AA1108" s="72"/>
      <c r="AB1108" s="72"/>
      <c r="AC1108" s="72"/>
      <c r="AD1108" s="72"/>
      <c r="AE1108" s="72"/>
      <c r="AG1108" s="127"/>
      <c r="AN1108" s="72"/>
      <c r="AO1108" s="72"/>
      <c r="AP1108" s="72"/>
      <c r="AQ1108" s="72"/>
      <c r="AR1108" s="72"/>
      <c r="AS1108" s="72"/>
      <c r="AT1108" s="72"/>
      <c r="AU1108" s="72"/>
    </row>
    <row r="1109" spans="27:47" x14ac:dyDescent="0.2">
      <c r="AA1109" s="72"/>
      <c r="AB1109" s="72"/>
      <c r="AC1109" s="72"/>
      <c r="AD1109" s="72"/>
      <c r="AE1109" s="72"/>
      <c r="AG1109" s="127"/>
      <c r="AN1109" s="72"/>
      <c r="AO1109" s="72"/>
      <c r="AP1109" s="72"/>
      <c r="AQ1109" s="72"/>
      <c r="AR1109" s="72"/>
      <c r="AS1109" s="72"/>
      <c r="AT1109" s="72"/>
      <c r="AU1109" s="72"/>
    </row>
    <row r="1110" spans="27:47" x14ac:dyDescent="0.2">
      <c r="AA1110" s="72"/>
      <c r="AB1110" s="72"/>
      <c r="AC1110" s="72"/>
      <c r="AD1110" s="72"/>
      <c r="AE1110" s="72"/>
      <c r="AG1110" s="127"/>
      <c r="AN1110" s="72"/>
      <c r="AO1110" s="72"/>
      <c r="AP1110" s="72"/>
      <c r="AQ1110" s="72"/>
      <c r="AR1110" s="72"/>
      <c r="AS1110" s="72"/>
      <c r="AT1110" s="72"/>
      <c r="AU1110" s="72"/>
    </row>
    <row r="1111" spans="27:47" x14ac:dyDescent="0.2">
      <c r="AA1111" s="72"/>
      <c r="AB1111" s="72"/>
      <c r="AC1111" s="72"/>
      <c r="AD1111" s="72"/>
      <c r="AE1111" s="72"/>
      <c r="AG1111" s="127"/>
      <c r="AN1111" s="72"/>
      <c r="AO1111" s="72"/>
      <c r="AP1111" s="72"/>
      <c r="AQ1111" s="72"/>
      <c r="AR1111" s="72"/>
      <c r="AS1111" s="72"/>
      <c r="AT1111" s="72"/>
      <c r="AU1111" s="72"/>
    </row>
    <row r="1112" spans="27:47" x14ac:dyDescent="0.2">
      <c r="AA1112" s="72"/>
      <c r="AB1112" s="72"/>
      <c r="AC1112" s="72"/>
      <c r="AD1112" s="72"/>
      <c r="AE1112" s="72"/>
      <c r="AG1112" s="127"/>
      <c r="AN1112" s="72"/>
      <c r="AO1112" s="72"/>
      <c r="AP1112" s="72"/>
      <c r="AQ1112" s="72"/>
      <c r="AR1112" s="72"/>
      <c r="AS1112" s="72"/>
      <c r="AT1112" s="72"/>
      <c r="AU1112" s="72"/>
    </row>
    <row r="1113" spans="27:47" x14ac:dyDescent="0.2">
      <c r="AA1113" s="72"/>
      <c r="AB1113" s="72"/>
      <c r="AC1113" s="72"/>
      <c r="AD1113" s="72"/>
      <c r="AE1113" s="72"/>
      <c r="AG1113" s="127"/>
      <c r="AN1113" s="72"/>
      <c r="AO1113" s="72"/>
      <c r="AP1113" s="72"/>
      <c r="AQ1113" s="72"/>
      <c r="AR1113" s="72"/>
      <c r="AS1113" s="72"/>
      <c r="AT1113" s="72"/>
      <c r="AU1113" s="72"/>
    </row>
    <row r="1114" spans="27:47" x14ac:dyDescent="0.2">
      <c r="AA1114" s="72"/>
      <c r="AB1114" s="72"/>
      <c r="AC1114" s="72"/>
      <c r="AD1114" s="72"/>
      <c r="AE1114" s="72"/>
      <c r="AG1114" s="127"/>
      <c r="AN1114" s="72"/>
      <c r="AO1114" s="72"/>
      <c r="AP1114" s="72"/>
      <c r="AQ1114" s="72"/>
      <c r="AR1114" s="72"/>
      <c r="AS1114" s="72"/>
      <c r="AT1114" s="72"/>
      <c r="AU1114" s="72"/>
    </row>
    <row r="1115" spans="27:47" x14ac:dyDescent="0.2">
      <c r="AA1115" s="72"/>
      <c r="AB1115" s="72"/>
      <c r="AC1115" s="72"/>
      <c r="AD1115" s="72"/>
      <c r="AE1115" s="72"/>
      <c r="AG1115" s="127"/>
      <c r="AN1115" s="72"/>
      <c r="AO1115" s="72"/>
      <c r="AP1115" s="72"/>
      <c r="AQ1115" s="72"/>
      <c r="AR1115" s="72"/>
      <c r="AS1115" s="72"/>
      <c r="AT1115" s="72"/>
      <c r="AU1115" s="72"/>
    </row>
    <row r="1116" spans="27:47" x14ac:dyDescent="0.2">
      <c r="AA1116" s="72"/>
      <c r="AB1116" s="72"/>
      <c r="AC1116" s="72"/>
      <c r="AD1116" s="72"/>
      <c r="AE1116" s="72"/>
      <c r="AG1116" s="127"/>
      <c r="AN1116" s="72"/>
      <c r="AO1116" s="72"/>
      <c r="AP1116" s="72"/>
      <c r="AQ1116" s="72"/>
      <c r="AR1116" s="72"/>
      <c r="AS1116" s="72"/>
      <c r="AT1116" s="72"/>
      <c r="AU1116" s="72"/>
    </row>
    <row r="1117" spans="27:47" x14ac:dyDescent="0.2">
      <c r="AA1117" s="72"/>
      <c r="AB1117" s="72"/>
      <c r="AC1117" s="72"/>
      <c r="AD1117" s="72"/>
      <c r="AE1117" s="72"/>
      <c r="AG1117" s="127"/>
      <c r="AN1117" s="72"/>
      <c r="AO1117" s="72"/>
      <c r="AP1117" s="72"/>
      <c r="AQ1117" s="72"/>
      <c r="AR1117" s="72"/>
      <c r="AS1117" s="72"/>
      <c r="AT1117" s="72"/>
      <c r="AU1117" s="72"/>
    </row>
    <row r="1118" spans="27:47" x14ac:dyDescent="0.2">
      <c r="AA1118" s="72"/>
      <c r="AB1118" s="72"/>
      <c r="AC1118" s="72"/>
      <c r="AD1118" s="72"/>
      <c r="AE1118" s="72"/>
      <c r="AG1118" s="127"/>
      <c r="AN1118" s="72"/>
      <c r="AO1118" s="72"/>
      <c r="AP1118" s="72"/>
      <c r="AQ1118" s="72"/>
      <c r="AR1118" s="72"/>
      <c r="AS1118" s="72"/>
      <c r="AT1118" s="72"/>
      <c r="AU1118" s="72"/>
    </row>
    <row r="1119" spans="27:47" x14ac:dyDescent="0.2">
      <c r="AA1119" s="72"/>
      <c r="AB1119" s="72"/>
      <c r="AC1119" s="72"/>
      <c r="AD1119" s="72"/>
      <c r="AE1119" s="72"/>
      <c r="AG1119" s="127"/>
      <c r="AN1119" s="72"/>
      <c r="AO1119" s="72"/>
      <c r="AP1119" s="72"/>
      <c r="AQ1119" s="72"/>
      <c r="AR1119" s="72"/>
      <c r="AS1119" s="72"/>
      <c r="AT1119" s="72"/>
      <c r="AU1119" s="72"/>
    </row>
    <row r="1120" spans="27:47" x14ac:dyDescent="0.2">
      <c r="AA1120" s="72"/>
      <c r="AB1120" s="72"/>
      <c r="AC1120" s="72"/>
      <c r="AD1120" s="72"/>
      <c r="AE1120" s="72"/>
      <c r="AG1120" s="127"/>
      <c r="AN1120" s="72"/>
      <c r="AO1120" s="72"/>
      <c r="AP1120" s="72"/>
      <c r="AQ1120" s="72"/>
      <c r="AR1120" s="72"/>
      <c r="AS1120" s="72"/>
      <c r="AT1120" s="72"/>
      <c r="AU1120" s="72"/>
    </row>
    <row r="1121" spans="27:47" x14ac:dyDescent="0.2">
      <c r="AA1121" s="72"/>
      <c r="AB1121" s="72"/>
      <c r="AC1121" s="72"/>
      <c r="AD1121" s="72"/>
      <c r="AE1121" s="72"/>
      <c r="AG1121" s="127"/>
      <c r="AN1121" s="72"/>
      <c r="AO1121" s="72"/>
      <c r="AP1121" s="72"/>
      <c r="AQ1121" s="72"/>
      <c r="AR1121" s="72"/>
      <c r="AS1121" s="72"/>
      <c r="AT1121" s="72"/>
      <c r="AU1121" s="72"/>
    </row>
    <row r="1122" spans="27:47" x14ac:dyDescent="0.2">
      <c r="AA1122" s="72"/>
      <c r="AB1122" s="72"/>
      <c r="AC1122" s="72"/>
      <c r="AD1122" s="72"/>
      <c r="AE1122" s="72"/>
      <c r="AG1122" s="127"/>
      <c r="AN1122" s="72"/>
      <c r="AO1122" s="72"/>
      <c r="AP1122" s="72"/>
      <c r="AQ1122" s="72"/>
      <c r="AR1122" s="72"/>
      <c r="AS1122" s="72"/>
      <c r="AT1122" s="72"/>
      <c r="AU1122" s="72"/>
    </row>
    <row r="1123" spans="27:47" x14ac:dyDescent="0.2">
      <c r="AA1123" s="72"/>
      <c r="AB1123" s="72"/>
      <c r="AC1123" s="72"/>
      <c r="AD1123" s="72"/>
      <c r="AE1123" s="72"/>
      <c r="AG1123" s="127"/>
      <c r="AN1123" s="72"/>
      <c r="AO1123" s="72"/>
      <c r="AP1123" s="72"/>
      <c r="AQ1123" s="72"/>
      <c r="AR1123" s="72"/>
      <c r="AS1123" s="72"/>
      <c r="AT1123" s="72"/>
      <c r="AU1123" s="72"/>
    </row>
    <row r="1124" spans="27:47" x14ac:dyDescent="0.2">
      <c r="AA1124" s="72"/>
      <c r="AB1124" s="72"/>
      <c r="AC1124" s="72"/>
      <c r="AD1124" s="72"/>
      <c r="AE1124" s="72"/>
      <c r="AG1124" s="127"/>
      <c r="AN1124" s="72"/>
      <c r="AO1124" s="72"/>
      <c r="AP1124" s="72"/>
      <c r="AQ1124" s="72"/>
      <c r="AR1124" s="72"/>
      <c r="AS1124" s="72"/>
      <c r="AT1124" s="72"/>
      <c r="AU1124" s="72"/>
    </row>
    <row r="1125" spans="27:47" x14ac:dyDescent="0.2">
      <c r="AA1125" s="72"/>
      <c r="AB1125" s="72"/>
      <c r="AC1125" s="72"/>
      <c r="AD1125" s="72"/>
      <c r="AE1125" s="72"/>
      <c r="AG1125" s="127"/>
      <c r="AN1125" s="72"/>
      <c r="AO1125" s="72"/>
      <c r="AP1125" s="72"/>
      <c r="AQ1125" s="72"/>
      <c r="AR1125" s="72"/>
      <c r="AS1125" s="72"/>
      <c r="AT1125" s="72"/>
      <c r="AU1125" s="72"/>
    </row>
    <row r="1126" spans="27:47" x14ac:dyDescent="0.2">
      <c r="AA1126" s="72"/>
      <c r="AB1126" s="72"/>
      <c r="AC1126" s="72"/>
      <c r="AD1126" s="72"/>
      <c r="AE1126" s="72"/>
      <c r="AG1126" s="127"/>
      <c r="AN1126" s="72"/>
      <c r="AO1126" s="72"/>
      <c r="AP1126" s="72"/>
      <c r="AQ1126" s="72"/>
      <c r="AR1126" s="72"/>
      <c r="AS1126" s="72"/>
      <c r="AT1126" s="72"/>
      <c r="AU1126" s="72"/>
    </row>
    <row r="1127" spans="27:47" x14ac:dyDescent="0.2">
      <c r="AA1127" s="72"/>
      <c r="AB1127" s="72"/>
      <c r="AC1127" s="72"/>
      <c r="AD1127" s="72"/>
      <c r="AE1127" s="72"/>
      <c r="AG1127" s="127"/>
      <c r="AN1127" s="72"/>
      <c r="AO1127" s="72"/>
      <c r="AP1127" s="72"/>
      <c r="AQ1127" s="72"/>
      <c r="AR1127" s="72"/>
      <c r="AS1127" s="72"/>
      <c r="AT1127" s="72"/>
      <c r="AU1127" s="72"/>
    </row>
    <row r="1128" spans="27:47" x14ac:dyDescent="0.2">
      <c r="AA1128" s="72"/>
      <c r="AB1128" s="72"/>
      <c r="AC1128" s="72"/>
      <c r="AD1128" s="72"/>
      <c r="AE1128" s="72"/>
      <c r="AG1128" s="127"/>
      <c r="AN1128" s="72"/>
      <c r="AO1128" s="72"/>
      <c r="AP1128" s="72"/>
      <c r="AQ1128" s="72"/>
      <c r="AR1128" s="72"/>
      <c r="AS1128" s="72"/>
      <c r="AT1128" s="72"/>
      <c r="AU1128" s="72"/>
    </row>
    <row r="1129" spans="27:47" x14ac:dyDescent="0.2">
      <c r="AA1129" s="72"/>
      <c r="AB1129" s="72"/>
      <c r="AC1129" s="72"/>
      <c r="AD1129" s="72"/>
      <c r="AE1129" s="72"/>
      <c r="AG1129" s="127"/>
      <c r="AN1129" s="72"/>
      <c r="AO1129" s="72"/>
      <c r="AP1129" s="72"/>
      <c r="AQ1129" s="72"/>
      <c r="AR1129" s="72"/>
      <c r="AS1129" s="72"/>
      <c r="AT1129" s="72"/>
      <c r="AU1129" s="72"/>
    </row>
    <row r="1130" spans="27:47" x14ac:dyDescent="0.2">
      <c r="AA1130" s="72"/>
      <c r="AB1130" s="72"/>
      <c r="AC1130" s="72"/>
      <c r="AD1130" s="72"/>
      <c r="AE1130" s="72"/>
      <c r="AG1130" s="127"/>
      <c r="AN1130" s="72"/>
      <c r="AO1130" s="72"/>
      <c r="AP1130" s="72"/>
      <c r="AQ1130" s="72"/>
      <c r="AR1130" s="72"/>
      <c r="AS1130" s="72"/>
      <c r="AT1130" s="72"/>
      <c r="AU1130" s="72"/>
    </row>
    <row r="1131" spans="27:47" x14ac:dyDescent="0.2">
      <c r="AA1131" s="72"/>
      <c r="AB1131" s="72"/>
      <c r="AC1131" s="72"/>
      <c r="AD1131" s="72"/>
      <c r="AE1131" s="72"/>
      <c r="AG1131" s="127"/>
      <c r="AN1131" s="72"/>
      <c r="AO1131" s="72"/>
      <c r="AP1131" s="72"/>
      <c r="AQ1131" s="72"/>
      <c r="AR1131" s="72"/>
      <c r="AS1131" s="72"/>
      <c r="AT1131" s="72"/>
      <c r="AU1131" s="72"/>
    </row>
    <row r="1132" spans="27:47" x14ac:dyDescent="0.2">
      <c r="AA1132" s="72"/>
      <c r="AB1132" s="72"/>
      <c r="AC1132" s="72"/>
      <c r="AD1132" s="72"/>
      <c r="AE1132" s="72"/>
      <c r="AG1132" s="127"/>
      <c r="AN1132" s="72"/>
      <c r="AO1132" s="72"/>
      <c r="AP1132" s="72"/>
      <c r="AQ1132" s="72"/>
      <c r="AR1132" s="72"/>
      <c r="AS1132" s="72"/>
      <c r="AT1132" s="72"/>
      <c r="AU1132" s="72"/>
    </row>
    <row r="1133" spans="27:47" x14ac:dyDescent="0.2">
      <c r="AA1133" s="72"/>
      <c r="AB1133" s="72"/>
      <c r="AC1133" s="72"/>
      <c r="AD1133" s="72"/>
      <c r="AE1133" s="72"/>
      <c r="AG1133" s="127"/>
      <c r="AN1133" s="72"/>
      <c r="AO1133" s="72"/>
      <c r="AP1133" s="72"/>
      <c r="AQ1133" s="72"/>
      <c r="AR1133" s="72"/>
      <c r="AS1133" s="72"/>
      <c r="AT1133" s="72"/>
      <c r="AU1133" s="72"/>
    </row>
    <row r="1134" spans="27:47" x14ac:dyDescent="0.2">
      <c r="AA1134" s="72"/>
      <c r="AB1134" s="72"/>
      <c r="AC1134" s="72"/>
      <c r="AD1134" s="72"/>
      <c r="AE1134" s="72"/>
      <c r="AG1134" s="127"/>
      <c r="AN1134" s="72"/>
      <c r="AO1134" s="72"/>
      <c r="AP1134" s="72"/>
      <c r="AQ1134" s="72"/>
      <c r="AR1134" s="72"/>
      <c r="AS1134" s="72"/>
      <c r="AT1134" s="72"/>
      <c r="AU1134" s="72"/>
    </row>
    <row r="1135" spans="27:47" x14ac:dyDescent="0.2">
      <c r="AA1135" s="72"/>
      <c r="AB1135" s="72"/>
      <c r="AC1135" s="72"/>
      <c r="AD1135" s="72"/>
      <c r="AE1135" s="72"/>
      <c r="AG1135" s="127"/>
      <c r="AN1135" s="72"/>
      <c r="AO1135" s="72"/>
      <c r="AP1135" s="72"/>
      <c r="AQ1135" s="72"/>
      <c r="AR1135" s="72"/>
      <c r="AS1135" s="72"/>
      <c r="AT1135" s="72"/>
      <c r="AU1135" s="72"/>
    </row>
    <row r="1136" spans="27:47" x14ac:dyDescent="0.2">
      <c r="AA1136" s="72"/>
      <c r="AB1136" s="72"/>
      <c r="AC1136" s="72"/>
      <c r="AD1136" s="72"/>
      <c r="AE1136" s="72"/>
      <c r="AG1136" s="127"/>
      <c r="AN1136" s="72"/>
      <c r="AO1136" s="72"/>
      <c r="AP1136" s="72"/>
      <c r="AQ1136" s="72"/>
      <c r="AR1136" s="72"/>
      <c r="AS1136" s="72"/>
      <c r="AT1136" s="72"/>
      <c r="AU1136" s="72"/>
    </row>
    <row r="1137" spans="27:47" x14ac:dyDescent="0.2">
      <c r="AA1137" s="72"/>
      <c r="AB1137" s="72"/>
      <c r="AC1137" s="72"/>
      <c r="AD1137" s="72"/>
      <c r="AE1137" s="72"/>
      <c r="AG1137" s="127"/>
      <c r="AN1137" s="72"/>
      <c r="AO1137" s="72"/>
      <c r="AP1137" s="72"/>
      <c r="AQ1137" s="72"/>
      <c r="AR1137" s="72"/>
      <c r="AS1137" s="72"/>
      <c r="AT1137" s="72"/>
      <c r="AU1137" s="72"/>
    </row>
    <row r="1138" spans="27:47" x14ac:dyDescent="0.2">
      <c r="AA1138" s="72"/>
      <c r="AB1138" s="72"/>
      <c r="AC1138" s="72"/>
      <c r="AD1138" s="72"/>
      <c r="AE1138" s="72"/>
      <c r="AG1138" s="127"/>
      <c r="AN1138" s="72"/>
      <c r="AO1138" s="72"/>
      <c r="AP1138" s="72"/>
      <c r="AQ1138" s="72"/>
      <c r="AR1138" s="72"/>
      <c r="AS1138" s="72"/>
      <c r="AT1138" s="72"/>
      <c r="AU1138" s="72"/>
    </row>
    <row r="1139" spans="27:47" x14ac:dyDescent="0.2">
      <c r="AA1139" s="72"/>
      <c r="AB1139" s="72"/>
      <c r="AC1139" s="72"/>
      <c r="AD1139" s="72"/>
      <c r="AE1139" s="72"/>
      <c r="AG1139" s="127"/>
      <c r="AN1139" s="72"/>
      <c r="AO1139" s="72"/>
      <c r="AP1139" s="72"/>
      <c r="AQ1139" s="72"/>
      <c r="AR1139" s="72"/>
      <c r="AS1139" s="72"/>
      <c r="AT1139" s="72"/>
      <c r="AU1139" s="72"/>
    </row>
    <row r="1140" spans="27:47" x14ac:dyDescent="0.2">
      <c r="AA1140" s="72"/>
      <c r="AB1140" s="72"/>
      <c r="AC1140" s="72"/>
      <c r="AD1140" s="72"/>
      <c r="AE1140" s="72"/>
      <c r="AG1140" s="127"/>
      <c r="AN1140" s="72"/>
      <c r="AO1140" s="72"/>
      <c r="AP1140" s="72"/>
      <c r="AQ1140" s="72"/>
      <c r="AR1140" s="72"/>
      <c r="AS1140" s="72"/>
      <c r="AT1140" s="72"/>
      <c r="AU1140" s="72"/>
    </row>
    <row r="1141" spans="27:47" x14ac:dyDescent="0.2">
      <c r="AA1141" s="72"/>
      <c r="AB1141" s="72"/>
      <c r="AC1141" s="72"/>
      <c r="AD1141" s="72"/>
      <c r="AE1141" s="72"/>
      <c r="AG1141" s="127"/>
      <c r="AN1141" s="72"/>
      <c r="AO1141" s="72"/>
      <c r="AP1141" s="72"/>
      <c r="AQ1141" s="72"/>
      <c r="AR1141" s="72"/>
      <c r="AS1141" s="72"/>
      <c r="AT1141" s="72"/>
      <c r="AU1141" s="72"/>
    </row>
    <row r="1142" spans="27:47" x14ac:dyDescent="0.2">
      <c r="AA1142" s="72"/>
      <c r="AB1142" s="72"/>
      <c r="AC1142" s="72"/>
      <c r="AD1142" s="72"/>
      <c r="AE1142" s="72"/>
      <c r="AG1142" s="127"/>
      <c r="AN1142" s="72"/>
      <c r="AO1142" s="72"/>
      <c r="AP1142" s="72"/>
      <c r="AQ1142" s="72"/>
      <c r="AR1142" s="72"/>
      <c r="AS1142" s="72"/>
      <c r="AT1142" s="72"/>
      <c r="AU1142" s="72"/>
    </row>
    <row r="1143" spans="27:47" x14ac:dyDescent="0.2">
      <c r="AA1143" s="72"/>
      <c r="AB1143" s="72"/>
      <c r="AC1143" s="72"/>
      <c r="AD1143" s="72"/>
      <c r="AE1143" s="72"/>
      <c r="AG1143" s="127"/>
      <c r="AN1143" s="72"/>
      <c r="AO1143" s="72"/>
      <c r="AP1143" s="72"/>
      <c r="AQ1143" s="72"/>
      <c r="AR1143" s="72"/>
      <c r="AS1143" s="72"/>
      <c r="AT1143" s="72"/>
      <c r="AU1143" s="72"/>
    </row>
    <row r="1144" spans="27:47" x14ac:dyDescent="0.2">
      <c r="AA1144" s="72"/>
      <c r="AB1144" s="72"/>
      <c r="AC1144" s="72"/>
      <c r="AD1144" s="72"/>
      <c r="AE1144" s="72"/>
      <c r="AG1144" s="127"/>
      <c r="AN1144" s="72"/>
      <c r="AO1144" s="72"/>
      <c r="AP1144" s="72"/>
      <c r="AQ1144" s="72"/>
      <c r="AR1144" s="72"/>
      <c r="AS1144" s="72"/>
      <c r="AT1144" s="72"/>
      <c r="AU1144" s="72"/>
    </row>
    <row r="1145" spans="27:47" x14ac:dyDescent="0.2">
      <c r="AA1145" s="72"/>
      <c r="AB1145" s="72"/>
      <c r="AC1145" s="72"/>
      <c r="AD1145" s="72"/>
      <c r="AE1145" s="72"/>
      <c r="AG1145" s="127"/>
      <c r="AN1145" s="72"/>
      <c r="AO1145" s="72"/>
      <c r="AP1145" s="72"/>
      <c r="AQ1145" s="72"/>
      <c r="AR1145" s="72"/>
      <c r="AS1145" s="72"/>
      <c r="AT1145" s="72"/>
      <c r="AU1145" s="72"/>
    </row>
    <row r="1146" spans="27:47" x14ac:dyDescent="0.2">
      <c r="AA1146" s="72"/>
      <c r="AB1146" s="72"/>
      <c r="AC1146" s="72"/>
      <c r="AD1146" s="72"/>
      <c r="AE1146" s="72"/>
      <c r="AG1146" s="127"/>
      <c r="AN1146" s="72"/>
      <c r="AO1146" s="72"/>
      <c r="AP1146" s="72"/>
      <c r="AQ1146" s="72"/>
      <c r="AR1146" s="72"/>
      <c r="AS1146" s="72"/>
      <c r="AT1146" s="72"/>
      <c r="AU1146" s="72"/>
    </row>
    <row r="1147" spans="27:47" x14ac:dyDescent="0.2">
      <c r="AA1147" s="72"/>
      <c r="AB1147" s="72"/>
      <c r="AC1147" s="72"/>
      <c r="AD1147" s="72"/>
      <c r="AE1147" s="72"/>
      <c r="AG1147" s="127"/>
      <c r="AN1147" s="72"/>
      <c r="AO1147" s="72"/>
      <c r="AP1147" s="72"/>
      <c r="AQ1147" s="72"/>
      <c r="AR1147" s="72"/>
      <c r="AS1147" s="72"/>
      <c r="AT1147" s="72"/>
      <c r="AU1147" s="72"/>
    </row>
    <row r="1148" spans="27:47" x14ac:dyDescent="0.2">
      <c r="AA1148" s="72"/>
      <c r="AB1148" s="72"/>
      <c r="AC1148" s="72"/>
      <c r="AD1148" s="72"/>
      <c r="AE1148" s="72"/>
      <c r="AG1148" s="127"/>
      <c r="AN1148" s="72"/>
      <c r="AO1148" s="72"/>
      <c r="AP1148" s="72"/>
      <c r="AQ1148" s="72"/>
      <c r="AR1148" s="72"/>
      <c r="AS1148" s="72"/>
      <c r="AT1148" s="72"/>
      <c r="AU1148" s="72"/>
    </row>
    <row r="1149" spans="27:47" x14ac:dyDescent="0.2">
      <c r="AA1149" s="72"/>
      <c r="AB1149" s="72"/>
      <c r="AC1149" s="72"/>
      <c r="AD1149" s="72"/>
      <c r="AE1149" s="72"/>
      <c r="AG1149" s="127"/>
      <c r="AN1149" s="72"/>
      <c r="AO1149" s="72"/>
      <c r="AP1149" s="72"/>
      <c r="AQ1149" s="72"/>
      <c r="AR1149" s="72"/>
      <c r="AS1149" s="72"/>
      <c r="AT1149" s="72"/>
      <c r="AU1149" s="72"/>
    </row>
    <row r="1150" spans="27:47" x14ac:dyDescent="0.2">
      <c r="AA1150" s="72"/>
      <c r="AB1150" s="72"/>
      <c r="AC1150" s="72"/>
      <c r="AD1150" s="72"/>
      <c r="AE1150" s="72"/>
      <c r="AG1150" s="127"/>
      <c r="AN1150" s="72"/>
      <c r="AO1150" s="72"/>
      <c r="AP1150" s="72"/>
      <c r="AQ1150" s="72"/>
      <c r="AR1150" s="72"/>
      <c r="AS1150" s="72"/>
      <c r="AT1150" s="72"/>
      <c r="AU1150" s="72"/>
    </row>
    <row r="1151" spans="27:47" x14ac:dyDescent="0.2">
      <c r="AA1151" s="72"/>
      <c r="AB1151" s="72"/>
      <c r="AC1151" s="72"/>
      <c r="AD1151" s="72"/>
      <c r="AE1151" s="72"/>
      <c r="AG1151" s="127"/>
      <c r="AN1151" s="72"/>
      <c r="AO1151" s="72"/>
      <c r="AP1151" s="72"/>
      <c r="AQ1151" s="72"/>
      <c r="AR1151" s="72"/>
      <c r="AS1151" s="72"/>
      <c r="AT1151" s="72"/>
      <c r="AU1151" s="72"/>
    </row>
    <row r="1152" spans="27:47" x14ac:dyDescent="0.2">
      <c r="AA1152" s="72"/>
      <c r="AB1152" s="72"/>
      <c r="AC1152" s="72"/>
      <c r="AD1152" s="72"/>
      <c r="AE1152" s="72"/>
      <c r="AG1152" s="127"/>
      <c r="AN1152" s="72"/>
      <c r="AO1152" s="72"/>
      <c r="AP1152" s="72"/>
      <c r="AQ1152" s="72"/>
      <c r="AR1152" s="72"/>
      <c r="AS1152" s="72"/>
      <c r="AT1152" s="72"/>
      <c r="AU1152" s="72"/>
    </row>
    <row r="1153" spans="27:48" x14ac:dyDescent="0.2">
      <c r="AA1153" s="72"/>
      <c r="AB1153" s="72"/>
      <c r="AC1153" s="72"/>
      <c r="AD1153" s="72"/>
      <c r="AE1153" s="72"/>
      <c r="AG1153" s="127"/>
      <c r="AN1153" s="72"/>
      <c r="AO1153" s="72"/>
      <c r="AP1153" s="72"/>
      <c r="AQ1153" s="72"/>
      <c r="AR1153" s="72"/>
      <c r="AS1153" s="72"/>
      <c r="AT1153" s="72"/>
      <c r="AU1153" s="72"/>
    </row>
    <row r="1154" spans="27:48" x14ac:dyDescent="0.2">
      <c r="AA1154" s="72"/>
      <c r="AB1154" s="72"/>
      <c r="AC1154" s="72"/>
      <c r="AD1154" s="72"/>
      <c r="AE1154" s="72"/>
      <c r="AG1154" s="127"/>
      <c r="AN1154" s="72"/>
      <c r="AO1154" s="72"/>
      <c r="AP1154" s="72"/>
      <c r="AQ1154" s="72"/>
      <c r="AR1154" s="72"/>
      <c r="AS1154" s="72"/>
      <c r="AT1154" s="72"/>
      <c r="AU1154" s="72"/>
    </row>
    <row r="1155" spans="27:48" x14ac:dyDescent="0.2">
      <c r="AA1155" s="72"/>
      <c r="AB1155" s="72"/>
      <c r="AC1155" s="72"/>
      <c r="AD1155" s="72"/>
      <c r="AE1155" s="72"/>
      <c r="AG1155" s="127"/>
      <c r="AN1155" s="72"/>
      <c r="AO1155" s="72"/>
      <c r="AP1155" s="72"/>
      <c r="AQ1155" s="72"/>
      <c r="AR1155" s="72"/>
      <c r="AS1155" s="72"/>
      <c r="AT1155" s="72"/>
      <c r="AU1155" s="72"/>
    </row>
    <row r="1156" spans="27:48" x14ac:dyDescent="0.2">
      <c r="AA1156" s="72"/>
      <c r="AB1156" s="72"/>
      <c r="AC1156" s="72"/>
      <c r="AD1156" s="72"/>
      <c r="AE1156" s="72"/>
      <c r="AG1156" s="127"/>
      <c r="AN1156" s="72"/>
      <c r="AO1156" s="72"/>
      <c r="AP1156" s="72"/>
      <c r="AQ1156" s="72"/>
      <c r="AR1156" s="72"/>
      <c r="AS1156" s="72"/>
      <c r="AT1156" s="72"/>
      <c r="AU1156" s="72"/>
    </row>
    <row r="1157" spans="27:48" x14ac:dyDescent="0.2">
      <c r="AA1157" s="72"/>
      <c r="AB1157" s="72"/>
      <c r="AC1157" s="72"/>
      <c r="AD1157" s="72"/>
      <c r="AE1157" s="72"/>
      <c r="AG1157" s="127"/>
      <c r="AN1157" s="72"/>
      <c r="AO1157" s="72"/>
      <c r="AP1157" s="72"/>
      <c r="AQ1157" s="72"/>
      <c r="AR1157" s="72"/>
      <c r="AS1157" s="72"/>
      <c r="AT1157" s="72"/>
      <c r="AU1157" s="72"/>
      <c r="AV1157" s="72"/>
    </row>
    <row r="1158" spans="27:48" x14ac:dyDescent="0.2">
      <c r="AA1158" s="72"/>
      <c r="AB1158" s="72"/>
      <c r="AC1158" s="72"/>
      <c r="AD1158" s="72"/>
      <c r="AE1158" s="72"/>
      <c r="AG1158" s="127"/>
      <c r="AN1158" s="72"/>
      <c r="AO1158" s="72"/>
      <c r="AP1158" s="72"/>
      <c r="AQ1158" s="72"/>
      <c r="AR1158" s="72"/>
      <c r="AS1158" s="72"/>
      <c r="AT1158" s="72"/>
      <c r="AU1158" s="72"/>
    </row>
    <row r="1159" spans="27:48" x14ac:dyDescent="0.2">
      <c r="AA1159" s="72"/>
      <c r="AB1159" s="72"/>
      <c r="AC1159" s="72"/>
      <c r="AD1159" s="72"/>
      <c r="AE1159" s="72"/>
      <c r="AG1159" s="127"/>
      <c r="AN1159" s="72"/>
      <c r="AO1159" s="72"/>
      <c r="AP1159" s="72"/>
      <c r="AQ1159" s="72"/>
      <c r="AR1159" s="72"/>
      <c r="AS1159" s="72"/>
      <c r="AT1159" s="72"/>
      <c r="AU1159" s="72"/>
    </row>
    <row r="1160" spans="27:48" x14ac:dyDescent="0.2">
      <c r="AA1160" s="72"/>
      <c r="AB1160" s="72"/>
      <c r="AC1160" s="72"/>
      <c r="AD1160" s="72"/>
      <c r="AE1160" s="72"/>
      <c r="AG1160" s="127"/>
      <c r="AN1160" s="72"/>
      <c r="AO1160" s="72"/>
      <c r="AP1160" s="72"/>
      <c r="AQ1160" s="72"/>
      <c r="AR1160" s="72"/>
      <c r="AS1160" s="72"/>
      <c r="AT1160" s="72"/>
      <c r="AU1160" s="72"/>
    </row>
    <row r="1161" spans="27:48" x14ac:dyDescent="0.2">
      <c r="AA1161" s="72"/>
      <c r="AB1161" s="72"/>
      <c r="AC1161" s="72"/>
      <c r="AD1161" s="72"/>
      <c r="AE1161" s="72"/>
      <c r="AG1161" s="127"/>
      <c r="AN1161" s="72"/>
      <c r="AO1161" s="72"/>
      <c r="AP1161" s="72"/>
      <c r="AQ1161" s="72"/>
      <c r="AR1161" s="72"/>
      <c r="AS1161" s="72"/>
      <c r="AT1161" s="72"/>
      <c r="AU1161" s="72"/>
    </row>
    <row r="1162" spans="27:48" x14ac:dyDescent="0.2">
      <c r="AA1162" s="72"/>
      <c r="AB1162" s="72"/>
      <c r="AC1162" s="72"/>
      <c r="AD1162" s="72"/>
      <c r="AE1162" s="72"/>
      <c r="AG1162" s="127"/>
      <c r="AN1162" s="72"/>
      <c r="AO1162" s="72"/>
      <c r="AP1162" s="72"/>
      <c r="AQ1162" s="72"/>
      <c r="AR1162" s="72"/>
      <c r="AS1162" s="72"/>
      <c r="AT1162" s="72"/>
      <c r="AU1162" s="72"/>
    </row>
    <row r="1163" spans="27:48" x14ac:dyDescent="0.2">
      <c r="AA1163" s="72"/>
      <c r="AB1163" s="72"/>
      <c r="AC1163" s="72"/>
      <c r="AD1163" s="72"/>
      <c r="AE1163" s="72"/>
      <c r="AG1163" s="127"/>
      <c r="AN1163" s="72"/>
      <c r="AO1163" s="72"/>
      <c r="AP1163" s="72"/>
      <c r="AQ1163" s="72"/>
      <c r="AR1163" s="72"/>
      <c r="AS1163" s="72"/>
      <c r="AT1163" s="72"/>
      <c r="AU1163" s="72"/>
    </row>
    <row r="1164" spans="27:48" x14ac:dyDescent="0.2">
      <c r="AA1164" s="72"/>
      <c r="AB1164" s="72"/>
      <c r="AC1164" s="72"/>
      <c r="AD1164" s="72"/>
      <c r="AE1164" s="72"/>
      <c r="AG1164" s="127"/>
      <c r="AN1164" s="72"/>
      <c r="AO1164" s="72"/>
      <c r="AP1164" s="72"/>
      <c r="AQ1164" s="72"/>
      <c r="AR1164" s="72"/>
      <c r="AS1164" s="72"/>
      <c r="AT1164" s="72"/>
      <c r="AU1164" s="72"/>
    </row>
    <row r="1165" spans="27:48" x14ac:dyDescent="0.2">
      <c r="AA1165" s="72"/>
      <c r="AB1165" s="72"/>
      <c r="AC1165" s="72"/>
      <c r="AD1165" s="72"/>
      <c r="AE1165" s="72"/>
      <c r="AG1165" s="127"/>
      <c r="AN1165" s="72"/>
      <c r="AO1165" s="72"/>
      <c r="AP1165" s="72"/>
      <c r="AQ1165" s="72"/>
      <c r="AR1165" s="72"/>
      <c r="AS1165" s="72"/>
      <c r="AT1165" s="72"/>
      <c r="AU1165" s="72"/>
    </row>
    <row r="1166" spans="27:48" x14ac:dyDescent="0.2">
      <c r="AA1166" s="72"/>
      <c r="AB1166" s="72"/>
      <c r="AC1166" s="72"/>
      <c r="AD1166" s="72"/>
      <c r="AE1166" s="72"/>
      <c r="AG1166" s="127"/>
      <c r="AN1166" s="72"/>
      <c r="AO1166" s="72"/>
      <c r="AP1166" s="72"/>
      <c r="AQ1166" s="72"/>
      <c r="AR1166" s="72"/>
      <c r="AS1166" s="72"/>
      <c r="AT1166" s="72"/>
      <c r="AU1166" s="72"/>
    </row>
    <row r="1167" spans="27:48" x14ac:dyDescent="0.2">
      <c r="AA1167" s="72"/>
      <c r="AB1167" s="72"/>
      <c r="AC1167" s="72"/>
      <c r="AD1167" s="72"/>
      <c r="AE1167" s="72"/>
      <c r="AG1167" s="127"/>
      <c r="AN1167" s="72"/>
      <c r="AO1167" s="72"/>
      <c r="AP1167" s="72"/>
      <c r="AQ1167" s="72"/>
      <c r="AR1167" s="72"/>
      <c r="AS1167" s="72"/>
      <c r="AT1167" s="72"/>
      <c r="AU1167" s="72"/>
    </row>
    <row r="1168" spans="27:48" x14ac:dyDescent="0.2">
      <c r="AA1168" s="72"/>
      <c r="AB1168" s="72"/>
      <c r="AC1168" s="72"/>
      <c r="AD1168" s="72"/>
      <c r="AE1168" s="72"/>
      <c r="AG1168" s="127"/>
      <c r="AN1168" s="72"/>
      <c r="AO1168" s="72"/>
      <c r="AP1168" s="72"/>
      <c r="AQ1168" s="72"/>
      <c r="AR1168" s="72"/>
      <c r="AS1168" s="72"/>
      <c r="AT1168" s="72"/>
      <c r="AU1168" s="72"/>
    </row>
    <row r="1169" spans="27:64" x14ac:dyDescent="0.2">
      <c r="AA1169" s="72"/>
      <c r="AB1169" s="72"/>
      <c r="AC1169" s="72"/>
      <c r="AD1169" s="72"/>
      <c r="AE1169" s="72"/>
      <c r="AG1169" s="127"/>
      <c r="AN1169" s="72"/>
      <c r="AO1169" s="72"/>
      <c r="AP1169" s="72"/>
      <c r="AQ1169" s="72"/>
      <c r="AR1169" s="72"/>
      <c r="AS1169" s="72"/>
      <c r="AT1169" s="72"/>
      <c r="AU1169" s="72"/>
    </row>
    <row r="1170" spans="27:64" x14ac:dyDescent="0.2">
      <c r="AA1170" s="72"/>
      <c r="AB1170" s="72"/>
      <c r="AC1170" s="72"/>
      <c r="AD1170" s="72"/>
      <c r="AE1170" s="72"/>
      <c r="AG1170" s="127"/>
      <c r="AN1170" s="72"/>
      <c r="AO1170" s="72"/>
      <c r="AP1170" s="72"/>
      <c r="AQ1170" s="72"/>
      <c r="AR1170" s="72"/>
      <c r="AS1170" s="72"/>
      <c r="AT1170" s="72"/>
      <c r="AU1170" s="72"/>
    </row>
    <row r="1171" spans="27:64" x14ac:dyDescent="0.2">
      <c r="AA1171" s="72"/>
      <c r="AB1171" s="72"/>
      <c r="AC1171" s="72"/>
      <c r="AD1171" s="72"/>
      <c r="AE1171" s="72"/>
      <c r="AG1171" s="127"/>
      <c r="AN1171" s="72"/>
      <c r="AO1171" s="72"/>
      <c r="AP1171" s="72"/>
      <c r="AQ1171" s="72"/>
      <c r="AR1171" s="72"/>
      <c r="AS1171" s="72"/>
      <c r="AT1171" s="72"/>
      <c r="AU1171" s="72"/>
    </row>
    <row r="1172" spans="27:64" x14ac:dyDescent="0.2">
      <c r="AA1172" s="72"/>
      <c r="AB1172" s="72"/>
      <c r="AC1172" s="72"/>
      <c r="AD1172" s="72"/>
      <c r="AE1172" s="72"/>
      <c r="AG1172" s="127"/>
      <c r="AN1172" s="72"/>
      <c r="AO1172" s="72"/>
      <c r="AP1172" s="72"/>
      <c r="AQ1172" s="72"/>
      <c r="AR1172" s="72"/>
      <c r="AS1172" s="72"/>
      <c r="AT1172" s="72"/>
      <c r="AU1172" s="72"/>
    </row>
    <row r="1173" spans="27:64" x14ac:dyDescent="0.2">
      <c r="AA1173" s="72"/>
      <c r="AB1173" s="72"/>
      <c r="AC1173" s="72"/>
      <c r="AD1173" s="72"/>
      <c r="AE1173" s="72"/>
      <c r="AG1173" s="127"/>
      <c r="AN1173" s="72"/>
      <c r="AO1173" s="72"/>
      <c r="AP1173" s="72"/>
      <c r="AQ1173" s="72"/>
      <c r="AR1173" s="72"/>
      <c r="AS1173" s="72"/>
      <c r="AT1173" s="72"/>
      <c r="AU1173" s="72"/>
    </row>
    <row r="1174" spans="27:64" x14ac:dyDescent="0.2">
      <c r="AA1174" s="72"/>
      <c r="AB1174" s="72"/>
      <c r="AC1174" s="72"/>
      <c r="AD1174" s="72"/>
      <c r="AE1174" s="72"/>
      <c r="AG1174" s="127"/>
      <c r="AN1174" s="72"/>
      <c r="AO1174" s="72"/>
      <c r="AP1174" s="72"/>
      <c r="AQ1174" s="72"/>
      <c r="AR1174" s="72"/>
      <c r="AS1174" s="72"/>
      <c r="AT1174" s="72"/>
      <c r="AU1174" s="72"/>
    </row>
    <row r="1175" spans="27:64" x14ac:dyDescent="0.2">
      <c r="AA1175" s="72"/>
      <c r="AB1175" s="72"/>
      <c r="AC1175" s="72"/>
      <c r="AD1175" s="72"/>
      <c r="AE1175" s="72"/>
      <c r="AG1175" s="127"/>
      <c r="AN1175" s="72"/>
      <c r="AO1175" s="72"/>
      <c r="AP1175" s="72"/>
      <c r="AQ1175" s="72"/>
      <c r="AR1175" s="72"/>
      <c r="AS1175" s="72"/>
      <c r="AT1175" s="72"/>
      <c r="AU1175" s="72"/>
    </row>
    <row r="1176" spans="27:64" x14ac:dyDescent="0.2">
      <c r="AA1176" s="72"/>
      <c r="AB1176" s="72"/>
      <c r="AC1176" s="72"/>
      <c r="AD1176" s="72"/>
      <c r="AE1176" s="72"/>
      <c r="AG1176" s="127"/>
      <c r="AN1176" s="72"/>
      <c r="AO1176" s="72"/>
      <c r="AP1176" s="72"/>
      <c r="AQ1176" s="72"/>
      <c r="AR1176" s="72"/>
      <c r="AS1176" s="72"/>
      <c r="AT1176" s="72"/>
      <c r="AU1176" s="72"/>
    </row>
    <row r="1177" spans="27:64" x14ac:dyDescent="0.2">
      <c r="AA1177" s="72"/>
      <c r="AB1177" s="72"/>
      <c r="AC1177" s="72"/>
      <c r="AD1177" s="72"/>
      <c r="AE1177" s="72"/>
      <c r="AG1177" s="127"/>
      <c r="AN1177" s="72"/>
      <c r="AO1177" s="72"/>
      <c r="AP1177" s="72"/>
      <c r="AQ1177" s="72"/>
      <c r="AR1177" s="72"/>
      <c r="AS1177" s="72"/>
      <c r="AT1177" s="72"/>
      <c r="AU1177" s="72"/>
      <c r="AV1177" s="72"/>
      <c r="AW1177" s="72"/>
      <c r="AX1177" s="72"/>
      <c r="AY1177" s="72"/>
      <c r="AZ1177" s="72"/>
      <c r="BA1177" s="72"/>
      <c r="BB1177" s="72"/>
      <c r="BC1177" s="72"/>
      <c r="BD1177" s="72"/>
      <c r="BE1177" s="72"/>
      <c r="BF1177" s="72"/>
      <c r="BG1177" s="72"/>
      <c r="BH1177" s="72"/>
      <c r="BI1177" s="72"/>
      <c r="BJ1177" s="72"/>
      <c r="BK1177" s="72"/>
      <c r="BL1177" s="72"/>
    </row>
    <row r="1178" spans="27:64" x14ac:dyDescent="0.2">
      <c r="AA1178" s="72"/>
      <c r="AB1178" s="72"/>
      <c r="AC1178" s="72"/>
      <c r="AD1178" s="72"/>
      <c r="AE1178" s="72"/>
      <c r="AG1178" s="127"/>
      <c r="AN1178" s="72"/>
      <c r="AO1178" s="72"/>
      <c r="AP1178" s="72"/>
      <c r="AQ1178" s="72"/>
      <c r="AR1178" s="72"/>
      <c r="AS1178" s="72"/>
      <c r="AT1178" s="72"/>
      <c r="AU1178" s="72"/>
    </row>
    <row r="1179" spans="27:64" x14ac:dyDescent="0.2">
      <c r="AA1179" s="72"/>
      <c r="AB1179" s="72"/>
      <c r="AC1179" s="72"/>
      <c r="AD1179" s="72"/>
      <c r="AE1179" s="72"/>
      <c r="AG1179" s="127"/>
      <c r="AN1179" s="72"/>
      <c r="AO1179" s="72"/>
      <c r="AP1179" s="72"/>
      <c r="AQ1179" s="72"/>
      <c r="AR1179" s="72"/>
      <c r="AS1179" s="72"/>
      <c r="AT1179" s="72"/>
      <c r="AU1179" s="72"/>
    </row>
    <row r="1180" spans="27:64" x14ac:dyDescent="0.2">
      <c r="AA1180" s="72"/>
      <c r="AB1180" s="72"/>
      <c r="AC1180" s="72"/>
      <c r="AD1180" s="72"/>
      <c r="AE1180" s="72"/>
      <c r="AG1180" s="127"/>
      <c r="AN1180" s="72"/>
      <c r="AO1180" s="72"/>
      <c r="AP1180" s="72"/>
      <c r="AQ1180" s="72"/>
      <c r="AR1180" s="72"/>
      <c r="AS1180" s="72"/>
      <c r="AT1180" s="72"/>
      <c r="AU1180" s="72"/>
    </row>
    <row r="1181" spans="27:64" x14ac:dyDescent="0.2">
      <c r="AA1181" s="72"/>
      <c r="AB1181" s="72"/>
      <c r="AC1181" s="72"/>
      <c r="AD1181" s="72"/>
      <c r="AE1181" s="72"/>
      <c r="AG1181" s="127"/>
      <c r="AN1181" s="72"/>
      <c r="AO1181" s="72"/>
      <c r="AP1181" s="72"/>
      <c r="AQ1181" s="72"/>
      <c r="AR1181" s="72"/>
      <c r="AS1181" s="72"/>
      <c r="AT1181" s="72"/>
      <c r="AU1181" s="72"/>
    </row>
    <row r="1182" spans="27:64" x14ac:dyDescent="0.2">
      <c r="AA1182" s="72"/>
      <c r="AB1182" s="72"/>
      <c r="AC1182" s="72"/>
      <c r="AD1182" s="72"/>
      <c r="AE1182" s="72"/>
      <c r="AG1182" s="127"/>
      <c r="AN1182" s="72"/>
      <c r="AO1182" s="72"/>
      <c r="AP1182" s="72"/>
      <c r="AQ1182" s="72"/>
      <c r="AR1182" s="72"/>
      <c r="AS1182" s="72"/>
      <c r="AT1182" s="72"/>
      <c r="AU1182" s="72"/>
    </row>
    <row r="1183" spans="27:64" x14ac:dyDescent="0.2">
      <c r="AA1183" s="72"/>
      <c r="AB1183" s="72"/>
      <c r="AC1183" s="72"/>
      <c r="AD1183" s="72"/>
      <c r="AE1183" s="72"/>
      <c r="AG1183" s="127"/>
      <c r="AN1183" s="72"/>
      <c r="AO1183" s="72"/>
      <c r="AP1183" s="72"/>
      <c r="AQ1183" s="72"/>
      <c r="AR1183" s="72"/>
      <c r="AS1183" s="72"/>
      <c r="AT1183" s="72"/>
      <c r="AU1183" s="72"/>
    </row>
    <row r="1184" spans="27:64" x14ac:dyDescent="0.2">
      <c r="AA1184" s="72"/>
      <c r="AB1184" s="72"/>
      <c r="AC1184" s="72"/>
      <c r="AD1184" s="72"/>
      <c r="AE1184" s="72"/>
      <c r="AG1184" s="127"/>
      <c r="AN1184" s="72"/>
      <c r="AO1184" s="72"/>
      <c r="AP1184" s="72"/>
      <c r="AQ1184" s="72"/>
      <c r="AR1184" s="72"/>
      <c r="AS1184" s="72"/>
      <c r="AT1184" s="72"/>
      <c r="AU1184" s="72"/>
    </row>
    <row r="1185" spans="27:48" x14ac:dyDescent="0.2">
      <c r="AA1185" s="72"/>
      <c r="AB1185" s="72"/>
      <c r="AC1185" s="72"/>
      <c r="AD1185" s="72"/>
      <c r="AE1185" s="72"/>
      <c r="AG1185" s="127"/>
      <c r="AN1185" s="72"/>
      <c r="AO1185" s="72"/>
      <c r="AP1185" s="72"/>
      <c r="AQ1185" s="72"/>
      <c r="AR1185" s="72"/>
      <c r="AS1185" s="72"/>
      <c r="AT1185" s="72"/>
      <c r="AU1185" s="72"/>
    </row>
    <row r="1186" spans="27:48" x14ac:dyDescent="0.2">
      <c r="AA1186" s="72"/>
      <c r="AB1186" s="72"/>
      <c r="AC1186" s="72"/>
      <c r="AD1186" s="72"/>
      <c r="AE1186" s="72"/>
      <c r="AG1186" s="127"/>
      <c r="AN1186" s="72"/>
      <c r="AO1186" s="72"/>
      <c r="AP1186" s="72"/>
      <c r="AQ1186" s="72"/>
      <c r="AR1186" s="72"/>
      <c r="AS1186" s="72"/>
      <c r="AT1186" s="72"/>
      <c r="AU1186" s="72"/>
    </row>
    <row r="1187" spans="27:48" x14ac:dyDescent="0.2">
      <c r="AA1187" s="72"/>
      <c r="AB1187" s="72"/>
      <c r="AC1187" s="72"/>
      <c r="AD1187" s="72"/>
      <c r="AE1187" s="72"/>
      <c r="AG1187" s="127"/>
      <c r="AN1187" s="72"/>
      <c r="AO1187" s="72"/>
      <c r="AP1187" s="72"/>
      <c r="AQ1187" s="72"/>
      <c r="AR1187" s="72"/>
      <c r="AS1187" s="72"/>
      <c r="AT1187" s="72"/>
      <c r="AU1187" s="72"/>
    </row>
    <row r="1188" spans="27:48" x14ac:dyDescent="0.2">
      <c r="AA1188" s="72"/>
      <c r="AB1188" s="72"/>
      <c r="AC1188" s="72"/>
      <c r="AD1188" s="72"/>
      <c r="AE1188" s="72"/>
      <c r="AG1188" s="127"/>
      <c r="AN1188" s="72"/>
      <c r="AO1188" s="72"/>
      <c r="AP1188" s="72"/>
      <c r="AQ1188" s="72"/>
      <c r="AR1188" s="72"/>
      <c r="AS1188" s="72"/>
      <c r="AT1188" s="72"/>
      <c r="AU1188" s="72"/>
    </row>
    <row r="1189" spans="27:48" x14ac:dyDescent="0.2">
      <c r="AA1189" s="72"/>
      <c r="AB1189" s="72"/>
      <c r="AC1189" s="72"/>
      <c r="AD1189" s="72"/>
      <c r="AE1189" s="72"/>
      <c r="AG1189" s="127"/>
      <c r="AN1189" s="72"/>
      <c r="AO1189" s="72"/>
      <c r="AP1189" s="72"/>
      <c r="AQ1189" s="72"/>
      <c r="AR1189" s="72"/>
      <c r="AS1189" s="72"/>
      <c r="AT1189" s="72"/>
      <c r="AU1189" s="72"/>
    </row>
    <row r="1190" spans="27:48" x14ac:dyDescent="0.2">
      <c r="AA1190" s="72"/>
      <c r="AB1190" s="72"/>
      <c r="AC1190" s="72"/>
      <c r="AD1190" s="72"/>
      <c r="AE1190" s="72"/>
      <c r="AG1190" s="127"/>
      <c r="AN1190" s="72"/>
      <c r="AO1190" s="72"/>
      <c r="AP1190" s="72"/>
      <c r="AQ1190" s="72"/>
      <c r="AR1190" s="72"/>
      <c r="AS1190" s="72"/>
      <c r="AT1190" s="72"/>
      <c r="AU1190" s="72"/>
      <c r="AV1190" s="72"/>
    </row>
    <row r="1191" spans="27:48" x14ac:dyDescent="0.2">
      <c r="AA1191" s="72"/>
      <c r="AB1191" s="72"/>
      <c r="AC1191" s="72"/>
      <c r="AD1191" s="72"/>
      <c r="AE1191" s="72"/>
      <c r="AG1191" s="127"/>
      <c r="AN1191" s="72"/>
      <c r="AO1191" s="72"/>
      <c r="AP1191" s="72"/>
      <c r="AQ1191" s="72"/>
      <c r="AR1191" s="72"/>
      <c r="AS1191" s="72"/>
      <c r="AT1191" s="72"/>
      <c r="AU1191" s="72"/>
    </row>
    <row r="1192" spans="27:48" x14ac:dyDescent="0.2">
      <c r="AA1192" s="72"/>
      <c r="AB1192" s="72"/>
      <c r="AC1192" s="72"/>
      <c r="AD1192" s="72"/>
      <c r="AE1192" s="72"/>
      <c r="AG1192" s="127"/>
      <c r="AN1192" s="72"/>
      <c r="AO1192" s="72"/>
      <c r="AP1192" s="72"/>
      <c r="AQ1192" s="72"/>
      <c r="AR1192" s="72"/>
      <c r="AS1192" s="72"/>
      <c r="AT1192" s="72"/>
      <c r="AU1192" s="72"/>
    </row>
    <row r="1193" spans="27:48" x14ac:dyDescent="0.2">
      <c r="AA1193" s="72"/>
      <c r="AB1193" s="72"/>
      <c r="AC1193" s="72"/>
      <c r="AD1193" s="72"/>
      <c r="AE1193" s="72"/>
      <c r="AG1193" s="127"/>
      <c r="AN1193" s="72"/>
      <c r="AO1193" s="72"/>
      <c r="AP1193" s="72"/>
      <c r="AQ1193" s="72"/>
      <c r="AR1193" s="72"/>
      <c r="AS1193" s="72"/>
      <c r="AT1193" s="72"/>
      <c r="AU1193" s="72"/>
      <c r="AV1193" s="72"/>
    </row>
    <row r="1194" spans="27:48" x14ac:dyDescent="0.2">
      <c r="AA1194" s="72"/>
      <c r="AB1194" s="72"/>
      <c r="AC1194" s="72"/>
      <c r="AD1194" s="72"/>
      <c r="AE1194" s="72"/>
      <c r="AG1194" s="127"/>
      <c r="AN1194" s="72"/>
      <c r="AO1194" s="72"/>
      <c r="AP1194" s="72"/>
      <c r="AQ1194" s="72"/>
      <c r="AR1194" s="72"/>
      <c r="AS1194" s="72"/>
      <c r="AT1194" s="72"/>
      <c r="AU1194" s="72"/>
    </row>
    <row r="1195" spans="27:48" x14ac:dyDescent="0.2">
      <c r="AA1195" s="72"/>
      <c r="AB1195" s="72"/>
      <c r="AC1195" s="72"/>
      <c r="AD1195" s="72"/>
      <c r="AE1195" s="72"/>
      <c r="AG1195" s="127"/>
      <c r="AN1195" s="72"/>
      <c r="AO1195" s="72"/>
      <c r="AP1195" s="72"/>
      <c r="AQ1195" s="72"/>
      <c r="AR1195" s="72"/>
      <c r="AS1195" s="72"/>
      <c r="AT1195" s="72"/>
      <c r="AU1195" s="72"/>
    </row>
    <row r="1196" spans="27:48" x14ac:dyDescent="0.2">
      <c r="AA1196" s="72"/>
      <c r="AB1196" s="72"/>
      <c r="AC1196" s="72"/>
      <c r="AD1196" s="72"/>
      <c r="AE1196" s="72"/>
      <c r="AG1196" s="127"/>
      <c r="AN1196" s="72"/>
      <c r="AO1196" s="72"/>
      <c r="AP1196" s="72"/>
      <c r="AQ1196" s="72"/>
      <c r="AR1196" s="72"/>
      <c r="AS1196" s="72"/>
      <c r="AT1196" s="72"/>
      <c r="AU1196" s="72"/>
    </row>
    <row r="1197" spans="27:48" x14ac:dyDescent="0.2">
      <c r="AA1197" s="72"/>
      <c r="AB1197" s="72"/>
      <c r="AC1197" s="72"/>
      <c r="AD1197" s="72"/>
      <c r="AE1197" s="72"/>
      <c r="AG1197" s="127"/>
      <c r="AN1197" s="72"/>
      <c r="AO1197" s="72"/>
      <c r="AP1197" s="72"/>
      <c r="AQ1197" s="72"/>
      <c r="AR1197" s="72"/>
      <c r="AS1197" s="72"/>
      <c r="AT1197" s="72"/>
      <c r="AU1197" s="72"/>
    </row>
    <row r="1198" spans="27:48" x14ac:dyDescent="0.2">
      <c r="AA1198" s="72"/>
      <c r="AB1198" s="72"/>
      <c r="AC1198" s="72"/>
      <c r="AD1198" s="72"/>
      <c r="AE1198" s="72"/>
      <c r="AG1198" s="127"/>
      <c r="AN1198" s="72"/>
      <c r="AO1198" s="72"/>
      <c r="AP1198" s="72"/>
      <c r="AQ1198" s="72"/>
      <c r="AR1198" s="72"/>
      <c r="AS1198" s="72"/>
      <c r="AT1198" s="72"/>
      <c r="AU1198" s="72"/>
    </row>
    <row r="1199" spans="27:48" x14ac:dyDescent="0.2">
      <c r="AA1199" s="72"/>
      <c r="AB1199" s="72"/>
      <c r="AC1199" s="72"/>
      <c r="AD1199" s="72"/>
      <c r="AE1199" s="72"/>
      <c r="AG1199" s="127"/>
      <c r="AN1199" s="72"/>
      <c r="AO1199" s="72"/>
      <c r="AP1199" s="72"/>
      <c r="AQ1199" s="72"/>
      <c r="AR1199" s="72"/>
      <c r="AS1199" s="72"/>
      <c r="AT1199" s="72"/>
      <c r="AU1199" s="72"/>
    </row>
    <row r="1200" spans="27:48" x14ac:dyDescent="0.2">
      <c r="AA1200" s="72"/>
      <c r="AB1200" s="72"/>
      <c r="AC1200" s="72"/>
      <c r="AD1200" s="72"/>
      <c r="AE1200" s="72"/>
      <c r="AG1200" s="127"/>
      <c r="AN1200" s="72"/>
      <c r="AO1200" s="72"/>
      <c r="AP1200" s="72"/>
      <c r="AQ1200" s="72"/>
      <c r="AR1200" s="72"/>
      <c r="AS1200" s="72"/>
      <c r="AT1200" s="72"/>
      <c r="AU1200" s="72"/>
    </row>
    <row r="1201" spans="27:48" x14ac:dyDescent="0.2">
      <c r="AA1201" s="72"/>
      <c r="AB1201" s="72"/>
      <c r="AC1201" s="72"/>
      <c r="AD1201" s="72"/>
      <c r="AE1201" s="72"/>
      <c r="AG1201" s="127"/>
      <c r="AN1201" s="72"/>
      <c r="AO1201" s="72"/>
      <c r="AP1201" s="72"/>
      <c r="AQ1201" s="72"/>
      <c r="AR1201" s="72"/>
      <c r="AS1201" s="72"/>
      <c r="AT1201" s="72"/>
      <c r="AU1201" s="72"/>
    </row>
    <row r="1202" spans="27:48" x14ac:dyDescent="0.2">
      <c r="AA1202" s="72"/>
      <c r="AB1202" s="72"/>
      <c r="AC1202" s="72"/>
      <c r="AD1202" s="72"/>
      <c r="AE1202" s="72"/>
      <c r="AG1202" s="127"/>
      <c r="AN1202" s="72"/>
      <c r="AO1202" s="72"/>
      <c r="AP1202" s="72"/>
      <c r="AQ1202" s="72"/>
      <c r="AR1202" s="72"/>
      <c r="AS1202" s="72"/>
      <c r="AT1202" s="72"/>
      <c r="AU1202" s="72"/>
    </row>
    <row r="1203" spans="27:48" x14ac:dyDescent="0.2">
      <c r="AA1203" s="72"/>
      <c r="AB1203" s="72"/>
      <c r="AC1203" s="72"/>
      <c r="AD1203" s="72"/>
      <c r="AE1203" s="72"/>
      <c r="AG1203" s="127"/>
      <c r="AN1203" s="72"/>
      <c r="AO1203" s="72"/>
      <c r="AP1203" s="72"/>
      <c r="AQ1203" s="72"/>
      <c r="AR1203" s="72"/>
      <c r="AS1203" s="72"/>
      <c r="AT1203" s="72"/>
      <c r="AU1203" s="72"/>
    </row>
    <row r="1204" spans="27:48" x14ac:dyDescent="0.2">
      <c r="AA1204" s="72"/>
      <c r="AB1204" s="72"/>
      <c r="AC1204" s="72"/>
      <c r="AD1204" s="72"/>
      <c r="AE1204" s="72"/>
      <c r="AG1204" s="127"/>
      <c r="AN1204" s="72"/>
      <c r="AO1204" s="72"/>
      <c r="AP1204" s="72"/>
      <c r="AQ1204" s="72"/>
      <c r="AR1204" s="72"/>
      <c r="AS1204" s="72"/>
      <c r="AT1204" s="72"/>
      <c r="AU1204" s="72"/>
    </row>
    <row r="1205" spans="27:48" x14ac:dyDescent="0.2">
      <c r="AA1205" s="72"/>
      <c r="AB1205" s="72"/>
      <c r="AC1205" s="72"/>
      <c r="AD1205" s="72"/>
      <c r="AE1205" s="72"/>
      <c r="AG1205" s="127"/>
      <c r="AN1205" s="72"/>
      <c r="AO1205" s="72"/>
      <c r="AP1205" s="72"/>
      <c r="AQ1205" s="72"/>
      <c r="AR1205" s="72"/>
      <c r="AS1205" s="72"/>
      <c r="AT1205" s="72"/>
      <c r="AU1205" s="72"/>
      <c r="AV1205" s="72"/>
    </row>
    <row r="1206" spans="27:48" x14ac:dyDescent="0.2">
      <c r="AA1206" s="72"/>
      <c r="AB1206" s="72"/>
      <c r="AC1206" s="72"/>
      <c r="AD1206" s="72"/>
      <c r="AE1206" s="72"/>
      <c r="AG1206" s="127"/>
      <c r="AN1206" s="72"/>
      <c r="AO1206" s="72"/>
      <c r="AP1206" s="72"/>
      <c r="AQ1206" s="72"/>
      <c r="AR1206" s="72"/>
      <c r="AS1206" s="72"/>
      <c r="AT1206" s="72"/>
      <c r="AU1206" s="72"/>
    </row>
    <row r="1207" spans="27:48" x14ac:dyDescent="0.2">
      <c r="AA1207" s="72"/>
      <c r="AB1207" s="72"/>
      <c r="AC1207" s="72"/>
      <c r="AD1207" s="72"/>
      <c r="AE1207" s="72"/>
      <c r="AG1207" s="127"/>
      <c r="AN1207" s="72"/>
      <c r="AO1207" s="72"/>
      <c r="AP1207" s="72"/>
      <c r="AQ1207" s="72"/>
      <c r="AR1207" s="72"/>
      <c r="AS1207" s="72"/>
      <c r="AT1207" s="72"/>
      <c r="AU1207" s="72"/>
    </row>
    <row r="1208" spans="27:48" x14ac:dyDescent="0.2">
      <c r="AA1208" s="72"/>
      <c r="AB1208" s="72"/>
      <c r="AC1208" s="72"/>
      <c r="AD1208" s="72"/>
      <c r="AE1208" s="72"/>
      <c r="AG1208" s="127"/>
      <c r="AN1208" s="72"/>
      <c r="AO1208" s="72"/>
      <c r="AP1208" s="72"/>
      <c r="AQ1208" s="72"/>
      <c r="AR1208" s="72"/>
      <c r="AS1208" s="72"/>
      <c r="AT1208" s="72"/>
      <c r="AU1208" s="72"/>
    </row>
    <row r="1209" spans="27:48" x14ac:dyDescent="0.2">
      <c r="AA1209" s="72"/>
      <c r="AB1209" s="72"/>
      <c r="AC1209" s="72"/>
      <c r="AD1209" s="72"/>
      <c r="AE1209" s="72"/>
      <c r="AG1209" s="127"/>
      <c r="AN1209" s="72"/>
      <c r="AO1209" s="72"/>
      <c r="AP1209" s="72"/>
      <c r="AQ1209" s="72"/>
      <c r="AR1209" s="72"/>
      <c r="AS1209" s="72"/>
      <c r="AT1209" s="72"/>
      <c r="AU1209" s="72"/>
    </row>
    <row r="1210" spans="27:48" x14ac:dyDescent="0.2">
      <c r="AA1210" s="72"/>
      <c r="AB1210" s="72"/>
      <c r="AC1210" s="72"/>
      <c r="AD1210" s="72"/>
      <c r="AE1210" s="72"/>
      <c r="AG1210" s="127"/>
      <c r="AN1210" s="72"/>
      <c r="AO1210" s="72"/>
      <c r="AP1210" s="72"/>
      <c r="AQ1210" s="72"/>
      <c r="AR1210" s="72"/>
      <c r="AS1210" s="72"/>
      <c r="AT1210" s="72"/>
      <c r="AU1210" s="72"/>
    </row>
    <row r="1211" spans="27:48" x14ac:dyDescent="0.2">
      <c r="AA1211" s="72"/>
      <c r="AB1211" s="72"/>
      <c r="AC1211" s="72"/>
      <c r="AD1211" s="72"/>
      <c r="AE1211" s="72"/>
      <c r="AG1211" s="127"/>
      <c r="AN1211" s="72"/>
      <c r="AO1211" s="72"/>
      <c r="AP1211" s="72"/>
      <c r="AQ1211" s="72"/>
      <c r="AR1211" s="72"/>
      <c r="AS1211" s="72"/>
      <c r="AT1211" s="72"/>
      <c r="AU1211" s="72"/>
    </row>
    <row r="1212" spans="27:48" x14ac:dyDescent="0.2">
      <c r="AA1212" s="72"/>
      <c r="AB1212" s="72"/>
      <c r="AC1212" s="72"/>
      <c r="AD1212" s="72"/>
      <c r="AE1212" s="72"/>
      <c r="AG1212" s="127"/>
      <c r="AN1212" s="72"/>
      <c r="AO1212" s="72"/>
      <c r="AP1212" s="72"/>
      <c r="AQ1212" s="72"/>
      <c r="AR1212" s="72"/>
      <c r="AS1212" s="72"/>
      <c r="AT1212" s="72"/>
      <c r="AU1212" s="72"/>
    </row>
    <row r="1213" spans="27:48" x14ac:dyDescent="0.2">
      <c r="AA1213" s="72"/>
      <c r="AB1213" s="72"/>
      <c r="AC1213" s="72"/>
      <c r="AD1213" s="72"/>
      <c r="AE1213" s="72"/>
      <c r="AG1213" s="127"/>
      <c r="AN1213" s="72"/>
      <c r="AO1213" s="72"/>
      <c r="AP1213" s="72"/>
      <c r="AQ1213" s="72"/>
      <c r="AR1213" s="72"/>
      <c r="AS1213" s="72"/>
      <c r="AT1213" s="72"/>
      <c r="AU1213" s="72"/>
    </row>
    <row r="1214" spans="27:48" x14ac:dyDescent="0.2">
      <c r="AA1214" s="72"/>
      <c r="AB1214" s="72"/>
      <c r="AC1214" s="72"/>
      <c r="AD1214" s="72"/>
      <c r="AE1214" s="72"/>
      <c r="AG1214" s="127"/>
      <c r="AN1214" s="72"/>
      <c r="AO1214" s="72"/>
      <c r="AP1214" s="72"/>
      <c r="AQ1214" s="72"/>
      <c r="AR1214" s="72"/>
      <c r="AS1214" s="72"/>
      <c r="AT1214" s="72"/>
      <c r="AU1214" s="72"/>
    </row>
    <row r="1215" spans="27:48" x14ac:dyDescent="0.2">
      <c r="AA1215" s="72"/>
      <c r="AB1215" s="72"/>
      <c r="AC1215" s="72"/>
      <c r="AD1215" s="72"/>
      <c r="AE1215" s="72"/>
      <c r="AG1215" s="127"/>
      <c r="AN1215" s="72"/>
      <c r="AO1215" s="72"/>
      <c r="AP1215" s="72"/>
      <c r="AQ1215" s="72"/>
      <c r="AR1215" s="72"/>
      <c r="AS1215" s="72"/>
      <c r="AT1215" s="72"/>
      <c r="AU1215" s="72"/>
    </row>
    <row r="1216" spans="27:48" x14ac:dyDescent="0.2">
      <c r="AA1216" s="72"/>
      <c r="AB1216" s="72"/>
      <c r="AC1216" s="72"/>
      <c r="AD1216" s="72"/>
      <c r="AE1216" s="72"/>
      <c r="AG1216" s="127"/>
      <c r="AN1216" s="72"/>
      <c r="AO1216" s="72"/>
      <c r="AP1216" s="72"/>
      <c r="AQ1216" s="72"/>
      <c r="AR1216" s="72"/>
      <c r="AS1216" s="72"/>
      <c r="AT1216" s="72"/>
      <c r="AU1216" s="72"/>
    </row>
    <row r="1217" spans="27:64" x14ac:dyDescent="0.2">
      <c r="AA1217" s="72"/>
      <c r="AB1217" s="72"/>
      <c r="AC1217" s="72"/>
      <c r="AD1217" s="72"/>
      <c r="AE1217" s="72"/>
      <c r="AG1217" s="127"/>
      <c r="AN1217" s="72"/>
      <c r="AO1217" s="72"/>
      <c r="AP1217" s="72"/>
      <c r="AQ1217" s="72"/>
      <c r="AR1217" s="72"/>
      <c r="AS1217" s="72"/>
      <c r="AT1217" s="72"/>
      <c r="AU1217" s="72"/>
    </row>
    <row r="1218" spans="27:64" x14ac:dyDescent="0.2">
      <c r="AA1218" s="72"/>
      <c r="AB1218" s="72"/>
      <c r="AC1218" s="72"/>
      <c r="AD1218" s="72"/>
      <c r="AE1218" s="72"/>
      <c r="AG1218" s="127"/>
      <c r="AN1218" s="72"/>
      <c r="AO1218" s="72"/>
      <c r="AP1218" s="72"/>
      <c r="AQ1218" s="72"/>
      <c r="AR1218" s="72"/>
      <c r="AS1218" s="72"/>
      <c r="AT1218" s="72"/>
      <c r="AU1218" s="72"/>
    </row>
    <row r="1219" spans="27:64" x14ac:dyDescent="0.2">
      <c r="AA1219" s="72"/>
      <c r="AB1219" s="72"/>
      <c r="AC1219" s="72"/>
      <c r="AD1219" s="72"/>
      <c r="AE1219" s="72"/>
      <c r="AG1219" s="127"/>
      <c r="AN1219" s="72"/>
      <c r="AO1219" s="72"/>
      <c r="AP1219" s="72"/>
      <c r="AQ1219" s="72"/>
      <c r="AR1219" s="72"/>
      <c r="AS1219" s="72"/>
      <c r="AT1219" s="72"/>
      <c r="AU1219" s="72"/>
    </row>
    <row r="1220" spans="27:64" x14ac:dyDescent="0.2">
      <c r="AA1220" s="72"/>
      <c r="AB1220" s="72"/>
      <c r="AC1220" s="72"/>
      <c r="AD1220" s="72"/>
      <c r="AE1220" s="72"/>
      <c r="AG1220" s="127"/>
      <c r="AN1220" s="72"/>
      <c r="AO1220" s="72"/>
      <c r="AP1220" s="72"/>
      <c r="AQ1220" s="72"/>
      <c r="AR1220" s="72"/>
      <c r="AS1220" s="72"/>
      <c r="AT1220" s="72"/>
      <c r="AU1220" s="72"/>
    </row>
    <row r="1221" spans="27:64" x14ac:dyDescent="0.2">
      <c r="AA1221" s="72"/>
      <c r="AB1221" s="72"/>
      <c r="AC1221" s="72"/>
      <c r="AD1221" s="72"/>
      <c r="AE1221" s="72"/>
      <c r="AG1221" s="127"/>
      <c r="AN1221" s="72"/>
      <c r="AO1221" s="72"/>
      <c r="AP1221" s="72"/>
      <c r="AQ1221" s="72"/>
      <c r="AR1221" s="72"/>
      <c r="AS1221" s="72"/>
      <c r="AT1221" s="72"/>
      <c r="AU1221" s="72"/>
    </row>
    <row r="1222" spans="27:64" x14ac:dyDescent="0.2">
      <c r="AA1222" s="72"/>
      <c r="AB1222" s="72"/>
      <c r="AC1222" s="72"/>
      <c r="AD1222" s="72"/>
      <c r="AE1222" s="72"/>
      <c r="AG1222" s="127"/>
      <c r="AN1222" s="72"/>
      <c r="AO1222" s="72"/>
      <c r="AP1222" s="72"/>
      <c r="AQ1222" s="72"/>
      <c r="AR1222" s="72"/>
      <c r="AS1222" s="72"/>
      <c r="AT1222" s="72"/>
      <c r="AU1222" s="72"/>
    </row>
    <row r="1223" spans="27:64" x14ac:dyDescent="0.2">
      <c r="AA1223" s="72"/>
      <c r="AB1223" s="72"/>
      <c r="AC1223" s="72"/>
      <c r="AD1223" s="72"/>
      <c r="AE1223" s="72"/>
      <c r="AG1223" s="127"/>
      <c r="AN1223" s="72"/>
      <c r="AO1223" s="72"/>
      <c r="AP1223" s="72"/>
      <c r="AQ1223" s="72"/>
      <c r="AR1223" s="72"/>
      <c r="AS1223" s="72"/>
      <c r="AT1223" s="72"/>
      <c r="AU1223" s="72"/>
    </row>
    <row r="1224" spans="27:64" x14ac:dyDescent="0.2">
      <c r="AA1224" s="72"/>
      <c r="AB1224" s="72"/>
      <c r="AC1224" s="72"/>
      <c r="AD1224" s="72"/>
      <c r="AE1224" s="72"/>
      <c r="AG1224" s="127"/>
      <c r="AN1224" s="72"/>
      <c r="AO1224" s="72"/>
      <c r="AP1224" s="72"/>
      <c r="AQ1224" s="72"/>
      <c r="AR1224" s="72"/>
      <c r="AS1224" s="72"/>
      <c r="AT1224" s="72"/>
      <c r="AU1224" s="72"/>
    </row>
    <row r="1225" spans="27:64" x14ac:dyDescent="0.2">
      <c r="AA1225" s="72"/>
      <c r="AB1225" s="72"/>
      <c r="AC1225" s="72"/>
      <c r="AD1225" s="72"/>
      <c r="AE1225" s="72"/>
      <c r="AG1225" s="127"/>
      <c r="AN1225" s="72"/>
      <c r="AO1225" s="72"/>
      <c r="AP1225" s="72"/>
      <c r="AQ1225" s="72"/>
      <c r="AR1225" s="72"/>
      <c r="AS1225" s="72"/>
      <c r="AT1225" s="72"/>
      <c r="AU1225" s="72"/>
    </row>
    <row r="1226" spans="27:64" x14ac:dyDescent="0.2">
      <c r="AA1226" s="72"/>
      <c r="AB1226" s="72"/>
      <c r="AC1226" s="72"/>
      <c r="AD1226" s="72"/>
      <c r="AE1226" s="72"/>
      <c r="AG1226" s="127"/>
      <c r="AN1226" s="72"/>
      <c r="AO1226" s="72"/>
      <c r="AP1226" s="72"/>
      <c r="AQ1226" s="72"/>
      <c r="AR1226" s="72"/>
      <c r="AS1226" s="72"/>
      <c r="AT1226" s="72"/>
      <c r="AU1226" s="72"/>
    </row>
    <row r="1227" spans="27:64" x14ac:dyDescent="0.2">
      <c r="AA1227" s="72"/>
      <c r="AB1227" s="72"/>
      <c r="AC1227" s="72"/>
      <c r="AD1227" s="72"/>
      <c r="AE1227" s="72"/>
      <c r="AG1227" s="127"/>
      <c r="AN1227" s="72"/>
      <c r="AO1227" s="72"/>
      <c r="AP1227" s="72"/>
      <c r="AQ1227" s="72"/>
      <c r="AR1227" s="72"/>
      <c r="AS1227" s="72"/>
      <c r="AT1227" s="72"/>
      <c r="AU1227" s="72"/>
    </row>
    <row r="1228" spans="27:64" x14ac:dyDescent="0.2">
      <c r="AA1228" s="72"/>
      <c r="AB1228" s="72"/>
      <c r="AC1228" s="72"/>
      <c r="AD1228" s="72"/>
      <c r="AE1228" s="72"/>
      <c r="AG1228" s="127"/>
      <c r="AN1228" s="72"/>
      <c r="AO1228" s="72"/>
      <c r="AP1228" s="72"/>
      <c r="AQ1228" s="72"/>
      <c r="AR1228" s="72"/>
      <c r="AS1228" s="72"/>
      <c r="AT1228" s="72"/>
      <c r="AU1228" s="72"/>
    </row>
    <row r="1229" spans="27:64" x14ac:dyDescent="0.2">
      <c r="AA1229" s="72"/>
      <c r="AB1229" s="72"/>
      <c r="AC1229" s="72"/>
      <c r="AD1229" s="72"/>
      <c r="AE1229" s="72"/>
      <c r="AG1229" s="127"/>
      <c r="AN1229" s="72"/>
      <c r="AO1229" s="72"/>
      <c r="AP1229" s="72"/>
      <c r="AQ1229" s="72"/>
      <c r="AR1229" s="72"/>
      <c r="AS1229" s="72"/>
      <c r="AT1229" s="72"/>
      <c r="AU1229" s="72"/>
    </row>
    <row r="1230" spans="27:64" x14ac:dyDescent="0.2">
      <c r="AA1230" s="72"/>
      <c r="AB1230" s="72"/>
      <c r="AC1230" s="72"/>
      <c r="AD1230" s="72"/>
      <c r="AE1230" s="72"/>
      <c r="AG1230" s="127"/>
      <c r="AN1230" s="72"/>
      <c r="AO1230" s="72"/>
      <c r="AP1230" s="72"/>
      <c r="AQ1230" s="72"/>
      <c r="AR1230" s="72"/>
      <c r="AS1230" s="72"/>
      <c r="AT1230" s="72"/>
      <c r="AU1230" s="72"/>
    </row>
    <row r="1231" spans="27:64" x14ac:dyDescent="0.2">
      <c r="AA1231" s="72"/>
      <c r="AB1231" s="72"/>
      <c r="AC1231" s="72"/>
      <c r="AD1231" s="72"/>
      <c r="AE1231" s="72"/>
      <c r="AG1231" s="127"/>
      <c r="AN1231" s="72"/>
      <c r="AO1231" s="72"/>
      <c r="AP1231" s="72"/>
      <c r="AQ1231" s="72"/>
      <c r="AR1231" s="72"/>
      <c r="AS1231" s="72"/>
      <c r="AT1231" s="72"/>
      <c r="AU1231" s="72"/>
    </row>
    <row r="1232" spans="27:64" x14ac:dyDescent="0.2">
      <c r="AA1232" s="72"/>
      <c r="AB1232" s="72"/>
      <c r="AC1232" s="72"/>
      <c r="AD1232" s="72"/>
      <c r="AE1232" s="72"/>
      <c r="AG1232" s="127"/>
      <c r="AN1232" s="72"/>
      <c r="AO1232" s="72"/>
      <c r="AP1232" s="72"/>
      <c r="AQ1232" s="72"/>
      <c r="AR1232" s="72"/>
      <c r="AS1232" s="72"/>
      <c r="AT1232" s="72"/>
      <c r="AU1232" s="72"/>
      <c r="AV1232" s="72"/>
      <c r="AW1232" s="72"/>
      <c r="AX1232" s="72"/>
      <c r="AY1232" s="72"/>
      <c r="AZ1232" s="72"/>
      <c r="BA1232" s="72"/>
      <c r="BB1232" s="72"/>
      <c r="BC1232" s="72"/>
      <c r="BD1232" s="72"/>
      <c r="BE1232" s="72"/>
      <c r="BF1232" s="72"/>
      <c r="BG1232" s="72"/>
      <c r="BH1232" s="72"/>
      <c r="BI1232" s="72"/>
      <c r="BJ1232" s="72"/>
      <c r="BK1232" s="72"/>
      <c r="BL1232" s="72"/>
    </row>
    <row r="1233" spans="27:47" x14ac:dyDescent="0.2">
      <c r="AA1233" s="72"/>
      <c r="AB1233" s="72"/>
      <c r="AC1233" s="72"/>
      <c r="AD1233" s="72"/>
      <c r="AE1233" s="72"/>
      <c r="AG1233" s="127"/>
      <c r="AN1233" s="72"/>
      <c r="AO1233" s="72"/>
      <c r="AP1233" s="72"/>
      <c r="AQ1233" s="72"/>
      <c r="AR1233" s="72"/>
      <c r="AS1233" s="72"/>
      <c r="AT1233" s="72"/>
      <c r="AU1233" s="72"/>
    </row>
    <row r="1234" spans="27:47" x14ac:dyDescent="0.2">
      <c r="AA1234" s="72"/>
      <c r="AB1234" s="72"/>
      <c r="AC1234" s="72"/>
      <c r="AD1234" s="72"/>
      <c r="AE1234" s="72"/>
      <c r="AG1234" s="127"/>
      <c r="AN1234" s="72"/>
      <c r="AO1234" s="72"/>
      <c r="AP1234" s="72"/>
      <c r="AQ1234" s="72"/>
      <c r="AR1234" s="72"/>
      <c r="AS1234" s="72"/>
      <c r="AT1234" s="72"/>
      <c r="AU1234" s="72"/>
    </row>
    <row r="1235" spans="27:47" x14ac:dyDescent="0.2">
      <c r="AA1235" s="72"/>
      <c r="AB1235" s="72"/>
      <c r="AC1235" s="72"/>
      <c r="AD1235" s="72"/>
      <c r="AE1235" s="72"/>
      <c r="AG1235" s="127"/>
      <c r="AN1235" s="72"/>
      <c r="AO1235" s="72"/>
      <c r="AP1235" s="72"/>
      <c r="AQ1235" s="72"/>
      <c r="AR1235" s="72"/>
      <c r="AS1235" s="72"/>
      <c r="AT1235" s="72"/>
      <c r="AU1235" s="72"/>
    </row>
    <row r="1236" spans="27:47" x14ac:dyDescent="0.2">
      <c r="AA1236" s="72"/>
      <c r="AB1236" s="72"/>
      <c r="AC1236" s="72"/>
      <c r="AD1236" s="72"/>
      <c r="AE1236" s="72"/>
      <c r="AG1236" s="127"/>
      <c r="AN1236" s="72"/>
      <c r="AO1236" s="72"/>
      <c r="AP1236" s="72"/>
      <c r="AQ1236" s="72"/>
      <c r="AR1236" s="72"/>
      <c r="AS1236" s="72"/>
      <c r="AT1236" s="72"/>
      <c r="AU1236" s="72"/>
    </row>
    <row r="1237" spans="27:47" x14ac:dyDescent="0.2">
      <c r="AA1237" s="72"/>
      <c r="AB1237" s="72"/>
      <c r="AC1237" s="72"/>
      <c r="AD1237" s="72"/>
      <c r="AE1237" s="72"/>
      <c r="AG1237" s="127"/>
      <c r="AN1237" s="72"/>
      <c r="AO1237" s="72"/>
      <c r="AP1237" s="72"/>
      <c r="AQ1237" s="72"/>
      <c r="AR1237" s="72"/>
      <c r="AS1237" s="72"/>
      <c r="AT1237" s="72"/>
      <c r="AU1237" s="72"/>
    </row>
    <row r="1238" spans="27:47" x14ac:dyDescent="0.2">
      <c r="AA1238" s="72"/>
      <c r="AB1238" s="72"/>
      <c r="AC1238" s="72"/>
      <c r="AD1238" s="72"/>
      <c r="AE1238" s="72"/>
      <c r="AG1238" s="127"/>
      <c r="AN1238" s="72"/>
      <c r="AO1238" s="72"/>
      <c r="AP1238" s="72"/>
      <c r="AQ1238" s="72"/>
      <c r="AR1238" s="72"/>
      <c r="AS1238" s="72"/>
      <c r="AT1238" s="72"/>
      <c r="AU1238" s="72"/>
    </row>
    <row r="1239" spans="27:47" x14ac:dyDescent="0.2">
      <c r="AA1239" s="72"/>
      <c r="AB1239" s="72"/>
      <c r="AC1239" s="72"/>
      <c r="AD1239" s="72"/>
      <c r="AE1239" s="72"/>
      <c r="AG1239" s="127"/>
      <c r="AN1239" s="72"/>
      <c r="AO1239" s="72"/>
      <c r="AP1239" s="72"/>
      <c r="AQ1239" s="72"/>
      <c r="AR1239" s="72"/>
      <c r="AS1239" s="72"/>
      <c r="AT1239" s="72"/>
      <c r="AU1239" s="72"/>
    </row>
    <row r="1240" spans="27:47" x14ac:dyDescent="0.2">
      <c r="AA1240" s="72"/>
      <c r="AB1240" s="72"/>
      <c r="AC1240" s="72"/>
      <c r="AD1240" s="72"/>
      <c r="AE1240" s="72"/>
      <c r="AG1240" s="127"/>
      <c r="AN1240" s="72"/>
      <c r="AO1240" s="72"/>
      <c r="AP1240" s="72"/>
      <c r="AQ1240" s="72"/>
      <c r="AR1240" s="72"/>
      <c r="AS1240" s="72"/>
      <c r="AT1240" s="72"/>
      <c r="AU1240" s="72"/>
    </row>
    <row r="1241" spans="27:47" x14ac:dyDescent="0.2">
      <c r="AA1241" s="72"/>
      <c r="AB1241" s="72"/>
      <c r="AC1241" s="72"/>
      <c r="AD1241" s="72"/>
      <c r="AE1241" s="72"/>
      <c r="AG1241" s="127"/>
      <c r="AN1241" s="72"/>
      <c r="AO1241" s="72"/>
      <c r="AP1241" s="72"/>
      <c r="AQ1241" s="72"/>
      <c r="AR1241" s="72"/>
      <c r="AS1241" s="72"/>
      <c r="AT1241" s="72"/>
      <c r="AU1241" s="72"/>
    </row>
    <row r="1242" spans="27:47" x14ac:dyDescent="0.2">
      <c r="AA1242" s="72"/>
      <c r="AB1242" s="72"/>
      <c r="AC1242" s="72"/>
      <c r="AD1242" s="72"/>
      <c r="AE1242" s="72"/>
      <c r="AG1242" s="127"/>
      <c r="AN1242" s="72"/>
      <c r="AO1242" s="72"/>
      <c r="AP1242" s="72"/>
      <c r="AQ1242" s="72"/>
      <c r="AR1242" s="72"/>
      <c r="AS1242" s="72"/>
      <c r="AT1242" s="72"/>
      <c r="AU1242" s="72"/>
    </row>
    <row r="1243" spans="27:47" x14ac:dyDescent="0.2">
      <c r="AA1243" s="72"/>
      <c r="AB1243" s="72"/>
      <c r="AC1243" s="72"/>
      <c r="AD1243" s="72"/>
      <c r="AE1243" s="72"/>
      <c r="AG1243" s="127"/>
      <c r="AN1243" s="72"/>
      <c r="AO1243" s="72"/>
      <c r="AP1243" s="72"/>
      <c r="AQ1243" s="72"/>
      <c r="AR1243" s="72"/>
      <c r="AS1243" s="72"/>
      <c r="AT1243" s="72"/>
      <c r="AU1243" s="72"/>
    </row>
    <row r="1244" spans="27:47" x14ac:dyDescent="0.2">
      <c r="AA1244" s="72"/>
      <c r="AB1244" s="72"/>
      <c r="AC1244" s="72"/>
      <c r="AD1244" s="72"/>
      <c r="AE1244" s="72"/>
      <c r="AG1244" s="127"/>
      <c r="AN1244" s="72"/>
      <c r="AO1244" s="72"/>
      <c r="AP1244" s="72"/>
      <c r="AQ1244" s="72"/>
      <c r="AR1244" s="72"/>
      <c r="AS1244" s="72"/>
      <c r="AT1244" s="72"/>
      <c r="AU1244" s="72"/>
    </row>
    <row r="1245" spans="27:47" x14ac:dyDescent="0.2">
      <c r="AA1245" s="72"/>
      <c r="AB1245" s="72"/>
      <c r="AC1245" s="72"/>
      <c r="AD1245" s="72"/>
      <c r="AE1245" s="72"/>
      <c r="AG1245" s="127"/>
      <c r="AN1245" s="72"/>
      <c r="AO1245" s="72"/>
      <c r="AP1245" s="72"/>
      <c r="AQ1245" s="72"/>
      <c r="AR1245" s="72"/>
      <c r="AS1245" s="72"/>
      <c r="AT1245" s="72"/>
      <c r="AU1245" s="72"/>
    </row>
    <row r="1246" spans="27:47" x14ac:dyDescent="0.2">
      <c r="AA1246" s="72"/>
      <c r="AB1246" s="72"/>
      <c r="AC1246" s="72"/>
      <c r="AD1246" s="72"/>
      <c r="AE1246" s="72"/>
      <c r="AG1246" s="127"/>
      <c r="AN1246" s="72"/>
      <c r="AO1246" s="72"/>
      <c r="AP1246" s="72"/>
      <c r="AQ1246" s="72"/>
      <c r="AR1246" s="72"/>
      <c r="AS1246" s="72"/>
      <c r="AT1246" s="72"/>
      <c r="AU1246" s="72"/>
    </row>
    <row r="1247" spans="27:47" x14ac:dyDescent="0.2">
      <c r="AA1247" s="72"/>
      <c r="AB1247" s="72"/>
      <c r="AC1247" s="72"/>
      <c r="AD1247" s="72"/>
      <c r="AE1247" s="72"/>
      <c r="AG1247" s="127"/>
      <c r="AN1247" s="72"/>
      <c r="AO1247" s="72"/>
      <c r="AP1247" s="72"/>
      <c r="AQ1247" s="72"/>
      <c r="AR1247" s="72"/>
      <c r="AS1247" s="72"/>
      <c r="AT1247" s="72"/>
      <c r="AU1247" s="72"/>
    </row>
    <row r="1248" spans="27:47" x14ac:dyDescent="0.2">
      <c r="AA1248" s="72"/>
      <c r="AB1248" s="72"/>
      <c r="AC1248" s="72"/>
      <c r="AD1248" s="72"/>
      <c r="AE1248" s="72"/>
      <c r="AG1248" s="127"/>
      <c r="AN1248" s="72"/>
      <c r="AO1248" s="72"/>
      <c r="AP1248" s="72"/>
      <c r="AQ1248" s="72"/>
      <c r="AR1248" s="72"/>
      <c r="AS1248" s="72"/>
      <c r="AT1248" s="72"/>
      <c r="AU1248" s="72"/>
    </row>
    <row r="1249" spans="27:64" x14ac:dyDescent="0.2">
      <c r="AA1249" s="72"/>
      <c r="AB1249" s="72"/>
      <c r="AC1249" s="72"/>
      <c r="AD1249" s="72"/>
      <c r="AE1249" s="72"/>
      <c r="AG1249" s="127"/>
      <c r="AN1249" s="72"/>
      <c r="AO1249" s="72"/>
      <c r="AP1249" s="72"/>
      <c r="AQ1249" s="72"/>
      <c r="AR1249" s="72"/>
      <c r="AS1249" s="72"/>
      <c r="AT1249" s="72"/>
      <c r="AU1249" s="72"/>
      <c r="AV1249" s="72"/>
      <c r="AW1249" s="72"/>
      <c r="AX1249" s="72"/>
      <c r="AY1249" s="72"/>
      <c r="AZ1249" s="72"/>
      <c r="BA1249" s="72"/>
      <c r="BB1249" s="72"/>
      <c r="BC1249" s="72"/>
      <c r="BD1249" s="72"/>
      <c r="BE1249" s="72"/>
      <c r="BF1249" s="72"/>
      <c r="BG1249" s="72"/>
      <c r="BH1249" s="72"/>
      <c r="BI1249" s="72"/>
      <c r="BJ1249" s="72"/>
      <c r="BK1249" s="72"/>
      <c r="BL1249" s="72"/>
    </row>
    <row r="1250" spans="27:64" x14ac:dyDescent="0.2">
      <c r="AA1250" s="72"/>
      <c r="AB1250" s="72"/>
      <c r="AC1250" s="72"/>
      <c r="AD1250" s="72"/>
      <c r="AE1250" s="72"/>
      <c r="AG1250" s="127"/>
      <c r="AN1250" s="72"/>
      <c r="AO1250" s="72"/>
      <c r="AP1250" s="72"/>
      <c r="AQ1250" s="72"/>
      <c r="AR1250" s="72"/>
      <c r="AS1250" s="72"/>
      <c r="AT1250" s="72"/>
      <c r="AU1250" s="72"/>
    </row>
    <row r="1251" spans="27:64" x14ac:dyDescent="0.2">
      <c r="AA1251" s="72"/>
      <c r="AB1251" s="72"/>
      <c r="AC1251" s="72"/>
      <c r="AD1251" s="72"/>
      <c r="AE1251" s="72"/>
      <c r="AG1251" s="127"/>
      <c r="AN1251" s="72"/>
      <c r="AO1251" s="72"/>
      <c r="AP1251" s="72"/>
      <c r="AQ1251" s="72"/>
      <c r="AR1251" s="72"/>
      <c r="AS1251" s="72"/>
      <c r="AT1251" s="72"/>
      <c r="AU1251" s="72"/>
    </row>
    <row r="1252" spans="27:64" x14ac:dyDescent="0.2">
      <c r="AA1252" s="72"/>
      <c r="AB1252" s="72"/>
      <c r="AC1252" s="72"/>
      <c r="AD1252" s="72"/>
      <c r="AE1252" s="72"/>
      <c r="AG1252" s="127"/>
      <c r="AN1252" s="72"/>
      <c r="AO1252" s="72"/>
      <c r="AP1252" s="72"/>
      <c r="AQ1252" s="72"/>
      <c r="AR1252" s="72"/>
      <c r="AS1252" s="72"/>
      <c r="AT1252" s="72"/>
      <c r="AU1252" s="72"/>
    </row>
    <row r="1253" spans="27:64" x14ac:dyDescent="0.2">
      <c r="AA1253" s="72"/>
      <c r="AB1253" s="72"/>
      <c r="AC1253" s="72"/>
      <c r="AD1253" s="72"/>
      <c r="AE1253" s="72"/>
      <c r="AG1253" s="127"/>
      <c r="AN1253" s="72"/>
      <c r="AO1253" s="72"/>
      <c r="AP1253" s="72"/>
      <c r="AQ1253" s="72"/>
      <c r="AR1253" s="72"/>
      <c r="AS1253" s="72"/>
      <c r="AT1253" s="72"/>
      <c r="AU1253" s="72"/>
    </row>
    <row r="1254" spans="27:64" x14ac:dyDescent="0.2">
      <c r="AA1254" s="72"/>
      <c r="AB1254" s="72"/>
      <c r="AC1254" s="72"/>
      <c r="AD1254" s="72"/>
      <c r="AE1254" s="72"/>
      <c r="AG1254" s="127"/>
      <c r="AN1254" s="72"/>
      <c r="AO1254" s="72"/>
      <c r="AP1254" s="72"/>
      <c r="AQ1254" s="72"/>
      <c r="AR1254" s="72"/>
      <c r="AS1254" s="72"/>
      <c r="AT1254" s="72"/>
      <c r="AU1254" s="72"/>
    </row>
    <row r="1255" spans="27:64" x14ac:dyDescent="0.2">
      <c r="AA1255" s="72"/>
      <c r="AB1255" s="72"/>
      <c r="AC1255" s="72"/>
      <c r="AD1255" s="72"/>
      <c r="AE1255" s="72"/>
      <c r="AG1255" s="127"/>
      <c r="AN1255" s="72"/>
      <c r="AO1255" s="72"/>
      <c r="AP1255" s="72"/>
      <c r="AQ1255" s="72"/>
      <c r="AR1255" s="72"/>
      <c r="AS1255" s="72"/>
      <c r="AT1255" s="72"/>
      <c r="AU1255" s="72"/>
    </row>
    <row r="1256" spans="27:64" x14ac:dyDescent="0.2">
      <c r="AA1256" s="72"/>
      <c r="AB1256" s="72"/>
      <c r="AC1256" s="72"/>
      <c r="AD1256" s="72"/>
      <c r="AE1256" s="72"/>
      <c r="AG1256" s="127"/>
      <c r="AN1256" s="72"/>
      <c r="AO1256" s="72"/>
      <c r="AP1256" s="72"/>
      <c r="AQ1256" s="72"/>
      <c r="AR1256" s="72"/>
      <c r="AS1256" s="72"/>
      <c r="AT1256" s="72"/>
      <c r="AU1256" s="72"/>
    </row>
    <row r="1257" spans="27:64" x14ac:dyDescent="0.2">
      <c r="AA1257" s="72"/>
      <c r="AB1257" s="72"/>
      <c r="AC1257" s="72"/>
      <c r="AD1257" s="72"/>
      <c r="AE1257" s="72"/>
      <c r="AG1257" s="127"/>
      <c r="AN1257" s="72"/>
      <c r="AO1257" s="72"/>
      <c r="AP1257" s="72"/>
      <c r="AQ1257" s="72"/>
      <c r="AR1257" s="72"/>
      <c r="AS1257" s="72"/>
      <c r="AT1257" s="72"/>
      <c r="AU1257" s="72"/>
    </row>
    <row r="1258" spans="27:64" x14ac:dyDescent="0.2">
      <c r="AA1258" s="72"/>
      <c r="AB1258" s="72"/>
      <c r="AC1258" s="72"/>
      <c r="AD1258" s="72"/>
      <c r="AE1258" s="72"/>
      <c r="AG1258" s="127"/>
      <c r="AN1258" s="72"/>
      <c r="AO1258" s="72"/>
      <c r="AP1258" s="72"/>
      <c r="AQ1258" s="72"/>
      <c r="AR1258" s="72"/>
      <c r="AS1258" s="72"/>
      <c r="AT1258" s="72"/>
      <c r="AU1258" s="72"/>
      <c r="AV1258" s="72"/>
      <c r="AW1258" s="72"/>
      <c r="AX1258" s="72"/>
      <c r="AY1258" s="72"/>
      <c r="AZ1258" s="72"/>
      <c r="BA1258" s="72"/>
      <c r="BB1258" s="72"/>
      <c r="BC1258" s="72"/>
      <c r="BD1258" s="72"/>
      <c r="BE1258" s="72"/>
      <c r="BF1258" s="72"/>
      <c r="BG1258" s="72"/>
      <c r="BH1258" s="72"/>
      <c r="BI1258" s="72"/>
      <c r="BJ1258" s="72"/>
      <c r="BK1258" s="72"/>
      <c r="BL1258" s="72"/>
    </row>
    <row r="1259" spans="27:64" x14ac:dyDescent="0.2">
      <c r="AA1259" s="72"/>
      <c r="AB1259" s="72"/>
      <c r="AC1259" s="72"/>
      <c r="AD1259" s="72"/>
      <c r="AE1259" s="72"/>
      <c r="AG1259" s="127"/>
      <c r="AN1259" s="72"/>
      <c r="AO1259" s="72"/>
      <c r="AP1259" s="72"/>
      <c r="AQ1259" s="72"/>
      <c r="AR1259" s="72"/>
      <c r="AS1259" s="72"/>
      <c r="AT1259" s="72"/>
      <c r="AU1259" s="72"/>
    </row>
    <row r="1260" spans="27:64" x14ac:dyDescent="0.2">
      <c r="AA1260" s="72"/>
      <c r="AB1260" s="72"/>
      <c r="AC1260" s="72"/>
      <c r="AD1260" s="72"/>
      <c r="AE1260" s="72"/>
      <c r="AG1260" s="127"/>
      <c r="AN1260" s="72"/>
      <c r="AO1260" s="72"/>
      <c r="AP1260" s="72"/>
      <c r="AQ1260" s="72"/>
      <c r="AR1260" s="72"/>
      <c r="AS1260" s="72"/>
      <c r="AT1260" s="72"/>
      <c r="AU1260" s="72"/>
    </row>
    <row r="1261" spans="27:64" x14ac:dyDescent="0.2">
      <c r="AA1261" s="72"/>
      <c r="AB1261" s="72"/>
      <c r="AC1261" s="72"/>
      <c r="AD1261" s="72"/>
      <c r="AE1261" s="72"/>
      <c r="AG1261" s="127"/>
      <c r="AN1261" s="72"/>
      <c r="AO1261" s="72"/>
      <c r="AP1261" s="72"/>
      <c r="AQ1261" s="72"/>
      <c r="AR1261" s="72"/>
      <c r="AS1261" s="72"/>
      <c r="AT1261" s="72"/>
      <c r="AU1261" s="72"/>
    </row>
    <row r="1262" spans="27:64" x14ac:dyDescent="0.2">
      <c r="AA1262" s="72"/>
      <c r="AB1262" s="72"/>
      <c r="AC1262" s="72"/>
      <c r="AD1262" s="72"/>
      <c r="AE1262" s="72"/>
      <c r="AG1262" s="127"/>
      <c r="AN1262" s="72"/>
      <c r="AO1262" s="72"/>
      <c r="AP1262" s="72"/>
      <c r="AQ1262" s="72"/>
      <c r="AR1262" s="72"/>
      <c r="AS1262" s="72"/>
      <c r="AT1262" s="72"/>
      <c r="AU1262" s="72"/>
    </row>
    <row r="1263" spans="27:64" x14ac:dyDescent="0.2">
      <c r="AA1263" s="72"/>
      <c r="AB1263" s="72"/>
      <c r="AC1263" s="72"/>
      <c r="AD1263" s="72"/>
      <c r="AE1263" s="72"/>
      <c r="AG1263" s="127"/>
      <c r="AN1263" s="72"/>
      <c r="AO1263" s="72"/>
      <c r="AP1263" s="72"/>
      <c r="AQ1263" s="72"/>
      <c r="AR1263" s="72"/>
      <c r="AS1263" s="72"/>
      <c r="AT1263" s="72"/>
      <c r="AU1263" s="72"/>
    </row>
    <row r="1264" spans="27:64" x14ac:dyDescent="0.2">
      <c r="AA1264" s="72"/>
      <c r="AB1264" s="72"/>
      <c r="AC1264" s="72"/>
      <c r="AD1264" s="72"/>
      <c r="AE1264" s="72"/>
      <c r="AG1264" s="127"/>
      <c r="AN1264" s="72"/>
      <c r="AO1264" s="72"/>
      <c r="AP1264" s="72"/>
      <c r="AQ1264" s="72"/>
      <c r="AR1264" s="72"/>
      <c r="AS1264" s="72"/>
      <c r="AT1264" s="72"/>
      <c r="AU1264" s="72"/>
    </row>
    <row r="1265" spans="27:47" x14ac:dyDescent="0.2">
      <c r="AA1265" s="72"/>
      <c r="AB1265" s="72"/>
      <c r="AC1265" s="72"/>
      <c r="AD1265" s="72"/>
      <c r="AE1265" s="72"/>
      <c r="AG1265" s="127"/>
      <c r="AN1265" s="72"/>
      <c r="AO1265" s="72"/>
      <c r="AP1265" s="72"/>
      <c r="AQ1265" s="72"/>
      <c r="AR1265" s="72"/>
      <c r="AS1265" s="72"/>
      <c r="AT1265" s="72"/>
      <c r="AU1265" s="72"/>
    </row>
    <row r="1266" spans="27:47" x14ac:dyDescent="0.2">
      <c r="AA1266" s="72"/>
      <c r="AB1266" s="72"/>
      <c r="AC1266" s="72"/>
      <c r="AD1266" s="72"/>
      <c r="AE1266" s="72"/>
      <c r="AG1266" s="127"/>
      <c r="AN1266" s="72"/>
      <c r="AO1266" s="72"/>
      <c r="AP1266" s="72"/>
      <c r="AQ1266" s="72"/>
      <c r="AR1266" s="72"/>
      <c r="AS1266" s="72"/>
      <c r="AT1266" s="72"/>
      <c r="AU1266" s="72"/>
    </row>
    <row r="1267" spans="27:47" x14ac:dyDescent="0.2">
      <c r="AA1267" s="72"/>
      <c r="AB1267" s="72"/>
      <c r="AC1267" s="72"/>
      <c r="AD1267" s="72"/>
      <c r="AE1267" s="72"/>
      <c r="AG1267" s="127"/>
      <c r="AN1267" s="72"/>
      <c r="AO1267" s="72"/>
      <c r="AP1267" s="72"/>
      <c r="AQ1267" s="72"/>
      <c r="AR1267" s="72"/>
      <c r="AS1267" s="72"/>
      <c r="AT1267" s="72"/>
      <c r="AU1267" s="72"/>
    </row>
    <row r="1268" spans="27:47" x14ac:dyDescent="0.2">
      <c r="AA1268" s="72"/>
      <c r="AB1268" s="72"/>
      <c r="AC1268" s="72"/>
      <c r="AD1268" s="72"/>
      <c r="AE1268" s="72"/>
      <c r="AG1268" s="127"/>
      <c r="AN1268" s="72"/>
      <c r="AO1268" s="72"/>
      <c r="AP1268" s="72"/>
      <c r="AQ1268" s="72"/>
      <c r="AR1268" s="72"/>
      <c r="AS1268" s="72"/>
      <c r="AT1268" s="72"/>
      <c r="AU1268" s="72"/>
    </row>
    <row r="1269" spans="27:47" x14ac:dyDescent="0.2">
      <c r="AA1269" s="72"/>
      <c r="AB1269" s="72"/>
      <c r="AC1269" s="72"/>
      <c r="AD1269" s="72"/>
      <c r="AE1269" s="72"/>
      <c r="AG1269" s="127"/>
      <c r="AN1269" s="72"/>
      <c r="AO1269" s="72"/>
      <c r="AP1269" s="72"/>
      <c r="AQ1269" s="72"/>
      <c r="AR1269" s="72"/>
      <c r="AS1269" s="72"/>
      <c r="AT1269" s="72"/>
      <c r="AU1269" s="72"/>
    </row>
    <row r="1270" spans="27:47" x14ac:dyDescent="0.2">
      <c r="AA1270" s="72"/>
      <c r="AB1270" s="72"/>
      <c r="AC1270" s="72"/>
      <c r="AD1270" s="72"/>
      <c r="AE1270" s="72"/>
      <c r="AG1270" s="127"/>
      <c r="AN1270" s="72"/>
      <c r="AO1270" s="72"/>
      <c r="AP1270" s="72"/>
      <c r="AQ1270" s="72"/>
      <c r="AR1270" s="72"/>
      <c r="AS1270" s="72"/>
      <c r="AT1270" s="72"/>
      <c r="AU1270" s="72"/>
    </row>
    <row r="1271" spans="27:47" x14ac:dyDescent="0.2">
      <c r="AA1271" s="72"/>
      <c r="AB1271" s="72"/>
      <c r="AC1271" s="72"/>
      <c r="AD1271" s="72"/>
      <c r="AE1271" s="72"/>
      <c r="AG1271" s="127"/>
      <c r="AN1271" s="72"/>
      <c r="AO1271" s="72"/>
      <c r="AP1271" s="72"/>
      <c r="AQ1271" s="72"/>
      <c r="AR1271" s="72"/>
      <c r="AS1271" s="72"/>
      <c r="AT1271" s="72"/>
      <c r="AU1271" s="72"/>
    </row>
    <row r="1272" spans="27:47" x14ac:dyDescent="0.2">
      <c r="AA1272" s="72"/>
      <c r="AB1272" s="72"/>
      <c r="AC1272" s="72"/>
      <c r="AD1272" s="72"/>
      <c r="AE1272" s="72"/>
      <c r="AG1272" s="127"/>
      <c r="AN1272" s="72"/>
      <c r="AO1272" s="72"/>
      <c r="AP1272" s="72"/>
      <c r="AQ1272" s="72"/>
      <c r="AR1272" s="72"/>
      <c r="AS1272" s="72"/>
      <c r="AT1272" s="72"/>
      <c r="AU1272" s="72"/>
    </row>
    <row r="1273" spans="27:47" x14ac:dyDescent="0.2">
      <c r="AA1273" s="72"/>
      <c r="AB1273" s="72"/>
      <c r="AC1273" s="72"/>
      <c r="AD1273" s="72"/>
      <c r="AE1273" s="72"/>
      <c r="AG1273" s="127"/>
      <c r="AN1273" s="72"/>
      <c r="AO1273" s="72"/>
      <c r="AP1273" s="72"/>
      <c r="AQ1273" s="72"/>
      <c r="AR1273" s="72"/>
      <c r="AS1273" s="72"/>
      <c r="AT1273" s="72"/>
      <c r="AU1273" s="72"/>
    </row>
    <row r="1274" spans="27:47" x14ac:dyDescent="0.2">
      <c r="AA1274" s="72"/>
      <c r="AB1274" s="72"/>
      <c r="AC1274" s="72"/>
      <c r="AD1274" s="72"/>
      <c r="AE1274" s="72"/>
      <c r="AG1274" s="127"/>
      <c r="AN1274" s="72"/>
      <c r="AO1274" s="72"/>
      <c r="AP1274" s="72"/>
      <c r="AQ1274" s="72"/>
      <c r="AR1274" s="72"/>
      <c r="AS1274" s="72"/>
      <c r="AT1274" s="72"/>
      <c r="AU1274" s="72"/>
    </row>
    <row r="1275" spans="27:47" x14ac:dyDescent="0.2">
      <c r="AA1275" s="72"/>
      <c r="AB1275" s="72"/>
      <c r="AC1275" s="72"/>
      <c r="AD1275" s="72"/>
      <c r="AE1275" s="72"/>
      <c r="AG1275" s="127"/>
      <c r="AN1275" s="72"/>
      <c r="AO1275" s="72"/>
      <c r="AP1275" s="72"/>
      <c r="AQ1275" s="72"/>
      <c r="AR1275" s="72"/>
      <c r="AS1275" s="72"/>
      <c r="AT1275" s="72"/>
      <c r="AU1275" s="72"/>
    </row>
    <row r="1276" spans="27:47" x14ac:dyDescent="0.2">
      <c r="AA1276" s="72"/>
      <c r="AB1276" s="72"/>
      <c r="AC1276" s="72"/>
      <c r="AD1276" s="72"/>
      <c r="AE1276" s="72"/>
      <c r="AG1276" s="127"/>
      <c r="AN1276" s="72"/>
      <c r="AO1276" s="72"/>
      <c r="AP1276" s="72"/>
      <c r="AQ1276" s="72"/>
      <c r="AR1276" s="72"/>
      <c r="AS1276" s="72"/>
      <c r="AT1276" s="72"/>
      <c r="AU1276" s="72"/>
    </row>
    <row r="1277" spans="27:47" x14ac:dyDescent="0.2">
      <c r="AA1277" s="72"/>
      <c r="AB1277" s="72"/>
      <c r="AC1277" s="72"/>
      <c r="AD1277" s="72"/>
      <c r="AE1277" s="72"/>
      <c r="AG1277" s="127"/>
      <c r="AN1277" s="72"/>
      <c r="AO1277" s="72"/>
      <c r="AP1277" s="72"/>
      <c r="AQ1277" s="72"/>
      <c r="AR1277" s="72"/>
      <c r="AS1277" s="72"/>
      <c r="AT1277" s="72"/>
      <c r="AU1277" s="72"/>
    </row>
    <row r="1278" spans="27:47" x14ac:dyDescent="0.2">
      <c r="AA1278" s="72"/>
      <c r="AB1278" s="72"/>
      <c r="AC1278" s="72"/>
      <c r="AD1278" s="72"/>
      <c r="AE1278" s="72"/>
      <c r="AG1278" s="127"/>
      <c r="AN1278" s="72"/>
      <c r="AO1278" s="72"/>
      <c r="AP1278" s="72"/>
      <c r="AQ1278" s="72"/>
      <c r="AR1278" s="72"/>
      <c r="AS1278" s="72"/>
      <c r="AT1278" s="72"/>
      <c r="AU1278" s="72"/>
    </row>
    <row r="1279" spans="27:47" x14ac:dyDescent="0.2">
      <c r="AA1279" s="72"/>
      <c r="AB1279" s="72"/>
      <c r="AC1279" s="72"/>
      <c r="AD1279" s="72"/>
      <c r="AE1279" s="72"/>
      <c r="AG1279" s="127"/>
      <c r="AN1279" s="72"/>
      <c r="AO1279" s="72"/>
      <c r="AP1279" s="72"/>
      <c r="AQ1279" s="72"/>
      <c r="AR1279" s="72"/>
      <c r="AS1279" s="72"/>
      <c r="AT1279" s="72"/>
      <c r="AU1279" s="72"/>
    </row>
    <row r="1280" spans="27:47" x14ac:dyDescent="0.2">
      <c r="AA1280" s="72"/>
      <c r="AB1280" s="72"/>
      <c r="AC1280" s="72"/>
      <c r="AD1280" s="72"/>
      <c r="AE1280" s="72"/>
      <c r="AG1280" s="127"/>
      <c r="AN1280" s="72"/>
      <c r="AO1280" s="72"/>
      <c r="AP1280" s="72"/>
      <c r="AQ1280" s="72"/>
      <c r="AR1280" s="72"/>
      <c r="AS1280" s="72"/>
      <c r="AT1280" s="72"/>
      <c r="AU1280" s="72"/>
    </row>
    <row r="1281" spans="27:64" x14ac:dyDescent="0.2">
      <c r="AA1281" s="72"/>
      <c r="AB1281" s="72"/>
      <c r="AC1281" s="72"/>
      <c r="AD1281" s="72"/>
      <c r="AE1281" s="72"/>
      <c r="AG1281" s="127"/>
      <c r="AN1281" s="72"/>
      <c r="AO1281" s="72"/>
      <c r="AP1281" s="72"/>
      <c r="AQ1281" s="72"/>
      <c r="AR1281" s="72"/>
      <c r="AS1281" s="72"/>
      <c r="AT1281" s="72"/>
      <c r="AU1281" s="72"/>
    </row>
    <row r="1282" spans="27:64" x14ac:dyDescent="0.2">
      <c r="AA1282" s="72"/>
      <c r="AB1282" s="72"/>
      <c r="AC1282" s="72"/>
      <c r="AD1282" s="72"/>
      <c r="AE1282" s="72"/>
      <c r="AG1282" s="127"/>
      <c r="AN1282" s="72"/>
      <c r="AO1282" s="72"/>
      <c r="AP1282" s="72"/>
      <c r="AQ1282" s="72"/>
      <c r="AR1282" s="72"/>
      <c r="AS1282" s="72"/>
      <c r="AT1282" s="72"/>
      <c r="AU1282" s="72"/>
    </row>
    <row r="1283" spans="27:64" x14ac:dyDescent="0.2">
      <c r="AA1283" s="72"/>
      <c r="AB1283" s="72"/>
      <c r="AC1283" s="72"/>
      <c r="AD1283" s="72"/>
      <c r="AE1283" s="72"/>
      <c r="AG1283" s="127"/>
      <c r="AN1283" s="72"/>
      <c r="AO1283" s="72"/>
      <c r="AP1283" s="72"/>
      <c r="AQ1283" s="72"/>
      <c r="AR1283" s="72"/>
      <c r="AS1283" s="72"/>
      <c r="AT1283" s="72"/>
      <c r="AU1283" s="72"/>
    </row>
    <row r="1284" spans="27:64" x14ac:dyDescent="0.2">
      <c r="AA1284" s="72"/>
      <c r="AB1284" s="72"/>
      <c r="AC1284" s="72"/>
      <c r="AD1284" s="72"/>
      <c r="AE1284" s="72"/>
      <c r="AG1284" s="127"/>
      <c r="AN1284" s="72"/>
      <c r="AO1284" s="72"/>
      <c r="AP1284" s="72"/>
      <c r="AQ1284" s="72"/>
      <c r="AR1284" s="72"/>
      <c r="AS1284" s="72"/>
      <c r="AT1284" s="72"/>
      <c r="AU1284" s="72"/>
    </row>
    <row r="1285" spans="27:64" x14ac:dyDescent="0.2">
      <c r="AA1285" s="72"/>
      <c r="AB1285" s="72"/>
      <c r="AC1285" s="72"/>
      <c r="AD1285" s="72"/>
      <c r="AE1285" s="72"/>
      <c r="AG1285" s="127"/>
      <c r="AN1285" s="72"/>
      <c r="AO1285" s="72"/>
      <c r="AP1285" s="72"/>
      <c r="AQ1285" s="72"/>
      <c r="AR1285" s="72"/>
      <c r="AS1285" s="72"/>
      <c r="AT1285" s="72"/>
      <c r="AU1285" s="72"/>
    </row>
    <row r="1286" spans="27:64" x14ac:dyDescent="0.2">
      <c r="AA1286" s="72"/>
      <c r="AB1286" s="72"/>
      <c r="AC1286" s="72"/>
      <c r="AD1286" s="72"/>
      <c r="AE1286" s="72"/>
      <c r="AG1286" s="127"/>
      <c r="AN1286" s="72"/>
      <c r="AO1286" s="72"/>
      <c r="AP1286" s="72"/>
      <c r="AQ1286" s="72"/>
      <c r="AR1286" s="72"/>
      <c r="AS1286" s="72"/>
      <c r="AT1286" s="72"/>
      <c r="AU1286" s="72"/>
    </row>
    <row r="1287" spans="27:64" x14ac:dyDescent="0.2">
      <c r="AA1287" s="72"/>
      <c r="AB1287" s="72"/>
      <c r="AC1287" s="72"/>
      <c r="AD1287" s="72"/>
      <c r="AE1287" s="72"/>
      <c r="AG1287" s="127"/>
      <c r="AN1287" s="72"/>
      <c r="AO1287" s="72"/>
      <c r="AP1287" s="72"/>
      <c r="AQ1287" s="72"/>
      <c r="AR1287" s="72"/>
      <c r="AS1287" s="72"/>
      <c r="AT1287" s="72"/>
      <c r="AU1287" s="72"/>
    </row>
    <row r="1288" spans="27:64" x14ac:dyDescent="0.2">
      <c r="AA1288" s="72"/>
      <c r="AB1288" s="72"/>
      <c r="AC1288" s="72"/>
      <c r="AD1288" s="72"/>
      <c r="AE1288" s="72"/>
      <c r="AG1288" s="127"/>
      <c r="AN1288" s="72"/>
      <c r="AO1288" s="72"/>
      <c r="AP1288" s="72"/>
      <c r="AQ1288" s="72"/>
      <c r="AR1288" s="72"/>
      <c r="AS1288" s="72"/>
      <c r="AT1288" s="72"/>
      <c r="AU1288" s="72"/>
    </row>
    <row r="1289" spans="27:64" x14ac:dyDescent="0.2">
      <c r="AA1289" s="72"/>
      <c r="AB1289" s="72"/>
      <c r="AC1289" s="72"/>
      <c r="AD1289" s="72"/>
      <c r="AE1289" s="72"/>
      <c r="AG1289" s="127"/>
      <c r="AN1289" s="72"/>
      <c r="AO1289" s="72"/>
      <c r="AP1289" s="72"/>
      <c r="AQ1289" s="72"/>
      <c r="AR1289" s="72"/>
      <c r="AS1289" s="72"/>
      <c r="AT1289" s="72"/>
      <c r="AU1289" s="72"/>
    </row>
    <row r="1290" spans="27:64" x14ac:dyDescent="0.2">
      <c r="AA1290" s="72"/>
      <c r="AB1290" s="72"/>
      <c r="AC1290" s="72"/>
      <c r="AD1290" s="72"/>
      <c r="AE1290" s="72"/>
      <c r="AG1290" s="127"/>
      <c r="AN1290" s="72"/>
      <c r="AO1290" s="72"/>
      <c r="AP1290" s="72"/>
      <c r="AQ1290" s="72"/>
      <c r="AR1290" s="72"/>
      <c r="AS1290" s="72"/>
      <c r="AT1290" s="72"/>
      <c r="AU1290" s="72"/>
    </row>
    <row r="1291" spans="27:64" x14ac:dyDescent="0.2">
      <c r="AA1291" s="72"/>
      <c r="AB1291" s="72"/>
      <c r="AC1291" s="72"/>
      <c r="AD1291" s="72"/>
      <c r="AE1291" s="72"/>
      <c r="AG1291" s="127"/>
      <c r="AN1291" s="72"/>
      <c r="AO1291" s="72"/>
      <c r="AP1291" s="72"/>
      <c r="AQ1291" s="72"/>
      <c r="AR1291" s="72"/>
      <c r="AS1291" s="72"/>
      <c r="AT1291" s="72"/>
      <c r="AU1291" s="72"/>
      <c r="AV1291" s="72"/>
      <c r="AW1291" s="72"/>
      <c r="AX1291" s="72"/>
      <c r="AY1291" s="72"/>
      <c r="AZ1291" s="72"/>
      <c r="BA1291" s="72"/>
      <c r="BB1291" s="72"/>
      <c r="BC1291" s="72"/>
      <c r="BD1291" s="72"/>
      <c r="BE1291" s="72"/>
      <c r="BF1291" s="72"/>
      <c r="BG1291" s="72"/>
      <c r="BH1291" s="72"/>
      <c r="BI1291" s="72"/>
      <c r="BJ1291" s="72"/>
      <c r="BK1291" s="72"/>
      <c r="BL1291" s="72"/>
    </row>
    <row r="1292" spans="27:64" x14ac:dyDescent="0.2">
      <c r="AA1292" s="72"/>
      <c r="AB1292" s="72"/>
      <c r="AC1292" s="72"/>
      <c r="AD1292" s="72"/>
      <c r="AE1292" s="72"/>
      <c r="AG1292" s="127"/>
      <c r="AN1292" s="72"/>
      <c r="AO1292" s="72"/>
      <c r="AP1292" s="72"/>
      <c r="AQ1292" s="72"/>
      <c r="AR1292" s="72"/>
      <c r="AS1292" s="72"/>
      <c r="AT1292" s="72"/>
      <c r="AU1292" s="72"/>
    </row>
    <row r="1293" spans="27:64" x14ac:dyDescent="0.2">
      <c r="AA1293" s="72"/>
      <c r="AB1293" s="72"/>
      <c r="AC1293" s="72"/>
      <c r="AD1293" s="72"/>
      <c r="AE1293" s="72"/>
      <c r="AG1293" s="127"/>
      <c r="AN1293" s="72"/>
      <c r="AO1293" s="72"/>
      <c r="AP1293" s="72"/>
      <c r="AQ1293" s="72"/>
      <c r="AR1293" s="72"/>
      <c r="AS1293" s="72"/>
      <c r="AT1293" s="72"/>
      <c r="AU1293" s="72"/>
      <c r="AV1293" s="72"/>
      <c r="AW1293" s="72"/>
      <c r="AX1293" s="72"/>
      <c r="AY1293" s="72"/>
      <c r="AZ1293" s="72"/>
      <c r="BA1293" s="72"/>
      <c r="BB1293" s="72"/>
      <c r="BC1293" s="72"/>
      <c r="BD1293" s="72"/>
      <c r="BE1293" s="72"/>
      <c r="BF1293" s="72"/>
      <c r="BG1293" s="72"/>
      <c r="BH1293" s="72"/>
      <c r="BI1293" s="72"/>
      <c r="BJ1293" s="72"/>
      <c r="BK1293" s="72"/>
      <c r="BL1293" s="72"/>
    </row>
    <row r="1294" spans="27:64" x14ac:dyDescent="0.2">
      <c r="AA1294" s="72"/>
      <c r="AB1294" s="72"/>
      <c r="AC1294" s="72"/>
      <c r="AD1294" s="72"/>
      <c r="AE1294" s="72"/>
      <c r="AG1294" s="127"/>
      <c r="AN1294" s="72"/>
      <c r="AO1294" s="72"/>
      <c r="AP1294" s="72"/>
      <c r="AQ1294" s="72"/>
      <c r="AR1294" s="72"/>
      <c r="AS1294" s="72"/>
      <c r="AT1294" s="72"/>
      <c r="AU1294" s="72"/>
    </row>
    <row r="1295" spans="27:64" x14ac:dyDescent="0.2">
      <c r="AA1295" s="72"/>
      <c r="AB1295" s="72"/>
      <c r="AC1295" s="72"/>
      <c r="AD1295" s="72"/>
      <c r="AE1295" s="72"/>
      <c r="AG1295" s="127"/>
      <c r="AN1295" s="72"/>
      <c r="AO1295" s="72"/>
      <c r="AP1295" s="72"/>
      <c r="AQ1295" s="72"/>
      <c r="AR1295" s="72"/>
      <c r="AS1295" s="72"/>
      <c r="AT1295" s="72"/>
      <c r="AU1295" s="72"/>
      <c r="AV1295" s="72"/>
    </row>
    <row r="1296" spans="27:64" x14ac:dyDescent="0.2">
      <c r="AA1296" s="72"/>
      <c r="AB1296" s="72"/>
      <c r="AC1296" s="72"/>
      <c r="AD1296" s="72"/>
      <c r="AE1296" s="72"/>
      <c r="AG1296" s="127"/>
      <c r="AN1296" s="72"/>
      <c r="AO1296" s="72"/>
      <c r="AP1296" s="72"/>
      <c r="AQ1296" s="72"/>
      <c r="AR1296" s="72"/>
      <c r="AS1296" s="72"/>
      <c r="AT1296" s="72"/>
      <c r="AU1296" s="72"/>
    </row>
    <row r="1297" spans="27:64" x14ac:dyDescent="0.2">
      <c r="AA1297" s="72"/>
      <c r="AB1297" s="72"/>
      <c r="AC1297" s="72"/>
      <c r="AD1297" s="72"/>
      <c r="AE1297" s="72"/>
      <c r="AG1297" s="127"/>
      <c r="AN1297" s="72"/>
      <c r="AO1297" s="72"/>
      <c r="AP1297" s="72"/>
      <c r="AQ1297" s="72"/>
      <c r="AR1297" s="72"/>
      <c r="AS1297" s="72"/>
      <c r="AT1297" s="72"/>
      <c r="AU1297" s="72"/>
      <c r="AV1297" s="72"/>
      <c r="AW1297" s="72"/>
      <c r="AX1297" s="72"/>
      <c r="AY1297" s="72"/>
      <c r="AZ1297" s="72"/>
      <c r="BA1297" s="72"/>
      <c r="BB1297" s="72"/>
      <c r="BC1297" s="72"/>
      <c r="BD1297" s="72"/>
      <c r="BE1297" s="72"/>
      <c r="BF1297" s="72"/>
      <c r="BG1297" s="72"/>
      <c r="BH1297" s="72"/>
      <c r="BI1297" s="72"/>
      <c r="BJ1297" s="72"/>
      <c r="BK1297" s="72"/>
      <c r="BL1297" s="72"/>
    </row>
    <row r="1298" spans="27:64" x14ac:dyDescent="0.2">
      <c r="AA1298" s="72"/>
      <c r="AB1298" s="72"/>
      <c r="AC1298" s="72"/>
      <c r="AD1298" s="72"/>
      <c r="AE1298" s="72"/>
      <c r="AG1298" s="127"/>
      <c r="AN1298" s="72"/>
      <c r="AO1298" s="72"/>
      <c r="AP1298" s="72"/>
      <c r="AQ1298" s="72"/>
      <c r="AR1298" s="72"/>
      <c r="AS1298" s="72"/>
      <c r="AT1298" s="72"/>
      <c r="AU1298" s="72"/>
    </row>
    <row r="1299" spans="27:64" x14ac:dyDescent="0.2">
      <c r="AA1299" s="72"/>
      <c r="AB1299" s="72"/>
      <c r="AC1299" s="72"/>
      <c r="AD1299" s="72"/>
      <c r="AE1299" s="72"/>
      <c r="AG1299" s="127"/>
      <c r="AN1299" s="72"/>
      <c r="AO1299" s="72"/>
      <c r="AP1299" s="72"/>
      <c r="AQ1299" s="72"/>
      <c r="AR1299" s="72"/>
      <c r="AS1299" s="72"/>
      <c r="AT1299" s="72"/>
      <c r="AU1299" s="72"/>
    </row>
    <row r="1300" spans="27:64" x14ac:dyDescent="0.2">
      <c r="AA1300" s="72"/>
      <c r="AB1300" s="72"/>
      <c r="AC1300" s="72"/>
      <c r="AD1300" s="72"/>
      <c r="AE1300" s="72"/>
      <c r="AG1300" s="127"/>
      <c r="AN1300" s="72"/>
      <c r="AO1300" s="72"/>
      <c r="AP1300" s="72"/>
      <c r="AQ1300" s="72"/>
      <c r="AR1300" s="72"/>
      <c r="AS1300" s="72"/>
      <c r="AT1300" s="72"/>
      <c r="AU1300" s="72"/>
    </row>
    <row r="1301" spans="27:64" x14ac:dyDescent="0.2">
      <c r="AA1301" s="72"/>
      <c r="AB1301" s="72"/>
      <c r="AC1301" s="72"/>
      <c r="AD1301" s="72"/>
      <c r="AE1301" s="72"/>
      <c r="AG1301" s="127"/>
      <c r="AN1301" s="72"/>
      <c r="AO1301" s="72"/>
      <c r="AP1301" s="72"/>
      <c r="AQ1301" s="72"/>
      <c r="AR1301" s="72"/>
      <c r="AS1301" s="72"/>
      <c r="AT1301" s="72"/>
      <c r="AU1301" s="72"/>
      <c r="AV1301" s="72"/>
    </row>
    <row r="1302" spans="27:64" x14ac:dyDescent="0.2">
      <c r="AA1302" s="72"/>
      <c r="AB1302" s="72"/>
      <c r="AC1302" s="72"/>
      <c r="AD1302" s="72"/>
      <c r="AE1302" s="72"/>
      <c r="AG1302" s="127"/>
      <c r="AN1302" s="72"/>
      <c r="AO1302" s="72"/>
      <c r="AP1302" s="72"/>
      <c r="AQ1302" s="72"/>
      <c r="AR1302" s="72"/>
      <c r="AS1302" s="72"/>
      <c r="AT1302" s="72"/>
      <c r="AU1302" s="72"/>
    </row>
    <row r="1303" spans="27:64" x14ac:dyDescent="0.2">
      <c r="AA1303" s="72"/>
      <c r="AB1303" s="72"/>
      <c r="AC1303" s="72"/>
      <c r="AD1303" s="72"/>
      <c r="AE1303" s="72"/>
      <c r="AG1303" s="127"/>
      <c r="AN1303" s="72"/>
      <c r="AO1303" s="72"/>
      <c r="AP1303" s="72"/>
      <c r="AQ1303" s="72"/>
      <c r="AR1303" s="72"/>
      <c r="AS1303" s="72"/>
      <c r="AT1303" s="72"/>
      <c r="AU1303" s="72"/>
    </row>
    <row r="1304" spans="27:64" x14ac:dyDescent="0.2">
      <c r="AA1304" s="72"/>
      <c r="AB1304" s="72"/>
      <c r="AC1304" s="72"/>
      <c r="AD1304" s="72"/>
      <c r="AE1304" s="72"/>
      <c r="AG1304" s="127"/>
      <c r="AN1304" s="72"/>
      <c r="AO1304" s="72"/>
      <c r="AP1304" s="72"/>
      <c r="AQ1304" s="72"/>
      <c r="AR1304" s="72"/>
      <c r="AS1304" s="72"/>
      <c r="AT1304" s="72"/>
      <c r="AU1304" s="72"/>
    </row>
    <row r="1305" spans="27:64" x14ac:dyDescent="0.2">
      <c r="AA1305" s="72"/>
      <c r="AB1305" s="72"/>
      <c r="AC1305" s="72"/>
      <c r="AD1305" s="72"/>
      <c r="AE1305" s="72"/>
      <c r="AG1305" s="127"/>
      <c r="AN1305" s="72"/>
      <c r="AO1305" s="72"/>
      <c r="AP1305" s="72"/>
      <c r="AQ1305" s="72"/>
      <c r="AR1305" s="72"/>
      <c r="AS1305" s="72"/>
      <c r="AT1305" s="72"/>
      <c r="AU1305" s="72"/>
    </row>
    <row r="1306" spans="27:64" x14ac:dyDescent="0.2">
      <c r="AA1306" s="72"/>
      <c r="AB1306" s="72"/>
      <c r="AC1306" s="72"/>
      <c r="AD1306" s="72"/>
      <c r="AE1306" s="72"/>
      <c r="AG1306" s="127"/>
      <c r="AN1306" s="72"/>
      <c r="AO1306" s="72"/>
      <c r="AP1306" s="72"/>
      <c r="AQ1306" s="72"/>
      <c r="AR1306" s="72"/>
      <c r="AS1306" s="72"/>
      <c r="AT1306" s="72"/>
      <c r="AU1306" s="72"/>
    </row>
    <row r="1307" spans="27:64" x14ac:dyDescent="0.2">
      <c r="AA1307" s="72"/>
      <c r="AB1307" s="72"/>
      <c r="AC1307" s="72"/>
      <c r="AD1307" s="72"/>
      <c r="AE1307" s="72"/>
      <c r="AG1307" s="127"/>
      <c r="AN1307" s="72"/>
      <c r="AO1307" s="72"/>
      <c r="AP1307" s="72"/>
      <c r="AQ1307" s="72"/>
      <c r="AR1307" s="72"/>
      <c r="AS1307" s="72"/>
      <c r="AT1307" s="72"/>
      <c r="AU1307" s="72"/>
    </row>
    <row r="1308" spans="27:64" x14ac:dyDescent="0.2">
      <c r="AA1308" s="72"/>
      <c r="AB1308" s="72"/>
      <c r="AC1308" s="72"/>
      <c r="AD1308" s="72"/>
      <c r="AE1308" s="72"/>
      <c r="AG1308" s="127"/>
      <c r="AN1308" s="72"/>
      <c r="AO1308" s="72"/>
      <c r="AP1308" s="72"/>
      <c r="AQ1308" s="72"/>
      <c r="AR1308" s="72"/>
      <c r="AS1308" s="72"/>
      <c r="AT1308" s="72"/>
      <c r="AU1308" s="72"/>
    </row>
    <row r="1309" spans="27:64" x14ac:dyDescent="0.2">
      <c r="AA1309" s="72"/>
      <c r="AB1309" s="72"/>
      <c r="AC1309" s="72"/>
      <c r="AD1309" s="72"/>
      <c r="AE1309" s="72"/>
      <c r="AG1309" s="127"/>
      <c r="AN1309" s="72"/>
      <c r="AO1309" s="72"/>
      <c r="AP1309" s="72"/>
      <c r="AQ1309" s="72"/>
      <c r="AR1309" s="72"/>
      <c r="AS1309" s="72"/>
      <c r="AT1309" s="72"/>
      <c r="AU1309" s="72"/>
    </row>
    <row r="1310" spans="27:64" x14ac:dyDescent="0.2">
      <c r="AA1310" s="72"/>
      <c r="AB1310" s="72"/>
      <c r="AC1310" s="72"/>
      <c r="AD1310" s="72"/>
      <c r="AE1310" s="72"/>
      <c r="AG1310" s="127"/>
      <c r="AN1310" s="72"/>
      <c r="AO1310" s="72"/>
      <c r="AP1310" s="72"/>
      <c r="AQ1310" s="72"/>
      <c r="AR1310" s="72"/>
      <c r="AS1310" s="72"/>
      <c r="AT1310" s="72"/>
      <c r="AU1310" s="72"/>
    </row>
    <row r="1311" spans="27:64" x14ac:dyDescent="0.2">
      <c r="AA1311" s="72"/>
      <c r="AB1311" s="72"/>
      <c r="AC1311" s="72"/>
      <c r="AD1311" s="72"/>
      <c r="AE1311" s="72"/>
      <c r="AG1311" s="127"/>
      <c r="AN1311" s="72"/>
      <c r="AO1311" s="72"/>
      <c r="AP1311" s="72"/>
      <c r="AQ1311" s="72"/>
      <c r="AR1311" s="72"/>
      <c r="AS1311" s="72"/>
      <c r="AT1311" s="72"/>
      <c r="AU1311" s="72"/>
    </row>
    <row r="1312" spans="27:64" x14ac:dyDescent="0.2">
      <c r="AA1312" s="72"/>
      <c r="AB1312" s="72"/>
      <c r="AC1312" s="72"/>
      <c r="AD1312" s="72"/>
      <c r="AE1312" s="72"/>
      <c r="AG1312" s="127"/>
      <c r="AN1312" s="72"/>
      <c r="AO1312" s="72"/>
      <c r="AP1312" s="72"/>
      <c r="AQ1312" s="72"/>
      <c r="AR1312" s="72"/>
      <c r="AS1312" s="72"/>
      <c r="AT1312" s="72"/>
      <c r="AU1312" s="72"/>
    </row>
    <row r="1313" spans="27:64" x14ac:dyDescent="0.2">
      <c r="AA1313" s="72"/>
      <c r="AB1313" s="72"/>
      <c r="AC1313" s="72"/>
      <c r="AD1313" s="72"/>
      <c r="AE1313" s="72"/>
      <c r="AG1313" s="127"/>
      <c r="AN1313" s="72"/>
      <c r="AO1313" s="72"/>
      <c r="AP1313" s="72"/>
      <c r="AQ1313" s="72"/>
      <c r="AR1313" s="72"/>
      <c r="AS1313" s="72"/>
      <c r="AT1313" s="72"/>
      <c r="AU1313" s="72"/>
    </row>
    <row r="1314" spans="27:64" x14ac:dyDescent="0.2">
      <c r="AA1314" s="72"/>
      <c r="AB1314" s="72"/>
      <c r="AC1314" s="72"/>
      <c r="AD1314" s="72"/>
      <c r="AE1314" s="72"/>
      <c r="AG1314" s="127"/>
      <c r="AN1314" s="72"/>
      <c r="AO1314" s="72"/>
      <c r="AP1314" s="72"/>
      <c r="AQ1314" s="72"/>
      <c r="AR1314" s="72"/>
      <c r="AS1314" s="72"/>
      <c r="AT1314" s="72"/>
      <c r="AU1314" s="72"/>
    </row>
    <row r="1315" spans="27:64" x14ac:dyDescent="0.2">
      <c r="AA1315" s="72"/>
      <c r="AB1315" s="72"/>
      <c r="AC1315" s="72"/>
      <c r="AD1315" s="72"/>
      <c r="AE1315" s="72"/>
      <c r="AG1315" s="127"/>
      <c r="AN1315" s="72"/>
      <c r="AO1315" s="72"/>
      <c r="AP1315" s="72"/>
      <c r="AQ1315" s="72"/>
      <c r="AR1315" s="72"/>
      <c r="AS1315" s="72"/>
      <c r="AT1315" s="72"/>
      <c r="AU1315" s="72"/>
    </row>
    <row r="1316" spans="27:64" x14ac:dyDescent="0.2">
      <c r="AA1316" s="72"/>
      <c r="AB1316" s="72"/>
      <c r="AC1316" s="72"/>
      <c r="AD1316" s="72"/>
      <c r="AE1316" s="72"/>
      <c r="AG1316" s="127"/>
      <c r="AN1316" s="72"/>
      <c r="AO1316" s="72"/>
      <c r="AP1316" s="72"/>
      <c r="AQ1316" s="72"/>
      <c r="AR1316" s="72"/>
      <c r="AS1316" s="72"/>
      <c r="AT1316" s="72"/>
      <c r="AU1316" s="72"/>
    </row>
    <row r="1317" spans="27:64" x14ac:dyDescent="0.2">
      <c r="AA1317" s="72"/>
      <c r="AB1317" s="72"/>
      <c r="AC1317" s="72"/>
      <c r="AD1317" s="72"/>
      <c r="AE1317" s="72"/>
      <c r="AG1317" s="127"/>
      <c r="AN1317" s="72"/>
      <c r="AO1317" s="72"/>
      <c r="AP1317" s="72"/>
      <c r="AQ1317" s="72"/>
      <c r="AR1317" s="72"/>
      <c r="AS1317" s="72"/>
      <c r="AT1317" s="72"/>
      <c r="AU1317" s="72"/>
    </row>
    <row r="1318" spans="27:64" x14ac:dyDescent="0.2">
      <c r="AA1318" s="72"/>
      <c r="AB1318" s="72"/>
      <c r="AC1318" s="72"/>
      <c r="AD1318" s="72"/>
      <c r="AE1318" s="72"/>
      <c r="AG1318" s="127"/>
      <c r="AN1318" s="72"/>
      <c r="AO1318" s="72"/>
      <c r="AP1318" s="72"/>
      <c r="AQ1318" s="72"/>
      <c r="AR1318" s="72"/>
      <c r="AS1318" s="72"/>
      <c r="AT1318" s="72"/>
      <c r="AU1318" s="72"/>
    </row>
    <row r="1319" spans="27:64" x14ac:dyDescent="0.2">
      <c r="AA1319" s="72"/>
      <c r="AB1319" s="72"/>
      <c r="AC1319" s="72"/>
      <c r="AD1319" s="72"/>
      <c r="AE1319" s="72"/>
      <c r="AG1319" s="127"/>
      <c r="AN1319" s="72"/>
      <c r="AO1319" s="72"/>
      <c r="AP1319" s="72"/>
      <c r="AQ1319" s="72"/>
      <c r="AR1319" s="72"/>
      <c r="AS1319" s="72"/>
      <c r="AT1319" s="72"/>
      <c r="AU1319" s="72"/>
    </row>
    <row r="1320" spans="27:64" x14ac:dyDescent="0.2">
      <c r="AA1320" s="72"/>
      <c r="AB1320" s="72"/>
      <c r="AC1320" s="72"/>
      <c r="AD1320" s="72"/>
      <c r="AE1320" s="72"/>
      <c r="AG1320" s="127"/>
      <c r="AN1320" s="72"/>
      <c r="AO1320" s="72"/>
      <c r="AP1320" s="72"/>
      <c r="AQ1320" s="72"/>
      <c r="AR1320" s="72"/>
      <c r="AS1320" s="72"/>
      <c r="AT1320" s="72"/>
      <c r="AU1320" s="72"/>
    </row>
    <row r="1321" spans="27:64" x14ac:dyDescent="0.2">
      <c r="AA1321" s="72"/>
      <c r="AB1321" s="72"/>
      <c r="AC1321" s="72"/>
      <c r="AD1321" s="72"/>
      <c r="AE1321" s="72"/>
      <c r="AG1321" s="127"/>
      <c r="AN1321" s="72"/>
      <c r="AO1321" s="72"/>
      <c r="AP1321" s="72"/>
      <c r="AQ1321" s="72"/>
      <c r="AR1321" s="72"/>
      <c r="AS1321" s="72"/>
      <c r="AT1321" s="72"/>
      <c r="AU1321" s="72"/>
    </row>
    <row r="1322" spans="27:64" x14ac:dyDescent="0.2">
      <c r="AA1322" s="72"/>
      <c r="AB1322" s="72"/>
      <c r="AC1322" s="72"/>
      <c r="AD1322" s="72"/>
      <c r="AE1322" s="72"/>
      <c r="AG1322" s="127"/>
      <c r="AN1322" s="72"/>
      <c r="AO1322" s="72"/>
      <c r="AP1322" s="72"/>
      <c r="AQ1322" s="72"/>
      <c r="AR1322" s="72"/>
      <c r="AS1322" s="72"/>
      <c r="AT1322" s="72"/>
      <c r="AU1322" s="72"/>
    </row>
    <row r="1323" spans="27:64" x14ac:dyDescent="0.2">
      <c r="AA1323" s="72"/>
      <c r="AB1323" s="72"/>
      <c r="AC1323" s="72"/>
      <c r="AD1323" s="72"/>
      <c r="AE1323" s="72"/>
      <c r="AG1323" s="127"/>
      <c r="AN1323" s="72"/>
      <c r="AO1323" s="72"/>
      <c r="AP1323" s="72"/>
      <c r="AQ1323" s="72"/>
      <c r="AR1323" s="72"/>
      <c r="AS1323" s="72"/>
      <c r="AT1323" s="72"/>
      <c r="AU1323" s="72"/>
    </row>
    <row r="1324" spans="27:64" x14ac:dyDescent="0.2">
      <c r="AA1324" s="72"/>
      <c r="AB1324" s="72"/>
      <c r="AC1324" s="72"/>
      <c r="AD1324" s="72"/>
      <c r="AE1324" s="72"/>
      <c r="AG1324" s="127"/>
      <c r="AN1324" s="72"/>
      <c r="AO1324" s="72"/>
      <c r="AP1324" s="72"/>
      <c r="AQ1324" s="72"/>
      <c r="AR1324" s="72"/>
      <c r="AS1324" s="72"/>
      <c r="AT1324" s="72"/>
      <c r="AU1324" s="72"/>
    </row>
    <row r="1325" spans="27:64" x14ac:dyDescent="0.2">
      <c r="AA1325" s="72"/>
      <c r="AB1325" s="72"/>
      <c r="AC1325" s="72"/>
      <c r="AD1325" s="72"/>
      <c r="AE1325" s="72"/>
      <c r="AG1325" s="127"/>
      <c r="AN1325" s="72"/>
      <c r="AO1325" s="72"/>
      <c r="AP1325" s="72"/>
      <c r="AQ1325" s="72"/>
      <c r="AR1325" s="72"/>
      <c r="AS1325" s="72"/>
      <c r="AT1325" s="72"/>
      <c r="AU1325" s="72"/>
      <c r="AV1325" s="72"/>
      <c r="AW1325" s="72"/>
      <c r="AX1325" s="72"/>
      <c r="AY1325" s="72"/>
      <c r="AZ1325" s="72"/>
      <c r="BA1325" s="72"/>
      <c r="BB1325" s="72"/>
      <c r="BC1325" s="72"/>
      <c r="BD1325" s="72"/>
      <c r="BE1325" s="72"/>
      <c r="BF1325" s="72"/>
      <c r="BG1325" s="72"/>
      <c r="BH1325" s="72"/>
      <c r="BI1325" s="72"/>
      <c r="BJ1325" s="72"/>
      <c r="BK1325" s="72"/>
      <c r="BL1325" s="72"/>
    </row>
    <row r="1326" spans="27:64" x14ac:dyDescent="0.2">
      <c r="AA1326" s="72"/>
      <c r="AB1326" s="72"/>
      <c r="AC1326" s="72"/>
      <c r="AD1326" s="72"/>
      <c r="AE1326" s="72"/>
      <c r="AG1326" s="127"/>
      <c r="AN1326" s="72"/>
      <c r="AO1326" s="72"/>
      <c r="AP1326" s="72"/>
      <c r="AQ1326" s="72"/>
      <c r="AR1326" s="72"/>
      <c r="AS1326" s="72"/>
      <c r="AT1326" s="72"/>
      <c r="AU1326" s="72"/>
    </row>
    <row r="1327" spans="27:64" x14ac:dyDescent="0.2">
      <c r="AA1327" s="72"/>
      <c r="AB1327" s="72"/>
      <c r="AC1327" s="72"/>
      <c r="AD1327" s="72"/>
      <c r="AE1327" s="72"/>
      <c r="AG1327" s="127"/>
      <c r="AN1327" s="72"/>
      <c r="AO1327" s="72"/>
      <c r="AP1327" s="72"/>
      <c r="AQ1327" s="72"/>
      <c r="AR1327" s="72"/>
      <c r="AS1327" s="72"/>
      <c r="AT1327" s="72"/>
      <c r="AU1327" s="72"/>
      <c r="AV1327" s="72"/>
      <c r="AW1327" s="72"/>
      <c r="AX1327" s="72"/>
      <c r="AY1327" s="72"/>
      <c r="AZ1327" s="72"/>
      <c r="BA1327" s="72"/>
      <c r="BB1327" s="72"/>
      <c r="BC1327" s="72"/>
      <c r="BD1327" s="72"/>
      <c r="BE1327" s="72"/>
      <c r="BF1327" s="72"/>
      <c r="BG1327" s="72"/>
      <c r="BH1327" s="72"/>
      <c r="BI1327" s="72"/>
      <c r="BJ1327" s="72"/>
      <c r="BK1327" s="72"/>
      <c r="BL1327" s="72"/>
    </row>
    <row r="1328" spans="27:64" x14ac:dyDescent="0.2">
      <c r="AA1328" s="72"/>
      <c r="AB1328" s="72"/>
      <c r="AC1328" s="72"/>
      <c r="AD1328" s="72"/>
      <c r="AE1328" s="72"/>
      <c r="AG1328" s="127"/>
      <c r="AN1328" s="72"/>
      <c r="AO1328" s="72"/>
      <c r="AP1328" s="72"/>
      <c r="AQ1328" s="72"/>
      <c r="AR1328" s="72"/>
      <c r="AS1328" s="72"/>
      <c r="AT1328" s="72"/>
      <c r="AU1328" s="72"/>
    </row>
    <row r="1329" spans="27:64" x14ac:dyDescent="0.2">
      <c r="AA1329" s="72"/>
      <c r="AB1329" s="72"/>
      <c r="AC1329" s="72"/>
      <c r="AD1329" s="72"/>
      <c r="AE1329" s="72"/>
      <c r="AG1329" s="127"/>
      <c r="AN1329" s="72"/>
      <c r="AO1329" s="72"/>
      <c r="AP1329" s="72"/>
      <c r="AQ1329" s="72"/>
      <c r="AR1329" s="72"/>
      <c r="AS1329" s="72"/>
      <c r="AT1329" s="72"/>
      <c r="AU1329" s="72"/>
      <c r="AV1329" s="72"/>
      <c r="AW1329" s="72"/>
      <c r="AX1329" s="72"/>
      <c r="AY1329" s="72"/>
      <c r="AZ1329" s="72"/>
      <c r="BA1329" s="72"/>
      <c r="BB1329" s="72"/>
      <c r="BC1329" s="72"/>
      <c r="BD1329" s="72"/>
      <c r="BE1329" s="72"/>
      <c r="BF1329" s="72"/>
      <c r="BG1329" s="72"/>
      <c r="BH1329" s="72"/>
      <c r="BI1329" s="72"/>
      <c r="BJ1329" s="72"/>
      <c r="BK1329" s="72"/>
      <c r="BL1329" s="72"/>
    </row>
    <row r="1330" spans="27:64" x14ac:dyDescent="0.2">
      <c r="AA1330" s="72"/>
      <c r="AB1330" s="72"/>
      <c r="AC1330" s="72"/>
      <c r="AD1330" s="72"/>
      <c r="AE1330" s="72"/>
      <c r="AG1330" s="127"/>
      <c r="AN1330" s="72"/>
      <c r="AO1330" s="72"/>
      <c r="AP1330" s="72"/>
      <c r="AQ1330" s="72"/>
      <c r="AR1330" s="72"/>
      <c r="AS1330" s="72"/>
      <c r="AT1330" s="72"/>
      <c r="AU1330" s="72"/>
    </row>
    <row r="1331" spans="27:64" x14ac:dyDescent="0.2">
      <c r="AA1331" s="72"/>
      <c r="AB1331" s="72"/>
      <c r="AC1331" s="72"/>
      <c r="AD1331" s="72"/>
      <c r="AE1331" s="72"/>
      <c r="AG1331" s="127"/>
      <c r="AN1331" s="72"/>
      <c r="AO1331" s="72"/>
      <c r="AP1331" s="72"/>
      <c r="AQ1331" s="72"/>
      <c r="AR1331" s="72"/>
      <c r="AS1331" s="72"/>
      <c r="AT1331" s="72"/>
      <c r="AU1331" s="72"/>
    </row>
    <row r="1332" spans="27:64" x14ac:dyDescent="0.2">
      <c r="AA1332" s="72"/>
      <c r="AB1332" s="72"/>
      <c r="AC1332" s="72"/>
      <c r="AD1332" s="72"/>
      <c r="AE1332" s="72"/>
      <c r="AG1332" s="127"/>
      <c r="AN1332" s="72"/>
      <c r="AO1332" s="72"/>
      <c r="AP1332" s="72"/>
      <c r="AQ1332" s="72"/>
      <c r="AR1332" s="72"/>
      <c r="AS1332" s="72"/>
      <c r="AT1332" s="72"/>
      <c r="AU1332" s="72"/>
    </row>
    <row r="1333" spans="27:64" x14ac:dyDescent="0.2">
      <c r="AA1333" s="72"/>
      <c r="AB1333" s="72"/>
      <c r="AC1333" s="72"/>
      <c r="AD1333" s="72"/>
      <c r="AE1333" s="72"/>
      <c r="AG1333" s="127"/>
      <c r="AN1333" s="72"/>
      <c r="AO1333" s="72"/>
      <c r="AP1333" s="72"/>
      <c r="AQ1333" s="72"/>
      <c r="AR1333" s="72"/>
      <c r="AS1333" s="72"/>
      <c r="AT1333" s="72"/>
      <c r="AU1333" s="72"/>
    </row>
    <row r="1334" spans="27:64" x14ac:dyDescent="0.2">
      <c r="AA1334" s="72"/>
      <c r="AB1334" s="72"/>
      <c r="AC1334" s="72"/>
      <c r="AD1334" s="72"/>
      <c r="AE1334" s="72"/>
      <c r="AG1334" s="127"/>
      <c r="AN1334" s="72"/>
      <c r="AO1334" s="72"/>
      <c r="AP1334" s="72"/>
      <c r="AQ1334" s="72"/>
      <c r="AR1334" s="72"/>
      <c r="AS1334" s="72"/>
      <c r="AT1334" s="72"/>
      <c r="AU1334" s="72"/>
    </row>
    <row r="1335" spans="27:64" x14ac:dyDescent="0.2">
      <c r="AA1335" s="72"/>
      <c r="AB1335" s="72"/>
      <c r="AC1335" s="72"/>
      <c r="AD1335" s="72"/>
      <c r="AE1335" s="72"/>
      <c r="AG1335" s="127"/>
      <c r="AN1335" s="72"/>
      <c r="AO1335" s="72"/>
      <c r="AP1335" s="72"/>
      <c r="AQ1335" s="72"/>
      <c r="AR1335" s="72"/>
      <c r="AS1335" s="72"/>
      <c r="AT1335" s="72"/>
      <c r="AU1335" s="72"/>
    </row>
    <row r="1336" spans="27:64" x14ac:dyDescent="0.2">
      <c r="AA1336" s="72"/>
      <c r="AB1336" s="72"/>
      <c r="AC1336" s="72"/>
      <c r="AD1336" s="72"/>
      <c r="AE1336" s="72"/>
      <c r="AG1336" s="127"/>
      <c r="AN1336" s="72"/>
      <c r="AO1336" s="72"/>
      <c r="AP1336" s="72"/>
      <c r="AQ1336" s="72"/>
      <c r="AR1336" s="72"/>
      <c r="AS1336" s="72"/>
      <c r="AT1336" s="72"/>
      <c r="AU1336" s="72"/>
    </row>
    <row r="1337" spans="27:64" x14ac:dyDescent="0.2">
      <c r="AA1337" s="72"/>
      <c r="AB1337" s="72"/>
      <c r="AC1337" s="72"/>
      <c r="AD1337" s="72"/>
      <c r="AE1337" s="72"/>
      <c r="AG1337" s="127"/>
      <c r="AN1337" s="72"/>
      <c r="AO1337" s="72"/>
      <c r="AP1337" s="72"/>
      <c r="AQ1337" s="72"/>
      <c r="AR1337" s="72"/>
      <c r="AS1337" s="72"/>
      <c r="AT1337" s="72"/>
      <c r="AU1337" s="72"/>
    </row>
    <row r="1338" spans="27:64" x14ac:dyDescent="0.2">
      <c r="AA1338" s="72"/>
      <c r="AB1338" s="72"/>
      <c r="AC1338" s="72"/>
      <c r="AD1338" s="72"/>
      <c r="AE1338" s="72"/>
      <c r="AG1338" s="127"/>
      <c r="AN1338" s="72"/>
      <c r="AO1338" s="72"/>
      <c r="AP1338" s="72"/>
      <c r="AQ1338" s="72"/>
      <c r="AR1338" s="72"/>
      <c r="AS1338" s="72"/>
      <c r="AT1338" s="72"/>
      <c r="AU1338" s="72"/>
      <c r="AV1338" s="72"/>
    </row>
    <row r="1339" spans="27:64" x14ac:dyDescent="0.2">
      <c r="AA1339" s="72"/>
      <c r="AB1339" s="72"/>
      <c r="AC1339" s="72"/>
      <c r="AD1339" s="72"/>
      <c r="AE1339" s="72"/>
      <c r="AG1339" s="127"/>
      <c r="AN1339" s="72"/>
      <c r="AO1339" s="72"/>
      <c r="AP1339" s="72"/>
      <c r="AQ1339" s="72"/>
      <c r="AR1339" s="72"/>
      <c r="AS1339" s="72"/>
      <c r="AT1339" s="72"/>
      <c r="AU1339" s="72"/>
    </row>
    <row r="1340" spans="27:64" x14ac:dyDescent="0.2">
      <c r="AA1340" s="72"/>
      <c r="AB1340" s="72"/>
      <c r="AC1340" s="72"/>
      <c r="AD1340" s="72"/>
      <c r="AE1340" s="72"/>
      <c r="AG1340" s="127"/>
      <c r="AN1340" s="72"/>
      <c r="AO1340" s="72"/>
      <c r="AP1340" s="72"/>
      <c r="AQ1340" s="72"/>
      <c r="AR1340" s="72"/>
      <c r="AS1340" s="72"/>
      <c r="AT1340" s="72"/>
      <c r="AU1340" s="72"/>
      <c r="AV1340" s="72"/>
    </row>
    <row r="1341" spans="27:64" x14ac:dyDescent="0.2">
      <c r="AA1341" s="72"/>
      <c r="AB1341" s="72"/>
      <c r="AC1341" s="72"/>
      <c r="AD1341" s="72"/>
      <c r="AE1341" s="72"/>
      <c r="AG1341" s="127"/>
      <c r="AN1341" s="72"/>
      <c r="AO1341" s="72"/>
      <c r="AP1341" s="72"/>
      <c r="AQ1341" s="72"/>
      <c r="AR1341" s="72"/>
      <c r="AS1341" s="72"/>
      <c r="AT1341" s="72"/>
      <c r="AU1341" s="72"/>
      <c r="AV1341" s="72"/>
      <c r="AW1341" s="72"/>
      <c r="AX1341" s="72"/>
      <c r="AY1341" s="72"/>
      <c r="AZ1341" s="72"/>
      <c r="BA1341" s="72"/>
      <c r="BB1341" s="72"/>
      <c r="BC1341" s="72"/>
      <c r="BD1341" s="72"/>
      <c r="BE1341" s="72"/>
      <c r="BF1341" s="72"/>
      <c r="BG1341" s="72"/>
      <c r="BH1341" s="72"/>
      <c r="BI1341" s="72"/>
      <c r="BJ1341" s="72"/>
      <c r="BK1341" s="72"/>
      <c r="BL1341" s="72"/>
    </row>
    <row r="1342" spans="27:64" x14ac:dyDescent="0.2">
      <c r="AA1342" s="72"/>
      <c r="AB1342" s="72"/>
      <c r="AC1342" s="72"/>
      <c r="AD1342" s="72"/>
      <c r="AE1342" s="72"/>
      <c r="AG1342" s="127"/>
      <c r="AN1342" s="72"/>
      <c r="AO1342" s="72"/>
      <c r="AP1342" s="72"/>
      <c r="AQ1342" s="72"/>
      <c r="AR1342" s="72"/>
      <c r="AS1342" s="72"/>
      <c r="AT1342" s="72"/>
      <c r="AU1342" s="72"/>
    </row>
    <row r="1343" spans="27:64" x14ac:dyDescent="0.2">
      <c r="AA1343" s="72"/>
      <c r="AB1343" s="72"/>
      <c r="AC1343" s="72"/>
      <c r="AD1343" s="72"/>
      <c r="AE1343" s="72"/>
      <c r="AG1343" s="127"/>
      <c r="AN1343" s="72"/>
      <c r="AO1343" s="72"/>
      <c r="AP1343" s="72"/>
      <c r="AQ1343" s="72"/>
      <c r="AR1343" s="72"/>
      <c r="AS1343" s="72"/>
      <c r="AT1343" s="72"/>
      <c r="AU1343" s="72"/>
    </row>
    <row r="1344" spans="27:64" x14ac:dyDescent="0.2">
      <c r="AA1344" s="72"/>
      <c r="AB1344" s="72"/>
      <c r="AC1344" s="72"/>
      <c r="AD1344" s="72"/>
      <c r="AE1344" s="72"/>
      <c r="AG1344" s="127"/>
      <c r="AN1344" s="72"/>
      <c r="AO1344" s="72"/>
      <c r="AP1344" s="72"/>
      <c r="AQ1344" s="72"/>
      <c r="AR1344" s="72"/>
      <c r="AS1344" s="72"/>
      <c r="AT1344" s="72"/>
      <c r="AU1344" s="72"/>
    </row>
    <row r="1345" spans="27:64" x14ac:dyDescent="0.2">
      <c r="AA1345" s="72"/>
      <c r="AB1345" s="72"/>
      <c r="AC1345" s="72"/>
      <c r="AD1345" s="72"/>
      <c r="AE1345" s="72"/>
      <c r="AG1345" s="127"/>
      <c r="AN1345" s="72"/>
      <c r="AO1345" s="72"/>
      <c r="AP1345" s="72"/>
      <c r="AQ1345" s="72"/>
      <c r="AR1345" s="72"/>
      <c r="AS1345" s="72"/>
      <c r="AT1345" s="72"/>
      <c r="AU1345" s="72"/>
    </row>
    <row r="1346" spans="27:64" x14ac:dyDescent="0.2">
      <c r="AA1346" s="72"/>
      <c r="AB1346" s="72"/>
      <c r="AC1346" s="72"/>
      <c r="AD1346" s="72"/>
      <c r="AE1346" s="72"/>
      <c r="AG1346" s="127"/>
      <c r="AN1346" s="72"/>
      <c r="AO1346" s="72"/>
      <c r="AP1346" s="72"/>
      <c r="AQ1346" s="72"/>
      <c r="AR1346" s="72"/>
      <c r="AS1346" s="72"/>
      <c r="AT1346" s="72"/>
      <c r="AU1346" s="72"/>
    </row>
    <row r="1347" spans="27:64" x14ac:dyDescent="0.2">
      <c r="AA1347" s="72"/>
      <c r="AB1347" s="72"/>
      <c r="AC1347" s="72"/>
      <c r="AD1347" s="72"/>
      <c r="AE1347" s="72"/>
      <c r="AG1347" s="127"/>
      <c r="AN1347" s="72"/>
      <c r="AO1347" s="72"/>
      <c r="AP1347" s="72"/>
      <c r="AQ1347" s="72"/>
      <c r="AR1347" s="72"/>
      <c r="AS1347" s="72"/>
      <c r="AT1347" s="72"/>
      <c r="AU1347" s="72"/>
    </row>
    <row r="1348" spans="27:64" x14ac:dyDescent="0.2">
      <c r="AA1348" s="72"/>
      <c r="AB1348" s="72"/>
      <c r="AC1348" s="72"/>
      <c r="AD1348" s="72"/>
      <c r="AE1348" s="72"/>
      <c r="AG1348" s="127"/>
      <c r="AN1348" s="72"/>
      <c r="AO1348" s="72"/>
      <c r="AP1348" s="72"/>
      <c r="AQ1348" s="72"/>
      <c r="AR1348" s="72"/>
      <c r="AS1348" s="72"/>
      <c r="AT1348" s="72"/>
      <c r="AU1348" s="72"/>
      <c r="AV1348" s="72"/>
      <c r="AW1348" s="72"/>
      <c r="AX1348" s="72"/>
      <c r="AY1348" s="72"/>
      <c r="AZ1348" s="72"/>
      <c r="BA1348" s="72"/>
      <c r="BB1348" s="72"/>
      <c r="BC1348" s="72"/>
      <c r="BD1348" s="72"/>
      <c r="BE1348" s="72"/>
      <c r="BF1348" s="72"/>
      <c r="BG1348" s="72"/>
      <c r="BH1348" s="72"/>
      <c r="BI1348" s="72"/>
      <c r="BJ1348" s="72"/>
      <c r="BK1348" s="72"/>
      <c r="BL1348" s="72"/>
    </row>
    <row r="1349" spans="27:64" x14ac:dyDescent="0.2">
      <c r="AA1349" s="72"/>
      <c r="AB1349" s="72"/>
      <c r="AC1349" s="72"/>
      <c r="AD1349" s="72"/>
      <c r="AE1349" s="72"/>
      <c r="AG1349" s="127"/>
      <c r="AN1349" s="72"/>
      <c r="AO1349" s="72"/>
      <c r="AP1349" s="72"/>
      <c r="AQ1349" s="72"/>
      <c r="AR1349" s="72"/>
      <c r="AS1349" s="72"/>
      <c r="AT1349" s="72"/>
      <c r="AU1349" s="72"/>
      <c r="AV1349" s="72"/>
      <c r="AX1349" s="72"/>
    </row>
    <row r="1350" spans="27:64" x14ac:dyDescent="0.2">
      <c r="AA1350" s="72"/>
      <c r="AB1350" s="72"/>
      <c r="AC1350" s="72"/>
      <c r="AD1350" s="72"/>
      <c r="AE1350" s="72"/>
      <c r="AG1350" s="127"/>
      <c r="AN1350" s="72"/>
      <c r="AO1350" s="72"/>
      <c r="AP1350" s="72"/>
      <c r="AQ1350" s="72"/>
      <c r="AR1350" s="72"/>
      <c r="AS1350" s="72"/>
      <c r="AT1350" s="72"/>
      <c r="AU1350" s="72"/>
      <c r="AV1350" s="72"/>
      <c r="AW1350" s="72"/>
      <c r="AX1350" s="72"/>
      <c r="AY1350" s="72"/>
      <c r="AZ1350" s="72"/>
      <c r="BA1350" s="72"/>
      <c r="BB1350" s="72"/>
      <c r="BC1350" s="72"/>
      <c r="BD1350" s="72"/>
      <c r="BE1350" s="72"/>
      <c r="BF1350" s="72"/>
      <c r="BG1350" s="72"/>
      <c r="BH1350" s="72"/>
      <c r="BI1350" s="72"/>
      <c r="BJ1350" s="72"/>
      <c r="BK1350" s="72"/>
      <c r="BL1350" s="72"/>
    </row>
    <row r="1351" spans="27:64" x14ac:dyDescent="0.2">
      <c r="AA1351" s="72"/>
      <c r="AB1351" s="72"/>
      <c r="AC1351" s="72"/>
      <c r="AD1351" s="72"/>
      <c r="AE1351" s="72"/>
      <c r="AG1351" s="127"/>
      <c r="AN1351" s="72"/>
      <c r="AO1351" s="72"/>
      <c r="AP1351" s="72"/>
      <c r="AQ1351" s="72"/>
      <c r="AR1351" s="72"/>
      <c r="AS1351" s="72"/>
      <c r="AT1351" s="72"/>
      <c r="AU1351" s="72"/>
      <c r="AV1351" s="72"/>
      <c r="AW1351" s="72"/>
      <c r="AX1351" s="72"/>
      <c r="AY1351" s="72"/>
      <c r="AZ1351" s="72"/>
      <c r="BA1351" s="72"/>
      <c r="BB1351" s="72"/>
      <c r="BC1351" s="72"/>
      <c r="BD1351" s="72"/>
      <c r="BE1351" s="72"/>
      <c r="BF1351" s="72"/>
      <c r="BG1351" s="72"/>
      <c r="BH1351" s="72"/>
      <c r="BI1351" s="72"/>
      <c r="BJ1351" s="72"/>
      <c r="BK1351" s="72"/>
      <c r="BL1351" s="72"/>
    </row>
    <row r="1352" spans="27:64" x14ac:dyDescent="0.2">
      <c r="AA1352" s="72"/>
      <c r="AB1352" s="72"/>
      <c r="AC1352" s="72"/>
      <c r="AD1352" s="72"/>
      <c r="AE1352" s="72"/>
      <c r="AG1352" s="127"/>
      <c r="AN1352" s="72"/>
      <c r="AO1352" s="72"/>
      <c r="AP1352" s="72"/>
      <c r="AQ1352" s="72"/>
      <c r="AR1352" s="72"/>
      <c r="AS1352" s="72"/>
      <c r="AT1352" s="72"/>
      <c r="AU1352" s="72"/>
    </row>
    <row r="1353" spans="27:64" x14ac:dyDescent="0.2">
      <c r="AA1353" s="72"/>
      <c r="AB1353" s="72"/>
      <c r="AC1353" s="72"/>
      <c r="AD1353" s="72"/>
      <c r="AE1353" s="72"/>
      <c r="AG1353" s="127"/>
      <c r="AN1353" s="72"/>
      <c r="AO1353" s="72"/>
      <c r="AP1353" s="72"/>
      <c r="AQ1353" s="72"/>
      <c r="AR1353" s="72"/>
      <c r="AS1353" s="72"/>
      <c r="AT1353" s="72"/>
      <c r="AU1353" s="72"/>
    </row>
    <row r="1354" spans="27:64" x14ac:dyDescent="0.2">
      <c r="AA1354" s="72"/>
      <c r="AB1354" s="72"/>
      <c r="AC1354" s="72"/>
      <c r="AD1354" s="72"/>
      <c r="AE1354" s="72"/>
      <c r="AG1354" s="127"/>
      <c r="AN1354" s="72"/>
      <c r="AO1354" s="72"/>
      <c r="AP1354" s="72"/>
      <c r="AQ1354" s="72"/>
      <c r="AR1354" s="72"/>
      <c r="AS1354" s="72"/>
      <c r="AT1354" s="72"/>
      <c r="AU1354" s="72"/>
    </row>
    <row r="1355" spans="27:64" x14ac:dyDescent="0.2">
      <c r="AA1355" s="72"/>
      <c r="AB1355" s="72"/>
      <c r="AC1355" s="72"/>
      <c r="AD1355" s="72"/>
      <c r="AE1355" s="72"/>
      <c r="AG1355" s="127"/>
      <c r="AN1355" s="72"/>
      <c r="AO1355" s="72"/>
      <c r="AP1355" s="72"/>
      <c r="AQ1355" s="72"/>
      <c r="AR1355" s="72"/>
      <c r="AS1355" s="72"/>
      <c r="AT1355" s="72"/>
      <c r="AU1355" s="72"/>
    </row>
    <row r="1356" spans="27:64" x14ac:dyDescent="0.2">
      <c r="AA1356" s="72"/>
      <c r="AB1356" s="72"/>
      <c r="AC1356" s="72"/>
      <c r="AD1356" s="72"/>
      <c r="AE1356" s="72"/>
      <c r="AG1356" s="127"/>
      <c r="AN1356" s="72"/>
      <c r="AO1356" s="72"/>
      <c r="AP1356" s="72"/>
      <c r="AQ1356" s="72"/>
      <c r="AR1356" s="72"/>
      <c r="AS1356" s="72"/>
      <c r="AT1356" s="72"/>
      <c r="AU1356" s="72"/>
    </row>
    <row r="1357" spans="27:64" x14ac:dyDescent="0.2">
      <c r="AA1357" s="72"/>
      <c r="AB1357" s="72"/>
      <c r="AC1357" s="72"/>
      <c r="AD1357" s="72"/>
      <c r="AE1357" s="72"/>
      <c r="AG1357" s="127"/>
      <c r="AN1357" s="72"/>
      <c r="AO1357" s="72"/>
      <c r="AP1357" s="72"/>
      <c r="AQ1357" s="72"/>
      <c r="AR1357" s="72"/>
      <c r="AS1357" s="72"/>
      <c r="AT1357" s="72"/>
      <c r="AU1357" s="72"/>
    </row>
    <row r="1358" spans="27:64" x14ac:dyDescent="0.2">
      <c r="AA1358" s="72"/>
      <c r="AB1358" s="72"/>
      <c r="AC1358" s="72"/>
      <c r="AD1358" s="72"/>
      <c r="AE1358" s="72"/>
      <c r="AG1358" s="127"/>
      <c r="AN1358" s="72"/>
      <c r="AO1358" s="72"/>
      <c r="AP1358" s="72"/>
      <c r="AQ1358" s="72"/>
      <c r="AR1358" s="72"/>
      <c r="AS1358" s="72"/>
      <c r="AT1358" s="72"/>
      <c r="AU1358" s="72"/>
    </row>
    <row r="1359" spans="27:64" x14ac:dyDescent="0.2">
      <c r="AA1359" s="72"/>
      <c r="AB1359" s="72"/>
      <c r="AC1359" s="72"/>
      <c r="AD1359" s="72"/>
      <c r="AE1359" s="72"/>
      <c r="AG1359" s="127"/>
      <c r="AN1359" s="72"/>
      <c r="AO1359" s="72"/>
      <c r="AP1359" s="72"/>
      <c r="AQ1359" s="72"/>
      <c r="AR1359" s="72"/>
      <c r="AS1359" s="72"/>
      <c r="AT1359" s="72"/>
      <c r="AU1359" s="72"/>
    </row>
    <row r="1360" spans="27:64" x14ac:dyDescent="0.2">
      <c r="AA1360" s="72"/>
      <c r="AB1360" s="72"/>
      <c r="AC1360" s="72"/>
      <c r="AD1360" s="72"/>
      <c r="AE1360" s="72"/>
      <c r="AG1360" s="127"/>
      <c r="AN1360" s="72"/>
      <c r="AO1360" s="72"/>
      <c r="AP1360" s="72"/>
      <c r="AQ1360" s="72"/>
      <c r="AR1360" s="72"/>
      <c r="AS1360" s="72"/>
      <c r="AT1360" s="72"/>
      <c r="AU1360" s="72"/>
    </row>
    <row r="1361" spans="27:64" x14ac:dyDescent="0.2">
      <c r="AA1361" s="72"/>
      <c r="AB1361" s="72"/>
      <c r="AC1361" s="72"/>
      <c r="AD1361" s="72"/>
      <c r="AE1361" s="72"/>
      <c r="AG1361" s="127"/>
      <c r="AN1361" s="72"/>
      <c r="AO1361" s="72"/>
      <c r="AP1361" s="72"/>
      <c r="AQ1361" s="72"/>
      <c r="AR1361" s="72"/>
      <c r="AS1361" s="72"/>
      <c r="AT1361" s="72"/>
      <c r="AU1361" s="72"/>
    </row>
    <row r="1362" spans="27:64" x14ac:dyDescent="0.2">
      <c r="AA1362" s="72"/>
      <c r="AB1362" s="72"/>
      <c r="AC1362" s="72"/>
      <c r="AD1362" s="72"/>
      <c r="AE1362" s="72"/>
      <c r="AG1362" s="127"/>
      <c r="AN1362" s="72"/>
      <c r="AO1362" s="72"/>
      <c r="AP1362" s="72"/>
      <c r="AQ1362" s="72"/>
      <c r="AR1362" s="72"/>
      <c r="AS1362" s="72"/>
      <c r="AT1362" s="72"/>
      <c r="AU1362" s="72"/>
    </row>
    <row r="1363" spans="27:64" x14ac:dyDescent="0.2">
      <c r="AA1363" s="72"/>
      <c r="AB1363" s="72"/>
      <c r="AC1363" s="72"/>
      <c r="AD1363" s="72"/>
      <c r="AE1363" s="72"/>
      <c r="AG1363" s="127"/>
      <c r="AN1363" s="72"/>
      <c r="AO1363" s="72"/>
      <c r="AP1363" s="72"/>
      <c r="AQ1363" s="72"/>
      <c r="AR1363" s="72"/>
      <c r="AS1363" s="72"/>
      <c r="AT1363" s="72"/>
      <c r="AU1363" s="72"/>
    </row>
    <row r="1364" spans="27:64" x14ac:dyDescent="0.2">
      <c r="AA1364" s="72"/>
      <c r="AB1364" s="72"/>
      <c r="AC1364" s="72"/>
      <c r="AD1364" s="72"/>
      <c r="AE1364" s="72"/>
      <c r="AG1364" s="127"/>
      <c r="AN1364" s="72"/>
      <c r="AO1364" s="72"/>
      <c r="AP1364" s="72"/>
      <c r="AQ1364" s="72"/>
      <c r="AR1364" s="72"/>
      <c r="AS1364" s="72"/>
      <c r="AT1364" s="72"/>
      <c r="AU1364" s="72"/>
    </row>
    <row r="1365" spans="27:64" x14ac:dyDescent="0.2">
      <c r="AA1365" s="72"/>
      <c r="AB1365" s="72"/>
      <c r="AC1365" s="72"/>
      <c r="AD1365" s="72"/>
      <c r="AE1365" s="72"/>
      <c r="AG1365" s="127"/>
      <c r="AN1365" s="72"/>
      <c r="AO1365" s="72"/>
      <c r="AP1365" s="72"/>
      <c r="AQ1365" s="72"/>
      <c r="AR1365" s="72"/>
      <c r="AS1365" s="72"/>
      <c r="AT1365" s="72"/>
      <c r="AU1365" s="72"/>
    </row>
    <row r="1366" spans="27:64" x14ac:dyDescent="0.2">
      <c r="AA1366" s="72"/>
      <c r="AB1366" s="72"/>
      <c r="AC1366" s="72"/>
      <c r="AD1366" s="72"/>
      <c r="AE1366" s="72"/>
      <c r="AG1366" s="127"/>
      <c r="AN1366" s="72"/>
      <c r="AO1366" s="72"/>
      <c r="AP1366" s="72"/>
      <c r="AQ1366" s="72"/>
      <c r="AR1366" s="72"/>
      <c r="AS1366" s="72"/>
      <c r="AT1366" s="72"/>
      <c r="AU1366" s="72"/>
    </row>
    <row r="1367" spans="27:64" x14ac:dyDescent="0.2">
      <c r="AA1367" s="72"/>
      <c r="AB1367" s="72"/>
      <c r="AC1367" s="72"/>
      <c r="AD1367" s="72"/>
      <c r="AE1367" s="72"/>
      <c r="AG1367" s="127"/>
      <c r="AN1367" s="72"/>
      <c r="AO1367" s="72"/>
      <c r="AP1367" s="72"/>
      <c r="AQ1367" s="72"/>
      <c r="AR1367" s="72"/>
      <c r="AS1367" s="72"/>
      <c r="AT1367" s="72"/>
      <c r="AU1367" s="72"/>
    </row>
    <row r="1368" spans="27:64" x14ac:dyDescent="0.2">
      <c r="AA1368" s="72"/>
      <c r="AB1368" s="72"/>
      <c r="AC1368" s="72"/>
      <c r="AD1368" s="72"/>
      <c r="AE1368" s="72"/>
      <c r="AG1368" s="127"/>
      <c r="AN1368" s="72"/>
      <c r="AO1368" s="72"/>
      <c r="AP1368" s="72"/>
      <c r="AQ1368" s="72"/>
      <c r="AR1368" s="72"/>
      <c r="AS1368" s="72"/>
      <c r="AT1368" s="72"/>
      <c r="AU1368" s="72"/>
    </row>
    <row r="1369" spans="27:64" x14ac:dyDescent="0.2">
      <c r="AA1369" s="72"/>
      <c r="AB1369" s="72"/>
      <c r="AC1369" s="72"/>
      <c r="AD1369" s="72"/>
      <c r="AE1369" s="72"/>
      <c r="AG1369" s="127"/>
      <c r="AN1369" s="72"/>
      <c r="AO1369" s="72"/>
      <c r="AP1369" s="72"/>
      <c r="AQ1369" s="72"/>
      <c r="AR1369" s="72"/>
      <c r="AS1369" s="72"/>
      <c r="AT1369" s="72"/>
      <c r="AU1369" s="72"/>
      <c r="AV1369" s="72"/>
      <c r="AX1369" s="72"/>
      <c r="AY1369" s="72"/>
      <c r="AZ1369" s="72"/>
      <c r="BA1369" s="72"/>
      <c r="BB1369" s="72"/>
      <c r="BC1369" s="72"/>
      <c r="BD1369" s="72"/>
      <c r="BE1369" s="72"/>
      <c r="BF1369" s="72"/>
      <c r="BG1369" s="72"/>
      <c r="BH1369" s="72"/>
      <c r="BI1369" s="72"/>
      <c r="BJ1369" s="72"/>
      <c r="BK1369" s="72"/>
      <c r="BL1369" s="72"/>
    </row>
    <row r="1370" spans="27:64" x14ac:dyDescent="0.2">
      <c r="AA1370" s="72"/>
      <c r="AB1370" s="72"/>
      <c r="AC1370" s="72"/>
      <c r="AD1370" s="72"/>
      <c r="AE1370" s="72"/>
      <c r="AG1370" s="127"/>
      <c r="AN1370" s="72"/>
      <c r="AO1370" s="72"/>
      <c r="AP1370" s="72"/>
      <c r="AQ1370" s="72"/>
      <c r="AR1370" s="72"/>
      <c r="AS1370" s="72"/>
      <c r="AT1370" s="72"/>
      <c r="AU1370" s="72"/>
    </row>
    <row r="1371" spans="27:64" x14ac:dyDescent="0.2">
      <c r="AA1371" s="72"/>
      <c r="AB1371" s="72"/>
      <c r="AC1371" s="72"/>
      <c r="AD1371" s="72"/>
      <c r="AE1371" s="72"/>
      <c r="AG1371" s="127"/>
      <c r="AN1371" s="72"/>
      <c r="AO1371" s="72"/>
      <c r="AP1371" s="72"/>
      <c r="AQ1371" s="72"/>
      <c r="AR1371" s="72"/>
      <c r="AS1371" s="72"/>
      <c r="AT1371" s="72"/>
      <c r="AU1371" s="72"/>
    </row>
    <row r="1372" spans="27:64" x14ac:dyDescent="0.2">
      <c r="AA1372" s="72"/>
      <c r="AB1372" s="72"/>
      <c r="AC1372" s="72"/>
      <c r="AD1372" s="72"/>
      <c r="AE1372" s="72"/>
      <c r="AG1372" s="127"/>
      <c r="AN1372" s="72"/>
      <c r="AO1372" s="72"/>
      <c r="AP1372" s="72"/>
      <c r="AQ1372" s="72"/>
      <c r="AR1372" s="72"/>
      <c r="AS1372" s="72"/>
      <c r="AT1372" s="72"/>
      <c r="AU1372" s="72"/>
    </row>
    <row r="1373" spans="27:64" x14ac:dyDescent="0.2">
      <c r="AA1373" s="72"/>
      <c r="AB1373" s="72"/>
      <c r="AC1373" s="72"/>
      <c r="AD1373" s="72"/>
      <c r="AE1373" s="72"/>
      <c r="AG1373" s="127"/>
      <c r="AN1373" s="72"/>
      <c r="AO1373" s="72"/>
      <c r="AP1373" s="72"/>
      <c r="AQ1373" s="72"/>
      <c r="AR1373" s="72"/>
      <c r="AS1373" s="72"/>
      <c r="AT1373" s="72"/>
      <c r="AU1373" s="72"/>
      <c r="AV1373" s="72"/>
      <c r="AX1373" s="72"/>
    </row>
    <row r="1374" spans="27:64" x14ac:dyDescent="0.2">
      <c r="AA1374" s="72"/>
      <c r="AB1374" s="72"/>
      <c r="AC1374" s="72"/>
      <c r="AD1374" s="72"/>
      <c r="AE1374" s="72"/>
      <c r="AG1374" s="127"/>
      <c r="AN1374" s="72"/>
      <c r="AO1374" s="72"/>
      <c r="AP1374" s="72"/>
      <c r="AQ1374" s="72"/>
      <c r="AR1374" s="72"/>
      <c r="AS1374" s="72"/>
      <c r="AT1374" s="72"/>
      <c r="AU1374" s="72"/>
    </row>
    <row r="1375" spans="27:64" x14ac:dyDescent="0.2">
      <c r="AA1375" s="72"/>
      <c r="AB1375" s="72"/>
      <c r="AC1375" s="72"/>
      <c r="AD1375" s="72"/>
      <c r="AE1375" s="72"/>
      <c r="AG1375" s="127"/>
      <c r="AN1375" s="72"/>
      <c r="AO1375" s="72"/>
      <c r="AP1375" s="72"/>
      <c r="AQ1375" s="72"/>
      <c r="AR1375" s="72"/>
      <c r="AS1375" s="72"/>
      <c r="AT1375" s="72"/>
      <c r="AU1375" s="72"/>
      <c r="AV1375" s="72"/>
      <c r="AX1375" s="72"/>
      <c r="AY1375" s="72"/>
      <c r="AZ1375" s="72"/>
      <c r="BA1375" s="72"/>
      <c r="BB1375" s="72"/>
      <c r="BC1375" s="72"/>
      <c r="BD1375" s="72"/>
      <c r="BE1375" s="72"/>
      <c r="BF1375" s="72"/>
      <c r="BG1375" s="72"/>
      <c r="BH1375" s="72"/>
      <c r="BI1375" s="72"/>
      <c r="BJ1375" s="72"/>
      <c r="BK1375" s="72"/>
      <c r="BL1375" s="72"/>
    </row>
    <row r="1376" spans="27:64" x14ac:dyDescent="0.2">
      <c r="AA1376" s="72"/>
      <c r="AB1376" s="72"/>
      <c r="AC1376" s="72"/>
      <c r="AD1376" s="72"/>
      <c r="AE1376" s="72"/>
      <c r="AG1376" s="127"/>
      <c r="AN1376" s="72"/>
      <c r="AO1376" s="72"/>
      <c r="AP1376" s="72"/>
      <c r="AQ1376" s="72"/>
      <c r="AR1376" s="72"/>
      <c r="AS1376" s="72"/>
      <c r="AT1376" s="72"/>
      <c r="AU1376" s="72"/>
    </row>
    <row r="1377" spans="27:64" x14ac:dyDescent="0.2">
      <c r="AA1377" s="72"/>
      <c r="AB1377" s="72"/>
      <c r="AC1377" s="72"/>
      <c r="AD1377" s="72"/>
      <c r="AE1377" s="72"/>
      <c r="AG1377" s="127"/>
      <c r="AN1377" s="72"/>
      <c r="AO1377" s="72"/>
      <c r="AP1377" s="72"/>
      <c r="AQ1377" s="72"/>
      <c r="AR1377" s="72"/>
      <c r="AS1377" s="72"/>
      <c r="AT1377" s="72"/>
      <c r="AU1377" s="72"/>
    </row>
    <row r="1378" spans="27:64" x14ac:dyDescent="0.2">
      <c r="AA1378" s="72"/>
      <c r="AB1378" s="72"/>
      <c r="AC1378" s="72"/>
      <c r="AD1378" s="72"/>
      <c r="AE1378" s="72"/>
      <c r="AG1378" s="127"/>
      <c r="AN1378" s="72"/>
      <c r="AO1378" s="72"/>
      <c r="AP1378" s="72"/>
      <c r="AQ1378" s="72"/>
      <c r="AR1378" s="72"/>
      <c r="AS1378" s="72"/>
      <c r="AT1378" s="72"/>
      <c r="AU1378" s="72"/>
      <c r="AV1378" s="72"/>
    </row>
    <row r="1379" spans="27:64" x14ac:dyDescent="0.2">
      <c r="AA1379" s="72"/>
      <c r="AB1379" s="72"/>
      <c r="AC1379" s="72"/>
      <c r="AD1379" s="72"/>
      <c r="AE1379" s="72"/>
      <c r="AG1379" s="127"/>
      <c r="AN1379" s="72"/>
      <c r="AO1379" s="72"/>
      <c r="AP1379" s="72"/>
      <c r="AQ1379" s="72"/>
      <c r="AR1379" s="72"/>
      <c r="AS1379" s="72"/>
      <c r="AT1379" s="72"/>
      <c r="AU1379" s="72"/>
      <c r="AV1379" s="72"/>
    </row>
    <row r="1380" spans="27:64" x14ac:dyDescent="0.2">
      <c r="AA1380" s="72"/>
      <c r="AB1380" s="72"/>
      <c r="AC1380" s="72"/>
      <c r="AD1380" s="72"/>
      <c r="AE1380" s="72"/>
      <c r="AG1380" s="127"/>
      <c r="AN1380" s="72"/>
      <c r="AO1380" s="72"/>
      <c r="AP1380" s="72"/>
      <c r="AQ1380" s="72"/>
      <c r="AR1380" s="72"/>
      <c r="AS1380" s="72"/>
      <c r="AT1380" s="72"/>
      <c r="AU1380" s="72"/>
      <c r="AV1380" s="72"/>
      <c r="AW1380" s="72"/>
      <c r="AX1380" s="72"/>
      <c r="AY1380" s="72"/>
      <c r="AZ1380" s="72"/>
      <c r="BA1380" s="72"/>
      <c r="BB1380" s="72"/>
      <c r="BC1380" s="72"/>
      <c r="BD1380" s="72"/>
      <c r="BE1380" s="72"/>
      <c r="BF1380" s="72"/>
      <c r="BG1380" s="72"/>
      <c r="BH1380" s="72"/>
      <c r="BI1380" s="72"/>
      <c r="BJ1380" s="72"/>
      <c r="BK1380" s="72"/>
      <c r="BL1380" s="72"/>
    </row>
    <row r="1381" spans="27:64" x14ac:dyDescent="0.2">
      <c r="AA1381" s="72"/>
      <c r="AB1381" s="72"/>
      <c r="AC1381" s="72"/>
      <c r="AD1381" s="72"/>
      <c r="AE1381" s="72"/>
      <c r="AG1381" s="127"/>
      <c r="AN1381" s="72"/>
      <c r="AO1381" s="72"/>
      <c r="AP1381" s="72"/>
      <c r="AQ1381" s="72"/>
      <c r="AR1381" s="72"/>
      <c r="AS1381" s="72"/>
      <c r="AT1381" s="72"/>
      <c r="AU1381" s="72"/>
    </row>
    <row r="1382" spans="27:64" x14ac:dyDescent="0.2">
      <c r="AA1382" s="72"/>
      <c r="AB1382" s="72"/>
      <c r="AC1382" s="72"/>
      <c r="AD1382" s="72"/>
      <c r="AE1382" s="72"/>
      <c r="AG1382" s="127"/>
      <c r="AN1382" s="72"/>
      <c r="AO1382" s="72"/>
      <c r="AP1382" s="72"/>
      <c r="AQ1382" s="72"/>
      <c r="AR1382" s="72"/>
      <c r="AS1382" s="72"/>
      <c r="AT1382" s="72"/>
      <c r="AU1382" s="72"/>
    </row>
    <row r="1383" spans="27:64" x14ac:dyDescent="0.2">
      <c r="AA1383" s="72"/>
      <c r="AB1383" s="72"/>
      <c r="AC1383" s="72"/>
      <c r="AD1383" s="72"/>
      <c r="AE1383" s="72"/>
      <c r="AG1383" s="127"/>
      <c r="AN1383" s="72"/>
      <c r="AO1383" s="72"/>
      <c r="AP1383" s="72"/>
      <c r="AQ1383" s="72"/>
      <c r="AR1383" s="72"/>
      <c r="AS1383" s="72"/>
      <c r="AT1383" s="72"/>
      <c r="AU1383" s="72"/>
      <c r="AV1383" s="72"/>
      <c r="AX1383" s="72"/>
      <c r="AY1383" s="72"/>
      <c r="AZ1383" s="72"/>
      <c r="BA1383" s="72"/>
      <c r="BB1383" s="72"/>
      <c r="BC1383" s="72"/>
      <c r="BD1383" s="72"/>
      <c r="BE1383" s="72"/>
      <c r="BF1383" s="72"/>
      <c r="BG1383" s="72"/>
      <c r="BH1383" s="72"/>
      <c r="BI1383" s="72"/>
      <c r="BJ1383" s="72"/>
      <c r="BK1383" s="72"/>
      <c r="BL1383" s="72"/>
    </row>
    <row r="1384" spans="27:64" x14ac:dyDescent="0.2">
      <c r="AA1384" s="72"/>
      <c r="AB1384" s="72"/>
      <c r="AC1384" s="72"/>
      <c r="AD1384" s="72"/>
      <c r="AE1384" s="72"/>
      <c r="AG1384" s="127"/>
      <c r="AN1384" s="72"/>
      <c r="AO1384" s="72"/>
      <c r="AP1384" s="72"/>
      <c r="AQ1384" s="72"/>
      <c r="AR1384" s="72"/>
      <c r="AS1384" s="72"/>
      <c r="AT1384" s="72"/>
      <c r="AU1384" s="72"/>
      <c r="AV1384" s="72"/>
      <c r="AW1384" s="72"/>
      <c r="AX1384" s="72"/>
      <c r="AY1384" s="72"/>
      <c r="AZ1384" s="72"/>
      <c r="BA1384" s="72"/>
      <c r="BB1384" s="72"/>
      <c r="BC1384" s="72"/>
      <c r="BD1384" s="72"/>
      <c r="BE1384" s="72"/>
      <c r="BF1384" s="72"/>
      <c r="BG1384" s="72"/>
      <c r="BH1384" s="72"/>
      <c r="BI1384" s="72"/>
      <c r="BJ1384" s="72"/>
      <c r="BK1384" s="72"/>
      <c r="BL1384" s="72"/>
    </row>
    <row r="1385" spans="27:64" x14ac:dyDescent="0.2">
      <c r="AA1385" s="72"/>
      <c r="AB1385" s="72"/>
      <c r="AC1385" s="72"/>
      <c r="AD1385" s="72"/>
      <c r="AE1385" s="72"/>
      <c r="AG1385" s="127"/>
      <c r="AN1385" s="72"/>
      <c r="AO1385" s="72"/>
      <c r="AP1385" s="72"/>
      <c r="AQ1385" s="72"/>
      <c r="AR1385" s="72"/>
      <c r="AS1385" s="72"/>
      <c r="AT1385" s="72"/>
      <c r="AU1385" s="72"/>
    </row>
    <row r="1386" spans="27:64" x14ac:dyDescent="0.2">
      <c r="AA1386" s="72"/>
      <c r="AB1386" s="72"/>
      <c r="AC1386" s="72"/>
      <c r="AD1386" s="72"/>
      <c r="AE1386" s="72"/>
      <c r="AG1386" s="127"/>
      <c r="AN1386" s="72"/>
      <c r="AO1386" s="72"/>
      <c r="AP1386" s="72"/>
      <c r="AQ1386" s="72"/>
      <c r="AR1386" s="72"/>
      <c r="AS1386" s="72"/>
      <c r="AT1386" s="72"/>
      <c r="AU1386" s="72"/>
    </row>
    <row r="1387" spans="27:64" x14ac:dyDescent="0.2">
      <c r="AA1387" s="72"/>
      <c r="AB1387" s="72"/>
      <c r="AC1387" s="72"/>
      <c r="AD1387" s="72"/>
      <c r="AE1387" s="72"/>
      <c r="AG1387" s="127"/>
      <c r="AN1387" s="72"/>
      <c r="AO1387" s="72"/>
      <c r="AP1387" s="72"/>
      <c r="AQ1387" s="72"/>
      <c r="AR1387" s="72"/>
      <c r="AS1387" s="72"/>
      <c r="AT1387" s="72"/>
      <c r="AU1387" s="72"/>
    </row>
    <row r="1388" spans="27:64" x14ac:dyDescent="0.2">
      <c r="AA1388" s="72"/>
      <c r="AB1388" s="72"/>
      <c r="AC1388" s="72"/>
      <c r="AD1388" s="72"/>
      <c r="AE1388" s="72"/>
      <c r="AG1388" s="127"/>
      <c r="AN1388" s="72"/>
      <c r="AO1388" s="72"/>
      <c r="AP1388" s="72"/>
      <c r="AQ1388" s="72"/>
      <c r="AR1388" s="72"/>
      <c r="AS1388" s="72"/>
      <c r="AT1388" s="72"/>
      <c r="AU1388" s="72"/>
    </row>
    <row r="1389" spans="27:64" x14ac:dyDescent="0.2">
      <c r="AA1389" s="72"/>
      <c r="AB1389" s="72"/>
      <c r="AC1389" s="72"/>
      <c r="AD1389" s="72"/>
      <c r="AE1389" s="72"/>
      <c r="AG1389" s="127"/>
      <c r="AN1389" s="72"/>
      <c r="AO1389" s="72"/>
      <c r="AP1389" s="72"/>
      <c r="AQ1389" s="72"/>
      <c r="AR1389" s="72"/>
      <c r="AS1389" s="72"/>
      <c r="AT1389" s="72"/>
      <c r="AU1389" s="72"/>
      <c r="AV1389" s="72"/>
      <c r="AX1389" s="72"/>
      <c r="AY1389" s="72"/>
      <c r="AZ1389" s="72"/>
      <c r="BA1389" s="72"/>
      <c r="BB1389" s="72"/>
      <c r="BC1389" s="72"/>
      <c r="BD1389" s="72"/>
      <c r="BE1389" s="72"/>
      <c r="BF1389" s="72"/>
      <c r="BG1389" s="72"/>
      <c r="BH1389" s="72"/>
      <c r="BI1389" s="72"/>
      <c r="BJ1389" s="72"/>
      <c r="BK1389" s="72"/>
      <c r="BL1389" s="72"/>
    </row>
    <row r="1390" spans="27:64" x14ac:dyDescent="0.2">
      <c r="AA1390" s="72"/>
      <c r="AB1390" s="72"/>
      <c r="AC1390" s="72"/>
      <c r="AD1390" s="72"/>
      <c r="AE1390" s="72"/>
      <c r="AG1390" s="127"/>
      <c r="AN1390" s="72"/>
      <c r="AO1390" s="72"/>
      <c r="AP1390" s="72"/>
      <c r="AQ1390" s="72"/>
      <c r="AR1390" s="72"/>
      <c r="AS1390" s="72"/>
      <c r="AT1390" s="72"/>
      <c r="AU1390" s="72"/>
      <c r="AV1390" s="72"/>
      <c r="AX1390" s="72"/>
      <c r="AY1390" s="72"/>
      <c r="AZ1390" s="72"/>
      <c r="BA1390" s="72"/>
      <c r="BB1390" s="72"/>
      <c r="BC1390" s="72"/>
      <c r="BD1390" s="72"/>
      <c r="BE1390" s="72"/>
      <c r="BF1390" s="72"/>
      <c r="BG1390" s="72"/>
      <c r="BH1390" s="72"/>
      <c r="BI1390" s="72"/>
      <c r="BJ1390" s="72"/>
      <c r="BK1390" s="72"/>
      <c r="BL1390" s="72"/>
    </row>
    <row r="1391" spans="27:64" x14ac:dyDescent="0.2">
      <c r="AA1391" s="72"/>
      <c r="AB1391" s="72"/>
      <c r="AC1391" s="72"/>
      <c r="AD1391" s="72"/>
      <c r="AE1391" s="72"/>
      <c r="AG1391" s="127"/>
      <c r="AN1391" s="72"/>
      <c r="AO1391" s="72"/>
      <c r="AP1391" s="72"/>
      <c r="AQ1391" s="72"/>
      <c r="AR1391" s="72"/>
      <c r="AS1391" s="72"/>
      <c r="AT1391" s="72"/>
      <c r="AU1391" s="72"/>
    </row>
    <row r="1392" spans="27:64" x14ac:dyDescent="0.2">
      <c r="AA1392" s="72"/>
      <c r="AB1392" s="72"/>
      <c r="AC1392" s="72"/>
      <c r="AD1392" s="72"/>
      <c r="AE1392" s="72"/>
      <c r="AG1392" s="127"/>
      <c r="AN1392" s="72"/>
      <c r="AO1392" s="72"/>
      <c r="AP1392" s="72"/>
      <c r="AQ1392" s="72"/>
      <c r="AR1392" s="72"/>
      <c r="AS1392" s="72"/>
      <c r="AT1392" s="72"/>
      <c r="AU1392" s="72"/>
    </row>
    <row r="1393" spans="27:64" x14ac:dyDescent="0.2">
      <c r="AA1393" s="72"/>
      <c r="AB1393" s="72"/>
      <c r="AC1393" s="72"/>
      <c r="AD1393" s="72"/>
      <c r="AE1393" s="72"/>
      <c r="AG1393" s="127"/>
      <c r="AN1393" s="72"/>
      <c r="AO1393" s="72"/>
      <c r="AP1393" s="72"/>
      <c r="AQ1393" s="72"/>
      <c r="AR1393" s="72"/>
      <c r="AS1393" s="72"/>
      <c r="AT1393" s="72"/>
      <c r="AU1393" s="72"/>
    </row>
    <row r="1394" spans="27:64" x14ac:dyDescent="0.2">
      <c r="AA1394" s="72"/>
      <c r="AB1394" s="72"/>
      <c r="AC1394" s="72"/>
      <c r="AD1394" s="72"/>
      <c r="AE1394" s="72"/>
      <c r="AG1394" s="127"/>
      <c r="AN1394" s="72"/>
      <c r="AO1394" s="72"/>
      <c r="AP1394" s="72"/>
      <c r="AQ1394" s="72"/>
      <c r="AR1394" s="72"/>
      <c r="AS1394" s="72"/>
      <c r="AT1394" s="72"/>
      <c r="AU1394" s="72"/>
    </row>
    <row r="1395" spans="27:64" x14ac:dyDescent="0.2">
      <c r="AA1395" s="72"/>
      <c r="AB1395" s="72"/>
      <c r="AC1395" s="72"/>
      <c r="AD1395" s="72"/>
      <c r="AE1395" s="72"/>
      <c r="AG1395" s="127"/>
      <c r="AN1395" s="72"/>
      <c r="AO1395" s="72"/>
      <c r="AP1395" s="72"/>
      <c r="AQ1395" s="72"/>
      <c r="AR1395" s="72"/>
      <c r="AS1395" s="72"/>
      <c r="AT1395" s="72"/>
      <c r="AU1395" s="72"/>
    </row>
    <row r="1396" spans="27:64" x14ac:dyDescent="0.2">
      <c r="AA1396" s="72"/>
      <c r="AB1396" s="72"/>
      <c r="AC1396" s="72"/>
      <c r="AD1396" s="72"/>
      <c r="AE1396" s="72"/>
      <c r="AG1396" s="127"/>
      <c r="AN1396" s="72"/>
      <c r="AO1396" s="72"/>
      <c r="AP1396" s="72"/>
      <c r="AQ1396" s="72"/>
      <c r="AR1396" s="72"/>
      <c r="AS1396" s="72"/>
      <c r="AT1396" s="72"/>
      <c r="AU1396" s="72"/>
    </row>
    <row r="1397" spans="27:64" x14ac:dyDescent="0.2">
      <c r="AA1397" s="72"/>
      <c r="AB1397" s="72"/>
      <c r="AC1397" s="72"/>
      <c r="AD1397" s="72"/>
      <c r="AE1397" s="72"/>
      <c r="AG1397" s="127"/>
      <c r="AN1397" s="72"/>
      <c r="AO1397" s="72"/>
      <c r="AP1397" s="72"/>
      <c r="AQ1397" s="72"/>
      <c r="AR1397" s="72"/>
      <c r="AS1397" s="72"/>
      <c r="AT1397" s="72"/>
      <c r="AU1397" s="72"/>
    </row>
    <row r="1398" spans="27:64" x14ac:dyDescent="0.2">
      <c r="AA1398" s="72"/>
      <c r="AB1398" s="72"/>
      <c r="AC1398" s="72"/>
      <c r="AD1398" s="72"/>
      <c r="AE1398" s="72"/>
      <c r="AG1398" s="127"/>
      <c r="AN1398" s="72"/>
      <c r="AO1398" s="72"/>
      <c r="AP1398" s="72"/>
      <c r="AQ1398" s="72"/>
      <c r="AR1398" s="72"/>
      <c r="AS1398" s="72"/>
      <c r="AT1398" s="72"/>
      <c r="AU1398" s="72"/>
      <c r="AV1398" s="72"/>
      <c r="AX1398" s="72"/>
      <c r="AY1398" s="72"/>
      <c r="AZ1398" s="72"/>
      <c r="BA1398" s="72"/>
      <c r="BB1398" s="72"/>
      <c r="BC1398" s="72"/>
      <c r="BD1398" s="72"/>
      <c r="BE1398" s="72"/>
      <c r="BF1398" s="72"/>
      <c r="BG1398" s="72"/>
      <c r="BH1398" s="72"/>
      <c r="BI1398" s="72"/>
      <c r="BJ1398" s="72"/>
      <c r="BK1398" s="72"/>
      <c r="BL1398" s="72"/>
    </row>
    <row r="1399" spans="27:64" x14ac:dyDescent="0.2">
      <c r="AA1399" s="72"/>
      <c r="AB1399" s="72"/>
      <c r="AC1399" s="72"/>
      <c r="AD1399" s="72"/>
      <c r="AE1399" s="72"/>
      <c r="AG1399" s="127"/>
      <c r="AN1399" s="72"/>
      <c r="AO1399" s="72"/>
      <c r="AP1399" s="72"/>
      <c r="AQ1399" s="72"/>
      <c r="AR1399" s="72"/>
      <c r="AS1399" s="72"/>
      <c r="AT1399" s="72"/>
      <c r="AU1399" s="72"/>
    </row>
    <row r="1400" spans="27:64" x14ac:dyDescent="0.2">
      <c r="AA1400" s="72"/>
      <c r="AB1400" s="72"/>
      <c r="AC1400" s="72"/>
      <c r="AD1400" s="72"/>
      <c r="AE1400" s="72"/>
      <c r="AG1400" s="127"/>
      <c r="AN1400" s="72"/>
      <c r="AO1400" s="72"/>
      <c r="AP1400" s="72"/>
      <c r="AQ1400" s="72"/>
      <c r="AR1400" s="72"/>
      <c r="AS1400" s="72"/>
      <c r="AT1400" s="72"/>
      <c r="AU1400" s="72"/>
    </row>
    <row r="1401" spans="27:64" x14ac:dyDescent="0.2">
      <c r="AA1401" s="72"/>
      <c r="AB1401" s="72"/>
      <c r="AC1401" s="72"/>
      <c r="AD1401" s="72"/>
      <c r="AE1401" s="72"/>
      <c r="AG1401" s="127"/>
      <c r="AN1401" s="72"/>
      <c r="AO1401" s="72"/>
      <c r="AP1401" s="72"/>
      <c r="AQ1401" s="72"/>
      <c r="AR1401" s="72"/>
      <c r="AS1401" s="72"/>
      <c r="AT1401" s="72"/>
      <c r="AU1401" s="72"/>
    </row>
    <row r="1402" spans="27:64" x14ac:dyDescent="0.2">
      <c r="AA1402" s="72"/>
      <c r="AB1402" s="72"/>
      <c r="AC1402" s="72"/>
      <c r="AD1402" s="72"/>
      <c r="AE1402" s="72"/>
      <c r="AG1402" s="127"/>
      <c r="AN1402" s="72"/>
      <c r="AO1402" s="72"/>
      <c r="AP1402" s="72"/>
      <c r="AQ1402" s="72"/>
      <c r="AR1402" s="72"/>
      <c r="AS1402" s="72"/>
      <c r="AT1402" s="72"/>
      <c r="AU1402" s="72"/>
    </row>
    <row r="1403" spans="27:64" x14ac:dyDescent="0.2">
      <c r="AA1403" s="72"/>
      <c r="AB1403" s="72"/>
      <c r="AC1403" s="72"/>
      <c r="AD1403" s="72"/>
      <c r="AE1403" s="72"/>
      <c r="AG1403" s="127"/>
      <c r="AN1403" s="72"/>
      <c r="AO1403" s="72"/>
      <c r="AP1403" s="72"/>
      <c r="AQ1403" s="72"/>
      <c r="AR1403" s="72"/>
      <c r="AS1403" s="72"/>
      <c r="AT1403" s="72"/>
      <c r="AU1403" s="72"/>
    </row>
    <row r="1404" spans="27:64" x14ac:dyDescent="0.2">
      <c r="AA1404" s="72"/>
      <c r="AB1404" s="72"/>
      <c r="AC1404" s="72"/>
      <c r="AD1404" s="72"/>
      <c r="AE1404" s="72"/>
      <c r="AG1404" s="127"/>
      <c r="AN1404" s="72"/>
      <c r="AO1404" s="72"/>
      <c r="AP1404" s="72"/>
      <c r="AQ1404" s="72"/>
      <c r="AR1404" s="72"/>
      <c r="AS1404" s="72"/>
      <c r="AT1404" s="72"/>
      <c r="AU1404" s="72"/>
      <c r="AV1404" s="72"/>
      <c r="AW1404" s="72"/>
      <c r="AX1404" s="72"/>
      <c r="AY1404" s="72"/>
      <c r="AZ1404" s="72"/>
      <c r="BA1404" s="72"/>
      <c r="BB1404" s="72"/>
      <c r="BC1404" s="72"/>
      <c r="BD1404" s="72"/>
      <c r="BE1404" s="72"/>
      <c r="BF1404" s="72"/>
      <c r="BG1404" s="72"/>
      <c r="BH1404" s="72"/>
      <c r="BI1404" s="72"/>
      <c r="BJ1404" s="72"/>
      <c r="BK1404" s="72"/>
      <c r="BL1404" s="72"/>
    </row>
    <row r="1405" spans="27:64" x14ac:dyDescent="0.2">
      <c r="AA1405" s="72"/>
      <c r="AB1405" s="72"/>
      <c r="AC1405" s="72"/>
      <c r="AD1405" s="72"/>
      <c r="AE1405" s="72"/>
      <c r="AG1405" s="127"/>
      <c r="AN1405" s="72"/>
      <c r="AO1405" s="72"/>
      <c r="AP1405" s="72"/>
      <c r="AQ1405" s="72"/>
      <c r="AR1405" s="72"/>
      <c r="AS1405" s="72"/>
      <c r="AT1405" s="72"/>
      <c r="AU1405" s="72"/>
    </row>
    <row r="1406" spans="27:64" x14ac:dyDescent="0.2">
      <c r="AA1406" s="72"/>
      <c r="AB1406" s="72"/>
      <c r="AC1406" s="72"/>
      <c r="AD1406" s="72"/>
      <c r="AE1406" s="72"/>
      <c r="AG1406" s="127"/>
      <c r="AN1406" s="72"/>
      <c r="AO1406" s="72"/>
      <c r="AP1406" s="72"/>
      <c r="AQ1406" s="72"/>
      <c r="AR1406" s="72"/>
      <c r="AS1406" s="72"/>
      <c r="AT1406" s="72"/>
      <c r="AU1406" s="72"/>
    </row>
    <row r="1407" spans="27:64" x14ac:dyDescent="0.2">
      <c r="AA1407" s="72"/>
      <c r="AB1407" s="72"/>
      <c r="AC1407" s="72"/>
      <c r="AD1407" s="72"/>
      <c r="AE1407" s="72"/>
      <c r="AG1407" s="127"/>
      <c r="AN1407" s="72"/>
      <c r="AO1407" s="72"/>
      <c r="AP1407" s="72"/>
      <c r="AQ1407" s="72"/>
      <c r="AR1407" s="72"/>
      <c r="AS1407" s="72"/>
      <c r="AT1407" s="72"/>
      <c r="AU1407" s="72"/>
    </row>
    <row r="1408" spans="27:64" x14ac:dyDescent="0.2">
      <c r="AA1408" s="72"/>
      <c r="AB1408" s="72"/>
      <c r="AC1408" s="72"/>
      <c r="AD1408" s="72"/>
      <c r="AE1408" s="72"/>
      <c r="AG1408" s="127"/>
      <c r="AN1408" s="72"/>
      <c r="AO1408" s="72"/>
      <c r="AP1408" s="72"/>
      <c r="AQ1408" s="72"/>
      <c r="AR1408" s="72"/>
      <c r="AS1408" s="72"/>
      <c r="AT1408" s="72"/>
      <c r="AU1408" s="72"/>
    </row>
    <row r="1409" spans="27:64" x14ac:dyDescent="0.2">
      <c r="AA1409" s="72"/>
      <c r="AB1409" s="72"/>
      <c r="AC1409" s="72"/>
      <c r="AD1409" s="72"/>
      <c r="AE1409" s="72"/>
      <c r="AG1409" s="127"/>
      <c r="AN1409" s="72"/>
      <c r="AO1409" s="72"/>
      <c r="AP1409" s="72"/>
      <c r="AQ1409" s="72"/>
      <c r="AR1409" s="72"/>
      <c r="AS1409" s="72"/>
      <c r="AT1409" s="72"/>
      <c r="AU1409" s="72"/>
    </row>
    <row r="1410" spans="27:64" x14ac:dyDescent="0.2">
      <c r="AA1410" s="72"/>
      <c r="AB1410" s="72"/>
      <c r="AC1410" s="72"/>
      <c r="AD1410" s="72"/>
      <c r="AE1410" s="72"/>
      <c r="AG1410" s="127"/>
      <c r="AN1410" s="72"/>
      <c r="AO1410" s="72"/>
      <c r="AP1410" s="72"/>
      <c r="AQ1410" s="72"/>
      <c r="AR1410" s="72"/>
      <c r="AS1410" s="72"/>
      <c r="AT1410" s="72"/>
      <c r="AU1410" s="72"/>
    </row>
    <row r="1411" spans="27:64" x14ac:dyDescent="0.2">
      <c r="AA1411" s="72"/>
      <c r="AB1411" s="72"/>
      <c r="AC1411" s="72"/>
      <c r="AD1411" s="72"/>
      <c r="AE1411" s="72"/>
      <c r="AG1411" s="127"/>
      <c r="AN1411" s="72"/>
      <c r="AO1411" s="72"/>
      <c r="AP1411" s="72"/>
      <c r="AQ1411" s="72"/>
      <c r="AR1411" s="72"/>
      <c r="AS1411" s="72"/>
      <c r="AT1411" s="72"/>
      <c r="AU1411" s="72"/>
    </row>
    <row r="1412" spans="27:64" x14ac:dyDescent="0.2">
      <c r="AA1412" s="72"/>
      <c r="AB1412" s="72"/>
      <c r="AC1412" s="72"/>
      <c r="AD1412" s="72"/>
      <c r="AE1412" s="72"/>
      <c r="AG1412" s="127"/>
      <c r="AN1412" s="72"/>
      <c r="AO1412" s="72"/>
      <c r="AP1412" s="72"/>
      <c r="AQ1412" s="72"/>
      <c r="AR1412" s="72"/>
      <c r="AS1412" s="72"/>
      <c r="AT1412" s="72"/>
      <c r="AU1412" s="72"/>
    </row>
    <row r="1413" spans="27:64" x14ac:dyDescent="0.2">
      <c r="AA1413" s="72"/>
      <c r="AB1413" s="72"/>
      <c r="AC1413" s="72"/>
      <c r="AD1413" s="72"/>
      <c r="AE1413" s="72"/>
      <c r="AG1413" s="127"/>
      <c r="AN1413" s="72"/>
      <c r="AO1413" s="72"/>
      <c r="AP1413" s="72"/>
      <c r="AQ1413" s="72"/>
      <c r="AR1413" s="72"/>
      <c r="AS1413" s="72"/>
      <c r="AT1413" s="72"/>
      <c r="AU1413" s="72"/>
    </row>
    <row r="1414" spans="27:64" x14ac:dyDescent="0.2">
      <c r="AA1414" s="72"/>
      <c r="AB1414" s="72"/>
      <c r="AC1414" s="72"/>
      <c r="AD1414" s="72"/>
      <c r="AE1414" s="72"/>
      <c r="AG1414" s="127"/>
      <c r="AN1414" s="72"/>
      <c r="AO1414" s="72"/>
      <c r="AP1414" s="72"/>
      <c r="AQ1414" s="72"/>
      <c r="AR1414" s="72"/>
      <c r="AS1414" s="72"/>
      <c r="AT1414" s="72"/>
      <c r="AU1414" s="72"/>
    </row>
    <row r="1415" spans="27:64" x14ac:dyDescent="0.2">
      <c r="AA1415" s="72"/>
      <c r="AB1415" s="72"/>
      <c r="AC1415" s="72"/>
      <c r="AD1415" s="72"/>
      <c r="AE1415" s="72"/>
      <c r="AG1415" s="127"/>
      <c r="AN1415" s="72"/>
      <c r="AO1415" s="72"/>
      <c r="AP1415" s="72"/>
      <c r="AQ1415" s="72"/>
      <c r="AR1415" s="72"/>
      <c r="AS1415" s="72"/>
      <c r="AT1415" s="72"/>
      <c r="AU1415" s="72"/>
    </row>
    <row r="1416" spans="27:64" x14ac:dyDescent="0.2">
      <c r="AA1416" s="72"/>
      <c r="AB1416" s="72"/>
      <c r="AC1416" s="72"/>
      <c r="AD1416" s="72"/>
      <c r="AE1416" s="72"/>
      <c r="AG1416" s="127"/>
      <c r="AN1416" s="72"/>
      <c r="AO1416" s="72"/>
      <c r="AP1416" s="72"/>
      <c r="AQ1416" s="72"/>
      <c r="AR1416" s="72"/>
      <c r="AS1416" s="72"/>
      <c r="AT1416" s="72"/>
      <c r="AU1416" s="72"/>
    </row>
    <row r="1417" spans="27:64" x14ac:dyDescent="0.2">
      <c r="AA1417" s="72"/>
      <c r="AB1417" s="72"/>
      <c r="AC1417" s="72"/>
      <c r="AD1417" s="72"/>
      <c r="AE1417" s="72"/>
      <c r="AG1417" s="127"/>
      <c r="AN1417" s="72"/>
      <c r="AO1417" s="72"/>
      <c r="AP1417" s="72"/>
      <c r="AQ1417" s="72"/>
      <c r="AR1417" s="72"/>
      <c r="AS1417" s="72"/>
      <c r="AT1417" s="72"/>
      <c r="AU1417" s="72"/>
    </row>
    <row r="1418" spans="27:64" x14ac:dyDescent="0.2">
      <c r="AA1418" s="72"/>
      <c r="AB1418" s="72"/>
      <c r="AC1418" s="72"/>
      <c r="AD1418" s="72"/>
      <c r="AE1418" s="72"/>
      <c r="AG1418" s="127"/>
      <c r="AN1418" s="72"/>
      <c r="AO1418" s="72"/>
      <c r="AP1418" s="72"/>
      <c r="AQ1418" s="72"/>
      <c r="AR1418" s="72"/>
      <c r="AS1418" s="72"/>
      <c r="AT1418" s="72"/>
      <c r="AU1418" s="72"/>
      <c r="AV1418" s="72"/>
      <c r="AW1418" s="72"/>
      <c r="AX1418" s="72"/>
      <c r="AY1418" s="72"/>
      <c r="AZ1418" s="72"/>
      <c r="BA1418" s="72"/>
      <c r="BB1418" s="72"/>
      <c r="BC1418" s="72"/>
      <c r="BD1418" s="72"/>
      <c r="BE1418" s="72"/>
      <c r="BF1418" s="72"/>
      <c r="BG1418" s="72"/>
      <c r="BH1418" s="72"/>
      <c r="BI1418" s="72"/>
      <c r="BJ1418" s="72"/>
      <c r="BK1418" s="72"/>
      <c r="BL1418" s="72"/>
    </row>
    <row r="1419" spans="27:64" x14ac:dyDescent="0.2">
      <c r="AA1419" s="72"/>
      <c r="AB1419" s="72"/>
      <c r="AC1419" s="72"/>
      <c r="AD1419" s="72"/>
      <c r="AE1419" s="72"/>
      <c r="AG1419" s="127"/>
      <c r="AN1419" s="72"/>
      <c r="AO1419" s="72"/>
      <c r="AP1419" s="72"/>
      <c r="AQ1419" s="72"/>
      <c r="AR1419" s="72"/>
      <c r="AS1419" s="72"/>
      <c r="AT1419" s="72"/>
      <c r="AU1419" s="72"/>
    </row>
    <row r="1420" spans="27:64" x14ac:dyDescent="0.2">
      <c r="AA1420" s="72"/>
      <c r="AB1420" s="72"/>
      <c r="AC1420" s="72"/>
      <c r="AD1420" s="72"/>
      <c r="AE1420" s="72"/>
      <c r="AG1420" s="127"/>
      <c r="AN1420" s="72"/>
      <c r="AO1420" s="72"/>
      <c r="AP1420" s="72"/>
      <c r="AQ1420" s="72"/>
      <c r="AR1420" s="72"/>
      <c r="AS1420" s="72"/>
      <c r="AT1420" s="72"/>
      <c r="AU1420" s="72"/>
    </row>
    <row r="1421" spans="27:64" x14ac:dyDescent="0.2">
      <c r="AA1421" s="72"/>
      <c r="AB1421" s="72"/>
      <c r="AC1421" s="72"/>
      <c r="AD1421" s="72"/>
      <c r="AE1421" s="72"/>
      <c r="AG1421" s="127"/>
      <c r="AN1421" s="72"/>
      <c r="AO1421" s="72"/>
      <c r="AP1421" s="72"/>
      <c r="AQ1421" s="72"/>
      <c r="AR1421" s="72"/>
      <c r="AS1421" s="72"/>
      <c r="AT1421" s="72"/>
      <c r="AU1421" s="72"/>
    </row>
    <row r="1422" spans="27:64" x14ac:dyDescent="0.2">
      <c r="AA1422" s="72"/>
      <c r="AB1422" s="72"/>
      <c r="AC1422" s="72"/>
      <c r="AD1422" s="72"/>
      <c r="AE1422" s="72"/>
      <c r="AG1422" s="127"/>
      <c r="AN1422" s="72"/>
      <c r="AO1422" s="72"/>
      <c r="AP1422" s="72"/>
      <c r="AQ1422" s="72"/>
      <c r="AR1422" s="72"/>
      <c r="AS1422" s="72"/>
      <c r="AT1422" s="72"/>
      <c r="AU1422" s="72"/>
    </row>
    <row r="1423" spans="27:64" x14ac:dyDescent="0.2">
      <c r="AA1423" s="72"/>
      <c r="AB1423" s="72"/>
      <c r="AC1423" s="72"/>
      <c r="AD1423" s="72"/>
      <c r="AE1423" s="72"/>
      <c r="AG1423" s="127"/>
      <c r="AN1423" s="72"/>
      <c r="AO1423" s="72"/>
      <c r="AP1423" s="72"/>
      <c r="AQ1423" s="72"/>
      <c r="AR1423" s="72"/>
      <c r="AS1423" s="72"/>
      <c r="AT1423" s="72"/>
      <c r="AU1423" s="72"/>
    </row>
    <row r="1424" spans="27:64" x14ac:dyDescent="0.2">
      <c r="AA1424" s="72"/>
      <c r="AB1424" s="72"/>
      <c r="AC1424" s="72"/>
      <c r="AD1424" s="72"/>
      <c r="AE1424" s="72"/>
      <c r="AG1424" s="127"/>
      <c r="AN1424" s="72"/>
      <c r="AO1424" s="72"/>
      <c r="AP1424" s="72"/>
      <c r="AQ1424" s="72"/>
      <c r="AR1424" s="72"/>
      <c r="AS1424" s="72"/>
      <c r="AT1424" s="72"/>
      <c r="AU1424" s="72"/>
    </row>
    <row r="1425" spans="27:64" x14ac:dyDescent="0.2">
      <c r="AA1425" s="72"/>
      <c r="AB1425" s="72"/>
      <c r="AC1425" s="72"/>
      <c r="AD1425" s="72"/>
      <c r="AE1425" s="72"/>
      <c r="AG1425" s="127"/>
      <c r="AN1425" s="72"/>
      <c r="AO1425" s="72"/>
      <c r="AP1425" s="72"/>
      <c r="AQ1425" s="72"/>
      <c r="AR1425" s="72"/>
      <c r="AS1425" s="72"/>
      <c r="AT1425" s="72"/>
      <c r="AU1425" s="72"/>
    </row>
    <row r="1426" spans="27:64" x14ac:dyDescent="0.2">
      <c r="AA1426" s="72"/>
      <c r="AB1426" s="72"/>
      <c r="AC1426" s="72"/>
      <c r="AD1426" s="72"/>
      <c r="AE1426" s="72"/>
      <c r="AG1426" s="127"/>
      <c r="AN1426" s="72"/>
      <c r="AO1426" s="72"/>
      <c r="AP1426" s="72"/>
      <c r="AQ1426" s="72"/>
      <c r="AR1426" s="72"/>
      <c r="AS1426" s="72"/>
      <c r="AT1426" s="72"/>
      <c r="AU1426" s="72"/>
    </row>
    <row r="1427" spans="27:64" x14ac:dyDescent="0.2">
      <c r="AA1427" s="72"/>
      <c r="AB1427" s="72"/>
      <c r="AC1427" s="72"/>
      <c r="AD1427" s="72"/>
      <c r="AE1427" s="72"/>
      <c r="AG1427" s="127"/>
      <c r="AN1427" s="72"/>
      <c r="AO1427" s="72"/>
      <c r="AP1427" s="72"/>
      <c r="AQ1427" s="72"/>
      <c r="AR1427" s="72"/>
      <c r="AS1427" s="72"/>
      <c r="AT1427" s="72"/>
      <c r="AU1427" s="72"/>
    </row>
    <row r="1428" spans="27:64" x14ac:dyDescent="0.2">
      <c r="AA1428" s="72"/>
      <c r="AB1428" s="72"/>
      <c r="AC1428" s="72"/>
      <c r="AD1428" s="72"/>
      <c r="AE1428" s="72"/>
      <c r="AG1428" s="127"/>
      <c r="AN1428" s="72"/>
      <c r="AO1428" s="72"/>
      <c r="AP1428" s="72"/>
      <c r="AQ1428" s="72"/>
      <c r="AR1428" s="72"/>
      <c r="AS1428" s="72"/>
      <c r="AT1428" s="72"/>
      <c r="AU1428" s="72"/>
    </row>
    <row r="1429" spans="27:64" x14ac:dyDescent="0.2">
      <c r="AA1429" s="72"/>
      <c r="AB1429" s="72"/>
      <c r="AC1429" s="72"/>
      <c r="AD1429" s="72"/>
      <c r="AE1429" s="72"/>
      <c r="AG1429" s="127"/>
      <c r="AN1429" s="72"/>
      <c r="AO1429" s="72"/>
      <c r="AP1429" s="72"/>
      <c r="AQ1429" s="72"/>
      <c r="AR1429" s="72"/>
      <c r="AS1429" s="72"/>
      <c r="AT1429" s="72"/>
      <c r="AU1429" s="72"/>
    </row>
    <row r="1430" spans="27:64" x14ac:dyDescent="0.2">
      <c r="AA1430" s="72"/>
      <c r="AB1430" s="72"/>
      <c r="AC1430" s="72"/>
      <c r="AD1430" s="72"/>
      <c r="AE1430" s="72"/>
      <c r="AG1430" s="127"/>
      <c r="AN1430" s="72"/>
      <c r="AO1430" s="72"/>
      <c r="AP1430" s="72"/>
      <c r="AQ1430" s="72"/>
      <c r="AR1430" s="72"/>
      <c r="AS1430" s="72"/>
      <c r="AT1430" s="72"/>
      <c r="AU1430" s="72"/>
    </row>
    <row r="1431" spans="27:64" x14ac:dyDescent="0.2">
      <c r="AA1431" s="72"/>
      <c r="AB1431" s="72"/>
      <c r="AC1431" s="72"/>
      <c r="AD1431" s="72"/>
      <c r="AE1431" s="72"/>
      <c r="AG1431" s="127"/>
      <c r="AN1431" s="72"/>
      <c r="AO1431" s="72"/>
      <c r="AP1431" s="72"/>
      <c r="AQ1431" s="72"/>
      <c r="AR1431" s="72"/>
      <c r="AS1431" s="72"/>
      <c r="AT1431" s="72"/>
      <c r="AU1431" s="72"/>
    </row>
    <row r="1432" spans="27:64" x14ac:dyDescent="0.2">
      <c r="AA1432" s="72"/>
      <c r="AB1432" s="72"/>
      <c r="AC1432" s="72"/>
      <c r="AD1432" s="72"/>
      <c r="AE1432" s="72"/>
      <c r="AG1432" s="127"/>
      <c r="AN1432" s="72"/>
      <c r="AO1432" s="72"/>
      <c r="AP1432" s="72"/>
      <c r="AQ1432" s="72"/>
      <c r="AR1432" s="72"/>
      <c r="AS1432" s="72"/>
      <c r="AT1432" s="72"/>
      <c r="AU1432" s="72"/>
    </row>
    <row r="1433" spans="27:64" x14ac:dyDescent="0.2">
      <c r="AA1433" s="72"/>
      <c r="AB1433" s="72"/>
      <c r="AC1433" s="72"/>
      <c r="AD1433" s="72"/>
      <c r="AE1433" s="72"/>
      <c r="AG1433" s="127"/>
      <c r="AN1433" s="72"/>
      <c r="AO1433" s="72"/>
      <c r="AP1433" s="72"/>
      <c r="AQ1433" s="72"/>
      <c r="AR1433" s="72"/>
      <c r="AS1433" s="72"/>
      <c r="AT1433" s="72"/>
      <c r="AU1433" s="72"/>
    </row>
    <row r="1434" spans="27:64" x14ac:dyDescent="0.2">
      <c r="AA1434" s="72"/>
      <c r="AB1434" s="72"/>
      <c r="AC1434" s="72"/>
      <c r="AD1434" s="72"/>
      <c r="AE1434" s="72"/>
      <c r="AG1434" s="127"/>
      <c r="AN1434" s="72"/>
      <c r="AO1434" s="72"/>
      <c r="AP1434" s="72"/>
      <c r="AQ1434" s="72"/>
      <c r="AR1434" s="72"/>
      <c r="AS1434" s="72"/>
      <c r="AT1434" s="72"/>
      <c r="AU1434" s="72"/>
    </row>
    <row r="1435" spans="27:64" x14ac:dyDescent="0.2">
      <c r="AA1435" s="72"/>
      <c r="AB1435" s="72"/>
      <c r="AC1435" s="72"/>
      <c r="AD1435" s="72"/>
      <c r="AE1435" s="72"/>
      <c r="AG1435" s="127"/>
      <c r="AN1435" s="72"/>
      <c r="AO1435" s="72"/>
      <c r="AP1435" s="72"/>
      <c r="AQ1435" s="72"/>
      <c r="AR1435" s="72"/>
      <c r="AS1435" s="72"/>
      <c r="AT1435" s="72"/>
      <c r="AU1435" s="72"/>
      <c r="AV1435" s="72"/>
      <c r="AW1435" s="72"/>
      <c r="AX1435" s="72"/>
      <c r="AY1435" s="72"/>
      <c r="AZ1435" s="72"/>
      <c r="BA1435" s="72"/>
      <c r="BB1435" s="72"/>
      <c r="BC1435" s="72"/>
      <c r="BD1435" s="72"/>
      <c r="BE1435" s="72"/>
      <c r="BF1435" s="72"/>
      <c r="BG1435" s="72"/>
      <c r="BH1435" s="72"/>
      <c r="BI1435" s="72"/>
      <c r="BJ1435" s="72"/>
      <c r="BK1435" s="72"/>
      <c r="BL1435" s="72"/>
    </row>
    <row r="1436" spans="27:64" x14ac:dyDescent="0.2">
      <c r="AA1436" s="72"/>
      <c r="AB1436" s="72"/>
      <c r="AC1436" s="72"/>
      <c r="AD1436" s="72"/>
      <c r="AE1436" s="72"/>
      <c r="AG1436" s="127"/>
      <c r="AN1436" s="72"/>
      <c r="AO1436" s="72"/>
      <c r="AP1436" s="72"/>
      <c r="AQ1436" s="72"/>
      <c r="AR1436" s="72"/>
      <c r="AS1436" s="72"/>
      <c r="AT1436" s="72"/>
      <c r="AU1436" s="72"/>
    </row>
    <row r="1437" spans="27:64" x14ac:dyDescent="0.2">
      <c r="AA1437" s="72"/>
      <c r="AB1437" s="72"/>
      <c r="AC1437" s="72"/>
      <c r="AD1437" s="72"/>
      <c r="AE1437" s="72"/>
      <c r="AG1437" s="127"/>
      <c r="AN1437" s="72"/>
      <c r="AO1437" s="72"/>
      <c r="AP1437" s="72"/>
      <c r="AQ1437" s="72"/>
      <c r="AR1437" s="72"/>
      <c r="AS1437" s="72"/>
      <c r="AT1437" s="72"/>
      <c r="AU1437" s="72"/>
      <c r="AV1437" s="72"/>
    </row>
    <row r="1438" spans="27:64" x14ac:dyDescent="0.2">
      <c r="AA1438" s="72"/>
      <c r="AB1438" s="72"/>
      <c r="AC1438" s="72"/>
      <c r="AD1438" s="72"/>
      <c r="AE1438" s="72"/>
      <c r="AG1438" s="127"/>
      <c r="AN1438" s="72"/>
      <c r="AO1438" s="72"/>
      <c r="AP1438" s="72"/>
      <c r="AQ1438" s="72"/>
      <c r="AR1438" s="72"/>
      <c r="AS1438" s="72"/>
      <c r="AT1438" s="72"/>
      <c r="AU1438" s="72"/>
      <c r="AV1438" s="72"/>
    </row>
    <row r="1439" spans="27:64" x14ac:dyDescent="0.2">
      <c r="AA1439" s="72"/>
      <c r="AB1439" s="72"/>
      <c r="AC1439" s="72"/>
      <c r="AD1439" s="72"/>
      <c r="AE1439" s="72"/>
      <c r="AG1439" s="127"/>
      <c r="AN1439" s="72"/>
      <c r="AO1439" s="72"/>
      <c r="AP1439" s="72"/>
      <c r="AQ1439" s="72"/>
      <c r="AR1439" s="72"/>
      <c r="AS1439" s="72"/>
      <c r="AT1439" s="72"/>
      <c r="AU1439" s="72"/>
      <c r="AV1439" s="72"/>
    </row>
    <row r="1440" spans="27:64" x14ac:dyDescent="0.2">
      <c r="AA1440" s="72"/>
      <c r="AB1440" s="72"/>
      <c r="AC1440" s="72"/>
      <c r="AD1440" s="72"/>
      <c r="AE1440" s="72"/>
      <c r="AG1440" s="127"/>
      <c r="AN1440" s="72"/>
      <c r="AO1440" s="72"/>
      <c r="AP1440" s="72"/>
      <c r="AQ1440" s="72"/>
      <c r="AR1440" s="72"/>
      <c r="AS1440" s="72"/>
      <c r="AT1440" s="72"/>
      <c r="AU1440" s="72"/>
      <c r="AV1440" s="72"/>
      <c r="AX1440" s="72"/>
    </row>
    <row r="1441" spans="27:64" x14ac:dyDescent="0.2">
      <c r="AA1441" s="72"/>
      <c r="AB1441" s="72"/>
      <c r="AC1441" s="72"/>
      <c r="AD1441" s="72"/>
      <c r="AE1441" s="72"/>
      <c r="AG1441" s="127"/>
      <c r="AN1441" s="72"/>
      <c r="AO1441" s="72"/>
      <c r="AP1441" s="72"/>
      <c r="AQ1441" s="72"/>
      <c r="AR1441" s="72"/>
      <c r="AS1441" s="72"/>
      <c r="AT1441" s="72"/>
      <c r="AU1441" s="72"/>
      <c r="AV1441" s="72"/>
      <c r="AX1441" s="72"/>
    </row>
    <row r="1442" spans="27:64" x14ac:dyDescent="0.2">
      <c r="AA1442" s="72"/>
      <c r="AB1442" s="72"/>
      <c r="AC1442" s="72"/>
      <c r="AD1442" s="72"/>
      <c r="AE1442" s="72"/>
      <c r="AG1442" s="127"/>
      <c r="AN1442" s="72"/>
      <c r="AO1442" s="72"/>
      <c r="AP1442" s="72"/>
      <c r="AQ1442" s="72"/>
      <c r="AR1442" s="72"/>
      <c r="AS1442" s="72"/>
      <c r="AT1442" s="72"/>
      <c r="AU1442" s="72"/>
      <c r="AV1442" s="72"/>
      <c r="AW1442" s="72"/>
      <c r="AX1442" s="72"/>
      <c r="AY1442" s="72"/>
      <c r="AZ1442" s="72"/>
      <c r="BA1442" s="72"/>
      <c r="BB1442" s="72"/>
      <c r="BC1442" s="72"/>
      <c r="BD1442" s="72"/>
      <c r="BE1442" s="72"/>
      <c r="BF1442" s="72"/>
      <c r="BG1442" s="72"/>
      <c r="BH1442" s="72"/>
      <c r="BI1442" s="72"/>
      <c r="BJ1442" s="72"/>
      <c r="BK1442" s="72"/>
      <c r="BL1442" s="72"/>
    </row>
    <row r="1443" spans="27:64" x14ac:dyDescent="0.2">
      <c r="AA1443" s="72"/>
      <c r="AB1443" s="72"/>
      <c r="AC1443" s="72"/>
      <c r="AD1443" s="72"/>
      <c r="AE1443" s="72"/>
      <c r="AG1443" s="127"/>
      <c r="AN1443" s="72"/>
      <c r="AO1443" s="72"/>
      <c r="AP1443" s="72"/>
      <c r="AQ1443" s="72"/>
      <c r="AR1443" s="72"/>
      <c r="AS1443" s="72"/>
      <c r="AT1443" s="72"/>
      <c r="AU1443" s="72"/>
    </row>
    <row r="1444" spans="27:64" x14ac:dyDescent="0.2">
      <c r="AA1444" s="72"/>
      <c r="AB1444" s="72"/>
      <c r="AC1444" s="72"/>
      <c r="AD1444" s="72"/>
      <c r="AE1444" s="72"/>
      <c r="AG1444" s="127"/>
      <c r="AN1444" s="72"/>
      <c r="AO1444" s="72"/>
      <c r="AP1444" s="72"/>
      <c r="AQ1444" s="72"/>
      <c r="AR1444" s="72"/>
      <c r="AS1444" s="72"/>
      <c r="AT1444" s="72"/>
      <c r="AU1444" s="72"/>
    </row>
    <row r="1445" spans="27:64" x14ac:dyDescent="0.2">
      <c r="AA1445" s="72"/>
      <c r="AB1445" s="72"/>
      <c r="AC1445" s="72"/>
      <c r="AD1445" s="72"/>
      <c r="AE1445" s="72"/>
      <c r="AG1445" s="127"/>
      <c r="AN1445" s="72"/>
      <c r="AO1445" s="72"/>
      <c r="AP1445" s="72"/>
      <c r="AQ1445" s="72"/>
      <c r="AR1445" s="72"/>
      <c r="AS1445" s="72"/>
      <c r="AT1445" s="72"/>
      <c r="AU1445" s="72"/>
    </row>
    <row r="1446" spans="27:64" x14ac:dyDescent="0.2">
      <c r="AA1446" s="72"/>
      <c r="AB1446" s="72"/>
      <c r="AC1446" s="72"/>
      <c r="AD1446" s="72"/>
      <c r="AE1446" s="72"/>
      <c r="AG1446" s="127"/>
      <c r="AN1446" s="72"/>
      <c r="AO1446" s="72"/>
      <c r="AP1446" s="72"/>
      <c r="AQ1446" s="72"/>
      <c r="AR1446" s="72"/>
      <c r="AS1446" s="72"/>
      <c r="AT1446" s="72"/>
      <c r="AU1446" s="72"/>
      <c r="AV1446" s="72"/>
      <c r="AW1446" s="72"/>
      <c r="AX1446" s="72"/>
      <c r="AY1446" s="72"/>
      <c r="AZ1446" s="72"/>
      <c r="BA1446" s="72"/>
      <c r="BB1446" s="72"/>
      <c r="BC1446" s="72"/>
      <c r="BD1446" s="72"/>
      <c r="BE1446" s="72"/>
      <c r="BF1446" s="72"/>
      <c r="BG1446" s="72"/>
      <c r="BH1446" s="72"/>
      <c r="BI1446" s="72"/>
      <c r="BJ1446" s="72"/>
      <c r="BK1446" s="72"/>
      <c r="BL1446" s="72"/>
    </row>
    <row r="1447" spans="27:64" x14ac:dyDescent="0.2">
      <c r="AA1447" s="72"/>
      <c r="AB1447" s="72"/>
      <c r="AC1447" s="72"/>
      <c r="AD1447" s="72"/>
      <c r="AE1447" s="72"/>
      <c r="AG1447" s="127"/>
      <c r="AN1447" s="72"/>
      <c r="AO1447" s="72"/>
      <c r="AP1447" s="72"/>
      <c r="AQ1447" s="72"/>
      <c r="AR1447" s="72"/>
      <c r="AS1447" s="72"/>
      <c r="AT1447" s="72"/>
      <c r="AU1447" s="72"/>
      <c r="AV1447" s="72"/>
      <c r="AX1447" s="72"/>
    </row>
    <row r="1448" spans="27:64" x14ac:dyDescent="0.2">
      <c r="AA1448" s="72"/>
      <c r="AB1448" s="72"/>
      <c r="AC1448" s="72"/>
      <c r="AD1448" s="72"/>
      <c r="AE1448" s="72"/>
      <c r="AG1448" s="127"/>
      <c r="AN1448" s="72"/>
      <c r="AO1448" s="72"/>
      <c r="AP1448" s="72"/>
      <c r="AQ1448" s="72"/>
      <c r="AR1448" s="72"/>
      <c r="AS1448" s="72"/>
      <c r="AT1448" s="72"/>
      <c r="AU1448" s="72"/>
      <c r="AV1448" s="72"/>
      <c r="AX1448" s="72"/>
      <c r="AY1448" s="72"/>
      <c r="AZ1448" s="72"/>
      <c r="BA1448" s="72"/>
      <c r="BB1448" s="72"/>
      <c r="BC1448" s="72"/>
      <c r="BD1448" s="72"/>
      <c r="BE1448" s="72"/>
      <c r="BF1448" s="72"/>
      <c r="BG1448" s="72"/>
      <c r="BH1448" s="72"/>
      <c r="BI1448" s="72"/>
      <c r="BJ1448" s="72"/>
      <c r="BK1448" s="72"/>
      <c r="BL1448" s="72"/>
    </row>
    <row r="1449" spans="27:64" x14ac:dyDescent="0.2">
      <c r="AA1449" s="72"/>
      <c r="AB1449" s="72"/>
      <c r="AC1449" s="72"/>
      <c r="AD1449" s="72"/>
      <c r="AE1449" s="72"/>
      <c r="AG1449" s="127"/>
      <c r="AN1449" s="72"/>
      <c r="AO1449" s="72"/>
      <c r="AP1449" s="72"/>
      <c r="AQ1449" s="72"/>
      <c r="AR1449" s="72"/>
      <c r="AS1449" s="72"/>
      <c r="AT1449" s="72"/>
      <c r="AU1449" s="72"/>
      <c r="AV1449" s="72"/>
      <c r="AW1449" s="72"/>
      <c r="AX1449" s="72"/>
      <c r="AY1449" s="72"/>
      <c r="AZ1449" s="72"/>
      <c r="BA1449" s="72"/>
      <c r="BB1449" s="72"/>
      <c r="BC1449" s="72"/>
      <c r="BD1449" s="72"/>
      <c r="BE1449" s="72"/>
      <c r="BF1449" s="72"/>
      <c r="BG1449" s="72"/>
      <c r="BH1449" s="72"/>
      <c r="BI1449" s="72"/>
      <c r="BJ1449" s="72"/>
      <c r="BK1449" s="72"/>
      <c r="BL1449" s="72"/>
    </row>
    <row r="1450" spans="27:64" x14ac:dyDescent="0.2">
      <c r="AA1450" s="72"/>
      <c r="AB1450" s="72"/>
      <c r="AC1450" s="72"/>
      <c r="AD1450" s="72"/>
      <c r="AE1450" s="72"/>
      <c r="AG1450" s="127"/>
      <c r="AN1450" s="72"/>
      <c r="AO1450" s="72"/>
      <c r="AP1450" s="72"/>
      <c r="AQ1450" s="72"/>
      <c r="AR1450" s="72"/>
      <c r="AS1450" s="72"/>
      <c r="AT1450" s="72"/>
      <c r="AU1450" s="72"/>
      <c r="AV1450" s="72"/>
      <c r="AW1450" s="72"/>
      <c r="AX1450" s="72"/>
      <c r="AY1450" s="72"/>
      <c r="AZ1450" s="72"/>
      <c r="BA1450" s="72"/>
      <c r="BB1450" s="72"/>
      <c r="BC1450" s="72"/>
      <c r="BD1450" s="72"/>
      <c r="BE1450" s="72"/>
      <c r="BF1450" s="72"/>
      <c r="BG1450" s="72"/>
      <c r="BH1450" s="72"/>
      <c r="BI1450" s="72"/>
      <c r="BJ1450" s="72"/>
      <c r="BK1450" s="72"/>
      <c r="BL1450" s="72"/>
    </row>
    <row r="1451" spans="27:64" x14ac:dyDescent="0.2">
      <c r="AA1451" s="72"/>
      <c r="AB1451" s="72"/>
      <c r="AC1451" s="72"/>
      <c r="AD1451" s="72"/>
      <c r="AE1451" s="72"/>
      <c r="AG1451" s="127"/>
      <c r="AN1451" s="72"/>
      <c r="AO1451" s="72"/>
      <c r="AP1451" s="72"/>
      <c r="AQ1451" s="72"/>
      <c r="AR1451" s="72"/>
      <c r="AS1451" s="72"/>
      <c r="AT1451" s="72"/>
      <c r="AU1451" s="72"/>
      <c r="AV1451" s="72"/>
    </row>
    <row r="1452" spans="27:64" x14ac:dyDescent="0.2">
      <c r="AA1452" s="72"/>
      <c r="AB1452" s="72"/>
      <c r="AC1452" s="72"/>
      <c r="AD1452" s="72"/>
      <c r="AE1452" s="72"/>
      <c r="AG1452" s="127"/>
      <c r="AN1452" s="72"/>
      <c r="AO1452" s="72"/>
      <c r="AP1452" s="72"/>
      <c r="AQ1452" s="72"/>
      <c r="AR1452" s="72"/>
      <c r="AS1452" s="72"/>
      <c r="AT1452" s="72"/>
      <c r="AU1452" s="72"/>
    </row>
    <row r="1453" spans="27:64" x14ac:dyDescent="0.2">
      <c r="AA1453" s="72"/>
      <c r="AB1453" s="72"/>
      <c r="AC1453" s="72"/>
      <c r="AD1453" s="72"/>
      <c r="AE1453" s="72"/>
      <c r="AG1453" s="127"/>
      <c r="AN1453" s="72"/>
      <c r="AO1453" s="72"/>
      <c r="AP1453" s="72"/>
      <c r="AQ1453" s="72"/>
      <c r="AR1453" s="72"/>
      <c r="AS1453" s="72"/>
      <c r="AT1453" s="72"/>
      <c r="AU1453" s="72"/>
      <c r="AV1453" s="72"/>
      <c r="AX1453" s="72"/>
    </row>
    <row r="1454" spans="27:64" x14ac:dyDescent="0.2">
      <c r="AA1454" s="72"/>
      <c r="AB1454" s="72"/>
      <c r="AC1454" s="72"/>
      <c r="AD1454" s="72"/>
      <c r="AE1454" s="72"/>
      <c r="AG1454" s="127"/>
      <c r="AN1454" s="72"/>
      <c r="AO1454" s="72"/>
      <c r="AP1454" s="72"/>
      <c r="AQ1454" s="72"/>
      <c r="AR1454" s="72"/>
      <c r="AS1454" s="72"/>
      <c r="AT1454" s="72"/>
      <c r="AU1454" s="72"/>
      <c r="AV1454" s="72"/>
      <c r="AX1454" s="72"/>
      <c r="AY1454" s="72"/>
      <c r="AZ1454" s="72"/>
      <c r="BA1454" s="72"/>
      <c r="BB1454" s="72"/>
      <c r="BC1454" s="72"/>
      <c r="BD1454" s="72"/>
      <c r="BE1454" s="72"/>
      <c r="BF1454" s="72"/>
      <c r="BG1454" s="72"/>
      <c r="BH1454" s="72"/>
      <c r="BI1454" s="72"/>
      <c r="BJ1454" s="72"/>
      <c r="BK1454" s="72"/>
      <c r="BL1454" s="72"/>
    </row>
    <row r="1455" spans="27:64" x14ac:dyDescent="0.2">
      <c r="AA1455" s="72"/>
      <c r="AB1455" s="72"/>
      <c r="AC1455" s="72"/>
      <c r="AD1455" s="72"/>
      <c r="AE1455" s="72"/>
      <c r="AG1455" s="127"/>
      <c r="AN1455" s="72"/>
      <c r="AO1455" s="72"/>
      <c r="AP1455" s="72"/>
      <c r="AQ1455" s="72"/>
      <c r="AR1455" s="72"/>
      <c r="AS1455" s="72"/>
      <c r="AT1455" s="72"/>
      <c r="AU1455" s="72"/>
      <c r="AV1455" s="72"/>
      <c r="AW1455" s="72"/>
      <c r="AX1455" s="72"/>
      <c r="AY1455" s="72"/>
      <c r="AZ1455" s="72"/>
      <c r="BA1455" s="72"/>
      <c r="BB1455" s="72"/>
      <c r="BC1455" s="72"/>
      <c r="BD1455" s="72"/>
      <c r="BE1455" s="72"/>
      <c r="BF1455" s="72"/>
      <c r="BG1455" s="72"/>
      <c r="BH1455" s="72"/>
      <c r="BI1455" s="72"/>
      <c r="BJ1455" s="72"/>
      <c r="BK1455" s="72"/>
      <c r="BL1455" s="72"/>
    </row>
    <row r="1456" spans="27:64" x14ac:dyDescent="0.2">
      <c r="AA1456" s="72"/>
      <c r="AB1456" s="72"/>
      <c r="AC1456" s="72"/>
      <c r="AD1456" s="72"/>
      <c r="AE1456" s="72"/>
      <c r="AG1456" s="127"/>
      <c r="AN1456" s="72"/>
      <c r="AO1456" s="72"/>
      <c r="AP1456" s="72"/>
      <c r="AQ1456" s="72"/>
      <c r="AR1456" s="72"/>
      <c r="AS1456" s="72"/>
      <c r="AT1456" s="72"/>
      <c r="AU1456" s="72"/>
      <c r="AV1456" s="72"/>
      <c r="AW1456" s="72"/>
      <c r="AX1456" s="72"/>
      <c r="AY1456" s="72"/>
      <c r="AZ1456" s="72"/>
      <c r="BA1456" s="72"/>
      <c r="BB1456" s="72"/>
      <c r="BC1456" s="72"/>
      <c r="BD1456" s="72"/>
      <c r="BE1456" s="72"/>
      <c r="BF1456" s="72"/>
      <c r="BG1456" s="72"/>
      <c r="BH1456" s="72"/>
      <c r="BI1456" s="72"/>
      <c r="BJ1456" s="72"/>
      <c r="BK1456" s="72"/>
      <c r="BL1456" s="72"/>
    </row>
    <row r="1457" spans="27:64" x14ac:dyDescent="0.2">
      <c r="AA1457" s="72"/>
      <c r="AB1457" s="72"/>
      <c r="AC1457" s="72"/>
      <c r="AD1457" s="72"/>
      <c r="AE1457" s="72"/>
      <c r="AG1457" s="127"/>
      <c r="AN1457" s="72"/>
      <c r="AO1457" s="72"/>
      <c r="AP1457" s="72"/>
      <c r="AQ1457" s="72"/>
      <c r="AR1457" s="72"/>
      <c r="AS1457" s="72"/>
      <c r="AT1457" s="72"/>
      <c r="AU1457" s="72"/>
    </row>
    <row r="1458" spans="27:64" x14ac:dyDescent="0.2">
      <c r="AA1458" s="72"/>
      <c r="AB1458" s="72"/>
      <c r="AC1458" s="72"/>
      <c r="AD1458" s="72"/>
      <c r="AE1458" s="72"/>
      <c r="AG1458" s="127"/>
      <c r="AN1458" s="72"/>
      <c r="AO1458" s="72"/>
      <c r="AP1458" s="72"/>
      <c r="AQ1458" s="72"/>
      <c r="AR1458" s="72"/>
      <c r="AS1458" s="72"/>
      <c r="AT1458" s="72"/>
      <c r="AU1458" s="72"/>
    </row>
    <row r="1459" spans="27:64" x14ac:dyDescent="0.2">
      <c r="AA1459" s="72"/>
      <c r="AB1459" s="72"/>
      <c r="AC1459" s="72"/>
      <c r="AD1459" s="72"/>
      <c r="AE1459" s="72"/>
      <c r="AG1459" s="127"/>
      <c r="AN1459" s="72"/>
      <c r="AO1459" s="72"/>
      <c r="AP1459" s="72"/>
      <c r="AQ1459" s="72"/>
      <c r="AR1459" s="72"/>
      <c r="AS1459" s="72"/>
      <c r="AT1459" s="72"/>
      <c r="AU1459" s="72"/>
      <c r="AV1459" s="72"/>
      <c r="AX1459" s="72"/>
      <c r="AY1459" s="72"/>
      <c r="AZ1459" s="72"/>
      <c r="BA1459" s="72"/>
      <c r="BB1459" s="72"/>
      <c r="BC1459" s="72"/>
      <c r="BD1459" s="72"/>
      <c r="BE1459" s="72"/>
      <c r="BF1459" s="72"/>
      <c r="BG1459" s="72"/>
      <c r="BH1459" s="72"/>
      <c r="BI1459" s="72"/>
      <c r="BJ1459" s="72"/>
      <c r="BK1459" s="72"/>
      <c r="BL1459" s="72"/>
    </row>
    <row r="1460" spans="27:64" x14ac:dyDescent="0.2">
      <c r="AA1460" s="72"/>
      <c r="AB1460" s="72"/>
      <c r="AC1460" s="72"/>
      <c r="AD1460" s="72"/>
      <c r="AE1460" s="72"/>
      <c r="AG1460" s="127"/>
      <c r="AN1460" s="72"/>
      <c r="AO1460" s="72"/>
      <c r="AP1460" s="72"/>
      <c r="AQ1460" s="72"/>
      <c r="AR1460" s="72"/>
      <c r="AS1460" s="72"/>
      <c r="AT1460" s="72"/>
      <c r="AU1460" s="72"/>
      <c r="AV1460" s="72"/>
      <c r="AW1460" s="72"/>
      <c r="AX1460" s="72"/>
      <c r="AY1460" s="72"/>
      <c r="AZ1460" s="72"/>
      <c r="BA1460" s="72"/>
      <c r="BB1460" s="72"/>
      <c r="BC1460" s="72"/>
      <c r="BD1460" s="72"/>
      <c r="BE1460" s="72"/>
      <c r="BF1460" s="72"/>
      <c r="BG1460" s="72"/>
      <c r="BH1460" s="72"/>
      <c r="BI1460" s="72"/>
      <c r="BJ1460" s="72"/>
      <c r="BK1460" s="72"/>
      <c r="BL1460" s="72"/>
    </row>
    <row r="1461" spans="27:64" x14ac:dyDescent="0.2">
      <c r="AA1461" s="72"/>
      <c r="AB1461" s="72"/>
      <c r="AC1461" s="72"/>
      <c r="AD1461" s="72"/>
      <c r="AE1461" s="72"/>
      <c r="AG1461" s="127"/>
      <c r="AN1461" s="72"/>
      <c r="AO1461" s="72"/>
      <c r="AP1461" s="72"/>
      <c r="AQ1461" s="72"/>
      <c r="AR1461" s="72"/>
      <c r="AS1461" s="72"/>
      <c r="AT1461" s="72"/>
      <c r="AU1461" s="72"/>
      <c r="AV1461" s="72"/>
      <c r="AW1461" s="72"/>
      <c r="AX1461" s="72"/>
      <c r="AY1461" s="72"/>
      <c r="AZ1461" s="72"/>
      <c r="BA1461" s="72"/>
      <c r="BB1461" s="72"/>
      <c r="BC1461" s="72"/>
      <c r="BD1461" s="72"/>
      <c r="BE1461" s="72"/>
      <c r="BF1461" s="72"/>
      <c r="BG1461" s="72"/>
      <c r="BH1461" s="72"/>
      <c r="BI1461" s="72"/>
      <c r="BJ1461" s="72"/>
      <c r="BK1461" s="72"/>
      <c r="BL1461" s="72"/>
    </row>
    <row r="1462" spans="27:64" x14ac:dyDescent="0.2">
      <c r="AA1462" s="72"/>
      <c r="AB1462" s="72"/>
      <c r="AC1462" s="72"/>
      <c r="AD1462" s="72"/>
      <c r="AE1462" s="72"/>
      <c r="AG1462" s="127"/>
      <c r="AN1462" s="72"/>
      <c r="AO1462" s="72"/>
      <c r="AP1462" s="72"/>
      <c r="AQ1462" s="72"/>
      <c r="AR1462" s="72"/>
      <c r="AS1462" s="72"/>
      <c r="AT1462" s="72"/>
      <c r="AU1462" s="72"/>
    </row>
    <row r="1463" spans="27:64" x14ac:dyDescent="0.2">
      <c r="AA1463" s="72"/>
      <c r="AB1463" s="72"/>
      <c r="AC1463" s="72"/>
      <c r="AD1463" s="72"/>
      <c r="AE1463" s="72"/>
      <c r="AG1463" s="127"/>
      <c r="AN1463" s="72"/>
      <c r="AO1463" s="72"/>
      <c r="AP1463" s="72"/>
      <c r="AQ1463" s="72"/>
      <c r="AR1463" s="72"/>
      <c r="AS1463" s="72"/>
      <c r="AT1463" s="72"/>
      <c r="AU1463" s="72"/>
      <c r="AV1463" s="72"/>
      <c r="AW1463" s="72"/>
      <c r="AX1463" s="72"/>
      <c r="AY1463" s="72"/>
      <c r="AZ1463" s="72"/>
      <c r="BA1463" s="72"/>
      <c r="BB1463" s="72"/>
      <c r="BC1463" s="72"/>
      <c r="BD1463" s="72"/>
      <c r="BE1463" s="72"/>
      <c r="BF1463" s="72"/>
      <c r="BG1463" s="72"/>
      <c r="BH1463" s="72"/>
      <c r="BI1463" s="72"/>
      <c r="BJ1463" s="72"/>
      <c r="BK1463" s="72"/>
      <c r="BL1463" s="72"/>
    </row>
    <row r="1464" spans="27:64" x14ac:dyDescent="0.2">
      <c r="AA1464" s="72"/>
      <c r="AB1464" s="72"/>
      <c r="AC1464" s="72"/>
      <c r="AD1464" s="72"/>
      <c r="AE1464" s="72"/>
      <c r="AG1464" s="127"/>
      <c r="AN1464" s="72"/>
      <c r="AO1464" s="72"/>
      <c r="AP1464" s="72"/>
      <c r="AQ1464" s="72"/>
      <c r="AR1464" s="72"/>
      <c r="AS1464" s="72"/>
      <c r="AT1464" s="72"/>
      <c r="AU1464" s="72"/>
      <c r="AV1464" s="72"/>
    </row>
    <row r="1465" spans="27:64" x14ac:dyDescent="0.2">
      <c r="AA1465" s="72"/>
      <c r="AB1465" s="72"/>
      <c r="AC1465" s="72"/>
      <c r="AD1465" s="72"/>
      <c r="AE1465" s="72"/>
      <c r="AG1465" s="127"/>
      <c r="AN1465" s="72"/>
      <c r="AO1465" s="72"/>
      <c r="AP1465" s="72"/>
      <c r="AQ1465" s="72"/>
      <c r="AR1465" s="72"/>
      <c r="AS1465" s="72"/>
      <c r="AT1465" s="72"/>
      <c r="AU1465" s="72"/>
      <c r="AV1465" s="72"/>
    </row>
    <row r="1466" spans="27:64" x14ac:dyDescent="0.2">
      <c r="AA1466" s="72"/>
      <c r="AB1466" s="72"/>
      <c r="AC1466" s="72"/>
      <c r="AD1466" s="72"/>
      <c r="AE1466" s="72"/>
      <c r="AG1466" s="127"/>
      <c r="AN1466" s="72"/>
      <c r="AO1466" s="72"/>
      <c r="AP1466" s="72"/>
      <c r="AQ1466" s="72"/>
      <c r="AR1466" s="72"/>
      <c r="AS1466" s="72"/>
      <c r="AT1466" s="72"/>
      <c r="AU1466" s="72"/>
      <c r="AV1466" s="72"/>
    </row>
    <row r="1467" spans="27:64" x14ac:dyDescent="0.2">
      <c r="AA1467" s="72"/>
      <c r="AB1467" s="72"/>
      <c r="AC1467" s="72"/>
      <c r="AD1467" s="72"/>
      <c r="AE1467" s="72"/>
      <c r="AG1467" s="127"/>
      <c r="AN1467" s="72"/>
      <c r="AO1467" s="72"/>
      <c r="AP1467" s="72"/>
      <c r="AQ1467" s="72"/>
      <c r="AR1467" s="72"/>
      <c r="AS1467" s="72"/>
      <c r="AT1467" s="72"/>
      <c r="AU1467" s="72"/>
      <c r="AV1467" s="72"/>
      <c r="AW1467" s="72"/>
      <c r="AX1467" s="72"/>
      <c r="AY1467" s="72"/>
      <c r="AZ1467" s="72"/>
      <c r="BA1467" s="72"/>
      <c r="BB1467" s="72"/>
      <c r="BC1467" s="72"/>
      <c r="BD1467" s="72"/>
      <c r="BE1467" s="72"/>
      <c r="BF1467" s="72"/>
      <c r="BG1467" s="72"/>
      <c r="BH1467" s="72"/>
      <c r="BI1467" s="72"/>
      <c r="BJ1467" s="72"/>
      <c r="BK1467" s="72"/>
      <c r="BL1467" s="72"/>
    </row>
    <row r="1468" spans="27:64" x14ac:dyDescent="0.2">
      <c r="AA1468" s="72"/>
      <c r="AB1468" s="72"/>
      <c r="AC1468" s="72"/>
      <c r="AD1468" s="72"/>
      <c r="AE1468" s="72"/>
      <c r="AG1468" s="127"/>
      <c r="AN1468" s="72"/>
      <c r="AO1468" s="72"/>
      <c r="AP1468" s="72"/>
      <c r="AQ1468" s="72"/>
      <c r="AR1468" s="72"/>
      <c r="AS1468" s="72"/>
      <c r="AT1468" s="72"/>
      <c r="AU1468" s="72"/>
      <c r="AV1468" s="72"/>
      <c r="AW1468" s="72"/>
      <c r="AX1468" s="72"/>
      <c r="AY1468" s="72"/>
      <c r="AZ1468" s="72"/>
      <c r="BA1468" s="72"/>
      <c r="BB1468" s="72"/>
      <c r="BC1468" s="72"/>
      <c r="BD1468" s="72"/>
      <c r="BE1468" s="72"/>
      <c r="BF1468" s="72"/>
      <c r="BG1468" s="72"/>
      <c r="BH1468" s="72"/>
      <c r="BI1468" s="72"/>
      <c r="BJ1468" s="72"/>
      <c r="BK1468" s="72"/>
      <c r="BL1468" s="72"/>
    </row>
    <row r="1469" spans="27:64" x14ac:dyDescent="0.2">
      <c r="AA1469" s="72"/>
      <c r="AB1469" s="72"/>
      <c r="AC1469" s="72"/>
      <c r="AD1469" s="72"/>
      <c r="AE1469" s="72"/>
      <c r="AG1469" s="127"/>
      <c r="AN1469" s="72"/>
      <c r="AO1469" s="72"/>
      <c r="AP1469" s="72"/>
      <c r="AQ1469" s="72"/>
      <c r="AR1469" s="72"/>
      <c r="AS1469" s="72"/>
      <c r="AT1469" s="72"/>
      <c r="AU1469" s="72"/>
    </row>
    <row r="1470" spans="27:64" x14ac:dyDescent="0.2">
      <c r="AA1470" s="72"/>
      <c r="AB1470" s="72"/>
      <c r="AC1470" s="72"/>
      <c r="AD1470" s="72"/>
      <c r="AE1470" s="72"/>
      <c r="AG1470" s="127"/>
      <c r="AN1470" s="72"/>
      <c r="AO1470" s="72"/>
      <c r="AP1470" s="72"/>
      <c r="AQ1470" s="72"/>
      <c r="AR1470" s="72"/>
      <c r="AS1470" s="72"/>
      <c r="AT1470" s="72"/>
      <c r="AU1470" s="72"/>
      <c r="AV1470" s="72"/>
      <c r="AW1470" s="72"/>
      <c r="AX1470" s="72"/>
      <c r="AY1470" s="72"/>
      <c r="AZ1470" s="72"/>
      <c r="BA1470" s="72"/>
      <c r="BB1470" s="72"/>
      <c r="BC1470" s="72"/>
      <c r="BD1470" s="72"/>
      <c r="BE1470" s="72"/>
      <c r="BF1470" s="72"/>
      <c r="BG1470" s="72"/>
      <c r="BH1470" s="72"/>
      <c r="BI1470" s="72"/>
      <c r="BJ1470" s="72"/>
      <c r="BK1470" s="72"/>
      <c r="BL1470" s="72"/>
    </row>
    <row r="1471" spans="27:64" x14ac:dyDescent="0.2">
      <c r="AA1471" s="72"/>
      <c r="AB1471" s="72"/>
      <c r="AC1471" s="72"/>
      <c r="AD1471" s="72"/>
      <c r="AE1471" s="72"/>
      <c r="AG1471" s="127"/>
      <c r="AN1471" s="72"/>
      <c r="AO1471" s="72"/>
      <c r="AP1471" s="72"/>
      <c r="AQ1471" s="72"/>
      <c r="AR1471" s="72"/>
      <c r="AS1471" s="72"/>
      <c r="AT1471" s="72"/>
      <c r="AU1471" s="72"/>
      <c r="AV1471" s="72"/>
    </row>
    <row r="1472" spans="27:64" x14ac:dyDescent="0.2">
      <c r="AA1472" s="72"/>
      <c r="AB1472" s="72"/>
      <c r="AC1472" s="72"/>
      <c r="AD1472" s="72"/>
      <c r="AE1472" s="72"/>
      <c r="AG1472" s="127"/>
      <c r="AN1472" s="72"/>
      <c r="AO1472" s="72"/>
      <c r="AP1472" s="72"/>
      <c r="AQ1472" s="72"/>
      <c r="AR1472" s="72"/>
      <c r="AS1472" s="72"/>
      <c r="AT1472" s="72"/>
      <c r="AU1472" s="72"/>
      <c r="AV1472" s="72"/>
    </row>
    <row r="1473" spans="27:64" x14ac:dyDescent="0.2">
      <c r="AA1473" s="72"/>
      <c r="AB1473" s="72"/>
      <c r="AC1473" s="72"/>
      <c r="AD1473" s="72"/>
      <c r="AE1473" s="72"/>
      <c r="AG1473" s="127"/>
      <c r="AN1473" s="72"/>
      <c r="AO1473" s="72"/>
      <c r="AP1473" s="72"/>
      <c r="AQ1473" s="72"/>
      <c r="AR1473" s="72"/>
      <c r="AS1473" s="72"/>
      <c r="AT1473" s="72"/>
      <c r="AU1473" s="72"/>
    </row>
    <row r="1474" spans="27:64" x14ac:dyDescent="0.2">
      <c r="AA1474" s="72"/>
      <c r="AB1474" s="72"/>
      <c r="AC1474" s="72"/>
      <c r="AD1474" s="72"/>
      <c r="AE1474" s="72"/>
      <c r="AG1474" s="127"/>
      <c r="AN1474" s="72"/>
      <c r="AO1474" s="72"/>
      <c r="AP1474" s="72"/>
      <c r="AQ1474" s="72"/>
      <c r="AR1474" s="72"/>
      <c r="AS1474" s="72"/>
      <c r="AT1474" s="72"/>
      <c r="AU1474" s="72"/>
      <c r="AV1474" s="72"/>
      <c r="AX1474" s="72"/>
      <c r="AY1474" s="72"/>
      <c r="AZ1474" s="72"/>
      <c r="BA1474" s="72"/>
      <c r="BB1474" s="72"/>
      <c r="BC1474" s="72"/>
      <c r="BD1474" s="72"/>
      <c r="BE1474" s="72"/>
      <c r="BF1474" s="72"/>
      <c r="BG1474" s="72"/>
      <c r="BH1474" s="72"/>
      <c r="BI1474" s="72"/>
      <c r="BJ1474" s="72"/>
      <c r="BK1474" s="72"/>
      <c r="BL1474" s="72"/>
    </row>
    <row r="1475" spans="27:64" x14ac:dyDescent="0.2">
      <c r="AA1475" s="72"/>
      <c r="AB1475" s="72"/>
      <c r="AC1475" s="72"/>
      <c r="AD1475" s="72"/>
      <c r="AE1475" s="72"/>
      <c r="AG1475" s="127"/>
      <c r="AN1475" s="72"/>
      <c r="AO1475" s="72"/>
      <c r="AP1475" s="72"/>
      <c r="AQ1475" s="72"/>
      <c r="AR1475" s="72"/>
      <c r="AS1475" s="72"/>
      <c r="AT1475" s="72"/>
      <c r="AU1475" s="72"/>
      <c r="AV1475" s="72"/>
      <c r="AX1475" s="72"/>
    </row>
    <row r="1476" spans="27:64" x14ac:dyDescent="0.2">
      <c r="AA1476" s="72"/>
      <c r="AB1476" s="72"/>
      <c r="AC1476" s="72"/>
      <c r="AD1476" s="72"/>
      <c r="AE1476" s="72"/>
      <c r="AG1476" s="127"/>
      <c r="AN1476" s="72"/>
      <c r="AO1476" s="72"/>
      <c r="AP1476" s="72"/>
      <c r="AQ1476" s="72"/>
      <c r="AR1476" s="72"/>
      <c r="AS1476" s="72"/>
      <c r="AT1476" s="72"/>
      <c r="AU1476" s="72"/>
      <c r="AV1476" s="72"/>
      <c r="AX1476" s="72"/>
    </row>
    <row r="1477" spans="27:64" x14ac:dyDescent="0.2">
      <c r="AA1477" s="72"/>
      <c r="AB1477" s="72"/>
      <c r="AC1477" s="72"/>
      <c r="AD1477" s="72"/>
      <c r="AE1477" s="72"/>
      <c r="AG1477" s="127"/>
      <c r="AN1477" s="72"/>
      <c r="AO1477" s="72"/>
      <c r="AP1477" s="72"/>
      <c r="AQ1477" s="72"/>
      <c r="AR1477" s="72"/>
      <c r="AS1477" s="72"/>
      <c r="AT1477" s="72"/>
      <c r="AU1477" s="72"/>
      <c r="AV1477" s="72"/>
      <c r="AW1477" s="72"/>
      <c r="AX1477" s="72"/>
      <c r="AY1477" s="72"/>
      <c r="AZ1477" s="72"/>
      <c r="BA1477" s="72"/>
      <c r="BB1477" s="72"/>
      <c r="BC1477" s="72"/>
      <c r="BD1477" s="72"/>
      <c r="BE1477" s="72"/>
      <c r="BF1477" s="72"/>
      <c r="BG1477" s="72"/>
      <c r="BH1477" s="72"/>
      <c r="BI1477" s="72"/>
      <c r="BJ1477" s="72"/>
      <c r="BK1477" s="72"/>
      <c r="BL1477" s="72"/>
    </row>
    <row r="1478" spans="27:64" x14ac:dyDescent="0.2">
      <c r="AA1478" s="72"/>
      <c r="AB1478" s="72"/>
      <c r="AC1478" s="72"/>
      <c r="AD1478" s="72"/>
      <c r="AE1478" s="72"/>
      <c r="AG1478" s="127"/>
      <c r="AN1478" s="72"/>
      <c r="AO1478" s="72"/>
      <c r="AP1478" s="72"/>
      <c r="AQ1478" s="72"/>
      <c r="AR1478" s="72"/>
      <c r="AS1478" s="72"/>
      <c r="AT1478" s="72"/>
      <c r="AU1478" s="72"/>
      <c r="AV1478" s="72"/>
      <c r="AW1478" s="72"/>
      <c r="AX1478" s="72"/>
      <c r="AY1478" s="72"/>
      <c r="AZ1478" s="72"/>
      <c r="BA1478" s="72"/>
      <c r="BB1478" s="72"/>
      <c r="BC1478" s="72"/>
      <c r="BD1478" s="72"/>
      <c r="BE1478" s="72"/>
      <c r="BF1478" s="72"/>
      <c r="BG1478" s="72"/>
      <c r="BH1478" s="72"/>
      <c r="BI1478" s="72"/>
      <c r="BJ1478" s="72"/>
      <c r="BK1478" s="72"/>
      <c r="BL1478" s="72"/>
    </row>
    <row r="1479" spans="27:64" x14ac:dyDescent="0.2">
      <c r="AA1479" s="72"/>
      <c r="AB1479" s="72"/>
      <c r="AC1479" s="72"/>
      <c r="AD1479" s="72"/>
      <c r="AE1479" s="72"/>
      <c r="AG1479" s="127"/>
      <c r="AN1479" s="72"/>
      <c r="AO1479" s="72"/>
      <c r="AP1479" s="72"/>
      <c r="AQ1479" s="72"/>
      <c r="AR1479" s="72"/>
      <c r="AS1479" s="72"/>
      <c r="AT1479" s="72"/>
      <c r="AU1479" s="72"/>
      <c r="AV1479" s="72"/>
      <c r="AW1479" s="72"/>
      <c r="AX1479" s="72"/>
      <c r="AY1479" s="72"/>
      <c r="AZ1479" s="72"/>
      <c r="BA1479" s="72"/>
      <c r="BB1479" s="72"/>
      <c r="BC1479" s="72"/>
      <c r="BD1479" s="72"/>
      <c r="BE1479" s="72"/>
      <c r="BF1479" s="72"/>
      <c r="BG1479" s="72"/>
      <c r="BH1479" s="72"/>
      <c r="BI1479" s="72"/>
      <c r="BJ1479" s="72"/>
      <c r="BK1479" s="72"/>
      <c r="BL1479" s="72"/>
    </row>
    <row r="1480" spans="27:64" x14ac:dyDescent="0.2">
      <c r="AA1480" s="72"/>
      <c r="AB1480" s="72"/>
      <c r="AC1480" s="72"/>
      <c r="AD1480" s="72"/>
      <c r="AE1480" s="72"/>
      <c r="AG1480" s="127"/>
      <c r="AN1480" s="72"/>
      <c r="AO1480" s="72"/>
      <c r="AP1480" s="72"/>
      <c r="AQ1480" s="72"/>
      <c r="AR1480" s="72"/>
      <c r="AS1480" s="72"/>
      <c r="AT1480" s="72"/>
      <c r="AU1480" s="72"/>
      <c r="AV1480" s="72"/>
      <c r="AW1480" s="72"/>
      <c r="AX1480" s="72"/>
      <c r="AY1480" s="72"/>
      <c r="AZ1480" s="72"/>
      <c r="BA1480" s="72"/>
      <c r="BB1480" s="72"/>
      <c r="BC1480" s="72"/>
      <c r="BD1480" s="72"/>
      <c r="BE1480" s="72"/>
      <c r="BF1480" s="72"/>
      <c r="BG1480" s="72"/>
      <c r="BH1480" s="72"/>
      <c r="BI1480" s="72"/>
      <c r="BJ1480" s="72"/>
      <c r="BK1480" s="72"/>
      <c r="BL1480" s="72"/>
    </row>
    <row r="1481" spans="27:64" x14ac:dyDescent="0.2">
      <c r="AA1481" s="72"/>
      <c r="AB1481" s="72"/>
      <c r="AC1481" s="72"/>
      <c r="AD1481" s="72"/>
      <c r="AE1481" s="72"/>
      <c r="AG1481" s="127"/>
      <c r="AN1481" s="72"/>
      <c r="AO1481" s="72"/>
      <c r="AP1481" s="72"/>
      <c r="AQ1481" s="72"/>
      <c r="AR1481" s="72"/>
      <c r="AS1481" s="72"/>
      <c r="AT1481" s="72"/>
      <c r="AU1481" s="72"/>
      <c r="AV1481" s="72"/>
    </row>
    <row r="1482" spans="27:64" x14ac:dyDescent="0.2">
      <c r="AA1482" s="72"/>
      <c r="AB1482" s="72"/>
      <c r="AC1482" s="72"/>
      <c r="AD1482" s="72"/>
      <c r="AE1482" s="72"/>
      <c r="AG1482" s="127"/>
      <c r="AN1482" s="72"/>
      <c r="AO1482" s="72"/>
      <c r="AP1482" s="72"/>
      <c r="AQ1482" s="72"/>
      <c r="AR1482" s="72"/>
      <c r="AS1482" s="72"/>
      <c r="AT1482" s="72"/>
      <c r="AU1482" s="72"/>
    </row>
    <row r="1483" spans="27:64" x14ac:dyDescent="0.2">
      <c r="AA1483" s="72"/>
      <c r="AB1483" s="72"/>
      <c r="AC1483" s="72"/>
      <c r="AD1483" s="72"/>
      <c r="AE1483" s="72"/>
      <c r="AG1483" s="127"/>
      <c r="AN1483" s="72"/>
      <c r="AO1483" s="72"/>
      <c r="AP1483" s="72"/>
      <c r="AQ1483" s="72"/>
      <c r="AR1483" s="72"/>
      <c r="AS1483" s="72"/>
      <c r="AT1483" s="72"/>
      <c r="AU1483" s="72"/>
    </row>
    <row r="1484" spans="27:64" x14ac:dyDescent="0.2">
      <c r="AA1484" s="72"/>
      <c r="AB1484" s="72"/>
      <c r="AC1484" s="72"/>
      <c r="AD1484" s="72"/>
      <c r="AE1484" s="72"/>
      <c r="AG1484" s="127"/>
      <c r="AN1484" s="72"/>
      <c r="AO1484" s="72"/>
      <c r="AP1484" s="72"/>
      <c r="AQ1484" s="72"/>
      <c r="AR1484" s="72"/>
      <c r="AS1484" s="72"/>
      <c r="AT1484" s="72"/>
      <c r="AU1484" s="72"/>
      <c r="AV1484" s="72"/>
    </row>
    <row r="1485" spans="27:64" x14ac:dyDescent="0.2">
      <c r="AA1485" s="72"/>
      <c r="AB1485" s="72"/>
      <c r="AC1485" s="72"/>
      <c r="AD1485" s="72"/>
      <c r="AE1485" s="72"/>
      <c r="AG1485" s="127"/>
      <c r="AN1485" s="72"/>
      <c r="AO1485" s="72"/>
      <c r="AP1485" s="72"/>
      <c r="AQ1485" s="72"/>
      <c r="AR1485" s="72"/>
      <c r="AS1485" s="72"/>
      <c r="AT1485" s="72"/>
      <c r="AU1485" s="72"/>
      <c r="AV1485" s="72"/>
      <c r="AW1485" s="72"/>
      <c r="AX1485" s="72"/>
      <c r="AY1485" s="72"/>
      <c r="AZ1485" s="72"/>
      <c r="BA1485" s="72"/>
      <c r="BB1485" s="72"/>
      <c r="BC1485" s="72"/>
      <c r="BD1485" s="72"/>
      <c r="BE1485" s="72"/>
      <c r="BF1485" s="72"/>
      <c r="BG1485" s="72"/>
      <c r="BH1485" s="72"/>
      <c r="BI1485" s="72"/>
      <c r="BJ1485" s="72"/>
      <c r="BK1485" s="72"/>
      <c r="BL1485" s="72"/>
    </row>
    <row r="1486" spans="27:64" x14ac:dyDescent="0.2">
      <c r="AA1486" s="72"/>
      <c r="AB1486" s="72"/>
      <c r="AC1486" s="72"/>
      <c r="AD1486" s="72"/>
      <c r="AE1486" s="72"/>
      <c r="AG1486" s="127"/>
      <c r="AN1486" s="72"/>
      <c r="AO1486" s="72"/>
      <c r="AP1486" s="72"/>
      <c r="AQ1486" s="72"/>
      <c r="AR1486" s="72"/>
      <c r="AS1486" s="72"/>
      <c r="AT1486" s="72"/>
      <c r="AU1486" s="72"/>
      <c r="AV1486" s="72"/>
      <c r="AW1486" s="72"/>
      <c r="AX1486" s="72"/>
      <c r="AY1486" s="72"/>
      <c r="AZ1486" s="72"/>
      <c r="BA1486" s="72"/>
      <c r="BB1486" s="72"/>
      <c r="BC1486" s="72"/>
      <c r="BD1486" s="72"/>
      <c r="BE1486" s="72"/>
      <c r="BF1486" s="72"/>
      <c r="BG1486" s="72"/>
      <c r="BH1486" s="72"/>
      <c r="BI1486" s="72"/>
      <c r="BJ1486" s="72"/>
      <c r="BK1486" s="72"/>
      <c r="BL1486" s="72"/>
    </row>
    <row r="1487" spans="27:64" x14ac:dyDescent="0.2">
      <c r="AA1487" s="72"/>
      <c r="AB1487" s="72"/>
      <c r="AC1487" s="72"/>
      <c r="AD1487" s="72"/>
      <c r="AE1487" s="72"/>
      <c r="AG1487" s="127"/>
      <c r="AN1487" s="72"/>
      <c r="AO1487" s="72"/>
      <c r="AP1487" s="72"/>
      <c r="AQ1487" s="72"/>
      <c r="AR1487" s="72"/>
      <c r="AS1487" s="72"/>
      <c r="AT1487" s="72"/>
      <c r="AU1487" s="72"/>
    </row>
    <row r="1488" spans="27:64" x14ac:dyDescent="0.2">
      <c r="AA1488" s="72"/>
      <c r="AB1488" s="72"/>
      <c r="AC1488" s="72"/>
      <c r="AD1488" s="72"/>
      <c r="AE1488" s="72"/>
      <c r="AG1488" s="127"/>
      <c r="AN1488" s="72"/>
      <c r="AO1488" s="72"/>
      <c r="AP1488" s="72"/>
      <c r="AQ1488" s="72"/>
      <c r="AR1488" s="72"/>
      <c r="AS1488" s="72"/>
      <c r="AT1488" s="72"/>
      <c r="AU1488" s="72"/>
      <c r="AV1488" s="72"/>
      <c r="AX1488" s="72"/>
    </row>
    <row r="1489" spans="27:64" x14ac:dyDescent="0.2">
      <c r="AA1489" s="72"/>
      <c r="AB1489" s="72"/>
      <c r="AC1489" s="72"/>
      <c r="AD1489" s="72"/>
      <c r="AE1489" s="72"/>
      <c r="AG1489" s="127"/>
      <c r="AN1489" s="72"/>
      <c r="AO1489" s="72"/>
      <c r="AP1489" s="72"/>
      <c r="AQ1489" s="72"/>
      <c r="AR1489" s="72"/>
      <c r="AS1489" s="72"/>
      <c r="AT1489" s="72"/>
      <c r="AU1489" s="72"/>
      <c r="AV1489" s="72"/>
    </row>
    <row r="1490" spans="27:64" x14ac:dyDescent="0.2">
      <c r="AA1490" s="72"/>
      <c r="AB1490" s="72"/>
      <c r="AC1490" s="72"/>
      <c r="AD1490" s="72"/>
      <c r="AE1490" s="72"/>
      <c r="AG1490" s="127"/>
      <c r="AN1490" s="72"/>
      <c r="AO1490" s="72"/>
      <c r="AP1490" s="72"/>
      <c r="AQ1490" s="72"/>
      <c r="AR1490" s="72"/>
      <c r="AS1490" s="72"/>
      <c r="AT1490" s="72"/>
      <c r="AU1490" s="72"/>
    </row>
    <row r="1491" spans="27:64" x14ac:dyDescent="0.2">
      <c r="AA1491" s="72"/>
      <c r="AB1491" s="72"/>
      <c r="AC1491" s="72"/>
      <c r="AD1491" s="72"/>
      <c r="AE1491" s="72"/>
      <c r="AG1491" s="127"/>
      <c r="AN1491" s="72"/>
      <c r="AO1491" s="72"/>
      <c r="AP1491" s="72"/>
      <c r="AQ1491" s="72"/>
      <c r="AR1491" s="72"/>
      <c r="AS1491" s="72"/>
      <c r="AT1491" s="72"/>
      <c r="AU1491" s="72"/>
    </row>
    <row r="1492" spans="27:64" x14ac:dyDescent="0.2">
      <c r="AA1492" s="72"/>
      <c r="AB1492" s="72"/>
      <c r="AC1492" s="72"/>
      <c r="AD1492" s="72"/>
      <c r="AE1492" s="72"/>
      <c r="AG1492" s="127"/>
      <c r="AN1492" s="72"/>
      <c r="AO1492" s="72"/>
      <c r="AP1492" s="72"/>
      <c r="AQ1492" s="72"/>
      <c r="AR1492" s="72"/>
      <c r="AS1492" s="72"/>
      <c r="AT1492" s="72"/>
      <c r="AU1492" s="72"/>
    </row>
    <row r="1493" spans="27:64" x14ac:dyDescent="0.2">
      <c r="AA1493" s="72"/>
      <c r="AB1493" s="72"/>
      <c r="AC1493" s="72"/>
      <c r="AD1493" s="72"/>
      <c r="AE1493" s="72"/>
      <c r="AG1493" s="127"/>
      <c r="AN1493" s="72"/>
      <c r="AO1493" s="72"/>
      <c r="AP1493" s="72"/>
      <c r="AQ1493" s="72"/>
      <c r="AR1493" s="72"/>
      <c r="AS1493" s="72"/>
      <c r="AT1493" s="72"/>
      <c r="AU1493" s="72"/>
    </row>
    <row r="1494" spans="27:64" x14ac:dyDescent="0.2">
      <c r="AA1494" s="72"/>
      <c r="AB1494" s="72"/>
      <c r="AC1494" s="72"/>
      <c r="AD1494" s="72"/>
      <c r="AE1494" s="72"/>
      <c r="AG1494" s="127"/>
      <c r="AN1494" s="72"/>
      <c r="AO1494" s="72"/>
      <c r="AP1494" s="72"/>
      <c r="AQ1494" s="72"/>
      <c r="AR1494" s="72"/>
      <c r="AS1494" s="72"/>
      <c r="AT1494" s="72"/>
      <c r="AU1494" s="72"/>
      <c r="AV1494" s="72"/>
      <c r="AW1494" s="72"/>
      <c r="AX1494" s="72"/>
      <c r="AY1494" s="72"/>
      <c r="AZ1494" s="72"/>
      <c r="BA1494" s="72"/>
      <c r="BB1494" s="72"/>
      <c r="BC1494" s="72"/>
      <c r="BD1494" s="72"/>
      <c r="BE1494" s="72"/>
      <c r="BF1494" s="72"/>
      <c r="BG1494" s="72"/>
      <c r="BH1494" s="72"/>
      <c r="BI1494" s="72"/>
      <c r="BJ1494" s="72"/>
      <c r="BK1494" s="72"/>
      <c r="BL1494" s="72"/>
    </row>
    <row r="1495" spans="27:64" x14ac:dyDescent="0.2">
      <c r="AA1495" s="72"/>
      <c r="AB1495" s="72"/>
      <c r="AC1495" s="72"/>
      <c r="AD1495" s="72"/>
      <c r="AE1495" s="72"/>
      <c r="AG1495" s="127"/>
      <c r="AN1495" s="72"/>
      <c r="AO1495" s="72"/>
      <c r="AP1495" s="72"/>
      <c r="AQ1495" s="72"/>
      <c r="AR1495" s="72"/>
      <c r="AS1495" s="72"/>
      <c r="AT1495" s="72"/>
      <c r="AU1495" s="72"/>
    </row>
    <row r="1496" spans="27:64" x14ac:dyDescent="0.2">
      <c r="AA1496" s="72"/>
      <c r="AB1496" s="72"/>
      <c r="AC1496" s="72"/>
      <c r="AD1496" s="72"/>
      <c r="AE1496" s="72"/>
      <c r="AG1496" s="127"/>
      <c r="AN1496" s="72"/>
      <c r="AO1496" s="72"/>
      <c r="AP1496" s="72"/>
      <c r="AQ1496" s="72"/>
      <c r="AR1496" s="72"/>
      <c r="AS1496" s="72"/>
      <c r="AT1496" s="72"/>
      <c r="AU1496" s="72"/>
      <c r="AV1496" s="72"/>
      <c r="AW1496" s="72"/>
      <c r="AX1496" s="72"/>
      <c r="AY1496" s="72"/>
      <c r="AZ1496" s="72"/>
      <c r="BA1496" s="72"/>
      <c r="BB1496" s="72"/>
      <c r="BC1496" s="72"/>
      <c r="BD1496" s="72"/>
      <c r="BE1496" s="72"/>
      <c r="BF1496" s="72"/>
      <c r="BG1496" s="72"/>
      <c r="BH1496" s="72"/>
      <c r="BI1496" s="72"/>
      <c r="BJ1496" s="72"/>
      <c r="BK1496" s="72"/>
      <c r="BL1496" s="72"/>
    </row>
    <row r="1497" spans="27:64" x14ac:dyDescent="0.2">
      <c r="AA1497" s="72"/>
      <c r="AB1497" s="72"/>
      <c r="AC1497" s="72"/>
      <c r="AD1497" s="72"/>
      <c r="AE1497" s="72"/>
      <c r="AG1497" s="127"/>
      <c r="AN1497" s="72"/>
      <c r="AO1497" s="72"/>
      <c r="AP1497" s="72"/>
      <c r="AQ1497" s="72"/>
      <c r="AR1497" s="72"/>
      <c r="AS1497" s="72"/>
      <c r="AT1497" s="72"/>
      <c r="AU1497" s="72"/>
      <c r="AV1497" s="72"/>
      <c r="AX1497" s="72"/>
    </row>
    <row r="1498" spans="27:64" x14ac:dyDescent="0.2">
      <c r="AA1498" s="72"/>
      <c r="AB1498" s="72"/>
      <c r="AC1498" s="72"/>
      <c r="AD1498" s="72"/>
      <c r="AE1498" s="72"/>
      <c r="AG1498" s="127"/>
      <c r="AN1498" s="72"/>
      <c r="AO1498" s="72"/>
      <c r="AP1498" s="72"/>
      <c r="AQ1498" s="72"/>
      <c r="AR1498" s="72"/>
      <c r="AS1498" s="72"/>
      <c r="AT1498" s="72"/>
      <c r="AU1498" s="72"/>
      <c r="AV1498" s="72"/>
    </row>
    <row r="1499" spans="27:64" x14ac:dyDescent="0.2">
      <c r="AA1499" s="72"/>
      <c r="AB1499" s="72"/>
      <c r="AC1499" s="72"/>
      <c r="AD1499" s="72"/>
      <c r="AE1499" s="72"/>
      <c r="AG1499" s="127"/>
      <c r="AN1499" s="72"/>
      <c r="AO1499" s="72"/>
      <c r="AP1499" s="72"/>
      <c r="AQ1499" s="72"/>
      <c r="AR1499" s="72"/>
      <c r="AS1499" s="72"/>
      <c r="AT1499" s="72"/>
      <c r="AU1499" s="72"/>
      <c r="AV1499" s="72"/>
    </row>
    <row r="1500" spans="27:64" x14ac:dyDescent="0.2">
      <c r="AA1500" s="72"/>
      <c r="AB1500" s="72"/>
      <c r="AC1500" s="72"/>
      <c r="AD1500" s="72"/>
      <c r="AE1500" s="72"/>
      <c r="AG1500" s="127"/>
      <c r="AN1500" s="72"/>
      <c r="AO1500" s="72"/>
      <c r="AP1500" s="72"/>
      <c r="AQ1500" s="72"/>
      <c r="AR1500" s="72"/>
      <c r="AS1500" s="72"/>
      <c r="AT1500" s="72"/>
      <c r="AU1500" s="72"/>
      <c r="AV1500" s="72"/>
      <c r="AX1500" s="72"/>
    </row>
    <row r="1501" spans="27:64" x14ac:dyDescent="0.2">
      <c r="AA1501" s="72"/>
      <c r="AB1501" s="72"/>
      <c r="AC1501" s="72"/>
      <c r="AD1501" s="72"/>
      <c r="AE1501" s="72"/>
      <c r="AG1501" s="127"/>
      <c r="AN1501" s="72"/>
      <c r="AO1501" s="72"/>
      <c r="AP1501" s="72"/>
      <c r="AQ1501" s="72"/>
      <c r="AR1501" s="72"/>
      <c r="AS1501" s="72"/>
      <c r="AT1501" s="72"/>
      <c r="AU1501" s="72"/>
      <c r="AV1501" s="72"/>
      <c r="AW1501" s="72"/>
      <c r="AX1501" s="72"/>
      <c r="AY1501" s="72"/>
      <c r="AZ1501" s="72"/>
      <c r="BA1501" s="72"/>
      <c r="BB1501" s="72"/>
      <c r="BC1501" s="72"/>
      <c r="BD1501" s="72"/>
      <c r="BE1501" s="72"/>
      <c r="BF1501" s="72"/>
      <c r="BG1501" s="72"/>
      <c r="BH1501" s="72"/>
      <c r="BI1501" s="72"/>
      <c r="BJ1501" s="72"/>
      <c r="BK1501" s="72"/>
      <c r="BL1501" s="72"/>
    </row>
    <row r="1502" spans="27:64" x14ac:dyDescent="0.2">
      <c r="AA1502" s="72"/>
      <c r="AB1502" s="72"/>
      <c r="AC1502" s="72"/>
      <c r="AD1502" s="72"/>
      <c r="AE1502" s="72"/>
      <c r="AG1502" s="127"/>
      <c r="AN1502" s="72"/>
      <c r="AO1502" s="72"/>
      <c r="AP1502" s="72"/>
      <c r="AQ1502" s="72"/>
      <c r="AR1502" s="72"/>
      <c r="AS1502" s="72"/>
      <c r="AT1502" s="72"/>
      <c r="AU1502" s="72"/>
      <c r="AV1502" s="72"/>
    </row>
    <row r="1503" spans="27:64" x14ac:dyDescent="0.2">
      <c r="AA1503" s="72"/>
      <c r="AB1503" s="72"/>
      <c r="AC1503" s="72"/>
      <c r="AD1503" s="72"/>
      <c r="AE1503" s="72"/>
      <c r="AG1503" s="127"/>
      <c r="AN1503" s="72"/>
      <c r="AO1503" s="72"/>
      <c r="AP1503" s="72"/>
      <c r="AQ1503" s="72"/>
      <c r="AR1503" s="72"/>
      <c r="AS1503" s="72"/>
      <c r="AT1503" s="72"/>
      <c r="AU1503" s="72"/>
      <c r="AV1503" s="72"/>
      <c r="AX1503" s="72"/>
    </row>
    <row r="1504" spans="27:64" x14ac:dyDescent="0.2">
      <c r="AA1504" s="72"/>
      <c r="AB1504" s="72"/>
      <c r="AC1504" s="72"/>
      <c r="AD1504" s="72"/>
      <c r="AE1504" s="72"/>
      <c r="AG1504" s="127"/>
      <c r="AN1504" s="72"/>
      <c r="AO1504" s="72"/>
      <c r="AP1504" s="72"/>
      <c r="AQ1504" s="72"/>
      <c r="AR1504" s="72"/>
      <c r="AS1504" s="72"/>
      <c r="AT1504" s="72"/>
      <c r="AU1504" s="72"/>
      <c r="AV1504" s="72"/>
      <c r="AW1504" s="72"/>
      <c r="AX1504" s="72"/>
      <c r="AY1504" s="72"/>
      <c r="AZ1504" s="72"/>
      <c r="BA1504" s="72"/>
      <c r="BB1504" s="72"/>
      <c r="BC1504" s="72"/>
      <c r="BD1504" s="72"/>
      <c r="BE1504" s="72"/>
      <c r="BF1504" s="72"/>
      <c r="BG1504" s="72"/>
      <c r="BH1504" s="72"/>
      <c r="BI1504" s="72"/>
      <c r="BJ1504" s="72"/>
      <c r="BK1504" s="72"/>
      <c r="BL1504" s="72"/>
    </row>
    <row r="1505" spans="27:64" x14ac:dyDescent="0.2">
      <c r="AA1505" s="72"/>
      <c r="AB1505" s="72"/>
      <c r="AC1505" s="72"/>
      <c r="AD1505" s="72"/>
      <c r="AE1505" s="72"/>
      <c r="AG1505" s="127"/>
      <c r="AN1505" s="72"/>
      <c r="AO1505" s="72"/>
      <c r="AP1505" s="72"/>
      <c r="AQ1505" s="72"/>
      <c r="AR1505" s="72"/>
      <c r="AS1505" s="72"/>
      <c r="AT1505" s="72"/>
      <c r="AU1505" s="72"/>
      <c r="AV1505" s="72"/>
    </row>
    <row r="1506" spans="27:64" x14ac:dyDescent="0.2">
      <c r="AA1506" s="72"/>
      <c r="AB1506" s="72"/>
      <c r="AC1506" s="72"/>
      <c r="AD1506" s="72"/>
      <c r="AE1506" s="72"/>
      <c r="AG1506" s="127"/>
      <c r="AN1506" s="72"/>
      <c r="AO1506" s="72"/>
      <c r="AP1506" s="72"/>
      <c r="AQ1506" s="72"/>
      <c r="AR1506" s="72"/>
      <c r="AS1506" s="72"/>
      <c r="AT1506" s="72"/>
      <c r="AU1506" s="72"/>
      <c r="AV1506" s="72"/>
    </row>
    <row r="1507" spans="27:64" x14ac:dyDescent="0.2">
      <c r="AA1507" s="72"/>
      <c r="AB1507" s="72"/>
      <c r="AC1507" s="72"/>
      <c r="AD1507" s="72"/>
      <c r="AE1507" s="72"/>
      <c r="AG1507" s="127"/>
      <c r="AN1507" s="72"/>
      <c r="AO1507" s="72"/>
      <c r="AP1507" s="72"/>
      <c r="AQ1507" s="72"/>
      <c r="AR1507" s="72"/>
      <c r="AS1507" s="72"/>
      <c r="AT1507" s="72"/>
      <c r="AU1507" s="72"/>
      <c r="AV1507" s="72"/>
      <c r="AX1507" s="72"/>
      <c r="AY1507" s="72"/>
      <c r="AZ1507" s="72"/>
      <c r="BA1507" s="72"/>
      <c r="BB1507" s="72"/>
      <c r="BC1507" s="72"/>
      <c r="BD1507" s="72"/>
      <c r="BE1507" s="72"/>
      <c r="BF1507" s="72"/>
      <c r="BG1507" s="72"/>
      <c r="BH1507" s="72"/>
      <c r="BI1507" s="72"/>
      <c r="BJ1507" s="72"/>
      <c r="BK1507" s="72"/>
      <c r="BL1507" s="72"/>
    </row>
    <row r="1508" spans="27:64" x14ac:dyDescent="0.2">
      <c r="AA1508" s="72"/>
      <c r="AB1508" s="72"/>
      <c r="AC1508" s="72"/>
      <c r="AD1508" s="72"/>
      <c r="AE1508" s="72"/>
      <c r="AG1508" s="127"/>
      <c r="AN1508" s="72"/>
      <c r="AO1508" s="72"/>
      <c r="AP1508" s="72"/>
      <c r="AQ1508" s="72"/>
      <c r="AR1508" s="72"/>
      <c r="AS1508" s="72"/>
      <c r="AT1508" s="72"/>
      <c r="AU1508" s="72"/>
      <c r="AV1508" s="72"/>
    </row>
    <row r="1509" spans="27:64" x14ac:dyDescent="0.2">
      <c r="AA1509" s="72"/>
      <c r="AB1509" s="72"/>
      <c r="AC1509" s="72"/>
      <c r="AD1509" s="72"/>
      <c r="AE1509" s="72"/>
      <c r="AG1509" s="127"/>
      <c r="AN1509" s="72"/>
      <c r="AO1509" s="72"/>
      <c r="AP1509" s="72"/>
      <c r="AQ1509" s="72"/>
      <c r="AR1509" s="72"/>
      <c r="AS1509" s="72"/>
      <c r="AT1509" s="72"/>
      <c r="AU1509" s="72"/>
      <c r="AV1509" s="72"/>
      <c r="AX1509" s="72"/>
      <c r="AY1509" s="72"/>
      <c r="AZ1509" s="72"/>
      <c r="BA1509" s="72"/>
      <c r="BB1509" s="72"/>
      <c r="BC1509" s="72"/>
      <c r="BD1509" s="72"/>
      <c r="BE1509" s="72"/>
      <c r="BF1509" s="72"/>
      <c r="BG1509" s="72"/>
      <c r="BH1509" s="72"/>
      <c r="BI1509" s="72"/>
      <c r="BJ1509" s="72"/>
      <c r="BK1509" s="72"/>
      <c r="BL1509" s="72"/>
    </row>
    <row r="1510" spans="27:64" x14ac:dyDescent="0.2">
      <c r="AA1510" s="72"/>
      <c r="AB1510" s="72"/>
      <c r="AC1510" s="72"/>
      <c r="AD1510" s="72"/>
      <c r="AE1510" s="72"/>
      <c r="AG1510" s="127"/>
      <c r="AN1510" s="72"/>
      <c r="AO1510" s="72"/>
      <c r="AP1510" s="72"/>
      <c r="AQ1510" s="72"/>
      <c r="AR1510" s="72"/>
      <c r="AS1510" s="72"/>
      <c r="AT1510" s="72"/>
      <c r="AU1510" s="72"/>
    </row>
    <row r="1511" spans="27:64" x14ac:dyDescent="0.2">
      <c r="AA1511" s="72"/>
      <c r="AB1511" s="72"/>
      <c r="AC1511" s="72"/>
      <c r="AD1511" s="72"/>
      <c r="AE1511" s="72"/>
      <c r="AG1511" s="127"/>
      <c r="AN1511" s="72"/>
      <c r="AO1511" s="72"/>
      <c r="AP1511" s="72"/>
      <c r="AQ1511" s="72"/>
      <c r="AR1511" s="72"/>
      <c r="AS1511" s="72"/>
      <c r="AT1511" s="72"/>
      <c r="AU1511" s="72"/>
      <c r="AV1511" s="72"/>
      <c r="AX1511" s="72"/>
    </row>
    <row r="1512" spans="27:64" x14ac:dyDescent="0.2">
      <c r="AA1512" s="72"/>
      <c r="AB1512" s="72"/>
      <c r="AC1512" s="72"/>
      <c r="AD1512" s="72"/>
      <c r="AE1512" s="72"/>
      <c r="AG1512" s="127"/>
      <c r="AN1512" s="72"/>
      <c r="AO1512" s="72"/>
      <c r="AP1512" s="72"/>
      <c r="AQ1512" s="72"/>
      <c r="AR1512" s="72"/>
      <c r="AS1512" s="72"/>
      <c r="AT1512" s="72"/>
      <c r="AU1512" s="72"/>
    </row>
    <row r="1513" spans="27:64" x14ac:dyDescent="0.2">
      <c r="AA1513" s="72"/>
      <c r="AB1513" s="72"/>
      <c r="AC1513" s="72"/>
      <c r="AD1513" s="72"/>
      <c r="AE1513" s="72"/>
      <c r="AG1513" s="127"/>
      <c r="AN1513" s="72"/>
      <c r="AO1513" s="72"/>
      <c r="AP1513" s="72"/>
      <c r="AQ1513" s="72"/>
      <c r="AR1513" s="72"/>
      <c r="AS1513" s="72"/>
      <c r="AT1513" s="72"/>
      <c r="AU1513" s="72"/>
      <c r="AV1513" s="72"/>
    </row>
    <row r="1514" spans="27:64" x14ac:dyDescent="0.2">
      <c r="AA1514" s="72"/>
      <c r="AB1514" s="72"/>
      <c r="AC1514" s="72"/>
      <c r="AD1514" s="72"/>
      <c r="AE1514" s="72"/>
      <c r="AG1514" s="127"/>
      <c r="AN1514" s="72"/>
      <c r="AO1514" s="72"/>
      <c r="AP1514" s="72"/>
      <c r="AQ1514" s="72"/>
      <c r="AR1514" s="72"/>
      <c r="AS1514" s="72"/>
      <c r="AT1514" s="72"/>
      <c r="AU1514" s="72"/>
      <c r="AV1514" s="72"/>
      <c r="AW1514" s="72"/>
      <c r="AX1514" s="72"/>
      <c r="AY1514" s="72"/>
      <c r="AZ1514" s="72"/>
      <c r="BA1514" s="72"/>
      <c r="BB1514" s="72"/>
      <c r="BC1514" s="72"/>
      <c r="BD1514" s="72"/>
      <c r="BE1514" s="72"/>
      <c r="BF1514" s="72"/>
      <c r="BG1514" s="72"/>
      <c r="BH1514" s="72"/>
      <c r="BI1514" s="72"/>
      <c r="BJ1514" s="72"/>
      <c r="BK1514" s="72"/>
      <c r="BL1514" s="72"/>
    </row>
    <row r="1515" spans="27:64" x14ac:dyDescent="0.2">
      <c r="AA1515" s="72"/>
      <c r="AB1515" s="72"/>
      <c r="AC1515" s="72"/>
      <c r="AD1515" s="72"/>
      <c r="AE1515" s="72"/>
      <c r="AG1515" s="127"/>
      <c r="AN1515" s="72"/>
      <c r="AO1515" s="72"/>
      <c r="AP1515" s="72"/>
      <c r="AQ1515" s="72"/>
      <c r="AR1515" s="72"/>
      <c r="AS1515" s="72"/>
      <c r="AT1515" s="72"/>
      <c r="AU1515" s="72"/>
    </row>
    <row r="1516" spans="27:64" x14ac:dyDescent="0.2">
      <c r="AA1516" s="72"/>
      <c r="AB1516" s="72"/>
      <c r="AC1516" s="72"/>
      <c r="AD1516" s="72"/>
      <c r="AE1516" s="72"/>
      <c r="AG1516" s="127"/>
      <c r="AN1516" s="72"/>
      <c r="AO1516" s="72"/>
      <c r="AP1516" s="72"/>
      <c r="AQ1516" s="72"/>
      <c r="AR1516" s="72"/>
      <c r="AS1516" s="72"/>
      <c r="AT1516" s="72"/>
      <c r="AU1516" s="72"/>
      <c r="AV1516" s="72"/>
      <c r="AX1516" s="72"/>
    </row>
    <row r="1517" spans="27:64" x14ac:dyDescent="0.2">
      <c r="AA1517" s="72"/>
      <c r="AB1517" s="72"/>
      <c r="AC1517" s="72"/>
      <c r="AD1517" s="72"/>
      <c r="AE1517" s="72"/>
      <c r="AG1517" s="127"/>
      <c r="AN1517" s="72"/>
      <c r="AO1517" s="72"/>
      <c r="AP1517" s="72"/>
      <c r="AQ1517" s="72"/>
      <c r="AR1517" s="72"/>
      <c r="AS1517" s="72"/>
      <c r="AT1517" s="72"/>
      <c r="AU1517" s="72"/>
      <c r="AV1517" s="72"/>
      <c r="AW1517" s="72"/>
      <c r="AX1517" s="72"/>
      <c r="AY1517" s="72"/>
      <c r="AZ1517" s="72"/>
      <c r="BA1517" s="72"/>
      <c r="BB1517" s="72"/>
      <c r="BC1517" s="72"/>
      <c r="BD1517" s="72"/>
      <c r="BE1517" s="72"/>
      <c r="BF1517" s="72"/>
      <c r="BG1517" s="72"/>
      <c r="BH1517" s="72"/>
      <c r="BI1517" s="72"/>
      <c r="BJ1517" s="72"/>
      <c r="BK1517" s="72"/>
      <c r="BL1517" s="72"/>
    </row>
    <row r="1518" spans="27:64" x14ac:dyDescent="0.2">
      <c r="AA1518" s="72"/>
      <c r="AB1518" s="72"/>
      <c r="AC1518" s="72"/>
      <c r="AD1518" s="72"/>
      <c r="AE1518" s="72"/>
      <c r="AG1518" s="127"/>
      <c r="AN1518" s="72"/>
      <c r="AO1518" s="72"/>
      <c r="AP1518" s="72"/>
      <c r="AQ1518" s="72"/>
      <c r="AR1518" s="72"/>
      <c r="AS1518" s="72"/>
      <c r="AT1518" s="72"/>
      <c r="AU1518" s="72"/>
      <c r="AV1518" s="72"/>
      <c r="AW1518" s="72"/>
      <c r="AX1518" s="72"/>
      <c r="AY1518" s="72"/>
      <c r="AZ1518" s="72"/>
      <c r="BA1518" s="72"/>
      <c r="BB1518" s="72"/>
      <c r="BC1518" s="72"/>
      <c r="BD1518" s="72"/>
      <c r="BE1518" s="72"/>
      <c r="BF1518" s="72"/>
      <c r="BG1518" s="72"/>
      <c r="BH1518" s="72"/>
      <c r="BI1518" s="72"/>
      <c r="BJ1518" s="72"/>
      <c r="BK1518" s="72"/>
      <c r="BL1518" s="72"/>
    </row>
    <row r="1519" spans="27:64" x14ac:dyDescent="0.2">
      <c r="AA1519" s="72"/>
      <c r="AB1519" s="72"/>
      <c r="AC1519" s="72"/>
      <c r="AD1519" s="72"/>
      <c r="AE1519" s="72"/>
      <c r="AG1519" s="127"/>
      <c r="AN1519" s="72"/>
      <c r="AO1519" s="72"/>
      <c r="AP1519" s="72"/>
      <c r="AQ1519" s="72"/>
      <c r="AR1519" s="72"/>
      <c r="AS1519" s="72"/>
      <c r="AT1519" s="72"/>
      <c r="AU1519" s="72"/>
      <c r="AV1519" s="72"/>
      <c r="AW1519" s="72"/>
      <c r="AX1519" s="72"/>
      <c r="AY1519" s="72"/>
      <c r="AZ1519" s="72"/>
      <c r="BA1519" s="72"/>
      <c r="BB1519" s="72"/>
      <c r="BC1519" s="72"/>
      <c r="BD1519" s="72"/>
      <c r="BE1519" s="72"/>
      <c r="BF1519" s="72"/>
      <c r="BG1519" s="72"/>
      <c r="BH1519" s="72"/>
      <c r="BI1519" s="72"/>
      <c r="BJ1519" s="72"/>
      <c r="BK1519" s="72"/>
      <c r="BL1519" s="72"/>
    </row>
    <row r="1520" spans="27:64" x14ac:dyDescent="0.2">
      <c r="AA1520" s="72"/>
      <c r="AB1520" s="72"/>
      <c r="AC1520" s="72"/>
      <c r="AD1520" s="72"/>
      <c r="AE1520" s="72"/>
      <c r="AG1520" s="127"/>
      <c r="AN1520" s="72"/>
      <c r="AO1520" s="72"/>
      <c r="AP1520" s="72"/>
      <c r="AQ1520" s="72"/>
      <c r="AR1520" s="72"/>
      <c r="AS1520" s="72"/>
      <c r="AT1520" s="72"/>
      <c r="AU1520" s="72"/>
      <c r="AV1520" s="72"/>
    </row>
    <row r="1521" spans="27:64" x14ac:dyDescent="0.2">
      <c r="AA1521" s="72"/>
      <c r="AB1521" s="72"/>
      <c r="AC1521" s="72"/>
      <c r="AD1521" s="72"/>
      <c r="AE1521" s="72"/>
      <c r="AG1521" s="127"/>
      <c r="AN1521" s="72"/>
      <c r="AO1521" s="72"/>
      <c r="AP1521" s="72"/>
      <c r="AQ1521" s="72"/>
      <c r="AR1521" s="72"/>
      <c r="AS1521" s="72"/>
      <c r="AT1521" s="72"/>
      <c r="AU1521" s="72"/>
      <c r="AV1521" s="72"/>
    </row>
    <row r="1522" spans="27:64" x14ac:dyDescent="0.2">
      <c r="AA1522" s="72"/>
      <c r="AB1522" s="72"/>
      <c r="AC1522" s="72"/>
      <c r="AD1522" s="72"/>
      <c r="AE1522" s="72"/>
      <c r="AG1522" s="127"/>
      <c r="AN1522" s="72"/>
      <c r="AO1522" s="72"/>
      <c r="AP1522" s="72"/>
      <c r="AQ1522" s="72"/>
      <c r="AR1522" s="72"/>
      <c r="AS1522" s="72"/>
      <c r="AT1522" s="72"/>
      <c r="AU1522" s="72"/>
      <c r="AV1522" s="72"/>
      <c r="AX1522" s="72"/>
      <c r="AY1522" s="72"/>
      <c r="AZ1522" s="72"/>
      <c r="BA1522" s="72"/>
      <c r="BB1522" s="72"/>
      <c r="BC1522" s="72"/>
      <c r="BD1522" s="72"/>
      <c r="BE1522" s="72"/>
      <c r="BF1522" s="72"/>
      <c r="BG1522" s="72"/>
      <c r="BH1522" s="72"/>
      <c r="BI1522" s="72"/>
      <c r="BJ1522" s="72"/>
      <c r="BK1522" s="72"/>
      <c r="BL1522" s="72"/>
    </row>
    <row r="1523" spans="27:64" x14ac:dyDescent="0.2">
      <c r="AA1523" s="72"/>
      <c r="AB1523" s="72"/>
      <c r="AC1523" s="72"/>
      <c r="AD1523" s="72"/>
      <c r="AE1523" s="72"/>
      <c r="AG1523" s="127"/>
      <c r="AN1523" s="72"/>
      <c r="AO1523" s="72"/>
      <c r="AP1523" s="72"/>
      <c r="AQ1523" s="72"/>
      <c r="AR1523" s="72"/>
      <c r="AS1523" s="72"/>
      <c r="AT1523" s="72"/>
      <c r="AU1523" s="72"/>
      <c r="AV1523" s="72"/>
    </row>
    <row r="1524" spans="27:64" x14ac:dyDescent="0.2">
      <c r="AA1524" s="72"/>
      <c r="AB1524" s="72"/>
      <c r="AC1524" s="72"/>
      <c r="AD1524" s="72"/>
      <c r="AE1524" s="72"/>
      <c r="AG1524" s="127"/>
      <c r="AN1524" s="72"/>
      <c r="AO1524" s="72"/>
      <c r="AP1524" s="72"/>
      <c r="AQ1524" s="72"/>
      <c r="AR1524" s="72"/>
      <c r="AS1524" s="72"/>
      <c r="AT1524" s="72"/>
      <c r="AU1524" s="72"/>
      <c r="AV1524" s="72"/>
      <c r="AX1524" s="72"/>
      <c r="AY1524" s="72"/>
      <c r="AZ1524" s="72"/>
      <c r="BA1524" s="72"/>
      <c r="BB1524" s="72"/>
      <c r="BC1524" s="72"/>
      <c r="BD1524" s="72"/>
      <c r="BE1524" s="72"/>
      <c r="BF1524" s="72"/>
      <c r="BG1524" s="72"/>
      <c r="BH1524" s="72"/>
      <c r="BI1524" s="72"/>
      <c r="BJ1524" s="72"/>
      <c r="BK1524" s="72"/>
      <c r="BL1524" s="72"/>
    </row>
    <row r="1525" spans="27:64" x14ac:dyDescent="0.2">
      <c r="AA1525" s="72"/>
      <c r="AB1525" s="72"/>
      <c r="AC1525" s="72"/>
      <c r="AD1525" s="72"/>
      <c r="AE1525" s="72"/>
      <c r="AG1525" s="127"/>
      <c r="AN1525" s="72"/>
      <c r="AO1525" s="72"/>
      <c r="AP1525" s="72"/>
      <c r="AQ1525" s="72"/>
      <c r="AR1525" s="72"/>
      <c r="AS1525" s="72"/>
      <c r="AT1525" s="72"/>
      <c r="AU1525" s="72"/>
      <c r="AV1525" s="72"/>
    </row>
    <row r="1526" spans="27:64" x14ac:dyDescent="0.2">
      <c r="AA1526" s="72"/>
      <c r="AB1526" s="72"/>
      <c r="AC1526" s="72"/>
      <c r="AD1526" s="72"/>
      <c r="AE1526" s="72"/>
      <c r="AG1526" s="127"/>
      <c r="AN1526" s="72"/>
      <c r="AO1526" s="72"/>
      <c r="AP1526" s="72"/>
      <c r="AQ1526" s="72"/>
      <c r="AR1526" s="72"/>
      <c r="AS1526" s="72"/>
      <c r="AT1526" s="72"/>
      <c r="AU1526" s="72"/>
      <c r="AV1526" s="72"/>
    </row>
    <row r="1527" spans="27:64" x14ac:dyDescent="0.2">
      <c r="AA1527" s="72"/>
      <c r="AB1527" s="72"/>
      <c r="AC1527" s="72"/>
      <c r="AD1527" s="72"/>
      <c r="AE1527" s="72"/>
      <c r="AG1527" s="127"/>
      <c r="AN1527" s="72"/>
      <c r="AO1527" s="72"/>
      <c r="AP1527" s="72"/>
      <c r="AQ1527" s="72"/>
      <c r="AR1527" s="72"/>
      <c r="AS1527" s="72"/>
      <c r="AT1527" s="72"/>
      <c r="AU1527" s="72"/>
      <c r="AV1527" s="72"/>
      <c r="AX1527" s="72"/>
    </row>
    <row r="1528" spans="27:64" x14ac:dyDescent="0.2">
      <c r="AA1528" s="72"/>
      <c r="AB1528" s="72"/>
      <c r="AC1528" s="72"/>
      <c r="AD1528" s="72"/>
      <c r="AE1528" s="72"/>
      <c r="AG1528" s="127"/>
      <c r="AN1528" s="72"/>
      <c r="AO1528" s="72"/>
      <c r="AP1528" s="72"/>
      <c r="AQ1528" s="72"/>
      <c r="AR1528" s="72"/>
      <c r="AS1528" s="72"/>
      <c r="AT1528" s="72"/>
      <c r="AU1528" s="72"/>
      <c r="AV1528" s="72"/>
    </row>
    <row r="1529" spans="27:64" x14ac:dyDescent="0.2">
      <c r="AA1529" s="72"/>
      <c r="AB1529" s="72"/>
      <c r="AC1529" s="72"/>
      <c r="AD1529" s="72"/>
      <c r="AE1529" s="72"/>
      <c r="AG1529" s="127"/>
      <c r="AN1529" s="72"/>
      <c r="AO1529" s="72"/>
      <c r="AP1529" s="72"/>
      <c r="AQ1529" s="72"/>
      <c r="AR1529" s="72"/>
      <c r="AS1529" s="72"/>
      <c r="AT1529" s="72"/>
      <c r="AU1529" s="72"/>
      <c r="AV1529" s="72"/>
      <c r="AX1529" s="72"/>
    </row>
    <row r="1530" spans="27:64" x14ac:dyDescent="0.2">
      <c r="AA1530" s="72"/>
      <c r="AB1530" s="72"/>
      <c r="AC1530" s="72"/>
      <c r="AD1530" s="72"/>
      <c r="AE1530" s="72"/>
      <c r="AG1530" s="127"/>
      <c r="AN1530" s="72"/>
      <c r="AO1530" s="72"/>
      <c r="AP1530" s="72"/>
      <c r="AQ1530" s="72"/>
      <c r="AR1530" s="72"/>
      <c r="AS1530" s="72"/>
      <c r="AT1530" s="72"/>
      <c r="AU1530" s="72"/>
      <c r="AV1530" s="72"/>
    </row>
    <row r="1531" spans="27:64" x14ac:dyDescent="0.2">
      <c r="AA1531" s="72"/>
      <c r="AB1531" s="72"/>
      <c r="AC1531" s="72"/>
      <c r="AD1531" s="72"/>
      <c r="AE1531" s="72"/>
      <c r="AG1531" s="127"/>
      <c r="AN1531" s="72"/>
      <c r="AO1531" s="72"/>
      <c r="AP1531" s="72"/>
      <c r="AQ1531" s="72"/>
      <c r="AR1531" s="72"/>
      <c r="AS1531" s="72"/>
      <c r="AT1531" s="72"/>
      <c r="AU1531" s="72"/>
      <c r="AV1531" s="72"/>
    </row>
    <row r="1532" spans="27:64" x14ac:dyDescent="0.2">
      <c r="AA1532" s="72"/>
      <c r="AB1532" s="72"/>
      <c r="AC1532" s="72"/>
      <c r="AD1532" s="72"/>
      <c r="AE1532" s="72"/>
      <c r="AG1532" s="127"/>
      <c r="AN1532" s="72"/>
      <c r="AO1532" s="72"/>
      <c r="AP1532" s="72"/>
      <c r="AQ1532" s="72"/>
      <c r="AR1532" s="72"/>
      <c r="AS1532" s="72"/>
      <c r="AT1532" s="72"/>
      <c r="AU1532" s="72"/>
      <c r="AV1532" s="72"/>
    </row>
    <row r="1533" spans="27:64" x14ac:dyDescent="0.2">
      <c r="AA1533" s="72"/>
      <c r="AB1533" s="72"/>
      <c r="AC1533" s="72"/>
      <c r="AD1533" s="72"/>
      <c r="AE1533" s="72"/>
      <c r="AG1533" s="127"/>
      <c r="AN1533" s="72"/>
      <c r="AO1533" s="72"/>
      <c r="AP1533" s="72"/>
      <c r="AQ1533" s="72"/>
      <c r="AR1533" s="72"/>
      <c r="AS1533" s="72"/>
      <c r="AT1533" s="72"/>
      <c r="AU1533" s="72"/>
    </row>
    <row r="1534" spans="27:64" x14ac:dyDescent="0.2">
      <c r="AA1534" s="72"/>
      <c r="AB1534" s="72"/>
      <c r="AC1534" s="72"/>
      <c r="AD1534" s="72"/>
      <c r="AE1534" s="72"/>
      <c r="AG1534" s="127"/>
      <c r="AN1534" s="72"/>
      <c r="AO1534" s="72"/>
      <c r="AP1534" s="72"/>
      <c r="AQ1534" s="72"/>
      <c r="AR1534" s="72"/>
      <c r="AS1534" s="72"/>
      <c r="AT1534" s="72"/>
      <c r="AU1534" s="72"/>
      <c r="AV1534" s="72"/>
    </row>
    <row r="1535" spans="27:64" x14ac:dyDescent="0.2">
      <c r="AA1535" s="72"/>
      <c r="AB1535" s="72"/>
      <c r="AC1535" s="72"/>
      <c r="AD1535" s="72"/>
      <c r="AE1535" s="72"/>
      <c r="AG1535" s="127"/>
      <c r="AN1535" s="72"/>
      <c r="AO1535" s="72"/>
      <c r="AP1535" s="72"/>
      <c r="AQ1535" s="72"/>
      <c r="AR1535" s="72"/>
      <c r="AS1535" s="72"/>
      <c r="AT1535" s="72"/>
      <c r="AU1535" s="72"/>
      <c r="AV1535" s="72"/>
      <c r="AW1535" s="72"/>
      <c r="AX1535" s="72"/>
      <c r="AY1535" s="72"/>
      <c r="AZ1535" s="72"/>
      <c r="BA1535" s="72"/>
      <c r="BB1535" s="72"/>
      <c r="BC1535" s="72"/>
      <c r="BD1535" s="72"/>
      <c r="BE1535" s="72"/>
      <c r="BF1535" s="72"/>
      <c r="BG1535" s="72"/>
      <c r="BH1535" s="72"/>
      <c r="BI1535" s="72"/>
      <c r="BJ1535" s="72"/>
      <c r="BK1535" s="72"/>
      <c r="BL1535" s="72"/>
    </row>
    <row r="1536" spans="27:64" x14ac:dyDescent="0.2">
      <c r="AA1536" s="72"/>
      <c r="AB1536" s="72"/>
      <c r="AC1536" s="72"/>
      <c r="AD1536" s="72"/>
      <c r="AE1536" s="72"/>
      <c r="AG1536" s="127"/>
      <c r="AN1536" s="72"/>
      <c r="AO1536" s="72"/>
      <c r="AP1536" s="72"/>
      <c r="AQ1536" s="72"/>
      <c r="AR1536" s="72"/>
      <c r="AS1536" s="72"/>
      <c r="AT1536" s="72"/>
      <c r="AU1536" s="72"/>
    </row>
    <row r="1537" spans="27:64" x14ac:dyDescent="0.2">
      <c r="AA1537" s="72"/>
      <c r="AB1537" s="72"/>
      <c r="AC1537" s="72"/>
      <c r="AD1537" s="72"/>
      <c r="AE1537" s="72"/>
      <c r="AG1537" s="127"/>
      <c r="AN1537" s="72"/>
      <c r="AO1537" s="72"/>
      <c r="AP1537" s="72"/>
      <c r="AQ1537" s="72"/>
      <c r="AR1537" s="72"/>
      <c r="AS1537" s="72"/>
      <c r="AT1537" s="72"/>
      <c r="AU1537" s="72"/>
    </row>
    <row r="1538" spans="27:64" x14ac:dyDescent="0.2">
      <c r="AA1538" s="72"/>
      <c r="AB1538" s="72"/>
      <c r="AC1538" s="72"/>
      <c r="AD1538" s="72"/>
      <c r="AE1538" s="72"/>
      <c r="AG1538" s="127"/>
      <c r="AN1538" s="72"/>
      <c r="AO1538" s="72"/>
      <c r="AP1538" s="72"/>
      <c r="AQ1538" s="72"/>
      <c r="AR1538" s="72"/>
      <c r="AS1538" s="72"/>
      <c r="AT1538" s="72"/>
      <c r="AU1538" s="72"/>
    </row>
    <row r="1539" spans="27:64" x14ac:dyDescent="0.2">
      <c r="AA1539" s="72"/>
      <c r="AB1539" s="72"/>
      <c r="AC1539" s="72"/>
      <c r="AD1539" s="72"/>
      <c r="AE1539" s="72"/>
      <c r="AG1539" s="127"/>
      <c r="AN1539" s="72"/>
      <c r="AO1539" s="72"/>
      <c r="AP1539" s="72"/>
      <c r="AQ1539" s="72"/>
      <c r="AR1539" s="72"/>
      <c r="AS1539" s="72"/>
      <c r="AT1539" s="72"/>
      <c r="AU1539" s="72"/>
      <c r="AV1539" s="72"/>
    </row>
    <row r="1540" spans="27:64" x14ac:dyDescent="0.2">
      <c r="AA1540" s="72"/>
      <c r="AB1540" s="72"/>
      <c r="AC1540" s="72"/>
      <c r="AD1540" s="72"/>
      <c r="AE1540" s="72"/>
      <c r="AG1540" s="127"/>
      <c r="AN1540" s="72"/>
      <c r="AO1540" s="72"/>
      <c r="AP1540" s="72"/>
      <c r="AQ1540" s="72"/>
      <c r="AR1540" s="72"/>
      <c r="AS1540" s="72"/>
      <c r="AT1540" s="72"/>
      <c r="AU1540" s="72"/>
      <c r="AV1540" s="72"/>
    </row>
    <row r="1541" spans="27:64" x14ac:dyDescent="0.2">
      <c r="AA1541" s="72"/>
      <c r="AB1541" s="72"/>
      <c r="AC1541" s="72"/>
      <c r="AD1541" s="72"/>
      <c r="AE1541" s="72"/>
      <c r="AG1541" s="127"/>
      <c r="AN1541" s="72"/>
      <c r="AO1541" s="72"/>
      <c r="AP1541" s="72"/>
      <c r="AQ1541" s="72"/>
      <c r="AR1541" s="72"/>
      <c r="AS1541" s="72"/>
      <c r="AT1541" s="72"/>
      <c r="AU1541" s="72"/>
      <c r="AV1541" s="72"/>
    </row>
    <row r="1542" spans="27:64" x14ac:dyDescent="0.2">
      <c r="AA1542" s="72"/>
      <c r="AB1542" s="72"/>
      <c r="AC1542" s="72"/>
      <c r="AD1542" s="72"/>
      <c r="AE1542" s="72"/>
      <c r="AG1542" s="127"/>
      <c r="AN1542" s="72"/>
      <c r="AO1542" s="72"/>
      <c r="AP1542" s="72"/>
      <c r="AQ1542" s="72"/>
      <c r="AR1542" s="72"/>
      <c r="AS1542" s="72"/>
      <c r="AT1542" s="72"/>
      <c r="AU1542" s="72"/>
    </row>
    <row r="1543" spans="27:64" x14ac:dyDescent="0.2">
      <c r="AA1543" s="72"/>
      <c r="AB1543" s="72"/>
      <c r="AC1543" s="72"/>
      <c r="AD1543" s="72"/>
      <c r="AE1543" s="72"/>
      <c r="AG1543" s="127"/>
      <c r="AN1543" s="72"/>
      <c r="AO1543" s="72"/>
      <c r="AP1543" s="72"/>
      <c r="AQ1543" s="72"/>
      <c r="AR1543" s="72"/>
      <c r="AS1543" s="72"/>
      <c r="AT1543" s="72"/>
      <c r="AU1543" s="72"/>
      <c r="AV1543" s="72"/>
      <c r="AW1543" s="72"/>
      <c r="AX1543" s="72"/>
      <c r="AY1543" s="72"/>
      <c r="AZ1543" s="72"/>
      <c r="BA1543" s="72"/>
      <c r="BB1543" s="72"/>
      <c r="BC1543" s="72"/>
      <c r="BD1543" s="72"/>
      <c r="BE1543" s="72"/>
      <c r="BF1543" s="72"/>
      <c r="BG1543" s="72"/>
      <c r="BH1543" s="72"/>
      <c r="BI1543" s="72"/>
      <c r="BJ1543" s="72"/>
      <c r="BK1543" s="72"/>
      <c r="BL1543" s="72"/>
    </row>
    <row r="1544" spans="27:64" x14ac:dyDescent="0.2">
      <c r="AA1544" s="72"/>
      <c r="AB1544" s="72"/>
      <c r="AC1544" s="72"/>
      <c r="AD1544" s="72"/>
      <c r="AE1544" s="72"/>
      <c r="AG1544" s="127"/>
      <c r="AN1544" s="72"/>
      <c r="AO1544" s="72"/>
      <c r="AP1544" s="72"/>
      <c r="AQ1544" s="72"/>
      <c r="AR1544" s="72"/>
      <c r="AS1544" s="72"/>
      <c r="AT1544" s="72"/>
      <c r="AU1544" s="72"/>
      <c r="AV1544" s="72"/>
      <c r="AX1544" s="72"/>
      <c r="AY1544" s="72"/>
      <c r="AZ1544" s="72"/>
      <c r="BA1544" s="72"/>
      <c r="BB1544" s="72"/>
      <c r="BC1544" s="72"/>
      <c r="BD1544" s="72"/>
      <c r="BE1544" s="72"/>
      <c r="BF1544" s="72"/>
      <c r="BG1544" s="72"/>
      <c r="BH1544" s="72"/>
      <c r="BI1544" s="72"/>
      <c r="BJ1544" s="72"/>
      <c r="BK1544" s="72"/>
      <c r="BL1544" s="72"/>
    </row>
    <row r="1545" spans="27:64" x14ac:dyDescent="0.2">
      <c r="AA1545" s="72"/>
      <c r="AB1545" s="72"/>
      <c r="AC1545" s="72"/>
      <c r="AD1545" s="72"/>
      <c r="AE1545" s="72"/>
      <c r="AG1545" s="127"/>
      <c r="AN1545" s="72"/>
      <c r="AO1545" s="72"/>
      <c r="AP1545" s="72"/>
      <c r="AQ1545" s="72"/>
      <c r="AR1545" s="72"/>
      <c r="AS1545" s="72"/>
      <c r="AT1545" s="72"/>
      <c r="AU1545" s="72"/>
    </row>
    <row r="1546" spans="27:64" x14ac:dyDescent="0.2">
      <c r="AA1546" s="72"/>
      <c r="AB1546" s="72"/>
      <c r="AC1546" s="72"/>
      <c r="AD1546" s="72"/>
      <c r="AE1546" s="72"/>
      <c r="AG1546" s="127"/>
      <c r="AN1546" s="72"/>
      <c r="AO1546" s="72"/>
      <c r="AP1546" s="72"/>
      <c r="AQ1546" s="72"/>
      <c r="AR1546" s="72"/>
      <c r="AS1546" s="72"/>
      <c r="AT1546" s="72"/>
      <c r="AU1546" s="72"/>
      <c r="AV1546" s="72"/>
    </row>
    <row r="1547" spans="27:64" x14ac:dyDescent="0.2">
      <c r="AA1547" s="72"/>
      <c r="AB1547" s="72"/>
      <c r="AC1547" s="72"/>
      <c r="AD1547" s="72"/>
      <c r="AE1547" s="72"/>
      <c r="AG1547" s="127"/>
      <c r="AN1547" s="72"/>
      <c r="AO1547" s="72"/>
      <c r="AP1547" s="72"/>
      <c r="AQ1547" s="72"/>
      <c r="AR1547" s="72"/>
      <c r="AS1547" s="72"/>
      <c r="AT1547" s="72"/>
      <c r="AU1547" s="72"/>
    </row>
    <row r="1548" spans="27:64" x14ac:dyDescent="0.2">
      <c r="AA1548" s="72"/>
      <c r="AB1548" s="72"/>
      <c r="AC1548" s="72"/>
      <c r="AD1548" s="72"/>
      <c r="AE1548" s="72"/>
      <c r="AG1548" s="127"/>
      <c r="AN1548" s="72"/>
      <c r="AO1548" s="72"/>
      <c r="AP1548" s="72"/>
      <c r="AQ1548" s="72"/>
      <c r="AR1548" s="72"/>
      <c r="AS1548" s="72"/>
      <c r="AT1548" s="72"/>
      <c r="AU1548" s="72"/>
      <c r="AV1548" s="72"/>
      <c r="AW1548" s="72"/>
      <c r="AX1548" s="72"/>
      <c r="AY1548" s="72"/>
      <c r="AZ1548" s="72"/>
      <c r="BA1548" s="72"/>
      <c r="BB1548" s="72"/>
      <c r="BC1548" s="72"/>
      <c r="BD1548" s="72"/>
      <c r="BE1548" s="72"/>
      <c r="BF1548" s="72"/>
      <c r="BG1548" s="72"/>
      <c r="BH1548" s="72"/>
      <c r="BI1548" s="72"/>
      <c r="BJ1548" s="72"/>
      <c r="BK1548" s="72"/>
      <c r="BL1548" s="72"/>
    </row>
    <row r="1549" spans="27:64" x14ac:dyDescent="0.2">
      <c r="AA1549" s="72"/>
      <c r="AB1549" s="72"/>
      <c r="AC1549" s="72"/>
      <c r="AD1549" s="72"/>
      <c r="AE1549" s="72"/>
      <c r="AG1549" s="127"/>
      <c r="AN1549" s="72"/>
      <c r="AO1549" s="72"/>
      <c r="AP1549" s="72"/>
      <c r="AQ1549" s="72"/>
      <c r="AR1549" s="72"/>
      <c r="AS1549" s="72"/>
      <c r="AT1549" s="72"/>
      <c r="AU1549" s="72"/>
    </row>
    <row r="1550" spans="27:64" x14ac:dyDescent="0.2">
      <c r="AA1550" s="72"/>
      <c r="AB1550" s="72"/>
      <c r="AC1550" s="72"/>
      <c r="AD1550" s="72"/>
      <c r="AE1550" s="72"/>
      <c r="AG1550" s="127"/>
      <c r="AN1550" s="72"/>
      <c r="AO1550" s="72"/>
      <c r="AP1550" s="72"/>
      <c r="AQ1550" s="72"/>
      <c r="AR1550" s="72"/>
      <c r="AS1550" s="72"/>
      <c r="AT1550" s="72"/>
      <c r="AU1550" s="72"/>
      <c r="AV1550" s="72"/>
      <c r="AX1550" s="72"/>
    </row>
    <row r="1551" spans="27:64" x14ac:dyDescent="0.2">
      <c r="AA1551" s="72"/>
      <c r="AB1551" s="72"/>
      <c r="AC1551" s="72"/>
      <c r="AD1551" s="72"/>
      <c r="AE1551" s="72"/>
      <c r="AG1551" s="127"/>
      <c r="AN1551" s="72"/>
      <c r="AO1551" s="72"/>
      <c r="AP1551" s="72"/>
      <c r="AQ1551" s="72"/>
      <c r="AR1551" s="72"/>
      <c r="AS1551" s="72"/>
      <c r="AT1551" s="72"/>
      <c r="AU1551" s="72"/>
      <c r="AV1551" s="72"/>
      <c r="AX1551" s="72"/>
    </row>
    <row r="1552" spans="27:64" x14ac:dyDescent="0.2">
      <c r="AA1552" s="72"/>
      <c r="AB1552" s="72"/>
      <c r="AC1552" s="72"/>
      <c r="AD1552" s="72"/>
      <c r="AE1552" s="72"/>
      <c r="AG1552" s="127"/>
      <c r="AN1552" s="72"/>
      <c r="AO1552" s="72"/>
      <c r="AP1552" s="72"/>
      <c r="AQ1552" s="72"/>
      <c r="AR1552" s="72"/>
      <c r="AS1552" s="72"/>
      <c r="AT1552" s="72"/>
      <c r="AU1552" s="72"/>
      <c r="AV1552" s="72"/>
      <c r="AX1552" s="72"/>
    </row>
    <row r="1553" spans="27:64" x14ac:dyDescent="0.2">
      <c r="AA1553" s="72"/>
      <c r="AB1553" s="72"/>
      <c r="AC1553" s="72"/>
      <c r="AD1553" s="72"/>
      <c r="AE1553" s="72"/>
      <c r="AG1553" s="127"/>
      <c r="AN1553" s="72"/>
      <c r="AO1553" s="72"/>
      <c r="AP1553" s="72"/>
      <c r="AQ1553" s="72"/>
      <c r="AR1553" s="72"/>
      <c r="AS1553" s="72"/>
      <c r="AT1553" s="72"/>
      <c r="AU1553" s="72"/>
      <c r="AV1553" s="72"/>
    </row>
    <row r="1554" spans="27:64" x14ac:dyDescent="0.2">
      <c r="AA1554" s="72"/>
      <c r="AB1554" s="72"/>
      <c r="AC1554" s="72"/>
      <c r="AD1554" s="72"/>
      <c r="AE1554" s="72"/>
      <c r="AG1554" s="127"/>
      <c r="AN1554" s="72"/>
      <c r="AO1554" s="72"/>
      <c r="AP1554" s="72"/>
      <c r="AQ1554" s="72"/>
      <c r="AR1554" s="72"/>
      <c r="AS1554" s="72"/>
      <c r="AT1554" s="72"/>
      <c r="AU1554" s="72"/>
    </row>
    <row r="1555" spans="27:64" x14ac:dyDescent="0.2">
      <c r="AA1555" s="72"/>
      <c r="AB1555" s="72"/>
      <c r="AC1555" s="72"/>
      <c r="AD1555" s="72"/>
      <c r="AE1555" s="72"/>
      <c r="AG1555" s="127"/>
      <c r="AN1555" s="72"/>
      <c r="AO1555" s="72"/>
      <c r="AP1555" s="72"/>
      <c r="AQ1555" s="72"/>
      <c r="AR1555" s="72"/>
      <c r="AS1555" s="72"/>
      <c r="AT1555" s="72"/>
      <c r="AU1555" s="72"/>
      <c r="AV1555" s="72"/>
    </row>
    <row r="1556" spans="27:64" x14ac:dyDescent="0.2">
      <c r="AA1556" s="72"/>
      <c r="AB1556" s="72"/>
      <c r="AC1556" s="72"/>
      <c r="AD1556" s="72"/>
      <c r="AE1556" s="72"/>
      <c r="AG1556" s="127"/>
      <c r="AN1556" s="72"/>
      <c r="AO1556" s="72"/>
      <c r="AP1556" s="72"/>
      <c r="AQ1556" s="72"/>
      <c r="AR1556" s="72"/>
      <c r="AS1556" s="72"/>
      <c r="AT1556" s="72"/>
      <c r="AU1556" s="72"/>
      <c r="AV1556" s="72"/>
    </row>
    <row r="1557" spans="27:64" x14ac:dyDescent="0.2">
      <c r="AA1557" s="72"/>
      <c r="AB1557" s="72"/>
      <c r="AC1557" s="72"/>
      <c r="AD1557" s="72"/>
      <c r="AE1557" s="72"/>
      <c r="AG1557" s="127"/>
      <c r="AN1557" s="72"/>
      <c r="AO1557" s="72"/>
      <c r="AP1557" s="72"/>
      <c r="AQ1557" s="72"/>
      <c r="AR1557" s="72"/>
      <c r="AS1557" s="72"/>
      <c r="AT1557" s="72"/>
      <c r="AU1557" s="72"/>
      <c r="AV1557" s="72"/>
      <c r="AW1557" s="72"/>
      <c r="AX1557" s="72"/>
      <c r="AY1557" s="72"/>
      <c r="AZ1557" s="72"/>
      <c r="BA1557" s="72"/>
      <c r="BB1557" s="72"/>
      <c r="BC1557" s="72"/>
      <c r="BD1557" s="72"/>
      <c r="BE1557" s="72"/>
      <c r="BF1557" s="72"/>
      <c r="BG1557" s="72"/>
      <c r="BH1557" s="72"/>
      <c r="BI1557" s="72"/>
      <c r="BJ1557" s="72"/>
      <c r="BK1557" s="72"/>
      <c r="BL1557" s="72"/>
    </row>
    <row r="1558" spans="27:64" x14ac:dyDescent="0.2">
      <c r="AA1558" s="72"/>
      <c r="AB1558" s="72"/>
      <c r="AC1558" s="72"/>
      <c r="AD1558" s="72"/>
      <c r="AE1558" s="72"/>
      <c r="AG1558" s="127"/>
      <c r="AN1558" s="72"/>
      <c r="AO1558" s="72"/>
      <c r="AP1558" s="72"/>
      <c r="AQ1558" s="72"/>
      <c r="AR1558" s="72"/>
      <c r="AS1558" s="72"/>
      <c r="AT1558" s="72"/>
      <c r="AU1558" s="72"/>
    </row>
    <row r="1559" spans="27:64" x14ac:dyDescent="0.2">
      <c r="AA1559" s="72"/>
      <c r="AB1559" s="72"/>
      <c r="AC1559" s="72"/>
      <c r="AD1559" s="72"/>
      <c r="AE1559" s="72"/>
      <c r="AG1559" s="127"/>
      <c r="AN1559" s="72"/>
      <c r="AO1559" s="72"/>
      <c r="AP1559" s="72"/>
      <c r="AQ1559" s="72"/>
      <c r="AR1559" s="72"/>
      <c r="AS1559" s="72"/>
      <c r="AT1559" s="72"/>
      <c r="AU1559" s="72"/>
    </row>
    <row r="1560" spans="27:64" x14ac:dyDescent="0.2">
      <c r="AA1560" s="72"/>
      <c r="AB1560" s="72"/>
      <c r="AC1560" s="72"/>
      <c r="AD1560" s="72"/>
      <c r="AE1560" s="72"/>
      <c r="AG1560" s="127"/>
      <c r="AN1560" s="72"/>
      <c r="AO1560" s="72"/>
      <c r="AP1560" s="72"/>
      <c r="AQ1560" s="72"/>
      <c r="AR1560" s="72"/>
      <c r="AS1560" s="72"/>
      <c r="AT1560" s="72"/>
      <c r="AU1560" s="72"/>
      <c r="AV1560" s="72"/>
      <c r="AW1560" s="72"/>
      <c r="AX1560" s="72"/>
      <c r="AY1560" s="72"/>
      <c r="AZ1560" s="72"/>
      <c r="BA1560" s="72"/>
      <c r="BB1560" s="72"/>
      <c r="BC1560" s="72"/>
      <c r="BD1560" s="72"/>
      <c r="BE1560" s="72"/>
      <c r="BF1560" s="72"/>
      <c r="BG1560" s="72"/>
      <c r="BH1560" s="72"/>
      <c r="BI1560" s="72"/>
      <c r="BJ1560" s="72"/>
      <c r="BK1560" s="72"/>
      <c r="BL1560" s="72"/>
    </row>
    <row r="1561" spans="27:64" x14ac:dyDescent="0.2">
      <c r="AA1561" s="72"/>
      <c r="AB1561" s="72"/>
      <c r="AC1561" s="72"/>
      <c r="AD1561" s="72"/>
      <c r="AE1561" s="72"/>
      <c r="AG1561" s="127"/>
      <c r="AN1561" s="72"/>
      <c r="AO1561" s="72"/>
      <c r="AP1561" s="72"/>
      <c r="AQ1561" s="72"/>
      <c r="AR1561" s="72"/>
      <c r="AS1561" s="72"/>
      <c r="AT1561" s="72"/>
      <c r="AU1561" s="72"/>
      <c r="AV1561" s="72"/>
      <c r="AX1561" s="72"/>
      <c r="AY1561" s="72"/>
      <c r="AZ1561" s="72"/>
      <c r="BA1561" s="72"/>
      <c r="BB1561" s="72"/>
      <c r="BC1561" s="72"/>
      <c r="BD1561" s="72"/>
      <c r="BE1561" s="72"/>
      <c r="BF1561" s="72"/>
      <c r="BG1561" s="72"/>
      <c r="BH1561" s="72"/>
      <c r="BI1561" s="72"/>
      <c r="BJ1561" s="72"/>
      <c r="BK1561" s="72"/>
      <c r="BL1561" s="72"/>
    </row>
    <row r="1562" spans="27:64" x14ac:dyDescent="0.2">
      <c r="AA1562" s="72"/>
      <c r="AB1562" s="72"/>
      <c r="AC1562" s="72"/>
      <c r="AD1562" s="72"/>
      <c r="AE1562" s="72"/>
      <c r="AG1562" s="127"/>
      <c r="AN1562" s="72"/>
      <c r="AO1562" s="72"/>
      <c r="AP1562" s="72"/>
      <c r="AQ1562" s="72"/>
      <c r="AR1562" s="72"/>
      <c r="AS1562" s="72"/>
      <c r="AT1562" s="72"/>
      <c r="AU1562" s="72"/>
      <c r="AV1562" s="72"/>
      <c r="AX1562" s="72"/>
    </row>
    <row r="1563" spans="27:64" x14ac:dyDescent="0.2">
      <c r="AA1563" s="72"/>
      <c r="AB1563" s="72"/>
      <c r="AC1563" s="72"/>
      <c r="AD1563" s="72"/>
      <c r="AE1563" s="72"/>
      <c r="AG1563" s="127"/>
      <c r="AN1563" s="72"/>
      <c r="AO1563" s="72"/>
      <c r="AP1563" s="72"/>
      <c r="AQ1563" s="72"/>
      <c r="AR1563" s="72"/>
      <c r="AS1563" s="72"/>
      <c r="AT1563" s="72"/>
      <c r="AU1563" s="72"/>
    </row>
    <row r="1564" spans="27:64" x14ac:dyDescent="0.2">
      <c r="AA1564" s="72"/>
      <c r="AB1564" s="72"/>
      <c r="AC1564" s="72"/>
      <c r="AD1564" s="72"/>
      <c r="AE1564" s="72"/>
      <c r="AG1564" s="127"/>
      <c r="AN1564" s="72"/>
      <c r="AO1564" s="72"/>
      <c r="AP1564" s="72"/>
      <c r="AQ1564" s="72"/>
      <c r="AR1564" s="72"/>
      <c r="AS1564" s="72"/>
      <c r="AT1564" s="72"/>
      <c r="AU1564" s="72"/>
      <c r="AV1564" s="72"/>
    </row>
    <row r="1565" spans="27:64" x14ac:dyDescent="0.2">
      <c r="AA1565" s="72"/>
      <c r="AB1565" s="72"/>
      <c r="AC1565" s="72"/>
      <c r="AD1565" s="72"/>
      <c r="AE1565" s="72"/>
      <c r="AG1565" s="127"/>
      <c r="AN1565" s="72"/>
      <c r="AO1565" s="72"/>
      <c r="AP1565" s="72"/>
      <c r="AQ1565" s="72"/>
      <c r="AR1565" s="72"/>
      <c r="AS1565" s="72"/>
      <c r="AT1565" s="72"/>
      <c r="AU1565" s="72"/>
      <c r="AV1565" s="72"/>
    </row>
    <row r="1566" spans="27:64" x14ac:dyDescent="0.2">
      <c r="AA1566" s="72"/>
      <c r="AB1566" s="72"/>
      <c r="AC1566" s="72"/>
      <c r="AD1566" s="72"/>
      <c r="AE1566" s="72"/>
      <c r="AG1566" s="127"/>
      <c r="AN1566" s="72"/>
      <c r="AO1566" s="72"/>
      <c r="AP1566" s="72"/>
      <c r="AQ1566" s="72"/>
      <c r="AR1566" s="72"/>
      <c r="AS1566" s="72"/>
      <c r="AT1566" s="72"/>
      <c r="AU1566" s="72"/>
      <c r="AV1566" s="72"/>
      <c r="AX1566" s="72"/>
    </row>
    <row r="1567" spans="27:64" x14ac:dyDescent="0.2">
      <c r="AA1567" s="72"/>
      <c r="AB1567" s="72"/>
      <c r="AC1567" s="72"/>
      <c r="AD1567" s="72"/>
      <c r="AE1567" s="72"/>
      <c r="AG1567" s="127"/>
      <c r="AN1567" s="72"/>
      <c r="AO1567" s="72"/>
      <c r="AP1567" s="72"/>
      <c r="AQ1567" s="72"/>
      <c r="AR1567" s="72"/>
      <c r="AS1567" s="72"/>
      <c r="AT1567" s="72"/>
      <c r="AU1567" s="72"/>
      <c r="AV1567" s="72"/>
      <c r="AX1567" s="72"/>
      <c r="AY1567" s="72"/>
      <c r="AZ1567" s="72"/>
      <c r="BA1567" s="72"/>
      <c r="BB1567" s="72"/>
      <c r="BC1567" s="72"/>
      <c r="BD1567" s="72"/>
      <c r="BE1567" s="72"/>
      <c r="BF1567" s="72"/>
      <c r="BG1567" s="72"/>
      <c r="BH1567" s="72"/>
      <c r="BI1567" s="72"/>
      <c r="BJ1567" s="72"/>
      <c r="BK1567" s="72"/>
      <c r="BL1567" s="72"/>
    </row>
    <row r="1568" spans="27:64" x14ac:dyDescent="0.2">
      <c r="AA1568" s="72"/>
      <c r="AB1568" s="72"/>
      <c r="AC1568" s="72"/>
      <c r="AD1568" s="72"/>
      <c r="AE1568" s="72"/>
      <c r="AG1568" s="127"/>
      <c r="AN1568" s="72"/>
      <c r="AO1568" s="72"/>
      <c r="AP1568" s="72"/>
      <c r="AQ1568" s="72"/>
      <c r="AR1568" s="72"/>
      <c r="AS1568" s="72"/>
      <c r="AT1568" s="72"/>
      <c r="AU1568" s="72"/>
      <c r="AV1568" s="72"/>
    </row>
    <row r="1569" spans="27:64" x14ac:dyDescent="0.2">
      <c r="AA1569" s="72"/>
      <c r="AB1569" s="72"/>
      <c r="AC1569" s="72"/>
      <c r="AD1569" s="72"/>
      <c r="AE1569" s="72"/>
      <c r="AG1569" s="127"/>
      <c r="AN1569" s="72"/>
      <c r="AO1569" s="72"/>
      <c r="AP1569" s="72"/>
      <c r="AQ1569" s="72"/>
      <c r="AR1569" s="72"/>
      <c r="AS1569" s="72"/>
      <c r="AT1569" s="72"/>
      <c r="AU1569" s="72"/>
      <c r="AV1569" s="72"/>
    </row>
    <row r="1570" spans="27:64" x14ac:dyDescent="0.2">
      <c r="AA1570" s="72"/>
      <c r="AB1570" s="72"/>
      <c r="AC1570" s="72"/>
      <c r="AD1570" s="72"/>
      <c r="AE1570" s="72"/>
      <c r="AG1570" s="127"/>
      <c r="AN1570" s="72"/>
      <c r="AO1570" s="72"/>
      <c r="AP1570" s="72"/>
      <c r="AQ1570" s="72"/>
      <c r="AR1570" s="72"/>
      <c r="AS1570" s="72"/>
      <c r="AT1570" s="72"/>
      <c r="AU1570" s="72"/>
      <c r="AV1570" s="72"/>
    </row>
    <row r="1571" spans="27:64" x14ac:dyDescent="0.2">
      <c r="AA1571" s="72"/>
      <c r="AB1571" s="72"/>
      <c r="AC1571" s="72"/>
      <c r="AD1571" s="72"/>
      <c r="AE1571" s="72"/>
      <c r="AG1571" s="127"/>
      <c r="AN1571" s="72"/>
      <c r="AO1571" s="72"/>
      <c r="AP1571" s="72"/>
      <c r="AQ1571" s="72"/>
      <c r="AR1571" s="72"/>
      <c r="AS1571" s="72"/>
      <c r="AT1571" s="72"/>
      <c r="AU1571" s="72"/>
      <c r="AV1571" s="72"/>
      <c r="AX1571" s="72"/>
    </row>
    <row r="1572" spans="27:64" x14ac:dyDescent="0.2">
      <c r="AA1572" s="72"/>
      <c r="AB1572" s="72"/>
      <c r="AC1572" s="72"/>
      <c r="AD1572" s="72"/>
      <c r="AE1572" s="72"/>
      <c r="AG1572" s="127"/>
      <c r="AN1572" s="72"/>
      <c r="AO1572" s="72"/>
      <c r="AP1572" s="72"/>
      <c r="AQ1572" s="72"/>
      <c r="AR1572" s="72"/>
      <c r="AS1572" s="72"/>
      <c r="AT1572" s="72"/>
      <c r="AU1572" s="72"/>
      <c r="AV1572" s="72"/>
      <c r="AX1572" s="72"/>
      <c r="AY1572" s="72"/>
      <c r="AZ1572" s="72"/>
      <c r="BA1572" s="72"/>
      <c r="BB1572" s="72"/>
      <c r="BC1572" s="72"/>
      <c r="BD1572" s="72"/>
      <c r="BE1572" s="72"/>
      <c r="BF1572" s="72"/>
      <c r="BG1572" s="72"/>
      <c r="BH1572" s="72"/>
      <c r="BI1572" s="72"/>
      <c r="BJ1572" s="72"/>
      <c r="BK1572" s="72"/>
      <c r="BL1572" s="72"/>
    </row>
    <row r="1573" spans="27:64" x14ac:dyDescent="0.2">
      <c r="AA1573" s="72"/>
      <c r="AB1573" s="72"/>
      <c r="AC1573" s="72"/>
      <c r="AD1573" s="72"/>
      <c r="AE1573" s="72"/>
      <c r="AG1573" s="127"/>
      <c r="AN1573" s="72"/>
      <c r="AO1573" s="72"/>
      <c r="AP1573" s="72"/>
      <c r="AQ1573" s="72"/>
      <c r="AR1573" s="72"/>
      <c r="AS1573" s="72"/>
      <c r="AT1573" s="72"/>
      <c r="AU1573" s="72"/>
    </row>
    <row r="1574" spans="27:64" x14ac:dyDescent="0.2">
      <c r="AA1574" s="72"/>
      <c r="AB1574" s="72"/>
      <c r="AC1574" s="72"/>
      <c r="AD1574" s="72"/>
      <c r="AE1574" s="72"/>
      <c r="AG1574" s="127"/>
      <c r="AN1574" s="72"/>
      <c r="AO1574" s="72"/>
      <c r="AP1574" s="72"/>
      <c r="AQ1574" s="72"/>
      <c r="AR1574" s="72"/>
      <c r="AS1574" s="72"/>
      <c r="AT1574" s="72"/>
      <c r="AU1574" s="72"/>
      <c r="AV1574" s="72"/>
    </row>
    <row r="1575" spans="27:64" x14ac:dyDescent="0.2">
      <c r="AA1575" s="72"/>
      <c r="AB1575" s="72"/>
      <c r="AC1575" s="72"/>
      <c r="AD1575" s="72"/>
      <c r="AE1575" s="72"/>
      <c r="AG1575" s="127"/>
      <c r="AN1575" s="72"/>
      <c r="AO1575" s="72"/>
      <c r="AP1575" s="72"/>
      <c r="AQ1575" s="72"/>
      <c r="AR1575" s="72"/>
      <c r="AS1575" s="72"/>
      <c r="AT1575" s="72"/>
      <c r="AU1575" s="72"/>
      <c r="AV1575" s="72"/>
    </row>
    <row r="1576" spans="27:64" x14ac:dyDescent="0.2">
      <c r="AA1576" s="72"/>
      <c r="AB1576" s="72"/>
      <c r="AC1576" s="72"/>
      <c r="AD1576" s="72"/>
      <c r="AE1576" s="72"/>
      <c r="AG1576" s="127"/>
      <c r="AN1576" s="72"/>
      <c r="AO1576" s="72"/>
      <c r="AP1576" s="72"/>
      <c r="AQ1576" s="72"/>
      <c r="AR1576" s="72"/>
      <c r="AS1576" s="72"/>
      <c r="AT1576" s="72"/>
      <c r="AU1576" s="72"/>
      <c r="AV1576" s="72"/>
      <c r="AX1576" s="72"/>
    </row>
    <row r="1577" spans="27:64" x14ac:dyDescent="0.2">
      <c r="AA1577" s="72"/>
      <c r="AB1577" s="72"/>
      <c r="AC1577" s="72"/>
      <c r="AD1577" s="72"/>
      <c r="AE1577" s="72"/>
      <c r="AG1577" s="127"/>
      <c r="AN1577" s="72"/>
      <c r="AO1577" s="72"/>
      <c r="AP1577" s="72"/>
      <c r="AQ1577" s="72"/>
      <c r="AR1577" s="72"/>
      <c r="AS1577" s="72"/>
      <c r="AT1577" s="72"/>
      <c r="AU1577" s="72"/>
      <c r="AV1577" s="72"/>
    </row>
    <row r="1578" spans="27:64" x14ac:dyDescent="0.2">
      <c r="AA1578" s="72"/>
      <c r="AB1578" s="72"/>
      <c r="AC1578" s="72"/>
      <c r="AD1578" s="72"/>
      <c r="AE1578" s="72"/>
      <c r="AG1578" s="127"/>
      <c r="AN1578" s="72"/>
      <c r="AO1578" s="72"/>
      <c r="AP1578" s="72"/>
      <c r="AQ1578" s="72"/>
      <c r="AR1578" s="72"/>
      <c r="AS1578" s="72"/>
      <c r="AT1578" s="72"/>
      <c r="AU1578" s="72"/>
    </row>
    <row r="1579" spans="27:64" x14ac:dyDescent="0.2">
      <c r="AA1579" s="72"/>
      <c r="AB1579" s="72"/>
      <c r="AC1579" s="72"/>
      <c r="AD1579" s="72"/>
      <c r="AE1579" s="72"/>
      <c r="AG1579" s="127"/>
      <c r="AN1579" s="72"/>
      <c r="AO1579" s="72"/>
      <c r="AP1579" s="72"/>
      <c r="AQ1579" s="72"/>
      <c r="AR1579" s="72"/>
      <c r="AS1579" s="72"/>
      <c r="AT1579" s="72"/>
      <c r="AU1579" s="72"/>
    </row>
    <row r="1580" spans="27:64" x14ac:dyDescent="0.2">
      <c r="AA1580" s="72"/>
      <c r="AB1580" s="72"/>
      <c r="AC1580" s="72"/>
      <c r="AD1580" s="72"/>
      <c r="AE1580" s="72"/>
      <c r="AG1580" s="127"/>
      <c r="AN1580" s="72"/>
      <c r="AO1580" s="72"/>
      <c r="AP1580" s="72"/>
      <c r="AQ1580" s="72"/>
      <c r="AR1580" s="72"/>
      <c r="AS1580" s="72"/>
      <c r="AT1580" s="72"/>
      <c r="AU1580" s="72"/>
      <c r="AV1580" s="72"/>
      <c r="AW1580" s="72"/>
      <c r="AX1580" s="72"/>
      <c r="AY1580" s="72"/>
      <c r="AZ1580" s="72"/>
      <c r="BA1580" s="72"/>
      <c r="BB1580" s="72"/>
      <c r="BC1580" s="72"/>
      <c r="BD1580" s="72"/>
      <c r="BE1580" s="72"/>
      <c r="BF1580" s="72"/>
      <c r="BG1580" s="72"/>
      <c r="BH1580" s="72"/>
      <c r="BI1580" s="72"/>
      <c r="BJ1580" s="72"/>
      <c r="BK1580" s="72"/>
      <c r="BL1580" s="72"/>
    </row>
    <row r="1581" spans="27:64" x14ac:dyDescent="0.2">
      <c r="AA1581" s="72"/>
      <c r="AB1581" s="72"/>
      <c r="AC1581" s="72"/>
      <c r="AD1581" s="72"/>
      <c r="AE1581" s="72"/>
      <c r="AG1581" s="127"/>
      <c r="AN1581" s="72"/>
      <c r="AO1581" s="72"/>
      <c r="AP1581" s="72"/>
      <c r="AQ1581" s="72"/>
      <c r="AR1581" s="72"/>
      <c r="AS1581" s="72"/>
      <c r="AT1581" s="72"/>
      <c r="AU1581" s="72"/>
    </row>
    <row r="1582" spans="27:64" x14ac:dyDescent="0.2">
      <c r="AA1582" s="72"/>
      <c r="AB1582" s="72"/>
      <c r="AC1582" s="72"/>
      <c r="AD1582" s="72"/>
      <c r="AE1582" s="72"/>
      <c r="AG1582" s="127"/>
      <c r="AN1582" s="72"/>
      <c r="AO1582" s="72"/>
      <c r="AP1582" s="72"/>
      <c r="AQ1582" s="72"/>
      <c r="AR1582" s="72"/>
      <c r="AS1582" s="72"/>
      <c r="AT1582" s="72"/>
      <c r="AU1582" s="72"/>
      <c r="AV1582" s="72"/>
      <c r="AW1582" s="72"/>
      <c r="AX1582" s="72"/>
      <c r="AY1582" s="72"/>
      <c r="AZ1582" s="72"/>
      <c r="BA1582" s="72"/>
      <c r="BB1582" s="72"/>
      <c r="BC1582" s="72"/>
      <c r="BD1582" s="72"/>
      <c r="BE1582" s="72"/>
      <c r="BF1582" s="72"/>
      <c r="BG1582" s="72"/>
      <c r="BH1582" s="72"/>
      <c r="BI1582" s="72"/>
      <c r="BJ1582" s="72"/>
      <c r="BK1582" s="72"/>
      <c r="BL1582" s="72"/>
    </row>
    <row r="1583" spans="27:64" x14ac:dyDescent="0.2">
      <c r="AA1583" s="72"/>
      <c r="AB1583" s="72"/>
      <c r="AC1583" s="72"/>
      <c r="AD1583" s="72"/>
      <c r="AE1583" s="72"/>
      <c r="AG1583" s="127"/>
      <c r="AN1583" s="72"/>
      <c r="AO1583" s="72"/>
      <c r="AP1583" s="72"/>
      <c r="AQ1583" s="72"/>
      <c r="AR1583" s="72"/>
      <c r="AS1583" s="72"/>
      <c r="AT1583" s="72"/>
      <c r="AU1583" s="72"/>
      <c r="AV1583" s="72"/>
      <c r="AX1583" s="72"/>
      <c r="AY1583" s="72"/>
      <c r="AZ1583" s="72"/>
      <c r="BA1583" s="72"/>
      <c r="BB1583" s="72"/>
      <c r="BC1583" s="72"/>
      <c r="BD1583" s="72"/>
      <c r="BE1583" s="72"/>
      <c r="BF1583" s="72"/>
      <c r="BG1583" s="72"/>
      <c r="BH1583" s="72"/>
      <c r="BI1583" s="72"/>
      <c r="BJ1583" s="72"/>
      <c r="BK1583" s="72"/>
      <c r="BL1583" s="72"/>
    </row>
    <row r="1584" spans="27:64" x14ac:dyDescent="0.2">
      <c r="AA1584" s="72"/>
      <c r="AB1584" s="72"/>
      <c r="AC1584" s="72"/>
      <c r="AD1584" s="72"/>
      <c r="AE1584" s="72"/>
      <c r="AG1584" s="127"/>
      <c r="AN1584" s="72"/>
      <c r="AO1584" s="72"/>
      <c r="AP1584" s="72"/>
      <c r="AQ1584" s="72"/>
      <c r="AR1584" s="72"/>
      <c r="AS1584" s="72"/>
      <c r="AT1584" s="72"/>
      <c r="AU1584" s="72"/>
      <c r="AV1584" s="72"/>
      <c r="AW1584" s="72"/>
      <c r="AX1584" s="72"/>
      <c r="AY1584" s="72"/>
      <c r="AZ1584" s="72"/>
      <c r="BA1584" s="72"/>
      <c r="BB1584" s="72"/>
      <c r="BC1584" s="72"/>
      <c r="BD1584" s="72"/>
      <c r="BE1584" s="72"/>
      <c r="BF1584" s="72"/>
      <c r="BG1584" s="72"/>
      <c r="BH1584" s="72"/>
      <c r="BI1584" s="72"/>
      <c r="BJ1584" s="72"/>
      <c r="BK1584" s="72"/>
      <c r="BL1584" s="72"/>
    </row>
    <row r="1585" spans="27:64" x14ac:dyDescent="0.2">
      <c r="AA1585" s="72"/>
      <c r="AB1585" s="72"/>
      <c r="AC1585" s="72"/>
      <c r="AD1585" s="72"/>
      <c r="AE1585" s="72"/>
      <c r="AG1585" s="127"/>
      <c r="AN1585" s="72"/>
      <c r="AO1585" s="72"/>
      <c r="AP1585" s="72"/>
      <c r="AQ1585" s="72"/>
      <c r="AR1585" s="72"/>
      <c r="AS1585" s="72"/>
      <c r="AT1585" s="72"/>
      <c r="AU1585" s="72"/>
      <c r="AV1585" s="72"/>
      <c r="AX1585" s="72"/>
      <c r="AY1585" s="72"/>
      <c r="AZ1585" s="72"/>
      <c r="BA1585" s="72"/>
      <c r="BB1585" s="72"/>
      <c r="BC1585" s="72"/>
      <c r="BD1585" s="72"/>
      <c r="BE1585" s="72"/>
      <c r="BF1585" s="72"/>
      <c r="BG1585" s="72"/>
      <c r="BH1585" s="72"/>
      <c r="BI1585" s="72"/>
      <c r="BJ1585" s="72"/>
      <c r="BK1585" s="72"/>
      <c r="BL1585" s="72"/>
    </row>
    <row r="1586" spans="27:64" x14ac:dyDescent="0.2">
      <c r="AA1586" s="72"/>
      <c r="AB1586" s="72"/>
      <c r="AC1586" s="72"/>
      <c r="AD1586" s="72"/>
      <c r="AE1586" s="72"/>
      <c r="AG1586" s="127"/>
      <c r="AN1586" s="72"/>
      <c r="AO1586" s="72"/>
      <c r="AP1586" s="72"/>
      <c r="AQ1586" s="72"/>
      <c r="AR1586" s="72"/>
      <c r="AS1586" s="72"/>
      <c r="AT1586" s="72"/>
      <c r="AU1586" s="72"/>
      <c r="AV1586" s="72"/>
      <c r="AW1586" s="72"/>
      <c r="AX1586" s="72"/>
      <c r="AY1586" s="72"/>
      <c r="AZ1586" s="72"/>
      <c r="BA1586" s="72"/>
      <c r="BB1586" s="72"/>
      <c r="BC1586" s="72"/>
      <c r="BD1586" s="72"/>
      <c r="BE1586" s="72"/>
      <c r="BF1586" s="72"/>
      <c r="BG1586" s="72"/>
      <c r="BH1586" s="72"/>
      <c r="BI1586" s="72"/>
      <c r="BJ1586" s="72"/>
      <c r="BK1586" s="72"/>
      <c r="BL1586" s="72"/>
    </row>
    <row r="1587" spans="27:64" x14ac:dyDescent="0.2">
      <c r="AA1587" s="72"/>
      <c r="AB1587" s="72"/>
      <c r="AC1587" s="72"/>
      <c r="AD1587" s="72"/>
      <c r="AE1587" s="72"/>
      <c r="AG1587" s="127"/>
      <c r="AN1587" s="72"/>
      <c r="AO1587" s="72"/>
      <c r="AP1587" s="72"/>
      <c r="AQ1587" s="72"/>
      <c r="AR1587" s="72"/>
      <c r="AS1587" s="72"/>
      <c r="AT1587" s="72"/>
      <c r="AU1587" s="72"/>
      <c r="AV1587" s="72"/>
      <c r="AX1587" s="72"/>
    </row>
    <row r="1588" spans="27:64" x14ac:dyDescent="0.2">
      <c r="AA1588" s="72"/>
      <c r="AB1588" s="72"/>
      <c r="AC1588" s="72"/>
      <c r="AD1588" s="72"/>
      <c r="AE1588" s="72"/>
      <c r="AG1588" s="127"/>
      <c r="AN1588" s="72"/>
      <c r="AO1588" s="72"/>
      <c r="AP1588" s="72"/>
      <c r="AQ1588" s="72"/>
      <c r="AR1588" s="72"/>
      <c r="AS1588" s="72"/>
      <c r="AT1588" s="72"/>
      <c r="AU1588" s="72"/>
      <c r="AV1588" s="72"/>
      <c r="AW1588" s="72"/>
      <c r="AX1588" s="72"/>
      <c r="AY1588" s="72"/>
      <c r="AZ1588" s="72"/>
      <c r="BA1588" s="72"/>
      <c r="BB1588" s="72"/>
      <c r="BC1588" s="72"/>
      <c r="BD1588" s="72"/>
      <c r="BE1588" s="72"/>
      <c r="BF1588" s="72"/>
      <c r="BG1588" s="72"/>
      <c r="BH1588" s="72"/>
      <c r="BI1588" s="72"/>
      <c r="BJ1588" s="72"/>
      <c r="BK1588" s="72"/>
      <c r="BL1588" s="72"/>
    </row>
    <row r="1589" spans="27:64" x14ac:dyDescent="0.2">
      <c r="AA1589" s="72"/>
      <c r="AB1589" s="72"/>
      <c r="AC1589" s="72"/>
      <c r="AD1589" s="72"/>
      <c r="AE1589" s="72"/>
      <c r="AG1589" s="127"/>
      <c r="AN1589" s="72"/>
      <c r="AO1589" s="72"/>
      <c r="AP1589" s="72"/>
      <c r="AQ1589" s="72"/>
      <c r="AR1589" s="72"/>
      <c r="AS1589" s="72"/>
      <c r="AT1589" s="72"/>
      <c r="AU1589" s="72"/>
      <c r="AV1589" s="72"/>
      <c r="AX1589" s="72"/>
    </row>
    <row r="1590" spans="27:64" x14ac:dyDescent="0.2">
      <c r="AA1590" s="72"/>
      <c r="AB1590" s="72"/>
      <c r="AC1590" s="72"/>
      <c r="AD1590" s="72"/>
      <c r="AE1590" s="72"/>
      <c r="AG1590" s="127"/>
      <c r="AN1590" s="72"/>
      <c r="AO1590" s="72"/>
      <c r="AP1590" s="72"/>
      <c r="AQ1590" s="72"/>
      <c r="AR1590" s="72"/>
      <c r="AS1590" s="72"/>
      <c r="AT1590" s="72"/>
      <c r="AU1590" s="72"/>
      <c r="AV1590" s="72"/>
      <c r="AW1590" s="72"/>
      <c r="AX1590" s="72"/>
      <c r="AY1590" s="72"/>
      <c r="AZ1590" s="72"/>
      <c r="BA1590" s="72"/>
      <c r="BB1590" s="72"/>
      <c r="BC1590" s="72"/>
      <c r="BD1590" s="72"/>
      <c r="BE1590" s="72"/>
      <c r="BF1590" s="72"/>
      <c r="BG1590" s="72"/>
      <c r="BH1590" s="72"/>
      <c r="BI1590" s="72"/>
      <c r="BJ1590" s="72"/>
      <c r="BK1590" s="72"/>
      <c r="BL1590" s="72"/>
    </row>
    <row r="1591" spans="27:64" x14ac:dyDescent="0.2">
      <c r="AA1591" s="72"/>
      <c r="AB1591" s="72"/>
      <c r="AC1591" s="72"/>
      <c r="AD1591" s="72"/>
      <c r="AE1591" s="72"/>
      <c r="AG1591" s="127"/>
      <c r="AN1591" s="72"/>
      <c r="AO1591" s="72"/>
      <c r="AP1591" s="72"/>
      <c r="AQ1591" s="72"/>
      <c r="AR1591" s="72"/>
      <c r="AS1591" s="72"/>
      <c r="AT1591" s="72"/>
      <c r="AU1591" s="72"/>
      <c r="AV1591" s="72"/>
      <c r="AW1591" s="72"/>
      <c r="AX1591" s="72"/>
      <c r="AY1591" s="72"/>
      <c r="AZ1591" s="72"/>
      <c r="BA1591" s="72"/>
      <c r="BB1591" s="72"/>
      <c r="BC1591" s="72"/>
      <c r="BD1591" s="72"/>
      <c r="BE1591" s="72"/>
      <c r="BF1591" s="72"/>
      <c r="BG1591" s="72"/>
      <c r="BH1591" s="72"/>
      <c r="BI1591" s="72"/>
      <c r="BJ1591" s="72"/>
      <c r="BK1591" s="72"/>
      <c r="BL1591" s="72"/>
    </row>
    <row r="1592" spans="27:64" x14ac:dyDescent="0.2">
      <c r="AA1592" s="72"/>
      <c r="AB1592" s="72"/>
      <c r="AC1592" s="72"/>
      <c r="AD1592" s="72"/>
      <c r="AE1592" s="72"/>
      <c r="AG1592" s="127"/>
      <c r="AN1592" s="72"/>
      <c r="AO1592" s="72"/>
      <c r="AP1592" s="72"/>
      <c r="AQ1592" s="72"/>
      <c r="AR1592" s="72"/>
      <c r="AS1592" s="72"/>
      <c r="AT1592" s="72"/>
      <c r="AU1592" s="72"/>
      <c r="AV1592" s="72"/>
      <c r="AW1592" s="72"/>
      <c r="AX1592" s="72"/>
      <c r="AY1592" s="72"/>
      <c r="AZ1592" s="72"/>
      <c r="BA1592" s="72"/>
      <c r="BB1592" s="72"/>
      <c r="BC1592" s="72"/>
      <c r="BD1592" s="72"/>
      <c r="BE1592" s="72"/>
      <c r="BF1592" s="72"/>
      <c r="BG1592" s="72"/>
      <c r="BH1592" s="72"/>
      <c r="BI1592" s="72"/>
      <c r="BJ1592" s="72"/>
      <c r="BK1592" s="72"/>
      <c r="BL1592" s="72"/>
    </row>
    <row r="1593" spans="27:64" x14ac:dyDescent="0.2">
      <c r="AA1593" s="72"/>
      <c r="AB1593" s="72"/>
      <c r="AC1593" s="72"/>
      <c r="AD1593" s="72"/>
      <c r="AE1593" s="72"/>
      <c r="AG1593" s="127"/>
      <c r="AN1593" s="72"/>
      <c r="AO1593" s="72"/>
      <c r="AP1593" s="72"/>
      <c r="AQ1593" s="72"/>
      <c r="AR1593" s="72"/>
      <c r="AS1593" s="72"/>
      <c r="AT1593" s="72"/>
      <c r="AU1593" s="72"/>
      <c r="AV1593" s="72"/>
      <c r="AW1593" s="72"/>
      <c r="AX1593" s="72"/>
      <c r="AY1593" s="72"/>
      <c r="AZ1593" s="72"/>
      <c r="BA1593" s="72"/>
      <c r="BB1593" s="72"/>
      <c r="BC1593" s="72"/>
      <c r="BD1593" s="72"/>
      <c r="BE1593" s="72"/>
      <c r="BF1593" s="72"/>
      <c r="BG1593" s="72"/>
      <c r="BH1593" s="72"/>
      <c r="BI1593" s="72"/>
      <c r="BJ1593" s="72"/>
      <c r="BK1593" s="72"/>
      <c r="BL1593" s="72"/>
    </row>
    <row r="1594" spans="27:64" x14ac:dyDescent="0.2">
      <c r="AA1594" s="72"/>
      <c r="AB1594" s="72"/>
      <c r="AC1594" s="72"/>
      <c r="AD1594" s="72"/>
      <c r="AE1594" s="72"/>
      <c r="AG1594" s="127"/>
      <c r="AN1594" s="72"/>
      <c r="AO1594" s="72"/>
      <c r="AP1594" s="72"/>
      <c r="AQ1594" s="72"/>
      <c r="AR1594" s="72"/>
      <c r="AS1594" s="72"/>
      <c r="AT1594" s="72"/>
      <c r="AU1594" s="72"/>
      <c r="AV1594" s="72"/>
      <c r="AX1594" s="72"/>
    </row>
    <row r="1595" spans="27:64" x14ac:dyDescent="0.2">
      <c r="AA1595" s="72"/>
      <c r="AB1595" s="72"/>
      <c r="AC1595" s="72"/>
      <c r="AD1595" s="72"/>
      <c r="AE1595" s="72"/>
      <c r="AG1595" s="127"/>
      <c r="AN1595" s="72"/>
      <c r="AO1595" s="72"/>
      <c r="AP1595" s="72"/>
      <c r="AQ1595" s="72"/>
      <c r="AR1595" s="72"/>
      <c r="AS1595" s="72"/>
      <c r="AT1595" s="72"/>
      <c r="AU1595" s="72"/>
    </row>
    <row r="1596" spans="27:64" x14ac:dyDescent="0.2">
      <c r="AA1596" s="72"/>
      <c r="AB1596" s="72"/>
      <c r="AC1596" s="72"/>
      <c r="AD1596" s="72"/>
      <c r="AE1596" s="72"/>
      <c r="AG1596" s="127"/>
      <c r="AN1596" s="72"/>
      <c r="AO1596" s="72"/>
      <c r="AP1596" s="72"/>
      <c r="AQ1596" s="72"/>
      <c r="AR1596" s="72"/>
      <c r="AS1596" s="72"/>
      <c r="AT1596" s="72"/>
      <c r="AU1596" s="72"/>
    </row>
    <row r="1597" spans="27:64" x14ac:dyDescent="0.2">
      <c r="AA1597" s="72"/>
      <c r="AB1597" s="72"/>
      <c r="AC1597" s="72"/>
      <c r="AD1597" s="72"/>
      <c r="AE1597" s="72"/>
      <c r="AG1597" s="127"/>
      <c r="AN1597" s="72"/>
      <c r="AO1597" s="72"/>
      <c r="AP1597" s="72"/>
      <c r="AQ1597" s="72"/>
      <c r="AR1597" s="72"/>
      <c r="AS1597" s="72"/>
      <c r="AT1597" s="72"/>
      <c r="AU1597" s="72"/>
    </row>
    <row r="1598" spans="27:64" x14ac:dyDescent="0.2">
      <c r="AA1598" s="72"/>
      <c r="AB1598" s="72"/>
      <c r="AC1598" s="72"/>
      <c r="AD1598" s="72"/>
      <c r="AE1598" s="72"/>
      <c r="AG1598" s="127"/>
      <c r="AN1598" s="72"/>
      <c r="AO1598" s="72"/>
      <c r="AP1598" s="72"/>
      <c r="AQ1598" s="72"/>
      <c r="AR1598" s="72"/>
      <c r="AS1598" s="72"/>
      <c r="AT1598" s="72"/>
      <c r="AU1598" s="72"/>
      <c r="AV1598" s="72"/>
    </row>
    <row r="1599" spans="27:64" x14ac:dyDescent="0.2">
      <c r="AA1599" s="72"/>
      <c r="AB1599" s="72"/>
      <c r="AC1599" s="72"/>
      <c r="AD1599" s="72"/>
      <c r="AE1599" s="72"/>
      <c r="AG1599" s="127"/>
      <c r="AN1599" s="72"/>
      <c r="AO1599" s="72"/>
      <c r="AP1599" s="72"/>
      <c r="AQ1599" s="72"/>
      <c r="AR1599" s="72"/>
      <c r="AS1599" s="72"/>
      <c r="AT1599" s="72"/>
      <c r="AU1599" s="72"/>
      <c r="AV1599" s="72"/>
      <c r="AX1599" s="72"/>
    </row>
    <row r="1600" spans="27:64" x14ac:dyDescent="0.2">
      <c r="AA1600" s="72"/>
      <c r="AB1600" s="72"/>
      <c r="AC1600" s="72"/>
      <c r="AD1600" s="72"/>
      <c r="AE1600" s="72"/>
      <c r="AG1600" s="127"/>
      <c r="AN1600" s="72"/>
      <c r="AO1600" s="72"/>
      <c r="AP1600" s="72"/>
      <c r="AQ1600" s="72"/>
      <c r="AR1600" s="72"/>
      <c r="AS1600" s="72"/>
      <c r="AT1600" s="72"/>
      <c r="AU1600" s="72"/>
      <c r="AV1600" s="72"/>
      <c r="AW1600" s="72"/>
      <c r="AX1600" s="72"/>
      <c r="AY1600" s="72"/>
      <c r="AZ1600" s="72"/>
      <c r="BA1600" s="72"/>
      <c r="BB1600" s="72"/>
      <c r="BC1600" s="72"/>
      <c r="BD1600" s="72"/>
      <c r="BE1600" s="72"/>
      <c r="BF1600" s="72"/>
      <c r="BG1600" s="72"/>
      <c r="BH1600" s="72"/>
      <c r="BI1600" s="72"/>
      <c r="BJ1600" s="72"/>
      <c r="BK1600" s="72"/>
      <c r="BL1600" s="72"/>
    </row>
    <row r="1601" spans="27:64" x14ac:dyDescent="0.2">
      <c r="AA1601" s="72"/>
      <c r="AB1601" s="72"/>
      <c r="AC1601" s="72"/>
      <c r="AD1601" s="72"/>
      <c r="AE1601" s="72"/>
      <c r="AG1601" s="127"/>
      <c r="AN1601" s="72"/>
      <c r="AO1601" s="72"/>
      <c r="AP1601" s="72"/>
      <c r="AQ1601" s="72"/>
      <c r="AR1601" s="72"/>
      <c r="AS1601" s="72"/>
      <c r="AT1601" s="72"/>
      <c r="AU1601" s="72"/>
      <c r="AV1601" s="72"/>
    </row>
    <row r="1602" spans="27:64" x14ac:dyDescent="0.2">
      <c r="AA1602" s="72"/>
      <c r="AB1602" s="72"/>
      <c r="AC1602" s="72"/>
      <c r="AD1602" s="72"/>
      <c r="AE1602" s="72"/>
      <c r="AG1602" s="127"/>
      <c r="AN1602" s="72"/>
      <c r="AO1602" s="72"/>
      <c r="AP1602" s="72"/>
      <c r="AQ1602" s="72"/>
      <c r="AR1602" s="72"/>
      <c r="AS1602" s="72"/>
      <c r="AT1602" s="72"/>
      <c r="AU1602" s="72"/>
      <c r="AV1602" s="72"/>
      <c r="AX1602" s="72"/>
    </row>
    <row r="1603" spans="27:64" x14ac:dyDescent="0.2">
      <c r="AA1603" s="72"/>
      <c r="AB1603" s="72"/>
      <c r="AC1603" s="72"/>
      <c r="AD1603" s="72"/>
      <c r="AE1603" s="72"/>
      <c r="AG1603" s="127"/>
      <c r="AN1603" s="72"/>
      <c r="AO1603" s="72"/>
      <c r="AP1603" s="72"/>
      <c r="AQ1603" s="72"/>
      <c r="AR1603" s="72"/>
      <c r="AS1603" s="72"/>
      <c r="AT1603" s="72"/>
      <c r="AU1603" s="72"/>
    </row>
    <row r="1604" spans="27:64" x14ac:dyDescent="0.2">
      <c r="AA1604" s="72"/>
      <c r="AB1604" s="72"/>
      <c r="AC1604" s="72"/>
      <c r="AD1604" s="72"/>
      <c r="AE1604" s="72"/>
      <c r="AG1604" s="127"/>
      <c r="AN1604" s="72"/>
      <c r="AO1604" s="72"/>
      <c r="AP1604" s="72"/>
      <c r="AQ1604" s="72"/>
      <c r="AR1604" s="72"/>
      <c r="AS1604" s="72"/>
      <c r="AT1604" s="72"/>
      <c r="AU1604" s="72"/>
      <c r="AV1604" s="72"/>
      <c r="AX1604" s="72"/>
    </row>
    <row r="1605" spans="27:64" x14ac:dyDescent="0.2">
      <c r="AA1605" s="72"/>
      <c r="AB1605" s="72"/>
      <c r="AC1605" s="72"/>
      <c r="AD1605" s="72"/>
      <c r="AE1605" s="72"/>
      <c r="AG1605" s="127"/>
      <c r="AN1605" s="72"/>
      <c r="AO1605" s="72"/>
      <c r="AP1605" s="72"/>
      <c r="AQ1605" s="72"/>
      <c r="AR1605" s="72"/>
      <c r="AS1605" s="72"/>
      <c r="AT1605" s="72"/>
      <c r="AU1605" s="72"/>
    </row>
    <row r="1606" spans="27:64" x14ac:dyDescent="0.2">
      <c r="AA1606" s="72"/>
      <c r="AB1606" s="72"/>
      <c r="AC1606" s="72"/>
      <c r="AD1606" s="72"/>
      <c r="AE1606" s="72"/>
      <c r="AG1606" s="127"/>
      <c r="AN1606" s="72"/>
      <c r="AO1606" s="72"/>
      <c r="AP1606" s="72"/>
      <c r="AQ1606" s="72"/>
      <c r="AR1606" s="72"/>
      <c r="AS1606" s="72"/>
      <c r="AT1606" s="72"/>
      <c r="AU1606" s="72"/>
      <c r="AV1606" s="72"/>
    </row>
    <row r="1607" spans="27:64" x14ac:dyDescent="0.2">
      <c r="AA1607" s="72"/>
      <c r="AB1607" s="72"/>
      <c r="AC1607" s="72"/>
      <c r="AD1607" s="72"/>
      <c r="AE1607" s="72"/>
      <c r="AG1607" s="127"/>
      <c r="AN1607" s="72"/>
      <c r="AO1607" s="72"/>
      <c r="AP1607" s="72"/>
      <c r="AQ1607" s="72"/>
      <c r="AR1607" s="72"/>
      <c r="AS1607" s="72"/>
      <c r="AT1607" s="72"/>
      <c r="AU1607" s="72"/>
      <c r="AV1607" s="72"/>
      <c r="AW1607" s="72"/>
      <c r="AX1607" s="72"/>
      <c r="AY1607" s="72"/>
      <c r="AZ1607" s="72"/>
      <c r="BA1607" s="72"/>
      <c r="BB1607" s="72"/>
      <c r="BC1607" s="72"/>
      <c r="BD1607" s="72"/>
      <c r="BE1607" s="72"/>
      <c r="BF1607" s="72"/>
      <c r="BG1607" s="72"/>
      <c r="BH1607" s="72"/>
      <c r="BI1607" s="72"/>
      <c r="BJ1607" s="72"/>
      <c r="BK1607" s="72"/>
      <c r="BL1607" s="72"/>
    </row>
    <row r="1608" spans="27:64" x14ac:dyDescent="0.2">
      <c r="AA1608" s="72"/>
      <c r="AB1608" s="72"/>
      <c r="AC1608" s="72"/>
      <c r="AD1608" s="72"/>
      <c r="AE1608" s="72"/>
      <c r="AG1608" s="127"/>
      <c r="AN1608" s="72"/>
      <c r="AO1608" s="72"/>
      <c r="AP1608" s="72"/>
      <c r="AQ1608" s="72"/>
      <c r="AR1608" s="72"/>
      <c r="AS1608" s="72"/>
      <c r="AT1608" s="72"/>
      <c r="AU1608" s="72"/>
    </row>
    <row r="1609" spans="27:64" x14ac:dyDescent="0.2">
      <c r="AA1609" s="72"/>
      <c r="AB1609" s="72"/>
      <c r="AC1609" s="72"/>
      <c r="AD1609" s="72"/>
      <c r="AE1609" s="72"/>
      <c r="AG1609" s="127"/>
      <c r="AN1609" s="72"/>
      <c r="AO1609" s="72"/>
      <c r="AP1609" s="72"/>
      <c r="AQ1609" s="72"/>
      <c r="AR1609" s="72"/>
      <c r="AS1609" s="72"/>
      <c r="AT1609" s="72"/>
      <c r="AU1609" s="72"/>
      <c r="AV1609" s="72"/>
    </row>
    <row r="1610" spans="27:64" x14ac:dyDescent="0.2">
      <c r="AA1610" s="72"/>
      <c r="AB1610" s="72"/>
      <c r="AC1610" s="72"/>
      <c r="AD1610" s="72"/>
      <c r="AE1610" s="72"/>
      <c r="AG1610" s="127"/>
      <c r="AN1610" s="72"/>
      <c r="AO1610" s="72"/>
      <c r="AP1610" s="72"/>
      <c r="AQ1610" s="72"/>
      <c r="AR1610" s="72"/>
      <c r="AS1610" s="72"/>
      <c r="AT1610" s="72"/>
      <c r="AU1610" s="72"/>
    </row>
    <row r="1611" spans="27:64" x14ac:dyDescent="0.2">
      <c r="AA1611" s="72"/>
      <c r="AB1611" s="72"/>
      <c r="AC1611" s="72"/>
      <c r="AD1611" s="72"/>
      <c r="AE1611" s="72"/>
      <c r="AG1611" s="127"/>
      <c r="AN1611" s="72"/>
      <c r="AO1611" s="72"/>
      <c r="AP1611" s="72"/>
      <c r="AQ1611" s="72"/>
      <c r="AR1611" s="72"/>
      <c r="AS1611" s="72"/>
      <c r="AT1611" s="72"/>
      <c r="AU1611" s="72"/>
      <c r="AV1611" s="72"/>
      <c r="AX1611" s="72"/>
    </row>
    <row r="1612" spans="27:64" x14ac:dyDescent="0.2">
      <c r="AA1612" s="72"/>
      <c r="AB1612" s="72"/>
      <c r="AC1612" s="72"/>
      <c r="AD1612" s="72"/>
      <c r="AE1612" s="72"/>
      <c r="AG1612" s="127"/>
      <c r="AN1612" s="72"/>
      <c r="AO1612" s="72"/>
      <c r="AP1612" s="72"/>
      <c r="AQ1612" s="72"/>
      <c r="AR1612" s="72"/>
      <c r="AS1612" s="72"/>
      <c r="AT1612" s="72"/>
      <c r="AU1612" s="72"/>
      <c r="AV1612" s="72"/>
    </row>
    <row r="1613" spans="27:64" x14ac:dyDescent="0.2">
      <c r="AA1613" s="72"/>
      <c r="AB1613" s="72"/>
      <c r="AC1613" s="72"/>
      <c r="AD1613" s="72"/>
      <c r="AE1613" s="72"/>
      <c r="AG1613" s="127"/>
      <c r="AN1613" s="72"/>
      <c r="AO1613" s="72"/>
      <c r="AP1613" s="72"/>
      <c r="AQ1613" s="72"/>
      <c r="AR1613" s="72"/>
      <c r="AS1613" s="72"/>
      <c r="AT1613" s="72"/>
      <c r="AU1613" s="72"/>
    </row>
    <row r="1614" spans="27:64" x14ac:dyDescent="0.2">
      <c r="AA1614" s="72"/>
      <c r="AB1614" s="72"/>
      <c r="AC1614" s="72"/>
      <c r="AD1614" s="72"/>
      <c r="AE1614" s="72"/>
      <c r="AG1614" s="127"/>
      <c r="AN1614" s="72"/>
      <c r="AO1614" s="72"/>
      <c r="AP1614" s="72"/>
      <c r="AQ1614" s="72"/>
      <c r="AR1614" s="72"/>
      <c r="AS1614" s="72"/>
      <c r="AT1614" s="72"/>
      <c r="AU1614" s="72"/>
    </row>
    <row r="1615" spans="27:64" x14ac:dyDescent="0.2">
      <c r="AA1615" s="72"/>
      <c r="AB1615" s="72"/>
      <c r="AC1615" s="72"/>
      <c r="AD1615" s="72"/>
      <c r="AE1615" s="72"/>
      <c r="AG1615" s="127"/>
      <c r="AN1615" s="72"/>
      <c r="AO1615" s="72"/>
      <c r="AP1615" s="72"/>
      <c r="AQ1615" s="72"/>
      <c r="AR1615" s="72"/>
      <c r="AS1615" s="72"/>
      <c r="AT1615" s="72"/>
      <c r="AU1615" s="72"/>
      <c r="AV1615" s="72"/>
      <c r="AX1615" s="72"/>
      <c r="AY1615" s="72"/>
      <c r="AZ1615" s="72"/>
      <c r="BA1615" s="72"/>
      <c r="BB1615" s="72"/>
      <c r="BC1615" s="72"/>
      <c r="BD1615" s="72"/>
      <c r="BE1615" s="72"/>
      <c r="BF1615" s="72"/>
      <c r="BG1615" s="72"/>
      <c r="BH1615" s="72"/>
      <c r="BI1615" s="72"/>
      <c r="BJ1615" s="72"/>
      <c r="BK1615" s="72"/>
      <c r="BL1615" s="72"/>
    </row>
    <row r="1616" spans="27:64" x14ac:dyDescent="0.2">
      <c r="AA1616" s="72"/>
      <c r="AB1616" s="72"/>
      <c r="AC1616" s="72"/>
      <c r="AD1616" s="72"/>
      <c r="AE1616" s="72"/>
      <c r="AG1616" s="127"/>
      <c r="AN1616" s="72"/>
      <c r="AO1616" s="72"/>
      <c r="AP1616" s="72"/>
      <c r="AQ1616" s="72"/>
      <c r="AR1616" s="72"/>
      <c r="AS1616" s="72"/>
      <c r="AT1616" s="72"/>
      <c r="AU1616" s="72"/>
      <c r="AV1616" s="72"/>
    </row>
    <row r="1617" spans="27:64" x14ac:dyDescent="0.2">
      <c r="AA1617" s="72"/>
      <c r="AB1617" s="72"/>
      <c r="AC1617" s="72"/>
      <c r="AD1617" s="72"/>
      <c r="AE1617" s="72"/>
      <c r="AG1617" s="127"/>
      <c r="AN1617" s="72"/>
      <c r="AO1617" s="72"/>
      <c r="AP1617" s="72"/>
      <c r="AQ1617" s="72"/>
      <c r="AR1617" s="72"/>
      <c r="AS1617" s="72"/>
      <c r="AT1617" s="72"/>
      <c r="AU1617" s="72"/>
      <c r="AV1617" s="72"/>
    </row>
    <row r="1618" spans="27:64" x14ac:dyDescent="0.2">
      <c r="AA1618" s="72"/>
      <c r="AB1618" s="72"/>
      <c r="AC1618" s="72"/>
      <c r="AD1618" s="72"/>
      <c r="AE1618" s="72"/>
      <c r="AG1618" s="127"/>
      <c r="AN1618" s="72"/>
      <c r="AO1618" s="72"/>
      <c r="AP1618" s="72"/>
      <c r="AQ1618" s="72"/>
      <c r="AR1618" s="72"/>
      <c r="AS1618" s="72"/>
      <c r="AT1618" s="72"/>
      <c r="AU1618" s="72"/>
      <c r="AV1618" s="72"/>
    </row>
    <row r="1619" spans="27:64" x14ac:dyDescent="0.2">
      <c r="AA1619" s="72"/>
      <c r="AB1619" s="72"/>
      <c r="AC1619" s="72"/>
      <c r="AD1619" s="72"/>
      <c r="AE1619" s="72"/>
      <c r="AG1619" s="127"/>
      <c r="AN1619" s="72"/>
      <c r="AO1619" s="72"/>
      <c r="AP1619" s="72"/>
      <c r="AQ1619" s="72"/>
      <c r="AR1619" s="72"/>
      <c r="AS1619" s="72"/>
      <c r="AT1619" s="72"/>
      <c r="AU1619" s="72"/>
      <c r="AV1619" s="72"/>
      <c r="AX1619" s="72"/>
    </row>
    <row r="1620" spans="27:64" x14ac:dyDescent="0.2">
      <c r="AA1620" s="72"/>
      <c r="AB1620" s="72"/>
      <c r="AC1620" s="72"/>
      <c r="AD1620" s="72"/>
      <c r="AE1620" s="72"/>
      <c r="AG1620" s="127"/>
      <c r="AN1620" s="72"/>
      <c r="AO1620" s="72"/>
      <c r="AP1620" s="72"/>
      <c r="AQ1620" s="72"/>
      <c r="AR1620" s="72"/>
      <c r="AS1620" s="72"/>
      <c r="AT1620" s="72"/>
      <c r="AU1620" s="72"/>
      <c r="AV1620" s="72"/>
    </row>
    <row r="1621" spans="27:64" x14ac:dyDescent="0.2">
      <c r="AA1621" s="72"/>
      <c r="AB1621" s="72"/>
      <c r="AC1621" s="72"/>
      <c r="AD1621" s="72"/>
      <c r="AE1621" s="72"/>
      <c r="AG1621" s="127"/>
      <c r="AN1621" s="72"/>
      <c r="AO1621" s="72"/>
      <c r="AP1621" s="72"/>
      <c r="AQ1621" s="72"/>
      <c r="AR1621" s="72"/>
      <c r="AS1621" s="72"/>
      <c r="AT1621" s="72"/>
      <c r="AU1621" s="72"/>
      <c r="AV1621" s="72"/>
    </row>
    <row r="1622" spans="27:64" x14ac:dyDescent="0.2">
      <c r="AA1622" s="72"/>
      <c r="AB1622" s="72"/>
      <c r="AC1622" s="72"/>
      <c r="AD1622" s="72"/>
      <c r="AE1622" s="72"/>
      <c r="AG1622" s="127"/>
      <c r="AN1622" s="72"/>
      <c r="AO1622" s="72"/>
      <c r="AP1622" s="72"/>
      <c r="AQ1622" s="72"/>
      <c r="AR1622" s="72"/>
      <c r="AS1622" s="72"/>
      <c r="AT1622" s="72"/>
      <c r="AU1622" s="72"/>
      <c r="AV1622" s="72"/>
      <c r="AW1622" s="72"/>
      <c r="AX1622" s="72"/>
      <c r="AY1622" s="72"/>
      <c r="AZ1622" s="72"/>
      <c r="BA1622" s="72"/>
      <c r="BB1622" s="72"/>
      <c r="BC1622" s="72"/>
      <c r="BD1622" s="72"/>
      <c r="BE1622" s="72"/>
      <c r="BF1622" s="72"/>
      <c r="BG1622" s="72"/>
      <c r="BH1622" s="72"/>
      <c r="BI1622" s="72"/>
      <c r="BJ1622" s="72"/>
      <c r="BK1622" s="72"/>
      <c r="BL1622" s="72"/>
    </row>
    <row r="1623" spans="27:64" x14ac:dyDescent="0.2">
      <c r="AA1623" s="72"/>
      <c r="AB1623" s="72"/>
      <c r="AC1623" s="72"/>
      <c r="AD1623" s="72"/>
      <c r="AE1623" s="72"/>
      <c r="AG1623" s="127"/>
      <c r="AN1623" s="72"/>
      <c r="AO1623" s="72"/>
      <c r="AP1623" s="72"/>
      <c r="AQ1623" s="72"/>
      <c r="AR1623" s="72"/>
      <c r="AS1623" s="72"/>
      <c r="AT1623" s="72"/>
      <c r="AU1623" s="72"/>
      <c r="AV1623" s="72"/>
      <c r="AX1623" s="72"/>
      <c r="AY1623" s="72"/>
      <c r="AZ1623" s="72"/>
      <c r="BA1623" s="72"/>
      <c r="BB1623" s="72"/>
      <c r="BC1623" s="72"/>
      <c r="BD1623" s="72"/>
      <c r="BE1623" s="72"/>
      <c r="BF1623" s="72"/>
      <c r="BG1623" s="72"/>
      <c r="BH1623" s="72"/>
      <c r="BI1623" s="72"/>
      <c r="BJ1623" s="72"/>
      <c r="BK1623" s="72"/>
      <c r="BL1623" s="72"/>
    </row>
    <row r="1624" spans="27:64" x14ac:dyDescent="0.2">
      <c r="AA1624" s="72"/>
      <c r="AB1624" s="72"/>
      <c r="AC1624" s="72"/>
      <c r="AD1624" s="72"/>
      <c r="AE1624" s="72"/>
      <c r="AG1624" s="127"/>
      <c r="AN1624" s="72"/>
      <c r="AO1624" s="72"/>
      <c r="AP1624" s="72"/>
      <c r="AQ1624" s="72"/>
      <c r="AR1624" s="72"/>
      <c r="AS1624" s="72"/>
      <c r="AT1624" s="72"/>
      <c r="AU1624" s="72"/>
      <c r="AV1624" s="72"/>
      <c r="AX1624" s="72"/>
    </row>
    <row r="1625" spans="27:64" x14ac:dyDescent="0.2">
      <c r="AA1625" s="72"/>
      <c r="AB1625" s="72"/>
      <c r="AC1625" s="72"/>
      <c r="AD1625" s="72"/>
      <c r="AE1625" s="72"/>
      <c r="AG1625" s="127"/>
      <c r="AN1625" s="72"/>
      <c r="AO1625" s="72"/>
      <c r="AP1625" s="72"/>
      <c r="AQ1625" s="72"/>
      <c r="AR1625" s="72"/>
      <c r="AS1625" s="72"/>
      <c r="AT1625" s="72"/>
      <c r="AU1625" s="72"/>
      <c r="AV1625" s="72"/>
      <c r="AW1625" s="72"/>
      <c r="AX1625" s="72"/>
      <c r="AY1625" s="72"/>
      <c r="AZ1625" s="72"/>
      <c r="BA1625" s="72"/>
      <c r="BB1625" s="72"/>
      <c r="BC1625" s="72"/>
      <c r="BD1625" s="72"/>
      <c r="BE1625" s="72"/>
      <c r="BF1625" s="72"/>
      <c r="BG1625" s="72"/>
      <c r="BH1625" s="72"/>
      <c r="BI1625" s="72"/>
      <c r="BJ1625" s="72"/>
      <c r="BK1625" s="72"/>
      <c r="BL1625" s="72"/>
    </row>
    <row r="1626" spans="27:64" x14ac:dyDescent="0.2">
      <c r="AA1626" s="72"/>
      <c r="AB1626" s="72"/>
      <c r="AC1626" s="72"/>
      <c r="AD1626" s="72"/>
      <c r="AE1626" s="72"/>
      <c r="AG1626" s="127"/>
      <c r="AN1626" s="72"/>
      <c r="AO1626" s="72"/>
      <c r="AP1626" s="72"/>
      <c r="AQ1626" s="72"/>
      <c r="AR1626" s="72"/>
      <c r="AS1626" s="72"/>
      <c r="AT1626" s="72"/>
      <c r="AU1626" s="72"/>
    </row>
    <row r="1627" spans="27:64" x14ac:dyDescent="0.2">
      <c r="AA1627" s="72"/>
      <c r="AB1627" s="72"/>
      <c r="AC1627" s="72"/>
      <c r="AD1627" s="72"/>
      <c r="AE1627" s="72"/>
      <c r="AG1627" s="127"/>
      <c r="AN1627" s="72"/>
      <c r="AO1627" s="72"/>
      <c r="AP1627" s="72"/>
      <c r="AQ1627" s="72"/>
      <c r="AR1627" s="72"/>
      <c r="AS1627" s="72"/>
      <c r="AT1627" s="72"/>
      <c r="AU1627" s="72"/>
    </row>
    <row r="1628" spans="27:64" x14ac:dyDescent="0.2">
      <c r="AA1628" s="72"/>
      <c r="AB1628" s="72"/>
      <c r="AC1628" s="72"/>
      <c r="AD1628" s="72"/>
      <c r="AE1628" s="72"/>
      <c r="AG1628" s="127"/>
      <c r="AN1628" s="72"/>
      <c r="AO1628" s="72"/>
      <c r="AP1628" s="72"/>
      <c r="AQ1628" s="72"/>
      <c r="AR1628" s="72"/>
      <c r="AS1628" s="72"/>
      <c r="AT1628" s="72"/>
      <c r="AU1628" s="72"/>
      <c r="AV1628" s="72"/>
      <c r="AX1628" s="72"/>
      <c r="AY1628" s="72"/>
      <c r="AZ1628" s="72"/>
      <c r="BA1628" s="72"/>
      <c r="BB1628" s="72"/>
      <c r="BC1628" s="72"/>
      <c r="BD1628" s="72"/>
      <c r="BE1628" s="72"/>
      <c r="BF1628" s="72"/>
      <c r="BG1628" s="72"/>
      <c r="BH1628" s="72"/>
      <c r="BI1628" s="72"/>
      <c r="BJ1628" s="72"/>
      <c r="BK1628" s="72"/>
      <c r="BL1628" s="72"/>
    </row>
    <row r="1629" spans="27:64" x14ac:dyDescent="0.2">
      <c r="AA1629" s="72"/>
      <c r="AB1629" s="72"/>
      <c r="AC1629" s="72"/>
      <c r="AD1629" s="72"/>
      <c r="AE1629" s="72"/>
      <c r="AG1629" s="127"/>
      <c r="AN1629" s="72"/>
      <c r="AO1629" s="72"/>
      <c r="AP1629" s="72"/>
      <c r="AQ1629" s="72"/>
      <c r="AR1629" s="72"/>
      <c r="AS1629" s="72"/>
      <c r="AT1629" s="72"/>
      <c r="AU1629" s="72"/>
      <c r="AV1629" s="72"/>
    </row>
    <row r="1630" spans="27:64" x14ac:dyDescent="0.2">
      <c r="AA1630" s="72"/>
      <c r="AB1630" s="72"/>
      <c r="AC1630" s="72"/>
      <c r="AD1630" s="72"/>
      <c r="AE1630" s="72"/>
      <c r="AG1630" s="127"/>
      <c r="AN1630" s="72"/>
      <c r="AO1630" s="72"/>
      <c r="AP1630" s="72"/>
      <c r="AQ1630" s="72"/>
      <c r="AR1630" s="72"/>
      <c r="AS1630" s="72"/>
      <c r="AT1630" s="72"/>
      <c r="AU1630" s="72"/>
      <c r="AV1630" s="72"/>
      <c r="AW1630" s="72"/>
      <c r="AX1630" s="72"/>
      <c r="AY1630" s="72"/>
      <c r="AZ1630" s="72"/>
      <c r="BA1630" s="72"/>
      <c r="BB1630" s="72"/>
      <c r="BC1630" s="72"/>
      <c r="BD1630" s="72"/>
      <c r="BE1630" s="72"/>
      <c r="BF1630" s="72"/>
      <c r="BG1630" s="72"/>
      <c r="BH1630" s="72"/>
      <c r="BI1630" s="72"/>
      <c r="BJ1630" s="72"/>
      <c r="BK1630" s="72"/>
      <c r="BL1630" s="72"/>
    </row>
    <row r="1631" spans="27:64" x14ac:dyDescent="0.2">
      <c r="AA1631" s="72"/>
      <c r="AB1631" s="72"/>
      <c r="AC1631" s="72"/>
      <c r="AD1631" s="72"/>
      <c r="AE1631" s="72"/>
      <c r="AG1631" s="127"/>
      <c r="AN1631" s="72"/>
      <c r="AO1631" s="72"/>
      <c r="AP1631" s="72"/>
      <c r="AQ1631" s="72"/>
      <c r="AR1631" s="72"/>
      <c r="AS1631" s="72"/>
      <c r="AT1631" s="72"/>
      <c r="AU1631" s="72"/>
    </row>
    <row r="1632" spans="27:64" x14ac:dyDescent="0.2">
      <c r="AA1632" s="72"/>
      <c r="AB1632" s="72"/>
      <c r="AC1632" s="72"/>
      <c r="AD1632" s="72"/>
      <c r="AE1632" s="72"/>
      <c r="AG1632" s="127"/>
      <c r="AN1632" s="72"/>
      <c r="AO1632" s="72"/>
      <c r="AP1632" s="72"/>
      <c r="AQ1632" s="72"/>
      <c r="AR1632" s="72"/>
      <c r="AS1632" s="72"/>
      <c r="AT1632" s="72"/>
      <c r="AU1632" s="72"/>
      <c r="AV1632" s="72"/>
      <c r="AW1632" s="72"/>
      <c r="AX1632" s="72"/>
      <c r="AY1632" s="72"/>
      <c r="AZ1632" s="72"/>
      <c r="BA1632" s="72"/>
      <c r="BB1632" s="72"/>
      <c r="BC1632" s="72"/>
      <c r="BD1632" s="72"/>
      <c r="BE1632" s="72"/>
      <c r="BF1632" s="72"/>
      <c r="BG1632" s="72"/>
      <c r="BH1632" s="72"/>
      <c r="BI1632" s="72"/>
      <c r="BJ1632" s="72"/>
      <c r="BK1632" s="72"/>
      <c r="BL1632" s="72"/>
    </row>
    <row r="1633" spans="27:64" x14ac:dyDescent="0.2">
      <c r="AA1633" s="72"/>
      <c r="AB1633" s="72"/>
      <c r="AC1633" s="72"/>
      <c r="AD1633" s="72"/>
      <c r="AE1633" s="72"/>
      <c r="AG1633" s="127"/>
      <c r="AN1633" s="72"/>
      <c r="AO1633" s="72"/>
      <c r="AP1633" s="72"/>
      <c r="AQ1633" s="72"/>
      <c r="AR1633" s="72"/>
      <c r="AS1633" s="72"/>
      <c r="AT1633" s="72"/>
      <c r="AU1633" s="72"/>
    </row>
    <row r="1634" spans="27:64" x14ac:dyDescent="0.2">
      <c r="AA1634" s="72"/>
      <c r="AB1634" s="72"/>
      <c r="AC1634" s="72"/>
      <c r="AD1634" s="72"/>
      <c r="AE1634" s="72"/>
      <c r="AG1634" s="127"/>
      <c r="AN1634" s="72"/>
      <c r="AO1634" s="72"/>
      <c r="AP1634" s="72"/>
      <c r="AQ1634" s="72"/>
      <c r="AR1634" s="72"/>
      <c r="AS1634" s="72"/>
      <c r="AT1634" s="72"/>
      <c r="AU1634" s="72"/>
    </row>
    <row r="1635" spans="27:64" x14ac:dyDescent="0.2">
      <c r="AA1635" s="72"/>
      <c r="AB1635" s="72"/>
      <c r="AC1635" s="72"/>
      <c r="AD1635" s="72"/>
      <c r="AE1635" s="72"/>
      <c r="AG1635" s="127"/>
      <c r="AN1635" s="72"/>
      <c r="AO1635" s="72"/>
      <c r="AP1635" s="72"/>
      <c r="AQ1635" s="72"/>
      <c r="AR1635" s="72"/>
      <c r="AS1635" s="72"/>
      <c r="AT1635" s="72"/>
      <c r="AU1635" s="72"/>
    </row>
    <row r="1636" spans="27:64" x14ac:dyDescent="0.2">
      <c r="AA1636" s="72"/>
      <c r="AB1636" s="72"/>
      <c r="AC1636" s="72"/>
      <c r="AD1636" s="72"/>
      <c r="AE1636" s="72"/>
      <c r="AG1636" s="127"/>
      <c r="AN1636" s="72"/>
      <c r="AO1636" s="72"/>
      <c r="AP1636" s="72"/>
      <c r="AQ1636" s="72"/>
      <c r="AR1636" s="72"/>
      <c r="AS1636" s="72"/>
      <c r="AT1636" s="72"/>
      <c r="AU1636" s="72"/>
    </row>
    <row r="1637" spans="27:64" x14ac:dyDescent="0.2">
      <c r="AA1637" s="72"/>
      <c r="AB1637" s="72"/>
      <c r="AC1637" s="72"/>
      <c r="AD1637" s="72"/>
      <c r="AE1637" s="72"/>
      <c r="AG1637" s="127"/>
      <c r="AN1637" s="72"/>
      <c r="AO1637" s="72"/>
      <c r="AP1637" s="72"/>
      <c r="AQ1637" s="72"/>
      <c r="AR1637" s="72"/>
      <c r="AS1637" s="72"/>
      <c r="AT1637" s="72"/>
      <c r="AU1637" s="72"/>
    </row>
    <row r="1638" spans="27:64" x14ac:dyDescent="0.2">
      <c r="AA1638" s="72"/>
      <c r="AB1638" s="72"/>
      <c r="AC1638" s="72"/>
      <c r="AD1638" s="72"/>
      <c r="AE1638" s="72"/>
      <c r="AG1638" s="127"/>
      <c r="AN1638" s="72"/>
      <c r="AO1638" s="72"/>
      <c r="AP1638" s="72"/>
      <c r="AQ1638" s="72"/>
      <c r="AR1638" s="72"/>
      <c r="AS1638" s="72"/>
      <c r="AT1638" s="72"/>
      <c r="AU1638" s="72"/>
      <c r="AV1638" s="72"/>
      <c r="AX1638" s="72"/>
    </row>
    <row r="1639" spans="27:64" x14ac:dyDescent="0.2">
      <c r="AA1639" s="72"/>
      <c r="AB1639" s="72"/>
      <c r="AC1639" s="72"/>
      <c r="AD1639" s="72"/>
      <c r="AE1639" s="72"/>
      <c r="AG1639" s="127"/>
      <c r="AN1639" s="72"/>
      <c r="AO1639" s="72"/>
      <c r="AP1639" s="72"/>
      <c r="AQ1639" s="72"/>
      <c r="AR1639" s="72"/>
      <c r="AS1639" s="72"/>
      <c r="AT1639" s="72"/>
      <c r="AU1639" s="72"/>
      <c r="AV1639" s="72"/>
      <c r="AX1639" s="72"/>
    </row>
    <row r="1640" spans="27:64" x14ac:dyDescent="0.2">
      <c r="AA1640" s="72"/>
      <c r="AB1640" s="72"/>
      <c r="AC1640" s="72"/>
      <c r="AD1640" s="72"/>
      <c r="AE1640" s="72"/>
      <c r="AG1640" s="127"/>
      <c r="AN1640" s="72"/>
      <c r="AO1640" s="72"/>
      <c r="AP1640" s="72"/>
      <c r="AQ1640" s="72"/>
      <c r="AR1640" s="72"/>
      <c r="AS1640" s="72"/>
      <c r="AT1640" s="72"/>
      <c r="AU1640" s="72"/>
      <c r="AV1640" s="72"/>
      <c r="AW1640" s="72"/>
      <c r="AX1640" s="72"/>
      <c r="AY1640" s="72"/>
      <c r="AZ1640" s="72"/>
      <c r="BA1640" s="72"/>
      <c r="BB1640" s="72"/>
      <c r="BC1640" s="72"/>
      <c r="BD1640" s="72"/>
      <c r="BE1640" s="72"/>
      <c r="BF1640" s="72"/>
      <c r="BG1640" s="72"/>
      <c r="BH1640" s="72"/>
      <c r="BI1640" s="72"/>
      <c r="BJ1640" s="72"/>
      <c r="BK1640" s="72"/>
      <c r="BL1640" s="72"/>
    </row>
    <row r="1641" spans="27:64" x14ac:dyDescent="0.2">
      <c r="AA1641" s="72"/>
      <c r="AB1641" s="72"/>
      <c r="AC1641" s="72"/>
      <c r="AD1641" s="72"/>
      <c r="AE1641" s="72"/>
      <c r="AG1641" s="127"/>
      <c r="AN1641" s="72"/>
      <c r="AO1641" s="72"/>
      <c r="AP1641" s="72"/>
      <c r="AQ1641" s="72"/>
      <c r="AR1641" s="72"/>
      <c r="AS1641" s="72"/>
      <c r="AT1641" s="72"/>
      <c r="AU1641" s="72"/>
    </row>
    <row r="1642" spans="27:64" x14ac:dyDescent="0.2">
      <c r="AA1642" s="72"/>
      <c r="AB1642" s="72"/>
      <c r="AC1642" s="72"/>
      <c r="AD1642" s="72"/>
      <c r="AE1642" s="72"/>
      <c r="AG1642" s="127"/>
      <c r="AN1642" s="72"/>
      <c r="AO1642" s="72"/>
      <c r="AP1642" s="72"/>
      <c r="AQ1642" s="72"/>
      <c r="AR1642" s="72"/>
      <c r="AS1642" s="72"/>
      <c r="AT1642" s="72"/>
      <c r="AU1642" s="72"/>
      <c r="AV1642" s="72"/>
      <c r="AX1642" s="72"/>
      <c r="AY1642" s="72"/>
      <c r="AZ1642" s="72"/>
      <c r="BA1642" s="72"/>
      <c r="BB1642" s="72"/>
      <c r="BC1642" s="72"/>
      <c r="BD1642" s="72"/>
      <c r="BE1642" s="72"/>
      <c r="BF1642" s="72"/>
      <c r="BG1642" s="72"/>
      <c r="BH1642" s="72"/>
      <c r="BI1642" s="72"/>
      <c r="BJ1642" s="72"/>
      <c r="BK1642" s="72"/>
      <c r="BL1642" s="72"/>
    </row>
    <row r="1643" spans="27:64" x14ac:dyDescent="0.2">
      <c r="AA1643" s="72"/>
      <c r="AB1643" s="72"/>
      <c r="AC1643" s="72"/>
      <c r="AD1643" s="72"/>
      <c r="AE1643" s="72"/>
      <c r="AG1643" s="127"/>
      <c r="AN1643" s="72"/>
      <c r="AO1643" s="72"/>
      <c r="AP1643" s="72"/>
      <c r="AQ1643" s="72"/>
      <c r="AR1643" s="72"/>
      <c r="AS1643" s="72"/>
      <c r="AT1643" s="72"/>
      <c r="AU1643" s="72"/>
      <c r="AV1643" s="8"/>
    </row>
    <row r="1644" spans="27:64" x14ac:dyDescent="0.2">
      <c r="AA1644" s="72"/>
      <c r="AB1644" s="72"/>
      <c r="AC1644" s="72"/>
      <c r="AD1644" s="72"/>
      <c r="AE1644" s="72"/>
      <c r="AG1644" s="127"/>
      <c r="AN1644" s="72"/>
      <c r="AO1644" s="72"/>
      <c r="AP1644" s="72"/>
      <c r="AQ1644" s="72"/>
      <c r="AR1644" s="72"/>
      <c r="AS1644" s="72"/>
      <c r="AT1644" s="72"/>
      <c r="AU1644" s="72"/>
      <c r="AV1644" s="72"/>
    </row>
    <row r="1645" spans="27:64" x14ac:dyDescent="0.2">
      <c r="AA1645" s="72"/>
      <c r="AB1645" s="72"/>
      <c r="AC1645" s="72"/>
      <c r="AD1645" s="72"/>
      <c r="AE1645" s="72"/>
      <c r="AG1645" s="127"/>
      <c r="AN1645" s="72"/>
      <c r="AO1645" s="72"/>
      <c r="AP1645" s="72"/>
      <c r="AQ1645" s="72"/>
      <c r="AR1645" s="72"/>
      <c r="AS1645" s="72"/>
      <c r="AT1645" s="72"/>
      <c r="AU1645" s="72"/>
      <c r="AV1645" s="72"/>
      <c r="AX1645" s="72"/>
      <c r="AY1645" s="72"/>
      <c r="AZ1645" s="72"/>
      <c r="BA1645" s="72"/>
      <c r="BB1645" s="72"/>
      <c r="BC1645" s="72"/>
      <c r="BD1645" s="72"/>
      <c r="BE1645" s="72"/>
      <c r="BF1645" s="72"/>
      <c r="BG1645" s="72"/>
      <c r="BH1645" s="72"/>
      <c r="BI1645" s="72"/>
      <c r="BJ1645" s="72"/>
      <c r="BK1645" s="72"/>
      <c r="BL1645" s="72"/>
    </row>
    <row r="1646" spans="27:64" x14ac:dyDescent="0.2">
      <c r="AA1646" s="72"/>
      <c r="AB1646" s="72"/>
      <c r="AC1646" s="72"/>
      <c r="AD1646" s="72"/>
      <c r="AE1646" s="72"/>
      <c r="AG1646" s="127"/>
      <c r="AN1646" s="72"/>
      <c r="AO1646" s="72"/>
      <c r="AP1646" s="72"/>
      <c r="AQ1646" s="72"/>
      <c r="AR1646" s="72"/>
      <c r="AS1646" s="72"/>
      <c r="AT1646" s="72"/>
      <c r="AU1646" s="72"/>
      <c r="AV1646" s="72"/>
    </row>
    <row r="1647" spans="27:64" x14ac:dyDescent="0.2">
      <c r="AA1647" s="72"/>
      <c r="AB1647" s="72"/>
      <c r="AC1647" s="72"/>
      <c r="AD1647" s="72"/>
      <c r="AE1647" s="72"/>
      <c r="AG1647" s="127"/>
      <c r="AN1647" s="72"/>
      <c r="AO1647" s="72"/>
      <c r="AP1647" s="72"/>
      <c r="AQ1647" s="72"/>
      <c r="AR1647" s="72"/>
      <c r="AS1647" s="72"/>
      <c r="AT1647" s="72"/>
      <c r="AU1647" s="72"/>
      <c r="AV1647" s="72"/>
    </row>
    <row r="1648" spans="27:64" x14ac:dyDescent="0.2">
      <c r="AA1648" s="72"/>
      <c r="AB1648" s="72"/>
      <c r="AC1648" s="72"/>
      <c r="AD1648" s="72"/>
      <c r="AE1648" s="72"/>
      <c r="AG1648" s="127"/>
      <c r="AN1648" s="72"/>
      <c r="AO1648" s="72"/>
      <c r="AP1648" s="72"/>
      <c r="AQ1648" s="72"/>
      <c r="AR1648" s="72"/>
      <c r="AS1648" s="72"/>
      <c r="AT1648" s="72"/>
      <c r="AU1648" s="72"/>
    </row>
    <row r="1649" spans="27:64" x14ac:dyDescent="0.2">
      <c r="AA1649" s="72"/>
      <c r="AB1649" s="72"/>
      <c r="AC1649" s="72"/>
      <c r="AD1649" s="72"/>
      <c r="AE1649" s="72"/>
      <c r="AG1649" s="127"/>
      <c r="AN1649" s="72"/>
      <c r="AO1649" s="72"/>
      <c r="AP1649" s="72"/>
      <c r="AQ1649" s="72"/>
      <c r="AR1649" s="72"/>
      <c r="AS1649" s="72"/>
      <c r="AT1649" s="72"/>
      <c r="AU1649" s="72"/>
    </row>
    <row r="1650" spans="27:64" x14ac:dyDescent="0.2">
      <c r="AA1650" s="72"/>
      <c r="AB1650" s="72"/>
      <c r="AC1650" s="72"/>
      <c r="AD1650" s="72"/>
      <c r="AE1650" s="72"/>
      <c r="AG1650" s="127"/>
      <c r="AN1650" s="72"/>
      <c r="AO1650" s="72"/>
      <c r="AP1650" s="72"/>
      <c r="AQ1650" s="72"/>
      <c r="AR1650" s="72"/>
      <c r="AS1650" s="72"/>
      <c r="AT1650" s="72"/>
      <c r="AU1650" s="72"/>
    </row>
    <row r="1651" spans="27:64" x14ac:dyDescent="0.2">
      <c r="AA1651" s="72"/>
      <c r="AB1651" s="72"/>
      <c r="AC1651" s="72"/>
      <c r="AD1651" s="72"/>
      <c r="AE1651" s="72"/>
      <c r="AG1651" s="127"/>
      <c r="AN1651" s="72"/>
      <c r="AO1651" s="72"/>
      <c r="AP1651" s="72"/>
      <c r="AQ1651" s="72"/>
      <c r="AR1651" s="72"/>
      <c r="AS1651" s="72"/>
      <c r="AT1651" s="72"/>
      <c r="AU1651" s="72"/>
    </row>
    <row r="1652" spans="27:64" x14ac:dyDescent="0.2">
      <c r="AA1652" s="72"/>
      <c r="AB1652" s="72"/>
      <c r="AC1652" s="72"/>
      <c r="AD1652" s="72"/>
      <c r="AE1652" s="72"/>
      <c r="AG1652" s="127"/>
      <c r="AN1652" s="72"/>
      <c r="AO1652" s="72"/>
      <c r="AP1652" s="72"/>
      <c r="AQ1652" s="72"/>
      <c r="AR1652" s="72"/>
      <c r="AS1652" s="72"/>
      <c r="AT1652" s="72"/>
      <c r="AU1652" s="72"/>
    </row>
    <row r="1653" spans="27:64" x14ac:dyDescent="0.2">
      <c r="AA1653" s="72"/>
      <c r="AB1653" s="72"/>
      <c r="AC1653" s="72"/>
      <c r="AD1653" s="72"/>
      <c r="AE1653" s="72"/>
      <c r="AG1653" s="127"/>
      <c r="AN1653" s="72"/>
      <c r="AO1653" s="72"/>
      <c r="AP1653" s="72"/>
      <c r="AQ1653" s="72"/>
      <c r="AR1653" s="72"/>
      <c r="AS1653" s="72"/>
      <c r="AT1653" s="72"/>
      <c r="AU1653" s="72"/>
    </row>
    <row r="1654" spans="27:64" x14ac:dyDescent="0.2">
      <c r="AA1654" s="72"/>
      <c r="AB1654" s="72"/>
      <c r="AC1654" s="72"/>
      <c r="AD1654" s="72"/>
      <c r="AE1654" s="72"/>
      <c r="AG1654" s="127"/>
      <c r="AN1654" s="72"/>
      <c r="AO1654" s="72"/>
      <c r="AP1654" s="72"/>
      <c r="AQ1654" s="72"/>
      <c r="AR1654" s="72"/>
      <c r="AS1654" s="72"/>
      <c r="AT1654" s="72"/>
      <c r="AU1654" s="72"/>
    </row>
    <row r="1655" spans="27:64" x14ac:dyDescent="0.2">
      <c r="AA1655" s="72"/>
      <c r="AB1655" s="72"/>
      <c r="AC1655" s="72"/>
      <c r="AD1655" s="72"/>
      <c r="AE1655" s="72"/>
      <c r="AG1655" s="127"/>
      <c r="AN1655" s="72"/>
      <c r="AO1655" s="72"/>
      <c r="AP1655" s="72"/>
      <c r="AQ1655" s="72"/>
      <c r="AR1655" s="72"/>
      <c r="AS1655" s="72"/>
      <c r="AT1655" s="72"/>
      <c r="AU1655" s="72"/>
      <c r="AV1655" s="72"/>
    </row>
    <row r="1656" spans="27:64" x14ac:dyDescent="0.2">
      <c r="AA1656" s="72"/>
      <c r="AB1656" s="72"/>
      <c r="AC1656" s="72"/>
      <c r="AD1656" s="72"/>
      <c r="AE1656" s="72"/>
      <c r="AG1656" s="127"/>
      <c r="AN1656" s="72"/>
      <c r="AO1656" s="72"/>
      <c r="AP1656" s="72"/>
      <c r="AQ1656" s="72"/>
      <c r="AR1656" s="72"/>
      <c r="AS1656" s="72"/>
      <c r="AT1656" s="72"/>
      <c r="AU1656" s="72"/>
      <c r="AV1656" s="72"/>
      <c r="AW1656" s="72"/>
      <c r="AX1656" s="72"/>
      <c r="AY1656" s="72"/>
      <c r="AZ1656" s="72"/>
      <c r="BA1656" s="72"/>
      <c r="BB1656" s="72"/>
      <c r="BC1656" s="72"/>
      <c r="BD1656" s="72"/>
      <c r="BE1656" s="72"/>
      <c r="BF1656" s="72"/>
      <c r="BG1656" s="72"/>
      <c r="BH1656" s="72"/>
      <c r="BI1656" s="72"/>
      <c r="BJ1656" s="72"/>
      <c r="BK1656" s="72"/>
      <c r="BL1656" s="72"/>
    </row>
    <row r="1657" spans="27:64" x14ac:dyDescent="0.2">
      <c r="AA1657" s="72"/>
      <c r="AB1657" s="72"/>
      <c r="AC1657" s="72"/>
      <c r="AD1657" s="72"/>
      <c r="AE1657" s="72"/>
      <c r="AG1657" s="127"/>
      <c r="AN1657" s="72"/>
      <c r="AO1657" s="72"/>
      <c r="AP1657" s="72"/>
      <c r="AQ1657" s="72"/>
      <c r="AR1657" s="72"/>
      <c r="AS1657" s="72"/>
      <c r="AT1657" s="72"/>
      <c r="AU1657" s="72"/>
    </row>
    <row r="1658" spans="27:64" x14ac:dyDescent="0.2">
      <c r="AA1658" s="72"/>
      <c r="AB1658" s="72"/>
      <c r="AC1658" s="72"/>
      <c r="AD1658" s="72"/>
      <c r="AE1658" s="72"/>
      <c r="AG1658" s="127"/>
      <c r="AN1658" s="72"/>
      <c r="AO1658" s="72"/>
      <c r="AP1658" s="72"/>
      <c r="AQ1658" s="72"/>
      <c r="AR1658" s="72"/>
      <c r="AS1658" s="72"/>
      <c r="AT1658" s="72"/>
      <c r="AU1658" s="72"/>
    </row>
    <row r="1659" spans="27:64" x14ac:dyDescent="0.2">
      <c r="AA1659" s="72"/>
      <c r="AB1659" s="72"/>
      <c r="AC1659" s="72"/>
      <c r="AD1659" s="72"/>
      <c r="AE1659" s="72"/>
      <c r="AG1659" s="127"/>
      <c r="AN1659" s="72"/>
      <c r="AO1659" s="72"/>
      <c r="AP1659" s="72"/>
      <c r="AQ1659" s="72"/>
      <c r="AR1659" s="72"/>
      <c r="AS1659" s="72"/>
      <c r="AT1659" s="72"/>
      <c r="AU1659" s="72"/>
    </row>
    <row r="1660" spans="27:64" x14ac:dyDescent="0.2">
      <c r="AA1660" s="72"/>
      <c r="AB1660" s="72"/>
      <c r="AC1660" s="72"/>
      <c r="AD1660" s="72"/>
      <c r="AE1660" s="72"/>
      <c r="AG1660" s="127"/>
      <c r="AN1660" s="72"/>
      <c r="AO1660" s="72"/>
      <c r="AP1660" s="72"/>
      <c r="AQ1660" s="72"/>
      <c r="AR1660" s="72"/>
      <c r="AS1660" s="72"/>
      <c r="AT1660" s="72"/>
      <c r="AU1660" s="72"/>
    </row>
    <row r="1661" spans="27:64" x14ac:dyDescent="0.2">
      <c r="AA1661" s="72"/>
      <c r="AB1661" s="72"/>
      <c r="AC1661" s="72"/>
      <c r="AD1661" s="72"/>
      <c r="AE1661" s="72"/>
      <c r="AG1661" s="127"/>
      <c r="AN1661" s="72"/>
      <c r="AO1661" s="72"/>
      <c r="AP1661" s="72"/>
      <c r="AQ1661" s="72"/>
      <c r="AR1661" s="72"/>
      <c r="AS1661" s="72"/>
      <c r="AT1661" s="72"/>
      <c r="AU1661" s="72"/>
      <c r="AV1661" s="72"/>
      <c r="AW1661" s="72"/>
      <c r="AX1661" s="72"/>
      <c r="AY1661" s="72"/>
      <c r="AZ1661" s="72"/>
      <c r="BA1661" s="72"/>
      <c r="BB1661" s="72"/>
      <c r="BC1661" s="72"/>
      <c r="BD1661" s="72"/>
      <c r="BE1661" s="72"/>
      <c r="BF1661" s="72"/>
      <c r="BG1661" s="72"/>
      <c r="BH1661" s="72"/>
      <c r="BI1661" s="72"/>
      <c r="BJ1661" s="72"/>
      <c r="BK1661" s="72"/>
      <c r="BL1661" s="72"/>
    </row>
    <row r="1662" spans="27:64" x14ac:dyDescent="0.2">
      <c r="AA1662" s="72"/>
      <c r="AB1662" s="72"/>
      <c r="AC1662" s="72"/>
      <c r="AD1662" s="72"/>
      <c r="AE1662" s="72"/>
      <c r="AG1662" s="127"/>
      <c r="AN1662" s="72"/>
      <c r="AO1662" s="72"/>
      <c r="AP1662" s="72"/>
      <c r="AQ1662" s="72"/>
      <c r="AR1662" s="72"/>
      <c r="AS1662" s="72"/>
      <c r="AT1662" s="72"/>
      <c r="AU1662" s="72"/>
    </row>
    <row r="1663" spans="27:64" x14ac:dyDescent="0.2">
      <c r="AA1663" s="72"/>
      <c r="AB1663" s="72"/>
      <c r="AC1663" s="72"/>
      <c r="AD1663" s="72"/>
      <c r="AE1663" s="72"/>
      <c r="AG1663" s="127"/>
      <c r="AN1663" s="72"/>
      <c r="AO1663" s="72"/>
      <c r="AP1663" s="72"/>
      <c r="AQ1663" s="72"/>
      <c r="AR1663" s="72"/>
      <c r="AS1663" s="72"/>
      <c r="AT1663" s="72"/>
      <c r="AU1663" s="72"/>
    </row>
    <row r="1664" spans="27:64" x14ac:dyDescent="0.2">
      <c r="AA1664" s="72"/>
      <c r="AB1664" s="72"/>
      <c r="AC1664" s="72"/>
      <c r="AD1664" s="72"/>
      <c r="AE1664" s="72"/>
      <c r="AG1664" s="127"/>
      <c r="AN1664" s="72"/>
      <c r="AO1664" s="72"/>
      <c r="AP1664" s="72"/>
      <c r="AQ1664" s="72"/>
      <c r="AR1664" s="72"/>
      <c r="AS1664" s="72"/>
      <c r="AT1664" s="72"/>
      <c r="AU1664" s="72"/>
      <c r="AV1664" s="72"/>
      <c r="AX1664" s="72"/>
    </row>
    <row r="1665" spans="27:64" x14ac:dyDescent="0.2">
      <c r="AA1665" s="72"/>
      <c r="AB1665" s="72"/>
      <c r="AC1665" s="72"/>
      <c r="AD1665" s="72"/>
      <c r="AE1665" s="72"/>
      <c r="AG1665" s="127"/>
      <c r="AN1665" s="72"/>
      <c r="AO1665" s="72"/>
      <c r="AP1665" s="72"/>
      <c r="AQ1665" s="72"/>
      <c r="AR1665" s="72"/>
      <c r="AS1665" s="72"/>
      <c r="AT1665" s="72"/>
      <c r="AU1665" s="72"/>
      <c r="AV1665" s="72"/>
      <c r="AX1665" s="72"/>
      <c r="AY1665" s="72"/>
      <c r="AZ1665" s="72"/>
      <c r="BA1665" s="72"/>
      <c r="BB1665" s="72"/>
      <c r="BC1665" s="72"/>
      <c r="BD1665" s="72"/>
      <c r="BE1665" s="72"/>
      <c r="BF1665" s="72"/>
      <c r="BG1665" s="72"/>
      <c r="BH1665" s="72"/>
      <c r="BI1665" s="72"/>
      <c r="BJ1665" s="72"/>
      <c r="BK1665" s="72"/>
      <c r="BL1665" s="72"/>
    </row>
    <row r="1666" spans="27:64" x14ac:dyDescent="0.2">
      <c r="AA1666" s="72"/>
      <c r="AB1666" s="72"/>
      <c r="AC1666" s="72"/>
      <c r="AD1666" s="72"/>
      <c r="AE1666" s="72"/>
      <c r="AG1666" s="127"/>
      <c r="AN1666" s="72"/>
      <c r="AO1666" s="72"/>
      <c r="AP1666" s="72"/>
      <c r="AQ1666" s="72"/>
      <c r="AR1666" s="72"/>
      <c r="AS1666" s="72"/>
      <c r="AT1666" s="72"/>
      <c r="AU1666" s="72"/>
      <c r="AV1666" s="72"/>
      <c r="AW1666" s="72"/>
      <c r="AX1666" s="72"/>
      <c r="AY1666" s="72"/>
      <c r="AZ1666" s="72"/>
      <c r="BA1666" s="72"/>
      <c r="BB1666" s="72"/>
      <c r="BC1666" s="72"/>
      <c r="BD1666" s="72"/>
      <c r="BE1666" s="72"/>
      <c r="BF1666" s="72"/>
      <c r="BG1666" s="72"/>
      <c r="BH1666" s="72"/>
      <c r="BI1666" s="72"/>
      <c r="BJ1666" s="72"/>
      <c r="BK1666" s="72"/>
      <c r="BL1666" s="72"/>
    </row>
    <row r="1667" spans="27:64" x14ac:dyDescent="0.2">
      <c r="AA1667" s="72"/>
      <c r="AB1667" s="72"/>
      <c r="AC1667" s="72"/>
      <c r="AD1667" s="72"/>
      <c r="AE1667" s="72"/>
      <c r="AG1667" s="127"/>
      <c r="AN1667" s="72"/>
      <c r="AO1667" s="72"/>
      <c r="AP1667" s="72"/>
      <c r="AQ1667" s="72"/>
      <c r="AR1667" s="72"/>
      <c r="AS1667" s="72"/>
      <c r="AT1667" s="72"/>
      <c r="AU1667" s="72"/>
      <c r="AV1667" s="72"/>
    </row>
    <row r="1668" spans="27:64" x14ac:dyDescent="0.2">
      <c r="AA1668" s="72"/>
      <c r="AB1668" s="72"/>
      <c r="AC1668" s="72"/>
      <c r="AD1668" s="72"/>
      <c r="AE1668" s="72"/>
      <c r="AG1668" s="127"/>
      <c r="AN1668" s="72"/>
      <c r="AO1668" s="72"/>
      <c r="AP1668" s="72"/>
      <c r="AQ1668" s="72"/>
      <c r="AR1668" s="72"/>
      <c r="AS1668" s="72"/>
      <c r="AT1668" s="72"/>
      <c r="AU1668" s="72"/>
    </row>
    <row r="1669" spans="27:64" x14ac:dyDescent="0.2">
      <c r="AA1669" s="72"/>
      <c r="AB1669" s="72"/>
      <c r="AC1669" s="72"/>
      <c r="AD1669" s="72"/>
      <c r="AE1669" s="72"/>
      <c r="AG1669" s="127"/>
      <c r="AN1669" s="72"/>
      <c r="AO1669" s="72"/>
      <c r="AP1669" s="72"/>
      <c r="AQ1669" s="72"/>
      <c r="AR1669" s="72"/>
      <c r="AS1669" s="72"/>
      <c r="AT1669" s="72"/>
      <c r="AU1669" s="72"/>
      <c r="AV1669" s="72"/>
    </row>
    <row r="1670" spans="27:64" x14ac:dyDescent="0.2">
      <c r="AA1670" s="72"/>
      <c r="AB1670" s="72"/>
      <c r="AC1670" s="72"/>
      <c r="AD1670" s="72"/>
      <c r="AE1670" s="72"/>
      <c r="AG1670" s="127"/>
      <c r="AN1670" s="72"/>
      <c r="AO1670" s="72"/>
      <c r="AP1670" s="72"/>
      <c r="AQ1670" s="72"/>
      <c r="AR1670" s="72"/>
      <c r="AS1670" s="72"/>
      <c r="AT1670" s="72"/>
      <c r="AU1670" s="72"/>
      <c r="AV1670" s="72"/>
    </row>
    <row r="1671" spans="27:64" x14ac:dyDescent="0.2">
      <c r="AA1671" s="72"/>
      <c r="AB1671" s="72"/>
      <c r="AC1671" s="72"/>
      <c r="AD1671" s="72"/>
      <c r="AE1671" s="72"/>
      <c r="AG1671" s="127"/>
      <c r="AN1671" s="72"/>
      <c r="AO1671" s="72"/>
      <c r="AP1671" s="72"/>
      <c r="AQ1671" s="72"/>
      <c r="AR1671" s="72"/>
      <c r="AS1671" s="72"/>
      <c r="AT1671" s="72"/>
      <c r="AU1671" s="72"/>
    </row>
    <row r="1672" spans="27:64" x14ac:dyDescent="0.2">
      <c r="AA1672" s="72"/>
      <c r="AB1672" s="72"/>
      <c r="AC1672" s="72"/>
      <c r="AD1672" s="72"/>
      <c r="AE1672" s="72"/>
      <c r="AG1672" s="127"/>
      <c r="AN1672" s="72"/>
      <c r="AO1672" s="72"/>
      <c r="AP1672" s="72"/>
      <c r="AQ1672" s="72"/>
      <c r="AR1672" s="72"/>
      <c r="AS1672" s="72"/>
      <c r="AT1672" s="72"/>
      <c r="AU1672" s="72"/>
      <c r="AV1672" s="72"/>
      <c r="AX1672" s="72"/>
    </row>
    <row r="1673" spans="27:64" x14ac:dyDescent="0.2">
      <c r="AA1673" s="72"/>
      <c r="AB1673" s="72"/>
      <c r="AC1673" s="72"/>
      <c r="AD1673" s="72"/>
      <c r="AE1673" s="72"/>
      <c r="AG1673" s="127"/>
      <c r="AN1673" s="72"/>
      <c r="AO1673" s="72"/>
      <c r="AP1673" s="72"/>
      <c r="AQ1673" s="72"/>
      <c r="AR1673" s="72"/>
      <c r="AS1673" s="72"/>
      <c r="AT1673" s="72"/>
      <c r="AU1673" s="72"/>
    </row>
    <row r="1674" spans="27:64" x14ac:dyDescent="0.2">
      <c r="AA1674" s="72"/>
      <c r="AB1674" s="72"/>
      <c r="AC1674" s="72"/>
      <c r="AD1674" s="72"/>
      <c r="AE1674" s="72"/>
      <c r="AG1674" s="127"/>
      <c r="AN1674" s="72"/>
      <c r="AO1674" s="72"/>
      <c r="AP1674" s="72"/>
      <c r="AQ1674" s="72"/>
      <c r="AR1674" s="72"/>
      <c r="AS1674" s="72"/>
      <c r="AT1674" s="72"/>
      <c r="AU1674" s="72"/>
    </row>
    <row r="1675" spans="27:64" x14ac:dyDescent="0.2">
      <c r="AA1675" s="72"/>
      <c r="AB1675" s="72"/>
      <c r="AC1675" s="72"/>
      <c r="AD1675" s="72"/>
      <c r="AE1675" s="72"/>
      <c r="AG1675" s="127"/>
      <c r="AN1675" s="72"/>
      <c r="AO1675" s="72"/>
      <c r="AP1675" s="72"/>
      <c r="AQ1675" s="72"/>
      <c r="AR1675" s="72"/>
      <c r="AS1675" s="72"/>
      <c r="AT1675" s="72"/>
      <c r="AU1675" s="72"/>
    </row>
    <row r="1676" spans="27:64" x14ac:dyDescent="0.2">
      <c r="AA1676" s="72"/>
      <c r="AB1676" s="72"/>
      <c r="AC1676" s="72"/>
      <c r="AD1676" s="72"/>
      <c r="AE1676" s="72"/>
      <c r="AG1676" s="127"/>
      <c r="AN1676" s="72"/>
      <c r="AO1676" s="72"/>
      <c r="AP1676" s="72"/>
      <c r="AQ1676" s="72"/>
      <c r="AR1676" s="72"/>
      <c r="AS1676" s="72"/>
      <c r="AT1676" s="72"/>
      <c r="AU1676" s="72"/>
      <c r="AV1676" s="72"/>
      <c r="AX1676" s="72"/>
    </row>
    <row r="1677" spans="27:64" x14ac:dyDescent="0.2">
      <c r="AA1677" s="72"/>
      <c r="AB1677" s="72"/>
      <c r="AC1677" s="72"/>
      <c r="AD1677" s="72"/>
      <c r="AE1677" s="72"/>
      <c r="AG1677" s="127"/>
      <c r="AN1677" s="72"/>
      <c r="AO1677" s="72"/>
      <c r="AP1677" s="72"/>
      <c r="AQ1677" s="72"/>
      <c r="AR1677" s="72"/>
      <c r="AS1677" s="72"/>
      <c r="AT1677" s="72"/>
      <c r="AU1677" s="72"/>
      <c r="AV1677" s="72"/>
    </row>
    <row r="1678" spans="27:64" x14ac:dyDescent="0.2">
      <c r="AA1678" s="72"/>
      <c r="AB1678" s="72"/>
      <c r="AC1678" s="72"/>
      <c r="AD1678" s="72"/>
      <c r="AE1678" s="72"/>
      <c r="AG1678" s="127"/>
      <c r="AN1678" s="72"/>
      <c r="AO1678" s="72"/>
      <c r="AP1678" s="72"/>
      <c r="AQ1678" s="72"/>
      <c r="AR1678" s="72"/>
      <c r="AS1678" s="72"/>
      <c r="AT1678" s="72"/>
      <c r="AU1678" s="72"/>
      <c r="AV1678" s="72"/>
      <c r="AW1678" s="72"/>
      <c r="AX1678" s="72"/>
      <c r="AY1678" s="72"/>
      <c r="AZ1678" s="72"/>
      <c r="BA1678" s="72"/>
      <c r="BB1678" s="72"/>
      <c r="BC1678" s="72"/>
      <c r="BD1678" s="72"/>
      <c r="BE1678" s="72"/>
      <c r="BF1678" s="72"/>
      <c r="BG1678" s="72"/>
      <c r="BH1678" s="72"/>
      <c r="BI1678" s="72"/>
      <c r="BJ1678" s="72"/>
      <c r="BK1678" s="72"/>
      <c r="BL1678" s="72"/>
    </row>
    <row r="1679" spans="27:64" x14ac:dyDescent="0.2">
      <c r="AA1679" s="72"/>
      <c r="AB1679" s="72"/>
      <c r="AC1679" s="72"/>
      <c r="AD1679" s="72"/>
      <c r="AE1679" s="72"/>
      <c r="AG1679" s="127"/>
      <c r="AN1679" s="72"/>
      <c r="AO1679" s="72"/>
      <c r="AP1679" s="72"/>
      <c r="AQ1679" s="72"/>
      <c r="AR1679" s="72"/>
      <c r="AS1679" s="72"/>
      <c r="AT1679" s="72"/>
      <c r="AU1679" s="72"/>
      <c r="AV1679" s="72"/>
      <c r="AW1679" s="72"/>
      <c r="AX1679" s="72"/>
      <c r="AY1679" s="72"/>
      <c r="AZ1679" s="72"/>
      <c r="BA1679" s="72"/>
      <c r="BB1679" s="72"/>
      <c r="BC1679" s="72"/>
      <c r="BD1679" s="72"/>
      <c r="BE1679" s="72"/>
      <c r="BF1679" s="72"/>
      <c r="BG1679" s="72"/>
      <c r="BH1679" s="72"/>
      <c r="BI1679" s="72"/>
      <c r="BJ1679" s="72"/>
      <c r="BK1679" s="72"/>
      <c r="BL1679" s="72"/>
    </row>
    <row r="1680" spans="27:64" x14ac:dyDescent="0.2">
      <c r="AA1680" s="72"/>
      <c r="AB1680" s="72"/>
      <c r="AC1680" s="72"/>
      <c r="AD1680" s="72"/>
      <c r="AE1680" s="72"/>
      <c r="AG1680" s="127"/>
      <c r="AN1680" s="72"/>
      <c r="AO1680" s="72"/>
      <c r="AP1680" s="72"/>
      <c r="AQ1680" s="72"/>
      <c r="AR1680" s="72"/>
      <c r="AS1680" s="72"/>
      <c r="AT1680" s="72"/>
      <c r="AU1680" s="72"/>
      <c r="AV1680" s="72"/>
      <c r="AW1680" s="72"/>
      <c r="AX1680" s="72"/>
      <c r="AY1680" s="72"/>
      <c r="AZ1680" s="72"/>
      <c r="BA1680" s="72"/>
      <c r="BB1680" s="72"/>
      <c r="BC1680" s="72"/>
      <c r="BD1680" s="72"/>
      <c r="BE1680" s="72"/>
      <c r="BF1680" s="72"/>
      <c r="BG1680" s="72"/>
      <c r="BH1680" s="72"/>
      <c r="BI1680" s="72"/>
      <c r="BJ1680" s="72"/>
      <c r="BK1680" s="72"/>
      <c r="BL1680" s="72"/>
    </row>
    <row r="1681" spans="27:64" x14ac:dyDescent="0.2">
      <c r="AA1681" s="72"/>
      <c r="AB1681" s="72"/>
      <c r="AC1681" s="72"/>
      <c r="AD1681" s="72"/>
      <c r="AE1681" s="72"/>
      <c r="AG1681" s="127"/>
      <c r="AN1681" s="72"/>
      <c r="AO1681" s="72"/>
      <c r="AP1681" s="72"/>
      <c r="AQ1681" s="72"/>
      <c r="AR1681" s="72"/>
      <c r="AS1681" s="72"/>
      <c r="AT1681" s="72"/>
      <c r="AU1681" s="72"/>
      <c r="AV1681" s="72"/>
      <c r="AW1681" s="72"/>
      <c r="AX1681" s="72"/>
      <c r="AY1681" s="72"/>
      <c r="AZ1681" s="72"/>
      <c r="BA1681" s="72"/>
      <c r="BB1681" s="72"/>
      <c r="BC1681" s="72"/>
      <c r="BD1681" s="72"/>
      <c r="BE1681" s="72"/>
      <c r="BF1681" s="72"/>
      <c r="BG1681" s="72"/>
      <c r="BH1681" s="72"/>
      <c r="BI1681" s="72"/>
      <c r="BJ1681" s="72"/>
      <c r="BK1681" s="72"/>
      <c r="BL1681" s="72"/>
    </row>
    <row r="1682" spans="27:64" x14ac:dyDescent="0.2">
      <c r="AA1682" s="72"/>
      <c r="AB1682" s="72"/>
      <c r="AC1682" s="72"/>
      <c r="AD1682" s="72"/>
      <c r="AE1682" s="72"/>
      <c r="AG1682" s="127"/>
      <c r="AN1682" s="72"/>
      <c r="AO1682" s="72"/>
      <c r="AP1682" s="72"/>
      <c r="AQ1682" s="72"/>
      <c r="AR1682" s="72"/>
      <c r="AS1682" s="72"/>
      <c r="AT1682" s="72"/>
      <c r="AU1682" s="72"/>
      <c r="AV1682" s="72"/>
      <c r="AX1682" s="72"/>
    </row>
    <row r="1683" spans="27:64" x14ac:dyDescent="0.2">
      <c r="AA1683" s="72"/>
      <c r="AB1683" s="72"/>
      <c r="AC1683" s="72"/>
      <c r="AD1683" s="72"/>
      <c r="AE1683" s="72"/>
      <c r="AG1683" s="127"/>
      <c r="AN1683" s="72"/>
      <c r="AO1683" s="72"/>
      <c r="AP1683" s="72"/>
      <c r="AQ1683" s="72"/>
      <c r="AR1683" s="72"/>
      <c r="AS1683" s="72"/>
      <c r="AT1683" s="72"/>
      <c r="AU1683" s="72"/>
      <c r="AV1683" s="72"/>
      <c r="AW1683" s="72"/>
      <c r="AX1683" s="72"/>
      <c r="AY1683" s="72"/>
      <c r="AZ1683" s="72"/>
      <c r="BA1683" s="72"/>
      <c r="BB1683" s="72"/>
      <c r="BC1683" s="72"/>
      <c r="BD1683" s="72"/>
      <c r="BE1683" s="72"/>
      <c r="BF1683" s="72"/>
      <c r="BG1683" s="72"/>
      <c r="BH1683" s="72"/>
      <c r="BI1683" s="72"/>
      <c r="BJ1683" s="72"/>
      <c r="BK1683" s="72"/>
      <c r="BL1683" s="72"/>
    </row>
    <row r="1684" spans="27:64" x14ac:dyDescent="0.2">
      <c r="AA1684" s="72"/>
      <c r="AB1684" s="72"/>
      <c r="AC1684" s="72"/>
      <c r="AD1684" s="72"/>
      <c r="AE1684" s="72"/>
      <c r="AG1684" s="127"/>
      <c r="AN1684" s="72"/>
      <c r="AO1684" s="72"/>
      <c r="AP1684" s="72"/>
      <c r="AQ1684" s="72"/>
      <c r="AR1684" s="72"/>
      <c r="AS1684" s="72"/>
      <c r="AT1684" s="72"/>
      <c r="AU1684" s="72"/>
      <c r="AV1684" s="72"/>
      <c r="AW1684" s="72"/>
      <c r="AX1684" s="72"/>
      <c r="AY1684" s="72"/>
      <c r="AZ1684" s="72"/>
      <c r="BA1684" s="72"/>
      <c r="BB1684" s="72"/>
      <c r="BC1684" s="72"/>
      <c r="BD1684" s="72"/>
      <c r="BE1684" s="72"/>
      <c r="BF1684" s="72"/>
      <c r="BG1684" s="72"/>
      <c r="BH1684" s="72"/>
      <c r="BI1684" s="72"/>
      <c r="BJ1684" s="72"/>
      <c r="BK1684" s="72"/>
      <c r="BL1684" s="72"/>
    </row>
    <row r="1685" spans="27:64" x14ac:dyDescent="0.2">
      <c r="AA1685" s="72"/>
      <c r="AB1685" s="72"/>
      <c r="AC1685" s="72"/>
      <c r="AD1685" s="72"/>
      <c r="AE1685" s="72"/>
      <c r="AG1685" s="127"/>
      <c r="AN1685" s="72"/>
      <c r="AO1685" s="72"/>
      <c r="AP1685" s="72"/>
      <c r="AQ1685" s="72"/>
      <c r="AR1685" s="72"/>
      <c r="AS1685" s="72"/>
      <c r="AT1685" s="72"/>
      <c r="AU1685" s="72"/>
      <c r="AV1685" s="72"/>
      <c r="AX1685" s="72"/>
    </row>
    <row r="1686" spans="27:64" x14ac:dyDescent="0.2">
      <c r="AA1686" s="72"/>
      <c r="AB1686" s="72"/>
      <c r="AC1686" s="72"/>
      <c r="AD1686" s="72"/>
      <c r="AE1686" s="72"/>
      <c r="AG1686" s="127"/>
      <c r="AN1686" s="72"/>
      <c r="AO1686" s="72"/>
      <c r="AP1686" s="72"/>
      <c r="AQ1686" s="72"/>
      <c r="AR1686" s="72"/>
      <c r="AS1686" s="72"/>
      <c r="AT1686" s="72"/>
      <c r="AU1686" s="72"/>
      <c r="AV1686" s="72"/>
      <c r="AX1686" s="72"/>
    </row>
    <row r="1687" spans="27:64" x14ac:dyDescent="0.2">
      <c r="AA1687" s="72"/>
      <c r="AB1687" s="72"/>
      <c r="AC1687" s="72"/>
      <c r="AD1687" s="72"/>
      <c r="AE1687" s="72"/>
      <c r="AG1687" s="127"/>
      <c r="AN1687" s="72"/>
      <c r="AO1687" s="72"/>
      <c r="AP1687" s="72"/>
      <c r="AQ1687" s="72"/>
      <c r="AR1687" s="72"/>
      <c r="AS1687" s="72"/>
      <c r="AT1687" s="72"/>
      <c r="AU1687" s="72"/>
      <c r="AV1687" s="72"/>
      <c r="AX1687" s="72"/>
      <c r="AY1687" s="72"/>
      <c r="AZ1687" s="72"/>
      <c r="BA1687" s="72"/>
      <c r="BB1687" s="72"/>
      <c r="BC1687" s="72"/>
      <c r="BD1687" s="72"/>
      <c r="BE1687" s="72"/>
      <c r="BF1687" s="72"/>
      <c r="BG1687" s="72"/>
      <c r="BH1687" s="72"/>
      <c r="BI1687" s="72"/>
      <c r="BJ1687" s="72"/>
      <c r="BK1687" s="72"/>
      <c r="BL1687" s="72"/>
    </row>
    <row r="1688" spans="27:64" x14ac:dyDescent="0.2">
      <c r="AA1688" s="72"/>
      <c r="AB1688" s="72"/>
      <c r="AC1688" s="72"/>
      <c r="AD1688" s="72"/>
      <c r="AE1688" s="72"/>
      <c r="AG1688" s="127"/>
      <c r="AN1688" s="72"/>
      <c r="AO1688" s="72"/>
      <c r="AP1688" s="72"/>
      <c r="AQ1688" s="72"/>
      <c r="AR1688" s="72"/>
      <c r="AS1688" s="72"/>
      <c r="AT1688" s="72"/>
      <c r="AU1688" s="72"/>
      <c r="AV1688" s="72"/>
      <c r="AW1688" s="72"/>
      <c r="AX1688" s="72"/>
      <c r="AY1688" s="72"/>
      <c r="AZ1688" s="72"/>
      <c r="BA1688" s="72"/>
      <c r="BB1688" s="72"/>
      <c r="BC1688" s="72"/>
      <c r="BD1688" s="72"/>
      <c r="BE1688" s="72"/>
      <c r="BF1688" s="72"/>
      <c r="BG1688" s="72"/>
      <c r="BH1688" s="72"/>
      <c r="BI1688" s="72"/>
      <c r="BJ1688" s="72"/>
      <c r="BK1688" s="72"/>
      <c r="BL1688" s="72"/>
    </row>
    <row r="1689" spans="27:64" x14ac:dyDescent="0.2">
      <c r="AA1689" s="72"/>
      <c r="AB1689" s="72"/>
      <c r="AC1689" s="72"/>
      <c r="AD1689" s="72"/>
      <c r="AE1689" s="72"/>
      <c r="AG1689" s="127"/>
      <c r="AN1689" s="72"/>
      <c r="AO1689" s="72"/>
      <c r="AP1689" s="72"/>
      <c r="AQ1689" s="72"/>
      <c r="AR1689" s="72"/>
      <c r="AS1689" s="72"/>
      <c r="AT1689" s="72"/>
      <c r="AU1689" s="72"/>
      <c r="AV1689" s="72"/>
      <c r="AW1689" s="72"/>
      <c r="AX1689" s="72"/>
      <c r="AY1689" s="72"/>
      <c r="AZ1689" s="72"/>
      <c r="BA1689" s="72"/>
      <c r="BB1689" s="72"/>
      <c r="BC1689" s="72"/>
      <c r="BD1689" s="72"/>
      <c r="BE1689" s="72"/>
      <c r="BF1689" s="72"/>
      <c r="BG1689" s="72"/>
      <c r="BH1689" s="72"/>
      <c r="BI1689" s="72"/>
      <c r="BJ1689" s="72"/>
      <c r="BK1689" s="72"/>
      <c r="BL1689" s="72"/>
    </row>
    <row r="1690" spans="27:64" x14ac:dyDescent="0.2">
      <c r="AA1690" s="72"/>
      <c r="AB1690" s="72"/>
      <c r="AC1690" s="72"/>
      <c r="AD1690" s="72"/>
      <c r="AE1690" s="72"/>
      <c r="AG1690" s="127"/>
      <c r="AN1690" s="72"/>
      <c r="AO1690" s="72"/>
      <c r="AP1690" s="72"/>
      <c r="AQ1690" s="72"/>
      <c r="AR1690" s="72"/>
      <c r="AS1690" s="72"/>
      <c r="AT1690" s="72"/>
      <c r="AU1690" s="72"/>
      <c r="AV1690" s="72"/>
    </row>
    <row r="1691" spans="27:64" x14ac:dyDescent="0.2">
      <c r="AA1691" s="72"/>
      <c r="AB1691" s="72"/>
      <c r="AC1691" s="72"/>
      <c r="AD1691" s="72"/>
      <c r="AE1691" s="72"/>
      <c r="AG1691" s="127"/>
      <c r="AN1691" s="72"/>
      <c r="AO1691" s="72"/>
      <c r="AP1691" s="72"/>
      <c r="AQ1691" s="72"/>
      <c r="AR1691" s="72"/>
      <c r="AS1691" s="72"/>
      <c r="AT1691" s="72"/>
      <c r="AU1691" s="72"/>
      <c r="AV1691" s="72"/>
    </row>
    <row r="1692" spans="27:64" x14ac:dyDescent="0.2">
      <c r="AA1692" s="72"/>
      <c r="AB1692" s="72"/>
      <c r="AC1692" s="72"/>
      <c r="AD1692" s="72"/>
      <c r="AE1692" s="72"/>
      <c r="AG1692" s="127"/>
      <c r="AN1692" s="72"/>
      <c r="AO1692" s="72"/>
      <c r="AP1692" s="72"/>
      <c r="AQ1692" s="72"/>
      <c r="AR1692" s="72"/>
      <c r="AS1692" s="72"/>
      <c r="AT1692" s="72"/>
      <c r="AU1692" s="72"/>
      <c r="AV1692" s="72"/>
    </row>
    <row r="1693" spans="27:64" x14ac:dyDescent="0.2">
      <c r="AA1693" s="72"/>
      <c r="AB1693" s="72"/>
      <c r="AC1693" s="72"/>
      <c r="AD1693" s="72"/>
      <c r="AE1693" s="72"/>
      <c r="AG1693" s="127"/>
      <c r="AN1693" s="72"/>
      <c r="AO1693" s="72"/>
      <c r="AP1693" s="72"/>
      <c r="AQ1693" s="72"/>
      <c r="AR1693" s="72"/>
      <c r="AS1693" s="72"/>
      <c r="AT1693" s="72"/>
      <c r="AU1693" s="72"/>
      <c r="AV1693" s="72"/>
      <c r="AX1693" s="72"/>
    </row>
    <row r="1694" spans="27:64" x14ac:dyDescent="0.2">
      <c r="AA1694" s="72"/>
      <c r="AB1694" s="72"/>
      <c r="AC1694" s="72"/>
      <c r="AD1694" s="72"/>
      <c r="AE1694" s="72"/>
      <c r="AG1694" s="127"/>
      <c r="AN1694" s="72"/>
      <c r="AO1694" s="72"/>
      <c r="AP1694" s="72"/>
      <c r="AQ1694" s="72"/>
      <c r="AR1694" s="72"/>
      <c r="AS1694" s="72"/>
      <c r="AT1694" s="72"/>
      <c r="AU1694" s="72"/>
      <c r="AV1694" s="72"/>
      <c r="AW1694" s="72"/>
      <c r="AX1694" s="72"/>
      <c r="AY1694" s="72"/>
      <c r="AZ1694" s="72"/>
      <c r="BA1694" s="72"/>
      <c r="BB1694" s="72"/>
      <c r="BC1694" s="72"/>
      <c r="BD1694" s="72"/>
      <c r="BE1694" s="72"/>
      <c r="BF1694" s="72"/>
      <c r="BG1694" s="72"/>
      <c r="BH1694" s="72"/>
      <c r="BI1694" s="72"/>
      <c r="BJ1694" s="72"/>
      <c r="BK1694" s="72"/>
      <c r="BL1694" s="72"/>
    </row>
    <row r="1695" spans="27:64" x14ac:dyDescent="0.2">
      <c r="AA1695" s="72"/>
      <c r="AB1695" s="72"/>
      <c r="AC1695" s="72"/>
      <c r="AD1695" s="72"/>
      <c r="AE1695" s="72"/>
      <c r="AG1695" s="127"/>
      <c r="AN1695" s="72"/>
      <c r="AO1695" s="72"/>
      <c r="AP1695" s="72"/>
      <c r="AQ1695" s="72"/>
      <c r="AR1695" s="72"/>
      <c r="AS1695" s="72"/>
      <c r="AT1695" s="72"/>
      <c r="AU1695" s="72"/>
      <c r="AV1695" s="72"/>
      <c r="AW1695" s="72"/>
      <c r="AX1695" s="72"/>
      <c r="AY1695" s="72"/>
      <c r="AZ1695" s="72"/>
      <c r="BA1695" s="72"/>
      <c r="BB1695" s="72"/>
      <c r="BC1695" s="72"/>
      <c r="BD1695" s="72"/>
      <c r="BE1695" s="72"/>
      <c r="BF1695" s="72"/>
      <c r="BG1695" s="72"/>
      <c r="BH1695" s="72"/>
      <c r="BI1695" s="72"/>
      <c r="BJ1695" s="72"/>
      <c r="BK1695" s="72"/>
      <c r="BL1695" s="72"/>
    </row>
    <row r="1696" spans="27:64" x14ac:dyDescent="0.2">
      <c r="AA1696" s="72"/>
      <c r="AB1696" s="72"/>
      <c r="AC1696" s="72"/>
      <c r="AD1696" s="72"/>
      <c r="AE1696" s="72"/>
      <c r="AG1696" s="127"/>
      <c r="AN1696" s="72"/>
      <c r="AO1696" s="72"/>
      <c r="AP1696" s="72"/>
      <c r="AQ1696" s="72"/>
      <c r="AR1696" s="72"/>
      <c r="AS1696" s="72"/>
      <c r="AT1696" s="72"/>
      <c r="AU1696" s="72"/>
    </row>
    <row r="1697" spans="27:64" x14ac:dyDescent="0.2">
      <c r="AA1697" s="72"/>
      <c r="AB1697" s="72"/>
      <c r="AC1697" s="72"/>
      <c r="AD1697" s="72"/>
      <c r="AE1697" s="72"/>
      <c r="AG1697" s="127"/>
      <c r="AN1697" s="72"/>
      <c r="AO1697" s="72"/>
      <c r="AP1697" s="72"/>
      <c r="AQ1697" s="72"/>
      <c r="AR1697" s="72"/>
      <c r="AS1697" s="72"/>
      <c r="AT1697" s="72"/>
      <c r="AU1697" s="72"/>
      <c r="AV1697" s="72"/>
      <c r="AX1697" s="72"/>
    </row>
    <row r="1698" spans="27:64" x14ac:dyDescent="0.2">
      <c r="AA1698" s="72"/>
      <c r="AB1698" s="72"/>
      <c r="AC1698" s="72"/>
      <c r="AD1698" s="72"/>
      <c r="AE1698" s="72"/>
      <c r="AG1698" s="127"/>
      <c r="AN1698" s="72"/>
      <c r="AO1698" s="72"/>
      <c r="AP1698" s="72"/>
      <c r="AQ1698" s="72"/>
      <c r="AR1698" s="72"/>
      <c r="AS1698" s="72"/>
      <c r="AT1698" s="72"/>
      <c r="AU1698" s="72"/>
      <c r="AV1698" s="72"/>
    </row>
    <row r="1699" spans="27:64" x14ac:dyDescent="0.2">
      <c r="AA1699" s="72"/>
      <c r="AB1699" s="72"/>
      <c r="AC1699" s="72"/>
      <c r="AD1699" s="72"/>
      <c r="AE1699" s="72"/>
      <c r="AG1699" s="127"/>
      <c r="AN1699" s="72"/>
      <c r="AO1699" s="72"/>
      <c r="AP1699" s="72"/>
      <c r="AQ1699" s="72"/>
      <c r="AR1699" s="72"/>
      <c r="AS1699" s="72"/>
      <c r="AT1699" s="72"/>
      <c r="AU1699" s="72"/>
      <c r="AV1699" s="72"/>
    </row>
    <row r="1700" spans="27:64" x14ac:dyDescent="0.2">
      <c r="AA1700" s="72"/>
      <c r="AB1700" s="72"/>
      <c r="AC1700" s="72"/>
      <c r="AD1700" s="72"/>
      <c r="AE1700" s="72"/>
      <c r="AG1700" s="127"/>
      <c r="AN1700" s="72"/>
      <c r="AO1700" s="72"/>
      <c r="AP1700" s="72"/>
      <c r="AQ1700" s="72"/>
      <c r="AR1700" s="72"/>
      <c r="AS1700" s="72"/>
      <c r="AT1700" s="72"/>
      <c r="AU1700" s="72"/>
    </row>
    <row r="1701" spans="27:64" x14ac:dyDescent="0.2">
      <c r="AA1701" s="72"/>
      <c r="AB1701" s="72"/>
      <c r="AC1701" s="72"/>
      <c r="AD1701" s="72"/>
      <c r="AE1701" s="72"/>
      <c r="AG1701" s="127"/>
      <c r="AN1701" s="72"/>
      <c r="AO1701" s="72"/>
      <c r="AP1701" s="72"/>
      <c r="AQ1701" s="72"/>
      <c r="AR1701" s="72"/>
      <c r="AS1701" s="72"/>
      <c r="AT1701" s="72"/>
      <c r="AU1701" s="72"/>
    </row>
    <row r="1702" spans="27:64" x14ac:dyDescent="0.2">
      <c r="AA1702" s="72"/>
      <c r="AB1702" s="72"/>
      <c r="AC1702" s="72"/>
      <c r="AD1702" s="72"/>
      <c r="AE1702" s="72"/>
      <c r="AG1702" s="127"/>
      <c r="AN1702" s="72"/>
      <c r="AO1702" s="72"/>
      <c r="AP1702" s="72"/>
      <c r="AQ1702" s="72"/>
      <c r="AR1702" s="72"/>
      <c r="AS1702" s="72"/>
      <c r="AT1702" s="72"/>
      <c r="AU1702" s="72"/>
    </row>
    <row r="1703" spans="27:64" x14ac:dyDescent="0.2">
      <c r="AA1703" s="72"/>
      <c r="AB1703" s="72"/>
      <c r="AC1703" s="72"/>
      <c r="AD1703" s="72"/>
      <c r="AE1703" s="72"/>
      <c r="AG1703" s="127"/>
      <c r="AN1703" s="72"/>
      <c r="AO1703" s="72"/>
      <c r="AP1703" s="72"/>
      <c r="AQ1703" s="72"/>
      <c r="AR1703" s="72"/>
      <c r="AS1703" s="72"/>
      <c r="AT1703" s="72"/>
      <c r="AU1703" s="72"/>
    </row>
    <row r="1704" spans="27:64" x14ac:dyDescent="0.2">
      <c r="AA1704" s="72"/>
      <c r="AB1704" s="72"/>
      <c r="AC1704" s="72"/>
      <c r="AD1704" s="72"/>
      <c r="AE1704" s="72"/>
      <c r="AG1704" s="127"/>
      <c r="AN1704" s="72"/>
      <c r="AO1704" s="72"/>
      <c r="AP1704" s="72"/>
      <c r="AQ1704" s="72"/>
      <c r="AR1704" s="72"/>
      <c r="AS1704" s="72"/>
      <c r="AT1704" s="72"/>
      <c r="AU1704" s="72"/>
    </row>
    <row r="1705" spans="27:64" x14ac:dyDescent="0.2">
      <c r="AA1705" s="72"/>
      <c r="AB1705" s="72"/>
      <c r="AC1705" s="72"/>
      <c r="AD1705" s="72"/>
      <c r="AE1705" s="72"/>
      <c r="AG1705" s="127"/>
      <c r="AN1705" s="72"/>
      <c r="AO1705" s="72"/>
      <c r="AP1705" s="72"/>
      <c r="AQ1705" s="72"/>
      <c r="AR1705" s="72"/>
      <c r="AS1705" s="72"/>
      <c r="AT1705" s="72"/>
      <c r="AU1705" s="72"/>
    </row>
    <row r="1706" spans="27:64" x14ac:dyDescent="0.2">
      <c r="AA1706" s="72"/>
      <c r="AB1706" s="72"/>
      <c r="AC1706" s="72"/>
      <c r="AD1706" s="72"/>
      <c r="AE1706" s="72"/>
      <c r="AG1706" s="127"/>
      <c r="AN1706" s="72"/>
      <c r="AO1706" s="72"/>
      <c r="AP1706" s="72"/>
      <c r="AQ1706" s="72"/>
      <c r="AR1706" s="72"/>
      <c r="AS1706" s="72"/>
      <c r="AT1706" s="72"/>
      <c r="AU1706" s="72"/>
    </row>
    <row r="1707" spans="27:64" x14ac:dyDescent="0.2">
      <c r="AA1707" s="72"/>
      <c r="AB1707" s="72"/>
      <c r="AC1707" s="72"/>
      <c r="AD1707" s="72"/>
      <c r="AE1707" s="72"/>
      <c r="AG1707" s="127"/>
      <c r="AN1707" s="72"/>
      <c r="AO1707" s="72"/>
      <c r="AP1707" s="72"/>
      <c r="AQ1707" s="72"/>
      <c r="AR1707" s="72"/>
      <c r="AS1707" s="72"/>
      <c r="AT1707" s="72"/>
      <c r="AU1707" s="72"/>
    </row>
    <row r="1708" spans="27:64" x14ac:dyDescent="0.2">
      <c r="AA1708" s="72"/>
      <c r="AB1708" s="72"/>
      <c r="AC1708" s="72"/>
      <c r="AD1708" s="72"/>
      <c r="AE1708" s="72"/>
      <c r="AG1708" s="127"/>
      <c r="AN1708" s="72"/>
      <c r="AO1708" s="72"/>
      <c r="AP1708" s="72"/>
      <c r="AQ1708" s="72"/>
      <c r="AR1708" s="72"/>
      <c r="AS1708" s="72"/>
      <c r="AT1708" s="72"/>
      <c r="AU1708" s="72"/>
      <c r="AV1708" s="72"/>
    </row>
    <row r="1709" spans="27:64" x14ac:dyDescent="0.2">
      <c r="AA1709" s="72"/>
      <c r="AB1709" s="72"/>
      <c r="AC1709" s="72"/>
      <c r="AD1709" s="72"/>
      <c r="AE1709" s="72"/>
      <c r="AG1709" s="127"/>
      <c r="AN1709" s="72"/>
      <c r="AO1709" s="72"/>
      <c r="AP1709" s="72"/>
      <c r="AQ1709" s="72"/>
      <c r="AR1709" s="72"/>
      <c r="AS1709" s="72"/>
      <c r="AT1709" s="72"/>
      <c r="AU1709" s="72"/>
      <c r="AV1709" s="72"/>
      <c r="AW1709" s="72"/>
      <c r="AX1709" s="72"/>
      <c r="AY1709" s="72"/>
      <c r="AZ1709" s="72"/>
      <c r="BA1709" s="72"/>
      <c r="BB1709" s="72"/>
      <c r="BC1709" s="72"/>
      <c r="BD1709" s="72"/>
      <c r="BE1709" s="72"/>
      <c r="BF1709" s="72"/>
      <c r="BG1709" s="72"/>
      <c r="BH1709" s="72"/>
      <c r="BI1709" s="72"/>
      <c r="BJ1709" s="72"/>
      <c r="BK1709" s="72"/>
      <c r="BL1709" s="72"/>
    </row>
    <row r="1710" spans="27:64" x14ac:dyDescent="0.2">
      <c r="AA1710" s="72"/>
      <c r="AB1710" s="72"/>
      <c r="AC1710" s="72"/>
      <c r="AD1710" s="72"/>
      <c r="AE1710" s="72"/>
      <c r="AG1710" s="127"/>
      <c r="AN1710" s="72"/>
      <c r="AO1710" s="72"/>
      <c r="AP1710" s="72"/>
      <c r="AQ1710" s="72"/>
      <c r="AR1710" s="72"/>
      <c r="AS1710" s="72"/>
      <c r="AT1710" s="72"/>
      <c r="AU1710" s="72"/>
      <c r="AV1710" s="72"/>
    </row>
    <row r="1711" spans="27:64" x14ac:dyDescent="0.2">
      <c r="AA1711" s="72"/>
      <c r="AB1711" s="72"/>
      <c r="AC1711" s="72"/>
      <c r="AD1711" s="72"/>
      <c r="AE1711" s="72"/>
      <c r="AG1711" s="127"/>
      <c r="AN1711" s="72"/>
      <c r="AO1711" s="72"/>
      <c r="AP1711" s="72"/>
      <c r="AQ1711" s="72"/>
      <c r="AR1711" s="72"/>
      <c r="AS1711" s="72"/>
      <c r="AT1711" s="72"/>
      <c r="AU1711" s="72"/>
      <c r="AV1711" s="72"/>
    </row>
    <row r="1712" spans="27:64" x14ac:dyDescent="0.2">
      <c r="AA1712" s="72"/>
      <c r="AB1712" s="72"/>
      <c r="AC1712" s="72"/>
      <c r="AD1712" s="72"/>
      <c r="AE1712" s="72"/>
      <c r="AG1712" s="127"/>
      <c r="AN1712" s="72"/>
      <c r="AO1712" s="72"/>
      <c r="AP1712" s="72"/>
      <c r="AQ1712" s="72"/>
      <c r="AR1712" s="72"/>
      <c r="AS1712" s="72"/>
      <c r="AT1712" s="72"/>
      <c r="AU1712" s="72"/>
      <c r="AV1712" s="72"/>
      <c r="AX1712" s="72"/>
    </row>
    <row r="1713" spans="27:64" x14ac:dyDescent="0.2">
      <c r="AA1713" s="72"/>
      <c r="AB1713" s="72"/>
      <c r="AC1713" s="72"/>
      <c r="AD1713" s="72"/>
      <c r="AE1713" s="72"/>
      <c r="AG1713" s="127"/>
      <c r="AN1713" s="72"/>
      <c r="AO1713" s="72"/>
      <c r="AP1713" s="72"/>
      <c r="AQ1713" s="72"/>
      <c r="AR1713" s="72"/>
      <c r="AS1713" s="72"/>
      <c r="AT1713" s="72"/>
      <c r="AU1713" s="72"/>
      <c r="AV1713" s="72"/>
    </row>
    <row r="1714" spans="27:64" x14ac:dyDescent="0.2">
      <c r="AA1714" s="72"/>
      <c r="AB1714" s="72"/>
      <c r="AC1714" s="72"/>
      <c r="AD1714" s="72"/>
      <c r="AE1714" s="72"/>
      <c r="AG1714" s="127"/>
      <c r="AN1714" s="72"/>
      <c r="AO1714" s="72"/>
      <c r="AP1714" s="72"/>
      <c r="AQ1714" s="72"/>
      <c r="AR1714" s="72"/>
      <c r="AS1714" s="72"/>
      <c r="AT1714" s="72"/>
      <c r="AU1714" s="72"/>
    </row>
    <row r="1715" spans="27:64" x14ac:dyDescent="0.2">
      <c r="AA1715" s="72"/>
      <c r="AB1715" s="72"/>
      <c r="AC1715" s="72"/>
      <c r="AD1715" s="72"/>
      <c r="AE1715" s="72"/>
      <c r="AG1715" s="127"/>
      <c r="AN1715" s="72"/>
      <c r="AO1715" s="72"/>
      <c r="AP1715" s="72"/>
      <c r="AQ1715" s="72"/>
      <c r="AR1715" s="72"/>
      <c r="AS1715" s="72"/>
      <c r="AT1715" s="72"/>
      <c r="AU1715" s="72"/>
      <c r="AV1715" s="72"/>
      <c r="AX1715" s="72"/>
    </row>
    <row r="1716" spans="27:64" x14ac:dyDescent="0.2">
      <c r="AA1716" s="72"/>
      <c r="AB1716" s="72"/>
      <c r="AC1716" s="72"/>
      <c r="AD1716" s="72"/>
      <c r="AE1716" s="72"/>
      <c r="AG1716" s="127"/>
      <c r="AN1716" s="72"/>
      <c r="AO1716" s="72"/>
      <c r="AP1716" s="72"/>
      <c r="AQ1716" s="72"/>
      <c r="AR1716" s="72"/>
      <c r="AS1716" s="72"/>
      <c r="AT1716" s="72"/>
      <c r="AU1716" s="72"/>
      <c r="AV1716" s="72"/>
      <c r="AX1716" s="72"/>
      <c r="AY1716" s="72"/>
      <c r="AZ1716" s="72"/>
      <c r="BA1716" s="72"/>
      <c r="BB1716" s="72"/>
      <c r="BC1716" s="72"/>
      <c r="BD1716" s="72"/>
      <c r="BE1716" s="72"/>
      <c r="BF1716" s="72"/>
      <c r="BG1716" s="72"/>
      <c r="BH1716" s="72"/>
      <c r="BI1716" s="72"/>
      <c r="BJ1716" s="72"/>
      <c r="BK1716" s="72"/>
      <c r="BL1716" s="72"/>
    </row>
    <row r="1717" spans="27:64" x14ac:dyDescent="0.2">
      <c r="AA1717" s="72"/>
      <c r="AB1717" s="72"/>
      <c r="AC1717" s="72"/>
      <c r="AD1717" s="72"/>
      <c r="AE1717" s="72"/>
      <c r="AG1717" s="127"/>
      <c r="AN1717" s="72"/>
      <c r="AO1717" s="72"/>
      <c r="AP1717" s="72"/>
      <c r="AQ1717" s="72"/>
      <c r="AR1717" s="72"/>
      <c r="AS1717" s="72"/>
      <c r="AT1717" s="72"/>
      <c r="AU1717" s="72"/>
      <c r="AV1717" s="72"/>
      <c r="AW1717" s="72"/>
      <c r="AX1717" s="72"/>
      <c r="AY1717" s="72"/>
      <c r="AZ1717" s="72"/>
      <c r="BA1717" s="72"/>
      <c r="BB1717" s="72"/>
      <c r="BC1717" s="72"/>
      <c r="BD1717" s="72"/>
      <c r="BE1717" s="72"/>
      <c r="BF1717" s="72"/>
      <c r="BG1717" s="72"/>
      <c r="BH1717" s="72"/>
      <c r="BI1717" s="72"/>
      <c r="BJ1717" s="72"/>
      <c r="BK1717" s="72"/>
      <c r="BL1717" s="72"/>
    </row>
    <row r="1718" spans="27:64" x14ac:dyDescent="0.2">
      <c r="AA1718" s="72"/>
      <c r="AB1718" s="72"/>
      <c r="AC1718" s="72"/>
      <c r="AD1718" s="72"/>
      <c r="AE1718" s="72"/>
      <c r="AG1718" s="127"/>
      <c r="AN1718" s="72"/>
      <c r="AO1718" s="72"/>
      <c r="AP1718" s="72"/>
      <c r="AQ1718" s="72"/>
      <c r="AR1718" s="72"/>
      <c r="AS1718" s="72"/>
      <c r="AT1718" s="72"/>
      <c r="AU1718" s="72"/>
      <c r="AV1718" s="72"/>
    </row>
    <row r="1719" spans="27:64" x14ac:dyDescent="0.2">
      <c r="AA1719" s="72"/>
      <c r="AB1719" s="72"/>
      <c r="AC1719" s="72"/>
      <c r="AD1719" s="72"/>
      <c r="AE1719" s="72"/>
      <c r="AG1719" s="127"/>
      <c r="AN1719" s="72"/>
      <c r="AO1719" s="72"/>
      <c r="AP1719" s="72"/>
      <c r="AQ1719" s="72"/>
      <c r="AR1719" s="72"/>
      <c r="AS1719" s="72"/>
      <c r="AT1719" s="72"/>
      <c r="AU1719" s="72"/>
    </row>
    <row r="1720" spans="27:64" x14ac:dyDescent="0.2">
      <c r="AA1720" s="72"/>
      <c r="AB1720" s="72"/>
      <c r="AC1720" s="72"/>
      <c r="AD1720" s="72"/>
      <c r="AE1720" s="72"/>
      <c r="AG1720" s="127"/>
      <c r="AN1720" s="72"/>
      <c r="AO1720" s="72"/>
      <c r="AP1720" s="72"/>
      <c r="AQ1720" s="72"/>
      <c r="AR1720" s="72"/>
      <c r="AS1720" s="72"/>
      <c r="AT1720" s="72"/>
      <c r="AU1720" s="72"/>
      <c r="AV1720" s="72"/>
    </row>
    <row r="1721" spans="27:64" x14ac:dyDescent="0.2">
      <c r="AA1721" s="72"/>
      <c r="AB1721" s="72"/>
      <c r="AC1721" s="72"/>
      <c r="AD1721" s="72"/>
      <c r="AE1721" s="72"/>
      <c r="AG1721" s="127"/>
      <c r="AN1721" s="72"/>
      <c r="AO1721" s="72"/>
      <c r="AP1721" s="72"/>
      <c r="AQ1721" s="72"/>
      <c r="AR1721" s="72"/>
      <c r="AS1721" s="72"/>
      <c r="AT1721" s="72"/>
      <c r="AU1721" s="72"/>
      <c r="AV1721" s="72"/>
    </row>
    <row r="1722" spans="27:64" x14ac:dyDescent="0.2">
      <c r="AA1722" s="72"/>
      <c r="AB1722" s="72"/>
      <c r="AC1722" s="72"/>
      <c r="AD1722" s="72"/>
      <c r="AE1722" s="72"/>
      <c r="AG1722" s="127"/>
      <c r="AN1722" s="72"/>
      <c r="AO1722" s="72"/>
      <c r="AP1722" s="72"/>
      <c r="AQ1722" s="72"/>
      <c r="AR1722" s="72"/>
      <c r="AS1722" s="72"/>
      <c r="AT1722" s="72"/>
      <c r="AU1722" s="72"/>
      <c r="AV1722" s="72"/>
    </row>
    <row r="1723" spans="27:64" x14ac:dyDescent="0.2">
      <c r="AA1723" s="72"/>
      <c r="AB1723" s="72"/>
      <c r="AC1723" s="72"/>
      <c r="AD1723" s="72"/>
      <c r="AE1723" s="72"/>
      <c r="AG1723" s="127"/>
      <c r="AN1723" s="72"/>
      <c r="AO1723" s="72"/>
      <c r="AP1723" s="72"/>
      <c r="AQ1723" s="72"/>
      <c r="AR1723" s="72"/>
      <c r="AS1723" s="72"/>
      <c r="AT1723" s="72"/>
      <c r="AU1723" s="72"/>
      <c r="AV1723" s="72"/>
    </row>
    <row r="1724" spans="27:64" x14ac:dyDescent="0.2">
      <c r="AA1724" s="72"/>
      <c r="AB1724" s="72"/>
      <c r="AC1724" s="72"/>
      <c r="AD1724" s="72"/>
      <c r="AE1724" s="72"/>
      <c r="AG1724" s="127"/>
      <c r="AN1724" s="72"/>
      <c r="AO1724" s="72"/>
      <c r="AP1724" s="72"/>
      <c r="AQ1724" s="72"/>
      <c r="AR1724" s="72"/>
      <c r="AS1724" s="72"/>
      <c r="AT1724" s="72"/>
      <c r="AU1724" s="72"/>
      <c r="AV1724" s="72"/>
    </row>
    <row r="1725" spans="27:64" x14ac:dyDescent="0.2">
      <c r="AA1725" s="72"/>
      <c r="AB1725" s="72"/>
      <c r="AC1725" s="72"/>
      <c r="AD1725" s="72"/>
      <c r="AE1725" s="72"/>
      <c r="AG1725" s="127"/>
      <c r="AN1725" s="72"/>
      <c r="AO1725" s="72"/>
      <c r="AP1725" s="72"/>
      <c r="AQ1725" s="72"/>
      <c r="AR1725" s="72"/>
      <c r="AS1725" s="72"/>
      <c r="AT1725" s="72"/>
      <c r="AU1725" s="72"/>
      <c r="AV1725" s="72"/>
      <c r="AX1725" s="72"/>
      <c r="AY1725" s="72"/>
      <c r="AZ1725" s="72"/>
      <c r="BA1725" s="72"/>
      <c r="BB1725" s="72"/>
      <c r="BC1725" s="72"/>
      <c r="BD1725" s="72"/>
      <c r="BE1725" s="72"/>
      <c r="BF1725" s="72"/>
      <c r="BG1725" s="72"/>
      <c r="BH1725" s="72"/>
      <c r="BI1725" s="72"/>
      <c r="BJ1725" s="72"/>
      <c r="BK1725" s="72"/>
      <c r="BL1725" s="72"/>
    </row>
    <row r="1726" spans="27:64" x14ac:dyDescent="0.2">
      <c r="AA1726" s="72"/>
      <c r="AB1726" s="72"/>
      <c r="AC1726" s="72"/>
      <c r="AD1726" s="72"/>
      <c r="AE1726" s="72"/>
      <c r="AG1726" s="127"/>
      <c r="AN1726" s="72"/>
      <c r="AO1726" s="72"/>
      <c r="AP1726" s="72"/>
      <c r="AQ1726" s="72"/>
      <c r="AR1726" s="72"/>
      <c r="AS1726" s="72"/>
      <c r="AT1726" s="72"/>
      <c r="AU1726" s="72"/>
    </row>
    <row r="1727" spans="27:64" x14ac:dyDescent="0.2">
      <c r="AA1727" s="72"/>
      <c r="AB1727" s="72"/>
      <c r="AC1727" s="72"/>
      <c r="AD1727" s="72"/>
      <c r="AE1727" s="72"/>
      <c r="AG1727" s="127"/>
      <c r="AN1727" s="72"/>
      <c r="AO1727" s="72"/>
      <c r="AP1727" s="72"/>
      <c r="AQ1727" s="72"/>
      <c r="AR1727" s="72"/>
      <c r="AS1727" s="72"/>
      <c r="AT1727" s="72"/>
      <c r="AU1727" s="72"/>
      <c r="AV1727" s="72"/>
    </row>
    <row r="1728" spans="27:64" x14ac:dyDescent="0.2">
      <c r="AA1728" s="72"/>
      <c r="AB1728" s="72"/>
      <c r="AC1728" s="72"/>
      <c r="AD1728" s="72"/>
      <c r="AE1728" s="72"/>
      <c r="AG1728" s="127"/>
      <c r="AN1728" s="72"/>
      <c r="AO1728" s="72"/>
      <c r="AP1728" s="72"/>
      <c r="AQ1728" s="72"/>
      <c r="AR1728" s="72"/>
      <c r="AS1728" s="72"/>
      <c r="AT1728" s="72"/>
      <c r="AU1728" s="72"/>
      <c r="AV1728" s="72"/>
    </row>
    <row r="1729" spans="27:64" x14ac:dyDescent="0.2">
      <c r="AA1729" s="72"/>
      <c r="AB1729" s="72"/>
      <c r="AC1729" s="72"/>
      <c r="AD1729" s="72"/>
      <c r="AE1729" s="72"/>
      <c r="AG1729" s="127"/>
      <c r="AN1729" s="72"/>
      <c r="AO1729" s="72"/>
      <c r="AP1729" s="72"/>
      <c r="AQ1729" s="72"/>
      <c r="AR1729" s="72"/>
      <c r="AS1729" s="72"/>
      <c r="AT1729" s="72"/>
      <c r="AU1729" s="72"/>
    </row>
    <row r="1730" spans="27:64" x14ac:dyDescent="0.2">
      <c r="AA1730" s="72"/>
      <c r="AB1730" s="72"/>
      <c r="AC1730" s="72"/>
      <c r="AD1730" s="72"/>
      <c r="AE1730" s="72"/>
      <c r="AG1730" s="127"/>
      <c r="AN1730" s="72"/>
      <c r="AO1730" s="72"/>
      <c r="AP1730" s="72"/>
      <c r="AQ1730" s="72"/>
      <c r="AR1730" s="72"/>
      <c r="AS1730" s="72"/>
      <c r="AT1730" s="72"/>
      <c r="AU1730" s="72"/>
      <c r="AV1730" s="72"/>
      <c r="AX1730" s="72"/>
      <c r="AY1730" s="72"/>
      <c r="AZ1730" s="72"/>
      <c r="BA1730" s="72"/>
      <c r="BB1730" s="72"/>
      <c r="BC1730" s="72"/>
      <c r="BD1730" s="72"/>
      <c r="BE1730" s="72"/>
      <c r="BF1730" s="72"/>
      <c r="BG1730" s="72"/>
      <c r="BH1730" s="72"/>
      <c r="BI1730" s="72"/>
      <c r="BJ1730" s="72"/>
      <c r="BK1730" s="72"/>
      <c r="BL1730" s="72"/>
    </row>
    <row r="1731" spans="27:64" x14ac:dyDescent="0.2">
      <c r="AA1731" s="72"/>
      <c r="AB1731" s="72"/>
      <c r="AC1731" s="72"/>
      <c r="AD1731" s="72"/>
      <c r="AE1731" s="72"/>
      <c r="AG1731" s="127"/>
      <c r="AN1731" s="72"/>
      <c r="AO1731" s="72"/>
      <c r="AP1731" s="72"/>
      <c r="AQ1731" s="72"/>
      <c r="AR1731" s="72"/>
      <c r="AS1731" s="72"/>
      <c r="AT1731" s="72"/>
      <c r="AU1731" s="72"/>
      <c r="AV1731" s="72"/>
    </row>
    <row r="1732" spans="27:64" x14ac:dyDescent="0.2">
      <c r="AA1732" s="72"/>
      <c r="AB1732" s="72"/>
      <c r="AC1732" s="72"/>
      <c r="AD1732" s="72"/>
      <c r="AE1732" s="72"/>
      <c r="AG1732" s="127"/>
      <c r="AN1732" s="72"/>
      <c r="AO1732" s="72"/>
      <c r="AP1732" s="72"/>
      <c r="AQ1732" s="72"/>
      <c r="AR1732" s="72"/>
      <c r="AS1732" s="72"/>
      <c r="AT1732" s="72"/>
      <c r="AU1732" s="72"/>
    </row>
    <row r="1733" spans="27:64" x14ac:dyDescent="0.2">
      <c r="AA1733" s="72"/>
      <c r="AB1733" s="72"/>
      <c r="AC1733" s="72"/>
      <c r="AD1733" s="72"/>
      <c r="AE1733" s="72"/>
      <c r="AG1733" s="127"/>
      <c r="AN1733" s="72"/>
      <c r="AO1733" s="72"/>
      <c r="AP1733" s="72"/>
      <c r="AQ1733" s="72"/>
      <c r="AR1733" s="72"/>
      <c r="AS1733" s="72"/>
      <c r="AT1733" s="72"/>
      <c r="AU1733" s="72"/>
    </row>
    <row r="1734" spans="27:64" x14ac:dyDescent="0.2">
      <c r="AA1734" s="72"/>
      <c r="AB1734" s="72"/>
      <c r="AC1734" s="72"/>
      <c r="AD1734" s="72"/>
      <c r="AE1734" s="72"/>
      <c r="AG1734" s="127"/>
      <c r="AN1734" s="72"/>
      <c r="AO1734" s="72"/>
      <c r="AP1734" s="72"/>
      <c r="AQ1734" s="72"/>
      <c r="AR1734" s="72"/>
      <c r="AS1734" s="72"/>
      <c r="AT1734" s="72"/>
      <c r="AU1734" s="72"/>
    </row>
    <row r="1735" spans="27:64" x14ac:dyDescent="0.2">
      <c r="AA1735" s="72"/>
      <c r="AB1735" s="72"/>
      <c r="AC1735" s="72"/>
      <c r="AD1735" s="72"/>
      <c r="AE1735" s="72"/>
      <c r="AG1735" s="127"/>
      <c r="AN1735" s="72"/>
      <c r="AO1735" s="72"/>
      <c r="AP1735" s="72"/>
      <c r="AQ1735" s="72"/>
      <c r="AR1735" s="72"/>
      <c r="AS1735" s="72"/>
      <c r="AT1735" s="72"/>
      <c r="AU1735" s="72"/>
      <c r="AV1735" s="72"/>
      <c r="AX1735" s="72"/>
      <c r="AY1735" s="72"/>
      <c r="AZ1735" s="72"/>
      <c r="BA1735" s="72"/>
      <c r="BB1735" s="72"/>
      <c r="BC1735" s="72"/>
      <c r="BD1735" s="72"/>
      <c r="BE1735" s="72"/>
      <c r="BF1735" s="72"/>
      <c r="BG1735" s="72"/>
      <c r="BH1735" s="72"/>
      <c r="BI1735" s="72"/>
      <c r="BJ1735" s="72"/>
      <c r="BK1735" s="72"/>
      <c r="BL1735" s="72"/>
    </row>
    <row r="1736" spans="27:64" x14ac:dyDescent="0.2">
      <c r="AA1736" s="72"/>
      <c r="AB1736" s="72"/>
      <c r="AC1736" s="72"/>
      <c r="AD1736" s="72"/>
      <c r="AE1736" s="72"/>
      <c r="AG1736" s="127"/>
      <c r="AN1736" s="72"/>
      <c r="AO1736" s="72"/>
      <c r="AP1736" s="72"/>
      <c r="AQ1736" s="72"/>
      <c r="AR1736" s="72"/>
      <c r="AS1736" s="72"/>
      <c r="AT1736" s="72"/>
      <c r="AU1736" s="72"/>
    </row>
    <row r="1737" spans="27:64" x14ac:dyDescent="0.2">
      <c r="AA1737" s="72"/>
      <c r="AB1737" s="72"/>
      <c r="AC1737" s="72"/>
      <c r="AD1737" s="72"/>
      <c r="AE1737" s="72"/>
      <c r="AG1737" s="127"/>
      <c r="AN1737" s="72"/>
      <c r="AO1737" s="72"/>
      <c r="AP1737" s="72"/>
      <c r="AQ1737" s="72"/>
      <c r="AR1737" s="72"/>
      <c r="AS1737" s="72"/>
      <c r="AT1737" s="72"/>
      <c r="AU1737" s="72"/>
      <c r="AV1737" s="72"/>
      <c r="AX1737" s="72"/>
    </row>
    <row r="1738" spans="27:64" x14ac:dyDescent="0.2">
      <c r="AA1738" s="72"/>
      <c r="AB1738" s="72"/>
      <c r="AC1738" s="72"/>
      <c r="AD1738" s="72"/>
      <c r="AE1738" s="72"/>
      <c r="AG1738" s="127"/>
      <c r="AN1738" s="72"/>
      <c r="AO1738" s="72"/>
      <c r="AP1738" s="72"/>
      <c r="AQ1738" s="72"/>
      <c r="AR1738" s="72"/>
      <c r="AS1738" s="72"/>
      <c r="AT1738" s="72"/>
      <c r="AU1738" s="72"/>
    </row>
    <row r="1739" spans="27:64" x14ac:dyDescent="0.2">
      <c r="AA1739" s="72"/>
      <c r="AB1739" s="72"/>
      <c r="AC1739" s="72"/>
      <c r="AD1739" s="72"/>
      <c r="AE1739" s="72"/>
      <c r="AG1739" s="127"/>
      <c r="AN1739" s="72"/>
      <c r="AO1739" s="72"/>
      <c r="AP1739" s="72"/>
      <c r="AQ1739" s="72"/>
      <c r="AR1739" s="72"/>
      <c r="AS1739" s="72"/>
      <c r="AT1739" s="72"/>
      <c r="AU1739" s="72"/>
    </row>
    <row r="1740" spans="27:64" x14ac:dyDescent="0.2">
      <c r="AA1740" s="72"/>
      <c r="AB1740" s="72"/>
      <c r="AC1740" s="72"/>
      <c r="AD1740" s="72"/>
      <c r="AE1740" s="72"/>
      <c r="AG1740" s="127"/>
      <c r="AN1740" s="72"/>
      <c r="AO1740" s="72"/>
      <c r="AP1740" s="72"/>
      <c r="AQ1740" s="72"/>
      <c r="AR1740" s="72"/>
      <c r="AS1740" s="72"/>
      <c r="AT1740" s="72"/>
      <c r="AU1740" s="72"/>
      <c r="AV1740" s="72"/>
      <c r="AW1740" s="72"/>
      <c r="AX1740" s="72"/>
      <c r="AY1740" s="72"/>
      <c r="AZ1740" s="72"/>
      <c r="BA1740" s="72"/>
      <c r="BB1740" s="72"/>
      <c r="BC1740" s="72"/>
      <c r="BD1740" s="72"/>
      <c r="BE1740" s="72"/>
      <c r="BF1740" s="72"/>
      <c r="BG1740" s="72"/>
      <c r="BH1740" s="72"/>
      <c r="BI1740" s="72"/>
      <c r="BJ1740" s="72"/>
      <c r="BK1740" s="72"/>
      <c r="BL1740" s="72"/>
    </row>
    <row r="1741" spans="27:64" x14ac:dyDescent="0.2">
      <c r="AA1741" s="72"/>
      <c r="AB1741" s="72"/>
      <c r="AC1741" s="72"/>
      <c r="AD1741" s="72"/>
      <c r="AE1741" s="72"/>
      <c r="AG1741" s="127"/>
      <c r="AN1741" s="72"/>
      <c r="AO1741" s="72"/>
      <c r="AP1741" s="72"/>
      <c r="AQ1741" s="72"/>
      <c r="AR1741" s="72"/>
      <c r="AS1741" s="72"/>
      <c r="AT1741" s="72"/>
      <c r="AU1741" s="72"/>
      <c r="AV1741" s="72"/>
      <c r="AW1741" s="72"/>
      <c r="AX1741" s="72"/>
      <c r="AY1741" s="72"/>
      <c r="AZ1741" s="72"/>
      <c r="BA1741" s="72"/>
      <c r="BB1741" s="72"/>
      <c r="BC1741" s="72"/>
      <c r="BD1741" s="72"/>
      <c r="BE1741" s="72"/>
      <c r="BF1741" s="72"/>
      <c r="BG1741" s="72"/>
      <c r="BH1741" s="72"/>
      <c r="BI1741" s="72"/>
      <c r="BJ1741" s="72"/>
      <c r="BK1741" s="72"/>
      <c r="BL1741" s="72"/>
    </row>
    <row r="1742" spans="27:64" x14ac:dyDescent="0.2">
      <c r="AA1742" s="72"/>
      <c r="AB1742" s="72"/>
      <c r="AC1742" s="72"/>
      <c r="AD1742" s="72"/>
      <c r="AE1742" s="72"/>
      <c r="AG1742" s="127"/>
      <c r="AN1742" s="72"/>
      <c r="AO1742" s="72"/>
      <c r="AP1742" s="72"/>
      <c r="AQ1742" s="72"/>
      <c r="AR1742" s="72"/>
      <c r="AS1742" s="72"/>
      <c r="AT1742" s="72"/>
      <c r="AU1742" s="72"/>
    </row>
    <row r="1743" spans="27:64" x14ac:dyDescent="0.2">
      <c r="AA1743" s="72"/>
      <c r="AB1743" s="72"/>
      <c r="AC1743" s="72"/>
      <c r="AD1743" s="72"/>
      <c r="AE1743" s="72"/>
      <c r="AG1743" s="127"/>
      <c r="AN1743" s="72"/>
      <c r="AO1743" s="72"/>
      <c r="AP1743" s="72"/>
      <c r="AQ1743" s="72"/>
      <c r="AR1743" s="72"/>
      <c r="AS1743" s="72"/>
      <c r="AT1743" s="72"/>
      <c r="AU1743" s="72"/>
    </row>
    <row r="1744" spans="27:64" x14ac:dyDescent="0.2">
      <c r="AA1744" s="72"/>
      <c r="AB1744" s="72"/>
      <c r="AC1744" s="72"/>
      <c r="AD1744" s="72"/>
      <c r="AE1744" s="72"/>
      <c r="AG1744" s="127"/>
      <c r="AN1744" s="72"/>
      <c r="AO1744" s="72"/>
      <c r="AP1744" s="72"/>
      <c r="AQ1744" s="72"/>
      <c r="AR1744" s="72"/>
      <c r="AS1744" s="72"/>
      <c r="AT1744" s="72"/>
      <c r="AU1744" s="72"/>
      <c r="AV1744" s="72"/>
    </row>
    <row r="1745" spans="27:64" x14ac:dyDescent="0.2">
      <c r="AA1745" s="72"/>
      <c r="AB1745" s="72"/>
      <c r="AC1745" s="72"/>
      <c r="AD1745" s="72"/>
      <c r="AE1745" s="72"/>
      <c r="AG1745" s="127"/>
      <c r="AN1745" s="72"/>
      <c r="AO1745" s="72"/>
      <c r="AP1745" s="72"/>
      <c r="AQ1745" s="72"/>
      <c r="AR1745" s="72"/>
      <c r="AS1745" s="72"/>
      <c r="AT1745" s="72"/>
      <c r="AU1745" s="72"/>
    </row>
    <row r="1746" spans="27:64" x14ac:dyDescent="0.2">
      <c r="AA1746" s="72"/>
      <c r="AB1746" s="72"/>
      <c r="AC1746" s="72"/>
      <c r="AD1746" s="72"/>
      <c r="AE1746" s="72"/>
      <c r="AG1746" s="127"/>
      <c r="AN1746" s="72"/>
      <c r="AO1746" s="72"/>
      <c r="AP1746" s="72"/>
      <c r="AQ1746" s="72"/>
      <c r="AR1746" s="72"/>
      <c r="AS1746" s="72"/>
      <c r="AT1746" s="72"/>
      <c r="AU1746" s="72"/>
    </row>
    <row r="1747" spans="27:64" x14ac:dyDescent="0.2">
      <c r="AA1747" s="72"/>
      <c r="AB1747" s="72"/>
      <c r="AC1747" s="72"/>
      <c r="AD1747" s="72"/>
      <c r="AE1747" s="72"/>
      <c r="AG1747" s="127"/>
      <c r="AN1747" s="72"/>
      <c r="AO1747" s="72"/>
      <c r="AP1747" s="72"/>
      <c r="AQ1747" s="72"/>
      <c r="AR1747" s="72"/>
      <c r="AS1747" s="72"/>
      <c r="AT1747" s="72"/>
      <c r="AU1747" s="72"/>
    </row>
    <row r="1748" spans="27:64" x14ac:dyDescent="0.2">
      <c r="AA1748" s="72"/>
      <c r="AB1748" s="72"/>
      <c r="AC1748" s="72"/>
      <c r="AD1748" s="72"/>
      <c r="AE1748" s="72"/>
      <c r="AG1748" s="127"/>
      <c r="AN1748" s="72"/>
      <c r="AO1748" s="72"/>
      <c r="AP1748" s="72"/>
      <c r="AQ1748" s="72"/>
      <c r="AR1748" s="72"/>
      <c r="AS1748" s="72"/>
      <c r="AT1748" s="72"/>
      <c r="AU1748" s="72"/>
    </row>
    <row r="1749" spans="27:64" x14ac:dyDescent="0.2">
      <c r="AA1749" s="72"/>
      <c r="AB1749" s="72"/>
      <c r="AC1749" s="72"/>
      <c r="AD1749" s="72"/>
      <c r="AE1749" s="72"/>
      <c r="AG1749" s="127"/>
      <c r="AN1749" s="72"/>
      <c r="AO1749" s="72"/>
      <c r="AP1749" s="72"/>
      <c r="AQ1749" s="72"/>
      <c r="AR1749" s="72"/>
      <c r="AS1749" s="72"/>
      <c r="AT1749" s="72"/>
      <c r="AU1749" s="72"/>
    </row>
    <row r="1750" spans="27:64" x14ac:dyDescent="0.2">
      <c r="AA1750" s="72"/>
      <c r="AB1750" s="72"/>
      <c r="AC1750" s="72"/>
      <c r="AD1750" s="72"/>
      <c r="AE1750" s="72"/>
      <c r="AG1750" s="127"/>
      <c r="AN1750" s="72"/>
      <c r="AO1750" s="72"/>
      <c r="AP1750" s="72"/>
      <c r="AQ1750" s="72"/>
      <c r="AR1750" s="72"/>
      <c r="AS1750" s="72"/>
      <c r="AT1750" s="72"/>
      <c r="AU1750" s="72"/>
      <c r="AV1750" s="72"/>
    </row>
    <row r="1751" spans="27:64" x14ac:dyDescent="0.2">
      <c r="AA1751" s="72"/>
      <c r="AB1751" s="72"/>
      <c r="AC1751" s="72"/>
      <c r="AD1751" s="72"/>
      <c r="AE1751" s="72"/>
      <c r="AG1751" s="127"/>
      <c r="AN1751" s="72"/>
      <c r="AO1751" s="72"/>
      <c r="AP1751" s="72"/>
      <c r="AQ1751" s="72"/>
      <c r="AR1751" s="72"/>
      <c r="AS1751" s="72"/>
      <c r="AT1751" s="72"/>
      <c r="AU1751" s="72"/>
    </row>
    <row r="1752" spans="27:64" x14ac:dyDescent="0.2">
      <c r="AA1752" s="72"/>
      <c r="AB1752" s="72"/>
      <c r="AC1752" s="72"/>
      <c r="AD1752" s="72"/>
      <c r="AE1752" s="72"/>
      <c r="AG1752" s="127"/>
      <c r="AN1752" s="72"/>
      <c r="AO1752" s="72"/>
      <c r="AP1752" s="72"/>
      <c r="AQ1752" s="72"/>
      <c r="AR1752" s="72"/>
      <c r="AS1752" s="72"/>
      <c r="AT1752" s="72"/>
      <c r="AU1752" s="72"/>
    </row>
    <row r="1753" spans="27:64" x14ac:dyDescent="0.2">
      <c r="AA1753" s="72"/>
      <c r="AB1753" s="72"/>
      <c r="AC1753" s="72"/>
      <c r="AD1753" s="72"/>
      <c r="AE1753" s="72"/>
      <c r="AG1753" s="127"/>
      <c r="AN1753" s="72"/>
      <c r="AO1753" s="72"/>
      <c r="AP1753" s="72"/>
      <c r="AQ1753" s="72"/>
      <c r="AR1753" s="72"/>
      <c r="AS1753" s="72"/>
      <c r="AT1753" s="72"/>
      <c r="AU1753" s="72"/>
      <c r="AV1753" s="72"/>
      <c r="AW1753" s="72"/>
      <c r="AX1753" s="72"/>
      <c r="AY1753" s="72"/>
      <c r="AZ1753" s="72"/>
      <c r="BA1753" s="72"/>
      <c r="BB1753" s="72"/>
      <c r="BC1753" s="72"/>
      <c r="BD1753" s="72"/>
      <c r="BE1753" s="72"/>
      <c r="BF1753" s="72"/>
      <c r="BG1753" s="72"/>
      <c r="BH1753" s="72"/>
      <c r="BI1753" s="72"/>
      <c r="BJ1753" s="72"/>
      <c r="BK1753" s="72"/>
      <c r="BL1753" s="72"/>
    </row>
    <row r="1754" spans="27:64" x14ac:dyDescent="0.2">
      <c r="AA1754" s="72"/>
      <c r="AB1754" s="72"/>
      <c r="AC1754" s="72"/>
      <c r="AD1754" s="72"/>
      <c r="AE1754" s="72"/>
      <c r="AG1754" s="127"/>
      <c r="AN1754" s="72"/>
      <c r="AO1754" s="72"/>
      <c r="AP1754" s="72"/>
      <c r="AQ1754" s="72"/>
      <c r="AR1754" s="72"/>
      <c r="AS1754" s="72"/>
      <c r="AT1754" s="72"/>
      <c r="AU1754" s="72"/>
    </row>
    <row r="1755" spans="27:64" x14ac:dyDescent="0.2">
      <c r="AA1755" s="72"/>
      <c r="AB1755" s="72"/>
      <c r="AC1755" s="72"/>
      <c r="AD1755" s="72"/>
      <c r="AE1755" s="72"/>
      <c r="AG1755" s="127"/>
      <c r="AN1755" s="72"/>
      <c r="AO1755" s="72"/>
      <c r="AP1755" s="72"/>
      <c r="AQ1755" s="72"/>
      <c r="AR1755" s="72"/>
      <c r="AS1755" s="72"/>
      <c r="AT1755" s="72"/>
      <c r="AU1755" s="72"/>
    </row>
    <row r="1756" spans="27:64" x14ac:dyDescent="0.2">
      <c r="AA1756" s="72"/>
      <c r="AB1756" s="72"/>
      <c r="AC1756" s="72"/>
      <c r="AD1756" s="72"/>
      <c r="AE1756" s="72"/>
      <c r="AG1756" s="127"/>
      <c r="AN1756" s="72"/>
      <c r="AO1756" s="72"/>
      <c r="AP1756" s="72"/>
      <c r="AQ1756" s="72"/>
      <c r="AR1756" s="72"/>
      <c r="AS1756" s="72"/>
      <c r="AT1756" s="72"/>
      <c r="AU1756" s="72"/>
    </row>
    <row r="1757" spans="27:64" x14ac:dyDescent="0.2">
      <c r="AA1757" s="72"/>
      <c r="AB1757" s="72"/>
      <c r="AC1757" s="72"/>
      <c r="AD1757" s="72"/>
      <c r="AE1757" s="72"/>
      <c r="AG1757" s="127"/>
      <c r="AN1757" s="72"/>
      <c r="AO1757" s="72"/>
      <c r="AP1757" s="72"/>
      <c r="AQ1757" s="72"/>
      <c r="AR1757" s="72"/>
      <c r="AS1757" s="72"/>
      <c r="AT1757" s="72"/>
      <c r="AU1757" s="72"/>
    </row>
    <row r="1758" spans="27:64" x14ac:dyDescent="0.2">
      <c r="AA1758" s="72"/>
      <c r="AB1758" s="72"/>
      <c r="AC1758" s="72"/>
      <c r="AD1758" s="72"/>
      <c r="AE1758" s="72"/>
      <c r="AG1758" s="127"/>
      <c r="AN1758" s="72"/>
      <c r="AO1758" s="72"/>
      <c r="AP1758" s="72"/>
      <c r="AQ1758" s="72"/>
      <c r="AR1758" s="72"/>
      <c r="AS1758" s="72"/>
      <c r="AT1758" s="72"/>
      <c r="AU1758" s="72"/>
    </row>
    <row r="1759" spans="27:64" x14ac:dyDescent="0.2">
      <c r="AA1759" s="72"/>
      <c r="AB1759" s="72"/>
      <c r="AC1759" s="72"/>
      <c r="AD1759" s="72"/>
      <c r="AE1759" s="72"/>
      <c r="AG1759" s="127"/>
      <c r="AN1759" s="72"/>
      <c r="AO1759" s="72"/>
      <c r="AP1759" s="72"/>
      <c r="AQ1759" s="72"/>
      <c r="AR1759" s="72"/>
      <c r="AS1759" s="72"/>
      <c r="AT1759" s="72"/>
      <c r="AU1759" s="72"/>
      <c r="AV1759" s="72"/>
      <c r="AW1759" s="72"/>
      <c r="AX1759" s="72"/>
      <c r="AY1759" s="72"/>
      <c r="AZ1759" s="72"/>
      <c r="BA1759" s="72"/>
      <c r="BB1759" s="72"/>
      <c r="BC1759" s="72"/>
      <c r="BD1759" s="72"/>
      <c r="BE1759" s="72"/>
      <c r="BF1759" s="72"/>
      <c r="BG1759" s="72"/>
      <c r="BH1759" s="72"/>
      <c r="BI1759" s="72"/>
      <c r="BJ1759" s="72"/>
      <c r="BK1759" s="72"/>
      <c r="BL1759" s="72"/>
    </row>
    <row r="1760" spans="27:64" x14ac:dyDescent="0.2">
      <c r="AA1760" s="72"/>
      <c r="AB1760" s="72"/>
      <c r="AC1760" s="72"/>
      <c r="AD1760" s="72"/>
      <c r="AE1760" s="72"/>
      <c r="AG1760" s="127"/>
      <c r="AN1760" s="72"/>
      <c r="AO1760" s="72"/>
      <c r="AP1760" s="72"/>
      <c r="AQ1760" s="72"/>
      <c r="AR1760" s="72"/>
      <c r="AS1760" s="72"/>
      <c r="AT1760" s="72"/>
      <c r="AU1760" s="72"/>
      <c r="AV1760" s="72"/>
      <c r="AW1760" s="72"/>
      <c r="AX1760" s="72"/>
      <c r="AY1760" s="72"/>
      <c r="AZ1760" s="72"/>
      <c r="BA1760" s="72"/>
      <c r="BB1760" s="72"/>
      <c r="BC1760" s="72"/>
      <c r="BD1760" s="72"/>
      <c r="BE1760" s="72"/>
      <c r="BF1760" s="72"/>
      <c r="BG1760" s="72"/>
      <c r="BH1760" s="72"/>
      <c r="BI1760" s="72"/>
      <c r="BJ1760" s="72"/>
      <c r="BK1760" s="72"/>
      <c r="BL1760" s="72"/>
    </row>
    <row r="1761" spans="27:64" x14ac:dyDescent="0.2">
      <c r="AA1761" s="72"/>
      <c r="AB1761" s="72"/>
      <c r="AC1761" s="72"/>
      <c r="AD1761" s="72"/>
      <c r="AE1761" s="72"/>
      <c r="AG1761" s="127"/>
      <c r="AN1761" s="72"/>
      <c r="AO1761" s="72"/>
      <c r="AP1761" s="72"/>
      <c r="AQ1761" s="72"/>
      <c r="AR1761" s="72"/>
      <c r="AS1761" s="72"/>
      <c r="AT1761" s="72"/>
      <c r="AU1761" s="72"/>
      <c r="AV1761" s="72"/>
    </row>
    <row r="1762" spans="27:64" x14ac:dyDescent="0.2">
      <c r="AA1762" s="72"/>
      <c r="AB1762" s="72"/>
      <c r="AC1762" s="72"/>
      <c r="AD1762" s="72"/>
      <c r="AE1762" s="72"/>
      <c r="AG1762" s="127"/>
      <c r="AN1762" s="72"/>
      <c r="AO1762" s="72"/>
      <c r="AP1762" s="72"/>
      <c r="AQ1762" s="72"/>
      <c r="AR1762" s="72"/>
      <c r="AS1762" s="72"/>
      <c r="AT1762" s="72"/>
      <c r="AU1762" s="72"/>
      <c r="AV1762" s="72"/>
    </row>
    <row r="1763" spans="27:64" x14ac:dyDescent="0.2">
      <c r="AA1763" s="72"/>
      <c r="AB1763" s="72"/>
      <c r="AC1763" s="72"/>
      <c r="AD1763" s="72"/>
      <c r="AE1763" s="72"/>
      <c r="AG1763" s="127"/>
      <c r="AN1763" s="72"/>
      <c r="AO1763" s="72"/>
      <c r="AP1763" s="72"/>
      <c r="AQ1763" s="72"/>
      <c r="AR1763" s="72"/>
      <c r="AS1763" s="72"/>
      <c r="AT1763" s="72"/>
      <c r="AU1763" s="72"/>
    </row>
    <row r="1764" spans="27:64" x14ac:dyDescent="0.2">
      <c r="AA1764" s="72"/>
      <c r="AB1764" s="72"/>
      <c r="AC1764" s="72"/>
      <c r="AD1764" s="72"/>
      <c r="AE1764" s="72"/>
      <c r="AG1764" s="127"/>
      <c r="AN1764" s="72"/>
      <c r="AO1764" s="72"/>
      <c r="AP1764" s="72"/>
      <c r="AQ1764" s="72"/>
      <c r="AR1764" s="72"/>
      <c r="AS1764" s="72"/>
      <c r="AT1764" s="72"/>
      <c r="AU1764" s="72"/>
    </row>
    <row r="1765" spans="27:64" x14ac:dyDescent="0.2">
      <c r="AA1765" s="72"/>
      <c r="AB1765" s="72"/>
      <c r="AC1765" s="72"/>
      <c r="AD1765" s="72"/>
      <c r="AE1765" s="72"/>
      <c r="AG1765" s="127"/>
      <c r="AN1765" s="72"/>
      <c r="AO1765" s="72"/>
      <c r="AP1765" s="72"/>
      <c r="AQ1765" s="72"/>
      <c r="AR1765" s="72"/>
      <c r="AS1765" s="72"/>
      <c r="AT1765" s="72"/>
      <c r="AU1765" s="72"/>
      <c r="AV1765" s="72"/>
      <c r="AW1765" s="72"/>
      <c r="AX1765" s="72"/>
      <c r="AY1765" s="72"/>
      <c r="AZ1765" s="72"/>
      <c r="BA1765" s="72"/>
      <c r="BB1765" s="72"/>
      <c r="BC1765" s="72"/>
      <c r="BD1765" s="72"/>
      <c r="BE1765" s="72"/>
      <c r="BF1765" s="72"/>
      <c r="BG1765" s="72"/>
      <c r="BH1765" s="72"/>
      <c r="BI1765" s="72"/>
      <c r="BJ1765" s="72"/>
      <c r="BK1765" s="72"/>
      <c r="BL1765" s="72"/>
    </row>
    <row r="1766" spans="27:64" x14ac:dyDescent="0.2">
      <c r="AA1766" s="72"/>
      <c r="AB1766" s="72"/>
      <c r="AC1766" s="72"/>
      <c r="AD1766" s="72"/>
      <c r="AE1766" s="72"/>
      <c r="AG1766" s="127"/>
      <c r="AN1766" s="72"/>
      <c r="AO1766" s="72"/>
      <c r="AP1766" s="72"/>
      <c r="AQ1766" s="72"/>
      <c r="AR1766" s="72"/>
      <c r="AS1766" s="72"/>
      <c r="AT1766" s="72"/>
      <c r="AU1766" s="72"/>
      <c r="AV1766" s="72"/>
      <c r="AX1766" s="72"/>
      <c r="AY1766" s="72"/>
      <c r="AZ1766" s="72"/>
      <c r="BA1766" s="72"/>
      <c r="BB1766" s="72"/>
      <c r="BC1766" s="72"/>
      <c r="BD1766" s="72"/>
      <c r="BE1766" s="72"/>
      <c r="BF1766" s="72"/>
      <c r="BG1766" s="72"/>
      <c r="BH1766" s="72"/>
      <c r="BI1766" s="72"/>
      <c r="BJ1766" s="72"/>
      <c r="BK1766" s="72"/>
      <c r="BL1766" s="72"/>
    </row>
    <row r="1767" spans="27:64" x14ac:dyDescent="0.2">
      <c r="AA1767" s="72"/>
      <c r="AB1767" s="72"/>
      <c r="AC1767" s="72"/>
      <c r="AD1767" s="72"/>
      <c r="AE1767" s="72"/>
      <c r="AG1767" s="127"/>
      <c r="AN1767" s="72"/>
      <c r="AO1767" s="72"/>
      <c r="AP1767" s="72"/>
      <c r="AQ1767" s="72"/>
      <c r="AR1767" s="72"/>
      <c r="AS1767" s="72"/>
      <c r="AT1767" s="72"/>
      <c r="AU1767" s="72"/>
    </row>
    <row r="1768" spans="27:64" x14ac:dyDescent="0.2">
      <c r="AA1768" s="72"/>
      <c r="AB1768" s="72"/>
      <c r="AC1768" s="72"/>
      <c r="AD1768" s="72"/>
      <c r="AE1768" s="72"/>
      <c r="AG1768" s="127"/>
      <c r="AN1768" s="72"/>
      <c r="AO1768" s="72"/>
      <c r="AP1768" s="72"/>
      <c r="AQ1768" s="72"/>
      <c r="AR1768" s="72"/>
      <c r="AS1768" s="72"/>
      <c r="AT1768" s="72"/>
      <c r="AU1768" s="72"/>
      <c r="AV1768" s="72"/>
    </row>
    <row r="1769" spans="27:64" x14ac:dyDescent="0.2">
      <c r="AA1769" s="72"/>
      <c r="AB1769" s="72"/>
      <c r="AC1769" s="72"/>
      <c r="AD1769" s="72"/>
      <c r="AE1769" s="72"/>
      <c r="AG1769" s="127"/>
      <c r="AN1769" s="72"/>
      <c r="AO1769" s="72"/>
      <c r="AP1769" s="72"/>
      <c r="AQ1769" s="72"/>
      <c r="AR1769" s="72"/>
      <c r="AS1769" s="72"/>
      <c r="AT1769" s="72"/>
      <c r="AU1769" s="72"/>
    </row>
    <row r="1770" spans="27:64" x14ac:dyDescent="0.2">
      <c r="AA1770" s="72"/>
      <c r="AB1770" s="72"/>
      <c r="AC1770" s="72"/>
      <c r="AD1770" s="72"/>
      <c r="AE1770" s="72"/>
      <c r="AG1770" s="127"/>
      <c r="AN1770" s="72"/>
      <c r="AO1770" s="72"/>
      <c r="AP1770" s="72"/>
      <c r="AQ1770" s="72"/>
      <c r="AR1770" s="72"/>
      <c r="AS1770" s="72"/>
      <c r="AT1770" s="72"/>
      <c r="AU1770" s="72"/>
      <c r="AV1770" s="72"/>
    </row>
    <row r="1771" spans="27:64" x14ac:dyDescent="0.2">
      <c r="AA1771" s="72"/>
      <c r="AB1771" s="72"/>
      <c r="AC1771" s="72"/>
      <c r="AD1771" s="72"/>
      <c r="AE1771" s="72"/>
      <c r="AG1771" s="127"/>
      <c r="AN1771" s="72"/>
      <c r="AO1771" s="72"/>
      <c r="AP1771" s="72"/>
      <c r="AQ1771" s="72"/>
      <c r="AR1771" s="72"/>
      <c r="AS1771" s="72"/>
      <c r="AT1771" s="72"/>
      <c r="AU1771" s="72"/>
    </row>
    <row r="1772" spans="27:64" x14ac:dyDescent="0.2">
      <c r="AA1772" s="72"/>
      <c r="AB1772" s="72"/>
      <c r="AC1772" s="72"/>
      <c r="AD1772" s="72"/>
      <c r="AE1772" s="72"/>
      <c r="AG1772" s="127"/>
      <c r="AN1772" s="72"/>
      <c r="AO1772" s="72"/>
      <c r="AP1772" s="72"/>
      <c r="AQ1772" s="72"/>
      <c r="AR1772" s="72"/>
      <c r="AS1772" s="72"/>
      <c r="AT1772" s="72"/>
      <c r="AU1772" s="72"/>
      <c r="AV1772" s="72"/>
    </row>
    <row r="1773" spans="27:64" x14ac:dyDescent="0.2">
      <c r="AA1773" s="72"/>
      <c r="AB1773" s="72"/>
      <c r="AC1773" s="72"/>
      <c r="AD1773" s="72"/>
      <c r="AE1773" s="72"/>
      <c r="AG1773" s="127"/>
      <c r="AN1773" s="72"/>
      <c r="AO1773" s="72"/>
      <c r="AP1773" s="72"/>
      <c r="AQ1773" s="72"/>
      <c r="AR1773" s="72"/>
      <c r="AS1773" s="72"/>
      <c r="AT1773" s="72"/>
      <c r="AU1773" s="72"/>
      <c r="AV1773" s="72"/>
      <c r="AW1773" s="72"/>
      <c r="AX1773" s="72"/>
      <c r="AY1773" s="72"/>
      <c r="AZ1773" s="72"/>
      <c r="BA1773" s="72"/>
      <c r="BB1773" s="72"/>
      <c r="BC1773" s="72"/>
      <c r="BD1773" s="72"/>
      <c r="BE1773" s="72"/>
      <c r="BF1773" s="72"/>
      <c r="BG1773" s="72"/>
      <c r="BH1773" s="72"/>
      <c r="BI1773" s="72"/>
      <c r="BJ1773" s="72"/>
      <c r="BK1773" s="72"/>
      <c r="BL1773" s="72"/>
    </row>
    <row r="1774" spans="27:64" x14ac:dyDescent="0.2">
      <c r="AA1774" s="72"/>
      <c r="AB1774" s="72"/>
      <c r="AC1774" s="72"/>
      <c r="AD1774" s="72"/>
      <c r="AE1774" s="72"/>
      <c r="AG1774" s="127"/>
      <c r="AN1774" s="72"/>
      <c r="AO1774" s="72"/>
      <c r="AP1774" s="72"/>
      <c r="AQ1774" s="72"/>
      <c r="AR1774" s="72"/>
      <c r="AS1774" s="72"/>
      <c r="AT1774" s="72"/>
      <c r="AU1774" s="72"/>
    </row>
    <row r="1775" spans="27:64" x14ac:dyDescent="0.2">
      <c r="AA1775" s="72"/>
      <c r="AB1775" s="72"/>
      <c r="AC1775" s="72"/>
      <c r="AD1775" s="72"/>
      <c r="AE1775" s="72"/>
      <c r="AG1775" s="127"/>
      <c r="AN1775" s="72"/>
      <c r="AO1775" s="72"/>
      <c r="AP1775" s="72"/>
      <c r="AQ1775" s="72"/>
      <c r="AR1775" s="72"/>
      <c r="AS1775" s="72"/>
      <c r="AT1775" s="72"/>
      <c r="AU1775" s="72"/>
    </row>
    <row r="1776" spans="27:64" x14ac:dyDescent="0.2">
      <c r="AA1776" s="72"/>
      <c r="AB1776" s="72"/>
      <c r="AC1776" s="72"/>
      <c r="AD1776" s="72"/>
      <c r="AE1776" s="72"/>
      <c r="AG1776" s="127"/>
      <c r="AN1776" s="72"/>
      <c r="AO1776" s="72"/>
      <c r="AP1776" s="72"/>
      <c r="AQ1776" s="72"/>
      <c r="AR1776" s="72"/>
      <c r="AS1776" s="72"/>
      <c r="AT1776" s="72"/>
      <c r="AU1776" s="72"/>
    </row>
    <row r="1777" spans="27:48" x14ac:dyDescent="0.2">
      <c r="AA1777" s="72"/>
      <c r="AB1777" s="72"/>
      <c r="AC1777" s="72"/>
      <c r="AD1777" s="72"/>
      <c r="AE1777" s="72"/>
      <c r="AG1777" s="127"/>
      <c r="AN1777" s="72"/>
      <c r="AO1777" s="72"/>
      <c r="AP1777" s="72"/>
      <c r="AQ1777" s="72"/>
      <c r="AR1777" s="72"/>
      <c r="AS1777" s="72"/>
      <c r="AT1777" s="72"/>
      <c r="AU1777" s="72"/>
    </row>
    <row r="1778" spans="27:48" x14ac:dyDescent="0.2">
      <c r="AA1778" s="72"/>
      <c r="AB1778" s="72"/>
      <c r="AC1778" s="72"/>
      <c r="AD1778" s="72"/>
      <c r="AE1778" s="72"/>
      <c r="AG1778" s="127"/>
      <c r="AN1778" s="72"/>
      <c r="AO1778" s="72"/>
      <c r="AP1778" s="72"/>
      <c r="AQ1778" s="72"/>
      <c r="AR1778" s="72"/>
      <c r="AS1778" s="72"/>
      <c r="AT1778" s="72"/>
      <c r="AU1778" s="72"/>
    </row>
    <row r="1779" spans="27:48" x14ac:dyDescent="0.2">
      <c r="AA1779" s="72"/>
      <c r="AB1779" s="72"/>
      <c r="AC1779" s="72"/>
      <c r="AD1779" s="72"/>
      <c r="AE1779" s="72"/>
      <c r="AG1779" s="127"/>
      <c r="AN1779" s="72"/>
      <c r="AO1779" s="72"/>
      <c r="AP1779" s="72"/>
      <c r="AQ1779" s="72"/>
      <c r="AR1779" s="72"/>
      <c r="AS1779" s="72"/>
      <c r="AT1779" s="72"/>
      <c r="AU1779" s="72"/>
    </row>
    <row r="1780" spans="27:48" x14ac:dyDescent="0.2">
      <c r="AA1780" s="72"/>
      <c r="AB1780" s="72"/>
      <c r="AC1780" s="72"/>
      <c r="AD1780" s="72"/>
      <c r="AE1780" s="72"/>
      <c r="AG1780" s="127"/>
      <c r="AN1780" s="72"/>
      <c r="AO1780" s="72"/>
      <c r="AP1780" s="72"/>
      <c r="AQ1780" s="72"/>
      <c r="AR1780" s="72"/>
      <c r="AS1780" s="72"/>
      <c r="AT1780" s="72"/>
      <c r="AU1780" s="72"/>
    </row>
    <row r="1781" spans="27:48" x14ac:dyDescent="0.2">
      <c r="AA1781" s="72"/>
      <c r="AB1781" s="72"/>
      <c r="AC1781" s="72"/>
      <c r="AD1781" s="72"/>
      <c r="AE1781" s="72"/>
      <c r="AG1781" s="127"/>
      <c r="AN1781" s="72"/>
      <c r="AO1781" s="72"/>
      <c r="AP1781" s="72"/>
      <c r="AQ1781" s="72"/>
      <c r="AR1781" s="72"/>
      <c r="AS1781" s="72"/>
      <c r="AT1781" s="72"/>
      <c r="AU1781" s="72"/>
    </row>
    <row r="1782" spans="27:48" x14ac:dyDescent="0.2">
      <c r="AA1782" s="72"/>
      <c r="AB1782" s="72"/>
      <c r="AC1782" s="72"/>
      <c r="AD1782" s="72"/>
      <c r="AE1782" s="72"/>
      <c r="AG1782" s="127"/>
      <c r="AN1782" s="72"/>
      <c r="AO1782" s="72"/>
      <c r="AP1782" s="72"/>
      <c r="AQ1782" s="72"/>
      <c r="AR1782" s="72"/>
      <c r="AS1782" s="72"/>
      <c r="AT1782" s="72"/>
      <c r="AU1782" s="72"/>
    </row>
    <row r="1783" spans="27:48" x14ac:dyDescent="0.2">
      <c r="AA1783" s="72"/>
      <c r="AB1783" s="72"/>
      <c r="AC1783" s="72"/>
      <c r="AD1783" s="72"/>
      <c r="AE1783" s="72"/>
      <c r="AG1783" s="127"/>
      <c r="AN1783" s="72"/>
      <c r="AO1783" s="72"/>
      <c r="AP1783" s="72"/>
      <c r="AQ1783" s="72"/>
      <c r="AR1783" s="72"/>
      <c r="AS1783" s="72"/>
      <c r="AT1783" s="72"/>
      <c r="AU1783" s="72"/>
    </row>
    <row r="1784" spans="27:48" x14ac:dyDescent="0.2">
      <c r="AA1784" s="72"/>
      <c r="AB1784" s="72"/>
      <c r="AC1784" s="72"/>
      <c r="AD1784" s="72"/>
      <c r="AE1784" s="72"/>
      <c r="AG1784" s="127"/>
      <c r="AN1784" s="72"/>
      <c r="AO1784" s="72"/>
      <c r="AP1784" s="72"/>
      <c r="AQ1784" s="72"/>
      <c r="AR1784" s="72"/>
      <c r="AS1784" s="72"/>
      <c r="AT1784" s="72"/>
      <c r="AU1784" s="72"/>
      <c r="AV1784" s="72"/>
    </row>
    <row r="1785" spans="27:48" x14ac:dyDescent="0.2">
      <c r="AA1785" s="72"/>
      <c r="AB1785" s="72"/>
      <c r="AC1785" s="72"/>
      <c r="AD1785" s="72"/>
      <c r="AE1785" s="72"/>
      <c r="AG1785" s="127"/>
      <c r="AN1785" s="72"/>
      <c r="AO1785" s="72"/>
      <c r="AP1785" s="72"/>
      <c r="AQ1785" s="72"/>
      <c r="AR1785" s="72"/>
      <c r="AS1785" s="72"/>
      <c r="AT1785" s="72"/>
      <c r="AU1785" s="72"/>
    </row>
    <row r="1786" spans="27:48" x14ac:dyDescent="0.2">
      <c r="AA1786" s="72"/>
      <c r="AB1786" s="72"/>
      <c r="AC1786" s="72"/>
      <c r="AD1786" s="72"/>
      <c r="AE1786" s="72"/>
      <c r="AG1786" s="127"/>
      <c r="AN1786" s="72"/>
      <c r="AO1786" s="72"/>
      <c r="AP1786" s="72"/>
      <c r="AQ1786" s="72"/>
      <c r="AR1786" s="72"/>
      <c r="AS1786" s="72"/>
      <c r="AT1786" s="72"/>
      <c r="AU1786" s="72"/>
    </row>
    <row r="1787" spans="27:48" x14ac:dyDescent="0.2">
      <c r="AA1787" s="72"/>
      <c r="AB1787" s="72"/>
      <c r="AC1787" s="72"/>
      <c r="AD1787" s="72"/>
      <c r="AE1787" s="72"/>
      <c r="AG1787" s="127"/>
      <c r="AN1787" s="72"/>
      <c r="AO1787" s="72"/>
      <c r="AP1787" s="72"/>
      <c r="AQ1787" s="72"/>
      <c r="AR1787" s="72"/>
      <c r="AS1787" s="72"/>
      <c r="AT1787" s="72"/>
      <c r="AU1787" s="72"/>
    </row>
    <row r="1788" spans="27:48" x14ac:dyDescent="0.2">
      <c r="AA1788" s="72"/>
      <c r="AB1788" s="72"/>
      <c r="AC1788" s="72"/>
      <c r="AD1788" s="72"/>
      <c r="AE1788" s="72"/>
      <c r="AG1788" s="127"/>
      <c r="AN1788" s="72"/>
      <c r="AO1788" s="72"/>
      <c r="AP1788" s="72"/>
      <c r="AQ1788" s="72"/>
      <c r="AR1788" s="72"/>
      <c r="AS1788" s="72"/>
      <c r="AT1788" s="72"/>
      <c r="AU1788" s="72"/>
    </row>
    <row r="1789" spans="27:48" x14ac:dyDescent="0.2">
      <c r="AA1789" s="72"/>
      <c r="AB1789" s="72"/>
      <c r="AC1789" s="72"/>
      <c r="AD1789" s="72"/>
      <c r="AE1789" s="72"/>
      <c r="AG1789" s="127"/>
      <c r="AN1789" s="72"/>
      <c r="AO1789" s="72"/>
      <c r="AP1789" s="72"/>
      <c r="AQ1789" s="72"/>
      <c r="AR1789" s="72"/>
      <c r="AS1789" s="72"/>
      <c r="AT1789" s="72"/>
      <c r="AU1789" s="72"/>
      <c r="AV1789" s="72"/>
    </row>
    <row r="1790" spans="27:48" x14ac:dyDescent="0.2">
      <c r="AA1790" s="72"/>
      <c r="AB1790" s="72"/>
      <c r="AC1790" s="72"/>
      <c r="AD1790" s="72"/>
      <c r="AE1790" s="72"/>
      <c r="AG1790" s="127"/>
      <c r="AN1790" s="72"/>
      <c r="AO1790" s="72"/>
      <c r="AP1790" s="72"/>
      <c r="AQ1790" s="72"/>
      <c r="AR1790" s="72"/>
      <c r="AS1790" s="72"/>
      <c r="AT1790" s="72"/>
      <c r="AU1790" s="72"/>
    </row>
    <row r="1791" spans="27:48" x14ac:dyDescent="0.2">
      <c r="AA1791" s="72"/>
      <c r="AB1791" s="72"/>
      <c r="AC1791" s="72"/>
      <c r="AD1791" s="72"/>
      <c r="AE1791" s="72"/>
      <c r="AG1791" s="127"/>
      <c r="AN1791" s="72"/>
      <c r="AO1791" s="72"/>
      <c r="AP1791" s="72"/>
      <c r="AQ1791" s="72"/>
      <c r="AR1791" s="72"/>
      <c r="AS1791" s="72"/>
      <c r="AT1791" s="72"/>
      <c r="AU1791" s="72"/>
    </row>
    <row r="1792" spans="27:48" x14ac:dyDescent="0.2">
      <c r="AA1792" s="72"/>
      <c r="AB1792" s="72"/>
      <c r="AC1792" s="72"/>
      <c r="AD1792" s="72"/>
      <c r="AE1792" s="72"/>
      <c r="AG1792" s="127"/>
      <c r="AN1792" s="72"/>
      <c r="AO1792" s="72"/>
      <c r="AP1792" s="72"/>
      <c r="AQ1792" s="72"/>
      <c r="AR1792" s="72"/>
      <c r="AS1792" s="72"/>
      <c r="AT1792" s="72"/>
      <c r="AU1792" s="72"/>
    </row>
    <row r="1793" spans="27:64" x14ac:dyDescent="0.2">
      <c r="AA1793" s="72"/>
      <c r="AB1793" s="72"/>
      <c r="AC1793" s="72"/>
      <c r="AD1793" s="72"/>
      <c r="AE1793" s="72"/>
      <c r="AG1793" s="127"/>
      <c r="AN1793" s="72"/>
      <c r="AO1793" s="72"/>
      <c r="AP1793" s="72"/>
      <c r="AQ1793" s="72"/>
      <c r="AR1793" s="72"/>
      <c r="AS1793" s="72"/>
      <c r="AT1793" s="72"/>
      <c r="AU1793" s="72"/>
    </row>
    <row r="1794" spans="27:64" x14ac:dyDescent="0.2">
      <c r="AA1794" s="72"/>
      <c r="AB1794" s="72"/>
      <c r="AC1794" s="72"/>
      <c r="AD1794" s="72"/>
      <c r="AE1794" s="72"/>
      <c r="AG1794" s="127"/>
      <c r="AN1794" s="72"/>
      <c r="AO1794" s="72"/>
      <c r="AP1794" s="72"/>
      <c r="AQ1794" s="72"/>
      <c r="AR1794" s="72"/>
      <c r="AS1794" s="72"/>
      <c r="AT1794" s="72"/>
      <c r="AU1794" s="72"/>
    </row>
    <row r="1795" spans="27:64" x14ac:dyDescent="0.2">
      <c r="AA1795" s="72"/>
      <c r="AB1795" s="72"/>
      <c r="AC1795" s="72"/>
      <c r="AD1795" s="72"/>
      <c r="AE1795" s="72"/>
      <c r="AG1795" s="127"/>
      <c r="AN1795" s="72"/>
      <c r="AO1795" s="72"/>
      <c r="AP1795" s="72"/>
      <c r="AQ1795" s="72"/>
      <c r="AR1795" s="72"/>
      <c r="AS1795" s="72"/>
      <c r="AT1795" s="72"/>
      <c r="AU1795" s="72"/>
    </row>
    <row r="1796" spans="27:64" x14ac:dyDescent="0.2">
      <c r="AA1796" s="72"/>
      <c r="AB1796" s="72"/>
      <c r="AC1796" s="72"/>
      <c r="AD1796" s="72"/>
      <c r="AE1796" s="72"/>
      <c r="AG1796" s="127"/>
      <c r="AN1796" s="72"/>
      <c r="AO1796" s="72"/>
      <c r="AP1796" s="72"/>
      <c r="AQ1796" s="72"/>
      <c r="AR1796" s="72"/>
      <c r="AS1796" s="72"/>
      <c r="AT1796" s="72"/>
      <c r="AU1796" s="72"/>
    </row>
    <row r="1797" spans="27:64" x14ac:dyDescent="0.2">
      <c r="AA1797" s="72"/>
      <c r="AB1797" s="72"/>
      <c r="AC1797" s="72"/>
      <c r="AD1797" s="72"/>
      <c r="AE1797" s="72"/>
      <c r="AG1797" s="127"/>
      <c r="AN1797" s="72"/>
      <c r="AO1797" s="72"/>
      <c r="AP1797" s="72"/>
      <c r="AQ1797" s="72"/>
      <c r="AR1797" s="72"/>
      <c r="AS1797" s="72"/>
      <c r="AT1797" s="72"/>
      <c r="AU1797" s="72"/>
    </row>
    <row r="1798" spans="27:64" x14ac:dyDescent="0.2">
      <c r="AA1798" s="72"/>
      <c r="AB1798" s="72"/>
      <c r="AC1798" s="72"/>
      <c r="AD1798" s="72"/>
      <c r="AE1798" s="72"/>
      <c r="AG1798" s="127"/>
      <c r="AN1798" s="72"/>
      <c r="AO1798" s="72"/>
      <c r="AP1798" s="72"/>
      <c r="AQ1798" s="72"/>
      <c r="AR1798" s="72"/>
      <c r="AS1798" s="72"/>
      <c r="AT1798" s="72"/>
      <c r="AU1798" s="72"/>
      <c r="AV1798" s="72"/>
    </row>
    <row r="1799" spans="27:64" x14ac:dyDescent="0.2">
      <c r="AA1799" s="72"/>
      <c r="AB1799" s="72"/>
      <c r="AC1799" s="72"/>
      <c r="AD1799" s="72"/>
      <c r="AE1799" s="72"/>
      <c r="AG1799" s="127"/>
      <c r="AN1799" s="72"/>
      <c r="AO1799" s="72"/>
      <c r="AP1799" s="72"/>
      <c r="AQ1799" s="72"/>
      <c r="AR1799" s="72"/>
      <c r="AS1799" s="72"/>
      <c r="AT1799" s="72"/>
      <c r="AU1799" s="72"/>
    </row>
    <row r="1800" spans="27:64" x14ac:dyDescent="0.2">
      <c r="AA1800" s="72"/>
      <c r="AB1800" s="72"/>
      <c r="AC1800" s="72"/>
      <c r="AD1800" s="72"/>
      <c r="AE1800" s="72"/>
      <c r="AG1800" s="127"/>
      <c r="AN1800" s="72"/>
      <c r="AO1800" s="72"/>
      <c r="AP1800" s="72"/>
      <c r="AQ1800" s="72"/>
      <c r="AR1800" s="72"/>
      <c r="AS1800" s="72"/>
      <c r="AT1800" s="72"/>
      <c r="AU1800" s="72"/>
      <c r="AV1800" s="72"/>
      <c r="AX1800" s="72"/>
    </row>
    <row r="1801" spans="27:64" x14ac:dyDescent="0.2">
      <c r="AA1801" s="72"/>
      <c r="AB1801" s="72"/>
      <c r="AC1801" s="72"/>
      <c r="AD1801" s="72"/>
      <c r="AE1801" s="72"/>
      <c r="AG1801" s="127"/>
      <c r="AN1801" s="72"/>
      <c r="AO1801" s="72"/>
      <c r="AP1801" s="72"/>
      <c r="AQ1801" s="72"/>
      <c r="AR1801" s="72"/>
      <c r="AS1801" s="72"/>
      <c r="AT1801" s="72"/>
      <c r="AU1801" s="72"/>
      <c r="AV1801" s="72"/>
      <c r="AW1801" s="72"/>
      <c r="AX1801" s="72"/>
      <c r="AY1801" s="72"/>
      <c r="AZ1801" s="72"/>
      <c r="BA1801" s="72"/>
      <c r="BB1801" s="72"/>
      <c r="BC1801" s="72"/>
      <c r="BD1801" s="72"/>
      <c r="BE1801" s="72"/>
      <c r="BF1801" s="72"/>
      <c r="BG1801" s="72"/>
      <c r="BH1801" s="72"/>
      <c r="BI1801" s="72"/>
      <c r="BJ1801" s="72"/>
      <c r="BK1801" s="72"/>
      <c r="BL1801" s="72"/>
    </row>
    <row r="1802" spans="27:64" x14ac:dyDescent="0.2">
      <c r="AA1802" s="72"/>
      <c r="AB1802" s="72"/>
      <c r="AC1802" s="72"/>
      <c r="AD1802" s="72"/>
      <c r="AE1802" s="72"/>
      <c r="AG1802" s="127"/>
      <c r="AN1802" s="72"/>
      <c r="AO1802" s="72"/>
      <c r="AP1802" s="72"/>
      <c r="AQ1802" s="72"/>
      <c r="AR1802" s="72"/>
      <c r="AS1802" s="72"/>
      <c r="AT1802" s="72"/>
      <c r="AU1802" s="72"/>
    </row>
    <row r="1803" spans="27:64" x14ac:dyDescent="0.2">
      <c r="AA1803" s="72"/>
      <c r="AB1803" s="72"/>
      <c r="AC1803" s="72"/>
      <c r="AD1803" s="72"/>
      <c r="AE1803" s="72"/>
      <c r="AG1803" s="127"/>
      <c r="AN1803" s="72"/>
      <c r="AO1803" s="72"/>
      <c r="AP1803" s="72"/>
      <c r="AQ1803" s="72"/>
      <c r="AR1803" s="72"/>
      <c r="AS1803" s="72"/>
      <c r="AT1803" s="72"/>
      <c r="AU1803" s="72"/>
    </row>
    <row r="1804" spans="27:64" x14ac:dyDescent="0.2">
      <c r="AA1804" s="72"/>
      <c r="AB1804" s="72"/>
      <c r="AC1804" s="72"/>
      <c r="AD1804" s="72"/>
      <c r="AE1804" s="72"/>
      <c r="AG1804" s="127"/>
      <c r="AN1804" s="72"/>
      <c r="AO1804" s="72"/>
      <c r="AP1804" s="72"/>
      <c r="AQ1804" s="72"/>
      <c r="AR1804" s="72"/>
      <c r="AS1804" s="72"/>
      <c r="AT1804" s="72"/>
      <c r="AU1804" s="72"/>
      <c r="AV1804" s="72"/>
      <c r="AX1804" s="72"/>
    </row>
    <row r="1805" spans="27:64" x14ac:dyDescent="0.2">
      <c r="AA1805" s="72"/>
      <c r="AB1805" s="72"/>
      <c r="AC1805" s="72"/>
      <c r="AD1805" s="72"/>
      <c r="AE1805" s="72"/>
      <c r="AG1805" s="127"/>
      <c r="AN1805" s="72"/>
      <c r="AO1805" s="72"/>
      <c r="AP1805" s="72"/>
      <c r="AQ1805" s="72"/>
      <c r="AR1805" s="72"/>
      <c r="AS1805" s="72"/>
      <c r="AT1805" s="72"/>
      <c r="AU1805" s="72"/>
      <c r="AV1805" s="72"/>
      <c r="AW1805" s="72"/>
      <c r="AX1805" s="72"/>
      <c r="AY1805" s="72"/>
      <c r="AZ1805" s="72"/>
      <c r="BA1805" s="72"/>
      <c r="BB1805" s="72"/>
      <c r="BC1805" s="72"/>
      <c r="BD1805" s="72"/>
      <c r="BE1805" s="72"/>
      <c r="BF1805" s="72"/>
      <c r="BG1805" s="72"/>
      <c r="BH1805" s="72"/>
      <c r="BI1805" s="72"/>
      <c r="BJ1805" s="72"/>
      <c r="BK1805" s="72"/>
      <c r="BL1805" s="72"/>
    </row>
    <row r="1806" spans="27:64" x14ac:dyDescent="0.2">
      <c r="AA1806" s="72"/>
      <c r="AB1806" s="72"/>
      <c r="AC1806" s="72"/>
      <c r="AD1806" s="72"/>
      <c r="AE1806" s="72"/>
      <c r="AG1806" s="127"/>
      <c r="AN1806" s="72"/>
      <c r="AO1806" s="72"/>
      <c r="AP1806" s="72"/>
      <c r="AQ1806" s="72"/>
      <c r="AR1806" s="72"/>
      <c r="AS1806" s="72"/>
      <c r="AT1806" s="72"/>
      <c r="AU1806" s="72"/>
    </row>
    <row r="1807" spans="27:64" x14ac:dyDescent="0.2">
      <c r="AA1807" s="72"/>
      <c r="AB1807" s="72"/>
      <c r="AC1807" s="72"/>
      <c r="AD1807" s="72"/>
      <c r="AE1807" s="72"/>
      <c r="AG1807" s="127"/>
      <c r="AN1807" s="72"/>
      <c r="AO1807" s="72"/>
      <c r="AP1807" s="72"/>
      <c r="AQ1807" s="72"/>
      <c r="AR1807" s="72"/>
      <c r="AS1807" s="72"/>
      <c r="AT1807" s="72"/>
      <c r="AU1807" s="72"/>
    </row>
    <row r="1808" spans="27:64" x14ac:dyDescent="0.2">
      <c r="AA1808" s="72"/>
      <c r="AB1808" s="72"/>
      <c r="AC1808" s="72"/>
      <c r="AD1808" s="72"/>
      <c r="AE1808" s="72"/>
      <c r="AG1808" s="127"/>
      <c r="AN1808" s="72"/>
      <c r="AO1808" s="72"/>
      <c r="AP1808" s="72"/>
      <c r="AQ1808" s="72"/>
      <c r="AR1808" s="72"/>
      <c r="AS1808" s="72"/>
      <c r="AT1808" s="72"/>
      <c r="AU1808" s="72"/>
    </row>
    <row r="1809" spans="27:64" x14ac:dyDescent="0.2">
      <c r="AA1809" s="72"/>
      <c r="AB1809" s="72"/>
      <c r="AC1809" s="72"/>
      <c r="AD1809" s="72"/>
      <c r="AE1809" s="72"/>
      <c r="AG1809" s="127"/>
      <c r="AN1809" s="72"/>
      <c r="AO1809" s="72"/>
      <c r="AP1809" s="72"/>
      <c r="AQ1809" s="72"/>
      <c r="AR1809" s="72"/>
      <c r="AS1809" s="72"/>
      <c r="AT1809" s="72"/>
      <c r="AU1809" s="72"/>
    </row>
    <row r="1810" spans="27:64" x14ac:dyDescent="0.2">
      <c r="AA1810" s="72"/>
      <c r="AB1810" s="72"/>
      <c r="AC1810" s="72"/>
      <c r="AD1810" s="72"/>
      <c r="AE1810" s="72"/>
      <c r="AG1810" s="127"/>
      <c r="AN1810" s="72"/>
      <c r="AO1810" s="72"/>
      <c r="AP1810" s="72"/>
      <c r="AQ1810" s="72"/>
      <c r="AR1810" s="72"/>
      <c r="AS1810" s="72"/>
      <c r="AT1810" s="72"/>
      <c r="AU1810" s="72"/>
      <c r="AV1810" s="72"/>
      <c r="AX1810" s="72"/>
    </row>
    <row r="1811" spans="27:64" x14ac:dyDescent="0.2">
      <c r="AA1811" s="72"/>
      <c r="AB1811" s="72"/>
      <c r="AC1811" s="72"/>
      <c r="AD1811" s="72"/>
      <c r="AE1811" s="72"/>
      <c r="AG1811" s="127"/>
      <c r="AN1811" s="72"/>
      <c r="AO1811" s="72"/>
      <c r="AP1811" s="72"/>
      <c r="AQ1811" s="72"/>
      <c r="AR1811" s="72"/>
      <c r="AS1811" s="72"/>
      <c r="AT1811" s="72"/>
      <c r="AU1811" s="72"/>
    </row>
    <row r="1812" spans="27:64" x14ac:dyDescent="0.2">
      <c r="AA1812" s="72"/>
      <c r="AB1812" s="72"/>
      <c r="AC1812" s="72"/>
      <c r="AD1812" s="72"/>
      <c r="AE1812" s="72"/>
      <c r="AG1812" s="127"/>
      <c r="AN1812" s="72"/>
      <c r="AO1812" s="72"/>
      <c r="AP1812" s="72"/>
      <c r="AQ1812" s="72"/>
      <c r="AR1812" s="72"/>
      <c r="AS1812" s="72"/>
      <c r="AT1812" s="72"/>
      <c r="AU1812" s="72"/>
    </row>
    <row r="1813" spans="27:64" x14ac:dyDescent="0.2">
      <c r="AA1813" s="72"/>
      <c r="AB1813" s="72"/>
      <c r="AC1813" s="72"/>
      <c r="AD1813" s="72"/>
      <c r="AE1813" s="72"/>
      <c r="AG1813" s="127"/>
      <c r="AN1813" s="72"/>
      <c r="AO1813" s="72"/>
      <c r="AP1813" s="72"/>
      <c r="AQ1813" s="72"/>
      <c r="AR1813" s="72"/>
      <c r="AS1813" s="72"/>
      <c r="AT1813" s="72"/>
      <c r="AU1813" s="72"/>
    </row>
    <row r="1814" spans="27:64" x14ac:dyDescent="0.2">
      <c r="AA1814" s="72"/>
      <c r="AB1814" s="72"/>
      <c r="AC1814" s="72"/>
      <c r="AD1814" s="72"/>
      <c r="AE1814" s="72"/>
      <c r="AG1814" s="127"/>
      <c r="AN1814" s="72"/>
      <c r="AO1814" s="72"/>
      <c r="AP1814" s="72"/>
      <c r="AQ1814" s="72"/>
      <c r="AR1814" s="72"/>
      <c r="AS1814" s="72"/>
      <c r="AT1814" s="72"/>
      <c r="AU1814" s="72"/>
    </row>
    <row r="1815" spans="27:64" x14ac:dyDescent="0.2">
      <c r="AA1815" s="72"/>
      <c r="AB1815" s="72"/>
      <c r="AC1815" s="72"/>
      <c r="AD1815" s="72"/>
      <c r="AE1815" s="72"/>
      <c r="AG1815" s="127"/>
      <c r="AN1815" s="72"/>
      <c r="AO1815" s="72"/>
      <c r="AP1815" s="72"/>
      <c r="AQ1815" s="72"/>
      <c r="AR1815" s="72"/>
      <c r="AS1815" s="72"/>
      <c r="AT1815" s="72"/>
      <c r="AU1815" s="72"/>
    </row>
    <row r="1816" spans="27:64" x14ac:dyDescent="0.2">
      <c r="AA1816" s="72"/>
      <c r="AB1816" s="72"/>
      <c r="AC1816" s="72"/>
      <c r="AD1816" s="72"/>
      <c r="AE1816" s="72"/>
      <c r="AG1816" s="127"/>
      <c r="AN1816" s="72"/>
      <c r="AO1816" s="72"/>
      <c r="AP1816" s="72"/>
      <c r="AQ1816" s="72"/>
      <c r="AR1816" s="72"/>
      <c r="AS1816" s="72"/>
      <c r="AT1816" s="72"/>
      <c r="AU1816" s="72"/>
    </row>
    <row r="1817" spans="27:64" x14ac:dyDescent="0.2">
      <c r="AA1817" s="72"/>
      <c r="AB1817" s="72"/>
      <c r="AC1817" s="72"/>
      <c r="AD1817" s="72"/>
      <c r="AE1817" s="72"/>
      <c r="AG1817" s="127"/>
      <c r="AN1817" s="72"/>
      <c r="AO1817" s="72"/>
      <c r="AP1817" s="72"/>
      <c r="AQ1817" s="72"/>
      <c r="AR1817" s="72"/>
      <c r="AS1817" s="72"/>
      <c r="AT1817" s="72"/>
      <c r="AU1817" s="72"/>
      <c r="AV1817" s="72"/>
      <c r="AX1817" s="72"/>
      <c r="AY1817" s="72"/>
      <c r="AZ1817" s="72"/>
      <c r="BA1817" s="72"/>
      <c r="BB1817" s="72"/>
      <c r="BC1817" s="72"/>
      <c r="BD1817" s="72"/>
      <c r="BE1817" s="72"/>
      <c r="BF1817" s="72"/>
      <c r="BG1817" s="72"/>
      <c r="BH1817" s="72"/>
      <c r="BI1817" s="72"/>
      <c r="BJ1817" s="72"/>
      <c r="BK1817" s="72"/>
      <c r="BL1817" s="72"/>
    </row>
    <row r="1818" spans="27:64" x14ac:dyDescent="0.2">
      <c r="AA1818" s="72"/>
      <c r="AB1818" s="72"/>
      <c r="AC1818" s="72"/>
      <c r="AD1818" s="72"/>
      <c r="AE1818" s="72"/>
      <c r="AG1818" s="127"/>
      <c r="AN1818" s="72"/>
      <c r="AO1818" s="72"/>
      <c r="AP1818" s="72"/>
      <c r="AQ1818" s="72"/>
      <c r="AR1818" s="72"/>
      <c r="AS1818" s="72"/>
      <c r="AT1818" s="72"/>
      <c r="AU1818" s="72"/>
      <c r="AV1818" s="72"/>
    </row>
    <row r="1819" spans="27:64" x14ac:dyDescent="0.2">
      <c r="AA1819" s="72"/>
      <c r="AB1819" s="72"/>
      <c r="AC1819" s="72"/>
      <c r="AD1819" s="72"/>
      <c r="AE1819" s="72"/>
      <c r="AG1819" s="127"/>
      <c r="AN1819" s="72"/>
      <c r="AO1819" s="72"/>
      <c r="AP1819" s="72"/>
      <c r="AQ1819" s="72"/>
      <c r="AR1819" s="72"/>
      <c r="AS1819" s="72"/>
      <c r="AT1819" s="72"/>
      <c r="AU1819" s="72"/>
    </row>
    <row r="1820" spans="27:64" x14ac:dyDescent="0.2">
      <c r="AA1820" s="72"/>
      <c r="AB1820" s="72"/>
      <c r="AC1820" s="72"/>
      <c r="AD1820" s="72"/>
      <c r="AE1820" s="72"/>
      <c r="AG1820" s="127"/>
      <c r="AN1820" s="72"/>
      <c r="AO1820" s="72"/>
      <c r="AP1820" s="72"/>
      <c r="AQ1820" s="72"/>
      <c r="AR1820" s="72"/>
      <c r="AS1820" s="72"/>
      <c r="AT1820" s="72"/>
      <c r="AU1820" s="72"/>
      <c r="AV1820" s="72"/>
    </row>
    <row r="1821" spans="27:64" x14ac:dyDescent="0.2">
      <c r="AA1821" s="72"/>
      <c r="AB1821" s="72"/>
      <c r="AC1821" s="72"/>
      <c r="AD1821" s="72"/>
      <c r="AE1821" s="72"/>
      <c r="AG1821" s="127"/>
      <c r="AN1821" s="72"/>
      <c r="AO1821" s="72"/>
      <c r="AP1821" s="72"/>
      <c r="AQ1821" s="72"/>
      <c r="AR1821" s="72"/>
      <c r="AS1821" s="72"/>
      <c r="AT1821" s="72"/>
      <c r="AU1821" s="72"/>
    </row>
    <row r="1822" spans="27:64" x14ac:dyDescent="0.2">
      <c r="AA1822" s="72"/>
      <c r="AB1822" s="72"/>
      <c r="AC1822" s="72"/>
      <c r="AD1822" s="72"/>
      <c r="AE1822" s="72"/>
      <c r="AG1822" s="127"/>
      <c r="AN1822" s="72"/>
      <c r="AO1822" s="72"/>
      <c r="AP1822" s="72"/>
      <c r="AQ1822" s="72"/>
      <c r="AR1822" s="72"/>
      <c r="AS1822" s="72"/>
      <c r="AT1822" s="72"/>
      <c r="AU1822" s="72"/>
    </row>
    <row r="1823" spans="27:64" x14ac:dyDescent="0.2">
      <c r="AA1823" s="72"/>
      <c r="AB1823" s="72"/>
      <c r="AC1823" s="72"/>
      <c r="AD1823" s="72"/>
      <c r="AE1823" s="72"/>
      <c r="AG1823" s="127"/>
      <c r="AN1823" s="72"/>
      <c r="AO1823" s="72"/>
      <c r="AP1823" s="72"/>
      <c r="AQ1823" s="72"/>
      <c r="AR1823" s="72"/>
      <c r="AS1823" s="72"/>
      <c r="AT1823" s="72"/>
      <c r="AU1823" s="72"/>
    </row>
    <row r="1824" spans="27:64" x14ac:dyDescent="0.2">
      <c r="AA1824" s="72"/>
      <c r="AB1824" s="72"/>
      <c r="AC1824" s="72"/>
      <c r="AD1824" s="72"/>
      <c r="AE1824" s="72"/>
      <c r="AG1824" s="127"/>
      <c r="AN1824" s="72"/>
      <c r="AO1824" s="72"/>
      <c r="AP1824" s="72"/>
      <c r="AQ1824" s="72"/>
      <c r="AR1824" s="72"/>
      <c r="AS1824" s="72"/>
      <c r="AT1824" s="72"/>
      <c r="AU1824" s="72"/>
    </row>
    <row r="1825" spans="27:64" x14ac:dyDescent="0.2">
      <c r="AA1825" s="72"/>
      <c r="AB1825" s="72"/>
      <c r="AC1825" s="72"/>
      <c r="AD1825" s="72"/>
      <c r="AE1825" s="72"/>
      <c r="AG1825" s="127"/>
      <c r="AN1825" s="72"/>
      <c r="AO1825" s="72"/>
      <c r="AP1825" s="72"/>
      <c r="AQ1825" s="72"/>
      <c r="AR1825" s="72"/>
      <c r="AS1825" s="72"/>
      <c r="AT1825" s="72"/>
      <c r="AU1825" s="72"/>
    </row>
    <row r="1826" spans="27:64" x14ac:dyDescent="0.2">
      <c r="AA1826" s="72"/>
      <c r="AB1826" s="72"/>
      <c r="AC1826" s="72"/>
      <c r="AD1826" s="72"/>
      <c r="AE1826" s="72"/>
      <c r="AG1826" s="127"/>
      <c r="AN1826" s="72"/>
      <c r="AO1826" s="72"/>
      <c r="AP1826" s="72"/>
      <c r="AQ1826" s="72"/>
      <c r="AR1826" s="72"/>
      <c r="AS1826" s="72"/>
      <c r="AT1826" s="72"/>
      <c r="AU1826" s="72"/>
    </row>
    <row r="1827" spans="27:64" x14ac:dyDescent="0.2">
      <c r="AA1827" s="72"/>
      <c r="AB1827" s="72"/>
      <c r="AC1827" s="72"/>
      <c r="AD1827" s="72"/>
      <c r="AE1827" s="72"/>
      <c r="AG1827" s="127"/>
      <c r="AN1827" s="72"/>
      <c r="AO1827" s="72"/>
      <c r="AP1827" s="72"/>
      <c r="AQ1827" s="72"/>
      <c r="AR1827" s="72"/>
      <c r="AS1827" s="72"/>
      <c r="AT1827" s="72"/>
      <c r="AU1827" s="72"/>
    </row>
    <row r="1828" spans="27:64" x14ac:dyDescent="0.2">
      <c r="AA1828" s="72"/>
      <c r="AB1828" s="72"/>
      <c r="AC1828" s="72"/>
      <c r="AD1828" s="72"/>
      <c r="AE1828" s="72"/>
      <c r="AG1828" s="127"/>
      <c r="AN1828" s="72"/>
      <c r="AO1828" s="72"/>
      <c r="AP1828" s="72"/>
      <c r="AQ1828" s="72"/>
      <c r="AR1828" s="72"/>
      <c r="AS1828" s="72"/>
      <c r="AT1828" s="72"/>
      <c r="AU1828" s="72"/>
    </row>
    <row r="1829" spans="27:64" x14ac:dyDescent="0.2">
      <c r="AA1829" s="72"/>
      <c r="AB1829" s="72"/>
      <c r="AC1829" s="72"/>
      <c r="AD1829" s="72"/>
      <c r="AE1829" s="72"/>
      <c r="AG1829" s="127"/>
      <c r="AN1829" s="72"/>
      <c r="AO1829" s="72"/>
      <c r="AP1829" s="72"/>
      <c r="AQ1829" s="72"/>
      <c r="AR1829" s="72"/>
      <c r="AS1829" s="72"/>
      <c r="AT1829" s="72"/>
      <c r="AU1829" s="72"/>
    </row>
    <row r="1830" spans="27:64" x14ac:dyDescent="0.2">
      <c r="AA1830" s="72"/>
      <c r="AB1830" s="72"/>
      <c r="AC1830" s="72"/>
      <c r="AD1830" s="72"/>
      <c r="AE1830" s="72"/>
      <c r="AG1830" s="127"/>
      <c r="AN1830" s="72"/>
      <c r="AO1830" s="72"/>
      <c r="AP1830" s="72"/>
      <c r="AQ1830" s="72"/>
      <c r="AR1830" s="72"/>
      <c r="AS1830" s="72"/>
      <c r="AT1830" s="72"/>
      <c r="AU1830" s="72"/>
      <c r="AV1830" s="72"/>
      <c r="AW1830" s="72"/>
      <c r="AX1830" s="72"/>
      <c r="AY1830" s="72"/>
      <c r="AZ1830" s="72"/>
      <c r="BA1830" s="72"/>
      <c r="BB1830" s="72"/>
      <c r="BC1830" s="72"/>
      <c r="BD1830" s="72"/>
      <c r="BE1830" s="72"/>
      <c r="BF1830" s="72"/>
      <c r="BG1830" s="72"/>
      <c r="BH1830" s="72"/>
      <c r="BI1830" s="72"/>
      <c r="BJ1830" s="72"/>
      <c r="BK1830" s="72"/>
      <c r="BL1830" s="72"/>
    </row>
    <row r="1831" spans="27:64" x14ac:dyDescent="0.2">
      <c r="AA1831" s="72"/>
      <c r="AB1831" s="72"/>
      <c r="AC1831" s="72"/>
      <c r="AD1831" s="72"/>
      <c r="AE1831" s="72"/>
      <c r="AG1831" s="127"/>
      <c r="AN1831" s="72"/>
      <c r="AO1831" s="72"/>
      <c r="AP1831" s="72"/>
      <c r="AQ1831" s="72"/>
      <c r="AR1831" s="72"/>
      <c r="AS1831" s="72"/>
      <c r="AT1831" s="72"/>
      <c r="AU1831" s="72"/>
    </row>
    <row r="1832" spans="27:64" x14ac:dyDescent="0.2">
      <c r="AA1832" s="72"/>
      <c r="AB1832" s="72"/>
      <c r="AC1832" s="72"/>
      <c r="AD1832" s="72"/>
      <c r="AE1832" s="72"/>
      <c r="AG1832" s="127"/>
      <c r="AN1832" s="72"/>
      <c r="AO1832" s="72"/>
      <c r="AP1832" s="72"/>
      <c r="AQ1832" s="72"/>
      <c r="AR1832" s="72"/>
      <c r="AS1832" s="72"/>
      <c r="AT1832" s="72"/>
      <c r="AU1832" s="72"/>
    </row>
    <row r="1833" spans="27:64" x14ac:dyDescent="0.2">
      <c r="AA1833" s="72"/>
      <c r="AB1833" s="72"/>
      <c r="AC1833" s="72"/>
      <c r="AD1833" s="72"/>
      <c r="AE1833" s="72"/>
      <c r="AG1833" s="127"/>
      <c r="AN1833" s="72"/>
      <c r="AO1833" s="72"/>
      <c r="AP1833" s="72"/>
      <c r="AQ1833" s="72"/>
      <c r="AR1833" s="72"/>
      <c r="AS1833" s="72"/>
      <c r="AT1833" s="72"/>
      <c r="AU1833" s="72"/>
    </row>
    <row r="1834" spans="27:64" x14ac:dyDescent="0.2">
      <c r="AA1834" s="72"/>
      <c r="AB1834" s="72"/>
      <c r="AC1834" s="72"/>
      <c r="AD1834" s="72"/>
      <c r="AE1834" s="72"/>
      <c r="AG1834" s="127"/>
      <c r="AN1834" s="72"/>
      <c r="AO1834" s="72"/>
      <c r="AP1834" s="72"/>
      <c r="AQ1834" s="72"/>
      <c r="AR1834" s="72"/>
      <c r="AS1834" s="72"/>
      <c r="AT1834" s="72"/>
      <c r="AU1834" s="72"/>
    </row>
    <row r="1835" spans="27:64" x14ac:dyDescent="0.2">
      <c r="AA1835" s="72"/>
      <c r="AB1835" s="72"/>
      <c r="AC1835" s="72"/>
      <c r="AD1835" s="72"/>
      <c r="AE1835" s="72"/>
      <c r="AG1835" s="127"/>
      <c r="AN1835" s="72"/>
      <c r="AO1835" s="72"/>
      <c r="AP1835" s="72"/>
      <c r="AQ1835" s="72"/>
      <c r="AR1835" s="72"/>
      <c r="AS1835" s="72"/>
      <c r="AT1835" s="72"/>
      <c r="AU1835" s="72"/>
    </row>
    <row r="1836" spans="27:64" x14ac:dyDescent="0.2">
      <c r="AA1836" s="72"/>
      <c r="AB1836" s="72"/>
      <c r="AC1836" s="72"/>
      <c r="AD1836" s="72"/>
      <c r="AE1836" s="72"/>
      <c r="AG1836" s="127"/>
      <c r="AN1836" s="72"/>
      <c r="AO1836" s="72"/>
      <c r="AP1836" s="72"/>
      <c r="AQ1836" s="72"/>
      <c r="AR1836" s="72"/>
      <c r="AS1836" s="72"/>
      <c r="AT1836" s="72"/>
      <c r="AU1836" s="72"/>
    </row>
    <row r="1837" spans="27:64" x14ac:dyDescent="0.2">
      <c r="AA1837" s="72"/>
      <c r="AB1837" s="72"/>
      <c r="AC1837" s="72"/>
      <c r="AD1837" s="72"/>
      <c r="AE1837" s="72"/>
      <c r="AG1837" s="127"/>
      <c r="AN1837" s="72"/>
      <c r="AO1837" s="72"/>
      <c r="AP1837" s="72"/>
      <c r="AQ1837" s="72"/>
      <c r="AR1837" s="72"/>
      <c r="AS1837" s="72"/>
      <c r="AT1837" s="72"/>
      <c r="AU1837" s="72"/>
    </row>
    <row r="1838" spans="27:64" x14ac:dyDescent="0.2">
      <c r="AA1838" s="72"/>
      <c r="AB1838" s="72"/>
      <c r="AC1838" s="72"/>
      <c r="AD1838" s="72"/>
      <c r="AE1838" s="72"/>
      <c r="AG1838" s="127"/>
      <c r="AN1838" s="72"/>
      <c r="AO1838" s="72"/>
      <c r="AP1838" s="72"/>
      <c r="AQ1838" s="72"/>
      <c r="AR1838" s="72"/>
      <c r="AS1838" s="72"/>
      <c r="AT1838" s="72"/>
      <c r="AU1838" s="72"/>
    </row>
    <row r="1839" spans="27:64" x14ac:dyDescent="0.2">
      <c r="AA1839" s="72"/>
      <c r="AB1839" s="72"/>
      <c r="AC1839" s="72"/>
      <c r="AD1839" s="72"/>
      <c r="AE1839" s="72"/>
      <c r="AG1839" s="127"/>
      <c r="AN1839" s="72"/>
      <c r="AO1839" s="72"/>
      <c r="AP1839" s="72"/>
      <c r="AQ1839" s="72"/>
      <c r="AR1839" s="72"/>
      <c r="AS1839" s="72"/>
      <c r="AT1839" s="72"/>
      <c r="AU1839" s="72"/>
    </row>
    <row r="1840" spans="27:64" x14ac:dyDescent="0.2">
      <c r="AA1840" s="72"/>
      <c r="AB1840" s="72"/>
      <c r="AC1840" s="72"/>
      <c r="AD1840" s="72"/>
      <c r="AE1840" s="72"/>
      <c r="AG1840" s="127"/>
      <c r="AN1840" s="72"/>
      <c r="AO1840" s="72"/>
      <c r="AP1840" s="72"/>
      <c r="AQ1840" s="72"/>
      <c r="AR1840" s="72"/>
      <c r="AS1840" s="72"/>
      <c r="AT1840" s="72"/>
      <c r="AU1840" s="72"/>
    </row>
    <row r="1841" spans="27:64" x14ac:dyDescent="0.2">
      <c r="AA1841" s="72"/>
      <c r="AB1841" s="72"/>
      <c r="AC1841" s="72"/>
      <c r="AD1841" s="72"/>
      <c r="AE1841" s="72"/>
      <c r="AG1841" s="127"/>
      <c r="AN1841" s="72"/>
      <c r="AO1841" s="72"/>
      <c r="AP1841" s="72"/>
      <c r="AQ1841" s="72"/>
      <c r="AR1841" s="72"/>
      <c r="AS1841" s="72"/>
      <c r="AT1841" s="72"/>
      <c r="AU1841" s="72"/>
    </row>
    <row r="1842" spans="27:64" x14ac:dyDescent="0.2">
      <c r="AA1842" s="72"/>
      <c r="AB1842" s="72"/>
      <c r="AC1842" s="72"/>
      <c r="AD1842" s="72"/>
      <c r="AE1842" s="72"/>
      <c r="AG1842" s="127"/>
      <c r="AN1842" s="72"/>
      <c r="AO1842" s="72"/>
      <c r="AP1842" s="72"/>
      <c r="AQ1842" s="72"/>
      <c r="AR1842" s="72"/>
      <c r="AS1842" s="72"/>
      <c r="AT1842" s="72"/>
      <c r="AU1842" s="72"/>
    </row>
    <row r="1843" spans="27:64" x14ac:dyDescent="0.2">
      <c r="AA1843" s="72"/>
      <c r="AB1843" s="72"/>
      <c r="AC1843" s="72"/>
      <c r="AD1843" s="72"/>
      <c r="AE1843" s="72"/>
      <c r="AG1843" s="127"/>
      <c r="AN1843" s="72"/>
      <c r="AO1843" s="72"/>
      <c r="AP1843" s="72"/>
      <c r="AQ1843" s="72"/>
      <c r="AR1843" s="72"/>
      <c r="AS1843" s="72"/>
      <c r="AT1843" s="72"/>
      <c r="AU1843" s="72"/>
    </row>
    <row r="1844" spans="27:64" x14ac:dyDescent="0.2">
      <c r="AA1844" s="72"/>
      <c r="AB1844" s="72"/>
      <c r="AC1844" s="72"/>
      <c r="AD1844" s="72"/>
      <c r="AE1844" s="72"/>
      <c r="AG1844" s="127"/>
      <c r="AN1844" s="72"/>
      <c r="AO1844" s="72"/>
      <c r="AP1844" s="72"/>
      <c r="AQ1844" s="72"/>
      <c r="AR1844" s="72"/>
      <c r="AS1844" s="72"/>
      <c r="AT1844" s="72"/>
      <c r="AU1844" s="72"/>
    </row>
    <row r="1845" spans="27:64" x14ac:dyDescent="0.2">
      <c r="AA1845" s="72"/>
      <c r="AB1845" s="72"/>
      <c r="AC1845" s="72"/>
      <c r="AD1845" s="72"/>
      <c r="AE1845" s="72"/>
      <c r="AG1845" s="127"/>
      <c r="AN1845" s="72"/>
      <c r="AO1845" s="72"/>
      <c r="AP1845" s="72"/>
      <c r="AQ1845" s="72"/>
      <c r="AR1845" s="72"/>
      <c r="AS1845" s="72"/>
      <c r="AT1845" s="72"/>
      <c r="AU1845" s="72"/>
    </row>
    <row r="1846" spans="27:64" x14ac:dyDescent="0.2">
      <c r="AA1846" s="72"/>
      <c r="AB1846" s="72"/>
      <c r="AC1846" s="72"/>
      <c r="AD1846" s="72"/>
      <c r="AE1846" s="72"/>
      <c r="AG1846" s="127"/>
      <c r="AN1846" s="72"/>
      <c r="AO1846" s="72"/>
      <c r="AP1846" s="72"/>
      <c r="AQ1846" s="72"/>
      <c r="AR1846" s="72"/>
      <c r="AS1846" s="72"/>
      <c r="AT1846" s="72"/>
      <c r="AU1846" s="72"/>
    </row>
    <row r="1847" spans="27:64" x14ac:dyDescent="0.2">
      <c r="AA1847" s="72"/>
      <c r="AB1847" s="72"/>
      <c r="AC1847" s="72"/>
      <c r="AD1847" s="72"/>
      <c r="AE1847" s="72"/>
      <c r="AG1847" s="127"/>
      <c r="AN1847" s="72"/>
      <c r="AO1847" s="72"/>
      <c r="AP1847" s="72"/>
      <c r="AQ1847" s="72"/>
      <c r="AR1847" s="72"/>
      <c r="AS1847" s="72"/>
      <c r="AT1847" s="72"/>
      <c r="AU1847" s="72"/>
    </row>
    <row r="1848" spans="27:64" x14ac:dyDescent="0.2">
      <c r="AA1848" s="72"/>
      <c r="AB1848" s="72"/>
      <c r="AC1848" s="72"/>
      <c r="AD1848" s="72"/>
      <c r="AE1848" s="72"/>
      <c r="AG1848" s="127"/>
      <c r="AN1848" s="72"/>
      <c r="AO1848" s="72"/>
      <c r="AP1848" s="72"/>
      <c r="AQ1848" s="72"/>
      <c r="AR1848" s="72"/>
      <c r="AS1848" s="72"/>
      <c r="AT1848" s="72"/>
      <c r="AU1848" s="72"/>
    </row>
    <row r="1849" spans="27:64" x14ac:dyDescent="0.2">
      <c r="AA1849" s="72"/>
      <c r="AB1849" s="72"/>
      <c r="AC1849" s="72"/>
      <c r="AD1849" s="72"/>
      <c r="AE1849" s="72"/>
      <c r="AG1849" s="127"/>
      <c r="AN1849" s="72"/>
      <c r="AO1849" s="72"/>
      <c r="AP1849" s="72"/>
      <c r="AQ1849" s="72"/>
      <c r="AR1849" s="72"/>
      <c r="AS1849" s="72"/>
      <c r="AT1849" s="72"/>
      <c r="AU1849" s="72"/>
      <c r="AV1849" s="72"/>
    </row>
    <row r="1850" spans="27:64" x14ac:dyDescent="0.2">
      <c r="AA1850" s="72"/>
      <c r="AB1850" s="72"/>
      <c r="AC1850" s="72"/>
      <c r="AD1850" s="72"/>
      <c r="AE1850" s="72"/>
      <c r="AG1850" s="127"/>
      <c r="AN1850" s="72"/>
      <c r="AO1850" s="72"/>
      <c r="AP1850" s="72"/>
      <c r="AQ1850" s="72"/>
      <c r="AR1850" s="72"/>
      <c r="AS1850" s="72"/>
      <c r="AT1850" s="72"/>
      <c r="AU1850" s="72"/>
    </row>
    <row r="1851" spans="27:64" x14ac:dyDescent="0.2">
      <c r="AA1851" s="72"/>
      <c r="AB1851" s="72"/>
      <c r="AC1851" s="72"/>
      <c r="AD1851" s="72"/>
      <c r="AE1851" s="72"/>
      <c r="AG1851" s="127"/>
      <c r="AN1851" s="72"/>
      <c r="AO1851" s="72"/>
      <c r="AP1851" s="72"/>
      <c r="AQ1851" s="72"/>
      <c r="AR1851" s="72"/>
      <c r="AS1851" s="72"/>
      <c r="AT1851" s="72"/>
      <c r="AU1851" s="72"/>
      <c r="AV1851" s="72"/>
      <c r="AW1851" s="72"/>
      <c r="AX1851" s="72"/>
      <c r="AY1851" s="72"/>
      <c r="AZ1851" s="72"/>
      <c r="BA1851" s="72"/>
      <c r="BB1851" s="72"/>
      <c r="BC1851" s="72"/>
      <c r="BD1851" s="72"/>
      <c r="BE1851" s="72"/>
      <c r="BF1851" s="72"/>
      <c r="BG1851" s="72"/>
      <c r="BH1851" s="72"/>
      <c r="BI1851" s="72"/>
      <c r="BJ1851" s="72"/>
      <c r="BK1851" s="72"/>
      <c r="BL1851" s="72"/>
    </row>
    <row r="1852" spans="27:64" x14ac:dyDescent="0.2">
      <c r="AA1852" s="72"/>
      <c r="AB1852" s="72"/>
      <c r="AC1852" s="72"/>
      <c r="AD1852" s="72"/>
      <c r="AE1852" s="72"/>
      <c r="AG1852" s="127"/>
      <c r="AN1852" s="72"/>
      <c r="AO1852" s="72"/>
      <c r="AP1852" s="72"/>
      <c r="AQ1852" s="72"/>
      <c r="AR1852" s="72"/>
      <c r="AS1852" s="72"/>
      <c r="AT1852" s="72"/>
      <c r="AU1852" s="72"/>
      <c r="AV1852" s="72"/>
    </row>
    <row r="1853" spans="27:64" x14ac:dyDescent="0.2">
      <c r="AA1853" s="72"/>
      <c r="AB1853" s="72"/>
      <c r="AC1853" s="72"/>
      <c r="AD1853" s="72"/>
      <c r="AE1853" s="72"/>
      <c r="AG1853" s="127"/>
      <c r="AN1853" s="72"/>
      <c r="AO1853" s="72"/>
      <c r="AP1853" s="72"/>
      <c r="AQ1853" s="72"/>
      <c r="AR1853" s="72"/>
      <c r="AS1853" s="72"/>
      <c r="AT1853" s="72"/>
      <c r="AU1853" s="72"/>
    </row>
    <row r="1854" spans="27:64" x14ac:dyDescent="0.2">
      <c r="AA1854" s="72"/>
      <c r="AB1854" s="72"/>
      <c r="AC1854" s="72"/>
      <c r="AD1854" s="72"/>
      <c r="AE1854" s="72"/>
      <c r="AG1854" s="127"/>
      <c r="AN1854" s="72"/>
      <c r="AO1854" s="72"/>
      <c r="AP1854" s="72"/>
      <c r="AQ1854" s="72"/>
      <c r="AR1854" s="72"/>
      <c r="AS1854" s="72"/>
      <c r="AT1854" s="72"/>
      <c r="AU1854" s="72"/>
    </row>
    <row r="1855" spans="27:64" x14ac:dyDescent="0.2">
      <c r="AA1855" s="72"/>
      <c r="AB1855" s="72"/>
      <c r="AC1855" s="72"/>
      <c r="AD1855" s="72"/>
      <c r="AE1855" s="72"/>
      <c r="AG1855" s="127"/>
      <c r="AN1855" s="72"/>
      <c r="AO1855" s="72"/>
      <c r="AP1855" s="72"/>
      <c r="AQ1855" s="72"/>
      <c r="AR1855" s="72"/>
      <c r="AS1855" s="72"/>
      <c r="AT1855" s="72"/>
      <c r="AU1855" s="72"/>
    </row>
    <row r="1856" spans="27:64" x14ac:dyDescent="0.2">
      <c r="AA1856" s="72"/>
      <c r="AB1856" s="72"/>
      <c r="AC1856" s="72"/>
      <c r="AD1856" s="72"/>
      <c r="AE1856" s="72"/>
      <c r="AG1856" s="127"/>
      <c r="AN1856" s="72"/>
      <c r="AO1856" s="72"/>
      <c r="AP1856" s="72"/>
      <c r="AQ1856" s="72"/>
      <c r="AR1856" s="72"/>
      <c r="AS1856" s="72"/>
      <c r="AT1856" s="72"/>
      <c r="AU1856" s="72"/>
    </row>
    <row r="1857" spans="27:47" x14ac:dyDescent="0.2">
      <c r="AA1857" s="72"/>
      <c r="AB1857" s="72"/>
      <c r="AC1857" s="72"/>
      <c r="AD1857" s="72"/>
      <c r="AE1857" s="72"/>
      <c r="AG1857" s="127"/>
      <c r="AN1857" s="72"/>
      <c r="AO1857" s="72"/>
      <c r="AP1857" s="72"/>
      <c r="AQ1857" s="72"/>
      <c r="AR1857" s="72"/>
      <c r="AS1857" s="72"/>
      <c r="AT1857" s="72"/>
      <c r="AU1857" s="72"/>
    </row>
    <row r="1858" spans="27:47" x14ac:dyDescent="0.2">
      <c r="AA1858" s="72"/>
      <c r="AB1858" s="72"/>
      <c r="AC1858" s="72"/>
      <c r="AD1858" s="72"/>
      <c r="AE1858" s="72"/>
      <c r="AG1858" s="127"/>
      <c r="AN1858" s="72"/>
      <c r="AO1858" s="72"/>
      <c r="AP1858" s="72"/>
      <c r="AQ1858" s="72"/>
      <c r="AR1858" s="72"/>
      <c r="AS1858" s="72"/>
      <c r="AT1858" s="72"/>
      <c r="AU1858" s="72"/>
    </row>
    <row r="1859" spans="27:47" x14ac:dyDescent="0.2">
      <c r="AA1859" s="72"/>
      <c r="AB1859" s="72"/>
      <c r="AC1859" s="72"/>
      <c r="AD1859" s="72"/>
      <c r="AE1859" s="72"/>
      <c r="AG1859" s="127"/>
      <c r="AN1859" s="72"/>
      <c r="AO1859" s="72"/>
      <c r="AP1859" s="72"/>
      <c r="AQ1859" s="72"/>
      <c r="AR1859" s="72"/>
      <c r="AS1859" s="72"/>
      <c r="AT1859" s="72"/>
      <c r="AU1859" s="72"/>
    </row>
    <row r="1860" spans="27:47" x14ac:dyDescent="0.2">
      <c r="AA1860" s="72"/>
      <c r="AB1860" s="72"/>
      <c r="AC1860" s="72"/>
      <c r="AD1860" s="72"/>
      <c r="AE1860" s="72"/>
      <c r="AG1860" s="127"/>
      <c r="AN1860" s="72"/>
      <c r="AO1860" s="72"/>
      <c r="AP1860" s="72"/>
      <c r="AQ1860" s="72"/>
      <c r="AR1860" s="72"/>
      <c r="AS1860" s="72"/>
      <c r="AT1860" s="72"/>
      <c r="AU1860" s="72"/>
    </row>
    <row r="1861" spans="27:47" x14ac:dyDescent="0.2">
      <c r="AA1861" s="72"/>
      <c r="AB1861" s="72"/>
      <c r="AC1861" s="72"/>
      <c r="AD1861" s="72"/>
      <c r="AE1861" s="72"/>
      <c r="AG1861" s="127"/>
      <c r="AN1861" s="72"/>
      <c r="AO1861" s="72"/>
      <c r="AP1861" s="72"/>
      <c r="AQ1861" s="72"/>
      <c r="AR1861" s="72"/>
      <c r="AS1861" s="72"/>
      <c r="AT1861" s="72"/>
      <c r="AU1861" s="72"/>
    </row>
    <row r="1862" spans="27:47" x14ac:dyDescent="0.2">
      <c r="AA1862" s="72"/>
      <c r="AB1862" s="72"/>
      <c r="AC1862" s="72"/>
      <c r="AD1862" s="72"/>
      <c r="AE1862" s="72"/>
      <c r="AG1862" s="127"/>
      <c r="AN1862" s="72"/>
      <c r="AO1862" s="72"/>
      <c r="AP1862" s="72"/>
      <c r="AQ1862" s="72"/>
      <c r="AR1862" s="72"/>
      <c r="AS1862" s="72"/>
      <c r="AT1862" s="72"/>
      <c r="AU1862" s="72"/>
    </row>
    <row r="1863" spans="27:47" x14ac:dyDescent="0.2">
      <c r="AA1863" s="72"/>
      <c r="AB1863" s="72"/>
      <c r="AC1863" s="72"/>
      <c r="AD1863" s="72"/>
      <c r="AE1863" s="72"/>
      <c r="AG1863" s="127"/>
      <c r="AN1863" s="72"/>
      <c r="AO1863" s="72"/>
      <c r="AP1863" s="72"/>
      <c r="AQ1863" s="72"/>
      <c r="AR1863" s="72"/>
      <c r="AS1863" s="72"/>
      <c r="AT1863" s="72"/>
      <c r="AU1863" s="72"/>
    </row>
    <row r="1864" spans="27:47" x14ac:dyDescent="0.2">
      <c r="AA1864" s="72"/>
      <c r="AB1864" s="72"/>
      <c r="AC1864" s="72"/>
      <c r="AD1864" s="72"/>
      <c r="AE1864" s="72"/>
      <c r="AG1864" s="127"/>
      <c r="AN1864" s="72"/>
      <c r="AO1864" s="72"/>
      <c r="AP1864" s="72"/>
      <c r="AQ1864" s="72"/>
      <c r="AR1864" s="72"/>
      <c r="AS1864" s="72"/>
      <c r="AT1864" s="72"/>
      <c r="AU1864" s="72"/>
    </row>
    <row r="1865" spans="27:47" x14ac:dyDescent="0.2">
      <c r="AA1865" s="72"/>
      <c r="AB1865" s="72"/>
      <c r="AC1865" s="72"/>
      <c r="AD1865" s="72"/>
      <c r="AE1865" s="72"/>
      <c r="AG1865" s="127"/>
      <c r="AN1865" s="72"/>
      <c r="AO1865" s="72"/>
      <c r="AP1865" s="72"/>
      <c r="AQ1865" s="72"/>
      <c r="AR1865" s="72"/>
      <c r="AS1865" s="72"/>
      <c r="AT1865" s="72"/>
      <c r="AU1865" s="72"/>
    </row>
    <row r="1866" spans="27:47" x14ac:dyDescent="0.2">
      <c r="AA1866" s="72"/>
      <c r="AB1866" s="72"/>
      <c r="AC1866" s="72"/>
      <c r="AD1866" s="72"/>
      <c r="AE1866" s="72"/>
      <c r="AG1866" s="127"/>
      <c r="AN1866" s="72"/>
      <c r="AO1866" s="72"/>
      <c r="AP1866" s="72"/>
      <c r="AQ1866" s="72"/>
      <c r="AR1866" s="72"/>
      <c r="AS1866" s="72"/>
      <c r="AT1866" s="72"/>
      <c r="AU1866" s="72"/>
    </row>
    <row r="1867" spans="27:47" x14ac:dyDescent="0.2">
      <c r="AA1867" s="72"/>
      <c r="AB1867" s="72"/>
      <c r="AC1867" s="72"/>
      <c r="AD1867" s="72"/>
      <c r="AE1867" s="72"/>
      <c r="AG1867" s="127"/>
      <c r="AN1867" s="72"/>
      <c r="AO1867" s="72"/>
      <c r="AP1867" s="72"/>
      <c r="AQ1867" s="72"/>
      <c r="AR1867" s="72"/>
      <c r="AS1867" s="72"/>
      <c r="AT1867" s="72"/>
      <c r="AU1867" s="72"/>
    </row>
    <row r="1868" spans="27:47" x14ac:dyDescent="0.2">
      <c r="AA1868" s="72"/>
      <c r="AB1868" s="72"/>
      <c r="AC1868" s="72"/>
      <c r="AD1868" s="72"/>
      <c r="AE1868" s="72"/>
      <c r="AG1868" s="127"/>
      <c r="AN1868" s="72"/>
      <c r="AO1868" s="72"/>
      <c r="AP1868" s="72"/>
      <c r="AQ1868" s="72"/>
      <c r="AR1868" s="72"/>
      <c r="AS1868" s="72"/>
      <c r="AT1868" s="72"/>
      <c r="AU1868" s="72"/>
    </row>
    <row r="1869" spans="27:47" x14ac:dyDescent="0.2">
      <c r="AA1869" s="72"/>
      <c r="AB1869" s="72"/>
      <c r="AC1869" s="72"/>
      <c r="AD1869" s="72"/>
      <c r="AE1869" s="72"/>
      <c r="AG1869" s="127"/>
      <c r="AN1869" s="72"/>
      <c r="AO1869" s="72"/>
      <c r="AP1869" s="72"/>
      <c r="AQ1869" s="72"/>
      <c r="AR1869" s="72"/>
      <c r="AS1869" s="72"/>
      <c r="AT1869" s="72"/>
      <c r="AU1869" s="72"/>
    </row>
    <row r="1870" spans="27:47" x14ac:dyDescent="0.2">
      <c r="AA1870" s="72"/>
      <c r="AB1870" s="72"/>
      <c r="AC1870" s="72"/>
      <c r="AD1870" s="72"/>
      <c r="AE1870" s="72"/>
      <c r="AG1870" s="127"/>
      <c r="AN1870" s="72"/>
      <c r="AO1870" s="72"/>
      <c r="AP1870" s="72"/>
      <c r="AQ1870" s="72"/>
      <c r="AR1870" s="72"/>
      <c r="AS1870" s="72"/>
      <c r="AT1870" s="72"/>
      <c r="AU1870" s="72"/>
    </row>
    <row r="1871" spans="27:47" x14ac:dyDescent="0.2">
      <c r="AA1871" s="72"/>
      <c r="AB1871" s="72"/>
      <c r="AC1871" s="72"/>
      <c r="AD1871" s="72"/>
      <c r="AE1871" s="72"/>
      <c r="AG1871" s="127"/>
      <c r="AN1871" s="72"/>
      <c r="AO1871" s="72"/>
      <c r="AP1871" s="72"/>
      <c r="AQ1871" s="72"/>
      <c r="AR1871" s="72"/>
      <c r="AS1871" s="72"/>
      <c r="AT1871" s="72"/>
      <c r="AU1871" s="72"/>
    </row>
    <row r="1872" spans="27:47" x14ac:dyDescent="0.2">
      <c r="AA1872" s="72"/>
      <c r="AB1872" s="72"/>
      <c r="AC1872" s="72"/>
      <c r="AD1872" s="72"/>
      <c r="AE1872" s="72"/>
      <c r="AG1872" s="127"/>
      <c r="AN1872" s="72"/>
      <c r="AO1872" s="72"/>
      <c r="AP1872" s="72"/>
      <c r="AQ1872" s="72"/>
      <c r="AR1872" s="72"/>
      <c r="AS1872" s="72"/>
      <c r="AT1872" s="72"/>
      <c r="AU1872" s="72"/>
    </row>
    <row r="1873" spans="27:47" x14ac:dyDescent="0.2">
      <c r="AA1873" s="72"/>
      <c r="AB1873" s="72"/>
      <c r="AC1873" s="72"/>
      <c r="AD1873" s="72"/>
      <c r="AE1873" s="72"/>
      <c r="AG1873" s="127"/>
      <c r="AN1873" s="72"/>
      <c r="AO1873" s="72"/>
      <c r="AP1873" s="72"/>
      <c r="AQ1873" s="72"/>
      <c r="AR1873" s="72"/>
      <c r="AS1873" s="72"/>
      <c r="AT1873" s="72"/>
      <c r="AU1873" s="72"/>
    </row>
    <row r="1874" spans="27:47" x14ac:dyDescent="0.2">
      <c r="AA1874" s="72"/>
      <c r="AB1874" s="72"/>
      <c r="AC1874" s="72"/>
      <c r="AD1874" s="72"/>
      <c r="AE1874" s="72"/>
      <c r="AG1874" s="127"/>
      <c r="AN1874" s="72"/>
      <c r="AO1874" s="72"/>
      <c r="AP1874" s="72"/>
      <c r="AQ1874" s="72"/>
      <c r="AR1874" s="72"/>
      <c r="AS1874" s="72"/>
      <c r="AT1874" s="72"/>
      <c r="AU1874" s="72"/>
    </row>
    <row r="1875" spans="27:47" x14ac:dyDescent="0.2">
      <c r="AA1875" s="72"/>
      <c r="AB1875" s="72"/>
      <c r="AC1875" s="72"/>
      <c r="AD1875" s="72"/>
      <c r="AE1875" s="72"/>
      <c r="AG1875" s="127"/>
      <c r="AN1875" s="72"/>
      <c r="AO1875" s="72"/>
      <c r="AP1875" s="72"/>
      <c r="AQ1875" s="72"/>
      <c r="AR1875" s="72"/>
      <c r="AS1875" s="72"/>
      <c r="AT1875" s="72"/>
      <c r="AU1875" s="72"/>
    </row>
    <row r="1876" spans="27:47" x14ac:dyDescent="0.2">
      <c r="AA1876" s="72"/>
      <c r="AB1876" s="72"/>
      <c r="AC1876" s="72"/>
      <c r="AD1876" s="72"/>
      <c r="AE1876" s="72"/>
      <c r="AG1876" s="127"/>
      <c r="AN1876" s="72"/>
      <c r="AO1876" s="72"/>
      <c r="AP1876" s="72"/>
      <c r="AQ1876" s="72"/>
      <c r="AR1876" s="72"/>
      <c r="AS1876" s="72"/>
      <c r="AT1876" s="72"/>
      <c r="AU1876" s="72"/>
    </row>
    <row r="1877" spans="27:47" x14ac:dyDescent="0.2">
      <c r="AA1877" s="72"/>
      <c r="AB1877" s="72"/>
      <c r="AC1877" s="72"/>
      <c r="AD1877" s="72"/>
      <c r="AE1877" s="72"/>
      <c r="AG1877" s="127"/>
      <c r="AN1877" s="72"/>
      <c r="AO1877" s="72"/>
      <c r="AP1877" s="72"/>
      <c r="AQ1877" s="72"/>
      <c r="AR1877" s="72"/>
      <c r="AS1877" s="72"/>
      <c r="AT1877" s="72"/>
      <c r="AU1877" s="72"/>
    </row>
    <row r="1878" spans="27:47" x14ac:dyDescent="0.2">
      <c r="AA1878" s="72"/>
      <c r="AB1878" s="72"/>
      <c r="AC1878" s="72"/>
      <c r="AD1878" s="72"/>
      <c r="AE1878" s="72"/>
      <c r="AG1878" s="127"/>
      <c r="AN1878" s="72"/>
      <c r="AO1878" s="72"/>
      <c r="AP1878" s="72"/>
      <c r="AQ1878" s="72"/>
      <c r="AR1878" s="72"/>
      <c r="AS1878" s="72"/>
      <c r="AT1878" s="72"/>
      <c r="AU1878" s="72"/>
    </row>
    <row r="1879" spans="27:47" x14ac:dyDescent="0.2">
      <c r="AA1879" s="72"/>
      <c r="AB1879" s="72"/>
      <c r="AC1879" s="72"/>
      <c r="AD1879" s="72"/>
      <c r="AE1879" s="72"/>
      <c r="AG1879" s="127"/>
      <c r="AN1879" s="72"/>
      <c r="AO1879" s="72"/>
      <c r="AP1879" s="72"/>
      <c r="AQ1879" s="72"/>
      <c r="AR1879" s="72"/>
      <c r="AS1879" s="72"/>
      <c r="AT1879" s="72"/>
      <c r="AU1879" s="72"/>
    </row>
    <row r="1880" spans="27:47" x14ac:dyDescent="0.2">
      <c r="AA1880" s="72"/>
      <c r="AB1880" s="72"/>
      <c r="AC1880" s="72"/>
      <c r="AD1880" s="72"/>
      <c r="AE1880" s="72"/>
      <c r="AG1880" s="127"/>
      <c r="AN1880" s="72"/>
      <c r="AO1880" s="72"/>
      <c r="AP1880" s="72"/>
      <c r="AQ1880" s="72"/>
      <c r="AR1880" s="72"/>
      <c r="AS1880" s="72"/>
      <c r="AT1880" s="72"/>
      <c r="AU1880" s="72"/>
    </row>
    <row r="1881" spans="27:47" x14ac:dyDescent="0.2">
      <c r="AA1881" s="72"/>
      <c r="AB1881" s="72"/>
      <c r="AC1881" s="72"/>
      <c r="AD1881" s="72"/>
      <c r="AE1881" s="72"/>
      <c r="AG1881" s="127"/>
      <c r="AN1881" s="72"/>
      <c r="AO1881" s="72"/>
      <c r="AP1881" s="72"/>
      <c r="AQ1881" s="72"/>
      <c r="AR1881" s="72"/>
      <c r="AS1881" s="72"/>
      <c r="AT1881" s="72"/>
      <c r="AU1881" s="72"/>
    </row>
    <row r="1882" spans="27:47" x14ac:dyDescent="0.2">
      <c r="AA1882" s="72"/>
      <c r="AB1882" s="72"/>
      <c r="AC1882" s="72"/>
      <c r="AD1882" s="72"/>
      <c r="AE1882" s="72"/>
      <c r="AG1882" s="127"/>
      <c r="AN1882" s="72"/>
      <c r="AO1882" s="72"/>
      <c r="AP1882" s="72"/>
      <c r="AQ1882" s="72"/>
      <c r="AR1882" s="72"/>
      <c r="AS1882" s="72"/>
      <c r="AT1882" s="72"/>
      <c r="AU1882" s="72"/>
    </row>
    <row r="1883" spans="27:47" x14ac:dyDescent="0.2">
      <c r="AA1883" s="72"/>
      <c r="AB1883" s="72"/>
      <c r="AC1883" s="72"/>
      <c r="AD1883" s="72"/>
      <c r="AE1883" s="72"/>
      <c r="AG1883" s="127"/>
      <c r="AN1883" s="72"/>
      <c r="AO1883" s="72"/>
      <c r="AP1883" s="72"/>
      <c r="AQ1883" s="72"/>
      <c r="AR1883" s="72"/>
      <c r="AS1883" s="72"/>
      <c r="AT1883" s="72"/>
      <c r="AU1883" s="72"/>
    </row>
    <row r="1884" spans="27:47" x14ac:dyDescent="0.2">
      <c r="AA1884" s="72"/>
      <c r="AB1884" s="72"/>
      <c r="AC1884" s="72"/>
      <c r="AD1884" s="72"/>
      <c r="AE1884" s="72"/>
      <c r="AG1884" s="127"/>
      <c r="AN1884" s="72"/>
      <c r="AO1884" s="72"/>
      <c r="AP1884" s="72"/>
      <c r="AQ1884" s="72"/>
      <c r="AR1884" s="72"/>
      <c r="AS1884" s="72"/>
      <c r="AT1884" s="72"/>
      <c r="AU1884" s="72"/>
    </row>
    <row r="1885" spans="27:47" x14ac:dyDescent="0.2">
      <c r="AA1885" s="72"/>
      <c r="AB1885" s="72"/>
      <c r="AC1885" s="72"/>
      <c r="AD1885" s="72"/>
      <c r="AE1885" s="72"/>
      <c r="AG1885" s="127"/>
      <c r="AN1885" s="72"/>
      <c r="AO1885" s="72"/>
      <c r="AP1885" s="72"/>
      <c r="AQ1885" s="72"/>
      <c r="AR1885" s="72"/>
      <c r="AS1885" s="72"/>
      <c r="AT1885" s="72"/>
      <c r="AU1885" s="72"/>
    </row>
    <row r="1886" spans="27:47" x14ac:dyDescent="0.2">
      <c r="AA1886" s="72"/>
      <c r="AB1886" s="72"/>
      <c r="AC1886" s="72"/>
      <c r="AD1886" s="72"/>
      <c r="AE1886" s="72"/>
      <c r="AG1886" s="127"/>
      <c r="AN1886" s="72"/>
      <c r="AO1886" s="72"/>
      <c r="AP1886" s="72"/>
      <c r="AQ1886" s="72"/>
      <c r="AR1886" s="72"/>
      <c r="AS1886" s="72"/>
      <c r="AT1886" s="72"/>
      <c r="AU1886" s="72"/>
    </row>
    <row r="1887" spans="27:47" x14ac:dyDescent="0.2">
      <c r="AA1887" s="72"/>
      <c r="AB1887" s="72"/>
      <c r="AC1887" s="72"/>
      <c r="AD1887" s="72"/>
      <c r="AE1887" s="72"/>
      <c r="AG1887" s="127"/>
      <c r="AN1887" s="72"/>
      <c r="AO1887" s="72"/>
      <c r="AP1887" s="72"/>
      <c r="AQ1887" s="72"/>
      <c r="AR1887" s="72"/>
      <c r="AS1887" s="72"/>
      <c r="AT1887" s="72"/>
      <c r="AU1887" s="72"/>
    </row>
    <row r="1888" spans="27:47" x14ac:dyDescent="0.2">
      <c r="AA1888" s="72"/>
      <c r="AB1888" s="72"/>
      <c r="AC1888" s="72"/>
      <c r="AD1888" s="72"/>
      <c r="AE1888" s="72"/>
      <c r="AG1888" s="127"/>
      <c r="AN1888" s="72"/>
      <c r="AO1888" s="72"/>
      <c r="AP1888" s="72"/>
      <c r="AQ1888" s="72"/>
      <c r="AR1888" s="72"/>
      <c r="AS1888" s="72"/>
      <c r="AT1888" s="72"/>
      <c r="AU1888" s="72"/>
    </row>
    <row r="1889" spans="27:47" x14ac:dyDescent="0.2">
      <c r="AA1889" s="72"/>
      <c r="AB1889" s="72"/>
      <c r="AC1889" s="72"/>
      <c r="AD1889" s="72"/>
      <c r="AE1889" s="72"/>
      <c r="AG1889" s="127"/>
      <c r="AN1889" s="72"/>
      <c r="AO1889" s="72"/>
      <c r="AP1889" s="72"/>
      <c r="AQ1889" s="72"/>
      <c r="AR1889" s="72"/>
      <c r="AS1889" s="72"/>
      <c r="AT1889" s="72"/>
      <c r="AU1889" s="72"/>
    </row>
    <row r="1890" spans="27:47" x14ac:dyDescent="0.2">
      <c r="AA1890" s="72"/>
      <c r="AB1890" s="72"/>
      <c r="AC1890" s="72"/>
      <c r="AD1890" s="72"/>
      <c r="AE1890" s="72"/>
      <c r="AG1890" s="127"/>
      <c r="AN1890" s="72"/>
      <c r="AO1890" s="72"/>
      <c r="AP1890" s="72"/>
      <c r="AQ1890" s="72"/>
      <c r="AR1890" s="72"/>
      <c r="AS1890" s="72"/>
      <c r="AT1890" s="72"/>
      <c r="AU1890" s="72"/>
    </row>
    <row r="1891" spans="27:47" x14ac:dyDescent="0.2">
      <c r="AA1891" s="72"/>
      <c r="AB1891" s="72"/>
      <c r="AC1891" s="72"/>
      <c r="AD1891" s="72"/>
      <c r="AE1891" s="72"/>
      <c r="AG1891" s="127"/>
      <c r="AN1891" s="72"/>
      <c r="AO1891" s="72"/>
      <c r="AP1891" s="72"/>
      <c r="AQ1891" s="72"/>
      <c r="AR1891" s="72"/>
      <c r="AS1891" s="72"/>
      <c r="AT1891" s="72"/>
      <c r="AU1891" s="72"/>
    </row>
    <row r="1892" spans="27:47" x14ac:dyDescent="0.2">
      <c r="AA1892" s="72"/>
      <c r="AB1892" s="72"/>
      <c r="AC1892" s="72"/>
      <c r="AD1892" s="72"/>
      <c r="AE1892" s="72"/>
      <c r="AG1892" s="127"/>
      <c r="AN1892" s="72"/>
      <c r="AO1892" s="72"/>
      <c r="AP1892" s="72"/>
      <c r="AQ1892" s="72"/>
      <c r="AR1892" s="72"/>
      <c r="AS1892" s="72"/>
      <c r="AT1892" s="72"/>
      <c r="AU1892" s="72"/>
    </row>
    <row r="1893" spans="27:47" x14ac:dyDescent="0.2">
      <c r="AA1893" s="72"/>
      <c r="AB1893" s="72"/>
      <c r="AC1893" s="72"/>
      <c r="AD1893" s="72"/>
      <c r="AE1893" s="72"/>
      <c r="AG1893" s="127"/>
      <c r="AN1893" s="72"/>
      <c r="AO1893" s="72"/>
      <c r="AP1893" s="72"/>
      <c r="AQ1893" s="72"/>
      <c r="AR1893" s="72"/>
      <c r="AS1893" s="72"/>
      <c r="AT1893" s="72"/>
      <c r="AU1893" s="72"/>
    </row>
    <row r="1894" spans="27:47" x14ac:dyDescent="0.2">
      <c r="AA1894" s="72"/>
      <c r="AB1894" s="72"/>
      <c r="AC1894" s="72"/>
      <c r="AD1894" s="72"/>
      <c r="AE1894" s="72"/>
      <c r="AG1894" s="127"/>
      <c r="AN1894" s="72"/>
      <c r="AO1894" s="72"/>
      <c r="AP1894" s="72"/>
      <c r="AQ1894" s="72"/>
      <c r="AR1894" s="72"/>
      <c r="AS1894" s="72"/>
      <c r="AT1894" s="72"/>
      <c r="AU1894" s="72"/>
    </row>
    <row r="1895" spans="27:47" x14ac:dyDescent="0.2">
      <c r="AA1895" s="72"/>
      <c r="AB1895" s="72"/>
      <c r="AC1895" s="72"/>
      <c r="AD1895" s="72"/>
      <c r="AE1895" s="72"/>
      <c r="AG1895" s="127"/>
      <c r="AN1895" s="72"/>
      <c r="AO1895" s="72"/>
      <c r="AP1895" s="72"/>
      <c r="AQ1895" s="72"/>
      <c r="AR1895" s="72"/>
      <c r="AS1895" s="72"/>
      <c r="AT1895" s="72"/>
      <c r="AU1895" s="72"/>
    </row>
    <row r="1896" spans="27:47" x14ac:dyDescent="0.2">
      <c r="AA1896" s="72"/>
      <c r="AB1896" s="72"/>
      <c r="AC1896" s="72"/>
      <c r="AD1896" s="72"/>
      <c r="AE1896" s="72"/>
      <c r="AG1896" s="127"/>
      <c r="AN1896" s="72"/>
      <c r="AO1896" s="72"/>
      <c r="AP1896" s="72"/>
      <c r="AQ1896" s="72"/>
      <c r="AR1896" s="72"/>
      <c r="AS1896" s="72"/>
      <c r="AT1896" s="72"/>
      <c r="AU1896" s="72"/>
    </row>
    <row r="1897" spans="27:47" x14ac:dyDescent="0.2">
      <c r="AA1897" s="72"/>
      <c r="AB1897" s="72"/>
      <c r="AC1897" s="72"/>
      <c r="AD1897" s="72"/>
      <c r="AE1897" s="72"/>
      <c r="AG1897" s="127"/>
      <c r="AN1897" s="72"/>
      <c r="AO1897" s="72"/>
      <c r="AP1897" s="72"/>
      <c r="AQ1897" s="72"/>
      <c r="AR1897" s="72"/>
      <c r="AS1897" s="72"/>
      <c r="AT1897" s="72"/>
      <c r="AU1897" s="72"/>
    </row>
    <row r="1898" spans="27:47" x14ac:dyDescent="0.2">
      <c r="AA1898" s="72"/>
      <c r="AB1898" s="72"/>
      <c r="AC1898" s="72"/>
      <c r="AD1898" s="72"/>
      <c r="AE1898" s="72"/>
      <c r="AG1898" s="127"/>
      <c r="AN1898" s="72"/>
      <c r="AO1898" s="72"/>
      <c r="AP1898" s="72"/>
      <c r="AQ1898" s="72"/>
      <c r="AR1898" s="72"/>
      <c r="AS1898" s="72"/>
      <c r="AT1898" s="72"/>
      <c r="AU1898" s="72"/>
    </row>
    <row r="1899" spans="27:47" x14ac:dyDescent="0.2">
      <c r="AA1899" s="72"/>
      <c r="AB1899" s="72"/>
      <c r="AC1899" s="72"/>
      <c r="AD1899" s="72"/>
      <c r="AE1899" s="72"/>
      <c r="AG1899" s="127"/>
      <c r="AN1899" s="72"/>
      <c r="AO1899" s="72"/>
      <c r="AP1899" s="72"/>
      <c r="AQ1899" s="72"/>
      <c r="AR1899" s="72"/>
      <c r="AS1899" s="72"/>
      <c r="AT1899" s="72"/>
      <c r="AU1899" s="72"/>
    </row>
    <row r="1900" spans="27:47" x14ac:dyDescent="0.2">
      <c r="AA1900" s="72"/>
      <c r="AB1900" s="72"/>
      <c r="AC1900" s="72"/>
      <c r="AD1900" s="72"/>
      <c r="AE1900" s="72"/>
      <c r="AG1900" s="127"/>
      <c r="AN1900" s="72"/>
      <c r="AO1900" s="72"/>
      <c r="AP1900" s="72"/>
      <c r="AQ1900" s="72"/>
      <c r="AR1900" s="72"/>
      <c r="AS1900" s="72"/>
      <c r="AT1900" s="72"/>
      <c r="AU1900" s="72"/>
    </row>
    <row r="1901" spans="27:47" x14ac:dyDescent="0.2">
      <c r="AA1901" s="72"/>
      <c r="AB1901" s="72"/>
      <c r="AC1901" s="72"/>
      <c r="AD1901" s="72"/>
      <c r="AE1901" s="72"/>
      <c r="AG1901" s="127"/>
      <c r="AN1901" s="72"/>
      <c r="AO1901" s="72"/>
      <c r="AP1901" s="72"/>
      <c r="AQ1901" s="72"/>
      <c r="AR1901" s="72"/>
      <c r="AS1901" s="72"/>
      <c r="AT1901" s="72"/>
      <c r="AU1901" s="72"/>
    </row>
    <row r="1902" spans="27:47" x14ac:dyDescent="0.2">
      <c r="AA1902" s="72"/>
      <c r="AB1902" s="72"/>
      <c r="AC1902" s="72"/>
      <c r="AD1902" s="72"/>
      <c r="AE1902" s="72"/>
      <c r="AG1902" s="127"/>
      <c r="AN1902" s="72"/>
      <c r="AO1902" s="72"/>
      <c r="AP1902" s="72"/>
      <c r="AQ1902" s="72"/>
      <c r="AR1902" s="72"/>
      <c r="AS1902" s="72"/>
      <c r="AT1902" s="72"/>
      <c r="AU1902" s="72"/>
    </row>
    <row r="1903" spans="27:47" x14ac:dyDescent="0.2">
      <c r="AA1903" s="72"/>
      <c r="AB1903" s="72"/>
      <c r="AC1903" s="72"/>
      <c r="AD1903" s="72"/>
      <c r="AE1903" s="72"/>
      <c r="AG1903" s="127"/>
      <c r="AN1903" s="72"/>
      <c r="AO1903" s="72"/>
      <c r="AP1903" s="72"/>
      <c r="AQ1903" s="72"/>
      <c r="AR1903" s="72"/>
      <c r="AS1903" s="72"/>
      <c r="AT1903" s="72"/>
      <c r="AU1903" s="72"/>
    </row>
    <row r="1904" spans="27:47" x14ac:dyDescent="0.2">
      <c r="AA1904" s="72"/>
      <c r="AB1904" s="72"/>
      <c r="AC1904" s="72"/>
      <c r="AD1904" s="72"/>
      <c r="AE1904" s="72"/>
      <c r="AG1904" s="127"/>
      <c r="AN1904" s="72"/>
      <c r="AO1904" s="72"/>
      <c r="AP1904" s="72"/>
      <c r="AQ1904" s="72"/>
      <c r="AR1904" s="72"/>
      <c r="AS1904" s="72"/>
      <c r="AT1904" s="72"/>
      <c r="AU1904" s="72"/>
    </row>
    <row r="1905" spans="27:48" x14ac:dyDescent="0.2">
      <c r="AA1905" s="72"/>
      <c r="AB1905" s="72"/>
      <c r="AC1905" s="72"/>
      <c r="AD1905" s="72"/>
      <c r="AE1905" s="72"/>
      <c r="AG1905" s="127"/>
      <c r="AN1905" s="72"/>
      <c r="AO1905" s="72"/>
      <c r="AP1905" s="72"/>
      <c r="AQ1905" s="72"/>
      <c r="AR1905" s="72"/>
      <c r="AS1905" s="72"/>
      <c r="AT1905" s="72"/>
      <c r="AU1905" s="72"/>
    </row>
    <row r="1906" spans="27:48" x14ac:dyDescent="0.2">
      <c r="AA1906" s="72"/>
      <c r="AB1906" s="72"/>
      <c r="AC1906" s="72"/>
      <c r="AD1906" s="72"/>
      <c r="AE1906" s="72"/>
      <c r="AG1906" s="127"/>
      <c r="AN1906" s="72"/>
      <c r="AO1906" s="72"/>
      <c r="AP1906" s="72"/>
      <c r="AQ1906" s="72"/>
      <c r="AR1906" s="72"/>
      <c r="AS1906" s="72"/>
      <c r="AT1906" s="72"/>
      <c r="AU1906" s="72"/>
    </row>
    <row r="1907" spans="27:48" x14ac:dyDescent="0.2">
      <c r="AA1907" s="72"/>
      <c r="AB1907" s="72"/>
      <c r="AC1907" s="72"/>
      <c r="AD1907" s="72"/>
      <c r="AE1907" s="72"/>
      <c r="AG1907" s="127"/>
      <c r="AN1907" s="72"/>
      <c r="AO1907" s="72"/>
      <c r="AP1907" s="72"/>
      <c r="AQ1907" s="72"/>
      <c r="AR1907" s="72"/>
      <c r="AS1907" s="72"/>
      <c r="AT1907" s="72"/>
      <c r="AU1907" s="72"/>
    </row>
    <row r="1908" spans="27:48" x14ac:dyDescent="0.2">
      <c r="AA1908" s="72"/>
      <c r="AB1908" s="72"/>
      <c r="AC1908" s="72"/>
      <c r="AD1908" s="72"/>
      <c r="AE1908" s="72"/>
      <c r="AG1908" s="127"/>
      <c r="AN1908" s="72"/>
      <c r="AO1908" s="72"/>
      <c r="AP1908" s="72"/>
      <c r="AQ1908" s="72"/>
      <c r="AR1908" s="72"/>
      <c r="AS1908" s="72"/>
      <c r="AT1908" s="72"/>
      <c r="AU1908" s="72"/>
    </row>
    <row r="1909" spans="27:48" x14ac:dyDescent="0.2">
      <c r="AA1909" s="72"/>
      <c r="AB1909" s="72"/>
      <c r="AC1909" s="72"/>
      <c r="AD1909" s="72"/>
      <c r="AE1909" s="72"/>
      <c r="AG1909" s="127"/>
      <c r="AN1909" s="72"/>
      <c r="AO1909" s="72"/>
      <c r="AP1909" s="72"/>
      <c r="AQ1909" s="72"/>
      <c r="AR1909" s="72"/>
      <c r="AS1909" s="72"/>
      <c r="AT1909" s="72"/>
      <c r="AU1909" s="72"/>
    </row>
    <row r="1910" spans="27:48" x14ac:dyDescent="0.2">
      <c r="AA1910" s="72"/>
      <c r="AB1910" s="72"/>
      <c r="AC1910" s="72"/>
      <c r="AD1910" s="72"/>
      <c r="AE1910" s="72"/>
      <c r="AG1910" s="127"/>
      <c r="AN1910" s="72"/>
      <c r="AO1910" s="72"/>
      <c r="AP1910" s="72"/>
      <c r="AQ1910" s="72"/>
      <c r="AR1910" s="72"/>
      <c r="AS1910" s="72"/>
      <c r="AT1910" s="72"/>
      <c r="AU1910" s="72"/>
    </row>
    <row r="1911" spans="27:48" x14ac:dyDescent="0.2">
      <c r="AA1911" s="72"/>
      <c r="AB1911" s="72"/>
      <c r="AC1911" s="72"/>
      <c r="AD1911" s="72"/>
      <c r="AE1911" s="72"/>
      <c r="AG1911" s="127"/>
      <c r="AN1911" s="72"/>
      <c r="AO1911" s="72"/>
      <c r="AP1911" s="72"/>
      <c r="AQ1911" s="72"/>
      <c r="AR1911" s="72"/>
      <c r="AS1911" s="72"/>
      <c r="AT1911" s="72"/>
      <c r="AU1911" s="72"/>
    </row>
    <row r="1912" spans="27:48" x14ac:dyDescent="0.2">
      <c r="AA1912" s="72"/>
      <c r="AB1912" s="72"/>
      <c r="AC1912" s="72"/>
      <c r="AD1912" s="72"/>
      <c r="AE1912" s="72"/>
      <c r="AG1912" s="127"/>
      <c r="AN1912" s="72"/>
      <c r="AO1912" s="72"/>
      <c r="AP1912" s="72"/>
      <c r="AQ1912" s="72"/>
      <c r="AR1912" s="72"/>
      <c r="AS1912" s="72"/>
      <c r="AT1912" s="72"/>
      <c r="AU1912" s="72"/>
    </row>
    <row r="1913" spans="27:48" x14ac:dyDescent="0.2">
      <c r="AA1913" s="72"/>
      <c r="AB1913" s="72"/>
      <c r="AC1913" s="72"/>
      <c r="AD1913" s="72"/>
      <c r="AE1913" s="72"/>
      <c r="AG1913" s="127"/>
      <c r="AN1913" s="72"/>
      <c r="AO1913" s="72"/>
      <c r="AP1913" s="72"/>
      <c r="AQ1913" s="72"/>
      <c r="AR1913" s="72"/>
      <c r="AS1913" s="72"/>
      <c r="AT1913" s="72"/>
      <c r="AU1913" s="72"/>
    </row>
    <row r="1914" spans="27:48" x14ac:dyDescent="0.2">
      <c r="AA1914" s="72"/>
      <c r="AB1914" s="72"/>
      <c r="AC1914" s="72"/>
      <c r="AD1914" s="72"/>
      <c r="AE1914" s="72"/>
      <c r="AG1914" s="127"/>
      <c r="AN1914" s="72"/>
      <c r="AO1914" s="72"/>
      <c r="AP1914" s="72"/>
      <c r="AQ1914" s="72"/>
      <c r="AR1914" s="72"/>
      <c r="AS1914" s="72"/>
      <c r="AT1914" s="72"/>
      <c r="AU1914" s="72"/>
    </row>
    <row r="1915" spans="27:48" x14ac:dyDescent="0.2">
      <c r="AA1915" s="72"/>
      <c r="AB1915" s="72"/>
      <c r="AC1915" s="72"/>
      <c r="AD1915" s="72"/>
      <c r="AE1915" s="72"/>
      <c r="AG1915" s="127"/>
      <c r="AN1915" s="72"/>
      <c r="AO1915" s="72"/>
      <c r="AP1915" s="72"/>
      <c r="AQ1915" s="72"/>
      <c r="AR1915" s="72"/>
      <c r="AS1915" s="72"/>
      <c r="AT1915" s="72"/>
      <c r="AU1915" s="72"/>
      <c r="AV1915" s="72"/>
    </row>
    <row r="1916" spans="27:48" x14ac:dyDescent="0.2">
      <c r="AA1916" s="72"/>
      <c r="AB1916" s="72"/>
      <c r="AC1916" s="72"/>
      <c r="AD1916" s="72"/>
      <c r="AE1916" s="72"/>
      <c r="AG1916" s="127"/>
      <c r="AN1916" s="72"/>
      <c r="AO1916" s="72"/>
      <c r="AP1916" s="72"/>
      <c r="AQ1916" s="72"/>
      <c r="AR1916" s="72"/>
      <c r="AS1916" s="72"/>
      <c r="AT1916" s="72"/>
      <c r="AU1916" s="72"/>
    </row>
    <row r="1917" spans="27:48" x14ac:dyDescent="0.2">
      <c r="AA1917" s="72"/>
      <c r="AB1917" s="72"/>
      <c r="AC1917" s="72"/>
      <c r="AD1917" s="72"/>
      <c r="AE1917" s="72"/>
      <c r="AG1917" s="127"/>
      <c r="AN1917" s="72"/>
      <c r="AO1917" s="72"/>
      <c r="AP1917" s="72"/>
      <c r="AQ1917" s="72"/>
      <c r="AR1917" s="72"/>
      <c r="AS1917" s="72"/>
      <c r="AT1917" s="72"/>
      <c r="AU1917" s="72"/>
    </row>
    <row r="1918" spans="27:48" x14ac:dyDescent="0.2">
      <c r="AA1918" s="72"/>
      <c r="AB1918" s="72"/>
      <c r="AC1918" s="72"/>
      <c r="AD1918" s="72"/>
      <c r="AE1918" s="72"/>
      <c r="AG1918" s="127"/>
      <c r="AN1918" s="72"/>
      <c r="AO1918" s="72"/>
      <c r="AP1918" s="72"/>
      <c r="AQ1918" s="72"/>
      <c r="AR1918" s="72"/>
      <c r="AS1918" s="72"/>
      <c r="AT1918" s="72"/>
      <c r="AU1918" s="72"/>
    </row>
    <row r="1919" spans="27:48" x14ac:dyDescent="0.2">
      <c r="AA1919" s="72"/>
      <c r="AB1919" s="72"/>
      <c r="AC1919" s="72"/>
      <c r="AD1919" s="72"/>
      <c r="AE1919" s="72"/>
      <c r="AG1919" s="127"/>
      <c r="AN1919" s="72"/>
      <c r="AO1919" s="72"/>
      <c r="AP1919" s="72"/>
      <c r="AQ1919" s="72"/>
      <c r="AR1919" s="72"/>
      <c r="AS1919" s="72"/>
      <c r="AT1919" s="72"/>
      <c r="AU1919" s="72"/>
      <c r="AV1919" s="72"/>
    </row>
    <row r="1920" spans="27:48" x14ac:dyDescent="0.2">
      <c r="AA1920" s="72"/>
      <c r="AB1920" s="72"/>
      <c r="AC1920" s="72"/>
      <c r="AD1920" s="72"/>
      <c r="AE1920" s="72"/>
      <c r="AG1920" s="127"/>
      <c r="AN1920" s="72"/>
      <c r="AO1920" s="72"/>
      <c r="AP1920" s="72"/>
      <c r="AQ1920" s="72"/>
      <c r="AR1920" s="72"/>
      <c r="AS1920" s="72"/>
      <c r="AT1920" s="72"/>
      <c r="AU1920" s="72"/>
    </row>
    <row r="1921" spans="27:48" x14ac:dyDescent="0.2">
      <c r="AA1921" s="72"/>
      <c r="AB1921" s="72"/>
      <c r="AC1921" s="72"/>
      <c r="AD1921" s="72"/>
      <c r="AE1921" s="72"/>
      <c r="AG1921" s="127"/>
      <c r="AN1921" s="72"/>
      <c r="AO1921" s="72"/>
      <c r="AP1921" s="72"/>
      <c r="AQ1921" s="72"/>
      <c r="AR1921" s="72"/>
      <c r="AS1921" s="72"/>
      <c r="AT1921" s="72"/>
      <c r="AU1921" s="72"/>
    </row>
    <row r="1922" spans="27:48" x14ac:dyDescent="0.2">
      <c r="AA1922" s="72"/>
      <c r="AB1922" s="72"/>
      <c r="AC1922" s="72"/>
      <c r="AD1922" s="72"/>
      <c r="AE1922" s="72"/>
      <c r="AG1922" s="127"/>
      <c r="AN1922" s="72"/>
      <c r="AO1922" s="72"/>
      <c r="AP1922" s="72"/>
      <c r="AQ1922" s="72"/>
      <c r="AR1922" s="72"/>
      <c r="AS1922" s="72"/>
      <c r="AT1922" s="72"/>
      <c r="AU1922" s="72"/>
      <c r="AV1922" s="72"/>
    </row>
    <row r="1923" spans="27:48" x14ac:dyDescent="0.2">
      <c r="AA1923" s="72"/>
      <c r="AB1923" s="72"/>
      <c r="AC1923" s="72"/>
      <c r="AD1923" s="72"/>
      <c r="AE1923" s="72"/>
      <c r="AG1923" s="127"/>
      <c r="AN1923" s="72"/>
      <c r="AO1923" s="72"/>
      <c r="AP1923" s="72"/>
      <c r="AQ1923" s="72"/>
      <c r="AR1923" s="72"/>
      <c r="AS1923" s="72"/>
      <c r="AT1923" s="72"/>
      <c r="AU1923" s="72"/>
    </row>
    <row r="1924" spans="27:48" x14ac:dyDescent="0.2">
      <c r="AA1924" s="72"/>
      <c r="AB1924" s="72"/>
      <c r="AC1924" s="72"/>
      <c r="AD1924" s="72"/>
      <c r="AE1924" s="72"/>
      <c r="AG1924" s="127"/>
      <c r="AN1924" s="72"/>
      <c r="AO1924" s="72"/>
      <c r="AP1924" s="72"/>
      <c r="AQ1924" s="72"/>
      <c r="AR1924" s="72"/>
      <c r="AS1924" s="72"/>
      <c r="AT1924" s="72"/>
      <c r="AU1924" s="72"/>
    </row>
    <row r="1925" spans="27:48" x14ac:dyDescent="0.2">
      <c r="AA1925" s="72"/>
      <c r="AB1925" s="72"/>
      <c r="AC1925" s="72"/>
      <c r="AD1925" s="72"/>
      <c r="AE1925" s="72"/>
      <c r="AG1925" s="127"/>
      <c r="AN1925" s="72"/>
      <c r="AO1925" s="72"/>
      <c r="AP1925" s="72"/>
      <c r="AQ1925" s="72"/>
      <c r="AR1925" s="72"/>
      <c r="AS1925" s="72"/>
      <c r="AT1925" s="72"/>
      <c r="AU1925" s="72"/>
    </row>
    <row r="1926" spans="27:48" x14ac:dyDescent="0.2">
      <c r="AA1926" s="72"/>
      <c r="AB1926" s="72"/>
      <c r="AC1926" s="72"/>
      <c r="AD1926" s="72"/>
      <c r="AE1926" s="72"/>
      <c r="AG1926" s="127"/>
      <c r="AN1926" s="72"/>
      <c r="AO1926" s="72"/>
      <c r="AP1926" s="72"/>
      <c r="AQ1926" s="72"/>
      <c r="AR1926" s="72"/>
      <c r="AS1926" s="72"/>
      <c r="AT1926" s="72"/>
      <c r="AU1926" s="72"/>
    </row>
    <row r="1927" spans="27:48" x14ac:dyDescent="0.2">
      <c r="AA1927" s="72"/>
      <c r="AB1927" s="72"/>
      <c r="AC1927" s="72"/>
      <c r="AD1927" s="72"/>
      <c r="AE1927" s="72"/>
      <c r="AG1927" s="127"/>
      <c r="AN1927" s="72"/>
      <c r="AO1927" s="72"/>
      <c r="AP1927" s="72"/>
      <c r="AQ1927" s="72"/>
      <c r="AR1927" s="72"/>
      <c r="AS1927" s="72"/>
      <c r="AT1927" s="72"/>
      <c r="AU1927" s="72"/>
    </row>
    <row r="1928" spans="27:48" x14ac:dyDescent="0.2">
      <c r="AA1928" s="72"/>
      <c r="AB1928" s="72"/>
      <c r="AC1928" s="72"/>
      <c r="AD1928" s="72"/>
      <c r="AE1928" s="72"/>
      <c r="AG1928" s="127"/>
      <c r="AN1928" s="72"/>
      <c r="AO1928" s="72"/>
      <c r="AP1928" s="72"/>
      <c r="AQ1928" s="72"/>
      <c r="AR1928" s="72"/>
      <c r="AS1928" s="72"/>
      <c r="AT1928" s="72"/>
      <c r="AU1928" s="72"/>
    </row>
    <row r="1929" spans="27:48" x14ac:dyDescent="0.2">
      <c r="AA1929" s="72"/>
      <c r="AB1929" s="72"/>
      <c r="AC1929" s="72"/>
      <c r="AD1929" s="72"/>
      <c r="AE1929" s="72"/>
      <c r="AG1929" s="127"/>
      <c r="AN1929" s="72"/>
      <c r="AO1929" s="72"/>
      <c r="AP1929" s="72"/>
      <c r="AQ1929" s="72"/>
      <c r="AR1929" s="72"/>
      <c r="AS1929" s="72"/>
      <c r="AT1929" s="72"/>
      <c r="AU1929" s="72"/>
    </row>
    <row r="1930" spans="27:48" x14ac:dyDescent="0.2">
      <c r="AA1930" s="72"/>
      <c r="AB1930" s="72"/>
      <c r="AC1930" s="72"/>
      <c r="AD1930" s="72"/>
      <c r="AE1930" s="72"/>
      <c r="AG1930" s="127"/>
      <c r="AN1930" s="72"/>
      <c r="AO1930" s="72"/>
      <c r="AP1930" s="72"/>
      <c r="AQ1930" s="72"/>
      <c r="AR1930" s="72"/>
      <c r="AS1930" s="72"/>
      <c r="AT1930" s="72"/>
      <c r="AU1930" s="72"/>
    </row>
    <row r="1931" spans="27:48" x14ac:dyDescent="0.2">
      <c r="AA1931" s="72"/>
      <c r="AB1931" s="72"/>
      <c r="AC1931" s="72"/>
      <c r="AD1931" s="72"/>
      <c r="AE1931" s="72"/>
      <c r="AG1931" s="127"/>
      <c r="AN1931" s="72"/>
      <c r="AO1931" s="72"/>
      <c r="AP1931" s="72"/>
      <c r="AQ1931" s="72"/>
      <c r="AR1931" s="72"/>
      <c r="AS1931" s="72"/>
      <c r="AT1931" s="72"/>
      <c r="AU1931" s="72"/>
    </row>
    <row r="1932" spans="27:48" x14ac:dyDescent="0.2">
      <c r="AA1932" s="72"/>
      <c r="AB1932" s="72"/>
      <c r="AC1932" s="72"/>
      <c r="AD1932" s="72"/>
      <c r="AE1932" s="72"/>
      <c r="AG1932" s="127"/>
      <c r="AN1932" s="72"/>
      <c r="AO1932" s="72"/>
      <c r="AP1932" s="72"/>
      <c r="AQ1932" s="72"/>
      <c r="AR1932" s="72"/>
      <c r="AS1932" s="72"/>
      <c r="AT1932" s="72"/>
      <c r="AU1932" s="72"/>
    </row>
    <row r="1933" spans="27:48" x14ac:dyDescent="0.2">
      <c r="AA1933" s="72"/>
      <c r="AB1933" s="72"/>
      <c r="AC1933" s="72"/>
      <c r="AD1933" s="72"/>
      <c r="AE1933" s="72"/>
      <c r="AG1933" s="127"/>
      <c r="AN1933" s="72"/>
      <c r="AO1933" s="72"/>
      <c r="AP1933" s="72"/>
      <c r="AQ1933" s="72"/>
      <c r="AR1933" s="72"/>
      <c r="AS1933" s="72"/>
      <c r="AT1933" s="72"/>
      <c r="AU1933" s="72"/>
    </row>
    <row r="1934" spans="27:48" x14ac:dyDescent="0.2">
      <c r="AA1934" s="72"/>
      <c r="AB1934" s="72"/>
      <c r="AC1934" s="72"/>
      <c r="AD1934" s="72"/>
      <c r="AE1934" s="72"/>
      <c r="AG1934" s="127"/>
      <c r="AN1934" s="72"/>
      <c r="AO1934" s="72"/>
      <c r="AP1934" s="72"/>
      <c r="AQ1934" s="72"/>
      <c r="AR1934" s="72"/>
      <c r="AS1934" s="72"/>
      <c r="AT1934" s="72"/>
      <c r="AU1934" s="72"/>
    </row>
    <row r="1935" spans="27:48" x14ac:dyDescent="0.2">
      <c r="AA1935" s="72"/>
      <c r="AB1935" s="72"/>
      <c r="AC1935" s="72"/>
      <c r="AD1935" s="72"/>
      <c r="AE1935" s="72"/>
      <c r="AG1935" s="127"/>
      <c r="AN1935" s="72"/>
      <c r="AO1935" s="72"/>
      <c r="AP1935" s="72"/>
      <c r="AQ1935" s="72"/>
      <c r="AR1935" s="72"/>
      <c r="AS1935" s="72"/>
      <c r="AT1935" s="72"/>
      <c r="AU1935" s="72"/>
    </row>
    <row r="1936" spans="27:48" x14ac:dyDescent="0.2">
      <c r="AA1936" s="72"/>
      <c r="AB1936" s="72"/>
      <c r="AC1936" s="72"/>
      <c r="AD1936" s="72"/>
      <c r="AE1936" s="72"/>
      <c r="AG1936" s="127"/>
      <c r="AN1936" s="72"/>
      <c r="AO1936" s="72"/>
      <c r="AP1936" s="72"/>
      <c r="AQ1936" s="72"/>
      <c r="AR1936" s="72"/>
      <c r="AS1936" s="72"/>
      <c r="AT1936" s="72"/>
      <c r="AU1936" s="72"/>
    </row>
    <row r="1937" spans="27:47" x14ac:dyDescent="0.2">
      <c r="AA1937" s="72"/>
      <c r="AB1937" s="72"/>
      <c r="AC1937" s="72"/>
      <c r="AD1937" s="72"/>
      <c r="AE1937" s="72"/>
      <c r="AG1937" s="127"/>
      <c r="AN1937" s="72"/>
      <c r="AO1937" s="72"/>
      <c r="AP1937" s="72"/>
      <c r="AQ1937" s="72"/>
      <c r="AR1937" s="72"/>
      <c r="AS1937" s="72"/>
      <c r="AT1937" s="72"/>
      <c r="AU1937" s="72"/>
    </row>
    <row r="1938" spans="27:47" x14ac:dyDescent="0.2">
      <c r="AA1938" s="72"/>
      <c r="AB1938" s="72"/>
      <c r="AC1938" s="72"/>
      <c r="AD1938" s="72"/>
      <c r="AE1938" s="72"/>
      <c r="AG1938" s="127"/>
      <c r="AN1938" s="72"/>
      <c r="AO1938" s="72"/>
      <c r="AP1938" s="72"/>
      <c r="AQ1938" s="72"/>
      <c r="AR1938" s="72"/>
      <c r="AS1938" s="72"/>
      <c r="AT1938" s="72"/>
      <c r="AU1938" s="72"/>
    </row>
    <row r="1939" spans="27:47" x14ac:dyDescent="0.2">
      <c r="AA1939" s="72"/>
      <c r="AB1939" s="72"/>
      <c r="AC1939" s="72"/>
      <c r="AD1939" s="72"/>
      <c r="AE1939" s="72"/>
      <c r="AG1939" s="127"/>
      <c r="AN1939" s="72"/>
      <c r="AO1939" s="72"/>
      <c r="AP1939" s="72"/>
      <c r="AQ1939" s="72"/>
      <c r="AR1939" s="72"/>
      <c r="AS1939" s="72"/>
      <c r="AT1939" s="72"/>
      <c r="AU1939" s="72"/>
    </row>
    <row r="1940" spans="27:47" x14ac:dyDescent="0.2">
      <c r="AA1940" s="72"/>
      <c r="AB1940" s="72"/>
      <c r="AC1940" s="72"/>
      <c r="AD1940" s="72"/>
      <c r="AE1940" s="72"/>
      <c r="AG1940" s="127"/>
      <c r="AN1940" s="72"/>
      <c r="AO1940" s="72"/>
      <c r="AP1940" s="72"/>
      <c r="AQ1940" s="72"/>
      <c r="AR1940" s="72"/>
      <c r="AS1940" s="72"/>
      <c r="AT1940" s="72"/>
      <c r="AU1940" s="72"/>
    </row>
    <row r="1941" spans="27:47" x14ac:dyDescent="0.2">
      <c r="AA1941" s="72"/>
      <c r="AB1941" s="72"/>
      <c r="AC1941" s="72"/>
      <c r="AD1941" s="72"/>
      <c r="AE1941" s="72"/>
      <c r="AG1941" s="127"/>
      <c r="AN1941" s="72"/>
      <c r="AO1941" s="72"/>
      <c r="AP1941" s="72"/>
      <c r="AQ1941" s="72"/>
      <c r="AR1941" s="72"/>
      <c r="AS1941" s="72"/>
      <c r="AT1941" s="72"/>
      <c r="AU1941" s="72"/>
    </row>
    <row r="1942" spans="27:47" x14ac:dyDescent="0.2">
      <c r="AA1942" s="72"/>
      <c r="AB1942" s="72"/>
      <c r="AC1942" s="72"/>
      <c r="AD1942" s="72"/>
      <c r="AE1942" s="72"/>
      <c r="AG1942" s="127"/>
      <c r="AN1942" s="72"/>
      <c r="AO1942" s="72"/>
      <c r="AP1942" s="72"/>
      <c r="AQ1942" s="72"/>
      <c r="AR1942" s="72"/>
      <c r="AS1942" s="72"/>
      <c r="AT1942" s="72"/>
      <c r="AU1942" s="72"/>
    </row>
    <row r="1943" spans="27:47" x14ac:dyDescent="0.2">
      <c r="AA1943" s="72"/>
      <c r="AB1943" s="72"/>
      <c r="AC1943" s="72"/>
      <c r="AD1943" s="72"/>
      <c r="AE1943" s="72"/>
      <c r="AG1943" s="127"/>
      <c r="AN1943" s="72"/>
      <c r="AO1943" s="72"/>
      <c r="AP1943" s="72"/>
      <c r="AQ1943" s="72"/>
      <c r="AR1943" s="72"/>
      <c r="AS1943" s="72"/>
      <c r="AT1943" s="72"/>
      <c r="AU1943" s="72"/>
    </row>
    <row r="1944" spans="27:47" x14ac:dyDescent="0.2">
      <c r="AA1944" s="72"/>
      <c r="AB1944" s="72"/>
      <c r="AC1944" s="72"/>
      <c r="AD1944" s="72"/>
      <c r="AE1944" s="72"/>
      <c r="AG1944" s="127"/>
      <c r="AN1944" s="72"/>
      <c r="AO1944" s="72"/>
      <c r="AP1944" s="72"/>
      <c r="AQ1944" s="72"/>
      <c r="AR1944" s="72"/>
      <c r="AS1944" s="72"/>
      <c r="AT1944" s="72"/>
      <c r="AU1944" s="72"/>
    </row>
    <row r="1945" spans="27:47" x14ac:dyDescent="0.2">
      <c r="AA1945" s="72"/>
      <c r="AB1945" s="72"/>
      <c r="AC1945" s="72"/>
      <c r="AD1945" s="72"/>
      <c r="AE1945" s="72"/>
      <c r="AG1945" s="127"/>
      <c r="AN1945" s="72"/>
      <c r="AO1945" s="72"/>
      <c r="AP1945" s="72"/>
      <c r="AQ1945" s="72"/>
      <c r="AR1945" s="72"/>
      <c r="AS1945" s="72"/>
      <c r="AT1945" s="72"/>
      <c r="AU1945" s="72"/>
    </row>
    <row r="1946" spans="27:47" x14ac:dyDescent="0.2">
      <c r="AA1946" s="72"/>
      <c r="AB1946" s="72"/>
      <c r="AC1946" s="72"/>
      <c r="AD1946" s="72"/>
      <c r="AE1946" s="72"/>
      <c r="AG1946" s="127"/>
      <c r="AN1946" s="72"/>
      <c r="AO1946" s="72"/>
      <c r="AP1946" s="72"/>
      <c r="AQ1946" s="72"/>
      <c r="AR1946" s="72"/>
      <c r="AS1946" s="72"/>
      <c r="AT1946" s="72"/>
      <c r="AU1946" s="72"/>
    </row>
    <row r="1947" spans="27:47" x14ac:dyDescent="0.2">
      <c r="AA1947" s="72"/>
      <c r="AB1947" s="72"/>
      <c r="AC1947" s="72"/>
      <c r="AD1947" s="72"/>
      <c r="AE1947" s="72"/>
      <c r="AG1947" s="127"/>
      <c r="AN1947" s="72"/>
      <c r="AO1947" s="72"/>
      <c r="AP1947" s="72"/>
      <c r="AQ1947" s="72"/>
      <c r="AR1947" s="72"/>
      <c r="AS1947" s="72"/>
      <c r="AT1947" s="72"/>
      <c r="AU1947" s="72"/>
    </row>
    <row r="1948" spans="27:47" x14ac:dyDescent="0.2">
      <c r="AA1948" s="72"/>
      <c r="AB1948" s="72"/>
      <c r="AC1948" s="72"/>
      <c r="AD1948" s="72"/>
      <c r="AE1948" s="72"/>
      <c r="AG1948" s="127"/>
      <c r="AN1948" s="72"/>
      <c r="AO1948" s="72"/>
      <c r="AP1948" s="72"/>
      <c r="AQ1948" s="72"/>
      <c r="AR1948" s="72"/>
      <c r="AS1948" s="72"/>
      <c r="AT1948" s="72"/>
      <c r="AU1948" s="72"/>
    </row>
    <row r="1949" spans="27:47" x14ac:dyDescent="0.2">
      <c r="AA1949" s="72"/>
      <c r="AB1949" s="72"/>
      <c r="AC1949" s="72"/>
      <c r="AD1949" s="72"/>
      <c r="AE1949" s="72"/>
      <c r="AG1949" s="127"/>
      <c r="AN1949" s="72"/>
      <c r="AO1949" s="72"/>
      <c r="AP1949" s="72"/>
      <c r="AQ1949" s="72"/>
      <c r="AR1949" s="72"/>
      <c r="AS1949" s="72"/>
      <c r="AT1949" s="72"/>
      <c r="AU1949" s="72"/>
    </row>
    <row r="1950" spans="27:47" x14ac:dyDescent="0.2">
      <c r="AA1950" s="72"/>
      <c r="AB1950" s="72"/>
      <c r="AC1950" s="72"/>
      <c r="AD1950" s="72"/>
      <c r="AE1950" s="72"/>
      <c r="AG1950" s="127"/>
      <c r="AN1950" s="72"/>
      <c r="AO1950" s="72"/>
      <c r="AP1950" s="72"/>
      <c r="AQ1950" s="72"/>
      <c r="AR1950" s="72"/>
      <c r="AS1950" s="72"/>
      <c r="AT1950" s="72"/>
      <c r="AU1950" s="72"/>
    </row>
    <row r="1951" spans="27:47" x14ac:dyDescent="0.2">
      <c r="AA1951" s="72"/>
      <c r="AB1951" s="72"/>
      <c r="AC1951" s="72"/>
      <c r="AD1951" s="72"/>
      <c r="AE1951" s="72"/>
      <c r="AG1951" s="127"/>
      <c r="AN1951" s="72"/>
      <c r="AO1951" s="72"/>
      <c r="AP1951" s="72"/>
      <c r="AQ1951" s="72"/>
      <c r="AR1951" s="72"/>
      <c r="AS1951" s="72"/>
      <c r="AT1951" s="72"/>
      <c r="AU1951" s="72"/>
    </row>
    <row r="1952" spans="27:47" x14ac:dyDescent="0.2">
      <c r="AA1952" s="72"/>
      <c r="AB1952" s="72"/>
      <c r="AC1952" s="72"/>
      <c r="AD1952" s="72"/>
      <c r="AE1952" s="72"/>
      <c r="AG1952" s="127"/>
      <c r="AN1952" s="72"/>
      <c r="AO1952" s="72"/>
      <c r="AP1952" s="72"/>
      <c r="AQ1952" s="72"/>
      <c r="AR1952" s="72"/>
      <c r="AS1952" s="72"/>
      <c r="AT1952" s="72"/>
      <c r="AU1952" s="72"/>
    </row>
    <row r="1953" spans="27:47" x14ac:dyDescent="0.2">
      <c r="AA1953" s="72"/>
      <c r="AB1953" s="72"/>
      <c r="AC1953" s="72"/>
      <c r="AD1953" s="72"/>
      <c r="AE1953" s="72"/>
      <c r="AG1953" s="127"/>
      <c r="AN1953" s="72"/>
      <c r="AO1953" s="72"/>
      <c r="AP1953" s="72"/>
      <c r="AQ1953" s="72"/>
      <c r="AR1953" s="72"/>
      <c r="AS1953" s="72"/>
      <c r="AT1953" s="72"/>
      <c r="AU1953" s="72"/>
    </row>
    <row r="1954" spans="27:47" x14ac:dyDescent="0.2">
      <c r="AA1954" s="72"/>
      <c r="AB1954" s="72"/>
      <c r="AC1954" s="72"/>
      <c r="AD1954" s="72"/>
      <c r="AE1954" s="72"/>
      <c r="AG1954" s="127"/>
      <c r="AN1954" s="72"/>
      <c r="AO1954" s="72"/>
      <c r="AP1954" s="72"/>
      <c r="AQ1954" s="72"/>
      <c r="AR1954" s="72"/>
      <c r="AS1954" s="72"/>
      <c r="AT1954" s="72"/>
      <c r="AU1954" s="72"/>
    </row>
    <row r="1955" spans="27:47" x14ac:dyDescent="0.2">
      <c r="AA1955" s="72"/>
      <c r="AB1955" s="72"/>
      <c r="AC1955" s="72"/>
      <c r="AD1955" s="72"/>
      <c r="AE1955" s="72"/>
      <c r="AG1955" s="127"/>
      <c r="AN1955" s="72"/>
      <c r="AO1955" s="72"/>
      <c r="AP1955" s="72"/>
      <c r="AQ1955" s="72"/>
      <c r="AR1955" s="72"/>
      <c r="AS1955" s="72"/>
      <c r="AT1955" s="72"/>
      <c r="AU1955" s="72"/>
    </row>
    <row r="1956" spans="27:47" x14ac:dyDescent="0.2">
      <c r="AA1956" s="72"/>
      <c r="AB1956" s="72"/>
      <c r="AC1956" s="72"/>
      <c r="AD1956" s="72"/>
      <c r="AE1956" s="72"/>
      <c r="AG1956" s="127"/>
      <c r="AN1956" s="72"/>
      <c r="AO1956" s="72"/>
      <c r="AP1956" s="72"/>
      <c r="AQ1956" s="72"/>
      <c r="AR1956" s="72"/>
      <c r="AS1956" s="72"/>
      <c r="AT1956" s="72"/>
      <c r="AU1956" s="72"/>
    </row>
    <row r="1957" spans="27:47" x14ac:dyDescent="0.2">
      <c r="AA1957" s="72"/>
      <c r="AB1957" s="72"/>
      <c r="AC1957" s="72"/>
      <c r="AD1957" s="72"/>
      <c r="AE1957" s="72"/>
      <c r="AG1957" s="127"/>
      <c r="AN1957" s="72"/>
      <c r="AO1957" s="72"/>
      <c r="AP1957" s="72"/>
      <c r="AQ1957" s="72"/>
      <c r="AR1957" s="72"/>
      <c r="AS1957" s="72"/>
      <c r="AT1957" s="72"/>
      <c r="AU1957" s="72"/>
    </row>
    <row r="1958" spans="27:47" x14ac:dyDescent="0.2">
      <c r="AA1958" s="72"/>
      <c r="AB1958" s="72"/>
      <c r="AC1958" s="72"/>
      <c r="AD1958" s="72"/>
      <c r="AE1958" s="72"/>
      <c r="AG1958" s="127"/>
      <c r="AN1958" s="72"/>
      <c r="AO1958" s="72"/>
      <c r="AP1958" s="72"/>
      <c r="AQ1958" s="72"/>
      <c r="AR1958" s="72"/>
      <c r="AS1958" s="72"/>
      <c r="AT1958" s="72"/>
      <c r="AU1958" s="72"/>
    </row>
    <row r="1959" spans="27:47" x14ac:dyDescent="0.2">
      <c r="AA1959" s="72"/>
      <c r="AB1959" s="72"/>
      <c r="AC1959" s="72"/>
      <c r="AD1959" s="72"/>
      <c r="AE1959" s="72"/>
      <c r="AG1959" s="127"/>
      <c r="AN1959" s="72"/>
      <c r="AO1959" s="72"/>
      <c r="AP1959" s="72"/>
      <c r="AQ1959" s="72"/>
      <c r="AR1959" s="72"/>
      <c r="AS1959" s="72"/>
      <c r="AT1959" s="72"/>
      <c r="AU1959" s="72"/>
    </row>
    <row r="1960" spans="27:47" x14ac:dyDescent="0.2">
      <c r="AA1960" s="72"/>
      <c r="AB1960" s="72"/>
      <c r="AC1960" s="72"/>
      <c r="AD1960" s="72"/>
      <c r="AE1960" s="72"/>
      <c r="AG1960" s="127"/>
      <c r="AN1960" s="72"/>
      <c r="AO1960" s="72"/>
      <c r="AP1960" s="72"/>
      <c r="AQ1960" s="72"/>
      <c r="AR1960" s="72"/>
      <c r="AS1960" s="72"/>
      <c r="AT1960" s="72"/>
      <c r="AU1960" s="72"/>
    </row>
    <row r="1961" spans="27:47" x14ac:dyDescent="0.2">
      <c r="AA1961" s="72"/>
      <c r="AB1961" s="72"/>
      <c r="AC1961" s="72"/>
      <c r="AD1961" s="72"/>
      <c r="AE1961" s="72"/>
      <c r="AG1961" s="127"/>
      <c r="AN1961" s="72"/>
      <c r="AO1961" s="72"/>
      <c r="AP1961" s="72"/>
      <c r="AQ1961" s="72"/>
      <c r="AR1961" s="72"/>
      <c r="AS1961" s="72"/>
      <c r="AT1961" s="72"/>
      <c r="AU1961" s="72"/>
    </row>
    <row r="1962" spans="27:47" x14ac:dyDescent="0.2">
      <c r="AA1962" s="72"/>
      <c r="AB1962" s="72"/>
      <c r="AC1962" s="72"/>
      <c r="AD1962" s="72"/>
      <c r="AE1962" s="72"/>
      <c r="AG1962" s="127"/>
      <c r="AN1962" s="72"/>
      <c r="AO1962" s="72"/>
      <c r="AP1962" s="72"/>
      <c r="AQ1962" s="72"/>
      <c r="AR1962" s="72"/>
      <c r="AS1962" s="72"/>
      <c r="AT1962" s="72"/>
      <c r="AU1962" s="72"/>
    </row>
    <row r="1963" spans="27:47" x14ac:dyDescent="0.2">
      <c r="AA1963" s="72"/>
      <c r="AB1963" s="72"/>
      <c r="AC1963" s="72"/>
      <c r="AD1963" s="72"/>
      <c r="AE1963" s="72"/>
      <c r="AG1963" s="127"/>
      <c r="AN1963" s="72"/>
      <c r="AO1963" s="72"/>
      <c r="AP1963" s="72"/>
      <c r="AQ1963" s="72"/>
      <c r="AR1963" s="72"/>
      <c r="AS1963" s="72"/>
      <c r="AT1963" s="72"/>
      <c r="AU1963" s="72"/>
    </row>
    <row r="1964" spans="27:47" x14ac:dyDescent="0.2">
      <c r="AA1964" s="72"/>
      <c r="AB1964" s="72"/>
      <c r="AC1964" s="72"/>
      <c r="AD1964" s="72"/>
      <c r="AE1964" s="72"/>
      <c r="AG1964" s="127"/>
      <c r="AN1964" s="72"/>
      <c r="AO1964" s="72"/>
      <c r="AP1964" s="72"/>
      <c r="AQ1964" s="72"/>
      <c r="AR1964" s="72"/>
      <c r="AS1964" s="72"/>
      <c r="AT1964" s="72"/>
      <c r="AU1964" s="72"/>
    </row>
    <row r="1965" spans="27:47" x14ac:dyDescent="0.2">
      <c r="AA1965" s="72"/>
      <c r="AB1965" s="72"/>
      <c r="AC1965" s="72"/>
      <c r="AD1965" s="72"/>
      <c r="AE1965" s="72"/>
      <c r="AG1965" s="127"/>
      <c r="AN1965" s="72"/>
      <c r="AO1965" s="72"/>
      <c r="AP1965" s="72"/>
      <c r="AQ1965" s="72"/>
      <c r="AR1965" s="72"/>
      <c r="AS1965" s="72"/>
      <c r="AT1965" s="72"/>
      <c r="AU1965" s="72"/>
    </row>
    <row r="1966" spans="27:47" x14ac:dyDescent="0.2">
      <c r="AA1966" s="72"/>
      <c r="AB1966" s="72"/>
      <c r="AC1966" s="72"/>
      <c r="AD1966" s="72"/>
      <c r="AE1966" s="72"/>
      <c r="AG1966" s="127"/>
      <c r="AN1966" s="72"/>
      <c r="AO1966" s="72"/>
      <c r="AP1966" s="72"/>
      <c r="AQ1966" s="72"/>
      <c r="AR1966" s="72"/>
      <c r="AS1966" s="72"/>
      <c r="AT1966" s="72"/>
      <c r="AU1966" s="72"/>
    </row>
    <row r="1967" spans="27:47" x14ac:dyDescent="0.2">
      <c r="AA1967" s="72"/>
      <c r="AB1967" s="72"/>
      <c r="AC1967" s="72"/>
      <c r="AD1967" s="72"/>
      <c r="AE1967" s="72"/>
      <c r="AG1967" s="127"/>
      <c r="AN1967" s="72"/>
      <c r="AO1967" s="72"/>
      <c r="AP1967" s="72"/>
      <c r="AQ1967" s="72"/>
      <c r="AR1967" s="72"/>
      <c r="AS1967" s="72"/>
      <c r="AT1967" s="72"/>
      <c r="AU1967" s="72"/>
    </row>
    <row r="1968" spans="27:47" x14ac:dyDescent="0.2">
      <c r="AA1968" s="72"/>
      <c r="AB1968" s="72"/>
      <c r="AC1968" s="72"/>
      <c r="AD1968" s="72"/>
      <c r="AE1968" s="72"/>
      <c r="AG1968" s="127"/>
      <c r="AN1968" s="72"/>
      <c r="AO1968" s="72"/>
      <c r="AP1968" s="72"/>
      <c r="AQ1968" s="72"/>
      <c r="AR1968" s="72"/>
      <c r="AS1968" s="72"/>
      <c r="AT1968" s="72"/>
      <c r="AU1968" s="72"/>
    </row>
    <row r="1969" spans="27:47" x14ac:dyDescent="0.2">
      <c r="AA1969" s="72"/>
      <c r="AB1969" s="72"/>
      <c r="AC1969" s="72"/>
      <c r="AD1969" s="72"/>
      <c r="AE1969" s="72"/>
      <c r="AG1969" s="127"/>
      <c r="AN1969" s="72"/>
      <c r="AO1969" s="72"/>
      <c r="AP1969" s="72"/>
      <c r="AQ1969" s="72"/>
      <c r="AR1969" s="72"/>
      <c r="AS1969" s="72"/>
      <c r="AT1969" s="72"/>
      <c r="AU1969" s="72"/>
    </row>
    <row r="1970" spans="27:47" x14ac:dyDescent="0.2">
      <c r="AA1970" s="72"/>
      <c r="AB1970" s="72"/>
      <c r="AC1970" s="72"/>
      <c r="AD1970" s="72"/>
      <c r="AE1970" s="72"/>
      <c r="AG1970" s="127"/>
      <c r="AN1970" s="72"/>
      <c r="AO1970" s="72"/>
      <c r="AP1970" s="72"/>
      <c r="AQ1970" s="72"/>
      <c r="AR1970" s="72"/>
      <c r="AS1970" s="72"/>
      <c r="AT1970" s="72"/>
      <c r="AU1970" s="72"/>
    </row>
    <row r="1971" spans="27:47" x14ac:dyDescent="0.2">
      <c r="AA1971" s="72"/>
      <c r="AB1971" s="72"/>
      <c r="AC1971" s="72"/>
      <c r="AD1971" s="72"/>
      <c r="AE1971" s="72"/>
      <c r="AG1971" s="127"/>
      <c r="AN1971" s="72"/>
      <c r="AO1971" s="72"/>
      <c r="AP1971" s="72"/>
      <c r="AQ1971" s="72"/>
      <c r="AR1971" s="72"/>
      <c r="AS1971" s="72"/>
      <c r="AT1971" s="72"/>
      <c r="AU1971" s="72"/>
    </row>
    <row r="1972" spans="27:47" x14ac:dyDescent="0.2">
      <c r="AA1972" s="72"/>
      <c r="AB1972" s="72"/>
      <c r="AC1972" s="72"/>
      <c r="AD1972" s="72"/>
      <c r="AE1972" s="72"/>
      <c r="AG1972" s="127"/>
      <c r="AN1972" s="72"/>
      <c r="AO1972" s="72"/>
      <c r="AP1972" s="72"/>
      <c r="AQ1972" s="72"/>
      <c r="AR1972" s="72"/>
      <c r="AS1972" s="72"/>
      <c r="AT1972" s="72"/>
      <c r="AU1972" s="72"/>
    </row>
    <row r="1973" spans="27:47" x14ac:dyDescent="0.2">
      <c r="AA1973" s="72"/>
      <c r="AB1973" s="72"/>
      <c r="AC1973" s="72"/>
      <c r="AD1973" s="72"/>
      <c r="AE1973" s="72"/>
      <c r="AG1973" s="127"/>
      <c r="AN1973" s="72"/>
      <c r="AO1973" s="72"/>
      <c r="AP1973" s="72"/>
      <c r="AQ1973" s="72"/>
      <c r="AR1973" s="72"/>
      <c r="AS1973" s="72"/>
      <c r="AT1973" s="72"/>
      <c r="AU1973" s="72"/>
    </row>
    <row r="1974" spans="27:47" x14ac:dyDescent="0.2">
      <c r="AA1974" s="72"/>
      <c r="AB1974" s="72"/>
      <c r="AC1974" s="72"/>
      <c r="AD1974" s="72"/>
      <c r="AE1974" s="72"/>
      <c r="AG1974" s="127"/>
      <c r="AN1974" s="72"/>
      <c r="AO1974" s="72"/>
      <c r="AP1974" s="72"/>
      <c r="AQ1974" s="72"/>
      <c r="AR1974" s="72"/>
      <c r="AS1974" s="72"/>
      <c r="AT1974" s="72"/>
      <c r="AU1974" s="72"/>
    </row>
    <row r="1975" spans="27:47" x14ac:dyDescent="0.2">
      <c r="AA1975" s="72"/>
      <c r="AB1975" s="72"/>
      <c r="AC1975" s="72"/>
      <c r="AD1975" s="72"/>
      <c r="AE1975" s="72"/>
      <c r="AG1975" s="127"/>
      <c r="AN1975" s="72"/>
      <c r="AO1975" s="72"/>
      <c r="AP1975" s="72"/>
      <c r="AQ1975" s="72"/>
      <c r="AR1975" s="72"/>
      <c r="AS1975" s="72"/>
      <c r="AT1975" s="72"/>
      <c r="AU1975" s="72"/>
    </row>
    <row r="1976" spans="27:47" x14ac:dyDescent="0.2">
      <c r="AA1976" s="72"/>
      <c r="AB1976" s="72"/>
      <c r="AC1976" s="72"/>
      <c r="AD1976" s="72"/>
      <c r="AE1976" s="72"/>
      <c r="AG1976" s="127"/>
      <c r="AN1976" s="72"/>
      <c r="AO1976" s="72"/>
      <c r="AP1976" s="72"/>
      <c r="AQ1976" s="72"/>
      <c r="AR1976" s="72"/>
      <c r="AS1976" s="72"/>
      <c r="AT1976" s="72"/>
      <c r="AU1976" s="72"/>
    </row>
    <row r="1977" spans="27:47" x14ac:dyDescent="0.2">
      <c r="AA1977" s="72"/>
      <c r="AB1977" s="72"/>
      <c r="AC1977" s="72"/>
      <c r="AD1977" s="72"/>
      <c r="AE1977" s="72"/>
      <c r="AG1977" s="127"/>
      <c r="AN1977" s="72"/>
      <c r="AO1977" s="72"/>
      <c r="AP1977" s="72"/>
      <c r="AQ1977" s="72"/>
      <c r="AR1977" s="72"/>
      <c r="AS1977" s="72"/>
      <c r="AT1977" s="72"/>
      <c r="AU1977" s="72"/>
    </row>
    <row r="1978" spans="27:47" x14ac:dyDescent="0.2">
      <c r="AA1978" s="72"/>
      <c r="AB1978" s="72"/>
      <c r="AC1978" s="72"/>
      <c r="AD1978" s="72"/>
      <c r="AE1978" s="72"/>
      <c r="AG1978" s="127"/>
      <c r="AN1978" s="72"/>
      <c r="AO1978" s="72"/>
      <c r="AP1978" s="72"/>
      <c r="AQ1978" s="72"/>
      <c r="AR1978" s="72"/>
      <c r="AS1978" s="72"/>
      <c r="AT1978" s="72"/>
      <c r="AU1978" s="72"/>
    </row>
    <row r="1979" spans="27:47" x14ac:dyDescent="0.2">
      <c r="AA1979" s="72"/>
      <c r="AB1979" s="72"/>
      <c r="AC1979" s="72"/>
      <c r="AD1979" s="72"/>
      <c r="AE1979" s="72"/>
      <c r="AG1979" s="127"/>
      <c r="AN1979" s="72"/>
      <c r="AO1979" s="72"/>
      <c r="AP1979" s="72"/>
      <c r="AQ1979" s="72"/>
      <c r="AR1979" s="72"/>
      <c r="AS1979" s="72"/>
      <c r="AT1979" s="72"/>
      <c r="AU1979" s="72"/>
    </row>
    <row r="1980" spans="27:47" x14ac:dyDescent="0.2">
      <c r="AA1980" s="72"/>
      <c r="AB1980" s="72"/>
      <c r="AC1980" s="72"/>
      <c r="AD1980" s="72"/>
      <c r="AE1980" s="72"/>
      <c r="AG1980" s="127"/>
      <c r="AN1980" s="72"/>
      <c r="AO1980" s="72"/>
      <c r="AP1980" s="72"/>
      <c r="AQ1980" s="72"/>
      <c r="AR1980" s="72"/>
      <c r="AS1980" s="72"/>
      <c r="AT1980" s="72"/>
      <c r="AU1980" s="72"/>
    </row>
    <row r="1981" spans="27:47" x14ac:dyDescent="0.2">
      <c r="AA1981" s="72"/>
      <c r="AB1981" s="72"/>
      <c r="AC1981" s="72"/>
      <c r="AD1981" s="72"/>
      <c r="AE1981" s="72"/>
      <c r="AG1981" s="127"/>
      <c r="AN1981" s="72"/>
      <c r="AO1981" s="72"/>
      <c r="AP1981" s="72"/>
      <c r="AQ1981" s="72"/>
      <c r="AR1981" s="72"/>
      <c r="AS1981" s="72"/>
      <c r="AT1981" s="72"/>
      <c r="AU1981" s="72"/>
    </row>
    <row r="1982" spans="27:47" x14ac:dyDescent="0.2">
      <c r="AA1982" s="72"/>
      <c r="AB1982" s="72"/>
      <c r="AC1982" s="72"/>
      <c r="AD1982" s="72"/>
      <c r="AE1982" s="72"/>
      <c r="AG1982" s="127"/>
      <c r="AN1982" s="72"/>
      <c r="AO1982" s="72"/>
      <c r="AP1982" s="72"/>
      <c r="AQ1982" s="72"/>
      <c r="AR1982" s="72"/>
      <c r="AS1982" s="72"/>
      <c r="AT1982" s="72"/>
      <c r="AU1982" s="72"/>
    </row>
    <row r="1983" spans="27:47" x14ac:dyDescent="0.2">
      <c r="AA1983" s="72"/>
      <c r="AB1983" s="72"/>
      <c r="AC1983" s="72"/>
      <c r="AD1983" s="72"/>
      <c r="AE1983" s="72"/>
      <c r="AG1983" s="127"/>
      <c r="AN1983" s="72"/>
      <c r="AO1983" s="72"/>
      <c r="AP1983" s="72"/>
      <c r="AQ1983" s="72"/>
      <c r="AR1983" s="72"/>
      <c r="AS1983" s="72"/>
      <c r="AT1983" s="72"/>
      <c r="AU1983" s="72"/>
    </row>
    <row r="1984" spans="27:47" x14ac:dyDescent="0.2">
      <c r="AA1984" s="72"/>
      <c r="AB1984" s="72"/>
      <c r="AC1984" s="72"/>
      <c r="AD1984" s="72"/>
      <c r="AE1984" s="72"/>
      <c r="AG1984" s="127"/>
      <c r="AN1984" s="72"/>
      <c r="AO1984" s="72"/>
      <c r="AP1984" s="72"/>
      <c r="AQ1984" s="72"/>
      <c r="AR1984" s="72"/>
      <c r="AS1984" s="72"/>
      <c r="AT1984" s="72"/>
      <c r="AU1984" s="72"/>
    </row>
    <row r="1985" spans="27:47" x14ac:dyDescent="0.2">
      <c r="AA1985" s="72"/>
      <c r="AB1985" s="72"/>
      <c r="AC1985" s="72"/>
      <c r="AD1985" s="72"/>
      <c r="AE1985" s="72"/>
      <c r="AG1985" s="127"/>
      <c r="AN1985" s="72"/>
      <c r="AO1985" s="72"/>
      <c r="AP1985" s="72"/>
      <c r="AQ1985" s="72"/>
      <c r="AR1985" s="72"/>
      <c r="AS1985" s="72"/>
      <c r="AT1985" s="72"/>
      <c r="AU1985" s="72"/>
    </row>
    <row r="1986" spans="27:47" x14ac:dyDescent="0.2">
      <c r="AA1986" s="72"/>
      <c r="AB1986" s="72"/>
      <c r="AC1986" s="72"/>
      <c r="AD1986" s="72"/>
      <c r="AE1986" s="72"/>
      <c r="AG1986" s="127"/>
      <c r="AN1986" s="72"/>
      <c r="AO1986" s="72"/>
      <c r="AP1986" s="72"/>
      <c r="AQ1986" s="72"/>
      <c r="AR1986" s="72"/>
      <c r="AS1986" s="72"/>
      <c r="AT1986" s="72"/>
      <c r="AU1986" s="72"/>
    </row>
    <row r="1987" spans="27:47" x14ac:dyDescent="0.2">
      <c r="AA1987" s="72"/>
      <c r="AB1987" s="72"/>
      <c r="AC1987" s="72"/>
      <c r="AD1987" s="72"/>
      <c r="AE1987" s="72"/>
      <c r="AG1987" s="127"/>
      <c r="AN1987" s="72"/>
      <c r="AO1987" s="72"/>
      <c r="AP1987" s="72"/>
      <c r="AQ1987" s="72"/>
      <c r="AR1987" s="72"/>
      <c r="AS1987" s="72"/>
      <c r="AT1987" s="72"/>
      <c r="AU1987" s="72"/>
    </row>
    <row r="1988" spans="27:47" x14ac:dyDescent="0.2">
      <c r="AA1988" s="72"/>
      <c r="AB1988" s="72"/>
      <c r="AC1988" s="72"/>
      <c r="AD1988" s="72"/>
      <c r="AE1988" s="72"/>
      <c r="AG1988" s="127"/>
      <c r="AN1988" s="72"/>
      <c r="AO1988" s="72"/>
      <c r="AP1988" s="72"/>
      <c r="AQ1988" s="72"/>
      <c r="AR1988" s="72"/>
      <c r="AS1988" s="72"/>
      <c r="AT1988" s="72"/>
      <c r="AU1988" s="72"/>
    </row>
    <row r="1989" spans="27:47" x14ac:dyDescent="0.2">
      <c r="AA1989" s="72"/>
      <c r="AB1989" s="72"/>
      <c r="AC1989" s="72"/>
      <c r="AD1989" s="72"/>
      <c r="AE1989" s="72"/>
      <c r="AG1989" s="127"/>
      <c r="AN1989" s="72"/>
      <c r="AO1989" s="72"/>
      <c r="AP1989" s="72"/>
      <c r="AQ1989" s="72"/>
      <c r="AR1989" s="72"/>
      <c r="AS1989" s="72"/>
      <c r="AT1989" s="72"/>
      <c r="AU1989" s="72"/>
    </row>
    <row r="1990" spans="27:47" x14ac:dyDescent="0.2">
      <c r="AA1990" s="72"/>
      <c r="AB1990" s="72"/>
      <c r="AC1990" s="72"/>
      <c r="AD1990" s="72"/>
      <c r="AE1990" s="72"/>
      <c r="AG1990" s="127"/>
      <c r="AN1990" s="72"/>
      <c r="AO1990" s="72"/>
      <c r="AP1990" s="72"/>
      <c r="AQ1990" s="72"/>
      <c r="AR1990" s="72"/>
      <c r="AS1990" s="72"/>
      <c r="AT1990" s="72"/>
      <c r="AU1990" s="72"/>
    </row>
    <row r="1991" spans="27:47" x14ac:dyDescent="0.2">
      <c r="AA1991" s="72"/>
      <c r="AB1991" s="72"/>
      <c r="AC1991" s="72"/>
      <c r="AD1991" s="72"/>
      <c r="AE1991" s="72"/>
      <c r="AG1991" s="127"/>
      <c r="AN1991" s="72"/>
      <c r="AO1991" s="72"/>
      <c r="AP1991" s="72"/>
      <c r="AQ1991" s="72"/>
      <c r="AR1991" s="72"/>
      <c r="AS1991" s="72"/>
      <c r="AT1991" s="72"/>
      <c r="AU1991" s="72"/>
    </row>
    <row r="1992" spans="27:47" x14ac:dyDescent="0.2">
      <c r="AA1992" s="72"/>
      <c r="AB1992" s="72"/>
      <c r="AC1992" s="72"/>
      <c r="AD1992" s="72"/>
      <c r="AE1992" s="72"/>
      <c r="AG1992" s="127"/>
      <c r="AN1992" s="72"/>
      <c r="AO1992" s="72"/>
      <c r="AP1992" s="72"/>
      <c r="AQ1992" s="72"/>
      <c r="AR1992" s="72"/>
      <c r="AS1992" s="72"/>
      <c r="AT1992" s="72"/>
      <c r="AU1992" s="72"/>
    </row>
    <row r="1993" spans="27:47" x14ac:dyDescent="0.2">
      <c r="AA1993" s="72"/>
      <c r="AB1993" s="72"/>
      <c r="AC1993" s="72"/>
      <c r="AD1993" s="72"/>
      <c r="AE1993" s="72"/>
      <c r="AG1993" s="127"/>
      <c r="AN1993" s="72"/>
      <c r="AO1993" s="72"/>
      <c r="AP1993" s="72"/>
      <c r="AQ1993" s="72"/>
      <c r="AR1993" s="72"/>
      <c r="AS1993" s="72"/>
      <c r="AT1993" s="72"/>
      <c r="AU1993" s="72"/>
    </row>
    <row r="1994" spans="27:47" x14ac:dyDescent="0.2">
      <c r="AA1994" s="72"/>
      <c r="AB1994" s="72"/>
      <c r="AC1994" s="72"/>
      <c r="AD1994" s="72"/>
      <c r="AE1994" s="72"/>
      <c r="AG1994" s="127"/>
      <c r="AN1994" s="72"/>
      <c r="AO1994" s="72"/>
      <c r="AP1994" s="72"/>
      <c r="AQ1994" s="72"/>
      <c r="AR1994" s="72"/>
      <c r="AS1994" s="72"/>
      <c r="AT1994" s="72"/>
      <c r="AU1994" s="72"/>
    </row>
    <row r="1995" spans="27:47" x14ac:dyDescent="0.2">
      <c r="AA1995" s="72"/>
      <c r="AB1995" s="72"/>
      <c r="AC1995" s="72"/>
      <c r="AD1995" s="72"/>
      <c r="AE1995" s="72"/>
      <c r="AG1995" s="127"/>
      <c r="AN1995" s="72"/>
      <c r="AO1995" s="72"/>
      <c r="AP1995" s="72"/>
      <c r="AQ1995" s="72"/>
      <c r="AR1995" s="72"/>
      <c r="AS1995" s="72"/>
      <c r="AT1995" s="72"/>
      <c r="AU1995" s="72"/>
    </row>
    <row r="1996" spans="27:47" x14ac:dyDescent="0.2">
      <c r="AA1996" s="72"/>
      <c r="AB1996" s="72"/>
      <c r="AC1996" s="72"/>
      <c r="AD1996" s="72"/>
      <c r="AE1996" s="72"/>
      <c r="AG1996" s="127"/>
      <c r="AN1996" s="72"/>
      <c r="AO1996" s="72"/>
      <c r="AP1996" s="72"/>
      <c r="AQ1996" s="72"/>
      <c r="AR1996" s="72"/>
      <c r="AS1996" s="72"/>
      <c r="AT1996" s="72"/>
      <c r="AU1996" s="72"/>
    </row>
    <row r="1997" spans="27:47" x14ac:dyDescent="0.2">
      <c r="AA1997" s="72"/>
      <c r="AB1997" s="72"/>
      <c r="AC1997" s="72"/>
      <c r="AD1997" s="72"/>
      <c r="AE1997" s="72"/>
      <c r="AG1997" s="127"/>
      <c r="AN1997" s="72"/>
      <c r="AO1997" s="72"/>
      <c r="AP1997" s="72"/>
      <c r="AQ1997" s="72"/>
      <c r="AR1997" s="72"/>
      <c r="AS1997" s="72"/>
      <c r="AT1997" s="72"/>
      <c r="AU1997" s="72"/>
    </row>
    <row r="1998" spans="27:47" x14ac:dyDescent="0.2">
      <c r="AA1998" s="72"/>
      <c r="AB1998" s="72"/>
      <c r="AC1998" s="72"/>
      <c r="AD1998" s="72"/>
      <c r="AE1998" s="72"/>
      <c r="AG1998" s="127"/>
      <c r="AN1998" s="72"/>
      <c r="AO1998" s="72"/>
      <c r="AP1998" s="72"/>
      <c r="AQ1998" s="72"/>
      <c r="AR1998" s="72"/>
      <c r="AS1998" s="72"/>
      <c r="AT1998" s="72"/>
      <c r="AU1998" s="72"/>
    </row>
    <row r="1999" spans="27:47" x14ac:dyDescent="0.2">
      <c r="AA1999" s="72"/>
      <c r="AB1999" s="72"/>
      <c r="AC1999" s="72"/>
      <c r="AD1999" s="72"/>
      <c r="AE1999" s="72"/>
      <c r="AG1999" s="127"/>
      <c r="AN1999" s="72"/>
      <c r="AO1999" s="72"/>
      <c r="AP1999" s="72"/>
      <c r="AQ1999" s="72"/>
      <c r="AR1999" s="72"/>
      <c r="AS1999" s="72"/>
      <c r="AT1999" s="72"/>
      <c r="AU1999" s="72"/>
    </row>
    <row r="2000" spans="27:47" x14ac:dyDescent="0.2">
      <c r="AA2000" s="72"/>
      <c r="AB2000" s="72"/>
      <c r="AC2000" s="72"/>
      <c r="AD2000" s="72"/>
      <c r="AE2000" s="72"/>
      <c r="AG2000" s="127"/>
      <c r="AN2000" s="72"/>
      <c r="AO2000" s="72"/>
      <c r="AP2000" s="72"/>
      <c r="AQ2000" s="72"/>
      <c r="AR2000" s="72"/>
      <c r="AS2000" s="72"/>
      <c r="AT2000" s="72"/>
      <c r="AU2000" s="72"/>
    </row>
    <row r="2001" spans="27:47" x14ac:dyDescent="0.2">
      <c r="AA2001" s="72"/>
      <c r="AB2001" s="72"/>
      <c r="AC2001" s="72"/>
      <c r="AD2001" s="72"/>
      <c r="AE2001" s="72"/>
      <c r="AG2001" s="127"/>
      <c r="AN2001" s="72"/>
      <c r="AO2001" s="72"/>
      <c r="AP2001" s="72"/>
      <c r="AQ2001" s="72"/>
      <c r="AR2001" s="72"/>
      <c r="AS2001" s="72"/>
      <c r="AT2001" s="72"/>
      <c r="AU2001" s="72"/>
    </row>
    <row r="2002" spans="27:47" x14ac:dyDescent="0.2">
      <c r="AA2002" s="72"/>
      <c r="AB2002" s="72"/>
      <c r="AC2002" s="72"/>
      <c r="AD2002" s="72"/>
      <c r="AE2002" s="72"/>
      <c r="AG2002" s="127"/>
      <c r="AN2002" s="72"/>
      <c r="AO2002" s="72"/>
      <c r="AP2002" s="72"/>
      <c r="AQ2002" s="72"/>
      <c r="AR2002" s="72"/>
      <c r="AS2002" s="72"/>
      <c r="AT2002" s="72"/>
      <c r="AU2002" s="72"/>
    </row>
    <row r="2003" spans="27:47" x14ac:dyDescent="0.2">
      <c r="AA2003" s="72"/>
      <c r="AB2003" s="72"/>
      <c r="AC2003" s="72"/>
      <c r="AD2003" s="72"/>
      <c r="AE2003" s="72"/>
      <c r="AG2003" s="127"/>
      <c r="AN2003" s="72"/>
      <c r="AO2003" s="72"/>
      <c r="AP2003" s="72"/>
      <c r="AQ2003" s="72"/>
      <c r="AR2003" s="72"/>
      <c r="AS2003" s="72"/>
      <c r="AT2003" s="72"/>
      <c r="AU2003" s="72"/>
    </row>
    <row r="2004" spans="27:47" x14ac:dyDescent="0.2">
      <c r="AA2004" s="72"/>
      <c r="AB2004" s="72"/>
      <c r="AC2004" s="72"/>
      <c r="AD2004" s="72"/>
      <c r="AE2004" s="72"/>
      <c r="AG2004" s="127"/>
      <c r="AN2004" s="72"/>
      <c r="AO2004" s="72"/>
      <c r="AP2004" s="72"/>
      <c r="AQ2004" s="72"/>
      <c r="AR2004" s="72"/>
      <c r="AS2004" s="72"/>
      <c r="AT2004" s="72"/>
      <c r="AU2004" s="72"/>
    </row>
    <row r="2005" spans="27:47" x14ac:dyDescent="0.2">
      <c r="AA2005" s="72"/>
      <c r="AB2005" s="72"/>
      <c r="AC2005" s="72"/>
      <c r="AD2005" s="72"/>
      <c r="AE2005" s="72"/>
      <c r="AG2005" s="127"/>
      <c r="AN2005" s="72"/>
      <c r="AO2005" s="72"/>
      <c r="AP2005" s="72"/>
      <c r="AQ2005" s="72"/>
      <c r="AR2005" s="72"/>
      <c r="AS2005" s="72"/>
      <c r="AT2005" s="72"/>
      <c r="AU2005" s="72"/>
    </row>
    <row r="2006" spans="27:47" x14ac:dyDescent="0.2">
      <c r="AA2006" s="72"/>
      <c r="AB2006" s="72"/>
      <c r="AC2006" s="72"/>
      <c r="AD2006" s="72"/>
      <c r="AE2006" s="72"/>
      <c r="AG2006" s="127"/>
      <c r="AN2006" s="72"/>
      <c r="AO2006" s="72"/>
      <c r="AP2006" s="72"/>
      <c r="AQ2006" s="72"/>
      <c r="AR2006" s="72"/>
      <c r="AS2006" s="72"/>
      <c r="AT2006" s="72"/>
      <c r="AU2006" s="72"/>
    </row>
    <row r="2007" spans="27:47" x14ac:dyDescent="0.2">
      <c r="AA2007" s="72"/>
      <c r="AB2007" s="72"/>
      <c r="AC2007" s="72"/>
      <c r="AD2007" s="72"/>
      <c r="AE2007" s="72"/>
      <c r="AG2007" s="127"/>
      <c r="AN2007" s="72"/>
      <c r="AO2007" s="72"/>
      <c r="AP2007" s="72"/>
      <c r="AQ2007" s="72"/>
      <c r="AR2007" s="72"/>
      <c r="AS2007" s="72"/>
      <c r="AT2007" s="72"/>
      <c r="AU2007" s="72"/>
    </row>
    <row r="2008" spans="27:47" x14ac:dyDescent="0.2">
      <c r="AA2008" s="72"/>
      <c r="AB2008" s="72"/>
      <c r="AC2008" s="72"/>
      <c r="AD2008" s="72"/>
      <c r="AE2008" s="72"/>
      <c r="AG2008" s="127"/>
      <c r="AN2008" s="72"/>
      <c r="AO2008" s="72"/>
      <c r="AP2008" s="72"/>
      <c r="AQ2008" s="72"/>
      <c r="AR2008" s="72"/>
      <c r="AS2008" s="72"/>
      <c r="AT2008" s="72"/>
      <c r="AU2008" s="72"/>
    </row>
    <row r="2009" spans="27:47" x14ac:dyDescent="0.2">
      <c r="AA2009" s="72"/>
      <c r="AB2009" s="72"/>
      <c r="AC2009" s="72"/>
      <c r="AD2009" s="72"/>
      <c r="AE2009" s="72"/>
      <c r="AG2009" s="127"/>
      <c r="AN2009" s="72"/>
      <c r="AO2009" s="72"/>
      <c r="AP2009" s="72"/>
      <c r="AQ2009" s="72"/>
      <c r="AR2009" s="72"/>
      <c r="AS2009" s="72"/>
      <c r="AT2009" s="72"/>
      <c r="AU2009" s="72"/>
    </row>
    <row r="2010" spans="27:47" x14ac:dyDescent="0.2">
      <c r="AA2010" s="72"/>
      <c r="AB2010" s="72"/>
      <c r="AC2010" s="72"/>
      <c r="AD2010" s="72"/>
      <c r="AE2010" s="72"/>
      <c r="AG2010" s="127"/>
      <c r="AN2010" s="72"/>
      <c r="AO2010" s="72"/>
      <c r="AP2010" s="72"/>
      <c r="AQ2010" s="72"/>
      <c r="AR2010" s="72"/>
      <c r="AS2010" s="72"/>
      <c r="AT2010" s="72"/>
      <c r="AU2010" s="72"/>
    </row>
    <row r="2011" spans="27:47" x14ac:dyDescent="0.2">
      <c r="AA2011" s="72"/>
      <c r="AB2011" s="72"/>
      <c r="AC2011" s="72"/>
      <c r="AD2011" s="72"/>
      <c r="AE2011" s="72"/>
      <c r="AG2011" s="127"/>
      <c r="AN2011" s="72"/>
      <c r="AO2011" s="72"/>
      <c r="AP2011" s="72"/>
      <c r="AQ2011" s="72"/>
      <c r="AR2011" s="72"/>
      <c r="AS2011" s="72"/>
      <c r="AT2011" s="72"/>
      <c r="AU2011" s="72"/>
    </row>
    <row r="2012" spans="27:47" x14ac:dyDescent="0.2">
      <c r="AA2012" s="72"/>
      <c r="AB2012" s="72"/>
      <c r="AC2012" s="72"/>
      <c r="AD2012" s="72"/>
      <c r="AE2012" s="72"/>
      <c r="AG2012" s="127"/>
      <c r="AN2012" s="72"/>
      <c r="AO2012" s="72"/>
      <c r="AP2012" s="72"/>
      <c r="AQ2012" s="72"/>
      <c r="AR2012" s="72"/>
      <c r="AS2012" s="72"/>
      <c r="AT2012" s="72"/>
      <c r="AU2012" s="72"/>
    </row>
    <row r="2013" spans="27:47" x14ac:dyDescent="0.2">
      <c r="AA2013" s="72"/>
      <c r="AB2013" s="72"/>
      <c r="AC2013" s="72"/>
      <c r="AD2013" s="72"/>
      <c r="AE2013" s="72"/>
      <c r="AG2013" s="127"/>
      <c r="AN2013" s="72"/>
      <c r="AO2013" s="72"/>
      <c r="AP2013" s="72"/>
      <c r="AQ2013" s="72"/>
      <c r="AR2013" s="72"/>
      <c r="AS2013" s="72"/>
      <c r="AT2013" s="72"/>
      <c r="AU2013" s="72"/>
    </row>
    <row r="2014" spans="27:47" x14ac:dyDescent="0.2">
      <c r="AA2014" s="72"/>
      <c r="AB2014" s="72"/>
      <c r="AC2014" s="72"/>
      <c r="AD2014" s="72"/>
      <c r="AE2014" s="72"/>
      <c r="AG2014" s="127"/>
      <c r="AN2014" s="72"/>
      <c r="AO2014" s="72"/>
      <c r="AP2014" s="72"/>
      <c r="AQ2014" s="72"/>
      <c r="AR2014" s="72"/>
      <c r="AS2014" s="72"/>
      <c r="AT2014" s="72"/>
      <c r="AU2014" s="72"/>
    </row>
    <row r="2015" spans="27:47" x14ac:dyDescent="0.2">
      <c r="AA2015" s="72"/>
      <c r="AB2015" s="72"/>
      <c r="AC2015" s="72"/>
      <c r="AD2015" s="72"/>
      <c r="AE2015" s="72"/>
      <c r="AG2015" s="127"/>
      <c r="AN2015" s="72"/>
      <c r="AO2015" s="72"/>
      <c r="AP2015" s="72"/>
      <c r="AQ2015" s="72"/>
      <c r="AR2015" s="72"/>
      <c r="AS2015" s="72"/>
      <c r="AT2015" s="72"/>
      <c r="AU2015" s="72"/>
    </row>
    <row r="2016" spans="27:47" x14ac:dyDescent="0.2">
      <c r="AA2016" s="72"/>
      <c r="AB2016" s="72"/>
      <c r="AC2016" s="72"/>
      <c r="AD2016" s="72"/>
      <c r="AE2016" s="72"/>
      <c r="AG2016" s="127"/>
      <c r="AN2016" s="72"/>
      <c r="AO2016" s="72"/>
      <c r="AP2016" s="72"/>
      <c r="AQ2016" s="72"/>
      <c r="AR2016" s="72"/>
      <c r="AS2016" s="72"/>
      <c r="AT2016" s="72"/>
      <c r="AU2016" s="72"/>
    </row>
    <row r="2017" spans="27:47" x14ac:dyDescent="0.2">
      <c r="AA2017" s="72"/>
      <c r="AB2017" s="72"/>
      <c r="AC2017" s="72"/>
      <c r="AD2017" s="72"/>
      <c r="AE2017" s="72"/>
      <c r="AG2017" s="127"/>
      <c r="AN2017" s="72"/>
      <c r="AO2017" s="72"/>
      <c r="AP2017" s="72"/>
      <c r="AQ2017" s="72"/>
      <c r="AR2017" s="72"/>
      <c r="AS2017" s="72"/>
      <c r="AT2017" s="72"/>
      <c r="AU2017" s="72"/>
    </row>
    <row r="2018" spans="27:47" x14ac:dyDescent="0.2">
      <c r="AA2018" s="72"/>
      <c r="AB2018" s="72"/>
      <c r="AC2018" s="72"/>
      <c r="AD2018" s="72"/>
      <c r="AE2018" s="72"/>
      <c r="AG2018" s="127"/>
      <c r="AN2018" s="72"/>
      <c r="AO2018" s="72"/>
      <c r="AP2018" s="72"/>
      <c r="AQ2018" s="72"/>
      <c r="AR2018" s="72"/>
      <c r="AS2018" s="72"/>
      <c r="AT2018" s="72"/>
      <c r="AU2018" s="72"/>
    </row>
    <row r="2019" spans="27:47" x14ac:dyDescent="0.2">
      <c r="AA2019" s="72"/>
      <c r="AB2019" s="72"/>
      <c r="AC2019" s="72"/>
      <c r="AD2019" s="72"/>
      <c r="AE2019" s="72"/>
      <c r="AG2019" s="127"/>
      <c r="AN2019" s="72"/>
      <c r="AO2019" s="72"/>
      <c r="AP2019" s="72"/>
      <c r="AQ2019" s="72"/>
      <c r="AR2019" s="72"/>
      <c r="AS2019" s="72"/>
      <c r="AT2019" s="72"/>
      <c r="AU2019" s="72"/>
    </row>
    <row r="2020" spans="27:47" x14ac:dyDescent="0.2">
      <c r="AA2020" s="72"/>
      <c r="AB2020" s="72"/>
      <c r="AC2020" s="72"/>
      <c r="AD2020" s="72"/>
      <c r="AE2020" s="72"/>
      <c r="AG2020" s="127"/>
      <c r="AN2020" s="72"/>
      <c r="AO2020" s="72"/>
      <c r="AP2020" s="72"/>
      <c r="AQ2020" s="72"/>
      <c r="AR2020" s="72"/>
      <c r="AS2020" s="72"/>
      <c r="AT2020" s="72"/>
      <c r="AU2020" s="72"/>
    </row>
    <row r="2021" spans="27:47" x14ac:dyDescent="0.2">
      <c r="AA2021" s="72"/>
      <c r="AB2021" s="72"/>
      <c r="AC2021" s="72"/>
      <c r="AD2021" s="72"/>
      <c r="AE2021" s="72"/>
      <c r="AG2021" s="127"/>
      <c r="AN2021" s="72"/>
      <c r="AO2021" s="72"/>
      <c r="AP2021" s="72"/>
      <c r="AQ2021" s="72"/>
      <c r="AR2021" s="72"/>
      <c r="AS2021" s="72"/>
      <c r="AT2021" s="72"/>
      <c r="AU2021" s="72"/>
    </row>
    <row r="2022" spans="27:47" x14ac:dyDescent="0.2">
      <c r="AA2022" s="72"/>
      <c r="AB2022" s="72"/>
      <c r="AC2022" s="72"/>
      <c r="AD2022" s="72"/>
      <c r="AE2022" s="72"/>
      <c r="AG2022" s="127"/>
      <c r="AN2022" s="72"/>
      <c r="AO2022" s="72"/>
      <c r="AP2022" s="72"/>
      <c r="AQ2022" s="72"/>
      <c r="AR2022" s="72"/>
      <c r="AS2022" s="72"/>
      <c r="AT2022" s="72"/>
      <c r="AU2022" s="72"/>
    </row>
    <row r="2023" spans="27:47" x14ac:dyDescent="0.2">
      <c r="AA2023" s="72"/>
      <c r="AB2023" s="72"/>
      <c r="AC2023" s="72"/>
      <c r="AD2023" s="72"/>
      <c r="AE2023" s="72"/>
      <c r="AG2023" s="127"/>
      <c r="AN2023" s="72"/>
      <c r="AO2023" s="72"/>
      <c r="AP2023" s="72"/>
      <c r="AQ2023" s="72"/>
      <c r="AR2023" s="72"/>
      <c r="AS2023" s="72"/>
      <c r="AT2023" s="72"/>
      <c r="AU2023" s="72"/>
    </row>
    <row r="2024" spans="27:47" x14ac:dyDescent="0.2">
      <c r="AA2024" s="72"/>
      <c r="AB2024" s="72"/>
      <c r="AC2024" s="72"/>
      <c r="AD2024" s="72"/>
      <c r="AE2024" s="72"/>
      <c r="AG2024" s="127"/>
      <c r="AN2024" s="72"/>
      <c r="AO2024" s="72"/>
      <c r="AP2024" s="72"/>
      <c r="AQ2024" s="72"/>
      <c r="AR2024" s="72"/>
      <c r="AS2024" s="72"/>
      <c r="AT2024" s="72"/>
      <c r="AU2024" s="72"/>
    </row>
    <row r="2025" spans="27:47" x14ac:dyDescent="0.2">
      <c r="AA2025" s="72"/>
      <c r="AB2025" s="72"/>
      <c r="AC2025" s="72"/>
      <c r="AD2025" s="72"/>
      <c r="AE2025" s="72"/>
      <c r="AG2025" s="127"/>
      <c r="AN2025" s="72"/>
      <c r="AO2025" s="72"/>
      <c r="AP2025" s="72"/>
      <c r="AQ2025" s="72"/>
      <c r="AR2025" s="72"/>
      <c r="AS2025" s="72"/>
      <c r="AT2025" s="72"/>
      <c r="AU2025" s="72"/>
    </row>
    <row r="2026" spans="27:47" x14ac:dyDescent="0.2">
      <c r="AA2026" s="72"/>
      <c r="AB2026" s="72"/>
      <c r="AC2026" s="72"/>
      <c r="AD2026" s="72"/>
      <c r="AE2026" s="72"/>
      <c r="AG2026" s="127"/>
      <c r="AN2026" s="72"/>
      <c r="AO2026" s="72"/>
      <c r="AP2026" s="72"/>
      <c r="AQ2026" s="72"/>
      <c r="AR2026" s="72"/>
      <c r="AS2026" s="72"/>
      <c r="AT2026" s="72"/>
      <c r="AU2026" s="72"/>
    </row>
    <row r="2027" spans="27:47" x14ac:dyDescent="0.2">
      <c r="AA2027" s="72"/>
      <c r="AB2027" s="72"/>
      <c r="AC2027" s="72"/>
      <c r="AD2027" s="72"/>
      <c r="AE2027" s="72"/>
      <c r="AG2027" s="127"/>
      <c r="AN2027" s="72"/>
      <c r="AO2027" s="72"/>
      <c r="AP2027" s="72"/>
      <c r="AQ2027" s="72"/>
      <c r="AR2027" s="72"/>
      <c r="AS2027" s="72"/>
      <c r="AT2027" s="72"/>
      <c r="AU2027" s="72"/>
    </row>
    <row r="2028" spans="27:47" x14ac:dyDescent="0.2">
      <c r="AA2028" s="72"/>
      <c r="AB2028" s="72"/>
      <c r="AC2028" s="72"/>
      <c r="AD2028" s="72"/>
      <c r="AE2028" s="72"/>
      <c r="AG2028" s="127"/>
      <c r="AN2028" s="72"/>
      <c r="AO2028" s="72"/>
      <c r="AP2028" s="72"/>
      <c r="AQ2028" s="72"/>
      <c r="AR2028" s="72"/>
      <c r="AS2028" s="72"/>
      <c r="AT2028" s="72"/>
      <c r="AU2028" s="72"/>
    </row>
    <row r="2029" spans="27:47" x14ac:dyDescent="0.2">
      <c r="AA2029" s="72"/>
      <c r="AB2029" s="72"/>
      <c r="AC2029" s="72"/>
      <c r="AD2029" s="72"/>
      <c r="AE2029" s="72"/>
      <c r="AG2029" s="127"/>
      <c r="AN2029" s="72"/>
      <c r="AO2029" s="72"/>
      <c r="AP2029" s="72"/>
      <c r="AQ2029" s="72"/>
      <c r="AR2029" s="72"/>
      <c r="AS2029" s="72"/>
      <c r="AT2029" s="72"/>
      <c r="AU2029" s="72"/>
    </row>
    <row r="2030" spans="27:47" x14ac:dyDescent="0.2">
      <c r="AA2030" s="72"/>
      <c r="AB2030" s="72"/>
      <c r="AC2030" s="72"/>
      <c r="AD2030" s="72"/>
      <c r="AE2030" s="72"/>
      <c r="AG2030" s="127"/>
      <c r="AN2030" s="72"/>
      <c r="AO2030" s="72"/>
      <c r="AP2030" s="72"/>
      <c r="AQ2030" s="72"/>
      <c r="AR2030" s="72"/>
      <c r="AS2030" s="72"/>
      <c r="AT2030" s="72"/>
      <c r="AU2030" s="72"/>
    </row>
    <row r="2031" spans="27:47" x14ac:dyDescent="0.2">
      <c r="AA2031" s="72"/>
      <c r="AB2031" s="72"/>
      <c r="AC2031" s="72"/>
      <c r="AD2031" s="72"/>
      <c r="AE2031" s="72"/>
      <c r="AG2031" s="127"/>
      <c r="AN2031" s="72"/>
      <c r="AO2031" s="72"/>
      <c r="AP2031" s="72"/>
      <c r="AQ2031" s="72"/>
      <c r="AR2031" s="72"/>
      <c r="AS2031" s="72"/>
      <c r="AT2031" s="72"/>
      <c r="AU2031" s="72"/>
    </row>
    <row r="2032" spans="27:47" x14ac:dyDescent="0.2">
      <c r="AA2032" s="72"/>
      <c r="AB2032" s="72"/>
      <c r="AC2032" s="72"/>
      <c r="AD2032" s="72"/>
      <c r="AE2032" s="72"/>
      <c r="AG2032" s="127"/>
      <c r="AN2032" s="72"/>
      <c r="AO2032" s="72"/>
      <c r="AP2032" s="72"/>
      <c r="AQ2032" s="72"/>
      <c r="AR2032" s="72"/>
      <c r="AS2032" s="72"/>
      <c r="AT2032" s="72"/>
      <c r="AU2032" s="72"/>
    </row>
    <row r="2033" spans="27:47" x14ac:dyDescent="0.2">
      <c r="AA2033" s="72"/>
      <c r="AB2033" s="72"/>
      <c r="AC2033" s="72"/>
      <c r="AD2033" s="72"/>
      <c r="AE2033" s="72"/>
      <c r="AG2033" s="127"/>
      <c r="AN2033" s="72"/>
      <c r="AO2033" s="72"/>
      <c r="AP2033" s="72"/>
      <c r="AQ2033" s="72"/>
      <c r="AR2033" s="72"/>
      <c r="AS2033" s="72"/>
      <c r="AT2033" s="72"/>
      <c r="AU2033" s="72"/>
    </row>
    <row r="2034" spans="27:47" x14ac:dyDescent="0.2">
      <c r="AA2034" s="72"/>
      <c r="AB2034" s="72"/>
      <c r="AC2034" s="72"/>
      <c r="AD2034" s="72"/>
      <c r="AE2034" s="72"/>
      <c r="AG2034" s="127"/>
      <c r="AN2034" s="72"/>
      <c r="AO2034" s="72"/>
      <c r="AP2034" s="72"/>
      <c r="AQ2034" s="72"/>
      <c r="AR2034" s="72"/>
      <c r="AS2034" s="72"/>
      <c r="AT2034" s="72"/>
      <c r="AU2034" s="72"/>
    </row>
    <row r="2035" spans="27:47" x14ac:dyDescent="0.2">
      <c r="AA2035" s="72"/>
      <c r="AB2035" s="72"/>
      <c r="AC2035" s="72"/>
      <c r="AD2035" s="72"/>
      <c r="AE2035" s="72"/>
      <c r="AG2035" s="127"/>
      <c r="AN2035" s="72"/>
      <c r="AO2035" s="72"/>
      <c r="AP2035" s="72"/>
      <c r="AQ2035" s="72"/>
      <c r="AR2035" s="72"/>
      <c r="AS2035" s="72"/>
      <c r="AT2035" s="72"/>
      <c r="AU2035" s="72"/>
    </row>
    <row r="2036" spans="27:47" x14ac:dyDescent="0.2">
      <c r="AA2036" s="72"/>
      <c r="AB2036" s="72"/>
      <c r="AC2036" s="72"/>
      <c r="AD2036" s="72"/>
      <c r="AE2036" s="72"/>
      <c r="AG2036" s="127"/>
      <c r="AN2036" s="72"/>
      <c r="AO2036" s="72"/>
      <c r="AP2036" s="72"/>
      <c r="AQ2036" s="72"/>
      <c r="AR2036" s="72"/>
      <c r="AS2036" s="72"/>
      <c r="AT2036" s="72"/>
      <c r="AU2036" s="72"/>
    </row>
    <row r="2037" spans="27:47" x14ac:dyDescent="0.2">
      <c r="AA2037" s="72"/>
      <c r="AB2037" s="72"/>
      <c r="AC2037" s="72"/>
      <c r="AD2037" s="72"/>
      <c r="AE2037" s="72"/>
      <c r="AG2037" s="127"/>
      <c r="AN2037" s="72"/>
      <c r="AO2037" s="72"/>
      <c r="AP2037" s="72"/>
      <c r="AQ2037" s="72"/>
      <c r="AR2037" s="72"/>
      <c r="AS2037" s="72"/>
      <c r="AT2037" s="72"/>
      <c r="AU2037" s="72"/>
    </row>
    <row r="2038" spans="27:47" x14ac:dyDescent="0.2">
      <c r="AA2038" s="72"/>
      <c r="AB2038" s="72"/>
      <c r="AC2038" s="72"/>
      <c r="AD2038" s="72"/>
      <c r="AE2038" s="72"/>
      <c r="AG2038" s="127"/>
      <c r="AN2038" s="72"/>
      <c r="AO2038" s="72"/>
      <c r="AP2038" s="72"/>
      <c r="AQ2038" s="72"/>
      <c r="AR2038" s="72"/>
      <c r="AS2038" s="72"/>
      <c r="AT2038" s="72"/>
      <c r="AU2038" s="72"/>
    </row>
    <row r="2039" spans="27:47" x14ac:dyDescent="0.2">
      <c r="AA2039" s="72"/>
      <c r="AB2039" s="72"/>
      <c r="AC2039" s="72"/>
      <c r="AD2039" s="72"/>
      <c r="AE2039" s="72"/>
      <c r="AG2039" s="127"/>
      <c r="AN2039" s="72"/>
      <c r="AO2039" s="72"/>
      <c r="AP2039" s="72"/>
      <c r="AQ2039" s="72"/>
      <c r="AR2039" s="72"/>
      <c r="AS2039" s="72"/>
      <c r="AT2039" s="72"/>
      <c r="AU2039" s="72"/>
    </row>
    <row r="2040" spans="27:47" x14ac:dyDescent="0.2">
      <c r="AA2040" s="72"/>
      <c r="AB2040" s="72"/>
      <c r="AC2040" s="72"/>
      <c r="AD2040" s="72"/>
      <c r="AE2040" s="72"/>
      <c r="AG2040" s="127"/>
      <c r="AN2040" s="72"/>
      <c r="AO2040" s="72"/>
      <c r="AP2040" s="72"/>
      <c r="AQ2040" s="72"/>
      <c r="AR2040" s="72"/>
      <c r="AS2040" s="72"/>
      <c r="AT2040" s="72"/>
      <c r="AU2040" s="72"/>
    </row>
    <row r="2041" spans="27:47" x14ac:dyDescent="0.2">
      <c r="AA2041" s="72"/>
      <c r="AB2041" s="72"/>
      <c r="AC2041" s="72"/>
      <c r="AD2041" s="72"/>
      <c r="AE2041" s="72"/>
      <c r="AG2041" s="127"/>
      <c r="AN2041" s="72"/>
      <c r="AO2041" s="72"/>
      <c r="AP2041" s="72"/>
      <c r="AQ2041" s="72"/>
      <c r="AR2041" s="72"/>
      <c r="AS2041" s="72"/>
      <c r="AT2041" s="72"/>
      <c r="AU2041" s="72"/>
    </row>
    <row r="2042" spans="27:47" x14ac:dyDescent="0.2">
      <c r="AA2042" s="72"/>
      <c r="AB2042" s="72"/>
      <c r="AC2042" s="72"/>
      <c r="AD2042" s="72"/>
      <c r="AE2042" s="72"/>
      <c r="AG2042" s="127"/>
      <c r="AN2042" s="72"/>
      <c r="AO2042" s="72"/>
      <c r="AP2042" s="72"/>
      <c r="AQ2042" s="72"/>
      <c r="AR2042" s="72"/>
      <c r="AS2042" s="72"/>
      <c r="AT2042" s="72"/>
      <c r="AU2042" s="72"/>
    </row>
    <row r="2043" spans="27:47" x14ac:dyDescent="0.2">
      <c r="AA2043" s="72"/>
      <c r="AB2043" s="72"/>
      <c r="AC2043" s="72"/>
      <c r="AD2043" s="72"/>
      <c r="AE2043" s="72"/>
      <c r="AG2043" s="127"/>
      <c r="AN2043" s="72"/>
      <c r="AO2043" s="72"/>
      <c r="AP2043" s="72"/>
      <c r="AQ2043" s="72"/>
      <c r="AR2043" s="72"/>
      <c r="AS2043" s="72"/>
      <c r="AT2043" s="72"/>
      <c r="AU2043" s="72"/>
    </row>
    <row r="2044" spans="27:47" x14ac:dyDescent="0.2">
      <c r="AA2044" s="72"/>
      <c r="AB2044" s="72"/>
      <c r="AC2044" s="72"/>
      <c r="AD2044" s="72"/>
      <c r="AE2044" s="72"/>
      <c r="AG2044" s="127"/>
      <c r="AN2044" s="72"/>
      <c r="AO2044" s="72"/>
      <c r="AP2044" s="72"/>
      <c r="AQ2044" s="72"/>
      <c r="AR2044" s="72"/>
      <c r="AS2044" s="72"/>
      <c r="AT2044" s="72"/>
      <c r="AU2044" s="72"/>
    </row>
    <row r="2045" spans="27:47" x14ac:dyDescent="0.2">
      <c r="AA2045" s="72"/>
      <c r="AB2045" s="72"/>
      <c r="AC2045" s="72"/>
      <c r="AD2045" s="72"/>
      <c r="AE2045" s="72"/>
      <c r="AG2045" s="127"/>
      <c r="AN2045" s="72"/>
      <c r="AO2045" s="72"/>
      <c r="AP2045" s="72"/>
      <c r="AQ2045" s="72"/>
      <c r="AR2045" s="72"/>
      <c r="AS2045" s="72"/>
      <c r="AT2045" s="72"/>
      <c r="AU2045" s="72"/>
    </row>
    <row r="2046" spans="27:47" x14ac:dyDescent="0.2">
      <c r="AA2046" s="72"/>
      <c r="AB2046" s="72"/>
      <c r="AC2046" s="72"/>
      <c r="AD2046" s="72"/>
      <c r="AE2046" s="72"/>
      <c r="AG2046" s="127"/>
      <c r="AN2046" s="72"/>
      <c r="AO2046" s="72"/>
      <c r="AP2046" s="72"/>
      <c r="AQ2046" s="72"/>
      <c r="AR2046" s="72"/>
      <c r="AS2046" s="72"/>
      <c r="AT2046" s="72"/>
      <c r="AU2046" s="72"/>
    </row>
    <row r="2047" spans="27:47" x14ac:dyDescent="0.2">
      <c r="AA2047" s="72"/>
      <c r="AB2047" s="72"/>
      <c r="AC2047" s="72"/>
      <c r="AD2047" s="72"/>
      <c r="AE2047" s="72"/>
      <c r="AG2047" s="127"/>
      <c r="AN2047" s="72"/>
      <c r="AO2047" s="72"/>
      <c r="AP2047" s="72"/>
      <c r="AQ2047" s="72"/>
      <c r="AR2047" s="72"/>
      <c r="AS2047" s="72"/>
      <c r="AT2047" s="72"/>
      <c r="AU2047" s="72"/>
    </row>
    <row r="2048" spans="27:47" x14ac:dyDescent="0.2">
      <c r="AA2048" s="72"/>
      <c r="AB2048" s="72"/>
      <c r="AC2048" s="72"/>
      <c r="AD2048" s="72"/>
      <c r="AE2048" s="72"/>
      <c r="AG2048" s="127"/>
      <c r="AN2048" s="72"/>
      <c r="AO2048" s="72"/>
      <c r="AP2048" s="72"/>
      <c r="AQ2048" s="72"/>
      <c r="AR2048" s="72"/>
      <c r="AS2048" s="72"/>
      <c r="AT2048" s="72"/>
      <c r="AU2048" s="72"/>
    </row>
    <row r="2049" spans="27:47" x14ac:dyDescent="0.2">
      <c r="AA2049" s="72"/>
      <c r="AB2049" s="72"/>
      <c r="AC2049" s="72"/>
      <c r="AD2049" s="72"/>
      <c r="AE2049" s="72"/>
      <c r="AG2049" s="127"/>
      <c r="AN2049" s="72"/>
      <c r="AO2049" s="72"/>
      <c r="AP2049" s="72"/>
      <c r="AQ2049" s="72"/>
      <c r="AR2049" s="72"/>
      <c r="AS2049" s="72"/>
      <c r="AT2049" s="72"/>
      <c r="AU2049" s="72"/>
    </row>
    <row r="2050" spans="27:47" x14ac:dyDescent="0.2">
      <c r="AA2050" s="72"/>
      <c r="AB2050" s="72"/>
      <c r="AC2050" s="72"/>
      <c r="AD2050" s="72"/>
      <c r="AE2050" s="72"/>
      <c r="AG2050" s="127"/>
      <c r="AN2050" s="72"/>
      <c r="AO2050" s="72"/>
      <c r="AP2050" s="72"/>
      <c r="AQ2050" s="72"/>
      <c r="AR2050" s="72"/>
      <c r="AS2050" s="72"/>
      <c r="AT2050" s="72"/>
      <c r="AU2050" s="72"/>
    </row>
    <row r="2051" spans="27:47" x14ac:dyDescent="0.2">
      <c r="AA2051" s="72"/>
      <c r="AB2051" s="72"/>
      <c r="AC2051" s="72"/>
      <c r="AD2051" s="72"/>
      <c r="AE2051" s="72"/>
      <c r="AG2051" s="127"/>
      <c r="AN2051" s="72"/>
      <c r="AO2051" s="72"/>
      <c r="AP2051" s="72"/>
      <c r="AQ2051" s="72"/>
      <c r="AR2051" s="72"/>
      <c r="AS2051" s="72"/>
      <c r="AT2051" s="72"/>
      <c r="AU2051" s="72"/>
    </row>
    <row r="2052" spans="27:47" x14ac:dyDescent="0.2">
      <c r="AA2052" s="72"/>
      <c r="AB2052" s="72"/>
      <c r="AC2052" s="72"/>
      <c r="AD2052" s="72"/>
      <c r="AE2052" s="72"/>
      <c r="AG2052" s="127"/>
      <c r="AN2052" s="72"/>
      <c r="AO2052" s="72"/>
      <c r="AP2052" s="72"/>
      <c r="AQ2052" s="72"/>
      <c r="AR2052" s="72"/>
      <c r="AS2052" s="72"/>
      <c r="AT2052" s="72"/>
      <c r="AU2052" s="72"/>
    </row>
    <row r="2053" spans="27:47" x14ac:dyDescent="0.2">
      <c r="AA2053" s="72"/>
      <c r="AB2053" s="72"/>
      <c r="AC2053" s="72"/>
      <c r="AD2053" s="72"/>
      <c r="AE2053" s="72"/>
      <c r="AG2053" s="127"/>
      <c r="AN2053" s="72"/>
      <c r="AO2053" s="72"/>
      <c r="AP2053" s="72"/>
      <c r="AQ2053" s="72"/>
      <c r="AR2053" s="72"/>
      <c r="AS2053" s="72"/>
      <c r="AT2053" s="72"/>
      <c r="AU2053" s="72"/>
    </row>
    <row r="2054" spans="27:47" x14ac:dyDescent="0.2">
      <c r="AA2054" s="72"/>
      <c r="AB2054" s="72"/>
      <c r="AC2054" s="72"/>
      <c r="AD2054" s="72"/>
      <c r="AE2054" s="72"/>
      <c r="AG2054" s="127"/>
      <c r="AN2054" s="72"/>
      <c r="AO2054" s="72"/>
      <c r="AP2054" s="72"/>
      <c r="AQ2054" s="72"/>
      <c r="AR2054" s="72"/>
      <c r="AS2054" s="72"/>
      <c r="AT2054" s="72"/>
      <c r="AU2054" s="72"/>
    </row>
    <row r="2055" spans="27:47" x14ac:dyDescent="0.2">
      <c r="AA2055" s="72"/>
      <c r="AB2055" s="72"/>
      <c r="AC2055" s="72"/>
      <c r="AD2055" s="72"/>
      <c r="AE2055" s="72"/>
      <c r="AG2055" s="127"/>
      <c r="AN2055" s="72"/>
      <c r="AO2055" s="72"/>
      <c r="AP2055" s="72"/>
      <c r="AQ2055" s="72"/>
      <c r="AR2055" s="72"/>
      <c r="AS2055" s="72"/>
      <c r="AT2055" s="72"/>
      <c r="AU2055" s="72"/>
    </row>
    <row r="2056" spans="27:47" x14ac:dyDescent="0.2">
      <c r="AA2056" s="72"/>
      <c r="AB2056" s="72"/>
      <c r="AC2056" s="72"/>
      <c r="AD2056" s="72"/>
      <c r="AE2056" s="72"/>
      <c r="AG2056" s="127"/>
      <c r="AN2056" s="72"/>
      <c r="AO2056" s="72"/>
      <c r="AP2056" s="72"/>
      <c r="AQ2056" s="72"/>
      <c r="AR2056" s="72"/>
      <c r="AS2056" s="72"/>
      <c r="AT2056" s="72"/>
      <c r="AU2056" s="72"/>
    </row>
    <row r="2057" spans="27:47" x14ac:dyDescent="0.2">
      <c r="AA2057" s="72"/>
      <c r="AB2057" s="72"/>
      <c r="AC2057" s="72"/>
      <c r="AD2057" s="72"/>
      <c r="AE2057" s="72"/>
      <c r="AG2057" s="127"/>
      <c r="AN2057" s="72"/>
      <c r="AO2057" s="72"/>
      <c r="AP2057" s="72"/>
      <c r="AQ2057" s="72"/>
      <c r="AR2057" s="72"/>
      <c r="AS2057" s="72"/>
      <c r="AT2057" s="72"/>
      <c r="AU2057" s="72"/>
    </row>
    <row r="2058" spans="27:47" x14ac:dyDescent="0.2">
      <c r="AA2058" s="72"/>
      <c r="AB2058" s="72"/>
      <c r="AC2058" s="72"/>
      <c r="AD2058" s="72"/>
      <c r="AE2058" s="72"/>
      <c r="AG2058" s="127"/>
      <c r="AN2058" s="72"/>
      <c r="AO2058" s="72"/>
      <c r="AP2058" s="72"/>
      <c r="AQ2058" s="72"/>
      <c r="AR2058" s="72"/>
      <c r="AS2058" s="72"/>
      <c r="AT2058" s="72"/>
      <c r="AU2058" s="72"/>
    </row>
    <row r="2059" spans="27:47" x14ac:dyDescent="0.2">
      <c r="AA2059" s="72"/>
      <c r="AB2059" s="72"/>
      <c r="AC2059" s="72"/>
      <c r="AD2059" s="72"/>
      <c r="AE2059" s="72"/>
      <c r="AG2059" s="127"/>
      <c r="AN2059" s="72"/>
      <c r="AO2059" s="72"/>
      <c r="AP2059" s="72"/>
      <c r="AQ2059" s="72"/>
      <c r="AR2059" s="72"/>
      <c r="AS2059" s="72"/>
      <c r="AT2059" s="72"/>
      <c r="AU2059" s="72"/>
    </row>
    <row r="2060" spans="27:47" x14ac:dyDescent="0.2">
      <c r="AA2060" s="72"/>
      <c r="AB2060" s="72"/>
      <c r="AC2060" s="72"/>
      <c r="AD2060" s="72"/>
      <c r="AE2060" s="72"/>
      <c r="AG2060" s="127"/>
      <c r="AN2060" s="72"/>
      <c r="AO2060" s="72"/>
      <c r="AP2060" s="72"/>
      <c r="AQ2060" s="72"/>
      <c r="AR2060" s="72"/>
      <c r="AS2060" s="72"/>
      <c r="AT2060" s="72"/>
      <c r="AU2060" s="72"/>
    </row>
    <row r="2061" spans="27:47" x14ac:dyDescent="0.2">
      <c r="AA2061" s="72"/>
      <c r="AB2061" s="72"/>
      <c r="AC2061" s="72"/>
      <c r="AD2061" s="72"/>
      <c r="AE2061" s="72"/>
      <c r="AG2061" s="127"/>
      <c r="AN2061" s="72"/>
      <c r="AO2061" s="72"/>
      <c r="AP2061" s="72"/>
      <c r="AQ2061" s="72"/>
      <c r="AR2061" s="72"/>
      <c r="AS2061" s="72"/>
      <c r="AT2061" s="72"/>
      <c r="AU2061" s="72"/>
    </row>
    <row r="2062" spans="27:47" x14ac:dyDescent="0.2">
      <c r="AA2062" s="72"/>
      <c r="AB2062" s="72"/>
      <c r="AC2062" s="72"/>
      <c r="AD2062" s="72"/>
      <c r="AE2062" s="72"/>
      <c r="AG2062" s="127"/>
      <c r="AN2062" s="72"/>
      <c r="AO2062" s="72"/>
      <c r="AP2062" s="72"/>
      <c r="AQ2062" s="72"/>
      <c r="AR2062" s="72"/>
      <c r="AS2062" s="72"/>
      <c r="AT2062" s="72"/>
      <c r="AU2062" s="72"/>
    </row>
    <row r="2063" spans="27:47" x14ac:dyDescent="0.2">
      <c r="AA2063" s="72"/>
      <c r="AB2063" s="72"/>
      <c r="AC2063" s="72"/>
      <c r="AD2063" s="72"/>
      <c r="AE2063" s="72"/>
      <c r="AG2063" s="127"/>
      <c r="AN2063" s="72"/>
      <c r="AO2063" s="72"/>
      <c r="AP2063" s="72"/>
      <c r="AQ2063" s="72"/>
      <c r="AR2063" s="72"/>
      <c r="AS2063" s="72"/>
      <c r="AT2063" s="72"/>
      <c r="AU2063" s="72"/>
    </row>
    <row r="2064" spans="27:47" x14ac:dyDescent="0.2">
      <c r="AA2064" s="72"/>
      <c r="AB2064" s="72"/>
      <c r="AC2064" s="72"/>
      <c r="AD2064" s="72"/>
      <c r="AE2064" s="72"/>
      <c r="AG2064" s="127"/>
      <c r="AN2064" s="72"/>
      <c r="AO2064" s="72"/>
      <c r="AP2064" s="72"/>
      <c r="AQ2064" s="72"/>
      <c r="AR2064" s="72"/>
      <c r="AS2064" s="72"/>
      <c r="AT2064" s="72"/>
      <c r="AU2064" s="72"/>
    </row>
    <row r="2065" spans="27:47" x14ac:dyDescent="0.2">
      <c r="AA2065" s="72"/>
      <c r="AB2065" s="72"/>
      <c r="AC2065" s="72"/>
      <c r="AD2065" s="72"/>
      <c r="AE2065" s="72"/>
      <c r="AG2065" s="127"/>
      <c r="AN2065" s="72"/>
      <c r="AO2065" s="72"/>
      <c r="AP2065" s="72"/>
      <c r="AQ2065" s="72"/>
      <c r="AR2065" s="72"/>
      <c r="AS2065" s="72"/>
      <c r="AT2065" s="72"/>
      <c r="AU2065" s="72"/>
    </row>
    <row r="2066" spans="27:47" x14ac:dyDescent="0.2">
      <c r="AA2066" s="72"/>
      <c r="AB2066" s="72"/>
      <c r="AC2066" s="72"/>
      <c r="AD2066" s="72"/>
      <c r="AE2066" s="72"/>
      <c r="AG2066" s="127"/>
      <c r="AN2066" s="72"/>
      <c r="AO2066" s="72"/>
      <c r="AP2066" s="72"/>
      <c r="AQ2066" s="72"/>
      <c r="AR2066" s="72"/>
      <c r="AS2066" s="72"/>
      <c r="AT2066" s="72"/>
      <c r="AU2066" s="72"/>
    </row>
    <row r="2067" spans="27:47" x14ac:dyDescent="0.2">
      <c r="AA2067" s="72"/>
      <c r="AB2067" s="72"/>
      <c r="AC2067" s="72"/>
      <c r="AD2067" s="72"/>
      <c r="AE2067" s="72"/>
      <c r="AG2067" s="127"/>
      <c r="AN2067" s="72"/>
      <c r="AO2067" s="72"/>
      <c r="AP2067" s="72"/>
      <c r="AQ2067" s="72"/>
      <c r="AR2067" s="72"/>
      <c r="AS2067" s="72"/>
      <c r="AT2067" s="72"/>
      <c r="AU2067" s="72"/>
    </row>
    <row r="2068" spans="27:47" x14ac:dyDescent="0.2">
      <c r="AA2068" s="72"/>
      <c r="AB2068" s="72"/>
      <c r="AC2068" s="72"/>
      <c r="AD2068" s="72"/>
      <c r="AE2068" s="72"/>
      <c r="AG2068" s="127"/>
      <c r="AN2068" s="72"/>
      <c r="AO2068" s="72"/>
      <c r="AP2068" s="72"/>
      <c r="AQ2068" s="72"/>
      <c r="AR2068" s="72"/>
      <c r="AS2068" s="72"/>
      <c r="AT2068" s="72"/>
      <c r="AU2068" s="72"/>
    </row>
    <row r="2069" spans="27:47" x14ac:dyDescent="0.2">
      <c r="AA2069" s="72"/>
      <c r="AB2069" s="72"/>
      <c r="AC2069" s="72"/>
      <c r="AD2069" s="72"/>
      <c r="AE2069" s="72"/>
      <c r="AG2069" s="127"/>
      <c r="AN2069" s="72"/>
      <c r="AO2069" s="72"/>
      <c r="AP2069" s="72"/>
      <c r="AQ2069" s="72"/>
      <c r="AR2069" s="72"/>
      <c r="AS2069" s="72"/>
      <c r="AT2069" s="72"/>
      <c r="AU2069" s="72"/>
    </row>
    <row r="2070" spans="27:47" x14ac:dyDescent="0.2">
      <c r="AA2070" s="72"/>
      <c r="AB2070" s="72"/>
      <c r="AC2070" s="72"/>
      <c r="AD2070" s="72"/>
      <c r="AE2070" s="72"/>
      <c r="AG2070" s="127"/>
      <c r="AN2070" s="72"/>
      <c r="AO2070" s="72"/>
      <c r="AP2070" s="72"/>
      <c r="AQ2070" s="72"/>
      <c r="AR2070" s="72"/>
      <c r="AS2070" s="72"/>
      <c r="AT2070" s="72"/>
      <c r="AU2070" s="72"/>
    </row>
    <row r="2071" spans="27:47" x14ac:dyDescent="0.2">
      <c r="AA2071" s="72"/>
      <c r="AB2071" s="72"/>
      <c r="AC2071" s="72"/>
      <c r="AD2071" s="72"/>
      <c r="AE2071" s="72"/>
      <c r="AF2071" s="128"/>
      <c r="AG2071" s="127"/>
      <c r="AN2071" s="72"/>
      <c r="AO2071" s="72"/>
      <c r="AP2071" s="72"/>
      <c r="AQ2071" s="72"/>
      <c r="AR2071" s="72"/>
      <c r="AS2071" s="72"/>
      <c r="AT2071" s="72"/>
      <c r="AU2071" s="72"/>
    </row>
    <row r="2072" spans="27:47" x14ac:dyDescent="0.2">
      <c r="AA2072" s="72"/>
      <c r="AB2072" s="72"/>
      <c r="AC2072" s="72"/>
      <c r="AD2072" s="72"/>
      <c r="AE2072" s="72"/>
      <c r="AF2072" s="128"/>
      <c r="AG2072" s="127"/>
      <c r="AN2072" s="72"/>
      <c r="AO2072" s="72"/>
      <c r="AP2072" s="72"/>
      <c r="AQ2072" s="72"/>
      <c r="AR2072" s="72"/>
      <c r="AS2072" s="72"/>
      <c r="AT2072" s="72"/>
      <c r="AU2072" s="72"/>
    </row>
    <row r="2073" spans="27:47" x14ac:dyDescent="0.2">
      <c r="AA2073" s="72"/>
      <c r="AB2073" s="72"/>
      <c r="AC2073" s="72"/>
      <c r="AD2073" s="72"/>
      <c r="AE2073" s="72"/>
      <c r="AF2073" s="128"/>
      <c r="AG2073" s="127"/>
      <c r="AN2073" s="72"/>
      <c r="AO2073" s="72"/>
      <c r="AP2073" s="72"/>
      <c r="AQ2073" s="72"/>
      <c r="AR2073" s="72"/>
      <c r="AS2073" s="72"/>
      <c r="AT2073" s="72"/>
      <c r="AU2073" s="72"/>
    </row>
    <row r="2074" spans="27:47" x14ac:dyDescent="0.2">
      <c r="AA2074" s="72"/>
      <c r="AB2074" s="72"/>
      <c r="AC2074" s="72"/>
      <c r="AD2074" s="72"/>
      <c r="AE2074" s="72"/>
      <c r="AF2074" s="128"/>
      <c r="AG2074" s="127"/>
      <c r="AN2074" s="72"/>
      <c r="AO2074" s="72"/>
      <c r="AP2074" s="72"/>
      <c r="AQ2074" s="72"/>
      <c r="AR2074" s="72"/>
      <c r="AS2074" s="72"/>
      <c r="AT2074" s="72"/>
      <c r="AU2074" s="72"/>
    </row>
    <row r="2075" spans="27:47" x14ac:dyDescent="0.2">
      <c r="AA2075" s="72"/>
      <c r="AB2075" s="72"/>
      <c r="AC2075" s="72"/>
      <c r="AD2075" s="72"/>
      <c r="AE2075" s="72"/>
      <c r="AF2075" s="128"/>
      <c r="AG2075" s="127"/>
      <c r="AN2075" s="72"/>
      <c r="AO2075" s="72"/>
      <c r="AP2075" s="72"/>
      <c r="AQ2075" s="72"/>
      <c r="AR2075" s="72"/>
      <c r="AS2075" s="72"/>
      <c r="AT2075" s="72"/>
      <c r="AU2075" s="72"/>
    </row>
    <row r="2076" spans="27:47" x14ac:dyDescent="0.2">
      <c r="AA2076" s="72"/>
      <c r="AB2076" s="72"/>
      <c r="AC2076" s="72"/>
      <c r="AD2076" s="72"/>
      <c r="AE2076" s="72"/>
      <c r="AF2076" s="128"/>
      <c r="AG2076" s="127"/>
      <c r="AN2076" s="72"/>
      <c r="AO2076" s="72"/>
      <c r="AP2076" s="72"/>
      <c r="AQ2076" s="72"/>
      <c r="AR2076" s="72"/>
      <c r="AS2076" s="72"/>
      <c r="AT2076" s="72"/>
      <c r="AU2076" s="72"/>
    </row>
    <row r="2077" spans="27:47" x14ac:dyDescent="0.2">
      <c r="AA2077" s="72"/>
      <c r="AB2077" s="72"/>
      <c r="AC2077" s="72"/>
      <c r="AD2077" s="72"/>
      <c r="AE2077" s="72"/>
      <c r="AF2077" s="128"/>
      <c r="AG2077" s="127"/>
      <c r="AN2077" s="72"/>
      <c r="AO2077" s="72"/>
      <c r="AP2077" s="72"/>
      <c r="AQ2077" s="72"/>
      <c r="AR2077" s="72"/>
      <c r="AS2077" s="72"/>
      <c r="AT2077" s="72"/>
      <c r="AU2077" s="72"/>
    </row>
    <row r="2078" spans="27:47" x14ac:dyDescent="0.2">
      <c r="AA2078" s="72"/>
      <c r="AB2078" s="72"/>
      <c r="AC2078" s="72"/>
      <c r="AD2078" s="72"/>
      <c r="AE2078" s="72"/>
      <c r="AF2078" s="128"/>
      <c r="AG2078" s="127"/>
      <c r="AN2078" s="72"/>
      <c r="AO2078" s="72"/>
      <c r="AP2078" s="72"/>
      <c r="AQ2078" s="72"/>
      <c r="AR2078" s="72"/>
      <c r="AS2078" s="72"/>
      <c r="AT2078" s="72"/>
      <c r="AU2078" s="72"/>
    </row>
    <row r="2079" spans="27:47" x14ac:dyDescent="0.2">
      <c r="AA2079" s="72"/>
      <c r="AB2079" s="72"/>
      <c r="AC2079" s="72"/>
      <c r="AD2079" s="72"/>
      <c r="AE2079" s="72"/>
      <c r="AF2079" s="128"/>
      <c r="AG2079" s="127"/>
      <c r="AN2079" s="72"/>
      <c r="AO2079" s="72"/>
      <c r="AP2079" s="72"/>
      <c r="AQ2079" s="72"/>
      <c r="AR2079" s="72"/>
      <c r="AS2079" s="72"/>
      <c r="AT2079" s="72"/>
      <c r="AU2079" s="72"/>
    </row>
    <row r="2080" spans="27:47" x14ac:dyDescent="0.2">
      <c r="AA2080" s="72"/>
      <c r="AB2080" s="72"/>
      <c r="AC2080" s="72"/>
      <c r="AD2080" s="72"/>
      <c r="AE2080" s="72"/>
      <c r="AF2080" s="128"/>
      <c r="AG2080" s="127"/>
      <c r="AN2080" s="72"/>
      <c r="AO2080" s="72"/>
      <c r="AP2080" s="72"/>
      <c r="AQ2080" s="72"/>
      <c r="AR2080" s="72"/>
      <c r="AS2080" s="72"/>
      <c r="AT2080" s="72"/>
      <c r="AU2080" s="72"/>
    </row>
    <row r="2081" spans="27:47" x14ac:dyDescent="0.2">
      <c r="AA2081" s="72"/>
      <c r="AB2081" s="72"/>
      <c r="AC2081" s="72"/>
      <c r="AD2081" s="72"/>
      <c r="AE2081" s="72"/>
      <c r="AF2081" s="128"/>
      <c r="AG2081" s="127"/>
      <c r="AN2081" s="72"/>
      <c r="AO2081" s="72"/>
      <c r="AP2081" s="72"/>
      <c r="AQ2081" s="72"/>
      <c r="AR2081" s="72"/>
      <c r="AS2081" s="72"/>
      <c r="AT2081" s="72"/>
      <c r="AU2081" s="72"/>
    </row>
    <row r="2082" spans="27:47" x14ac:dyDescent="0.2">
      <c r="AA2082" s="72"/>
      <c r="AB2082" s="72"/>
      <c r="AC2082" s="72"/>
      <c r="AD2082" s="72"/>
      <c r="AE2082" s="72"/>
      <c r="AF2082" s="128"/>
      <c r="AG2082" s="127"/>
      <c r="AN2082" s="72"/>
      <c r="AO2082" s="72"/>
      <c r="AP2082" s="72"/>
      <c r="AQ2082" s="72"/>
      <c r="AR2082" s="72"/>
      <c r="AS2082" s="72"/>
      <c r="AT2082" s="72"/>
      <c r="AU2082" s="72"/>
    </row>
    <row r="2083" spans="27:47" x14ac:dyDescent="0.2">
      <c r="AA2083" s="72"/>
      <c r="AB2083" s="72"/>
      <c r="AC2083" s="72"/>
      <c r="AD2083" s="72"/>
      <c r="AE2083" s="72"/>
      <c r="AF2083" s="128"/>
      <c r="AG2083" s="127"/>
      <c r="AN2083" s="72"/>
      <c r="AO2083" s="72"/>
      <c r="AP2083" s="72"/>
      <c r="AQ2083" s="72"/>
      <c r="AR2083" s="72"/>
      <c r="AS2083" s="72"/>
      <c r="AT2083" s="72"/>
      <c r="AU2083" s="72"/>
    </row>
    <row r="2084" spans="27:47" x14ac:dyDescent="0.2">
      <c r="AA2084" s="72"/>
      <c r="AB2084" s="72"/>
      <c r="AC2084" s="72"/>
      <c r="AD2084" s="72"/>
      <c r="AE2084" s="72"/>
      <c r="AF2084" s="128"/>
      <c r="AG2084" s="127"/>
      <c r="AN2084" s="72"/>
      <c r="AO2084" s="72"/>
      <c r="AP2084" s="72"/>
      <c r="AQ2084" s="72"/>
      <c r="AR2084" s="72"/>
      <c r="AS2084" s="72"/>
      <c r="AT2084" s="72"/>
      <c r="AU2084" s="72"/>
    </row>
    <row r="2085" spans="27:47" x14ac:dyDescent="0.2">
      <c r="AA2085" s="72"/>
      <c r="AB2085" s="72"/>
      <c r="AC2085" s="72"/>
      <c r="AD2085" s="72"/>
      <c r="AE2085" s="72"/>
      <c r="AF2085" s="128"/>
      <c r="AG2085" s="127"/>
      <c r="AN2085" s="72"/>
      <c r="AO2085" s="72"/>
      <c r="AP2085" s="72"/>
      <c r="AQ2085" s="72"/>
      <c r="AR2085" s="72"/>
      <c r="AS2085" s="72"/>
      <c r="AT2085" s="72"/>
      <c r="AU2085" s="72"/>
    </row>
    <row r="2086" spans="27:47" x14ac:dyDescent="0.2">
      <c r="AA2086" s="72"/>
      <c r="AB2086" s="72"/>
      <c r="AC2086" s="72"/>
      <c r="AD2086" s="72"/>
      <c r="AE2086" s="72"/>
      <c r="AF2086" s="128"/>
      <c r="AG2086" s="127"/>
      <c r="AN2086" s="72"/>
      <c r="AO2086" s="72"/>
      <c r="AP2086" s="72"/>
      <c r="AQ2086" s="72"/>
      <c r="AR2086" s="72"/>
      <c r="AS2086" s="72"/>
      <c r="AT2086" s="72"/>
      <c r="AU2086" s="72"/>
    </row>
    <row r="2087" spans="27:47" x14ac:dyDescent="0.2">
      <c r="AA2087" s="72"/>
      <c r="AB2087" s="72"/>
      <c r="AC2087" s="72"/>
      <c r="AD2087" s="72"/>
      <c r="AE2087" s="72"/>
      <c r="AF2087" s="128"/>
      <c r="AG2087" s="127"/>
      <c r="AN2087" s="72"/>
      <c r="AO2087" s="72"/>
      <c r="AP2087" s="72"/>
      <c r="AQ2087" s="72"/>
      <c r="AR2087" s="72"/>
      <c r="AS2087" s="72"/>
      <c r="AT2087" s="72"/>
      <c r="AU2087" s="72"/>
    </row>
    <row r="2088" spans="27:47" x14ac:dyDescent="0.2">
      <c r="AA2088" s="72"/>
      <c r="AB2088" s="72"/>
      <c r="AC2088" s="72"/>
      <c r="AD2088" s="72"/>
      <c r="AE2088" s="72"/>
      <c r="AF2088" s="128"/>
      <c r="AG2088" s="127"/>
      <c r="AN2088" s="72"/>
      <c r="AO2088" s="72"/>
      <c r="AP2088" s="72"/>
      <c r="AQ2088" s="72"/>
      <c r="AR2088" s="72"/>
      <c r="AS2088" s="72"/>
      <c r="AT2088" s="72"/>
      <c r="AU2088" s="72"/>
    </row>
    <row r="2089" spans="27:47" x14ac:dyDescent="0.2">
      <c r="AA2089" s="72"/>
      <c r="AB2089" s="72"/>
      <c r="AC2089" s="72"/>
      <c r="AD2089" s="72"/>
      <c r="AE2089" s="72"/>
      <c r="AF2089" s="128"/>
      <c r="AG2089" s="127"/>
      <c r="AN2089" s="72"/>
      <c r="AO2089" s="72"/>
      <c r="AP2089" s="72"/>
      <c r="AQ2089" s="72"/>
      <c r="AR2089" s="72"/>
      <c r="AS2089" s="72"/>
      <c r="AT2089" s="72"/>
      <c r="AU2089" s="72"/>
    </row>
    <row r="2090" spans="27:47" x14ac:dyDescent="0.2">
      <c r="AA2090" s="72"/>
      <c r="AB2090" s="72"/>
      <c r="AC2090" s="72"/>
      <c r="AD2090" s="72"/>
      <c r="AE2090" s="72"/>
      <c r="AF2090" s="128"/>
      <c r="AG2090" s="127"/>
      <c r="AN2090" s="72"/>
      <c r="AO2090" s="72"/>
      <c r="AP2090" s="72"/>
      <c r="AQ2090" s="72"/>
      <c r="AR2090" s="72"/>
      <c r="AS2090" s="72"/>
      <c r="AT2090" s="72"/>
      <c r="AU2090" s="72"/>
    </row>
    <row r="2091" spans="27:47" x14ac:dyDescent="0.2">
      <c r="AA2091" s="72"/>
      <c r="AB2091" s="72"/>
      <c r="AC2091" s="72"/>
      <c r="AD2091" s="72"/>
      <c r="AE2091" s="72"/>
      <c r="AF2091" s="128"/>
      <c r="AG2091" s="127"/>
      <c r="AN2091" s="72"/>
      <c r="AO2091" s="72"/>
      <c r="AP2091" s="72"/>
      <c r="AQ2091" s="72"/>
      <c r="AR2091" s="72"/>
      <c r="AS2091" s="72"/>
      <c r="AT2091" s="72"/>
      <c r="AU2091" s="72"/>
    </row>
    <row r="2092" spans="27:47" x14ac:dyDescent="0.2">
      <c r="AA2092" s="72"/>
      <c r="AB2092" s="72"/>
      <c r="AC2092" s="72"/>
      <c r="AD2092" s="72"/>
      <c r="AE2092" s="72"/>
      <c r="AF2092" s="128"/>
      <c r="AG2092" s="127"/>
      <c r="AN2092" s="72"/>
      <c r="AO2092" s="72"/>
      <c r="AP2092" s="72"/>
      <c r="AQ2092" s="72"/>
      <c r="AR2092" s="72"/>
      <c r="AS2092" s="72"/>
      <c r="AT2092" s="72"/>
      <c r="AU2092" s="72"/>
    </row>
    <row r="2093" spans="27:47" x14ac:dyDescent="0.2">
      <c r="AA2093" s="72"/>
      <c r="AB2093" s="72"/>
      <c r="AC2093" s="72"/>
      <c r="AD2093" s="72"/>
      <c r="AE2093" s="72"/>
      <c r="AF2093" s="128"/>
      <c r="AG2093" s="127"/>
      <c r="AN2093" s="72"/>
      <c r="AO2093" s="72"/>
      <c r="AP2093" s="72"/>
      <c r="AQ2093" s="72"/>
      <c r="AR2093" s="72"/>
      <c r="AS2093" s="72"/>
      <c r="AT2093" s="72"/>
      <c r="AU2093" s="72"/>
    </row>
    <row r="2094" spans="27:47" x14ac:dyDescent="0.2">
      <c r="AA2094" s="72"/>
      <c r="AB2094" s="72"/>
      <c r="AC2094" s="72"/>
      <c r="AD2094" s="72"/>
      <c r="AE2094" s="72"/>
      <c r="AF2094" s="128"/>
      <c r="AG2094" s="127"/>
      <c r="AN2094" s="72"/>
      <c r="AO2094" s="72"/>
      <c r="AP2094" s="72"/>
      <c r="AQ2094" s="72"/>
      <c r="AR2094" s="72"/>
      <c r="AS2094" s="72"/>
      <c r="AT2094" s="72"/>
      <c r="AU2094" s="72"/>
    </row>
    <row r="2095" spans="27:47" x14ac:dyDescent="0.2">
      <c r="AA2095" s="72"/>
      <c r="AB2095" s="72"/>
      <c r="AC2095" s="72"/>
      <c r="AD2095" s="72"/>
      <c r="AE2095" s="72"/>
      <c r="AF2095" s="128"/>
      <c r="AG2095" s="127"/>
      <c r="AN2095" s="72"/>
      <c r="AO2095" s="72"/>
      <c r="AP2095" s="72"/>
      <c r="AQ2095" s="72"/>
      <c r="AR2095" s="72"/>
      <c r="AS2095" s="72"/>
      <c r="AT2095" s="72"/>
      <c r="AU2095" s="72"/>
    </row>
    <row r="2096" spans="27:47" x14ac:dyDescent="0.2">
      <c r="AA2096" s="72"/>
      <c r="AB2096" s="72"/>
      <c r="AC2096" s="72"/>
      <c r="AD2096" s="72"/>
      <c r="AE2096" s="72"/>
      <c r="AF2096" s="128"/>
      <c r="AG2096" s="127"/>
      <c r="AN2096" s="72"/>
      <c r="AO2096" s="72"/>
      <c r="AP2096" s="72"/>
      <c r="AQ2096" s="72"/>
      <c r="AR2096" s="72"/>
      <c r="AS2096" s="72"/>
      <c r="AT2096" s="72"/>
      <c r="AU2096" s="72"/>
    </row>
    <row r="2097" spans="27:47" x14ac:dyDescent="0.2">
      <c r="AA2097" s="72"/>
      <c r="AB2097" s="72"/>
      <c r="AC2097" s="72"/>
      <c r="AD2097" s="72"/>
      <c r="AE2097" s="72"/>
      <c r="AF2097" s="128"/>
      <c r="AG2097" s="127"/>
      <c r="AN2097" s="72"/>
      <c r="AO2097" s="72"/>
      <c r="AP2097" s="72"/>
      <c r="AQ2097" s="72"/>
      <c r="AR2097" s="72"/>
      <c r="AS2097" s="72"/>
      <c r="AT2097" s="72"/>
      <c r="AU2097" s="72"/>
    </row>
    <row r="2098" spans="27:47" x14ac:dyDescent="0.2">
      <c r="AA2098" s="72"/>
      <c r="AB2098" s="72"/>
      <c r="AC2098" s="72"/>
      <c r="AD2098" s="72"/>
      <c r="AE2098" s="72"/>
      <c r="AF2098" s="128"/>
      <c r="AG2098" s="127"/>
      <c r="AN2098" s="72"/>
      <c r="AO2098" s="72"/>
      <c r="AP2098" s="72"/>
      <c r="AQ2098" s="72"/>
      <c r="AR2098" s="72"/>
      <c r="AS2098" s="72"/>
      <c r="AT2098" s="72"/>
      <c r="AU2098" s="72"/>
    </row>
    <row r="2099" spans="27:47" x14ac:dyDescent="0.2">
      <c r="AA2099" s="72"/>
      <c r="AB2099" s="72"/>
      <c r="AC2099" s="72"/>
      <c r="AD2099" s="72"/>
      <c r="AE2099" s="72"/>
      <c r="AF2099" s="128"/>
      <c r="AG2099" s="127"/>
      <c r="AN2099" s="72"/>
      <c r="AO2099" s="72"/>
      <c r="AP2099" s="72"/>
      <c r="AQ2099" s="72"/>
      <c r="AR2099" s="72"/>
      <c r="AS2099" s="72"/>
      <c r="AT2099" s="72"/>
      <c r="AU2099" s="72"/>
    </row>
    <row r="2100" spans="27:47" x14ac:dyDescent="0.2">
      <c r="AA2100" s="72"/>
      <c r="AB2100" s="72"/>
      <c r="AC2100" s="72"/>
      <c r="AD2100" s="72"/>
      <c r="AE2100" s="72"/>
      <c r="AF2100" s="128"/>
      <c r="AG2100" s="127"/>
      <c r="AN2100" s="72"/>
      <c r="AO2100" s="72"/>
      <c r="AP2100" s="72"/>
      <c r="AQ2100" s="72"/>
      <c r="AR2100" s="72"/>
      <c r="AS2100" s="72"/>
      <c r="AT2100" s="72"/>
      <c r="AU2100" s="72"/>
    </row>
    <row r="2101" spans="27:47" x14ac:dyDescent="0.2">
      <c r="AA2101" s="72"/>
      <c r="AB2101" s="72"/>
      <c r="AC2101" s="72"/>
      <c r="AD2101" s="72"/>
      <c r="AE2101" s="72"/>
      <c r="AF2101" s="128"/>
      <c r="AG2101" s="127"/>
      <c r="AN2101" s="72"/>
      <c r="AO2101" s="72"/>
      <c r="AP2101" s="72"/>
      <c r="AQ2101" s="72"/>
      <c r="AR2101" s="72"/>
      <c r="AS2101" s="72"/>
      <c r="AT2101" s="72"/>
      <c r="AU2101" s="72"/>
    </row>
    <row r="2102" spans="27:47" x14ac:dyDescent="0.2">
      <c r="AA2102" s="72"/>
      <c r="AB2102" s="72"/>
      <c r="AC2102" s="72"/>
      <c r="AD2102" s="72"/>
      <c r="AE2102" s="72"/>
      <c r="AF2102" s="128"/>
      <c r="AG2102" s="127"/>
      <c r="AN2102" s="72"/>
      <c r="AO2102" s="72"/>
      <c r="AP2102" s="72"/>
      <c r="AQ2102" s="72"/>
      <c r="AR2102" s="72"/>
      <c r="AS2102" s="72"/>
      <c r="AT2102" s="72"/>
      <c r="AU2102" s="72"/>
    </row>
    <row r="2103" spans="27:47" x14ac:dyDescent="0.2">
      <c r="AA2103" s="72"/>
      <c r="AB2103" s="72"/>
      <c r="AC2103" s="72"/>
      <c r="AD2103" s="72"/>
      <c r="AE2103" s="72"/>
      <c r="AF2103" s="128"/>
      <c r="AG2103" s="127"/>
      <c r="AN2103" s="72"/>
      <c r="AO2103" s="72"/>
      <c r="AP2103" s="72"/>
      <c r="AQ2103" s="72"/>
      <c r="AR2103" s="72"/>
      <c r="AS2103" s="72"/>
      <c r="AT2103" s="72"/>
      <c r="AU2103" s="72"/>
    </row>
    <row r="2104" spans="27:47" x14ac:dyDescent="0.2">
      <c r="AA2104" s="72"/>
      <c r="AB2104" s="72"/>
      <c r="AC2104" s="72"/>
      <c r="AD2104" s="72"/>
      <c r="AE2104" s="72"/>
      <c r="AF2104" s="128"/>
      <c r="AG2104" s="127"/>
      <c r="AN2104" s="72"/>
      <c r="AO2104" s="72"/>
      <c r="AP2104" s="72"/>
      <c r="AQ2104" s="72"/>
      <c r="AR2104" s="72"/>
      <c r="AS2104" s="72"/>
      <c r="AT2104" s="72"/>
      <c r="AU2104" s="72"/>
    </row>
    <row r="2105" spans="27:47" x14ac:dyDescent="0.2">
      <c r="AA2105" s="72"/>
      <c r="AB2105" s="72"/>
      <c r="AC2105" s="72"/>
      <c r="AD2105" s="72"/>
      <c r="AE2105" s="72"/>
      <c r="AF2105" s="128"/>
      <c r="AG2105" s="127"/>
      <c r="AN2105" s="72"/>
      <c r="AO2105" s="72"/>
      <c r="AP2105" s="72"/>
      <c r="AQ2105" s="72"/>
      <c r="AR2105" s="72"/>
      <c r="AS2105" s="72"/>
      <c r="AT2105" s="72"/>
      <c r="AU2105" s="72"/>
    </row>
    <row r="2106" spans="27:47" x14ac:dyDescent="0.2">
      <c r="AA2106" s="72"/>
      <c r="AB2106" s="72"/>
      <c r="AC2106" s="72"/>
      <c r="AD2106" s="72"/>
      <c r="AE2106" s="72"/>
      <c r="AF2106" s="128"/>
      <c r="AG2106" s="127"/>
      <c r="AN2106" s="72"/>
      <c r="AO2106" s="72"/>
      <c r="AP2106" s="72"/>
      <c r="AQ2106" s="72"/>
      <c r="AR2106" s="72"/>
      <c r="AS2106" s="72"/>
      <c r="AT2106" s="72"/>
      <c r="AU2106" s="72"/>
    </row>
    <row r="2107" spans="27:47" x14ac:dyDescent="0.2">
      <c r="AA2107" s="72"/>
      <c r="AB2107" s="72"/>
      <c r="AC2107" s="72"/>
      <c r="AD2107" s="72"/>
      <c r="AE2107" s="72"/>
      <c r="AF2107" s="128"/>
      <c r="AG2107" s="127"/>
      <c r="AN2107" s="72"/>
      <c r="AO2107" s="72"/>
      <c r="AP2107" s="72"/>
      <c r="AQ2107" s="72"/>
      <c r="AR2107" s="72"/>
      <c r="AS2107" s="72"/>
      <c r="AT2107" s="72"/>
      <c r="AU2107" s="72"/>
    </row>
    <row r="2108" spans="27:47" x14ac:dyDescent="0.2">
      <c r="AA2108" s="72"/>
      <c r="AB2108" s="72"/>
      <c r="AC2108" s="72"/>
      <c r="AD2108" s="72"/>
      <c r="AE2108" s="72"/>
      <c r="AF2108" s="128"/>
      <c r="AG2108" s="127"/>
      <c r="AN2108" s="72"/>
      <c r="AO2108" s="72"/>
      <c r="AP2108" s="72"/>
      <c r="AQ2108" s="72"/>
      <c r="AR2108" s="72"/>
      <c r="AS2108" s="72"/>
      <c r="AT2108" s="72"/>
      <c r="AU2108" s="72"/>
    </row>
    <row r="2109" spans="27:47" x14ac:dyDescent="0.2">
      <c r="AA2109" s="72"/>
      <c r="AB2109" s="72"/>
      <c r="AC2109" s="72"/>
      <c r="AD2109" s="72"/>
      <c r="AE2109" s="72"/>
      <c r="AF2109" s="128"/>
      <c r="AG2109" s="127"/>
      <c r="AN2109" s="72"/>
      <c r="AO2109" s="72"/>
      <c r="AP2109" s="72"/>
      <c r="AQ2109" s="72"/>
      <c r="AR2109" s="72"/>
      <c r="AS2109" s="72"/>
      <c r="AT2109" s="72"/>
      <c r="AU2109" s="72"/>
    </row>
    <row r="2110" spans="27:47" x14ac:dyDescent="0.2">
      <c r="AA2110" s="72"/>
      <c r="AB2110" s="72"/>
      <c r="AC2110" s="72"/>
      <c r="AD2110" s="72"/>
      <c r="AE2110" s="72"/>
      <c r="AF2110" s="128"/>
      <c r="AG2110" s="127"/>
      <c r="AN2110" s="72"/>
      <c r="AO2110" s="72"/>
      <c r="AP2110" s="72"/>
      <c r="AQ2110" s="72"/>
      <c r="AR2110" s="72"/>
      <c r="AS2110" s="72"/>
      <c r="AT2110" s="72"/>
      <c r="AU2110" s="72"/>
    </row>
    <row r="2111" spans="27:47" x14ac:dyDescent="0.2">
      <c r="AA2111" s="72"/>
      <c r="AB2111" s="72"/>
      <c r="AC2111" s="72"/>
      <c r="AD2111" s="72"/>
      <c r="AE2111" s="72"/>
      <c r="AF2111" s="128"/>
      <c r="AG2111" s="127"/>
      <c r="AN2111" s="72"/>
      <c r="AO2111" s="72"/>
      <c r="AP2111" s="72"/>
      <c r="AQ2111" s="72"/>
      <c r="AR2111" s="72"/>
      <c r="AS2111" s="72"/>
      <c r="AT2111" s="72"/>
      <c r="AU2111" s="72"/>
    </row>
    <row r="2112" spans="27:47" x14ac:dyDescent="0.2">
      <c r="AA2112" s="72"/>
      <c r="AB2112" s="72"/>
      <c r="AC2112" s="72"/>
      <c r="AD2112" s="72"/>
      <c r="AE2112" s="72"/>
      <c r="AF2112" s="128"/>
      <c r="AG2112" s="127"/>
      <c r="AN2112" s="72"/>
      <c r="AO2112" s="72"/>
      <c r="AP2112" s="72"/>
      <c r="AQ2112" s="72"/>
      <c r="AR2112" s="72"/>
      <c r="AS2112" s="72"/>
      <c r="AT2112" s="72"/>
      <c r="AU2112" s="72"/>
    </row>
    <row r="2113" spans="27:47" x14ac:dyDescent="0.2">
      <c r="AA2113" s="72"/>
      <c r="AB2113" s="72"/>
      <c r="AC2113" s="72"/>
      <c r="AD2113" s="72"/>
      <c r="AE2113" s="72"/>
      <c r="AF2113" s="128"/>
      <c r="AG2113" s="127"/>
      <c r="AN2113" s="72"/>
      <c r="AO2113" s="72"/>
      <c r="AP2113" s="72"/>
      <c r="AQ2113" s="72"/>
      <c r="AR2113" s="72"/>
      <c r="AS2113" s="72"/>
      <c r="AT2113" s="72"/>
      <c r="AU2113" s="72"/>
    </row>
    <row r="2114" spans="27:47" x14ac:dyDescent="0.2">
      <c r="AA2114" s="72"/>
      <c r="AB2114" s="72"/>
      <c r="AC2114" s="72"/>
      <c r="AD2114" s="72"/>
      <c r="AE2114" s="72"/>
      <c r="AF2114" s="128"/>
      <c r="AG2114" s="127"/>
      <c r="AN2114" s="72"/>
      <c r="AO2114" s="72"/>
      <c r="AP2114" s="72"/>
      <c r="AQ2114" s="72"/>
      <c r="AR2114" s="72"/>
      <c r="AS2114" s="72"/>
      <c r="AT2114" s="72"/>
      <c r="AU2114" s="72"/>
    </row>
    <row r="2115" spans="27:47" x14ac:dyDescent="0.2">
      <c r="AA2115" s="72"/>
      <c r="AB2115" s="72"/>
      <c r="AC2115" s="72"/>
      <c r="AD2115" s="72"/>
      <c r="AE2115" s="72"/>
      <c r="AF2115" s="128"/>
      <c r="AG2115" s="127"/>
      <c r="AN2115" s="72"/>
      <c r="AO2115" s="72"/>
      <c r="AP2115" s="72"/>
      <c r="AQ2115" s="72"/>
      <c r="AR2115" s="72"/>
      <c r="AS2115" s="72"/>
      <c r="AT2115" s="72"/>
      <c r="AU2115" s="72"/>
    </row>
    <row r="2116" spans="27:47" x14ac:dyDescent="0.2">
      <c r="AA2116" s="72"/>
      <c r="AB2116" s="72"/>
      <c r="AC2116" s="72"/>
      <c r="AD2116" s="72"/>
      <c r="AE2116" s="72"/>
      <c r="AF2116" s="128"/>
      <c r="AG2116" s="127"/>
      <c r="AN2116" s="72"/>
      <c r="AO2116" s="72"/>
      <c r="AP2116" s="72"/>
      <c r="AQ2116" s="72"/>
      <c r="AR2116" s="72"/>
      <c r="AS2116" s="72"/>
      <c r="AT2116" s="72"/>
      <c r="AU2116" s="72"/>
    </row>
    <row r="2117" spans="27:47" x14ac:dyDescent="0.2">
      <c r="AA2117" s="72"/>
      <c r="AB2117" s="72"/>
      <c r="AC2117" s="72"/>
      <c r="AD2117" s="72"/>
      <c r="AE2117" s="72"/>
      <c r="AF2117" s="128"/>
      <c r="AG2117" s="127"/>
      <c r="AN2117" s="72"/>
      <c r="AO2117" s="72"/>
      <c r="AP2117" s="72"/>
      <c r="AQ2117" s="72"/>
      <c r="AR2117" s="72"/>
      <c r="AS2117" s="72"/>
      <c r="AT2117" s="72"/>
      <c r="AU2117" s="72"/>
    </row>
    <row r="2118" spans="27:47" x14ac:dyDescent="0.2">
      <c r="AA2118" s="72"/>
      <c r="AB2118" s="72"/>
      <c r="AC2118" s="72"/>
      <c r="AD2118" s="72"/>
      <c r="AE2118" s="72"/>
      <c r="AF2118" s="128"/>
      <c r="AG2118" s="127"/>
      <c r="AN2118" s="72"/>
      <c r="AO2118" s="72"/>
      <c r="AP2118" s="72"/>
      <c r="AQ2118" s="72"/>
      <c r="AR2118" s="72"/>
      <c r="AS2118" s="72"/>
      <c r="AT2118" s="72"/>
      <c r="AU2118" s="72"/>
    </row>
    <row r="2119" spans="27:47" x14ac:dyDescent="0.2">
      <c r="AA2119" s="72"/>
      <c r="AB2119" s="72"/>
      <c r="AC2119" s="72"/>
      <c r="AD2119" s="72"/>
      <c r="AE2119" s="72"/>
      <c r="AF2119" s="128"/>
      <c r="AG2119" s="127"/>
      <c r="AN2119" s="72"/>
      <c r="AO2119" s="72"/>
      <c r="AP2119" s="72"/>
      <c r="AQ2119" s="72"/>
      <c r="AR2119" s="72"/>
      <c r="AS2119" s="72"/>
      <c r="AT2119" s="72"/>
      <c r="AU2119" s="72"/>
    </row>
    <row r="2120" spans="27:47" x14ac:dyDescent="0.2">
      <c r="AA2120" s="72"/>
      <c r="AB2120" s="72"/>
      <c r="AC2120" s="72"/>
      <c r="AD2120" s="72"/>
      <c r="AE2120" s="72"/>
      <c r="AF2120" s="128"/>
      <c r="AG2120" s="127"/>
      <c r="AN2120" s="72"/>
      <c r="AO2120" s="72"/>
      <c r="AP2120" s="72"/>
      <c r="AQ2120" s="72"/>
      <c r="AR2120" s="72"/>
      <c r="AS2120" s="72"/>
      <c r="AT2120" s="72"/>
      <c r="AU2120" s="72"/>
    </row>
    <row r="2121" spans="27:47" x14ac:dyDescent="0.2">
      <c r="AA2121" s="72"/>
      <c r="AB2121" s="72"/>
      <c r="AC2121" s="72"/>
      <c r="AD2121" s="72"/>
      <c r="AE2121" s="72"/>
      <c r="AF2121" s="128"/>
      <c r="AG2121" s="127"/>
      <c r="AN2121" s="72"/>
      <c r="AO2121" s="72"/>
      <c r="AP2121" s="72"/>
      <c r="AQ2121" s="72"/>
      <c r="AR2121" s="72"/>
      <c r="AS2121" s="72"/>
      <c r="AT2121" s="72"/>
      <c r="AU2121" s="72"/>
    </row>
    <row r="2122" spans="27:47" x14ac:dyDescent="0.2">
      <c r="AA2122" s="72"/>
      <c r="AB2122" s="72"/>
      <c r="AC2122" s="72"/>
      <c r="AD2122" s="72"/>
      <c r="AE2122" s="72"/>
      <c r="AF2122" s="128"/>
      <c r="AG2122" s="127"/>
      <c r="AN2122" s="72"/>
      <c r="AO2122" s="72"/>
      <c r="AP2122" s="72"/>
      <c r="AQ2122" s="72"/>
      <c r="AR2122" s="72"/>
      <c r="AS2122" s="72"/>
      <c r="AT2122" s="72"/>
      <c r="AU2122" s="72"/>
    </row>
    <row r="2123" spans="27:47" x14ac:dyDescent="0.2">
      <c r="AA2123" s="72"/>
      <c r="AB2123" s="72"/>
      <c r="AC2123" s="72"/>
      <c r="AD2123" s="72"/>
      <c r="AE2123" s="72"/>
      <c r="AF2123" s="128"/>
      <c r="AG2123" s="127"/>
      <c r="AN2123" s="72"/>
      <c r="AO2123" s="72"/>
      <c r="AP2123" s="72"/>
      <c r="AQ2123" s="72"/>
      <c r="AR2123" s="72"/>
      <c r="AS2123" s="72"/>
      <c r="AT2123" s="72"/>
      <c r="AU2123" s="72"/>
    </row>
    <row r="2124" spans="27:47" x14ac:dyDescent="0.2">
      <c r="AA2124" s="72"/>
      <c r="AB2124" s="72"/>
      <c r="AC2124" s="72"/>
      <c r="AD2124" s="72"/>
      <c r="AE2124" s="72"/>
      <c r="AF2124" s="128"/>
      <c r="AG2124" s="127"/>
      <c r="AN2124" s="72"/>
      <c r="AO2124" s="72"/>
      <c r="AP2124" s="72"/>
      <c r="AQ2124" s="72"/>
      <c r="AR2124" s="72"/>
      <c r="AS2124" s="72"/>
      <c r="AT2124" s="72"/>
      <c r="AU2124" s="72"/>
    </row>
    <row r="2125" spans="27:47" x14ac:dyDescent="0.2">
      <c r="AA2125" s="72"/>
      <c r="AB2125" s="72"/>
      <c r="AC2125" s="72"/>
      <c r="AD2125" s="72"/>
      <c r="AE2125" s="72"/>
      <c r="AF2125" s="128"/>
      <c r="AG2125" s="127"/>
      <c r="AN2125" s="72"/>
      <c r="AO2125" s="72"/>
      <c r="AP2125" s="72"/>
      <c r="AQ2125" s="72"/>
      <c r="AR2125" s="72"/>
      <c r="AS2125" s="72"/>
      <c r="AT2125" s="72"/>
      <c r="AU2125" s="72"/>
    </row>
    <row r="2126" spans="27:47" x14ac:dyDescent="0.2">
      <c r="AA2126" s="72"/>
      <c r="AB2126" s="72"/>
      <c r="AC2126" s="72"/>
      <c r="AD2126" s="72"/>
      <c r="AE2126" s="72"/>
      <c r="AF2126" s="128"/>
      <c r="AG2126" s="127"/>
      <c r="AN2126" s="72"/>
      <c r="AO2126" s="72"/>
      <c r="AP2126" s="72"/>
      <c r="AQ2126" s="72"/>
      <c r="AR2126" s="72"/>
      <c r="AS2126" s="72"/>
      <c r="AT2126" s="72"/>
      <c r="AU2126" s="72"/>
    </row>
    <row r="2127" spans="27:47" x14ac:dyDescent="0.2">
      <c r="AA2127" s="72"/>
      <c r="AB2127" s="72"/>
      <c r="AC2127" s="72"/>
      <c r="AD2127" s="72"/>
      <c r="AE2127" s="72"/>
      <c r="AF2127" s="128"/>
      <c r="AG2127" s="127"/>
      <c r="AN2127" s="72"/>
      <c r="AO2127" s="72"/>
      <c r="AP2127" s="72"/>
      <c r="AQ2127" s="72"/>
      <c r="AR2127" s="72"/>
      <c r="AS2127" s="72"/>
      <c r="AT2127" s="72"/>
      <c r="AU2127" s="72"/>
    </row>
    <row r="2128" spans="27:47" x14ac:dyDescent="0.2">
      <c r="AA2128" s="72"/>
      <c r="AB2128" s="72"/>
      <c r="AC2128" s="72"/>
      <c r="AD2128" s="72"/>
      <c r="AE2128" s="72"/>
      <c r="AF2128" s="128"/>
      <c r="AG2128" s="127"/>
      <c r="AN2128" s="72"/>
      <c r="AO2128" s="72"/>
      <c r="AP2128" s="72"/>
      <c r="AQ2128" s="72"/>
      <c r="AR2128" s="72"/>
      <c r="AS2128" s="72"/>
      <c r="AT2128" s="72"/>
      <c r="AU2128" s="72"/>
    </row>
    <row r="2129" spans="27:47" x14ac:dyDescent="0.2">
      <c r="AA2129" s="72"/>
      <c r="AB2129" s="72"/>
      <c r="AC2129" s="72"/>
      <c r="AD2129" s="72"/>
      <c r="AE2129" s="72"/>
      <c r="AF2129" s="128"/>
      <c r="AG2129" s="127"/>
      <c r="AN2129" s="72"/>
      <c r="AO2129" s="72"/>
      <c r="AP2129" s="72"/>
      <c r="AQ2129" s="72"/>
      <c r="AR2129" s="72"/>
      <c r="AS2129" s="72"/>
      <c r="AT2129" s="72"/>
      <c r="AU2129" s="72"/>
    </row>
    <row r="2130" spans="27:47" x14ac:dyDescent="0.2">
      <c r="AA2130" s="72"/>
      <c r="AB2130" s="72"/>
      <c r="AC2130" s="72"/>
      <c r="AD2130" s="72"/>
      <c r="AE2130" s="72"/>
      <c r="AF2130" s="128"/>
      <c r="AG2130" s="127"/>
      <c r="AN2130" s="72"/>
      <c r="AO2130" s="72"/>
      <c r="AP2130" s="72"/>
      <c r="AQ2130" s="72"/>
      <c r="AR2130" s="72"/>
      <c r="AS2130" s="72"/>
      <c r="AT2130" s="72"/>
      <c r="AU2130" s="72"/>
    </row>
    <row r="2131" spans="27:47" x14ac:dyDescent="0.2">
      <c r="AA2131" s="72"/>
      <c r="AB2131" s="72"/>
      <c r="AC2131" s="72"/>
      <c r="AD2131" s="72"/>
      <c r="AE2131" s="72"/>
      <c r="AF2131" s="128"/>
      <c r="AG2131" s="127"/>
      <c r="AN2131" s="72"/>
      <c r="AO2131" s="72"/>
      <c r="AP2131" s="72"/>
      <c r="AQ2131" s="72"/>
      <c r="AR2131" s="72"/>
      <c r="AS2131" s="72"/>
      <c r="AT2131" s="72"/>
      <c r="AU2131" s="72"/>
    </row>
    <row r="2132" spans="27:47" x14ac:dyDescent="0.2">
      <c r="AA2132" s="72"/>
      <c r="AB2132" s="72"/>
      <c r="AC2132" s="72"/>
      <c r="AD2132" s="72"/>
      <c r="AE2132" s="72"/>
      <c r="AF2132" s="128"/>
      <c r="AG2132" s="127"/>
      <c r="AN2132" s="72"/>
      <c r="AO2132" s="72"/>
      <c r="AP2132" s="72"/>
      <c r="AQ2132" s="72"/>
      <c r="AR2132" s="72"/>
      <c r="AS2132" s="72"/>
      <c r="AT2132" s="72"/>
      <c r="AU2132" s="72"/>
    </row>
    <row r="2133" spans="27:47" x14ac:dyDescent="0.2">
      <c r="AA2133" s="72"/>
      <c r="AB2133" s="72"/>
      <c r="AC2133" s="72"/>
      <c r="AD2133" s="72"/>
      <c r="AE2133" s="72"/>
      <c r="AF2133" s="128"/>
      <c r="AG2133" s="127"/>
      <c r="AN2133" s="72"/>
      <c r="AO2133" s="72"/>
      <c r="AP2133" s="72"/>
      <c r="AQ2133" s="72"/>
      <c r="AR2133" s="72"/>
      <c r="AS2133" s="72"/>
      <c r="AT2133" s="72"/>
      <c r="AU2133" s="72"/>
    </row>
    <row r="2134" spans="27:47" x14ac:dyDescent="0.2">
      <c r="AA2134" s="72"/>
      <c r="AB2134" s="72"/>
      <c r="AC2134" s="72"/>
      <c r="AD2134" s="72"/>
      <c r="AE2134" s="72"/>
      <c r="AF2134" s="128"/>
      <c r="AG2134" s="127"/>
      <c r="AN2134" s="72"/>
      <c r="AO2134" s="72"/>
      <c r="AP2134" s="72"/>
      <c r="AQ2134" s="72"/>
      <c r="AR2134" s="72"/>
      <c r="AS2134" s="72"/>
      <c r="AT2134" s="72"/>
      <c r="AU2134" s="72"/>
    </row>
    <row r="2135" spans="27:47" x14ac:dyDescent="0.2">
      <c r="AA2135" s="72"/>
      <c r="AB2135" s="72"/>
      <c r="AC2135" s="72"/>
      <c r="AD2135" s="72"/>
      <c r="AE2135" s="72"/>
      <c r="AF2135" s="128"/>
      <c r="AG2135" s="127"/>
      <c r="AN2135" s="72"/>
      <c r="AO2135" s="72"/>
      <c r="AP2135" s="72"/>
      <c r="AQ2135" s="72"/>
      <c r="AR2135" s="72"/>
      <c r="AS2135" s="72"/>
      <c r="AT2135" s="72"/>
      <c r="AU2135" s="72"/>
    </row>
    <row r="2136" spans="27:47" x14ac:dyDescent="0.2">
      <c r="AA2136" s="72"/>
      <c r="AB2136" s="72"/>
      <c r="AC2136" s="72"/>
      <c r="AD2136" s="72"/>
      <c r="AE2136" s="72"/>
      <c r="AF2136" s="128"/>
      <c r="AG2136" s="127"/>
      <c r="AN2136" s="72"/>
      <c r="AO2136" s="72"/>
      <c r="AP2136" s="72"/>
      <c r="AQ2136" s="72"/>
      <c r="AR2136" s="72"/>
      <c r="AS2136" s="72"/>
      <c r="AT2136" s="72"/>
      <c r="AU2136" s="72"/>
    </row>
    <row r="2137" spans="27:47" x14ac:dyDescent="0.2">
      <c r="AA2137" s="72"/>
      <c r="AB2137" s="72"/>
      <c r="AC2137" s="72"/>
      <c r="AD2137" s="72"/>
      <c r="AE2137" s="72"/>
      <c r="AF2137" s="128"/>
      <c r="AG2137" s="127"/>
      <c r="AN2137" s="72"/>
      <c r="AO2137" s="72"/>
      <c r="AP2137" s="72"/>
      <c r="AQ2137" s="72"/>
      <c r="AR2137" s="72"/>
      <c r="AS2137" s="72"/>
      <c r="AT2137" s="72"/>
      <c r="AU2137" s="72"/>
    </row>
    <row r="2138" spans="27:47" x14ac:dyDescent="0.2">
      <c r="AA2138" s="72"/>
      <c r="AB2138" s="72"/>
      <c r="AC2138" s="72"/>
      <c r="AD2138" s="72"/>
      <c r="AE2138" s="72"/>
      <c r="AF2138" s="128"/>
      <c r="AG2138" s="127"/>
      <c r="AN2138" s="72"/>
      <c r="AO2138" s="72"/>
      <c r="AP2138" s="72"/>
      <c r="AQ2138" s="72"/>
      <c r="AR2138" s="72"/>
      <c r="AS2138" s="72"/>
      <c r="AT2138" s="72"/>
      <c r="AU2138" s="72"/>
    </row>
    <row r="2139" spans="27:47" x14ac:dyDescent="0.2">
      <c r="AA2139" s="72"/>
      <c r="AB2139" s="72"/>
      <c r="AC2139" s="72"/>
      <c r="AD2139" s="72"/>
      <c r="AE2139" s="72"/>
      <c r="AF2139" s="128"/>
      <c r="AG2139" s="127"/>
      <c r="AN2139" s="72"/>
      <c r="AO2139" s="72"/>
      <c r="AP2139" s="72"/>
      <c r="AQ2139" s="72"/>
      <c r="AR2139" s="72"/>
      <c r="AS2139" s="72"/>
      <c r="AT2139" s="72"/>
      <c r="AU2139" s="72"/>
    </row>
    <row r="2140" spans="27:47" x14ac:dyDescent="0.2">
      <c r="AA2140" s="72"/>
      <c r="AB2140" s="72"/>
      <c r="AC2140" s="72"/>
      <c r="AD2140" s="72"/>
      <c r="AE2140" s="72"/>
      <c r="AF2140" s="128"/>
      <c r="AG2140" s="127"/>
      <c r="AN2140" s="72"/>
      <c r="AO2140" s="72"/>
      <c r="AP2140" s="72"/>
      <c r="AQ2140" s="72"/>
      <c r="AR2140" s="72"/>
      <c r="AS2140" s="72"/>
      <c r="AT2140" s="72"/>
      <c r="AU2140" s="72"/>
    </row>
    <row r="2141" spans="27:47" x14ac:dyDescent="0.2">
      <c r="AA2141" s="72"/>
      <c r="AB2141" s="72"/>
      <c r="AC2141" s="72"/>
      <c r="AD2141" s="72"/>
      <c r="AE2141" s="72"/>
      <c r="AF2141" s="128"/>
      <c r="AG2141" s="127"/>
      <c r="AN2141" s="72"/>
      <c r="AO2141" s="72"/>
      <c r="AP2141" s="72"/>
      <c r="AQ2141" s="72"/>
      <c r="AR2141" s="72"/>
      <c r="AS2141" s="72"/>
      <c r="AT2141" s="72"/>
      <c r="AU2141" s="72"/>
    </row>
    <row r="2142" spans="27:47" x14ac:dyDescent="0.2">
      <c r="AA2142" s="72"/>
      <c r="AB2142" s="72"/>
      <c r="AC2142" s="72"/>
      <c r="AD2142" s="72"/>
      <c r="AE2142" s="72"/>
      <c r="AF2142" s="128"/>
      <c r="AG2142" s="127"/>
      <c r="AN2142" s="72"/>
      <c r="AO2142" s="72"/>
      <c r="AP2142" s="72"/>
      <c r="AQ2142" s="72"/>
      <c r="AR2142" s="72"/>
      <c r="AS2142" s="72"/>
      <c r="AT2142" s="72"/>
      <c r="AU2142" s="72"/>
    </row>
    <row r="2143" spans="27:47" x14ac:dyDescent="0.2">
      <c r="AA2143" s="72"/>
      <c r="AB2143" s="72"/>
      <c r="AC2143" s="72"/>
      <c r="AD2143" s="72"/>
      <c r="AE2143" s="72"/>
      <c r="AF2143" s="128"/>
      <c r="AG2143" s="127"/>
      <c r="AN2143" s="72"/>
      <c r="AO2143" s="72"/>
      <c r="AP2143" s="72"/>
      <c r="AQ2143" s="72"/>
      <c r="AR2143" s="72"/>
      <c r="AS2143" s="72"/>
      <c r="AT2143" s="72"/>
      <c r="AU2143" s="72"/>
    </row>
    <row r="2144" spans="27:47" x14ac:dyDescent="0.2">
      <c r="AA2144" s="72"/>
      <c r="AB2144" s="72"/>
      <c r="AC2144" s="72"/>
      <c r="AD2144" s="72"/>
      <c r="AE2144" s="72"/>
      <c r="AF2144" s="128"/>
      <c r="AG2144" s="127"/>
      <c r="AN2144" s="72"/>
      <c r="AO2144" s="72"/>
      <c r="AP2144" s="72"/>
      <c r="AQ2144" s="72"/>
      <c r="AR2144" s="72"/>
      <c r="AS2144" s="72"/>
      <c r="AT2144" s="72"/>
      <c r="AU2144" s="72"/>
    </row>
    <row r="2145" spans="27:47" x14ac:dyDescent="0.2">
      <c r="AA2145" s="72"/>
      <c r="AB2145" s="72"/>
      <c r="AC2145" s="72"/>
      <c r="AD2145" s="72"/>
      <c r="AE2145" s="72"/>
      <c r="AF2145" s="128"/>
      <c r="AG2145" s="127"/>
      <c r="AN2145" s="72"/>
      <c r="AO2145" s="72"/>
      <c r="AP2145" s="72"/>
      <c r="AQ2145" s="72"/>
      <c r="AR2145" s="72"/>
      <c r="AS2145" s="72"/>
      <c r="AT2145" s="72"/>
      <c r="AU2145" s="72"/>
    </row>
    <row r="2146" spans="27:47" x14ac:dyDescent="0.2">
      <c r="AA2146" s="72"/>
      <c r="AB2146" s="72"/>
      <c r="AC2146" s="72"/>
      <c r="AD2146" s="72"/>
      <c r="AE2146" s="72"/>
      <c r="AF2146" s="128"/>
      <c r="AG2146" s="127"/>
      <c r="AN2146" s="72"/>
      <c r="AO2146" s="72"/>
      <c r="AP2146" s="72"/>
      <c r="AQ2146" s="72"/>
      <c r="AR2146" s="72"/>
      <c r="AS2146" s="72"/>
      <c r="AT2146" s="72"/>
      <c r="AU2146" s="72"/>
    </row>
    <row r="2147" spans="27:47" x14ac:dyDescent="0.2">
      <c r="AA2147" s="72"/>
      <c r="AB2147" s="72"/>
      <c r="AC2147" s="72"/>
      <c r="AD2147" s="72"/>
      <c r="AE2147" s="72"/>
      <c r="AF2147" s="128"/>
      <c r="AG2147" s="127"/>
      <c r="AN2147" s="72"/>
      <c r="AO2147" s="72"/>
      <c r="AP2147" s="72"/>
      <c r="AQ2147" s="72"/>
      <c r="AR2147" s="72"/>
      <c r="AS2147" s="72"/>
      <c r="AT2147" s="72"/>
      <c r="AU2147" s="72"/>
    </row>
    <row r="2148" spans="27:47" x14ac:dyDescent="0.2">
      <c r="AA2148" s="72"/>
      <c r="AB2148" s="72"/>
      <c r="AC2148" s="72"/>
      <c r="AD2148" s="72"/>
      <c r="AE2148" s="72"/>
      <c r="AF2148" s="128"/>
      <c r="AG2148" s="127"/>
      <c r="AN2148" s="72"/>
      <c r="AO2148" s="72"/>
      <c r="AP2148" s="72"/>
      <c r="AQ2148" s="72"/>
      <c r="AR2148" s="72"/>
      <c r="AS2148" s="72"/>
      <c r="AT2148" s="72"/>
      <c r="AU2148" s="72"/>
    </row>
    <row r="2149" spans="27:47" x14ac:dyDescent="0.2">
      <c r="AA2149" s="72"/>
      <c r="AB2149" s="72"/>
      <c r="AC2149" s="72"/>
      <c r="AD2149" s="72"/>
      <c r="AE2149" s="72"/>
      <c r="AF2149" s="128"/>
      <c r="AG2149" s="127"/>
      <c r="AN2149" s="72"/>
      <c r="AO2149" s="72"/>
      <c r="AP2149" s="72"/>
      <c r="AQ2149" s="72"/>
      <c r="AR2149" s="72"/>
      <c r="AS2149" s="72"/>
      <c r="AT2149" s="72"/>
      <c r="AU2149" s="72"/>
    </row>
    <row r="2150" spans="27:47" x14ac:dyDescent="0.2">
      <c r="AA2150" s="72"/>
      <c r="AB2150" s="72"/>
      <c r="AC2150" s="72"/>
      <c r="AD2150" s="72"/>
      <c r="AE2150" s="72"/>
      <c r="AF2150" s="128"/>
      <c r="AG2150" s="127"/>
      <c r="AN2150" s="72"/>
      <c r="AO2150" s="72"/>
      <c r="AP2150" s="72"/>
      <c r="AQ2150" s="72"/>
      <c r="AR2150" s="72"/>
      <c r="AS2150" s="72"/>
      <c r="AT2150" s="72"/>
      <c r="AU2150" s="72"/>
    </row>
    <row r="2151" spans="27:47" x14ac:dyDescent="0.2">
      <c r="AA2151" s="72"/>
      <c r="AB2151" s="72"/>
      <c r="AC2151" s="72"/>
      <c r="AD2151" s="72"/>
      <c r="AE2151" s="72"/>
      <c r="AF2151" s="128"/>
      <c r="AG2151" s="127"/>
      <c r="AN2151" s="72"/>
      <c r="AO2151" s="72"/>
      <c r="AP2151" s="72"/>
      <c r="AQ2151" s="72"/>
      <c r="AR2151" s="72"/>
      <c r="AS2151" s="72"/>
      <c r="AT2151" s="72"/>
      <c r="AU2151" s="72"/>
    </row>
    <row r="2152" spans="27:47" x14ac:dyDescent="0.2">
      <c r="AA2152" s="72"/>
      <c r="AB2152" s="72"/>
      <c r="AC2152" s="72"/>
      <c r="AD2152" s="72"/>
      <c r="AE2152" s="72"/>
      <c r="AF2152" s="128"/>
      <c r="AG2152" s="127"/>
      <c r="AN2152" s="72"/>
      <c r="AO2152" s="72"/>
      <c r="AP2152" s="72"/>
      <c r="AQ2152" s="72"/>
      <c r="AR2152" s="72"/>
      <c r="AS2152" s="72"/>
      <c r="AT2152" s="72"/>
      <c r="AU2152" s="72"/>
    </row>
    <row r="2153" spans="27:47" x14ac:dyDescent="0.2">
      <c r="AA2153" s="72"/>
      <c r="AB2153" s="72"/>
      <c r="AC2153" s="72"/>
      <c r="AD2153" s="72"/>
      <c r="AE2153" s="72"/>
      <c r="AF2153" s="128"/>
      <c r="AG2153" s="127"/>
      <c r="AN2153" s="72"/>
      <c r="AO2153" s="72"/>
      <c r="AP2153" s="72"/>
      <c r="AQ2153" s="72"/>
      <c r="AR2153" s="72"/>
      <c r="AS2153" s="72"/>
      <c r="AT2153" s="72"/>
      <c r="AU2153" s="72"/>
    </row>
    <row r="2154" spans="27:47" x14ac:dyDescent="0.2">
      <c r="AA2154" s="72"/>
      <c r="AB2154" s="72"/>
      <c r="AC2154" s="72"/>
      <c r="AD2154" s="72"/>
      <c r="AE2154" s="72"/>
      <c r="AF2154" s="128"/>
      <c r="AG2154" s="127"/>
      <c r="AN2154" s="72"/>
      <c r="AO2154" s="72"/>
      <c r="AP2154" s="72"/>
      <c r="AQ2154" s="72"/>
      <c r="AR2154" s="72"/>
      <c r="AS2154" s="72"/>
      <c r="AT2154" s="72"/>
      <c r="AU2154" s="72"/>
    </row>
    <row r="2155" spans="27:47" x14ac:dyDescent="0.2">
      <c r="AA2155" s="72"/>
      <c r="AB2155" s="72"/>
      <c r="AC2155" s="72"/>
      <c r="AD2155" s="72"/>
      <c r="AE2155" s="72"/>
      <c r="AF2155" s="128"/>
      <c r="AG2155" s="127"/>
      <c r="AN2155" s="72"/>
      <c r="AO2155" s="72"/>
      <c r="AP2155" s="72"/>
      <c r="AQ2155" s="72"/>
      <c r="AR2155" s="72"/>
      <c r="AS2155" s="72"/>
      <c r="AT2155" s="72"/>
      <c r="AU2155" s="72"/>
    </row>
    <row r="2156" spans="27:47" x14ac:dyDescent="0.2">
      <c r="AA2156" s="72"/>
      <c r="AB2156" s="72"/>
      <c r="AC2156" s="72"/>
      <c r="AD2156" s="72"/>
      <c r="AE2156" s="72"/>
      <c r="AF2156" s="128"/>
      <c r="AG2156" s="127"/>
      <c r="AN2156" s="72"/>
      <c r="AO2156" s="72"/>
      <c r="AP2156" s="72"/>
      <c r="AQ2156" s="72"/>
      <c r="AR2156" s="72"/>
      <c r="AS2156" s="72"/>
      <c r="AT2156" s="72"/>
      <c r="AU2156" s="72"/>
    </row>
    <row r="2157" spans="27:47" x14ac:dyDescent="0.2">
      <c r="AA2157" s="72"/>
      <c r="AB2157" s="72"/>
      <c r="AC2157" s="72"/>
      <c r="AD2157" s="72"/>
      <c r="AE2157" s="72"/>
      <c r="AF2157" s="128"/>
      <c r="AG2157" s="127"/>
      <c r="AN2157" s="72"/>
      <c r="AO2157" s="72"/>
      <c r="AP2157" s="72"/>
      <c r="AQ2157" s="72"/>
      <c r="AR2157" s="72"/>
      <c r="AS2157" s="72"/>
      <c r="AT2157" s="72"/>
      <c r="AU2157" s="72"/>
    </row>
    <row r="2158" spans="27:47" x14ac:dyDescent="0.2">
      <c r="AA2158" s="72"/>
      <c r="AB2158" s="72"/>
      <c r="AC2158" s="72"/>
      <c r="AD2158" s="72"/>
      <c r="AE2158" s="72"/>
      <c r="AF2158" s="128"/>
      <c r="AG2158" s="127"/>
      <c r="AN2158" s="72"/>
      <c r="AO2158" s="72"/>
      <c r="AP2158" s="72"/>
      <c r="AQ2158" s="72"/>
      <c r="AR2158" s="72"/>
      <c r="AS2158" s="72"/>
      <c r="AT2158" s="72"/>
      <c r="AU2158" s="72"/>
    </row>
    <row r="2159" spans="27:47" x14ac:dyDescent="0.2">
      <c r="AA2159" s="72"/>
      <c r="AB2159" s="72"/>
      <c r="AC2159" s="72"/>
      <c r="AD2159" s="72"/>
      <c r="AE2159" s="72"/>
      <c r="AF2159" s="128"/>
      <c r="AG2159" s="127"/>
      <c r="AN2159" s="72"/>
      <c r="AO2159" s="72"/>
      <c r="AP2159" s="72"/>
      <c r="AQ2159" s="72"/>
      <c r="AR2159" s="72"/>
      <c r="AS2159" s="72"/>
      <c r="AT2159" s="72"/>
      <c r="AU2159" s="72"/>
    </row>
    <row r="2160" spans="27:47" x14ac:dyDescent="0.2">
      <c r="AA2160" s="72"/>
      <c r="AB2160" s="72"/>
      <c r="AC2160" s="72"/>
      <c r="AD2160" s="72"/>
      <c r="AE2160" s="72"/>
      <c r="AF2160" s="128"/>
      <c r="AG2160" s="127"/>
      <c r="AN2160" s="72"/>
      <c r="AO2160" s="72"/>
      <c r="AP2160" s="72"/>
      <c r="AQ2160" s="72"/>
      <c r="AR2160" s="72"/>
      <c r="AS2160" s="72"/>
      <c r="AT2160" s="72"/>
      <c r="AU2160" s="72"/>
    </row>
    <row r="2161" spans="27:47" x14ac:dyDescent="0.2">
      <c r="AA2161" s="72"/>
      <c r="AB2161" s="72"/>
      <c r="AC2161" s="72"/>
      <c r="AD2161" s="72"/>
      <c r="AE2161" s="72"/>
      <c r="AF2161" s="128"/>
      <c r="AG2161" s="127"/>
      <c r="AN2161" s="72"/>
      <c r="AO2161" s="72"/>
      <c r="AP2161" s="72"/>
      <c r="AQ2161" s="72"/>
      <c r="AR2161" s="72"/>
      <c r="AS2161" s="72"/>
      <c r="AT2161" s="72"/>
      <c r="AU2161" s="72"/>
    </row>
    <row r="2162" spans="27:47" x14ac:dyDescent="0.2">
      <c r="AA2162" s="72"/>
      <c r="AB2162" s="72"/>
      <c r="AC2162" s="72"/>
      <c r="AD2162" s="72"/>
      <c r="AE2162" s="72"/>
      <c r="AF2162" s="128"/>
      <c r="AG2162" s="127"/>
      <c r="AN2162" s="72"/>
      <c r="AO2162" s="72"/>
      <c r="AP2162" s="72"/>
      <c r="AQ2162" s="72"/>
      <c r="AR2162" s="72"/>
      <c r="AS2162" s="72"/>
      <c r="AT2162" s="72"/>
      <c r="AU2162" s="72"/>
    </row>
    <row r="2163" spans="27:47" x14ac:dyDescent="0.2">
      <c r="AA2163" s="72"/>
      <c r="AB2163" s="72"/>
      <c r="AC2163" s="72"/>
      <c r="AD2163" s="72"/>
      <c r="AE2163" s="72"/>
      <c r="AF2163" s="128"/>
      <c r="AG2163" s="127"/>
      <c r="AN2163" s="72"/>
      <c r="AO2163" s="72"/>
      <c r="AP2163" s="72"/>
      <c r="AQ2163" s="72"/>
      <c r="AR2163" s="72"/>
      <c r="AS2163" s="72"/>
      <c r="AT2163" s="72"/>
      <c r="AU2163" s="72"/>
    </row>
    <row r="2164" spans="27:47" x14ac:dyDescent="0.2">
      <c r="AA2164" s="72"/>
      <c r="AB2164" s="72"/>
      <c r="AC2164" s="72"/>
      <c r="AD2164" s="72"/>
      <c r="AE2164" s="72"/>
      <c r="AF2164" s="128"/>
      <c r="AG2164" s="127"/>
      <c r="AN2164" s="72"/>
      <c r="AO2164" s="72"/>
      <c r="AP2164" s="72"/>
      <c r="AQ2164" s="72"/>
      <c r="AR2164" s="72"/>
      <c r="AS2164" s="72"/>
      <c r="AT2164" s="72"/>
      <c r="AU2164" s="72"/>
    </row>
    <row r="2165" spans="27:47" x14ac:dyDescent="0.2">
      <c r="AA2165" s="72"/>
      <c r="AB2165" s="72"/>
      <c r="AC2165" s="72"/>
      <c r="AD2165" s="72"/>
      <c r="AE2165" s="72"/>
      <c r="AF2165" s="128"/>
      <c r="AG2165" s="127"/>
      <c r="AN2165" s="72"/>
      <c r="AO2165" s="72"/>
      <c r="AP2165" s="72"/>
      <c r="AQ2165" s="72"/>
      <c r="AR2165" s="72"/>
      <c r="AS2165" s="72"/>
      <c r="AT2165" s="72"/>
      <c r="AU2165" s="72"/>
    </row>
    <row r="2166" spans="27:47" x14ac:dyDescent="0.2">
      <c r="AA2166" s="72"/>
      <c r="AB2166" s="72"/>
      <c r="AC2166" s="72"/>
      <c r="AD2166" s="72"/>
      <c r="AE2166" s="72"/>
      <c r="AF2166" s="128"/>
      <c r="AG2166" s="127"/>
      <c r="AN2166" s="72"/>
      <c r="AO2166" s="72"/>
      <c r="AP2166" s="72"/>
      <c r="AQ2166" s="72"/>
      <c r="AR2166" s="72"/>
      <c r="AS2166" s="72"/>
      <c r="AT2166" s="72"/>
      <c r="AU2166" s="72"/>
    </row>
    <row r="2167" spans="27:47" x14ac:dyDescent="0.2">
      <c r="AA2167" s="72"/>
      <c r="AB2167" s="72"/>
      <c r="AC2167" s="72"/>
      <c r="AD2167" s="72"/>
      <c r="AE2167" s="72"/>
      <c r="AF2167" s="128"/>
      <c r="AG2167" s="127"/>
      <c r="AN2167" s="72"/>
      <c r="AO2167" s="72"/>
      <c r="AP2167" s="72"/>
      <c r="AQ2167" s="72"/>
      <c r="AR2167" s="72"/>
      <c r="AS2167" s="72"/>
      <c r="AT2167" s="72"/>
      <c r="AU2167" s="72"/>
    </row>
    <row r="2168" spans="27:47" x14ac:dyDescent="0.2">
      <c r="AA2168" s="72"/>
      <c r="AB2168" s="72"/>
      <c r="AC2168" s="72"/>
      <c r="AD2168" s="72"/>
      <c r="AE2168" s="72"/>
      <c r="AF2168" s="128"/>
      <c r="AG2168" s="127"/>
      <c r="AN2168" s="72"/>
      <c r="AO2168" s="72"/>
      <c r="AP2168" s="72"/>
      <c r="AQ2168" s="72"/>
      <c r="AR2168" s="72"/>
      <c r="AS2168" s="72"/>
      <c r="AT2168" s="72"/>
      <c r="AU2168" s="72"/>
    </row>
    <row r="2169" spans="27:47" x14ac:dyDescent="0.2">
      <c r="AA2169" s="72"/>
      <c r="AB2169" s="72"/>
      <c r="AC2169" s="72"/>
      <c r="AD2169" s="72"/>
      <c r="AE2169" s="72"/>
      <c r="AF2169" s="128"/>
      <c r="AG2169" s="127"/>
      <c r="AN2169" s="72"/>
      <c r="AO2169" s="72"/>
      <c r="AP2169" s="72"/>
      <c r="AQ2169" s="72"/>
      <c r="AR2169" s="72"/>
      <c r="AS2169" s="72"/>
      <c r="AT2169" s="72"/>
      <c r="AU2169" s="72"/>
    </row>
    <row r="2170" spans="27:47" x14ac:dyDescent="0.2">
      <c r="AA2170" s="72"/>
      <c r="AB2170" s="72"/>
      <c r="AC2170" s="72"/>
      <c r="AD2170" s="72"/>
      <c r="AE2170" s="72"/>
      <c r="AF2170" s="128"/>
      <c r="AG2170" s="127"/>
      <c r="AN2170" s="72"/>
      <c r="AO2170" s="72"/>
      <c r="AP2170" s="72"/>
      <c r="AQ2170" s="72"/>
      <c r="AR2170" s="72"/>
      <c r="AS2170" s="72"/>
      <c r="AT2170" s="72"/>
      <c r="AU2170" s="72"/>
    </row>
    <row r="2171" spans="27:47" x14ac:dyDescent="0.2">
      <c r="AA2171" s="72"/>
      <c r="AB2171" s="72"/>
      <c r="AC2171" s="72"/>
      <c r="AD2171" s="72"/>
      <c r="AE2171" s="72"/>
      <c r="AF2171" s="128"/>
      <c r="AG2171" s="127"/>
      <c r="AN2171" s="72"/>
      <c r="AO2171" s="72"/>
      <c r="AP2171" s="72"/>
      <c r="AQ2171" s="72"/>
      <c r="AR2171" s="72"/>
      <c r="AS2171" s="72"/>
      <c r="AT2171" s="72"/>
      <c r="AU2171" s="72"/>
    </row>
    <row r="2172" spans="27:47" x14ac:dyDescent="0.2">
      <c r="AA2172" s="72"/>
      <c r="AB2172" s="72"/>
      <c r="AC2172" s="72"/>
      <c r="AD2172" s="72"/>
      <c r="AE2172" s="72"/>
      <c r="AF2172" s="128"/>
      <c r="AG2172" s="127"/>
      <c r="AN2172" s="72"/>
      <c r="AO2172" s="72"/>
      <c r="AP2172" s="72"/>
      <c r="AQ2172" s="72"/>
      <c r="AR2172" s="72"/>
      <c r="AS2172" s="72"/>
      <c r="AT2172" s="72"/>
      <c r="AU2172" s="72"/>
    </row>
    <row r="2173" spans="27:47" x14ac:dyDescent="0.2">
      <c r="AA2173" s="72"/>
      <c r="AB2173" s="72"/>
      <c r="AC2173" s="72"/>
      <c r="AD2173" s="72"/>
      <c r="AE2173" s="72"/>
      <c r="AF2173" s="128"/>
      <c r="AG2173" s="127"/>
      <c r="AN2173" s="72"/>
      <c r="AO2173" s="72"/>
      <c r="AP2173" s="72"/>
      <c r="AQ2173" s="72"/>
      <c r="AR2173" s="72"/>
      <c r="AS2173" s="72"/>
      <c r="AT2173" s="72"/>
      <c r="AU2173" s="72"/>
    </row>
    <row r="2174" spans="27:47" x14ac:dyDescent="0.2">
      <c r="AA2174" s="72"/>
      <c r="AB2174" s="72"/>
      <c r="AC2174" s="72"/>
      <c r="AD2174" s="72"/>
      <c r="AE2174" s="72"/>
      <c r="AF2174" s="128"/>
      <c r="AG2174" s="127"/>
      <c r="AN2174" s="72"/>
      <c r="AO2174" s="72"/>
      <c r="AP2174" s="72"/>
      <c r="AQ2174" s="72"/>
      <c r="AR2174" s="72"/>
      <c r="AS2174" s="72"/>
      <c r="AT2174" s="72"/>
      <c r="AU2174" s="72"/>
    </row>
    <row r="2175" spans="27:47" x14ac:dyDescent="0.2">
      <c r="AA2175" s="72"/>
      <c r="AB2175" s="72"/>
      <c r="AC2175" s="72"/>
      <c r="AD2175" s="72"/>
      <c r="AE2175" s="72"/>
      <c r="AF2175" s="128"/>
      <c r="AG2175" s="127"/>
      <c r="AN2175" s="72"/>
      <c r="AO2175" s="72"/>
      <c r="AP2175" s="72"/>
      <c r="AQ2175" s="72"/>
      <c r="AR2175" s="72"/>
      <c r="AS2175" s="72"/>
      <c r="AT2175" s="72"/>
      <c r="AU2175" s="72"/>
    </row>
    <row r="2176" spans="27:47" x14ac:dyDescent="0.2">
      <c r="AA2176" s="72"/>
      <c r="AB2176" s="72"/>
      <c r="AC2176" s="72"/>
      <c r="AD2176" s="72"/>
      <c r="AE2176" s="72"/>
      <c r="AF2176" s="128"/>
      <c r="AG2176" s="127"/>
      <c r="AN2176" s="72"/>
      <c r="AO2176" s="72"/>
      <c r="AP2176" s="72"/>
      <c r="AQ2176" s="72"/>
      <c r="AR2176" s="72"/>
      <c r="AS2176" s="72"/>
      <c r="AT2176" s="72"/>
      <c r="AU2176" s="72"/>
    </row>
    <row r="2177" spans="27:47" x14ac:dyDescent="0.2">
      <c r="AA2177" s="72"/>
      <c r="AB2177" s="72"/>
      <c r="AC2177" s="72"/>
      <c r="AD2177" s="72"/>
      <c r="AE2177" s="72"/>
      <c r="AF2177" s="128"/>
      <c r="AG2177" s="127"/>
      <c r="AN2177" s="72"/>
      <c r="AO2177" s="72"/>
      <c r="AP2177" s="72"/>
      <c r="AQ2177" s="72"/>
      <c r="AR2177" s="72"/>
      <c r="AS2177" s="72"/>
      <c r="AT2177" s="72"/>
      <c r="AU2177" s="72"/>
    </row>
    <row r="2178" spans="27:47" x14ac:dyDescent="0.2">
      <c r="AA2178" s="72"/>
      <c r="AB2178" s="72"/>
      <c r="AC2178" s="72"/>
      <c r="AD2178" s="72"/>
      <c r="AE2178" s="72"/>
      <c r="AF2178" s="128"/>
      <c r="AG2178" s="127"/>
      <c r="AN2178" s="72"/>
      <c r="AO2178" s="72"/>
      <c r="AP2178" s="72"/>
      <c r="AQ2178" s="72"/>
      <c r="AR2178" s="72"/>
      <c r="AS2178" s="72"/>
      <c r="AT2178" s="72"/>
      <c r="AU2178" s="72"/>
    </row>
    <row r="2179" spans="27:47" x14ac:dyDescent="0.2">
      <c r="AA2179" s="72"/>
      <c r="AB2179" s="72"/>
      <c r="AC2179" s="72"/>
      <c r="AD2179" s="72"/>
      <c r="AE2179" s="72"/>
      <c r="AF2179" s="128"/>
      <c r="AG2179" s="127"/>
      <c r="AN2179" s="72"/>
      <c r="AO2179" s="72"/>
      <c r="AP2179" s="72"/>
      <c r="AQ2179" s="72"/>
      <c r="AR2179" s="72"/>
      <c r="AS2179" s="72"/>
      <c r="AT2179" s="72"/>
      <c r="AU2179" s="72"/>
    </row>
    <row r="2180" spans="27:47" x14ac:dyDescent="0.2">
      <c r="AA2180" s="72"/>
      <c r="AB2180" s="72"/>
      <c r="AC2180" s="72"/>
      <c r="AD2180" s="72"/>
      <c r="AE2180" s="72"/>
      <c r="AF2180" s="128"/>
      <c r="AG2180" s="127"/>
      <c r="AN2180" s="72"/>
      <c r="AO2180" s="72"/>
      <c r="AP2180" s="72"/>
      <c r="AQ2180" s="72"/>
      <c r="AR2180" s="72"/>
      <c r="AS2180" s="72"/>
      <c r="AT2180" s="72"/>
      <c r="AU2180" s="72"/>
    </row>
    <row r="2181" spans="27:47" x14ac:dyDescent="0.2">
      <c r="AA2181" s="72"/>
      <c r="AB2181" s="72"/>
      <c r="AC2181" s="72"/>
      <c r="AD2181" s="72"/>
      <c r="AE2181" s="72"/>
      <c r="AF2181" s="128"/>
      <c r="AG2181" s="127"/>
      <c r="AN2181" s="72"/>
      <c r="AO2181" s="72"/>
      <c r="AP2181" s="72"/>
      <c r="AQ2181" s="72"/>
      <c r="AR2181" s="72"/>
      <c r="AS2181" s="72"/>
      <c r="AT2181" s="72"/>
      <c r="AU2181" s="72"/>
    </row>
    <row r="2182" spans="27:47" x14ac:dyDescent="0.2">
      <c r="AA2182" s="72"/>
      <c r="AB2182" s="72"/>
      <c r="AC2182" s="72"/>
      <c r="AD2182" s="72"/>
      <c r="AE2182" s="72"/>
      <c r="AF2182" s="128"/>
      <c r="AG2182" s="127"/>
      <c r="AN2182" s="72"/>
      <c r="AO2182" s="72"/>
      <c r="AP2182" s="72"/>
      <c r="AQ2182" s="72"/>
      <c r="AR2182" s="72"/>
      <c r="AS2182" s="72"/>
      <c r="AT2182" s="72"/>
      <c r="AU2182" s="72"/>
    </row>
    <row r="2183" spans="27:47" x14ac:dyDescent="0.2">
      <c r="AA2183" s="72"/>
      <c r="AB2183" s="72"/>
      <c r="AC2183" s="72"/>
      <c r="AD2183" s="72"/>
      <c r="AE2183" s="72"/>
      <c r="AF2183" s="128"/>
      <c r="AG2183" s="127"/>
      <c r="AN2183" s="72"/>
      <c r="AO2183" s="72"/>
      <c r="AP2183" s="72"/>
      <c r="AQ2183" s="72"/>
      <c r="AR2183" s="72"/>
      <c r="AS2183" s="72"/>
      <c r="AT2183" s="72"/>
      <c r="AU2183" s="72"/>
    </row>
    <row r="2184" spans="27:47" x14ac:dyDescent="0.2">
      <c r="AA2184" s="72"/>
      <c r="AB2184" s="72"/>
      <c r="AC2184" s="72"/>
      <c r="AD2184" s="72"/>
      <c r="AE2184" s="72"/>
      <c r="AF2184" s="128"/>
      <c r="AG2184" s="127"/>
      <c r="AN2184" s="72"/>
      <c r="AO2184" s="72"/>
      <c r="AP2184" s="72"/>
      <c r="AQ2184" s="72"/>
      <c r="AR2184" s="72"/>
      <c r="AS2184" s="72"/>
      <c r="AT2184" s="72"/>
      <c r="AU2184" s="72"/>
    </row>
    <row r="2185" spans="27:47" x14ac:dyDescent="0.2">
      <c r="AA2185" s="72"/>
      <c r="AB2185" s="72"/>
      <c r="AC2185" s="72"/>
      <c r="AD2185" s="72"/>
      <c r="AE2185" s="72"/>
      <c r="AF2185" s="128"/>
      <c r="AG2185" s="127"/>
      <c r="AN2185" s="72"/>
      <c r="AO2185" s="72"/>
      <c r="AP2185" s="72"/>
      <c r="AQ2185" s="72"/>
      <c r="AR2185" s="72"/>
      <c r="AS2185" s="72"/>
      <c r="AT2185" s="72"/>
      <c r="AU2185" s="72"/>
    </row>
    <row r="2186" spans="27:47" x14ac:dyDescent="0.2">
      <c r="AA2186" s="72"/>
      <c r="AB2186" s="72"/>
      <c r="AC2186" s="72"/>
      <c r="AD2186" s="72"/>
      <c r="AE2186" s="72"/>
      <c r="AF2186" s="128"/>
      <c r="AG2186" s="127"/>
      <c r="AN2186" s="72"/>
      <c r="AO2186" s="72"/>
      <c r="AP2186" s="72"/>
      <c r="AQ2186" s="72"/>
      <c r="AR2186" s="72"/>
      <c r="AS2186" s="72"/>
      <c r="AT2186" s="72"/>
      <c r="AU2186" s="72"/>
    </row>
    <row r="2187" spans="27:47" x14ac:dyDescent="0.2">
      <c r="AA2187" s="72"/>
      <c r="AB2187" s="72"/>
      <c r="AC2187" s="72"/>
      <c r="AD2187" s="72"/>
      <c r="AE2187" s="72"/>
      <c r="AF2187" s="128"/>
      <c r="AG2187" s="127"/>
      <c r="AN2187" s="72"/>
      <c r="AO2187" s="72"/>
      <c r="AP2187" s="72"/>
      <c r="AQ2187" s="72"/>
      <c r="AR2187" s="72"/>
      <c r="AS2187" s="72"/>
      <c r="AT2187" s="72"/>
      <c r="AU2187" s="72"/>
    </row>
    <row r="2188" spans="27:47" x14ac:dyDescent="0.2">
      <c r="AA2188" s="72"/>
      <c r="AB2188" s="72"/>
      <c r="AC2188" s="72"/>
      <c r="AD2188" s="72"/>
      <c r="AE2188" s="72"/>
      <c r="AF2188" s="128"/>
      <c r="AG2188" s="127"/>
      <c r="AN2188" s="72"/>
      <c r="AO2188" s="72"/>
      <c r="AP2188" s="72"/>
      <c r="AQ2188" s="72"/>
      <c r="AR2188" s="72"/>
      <c r="AS2188" s="72"/>
      <c r="AT2188" s="72"/>
      <c r="AU2188" s="72"/>
    </row>
    <row r="2189" spans="27:47" x14ac:dyDescent="0.2">
      <c r="AA2189" s="72"/>
      <c r="AB2189" s="72"/>
      <c r="AC2189" s="72"/>
      <c r="AD2189" s="72"/>
      <c r="AE2189" s="72"/>
      <c r="AF2189" s="128"/>
      <c r="AG2189" s="127"/>
      <c r="AN2189" s="72"/>
      <c r="AO2189" s="72"/>
      <c r="AP2189" s="72"/>
      <c r="AQ2189" s="72"/>
      <c r="AR2189" s="72"/>
      <c r="AS2189" s="72"/>
      <c r="AT2189" s="72"/>
      <c r="AU2189" s="72"/>
    </row>
    <row r="2190" spans="27:47" x14ac:dyDescent="0.2">
      <c r="AA2190" s="72"/>
      <c r="AB2190" s="72"/>
      <c r="AC2190" s="72"/>
      <c r="AD2190" s="72"/>
      <c r="AE2190" s="72"/>
      <c r="AF2190" s="128"/>
      <c r="AG2190" s="127"/>
      <c r="AN2190" s="72"/>
      <c r="AO2190" s="72"/>
      <c r="AP2190" s="72"/>
      <c r="AQ2190" s="72"/>
      <c r="AR2190" s="72"/>
      <c r="AS2190" s="72"/>
      <c r="AT2190" s="72"/>
      <c r="AU2190" s="72"/>
    </row>
    <row r="2191" spans="27:47" x14ac:dyDescent="0.2">
      <c r="AA2191" s="72"/>
      <c r="AB2191" s="72"/>
      <c r="AC2191" s="72"/>
      <c r="AD2191" s="72"/>
      <c r="AE2191" s="72"/>
      <c r="AF2191" s="128"/>
      <c r="AG2191" s="127"/>
      <c r="AN2191" s="72"/>
      <c r="AO2191" s="72"/>
      <c r="AP2191" s="72"/>
      <c r="AQ2191" s="72"/>
      <c r="AR2191" s="72"/>
      <c r="AS2191" s="72"/>
      <c r="AT2191" s="72"/>
      <c r="AU2191" s="72"/>
    </row>
    <row r="2192" spans="27:47" x14ac:dyDescent="0.2">
      <c r="AA2192" s="72"/>
      <c r="AB2192" s="72"/>
      <c r="AC2192" s="72"/>
      <c r="AD2192" s="72"/>
      <c r="AE2192" s="72"/>
      <c r="AF2192" s="128"/>
      <c r="AG2192" s="127"/>
      <c r="AN2192" s="72"/>
      <c r="AO2192" s="72"/>
      <c r="AP2192" s="72"/>
      <c r="AQ2192" s="72"/>
      <c r="AR2192" s="72"/>
      <c r="AS2192" s="72"/>
      <c r="AT2192" s="72"/>
      <c r="AU2192" s="72"/>
    </row>
    <row r="2193" spans="27:47" x14ac:dyDescent="0.2">
      <c r="AA2193" s="72"/>
      <c r="AB2193" s="72"/>
      <c r="AC2193" s="72"/>
      <c r="AD2193" s="72"/>
      <c r="AE2193" s="72"/>
      <c r="AF2193" s="128"/>
      <c r="AG2193" s="127"/>
      <c r="AN2193" s="72"/>
      <c r="AO2193" s="72"/>
      <c r="AP2193" s="72"/>
      <c r="AQ2193" s="72"/>
      <c r="AR2193" s="72"/>
      <c r="AS2193" s="72"/>
      <c r="AT2193" s="72"/>
      <c r="AU2193" s="72"/>
    </row>
    <row r="2194" spans="27:47" x14ac:dyDescent="0.2">
      <c r="AA2194" s="72"/>
      <c r="AB2194" s="72"/>
      <c r="AC2194" s="72"/>
      <c r="AD2194" s="72"/>
      <c r="AE2194" s="72"/>
      <c r="AF2194" s="128"/>
      <c r="AG2194" s="127"/>
      <c r="AN2194" s="72"/>
      <c r="AO2194" s="72"/>
      <c r="AP2194" s="72"/>
      <c r="AQ2194" s="72"/>
      <c r="AR2194" s="72"/>
      <c r="AS2194" s="72"/>
      <c r="AT2194" s="72"/>
      <c r="AU2194" s="72"/>
    </row>
    <row r="2195" spans="27:47" x14ac:dyDescent="0.2">
      <c r="AA2195" s="72"/>
      <c r="AB2195" s="72"/>
      <c r="AC2195" s="72"/>
      <c r="AD2195" s="72"/>
      <c r="AE2195" s="72"/>
      <c r="AF2195" s="128"/>
      <c r="AG2195" s="127"/>
      <c r="AN2195" s="72"/>
      <c r="AO2195" s="72"/>
      <c r="AP2195" s="72"/>
      <c r="AQ2195" s="72"/>
      <c r="AR2195" s="72"/>
      <c r="AS2195" s="72"/>
      <c r="AT2195" s="72"/>
      <c r="AU2195" s="72"/>
    </row>
    <row r="2196" spans="27:47" x14ac:dyDescent="0.2">
      <c r="AA2196" s="72"/>
      <c r="AB2196" s="72"/>
      <c r="AC2196" s="72"/>
      <c r="AD2196" s="72"/>
      <c r="AE2196" s="72"/>
      <c r="AF2196" s="128"/>
      <c r="AG2196" s="127"/>
      <c r="AN2196" s="72"/>
      <c r="AO2196" s="72"/>
      <c r="AP2196" s="72"/>
      <c r="AQ2196" s="72"/>
      <c r="AR2196" s="72"/>
      <c r="AS2196" s="72"/>
      <c r="AT2196" s="72"/>
      <c r="AU2196" s="72"/>
    </row>
    <row r="2197" spans="27:47" x14ac:dyDescent="0.2">
      <c r="AA2197" s="72"/>
      <c r="AB2197" s="72"/>
      <c r="AC2197" s="72"/>
      <c r="AD2197" s="72"/>
      <c r="AE2197" s="72"/>
      <c r="AF2197" s="128"/>
      <c r="AG2197" s="127"/>
      <c r="AN2197" s="72"/>
      <c r="AO2197" s="72"/>
      <c r="AP2197" s="72"/>
      <c r="AQ2197" s="72"/>
      <c r="AR2197" s="72"/>
      <c r="AS2197" s="72"/>
      <c r="AT2197" s="72"/>
      <c r="AU2197" s="72"/>
    </row>
    <row r="2198" spans="27:47" x14ac:dyDescent="0.2">
      <c r="AA2198" s="72"/>
      <c r="AB2198" s="72"/>
      <c r="AC2198" s="72"/>
      <c r="AD2198" s="72"/>
      <c r="AE2198" s="72"/>
      <c r="AF2198" s="128"/>
      <c r="AG2198" s="127"/>
      <c r="AN2198" s="72"/>
      <c r="AO2198" s="72"/>
      <c r="AP2198" s="72"/>
      <c r="AQ2198" s="72"/>
      <c r="AR2198" s="72"/>
      <c r="AS2198" s="72"/>
      <c r="AT2198" s="72"/>
      <c r="AU2198" s="72"/>
    </row>
    <row r="2199" spans="27:47" x14ac:dyDescent="0.2">
      <c r="AA2199" s="72"/>
      <c r="AB2199" s="72"/>
      <c r="AC2199" s="72"/>
      <c r="AD2199" s="72"/>
      <c r="AE2199" s="72"/>
      <c r="AF2199" s="128"/>
      <c r="AG2199" s="127"/>
      <c r="AN2199" s="72"/>
      <c r="AO2199" s="72"/>
      <c r="AP2199" s="72"/>
      <c r="AQ2199" s="72"/>
      <c r="AR2199" s="72"/>
      <c r="AS2199" s="72"/>
      <c r="AT2199" s="72"/>
      <c r="AU2199" s="72"/>
    </row>
    <row r="2200" spans="27:47" x14ac:dyDescent="0.2">
      <c r="AA2200" s="72"/>
      <c r="AB2200" s="72"/>
      <c r="AC2200" s="72"/>
      <c r="AD2200" s="72"/>
      <c r="AE2200" s="72"/>
      <c r="AF2200" s="128"/>
      <c r="AG2200" s="127"/>
      <c r="AN2200" s="72"/>
      <c r="AO2200" s="72"/>
      <c r="AP2200" s="72"/>
      <c r="AQ2200" s="72"/>
      <c r="AR2200" s="72"/>
      <c r="AS2200" s="72"/>
      <c r="AT2200" s="72"/>
      <c r="AU2200" s="72"/>
    </row>
    <row r="2201" spans="27:47" x14ac:dyDescent="0.2">
      <c r="AA2201" s="72"/>
      <c r="AB2201" s="72"/>
      <c r="AC2201" s="72"/>
      <c r="AD2201" s="72"/>
      <c r="AE2201" s="72"/>
      <c r="AF2201" s="128"/>
      <c r="AG2201" s="127"/>
      <c r="AN2201" s="72"/>
      <c r="AO2201" s="72"/>
      <c r="AP2201" s="72"/>
      <c r="AQ2201" s="72"/>
      <c r="AR2201" s="72"/>
      <c r="AS2201" s="72"/>
      <c r="AT2201" s="72"/>
      <c r="AU2201" s="72"/>
    </row>
    <row r="2202" spans="27:47" x14ac:dyDescent="0.2">
      <c r="AA2202" s="72"/>
      <c r="AB2202" s="72"/>
      <c r="AC2202" s="72"/>
      <c r="AD2202" s="72"/>
      <c r="AE2202" s="72"/>
      <c r="AF2202" s="128"/>
      <c r="AG2202" s="127"/>
      <c r="AN2202" s="72"/>
      <c r="AO2202" s="72"/>
      <c r="AP2202" s="72"/>
      <c r="AQ2202" s="72"/>
      <c r="AR2202" s="72"/>
      <c r="AS2202" s="72"/>
      <c r="AT2202" s="72"/>
      <c r="AU2202" s="72"/>
    </row>
    <row r="2203" spans="27:47" x14ac:dyDescent="0.2">
      <c r="AA2203" s="72"/>
      <c r="AB2203" s="72"/>
      <c r="AC2203" s="72"/>
      <c r="AD2203" s="72"/>
      <c r="AE2203" s="72"/>
      <c r="AF2203" s="128"/>
      <c r="AG2203" s="127"/>
      <c r="AN2203" s="72"/>
      <c r="AO2203" s="72"/>
      <c r="AP2203" s="72"/>
      <c r="AQ2203" s="72"/>
      <c r="AR2203" s="72"/>
      <c r="AS2203" s="72"/>
      <c r="AT2203" s="72"/>
      <c r="AU2203" s="72"/>
    </row>
    <row r="2204" spans="27:47" x14ac:dyDescent="0.2">
      <c r="AA2204" s="72"/>
      <c r="AB2204" s="72"/>
      <c r="AC2204" s="72"/>
      <c r="AD2204" s="72"/>
      <c r="AE2204" s="72"/>
      <c r="AF2204" s="128"/>
      <c r="AG2204" s="127"/>
      <c r="AN2204" s="72"/>
      <c r="AO2204" s="72"/>
      <c r="AP2204" s="72"/>
      <c r="AQ2204" s="72"/>
      <c r="AR2204" s="72"/>
      <c r="AS2204" s="72"/>
      <c r="AT2204" s="72"/>
      <c r="AU2204" s="72"/>
    </row>
    <row r="2205" spans="27:47" x14ac:dyDescent="0.2">
      <c r="AA2205" s="72"/>
      <c r="AB2205" s="72"/>
      <c r="AC2205" s="72"/>
      <c r="AD2205" s="72"/>
      <c r="AE2205" s="72"/>
      <c r="AF2205" s="128"/>
      <c r="AG2205" s="127"/>
      <c r="AN2205" s="72"/>
      <c r="AO2205" s="72"/>
      <c r="AP2205" s="72"/>
      <c r="AQ2205" s="72"/>
      <c r="AR2205" s="72"/>
      <c r="AS2205" s="72"/>
      <c r="AT2205" s="72"/>
      <c r="AU2205" s="72"/>
    </row>
    <row r="2206" spans="27:47" x14ac:dyDescent="0.2">
      <c r="AA2206" s="72"/>
      <c r="AB2206" s="72"/>
      <c r="AC2206" s="72"/>
      <c r="AD2206" s="72"/>
      <c r="AE2206" s="72"/>
      <c r="AF2206" s="128"/>
      <c r="AG2206" s="127"/>
      <c r="AN2206" s="72"/>
      <c r="AO2206" s="72"/>
      <c r="AP2206" s="72"/>
      <c r="AQ2206" s="72"/>
      <c r="AR2206" s="72"/>
      <c r="AS2206" s="72"/>
      <c r="AT2206" s="72"/>
      <c r="AU2206" s="72"/>
    </row>
    <row r="2207" spans="27:47" x14ac:dyDescent="0.2">
      <c r="AA2207" s="72"/>
      <c r="AB2207" s="72"/>
      <c r="AC2207" s="72"/>
      <c r="AD2207" s="72"/>
      <c r="AE2207" s="72"/>
      <c r="AF2207" s="128"/>
      <c r="AG2207" s="127"/>
      <c r="AN2207" s="72"/>
      <c r="AO2207" s="72"/>
      <c r="AP2207" s="72"/>
      <c r="AQ2207" s="72"/>
      <c r="AR2207" s="72"/>
      <c r="AS2207" s="72"/>
      <c r="AT2207" s="72"/>
      <c r="AU2207" s="72"/>
    </row>
    <row r="2208" spans="27:47" x14ac:dyDescent="0.2">
      <c r="AA2208" s="72"/>
      <c r="AB2208" s="72"/>
      <c r="AC2208" s="72"/>
      <c r="AD2208" s="72"/>
      <c r="AE2208" s="72"/>
      <c r="AF2208" s="128"/>
      <c r="AG2208" s="127"/>
      <c r="AN2208" s="72"/>
      <c r="AO2208" s="72"/>
      <c r="AP2208" s="72"/>
      <c r="AQ2208" s="72"/>
      <c r="AR2208" s="72"/>
      <c r="AS2208" s="72"/>
      <c r="AT2208" s="72"/>
      <c r="AU2208" s="72"/>
    </row>
    <row r="2209" spans="27:47" x14ac:dyDescent="0.2">
      <c r="AA2209" s="72"/>
      <c r="AB2209" s="72"/>
      <c r="AC2209" s="72"/>
      <c r="AD2209" s="72"/>
      <c r="AE2209" s="72"/>
      <c r="AF2209" s="128"/>
      <c r="AG2209" s="127"/>
      <c r="AN2209" s="72"/>
      <c r="AO2209" s="72"/>
      <c r="AP2209" s="72"/>
      <c r="AQ2209" s="72"/>
      <c r="AR2209" s="72"/>
      <c r="AS2209" s="72"/>
      <c r="AT2209" s="72"/>
      <c r="AU2209" s="72"/>
    </row>
    <row r="2210" spans="27:47" x14ac:dyDescent="0.2">
      <c r="AA2210" s="72"/>
      <c r="AB2210" s="72"/>
      <c r="AC2210" s="72"/>
      <c r="AD2210" s="72"/>
      <c r="AE2210" s="72"/>
      <c r="AF2210" s="128"/>
      <c r="AG2210" s="127"/>
      <c r="AN2210" s="72"/>
      <c r="AO2210" s="72"/>
      <c r="AP2210" s="72"/>
      <c r="AQ2210" s="72"/>
      <c r="AR2210" s="72"/>
      <c r="AS2210" s="72"/>
      <c r="AT2210" s="72"/>
      <c r="AU2210" s="72"/>
    </row>
    <row r="2211" spans="27:47" x14ac:dyDescent="0.2">
      <c r="AA2211" s="72"/>
      <c r="AB2211" s="72"/>
      <c r="AC2211" s="72"/>
      <c r="AD2211" s="72"/>
      <c r="AE2211" s="72"/>
      <c r="AF2211" s="128"/>
      <c r="AG2211" s="127"/>
      <c r="AN2211" s="72"/>
      <c r="AO2211" s="72"/>
      <c r="AP2211" s="72"/>
      <c r="AQ2211" s="72"/>
      <c r="AR2211" s="72"/>
      <c r="AS2211" s="72"/>
      <c r="AT2211" s="72"/>
      <c r="AU2211" s="72"/>
    </row>
    <row r="2212" spans="27:47" x14ac:dyDescent="0.2">
      <c r="AA2212" s="72"/>
      <c r="AB2212" s="72"/>
      <c r="AC2212" s="72"/>
      <c r="AD2212" s="72"/>
      <c r="AE2212" s="72"/>
      <c r="AF2212" s="128"/>
      <c r="AG2212" s="127"/>
      <c r="AN2212" s="72"/>
      <c r="AO2212" s="72"/>
      <c r="AP2212" s="72"/>
      <c r="AQ2212" s="72"/>
      <c r="AR2212" s="72"/>
      <c r="AS2212" s="72"/>
      <c r="AT2212" s="72"/>
      <c r="AU2212" s="72"/>
    </row>
    <row r="2213" spans="27:47" x14ac:dyDescent="0.2">
      <c r="AA2213" s="72"/>
      <c r="AB2213" s="72"/>
      <c r="AC2213" s="72"/>
      <c r="AD2213" s="72"/>
      <c r="AE2213" s="72"/>
      <c r="AF2213" s="128"/>
      <c r="AG2213" s="127"/>
      <c r="AN2213" s="72"/>
      <c r="AO2213" s="72"/>
      <c r="AP2213" s="72"/>
      <c r="AQ2213" s="72"/>
      <c r="AR2213" s="72"/>
      <c r="AS2213" s="72"/>
      <c r="AT2213" s="72"/>
      <c r="AU2213" s="72"/>
    </row>
    <row r="2214" spans="27:47" x14ac:dyDescent="0.2">
      <c r="AA2214" s="72"/>
      <c r="AB2214" s="72"/>
      <c r="AC2214" s="72"/>
      <c r="AD2214" s="72"/>
      <c r="AE2214" s="72"/>
      <c r="AF2214" s="128"/>
      <c r="AG2214" s="127"/>
      <c r="AN2214" s="72"/>
      <c r="AO2214" s="72"/>
      <c r="AP2214" s="72"/>
      <c r="AQ2214" s="72"/>
      <c r="AR2214" s="72"/>
      <c r="AS2214" s="72"/>
      <c r="AT2214" s="72"/>
      <c r="AU2214" s="72"/>
    </row>
    <row r="2215" spans="27:47" x14ac:dyDescent="0.2">
      <c r="AA2215" s="72"/>
      <c r="AB2215" s="72"/>
      <c r="AC2215" s="72"/>
      <c r="AD2215" s="72"/>
      <c r="AE2215" s="72"/>
      <c r="AF2215" s="128"/>
      <c r="AG2215" s="127"/>
      <c r="AN2215" s="72"/>
      <c r="AO2215" s="72"/>
      <c r="AP2215" s="72"/>
      <c r="AQ2215" s="72"/>
      <c r="AR2215" s="72"/>
      <c r="AS2215" s="72"/>
      <c r="AT2215" s="72"/>
      <c r="AU2215" s="72"/>
    </row>
    <row r="2216" spans="27:47" x14ac:dyDescent="0.2">
      <c r="AA2216" s="72"/>
      <c r="AB2216" s="72"/>
      <c r="AC2216" s="72"/>
      <c r="AD2216" s="72"/>
      <c r="AE2216" s="72"/>
      <c r="AF2216" s="128"/>
      <c r="AG2216" s="127"/>
      <c r="AN2216" s="72"/>
      <c r="AO2216" s="72"/>
      <c r="AP2216" s="72"/>
      <c r="AQ2216" s="72"/>
      <c r="AR2216" s="72"/>
      <c r="AS2216" s="72"/>
      <c r="AT2216" s="72"/>
      <c r="AU2216" s="72"/>
    </row>
    <row r="2217" spans="27:47" x14ac:dyDescent="0.2">
      <c r="AA2217" s="72"/>
      <c r="AB2217" s="72"/>
      <c r="AC2217" s="72"/>
      <c r="AD2217" s="72"/>
      <c r="AE2217" s="72"/>
      <c r="AF2217" s="128"/>
      <c r="AG2217" s="127"/>
      <c r="AN2217" s="72"/>
      <c r="AO2217" s="72"/>
      <c r="AP2217" s="72"/>
      <c r="AQ2217" s="72"/>
      <c r="AR2217" s="72"/>
      <c r="AS2217" s="72"/>
      <c r="AT2217" s="72"/>
      <c r="AU2217" s="72"/>
    </row>
    <row r="2218" spans="27:47" x14ac:dyDescent="0.2">
      <c r="AA2218" s="72"/>
      <c r="AB2218" s="72"/>
      <c r="AC2218" s="72"/>
      <c r="AD2218" s="72"/>
      <c r="AE2218" s="72"/>
      <c r="AF2218" s="128"/>
      <c r="AG2218" s="127"/>
      <c r="AN2218" s="72"/>
      <c r="AO2218" s="72"/>
      <c r="AP2218" s="72"/>
      <c r="AQ2218" s="72"/>
      <c r="AR2218" s="72"/>
      <c r="AS2218" s="72"/>
      <c r="AT2218" s="72"/>
      <c r="AU2218" s="72"/>
    </row>
    <row r="2219" spans="27:47" x14ac:dyDescent="0.2">
      <c r="AA2219" s="72"/>
      <c r="AB2219" s="72"/>
      <c r="AC2219" s="72"/>
      <c r="AD2219" s="72"/>
      <c r="AE2219" s="72"/>
      <c r="AF2219" s="128"/>
      <c r="AG2219" s="127"/>
      <c r="AN2219" s="72"/>
      <c r="AO2219" s="72"/>
      <c r="AP2219" s="72"/>
      <c r="AQ2219" s="72"/>
      <c r="AR2219" s="72"/>
      <c r="AS2219" s="72"/>
      <c r="AT2219" s="72"/>
      <c r="AU2219" s="72"/>
    </row>
    <row r="2220" spans="27:47" x14ac:dyDescent="0.2">
      <c r="AA2220" s="72"/>
      <c r="AB2220" s="72"/>
      <c r="AC2220" s="72"/>
      <c r="AD2220" s="72"/>
      <c r="AE2220" s="72"/>
      <c r="AF2220" s="128"/>
      <c r="AG2220" s="127"/>
      <c r="AN2220" s="72"/>
      <c r="AO2220" s="72"/>
      <c r="AP2220" s="72"/>
      <c r="AQ2220" s="72"/>
      <c r="AR2220" s="72"/>
      <c r="AS2220" s="72"/>
      <c r="AT2220" s="72"/>
      <c r="AU2220" s="72"/>
    </row>
    <row r="2221" spans="27:47" x14ac:dyDescent="0.2">
      <c r="AA2221" s="72"/>
      <c r="AB2221" s="72"/>
      <c r="AC2221" s="72"/>
      <c r="AD2221" s="72"/>
      <c r="AE2221" s="72"/>
      <c r="AF2221" s="128"/>
      <c r="AG2221" s="127"/>
      <c r="AN2221" s="72"/>
      <c r="AO2221" s="72"/>
      <c r="AP2221" s="72"/>
      <c r="AQ2221" s="72"/>
      <c r="AR2221" s="72"/>
      <c r="AS2221" s="72"/>
      <c r="AT2221" s="72"/>
      <c r="AU2221" s="72"/>
    </row>
    <row r="2222" spans="27:47" x14ac:dyDescent="0.2">
      <c r="AA2222" s="72"/>
      <c r="AB2222" s="72"/>
      <c r="AC2222" s="72"/>
      <c r="AD2222" s="72"/>
      <c r="AE2222" s="72"/>
      <c r="AF2222" s="128"/>
      <c r="AG2222" s="127"/>
      <c r="AN2222" s="72"/>
      <c r="AO2222" s="72"/>
      <c r="AP2222" s="72"/>
      <c r="AQ2222" s="72"/>
      <c r="AR2222" s="72"/>
      <c r="AS2222" s="72"/>
      <c r="AT2222" s="72"/>
      <c r="AU2222" s="72"/>
    </row>
    <row r="2223" spans="27:47" x14ac:dyDescent="0.2">
      <c r="AA2223" s="72"/>
      <c r="AB2223" s="72"/>
      <c r="AC2223" s="72"/>
      <c r="AD2223" s="72"/>
      <c r="AE2223" s="72"/>
      <c r="AF2223" s="128"/>
      <c r="AG2223" s="127"/>
      <c r="AN2223" s="72"/>
      <c r="AO2223" s="72"/>
      <c r="AP2223" s="72"/>
      <c r="AQ2223" s="72"/>
      <c r="AR2223" s="72"/>
      <c r="AS2223" s="72"/>
      <c r="AT2223" s="72"/>
      <c r="AU2223" s="72"/>
    </row>
    <row r="2224" spans="27:47" x14ac:dyDescent="0.2">
      <c r="AA2224" s="72"/>
      <c r="AB2224" s="72"/>
      <c r="AC2224" s="72"/>
      <c r="AD2224" s="72"/>
      <c r="AE2224" s="72"/>
      <c r="AF2224" s="128"/>
      <c r="AG2224" s="127"/>
      <c r="AN2224" s="72"/>
      <c r="AO2224" s="72"/>
      <c r="AP2224" s="72"/>
      <c r="AQ2224" s="72"/>
      <c r="AR2224" s="72"/>
      <c r="AS2224" s="72"/>
      <c r="AT2224" s="72"/>
      <c r="AU2224" s="72"/>
    </row>
    <row r="2225" spans="27:47" x14ac:dyDescent="0.2">
      <c r="AA2225" s="72"/>
      <c r="AB2225" s="72"/>
      <c r="AC2225" s="72"/>
      <c r="AD2225" s="72"/>
      <c r="AE2225" s="72"/>
      <c r="AF2225" s="128"/>
      <c r="AG2225" s="127"/>
      <c r="AN2225" s="72"/>
      <c r="AO2225" s="72"/>
      <c r="AP2225" s="72"/>
      <c r="AQ2225" s="72"/>
      <c r="AR2225" s="72"/>
      <c r="AS2225" s="72"/>
      <c r="AT2225" s="72"/>
      <c r="AU2225" s="72"/>
    </row>
    <row r="2226" spans="27:47" x14ac:dyDescent="0.2">
      <c r="AA2226" s="72"/>
      <c r="AB2226" s="72"/>
      <c r="AC2226" s="72"/>
      <c r="AD2226" s="72"/>
      <c r="AE2226" s="72"/>
      <c r="AF2226" s="128"/>
      <c r="AG2226" s="127"/>
      <c r="AN2226" s="72"/>
      <c r="AO2226" s="72"/>
      <c r="AP2226" s="72"/>
      <c r="AQ2226" s="72"/>
      <c r="AR2226" s="72"/>
      <c r="AS2226" s="72"/>
      <c r="AT2226" s="72"/>
      <c r="AU2226" s="72"/>
    </row>
    <row r="2227" spans="27:47" x14ac:dyDescent="0.2">
      <c r="AA2227" s="72"/>
      <c r="AB2227" s="72"/>
      <c r="AC2227" s="72"/>
      <c r="AD2227" s="72"/>
      <c r="AE2227" s="72"/>
      <c r="AF2227" s="128"/>
      <c r="AG2227" s="127"/>
      <c r="AN2227" s="72"/>
      <c r="AO2227" s="72"/>
      <c r="AP2227" s="72"/>
      <c r="AQ2227" s="72"/>
      <c r="AR2227" s="72"/>
      <c r="AS2227" s="72"/>
      <c r="AT2227" s="72"/>
      <c r="AU2227" s="72"/>
    </row>
    <row r="2228" spans="27:47" x14ac:dyDescent="0.2">
      <c r="AA2228" s="72"/>
      <c r="AB2228" s="72"/>
      <c r="AC2228" s="72"/>
      <c r="AD2228" s="72"/>
      <c r="AE2228" s="72"/>
      <c r="AF2228" s="128"/>
      <c r="AG2228" s="127"/>
      <c r="AN2228" s="72"/>
      <c r="AO2228" s="72"/>
      <c r="AP2228" s="72"/>
      <c r="AQ2228" s="72"/>
      <c r="AR2228" s="72"/>
      <c r="AS2228" s="72"/>
      <c r="AT2228" s="72"/>
      <c r="AU2228" s="72"/>
    </row>
    <row r="2229" spans="27:47" x14ac:dyDescent="0.2">
      <c r="AA2229" s="72"/>
      <c r="AB2229" s="72"/>
      <c r="AC2229" s="72"/>
      <c r="AD2229" s="72"/>
      <c r="AE2229" s="72"/>
      <c r="AF2229" s="128"/>
      <c r="AG2229" s="127"/>
      <c r="AN2229" s="72"/>
      <c r="AO2229" s="72"/>
      <c r="AP2229" s="72"/>
      <c r="AQ2229" s="72"/>
      <c r="AR2229" s="72"/>
      <c r="AS2229" s="72"/>
      <c r="AT2229" s="72"/>
      <c r="AU2229" s="72"/>
    </row>
    <row r="2230" spans="27:47" x14ac:dyDescent="0.2">
      <c r="AA2230" s="72"/>
      <c r="AB2230" s="72"/>
      <c r="AC2230" s="72"/>
      <c r="AD2230" s="72"/>
      <c r="AE2230" s="72"/>
      <c r="AF2230" s="128"/>
      <c r="AG2230" s="127"/>
      <c r="AN2230" s="72"/>
      <c r="AO2230" s="72"/>
      <c r="AP2230" s="72"/>
      <c r="AQ2230" s="72"/>
      <c r="AR2230" s="72"/>
      <c r="AS2230" s="72"/>
      <c r="AT2230" s="72"/>
      <c r="AU2230" s="72"/>
    </row>
    <row r="2231" spans="27:47" x14ac:dyDescent="0.2">
      <c r="AA2231" s="72"/>
      <c r="AB2231" s="72"/>
      <c r="AC2231" s="72"/>
      <c r="AD2231" s="72"/>
      <c r="AE2231" s="72"/>
      <c r="AF2231" s="128"/>
      <c r="AG2231" s="127"/>
      <c r="AN2231" s="72"/>
      <c r="AO2231" s="72"/>
      <c r="AP2231" s="72"/>
      <c r="AQ2231" s="72"/>
      <c r="AR2231" s="72"/>
      <c r="AS2231" s="72"/>
      <c r="AT2231" s="72"/>
      <c r="AU2231" s="72"/>
    </row>
    <row r="2232" spans="27:47" x14ac:dyDescent="0.2">
      <c r="AA2232" s="72"/>
      <c r="AB2232" s="72"/>
      <c r="AC2232" s="72"/>
      <c r="AD2232" s="72"/>
      <c r="AE2232" s="72"/>
      <c r="AF2232" s="128"/>
      <c r="AG2232" s="127"/>
      <c r="AN2232" s="72"/>
      <c r="AO2232" s="72"/>
      <c r="AP2232" s="72"/>
      <c r="AQ2232" s="72"/>
      <c r="AR2232" s="72"/>
      <c r="AS2232" s="72"/>
      <c r="AT2232" s="72"/>
      <c r="AU2232" s="72"/>
    </row>
    <row r="2233" spans="27:47" x14ac:dyDescent="0.2">
      <c r="AA2233" s="72"/>
      <c r="AB2233" s="72"/>
      <c r="AC2233" s="72"/>
      <c r="AD2233" s="72"/>
      <c r="AE2233" s="72"/>
      <c r="AF2233" s="128"/>
      <c r="AG2233" s="127"/>
      <c r="AN2233" s="72"/>
      <c r="AO2233" s="72"/>
      <c r="AP2233" s="72"/>
      <c r="AQ2233" s="72"/>
      <c r="AR2233" s="72"/>
      <c r="AS2233" s="72"/>
      <c r="AT2233" s="72"/>
      <c r="AU2233" s="72"/>
    </row>
    <row r="2234" spans="27:47" x14ac:dyDescent="0.2">
      <c r="AA2234" s="72"/>
      <c r="AB2234" s="72"/>
      <c r="AC2234" s="72"/>
      <c r="AD2234" s="72"/>
      <c r="AE2234" s="72"/>
      <c r="AF2234" s="128"/>
      <c r="AG2234" s="127"/>
      <c r="AN2234" s="72"/>
      <c r="AO2234" s="72"/>
      <c r="AP2234" s="72"/>
      <c r="AQ2234" s="72"/>
      <c r="AR2234" s="72"/>
      <c r="AS2234" s="72"/>
      <c r="AT2234" s="72"/>
      <c r="AU2234" s="72"/>
    </row>
    <row r="2235" spans="27:47" x14ac:dyDescent="0.2">
      <c r="AA2235" s="72"/>
      <c r="AB2235" s="72"/>
      <c r="AC2235" s="72"/>
      <c r="AD2235" s="72"/>
      <c r="AE2235" s="72"/>
      <c r="AF2235" s="128"/>
      <c r="AG2235" s="127"/>
      <c r="AN2235" s="72"/>
      <c r="AO2235" s="72"/>
      <c r="AP2235" s="72"/>
      <c r="AQ2235" s="72"/>
      <c r="AR2235" s="72"/>
      <c r="AS2235" s="72"/>
      <c r="AT2235" s="72"/>
      <c r="AU2235" s="72"/>
    </row>
    <row r="2236" spans="27:47" x14ac:dyDescent="0.2">
      <c r="AA2236" s="72"/>
      <c r="AB2236" s="72"/>
      <c r="AC2236" s="72"/>
      <c r="AD2236" s="72"/>
      <c r="AE2236" s="72"/>
      <c r="AF2236" s="128"/>
      <c r="AG2236" s="127"/>
      <c r="AN2236" s="72"/>
      <c r="AO2236" s="72"/>
      <c r="AP2236" s="72"/>
      <c r="AQ2236" s="72"/>
      <c r="AR2236" s="72"/>
      <c r="AS2236" s="72"/>
      <c r="AT2236" s="72"/>
      <c r="AU2236" s="72"/>
    </row>
    <row r="2237" spans="27:47" x14ac:dyDescent="0.2">
      <c r="AA2237" s="72"/>
      <c r="AB2237" s="72"/>
      <c r="AC2237" s="72"/>
      <c r="AD2237" s="72"/>
      <c r="AE2237" s="72"/>
      <c r="AF2237" s="128"/>
      <c r="AG2237" s="127"/>
      <c r="AN2237" s="72"/>
      <c r="AO2237" s="72"/>
      <c r="AP2237" s="72"/>
      <c r="AQ2237" s="72"/>
      <c r="AR2237" s="72"/>
      <c r="AS2237" s="72"/>
      <c r="AT2237" s="72"/>
      <c r="AU2237" s="72"/>
    </row>
    <row r="2238" spans="27:47" x14ac:dyDescent="0.2">
      <c r="AA2238" s="72"/>
      <c r="AB2238" s="72"/>
      <c r="AC2238" s="72"/>
      <c r="AD2238" s="72"/>
      <c r="AE2238" s="72"/>
      <c r="AF2238" s="128"/>
      <c r="AG2238" s="127"/>
      <c r="AN2238" s="72"/>
      <c r="AO2238" s="72"/>
      <c r="AP2238" s="72"/>
      <c r="AQ2238" s="72"/>
      <c r="AR2238" s="72"/>
      <c r="AS2238" s="72"/>
      <c r="AT2238" s="72"/>
      <c r="AU2238" s="72"/>
    </row>
    <row r="2239" spans="27:47" x14ac:dyDescent="0.2">
      <c r="AA2239" s="72"/>
      <c r="AB2239" s="72"/>
      <c r="AC2239" s="72"/>
      <c r="AD2239" s="72"/>
      <c r="AE2239" s="72"/>
      <c r="AF2239" s="128"/>
      <c r="AG2239" s="127"/>
      <c r="AN2239" s="72"/>
      <c r="AO2239" s="72"/>
      <c r="AP2239" s="72"/>
      <c r="AQ2239" s="72"/>
      <c r="AR2239" s="72"/>
      <c r="AS2239" s="72"/>
      <c r="AT2239" s="72"/>
      <c r="AU2239" s="72"/>
    </row>
    <row r="2240" spans="27:47" x14ac:dyDescent="0.2">
      <c r="AA2240" s="72"/>
      <c r="AB2240" s="72"/>
      <c r="AC2240" s="72"/>
      <c r="AD2240" s="72"/>
      <c r="AE2240" s="72"/>
      <c r="AF2240" s="128"/>
      <c r="AG2240" s="127"/>
      <c r="AN2240" s="72"/>
      <c r="AO2240" s="72"/>
      <c r="AP2240" s="72"/>
      <c r="AQ2240" s="72"/>
      <c r="AR2240" s="72"/>
      <c r="AS2240" s="72"/>
      <c r="AT2240" s="72"/>
      <c r="AU2240" s="72"/>
    </row>
    <row r="2241" spans="27:47" x14ac:dyDescent="0.2">
      <c r="AA2241" s="72"/>
      <c r="AB2241" s="72"/>
      <c r="AC2241" s="72"/>
      <c r="AD2241" s="72"/>
      <c r="AE2241" s="72"/>
      <c r="AF2241" s="128"/>
      <c r="AG2241" s="127"/>
      <c r="AN2241" s="72"/>
      <c r="AO2241" s="72"/>
      <c r="AP2241" s="72"/>
      <c r="AQ2241" s="72"/>
      <c r="AR2241" s="72"/>
      <c r="AS2241" s="72"/>
      <c r="AT2241" s="72"/>
      <c r="AU2241" s="72"/>
    </row>
    <row r="2242" spans="27:47" x14ac:dyDescent="0.2">
      <c r="AA2242" s="72"/>
      <c r="AB2242" s="72"/>
      <c r="AC2242" s="72"/>
      <c r="AD2242" s="72"/>
      <c r="AE2242" s="72"/>
      <c r="AF2242" s="128"/>
      <c r="AG2242" s="127"/>
      <c r="AN2242" s="72"/>
      <c r="AO2242" s="72"/>
      <c r="AP2242" s="72"/>
      <c r="AQ2242" s="72"/>
      <c r="AR2242" s="72"/>
      <c r="AS2242" s="72"/>
      <c r="AT2242" s="72"/>
      <c r="AU2242" s="72"/>
    </row>
    <row r="2243" spans="27:47" x14ac:dyDescent="0.2">
      <c r="AA2243" s="72"/>
      <c r="AB2243" s="72"/>
      <c r="AC2243" s="72"/>
      <c r="AD2243" s="72"/>
      <c r="AE2243" s="72"/>
      <c r="AF2243" s="128"/>
      <c r="AG2243" s="127"/>
      <c r="AN2243" s="72"/>
      <c r="AO2243" s="72"/>
      <c r="AP2243" s="72"/>
      <c r="AQ2243" s="72"/>
      <c r="AR2243" s="72"/>
      <c r="AS2243" s="72"/>
      <c r="AT2243" s="72"/>
      <c r="AU2243" s="72"/>
    </row>
    <row r="2244" spans="27:47" x14ac:dyDescent="0.2">
      <c r="AA2244" s="72"/>
      <c r="AB2244" s="72"/>
      <c r="AC2244" s="72"/>
      <c r="AD2244" s="72"/>
      <c r="AE2244" s="72"/>
      <c r="AF2244" s="128"/>
      <c r="AG2244" s="127"/>
      <c r="AN2244" s="72"/>
      <c r="AO2244" s="72"/>
      <c r="AP2244" s="72"/>
      <c r="AQ2244" s="72"/>
      <c r="AR2244" s="72"/>
      <c r="AS2244" s="72"/>
      <c r="AT2244" s="72"/>
      <c r="AU2244" s="72"/>
    </row>
    <row r="2245" spans="27:47" x14ac:dyDescent="0.2">
      <c r="AA2245" s="72"/>
      <c r="AB2245" s="72"/>
      <c r="AC2245" s="72"/>
      <c r="AD2245" s="72"/>
      <c r="AE2245" s="72"/>
      <c r="AF2245" s="128"/>
      <c r="AG2245" s="127"/>
      <c r="AN2245" s="72"/>
      <c r="AO2245" s="72"/>
      <c r="AP2245" s="72"/>
      <c r="AQ2245" s="72"/>
      <c r="AR2245" s="72"/>
      <c r="AS2245" s="72"/>
      <c r="AT2245" s="72"/>
      <c r="AU2245" s="72"/>
    </row>
    <row r="2246" spans="27:47" x14ac:dyDescent="0.2">
      <c r="AA2246" s="72"/>
      <c r="AB2246" s="72"/>
      <c r="AC2246" s="72"/>
      <c r="AD2246" s="72"/>
      <c r="AE2246" s="72"/>
      <c r="AF2246" s="128"/>
      <c r="AG2246" s="127"/>
      <c r="AN2246" s="72"/>
      <c r="AO2246" s="72"/>
      <c r="AP2246" s="72"/>
      <c r="AQ2246" s="72"/>
      <c r="AR2246" s="72"/>
      <c r="AS2246" s="72"/>
      <c r="AT2246" s="72"/>
      <c r="AU2246" s="72"/>
    </row>
    <row r="2247" spans="27:47" x14ac:dyDescent="0.2">
      <c r="AA2247" s="72"/>
      <c r="AB2247" s="72"/>
      <c r="AC2247" s="72"/>
      <c r="AD2247" s="72"/>
      <c r="AE2247" s="72"/>
      <c r="AF2247" s="128"/>
      <c r="AG2247" s="127"/>
      <c r="AN2247" s="72"/>
      <c r="AO2247" s="72"/>
      <c r="AP2247" s="72"/>
      <c r="AQ2247" s="72"/>
      <c r="AR2247" s="72"/>
      <c r="AS2247" s="72"/>
      <c r="AT2247" s="72"/>
      <c r="AU2247" s="72"/>
    </row>
    <row r="2248" spans="27:47" x14ac:dyDescent="0.2">
      <c r="AA2248" s="72"/>
      <c r="AB2248" s="72"/>
      <c r="AC2248" s="72"/>
      <c r="AD2248" s="72"/>
      <c r="AE2248" s="72"/>
      <c r="AF2248" s="128"/>
      <c r="AG2248" s="127"/>
      <c r="AN2248" s="72"/>
      <c r="AO2248" s="72"/>
      <c r="AP2248" s="72"/>
      <c r="AQ2248" s="72"/>
      <c r="AR2248" s="72"/>
      <c r="AS2248" s="72"/>
      <c r="AT2248" s="72"/>
      <c r="AU2248" s="72"/>
    </row>
    <row r="2249" spans="27:47" x14ac:dyDescent="0.2">
      <c r="AA2249" s="72"/>
      <c r="AB2249" s="72"/>
      <c r="AC2249" s="72"/>
      <c r="AD2249" s="72"/>
      <c r="AE2249" s="72"/>
      <c r="AF2249" s="128"/>
      <c r="AG2249" s="127"/>
      <c r="AN2249" s="72"/>
      <c r="AO2249" s="72"/>
      <c r="AP2249" s="72"/>
      <c r="AQ2249" s="72"/>
      <c r="AR2249" s="72"/>
      <c r="AS2249" s="72"/>
      <c r="AT2249" s="72"/>
      <c r="AU2249" s="72"/>
    </row>
    <row r="2250" spans="27:47" x14ac:dyDescent="0.2">
      <c r="AA2250" s="72"/>
      <c r="AB2250" s="72"/>
      <c r="AC2250" s="72"/>
      <c r="AD2250" s="72"/>
      <c r="AE2250" s="72"/>
      <c r="AF2250" s="128"/>
      <c r="AG2250" s="127"/>
      <c r="AN2250" s="72"/>
      <c r="AO2250" s="72"/>
      <c r="AP2250" s="72"/>
      <c r="AQ2250" s="72"/>
      <c r="AR2250" s="72"/>
      <c r="AS2250" s="72"/>
      <c r="AT2250" s="72"/>
      <c r="AU2250" s="72"/>
    </row>
    <row r="2251" spans="27:47" x14ac:dyDescent="0.2">
      <c r="AA2251" s="72"/>
      <c r="AB2251" s="72"/>
      <c r="AC2251" s="72"/>
      <c r="AD2251" s="72"/>
      <c r="AE2251" s="72"/>
      <c r="AF2251" s="128"/>
      <c r="AG2251" s="127"/>
      <c r="AN2251" s="72"/>
      <c r="AO2251" s="72"/>
      <c r="AP2251" s="72"/>
      <c r="AQ2251" s="72"/>
      <c r="AR2251" s="72"/>
      <c r="AS2251" s="72"/>
      <c r="AT2251" s="72"/>
      <c r="AU2251" s="72"/>
    </row>
    <row r="2252" spans="27:47" x14ac:dyDescent="0.2">
      <c r="AA2252" s="72"/>
      <c r="AB2252" s="72"/>
      <c r="AC2252" s="72"/>
      <c r="AD2252" s="72"/>
      <c r="AE2252" s="72"/>
      <c r="AF2252" s="128"/>
      <c r="AG2252" s="127"/>
      <c r="AN2252" s="72"/>
      <c r="AO2252" s="72"/>
      <c r="AP2252" s="72"/>
      <c r="AQ2252" s="72"/>
      <c r="AR2252" s="72"/>
      <c r="AS2252" s="72"/>
      <c r="AT2252" s="72"/>
      <c r="AU2252" s="72"/>
    </row>
    <row r="2253" spans="27:47" x14ac:dyDescent="0.2">
      <c r="AA2253" s="72"/>
      <c r="AB2253" s="72"/>
      <c r="AC2253" s="72"/>
      <c r="AD2253" s="72"/>
      <c r="AE2253" s="72"/>
      <c r="AF2253" s="128"/>
      <c r="AG2253" s="127"/>
      <c r="AN2253" s="72"/>
      <c r="AO2253" s="72"/>
      <c r="AP2253" s="72"/>
      <c r="AQ2253" s="72"/>
      <c r="AR2253" s="72"/>
      <c r="AS2253" s="72"/>
      <c r="AT2253" s="72"/>
      <c r="AU2253" s="72"/>
    </row>
    <row r="2254" spans="27:47" x14ac:dyDescent="0.2">
      <c r="AA2254" s="72"/>
      <c r="AB2254" s="72"/>
      <c r="AC2254" s="72"/>
      <c r="AD2254" s="72"/>
      <c r="AE2254" s="72"/>
      <c r="AF2254" s="128"/>
      <c r="AG2254" s="127"/>
      <c r="AN2254" s="72"/>
      <c r="AO2254" s="72"/>
      <c r="AP2254" s="72"/>
      <c r="AQ2254" s="72"/>
      <c r="AR2254" s="72"/>
      <c r="AS2254" s="72"/>
      <c r="AT2254" s="72"/>
      <c r="AU2254" s="72"/>
    </row>
    <row r="2255" spans="27:47" x14ac:dyDescent="0.2">
      <c r="AA2255" s="72"/>
      <c r="AB2255" s="72"/>
      <c r="AC2255" s="72"/>
      <c r="AD2255" s="72"/>
      <c r="AE2255" s="72"/>
      <c r="AF2255" s="128"/>
      <c r="AG2255" s="127"/>
      <c r="AN2255" s="72"/>
      <c r="AO2255" s="72"/>
      <c r="AP2255" s="72"/>
      <c r="AQ2255" s="72"/>
      <c r="AR2255" s="72"/>
      <c r="AS2255" s="72"/>
      <c r="AT2255" s="72"/>
      <c r="AU2255" s="72"/>
    </row>
    <row r="2256" spans="27:47" x14ac:dyDescent="0.2">
      <c r="AA2256" s="72"/>
      <c r="AB2256" s="72"/>
      <c r="AC2256" s="72"/>
      <c r="AD2256" s="72"/>
      <c r="AE2256" s="72"/>
      <c r="AF2256" s="128"/>
      <c r="AG2256" s="127"/>
      <c r="AN2256" s="72"/>
      <c r="AO2256" s="72"/>
      <c r="AP2256" s="72"/>
      <c r="AQ2256" s="72"/>
      <c r="AR2256" s="72"/>
      <c r="AS2256" s="72"/>
      <c r="AT2256" s="72"/>
      <c r="AU2256" s="72"/>
    </row>
    <row r="2257" spans="27:47" x14ac:dyDescent="0.2">
      <c r="AA2257" s="72"/>
      <c r="AB2257" s="72"/>
      <c r="AC2257" s="72"/>
      <c r="AD2257" s="72"/>
      <c r="AE2257" s="72"/>
      <c r="AF2257" s="128"/>
      <c r="AG2257" s="127"/>
      <c r="AN2257" s="72"/>
      <c r="AO2257" s="72"/>
      <c r="AP2257" s="72"/>
      <c r="AQ2257" s="72"/>
      <c r="AR2257" s="72"/>
      <c r="AS2257" s="72"/>
      <c r="AT2257" s="72"/>
      <c r="AU2257" s="72"/>
    </row>
    <row r="2258" spans="27:47" x14ac:dyDescent="0.2">
      <c r="AA2258" s="72"/>
      <c r="AB2258" s="72"/>
      <c r="AC2258" s="72"/>
      <c r="AD2258" s="72"/>
      <c r="AE2258" s="72"/>
      <c r="AF2258" s="128"/>
      <c r="AG2258" s="127"/>
      <c r="AN2258" s="72"/>
      <c r="AO2258" s="72"/>
      <c r="AP2258" s="72"/>
      <c r="AQ2258" s="72"/>
      <c r="AR2258" s="72"/>
      <c r="AS2258" s="72"/>
      <c r="AT2258" s="72"/>
      <c r="AU2258" s="72"/>
    </row>
    <row r="2259" spans="27:47" x14ac:dyDescent="0.2">
      <c r="AA2259" s="72"/>
      <c r="AB2259" s="72"/>
      <c r="AC2259" s="72"/>
      <c r="AD2259" s="72"/>
      <c r="AE2259" s="72"/>
      <c r="AF2259" s="128"/>
      <c r="AG2259" s="127"/>
      <c r="AN2259" s="72"/>
      <c r="AO2259" s="72"/>
      <c r="AP2259" s="72"/>
      <c r="AQ2259" s="72"/>
      <c r="AR2259" s="72"/>
      <c r="AS2259" s="72"/>
      <c r="AT2259" s="72"/>
      <c r="AU2259" s="72"/>
    </row>
    <row r="2260" spans="27:47" x14ac:dyDescent="0.2">
      <c r="AA2260" s="72"/>
      <c r="AB2260" s="72"/>
      <c r="AC2260" s="72"/>
      <c r="AD2260" s="72"/>
      <c r="AE2260" s="72"/>
      <c r="AF2260" s="128"/>
      <c r="AG2260" s="127"/>
      <c r="AN2260" s="72"/>
      <c r="AO2260" s="72"/>
      <c r="AP2260" s="72"/>
      <c r="AQ2260" s="72"/>
      <c r="AR2260" s="72"/>
      <c r="AS2260" s="72"/>
      <c r="AT2260" s="72"/>
      <c r="AU2260" s="72"/>
    </row>
    <row r="2261" spans="27:47" x14ac:dyDescent="0.2">
      <c r="AA2261" s="72"/>
      <c r="AB2261" s="72"/>
      <c r="AC2261" s="72"/>
      <c r="AD2261" s="72"/>
      <c r="AE2261" s="72"/>
      <c r="AF2261" s="128"/>
      <c r="AG2261" s="127"/>
      <c r="AN2261" s="72"/>
      <c r="AO2261" s="72"/>
      <c r="AP2261" s="72"/>
      <c r="AQ2261" s="72"/>
      <c r="AR2261" s="72"/>
      <c r="AS2261" s="72"/>
      <c r="AT2261" s="72"/>
      <c r="AU2261" s="72"/>
    </row>
    <row r="2262" spans="27:47" x14ac:dyDescent="0.2">
      <c r="AA2262" s="72"/>
      <c r="AB2262" s="72"/>
      <c r="AC2262" s="72"/>
      <c r="AD2262" s="72"/>
      <c r="AE2262" s="72"/>
      <c r="AF2262" s="128"/>
      <c r="AG2262" s="127"/>
      <c r="AN2262" s="72"/>
      <c r="AO2262" s="72"/>
      <c r="AP2262" s="72"/>
      <c r="AQ2262" s="72"/>
      <c r="AR2262" s="72"/>
      <c r="AS2262" s="72"/>
      <c r="AT2262" s="72"/>
      <c r="AU2262" s="72"/>
    </row>
    <row r="2263" spans="27:47" x14ac:dyDescent="0.2">
      <c r="AA2263" s="72"/>
      <c r="AB2263" s="72"/>
      <c r="AC2263" s="72"/>
      <c r="AD2263" s="72"/>
      <c r="AE2263" s="72"/>
      <c r="AF2263" s="128"/>
      <c r="AG2263" s="127"/>
      <c r="AN2263" s="72"/>
      <c r="AO2263" s="72"/>
      <c r="AP2263" s="72"/>
      <c r="AQ2263" s="72"/>
      <c r="AR2263" s="72"/>
      <c r="AS2263" s="72"/>
      <c r="AT2263" s="72"/>
      <c r="AU2263" s="72"/>
    </row>
    <row r="2264" spans="27:47" x14ac:dyDescent="0.2">
      <c r="AA2264" s="72"/>
      <c r="AB2264" s="72"/>
      <c r="AC2264" s="72"/>
      <c r="AD2264" s="72"/>
      <c r="AE2264" s="72"/>
      <c r="AF2264" s="128"/>
      <c r="AG2264" s="127"/>
      <c r="AN2264" s="72"/>
      <c r="AO2264" s="72"/>
      <c r="AP2264" s="72"/>
      <c r="AQ2264" s="72"/>
      <c r="AR2264" s="72"/>
      <c r="AS2264" s="72"/>
      <c r="AT2264" s="72"/>
      <c r="AU2264" s="72"/>
    </row>
    <row r="2265" spans="27:47" x14ac:dyDescent="0.2">
      <c r="AA2265" s="72"/>
      <c r="AB2265" s="72"/>
      <c r="AC2265" s="72"/>
      <c r="AD2265" s="72"/>
      <c r="AE2265" s="72"/>
      <c r="AF2265" s="128"/>
      <c r="AG2265" s="127"/>
      <c r="AN2265" s="72"/>
      <c r="AO2265" s="72"/>
      <c r="AP2265" s="72"/>
      <c r="AQ2265" s="72"/>
      <c r="AR2265" s="72"/>
      <c r="AS2265" s="72"/>
      <c r="AT2265" s="72"/>
      <c r="AU2265" s="72"/>
    </row>
    <row r="2266" spans="27:47" x14ac:dyDescent="0.2">
      <c r="AA2266" s="72"/>
      <c r="AB2266" s="72"/>
      <c r="AC2266" s="72"/>
      <c r="AD2266" s="72"/>
      <c r="AE2266" s="72"/>
      <c r="AF2266" s="128"/>
      <c r="AG2266" s="127"/>
      <c r="AN2266" s="72"/>
      <c r="AO2266" s="72"/>
      <c r="AP2266" s="72"/>
      <c r="AQ2266" s="72"/>
      <c r="AR2266" s="72"/>
      <c r="AS2266" s="72"/>
      <c r="AT2266" s="72"/>
      <c r="AU2266" s="72"/>
    </row>
    <row r="2267" spans="27:47" x14ac:dyDescent="0.2">
      <c r="AA2267" s="72"/>
      <c r="AB2267" s="72"/>
      <c r="AC2267" s="72"/>
      <c r="AD2267" s="72"/>
      <c r="AE2267" s="72"/>
      <c r="AF2267" s="128"/>
      <c r="AG2267" s="127"/>
      <c r="AN2267" s="72"/>
      <c r="AO2267" s="72"/>
      <c r="AP2267" s="72"/>
      <c r="AQ2267" s="72"/>
      <c r="AR2267" s="72"/>
      <c r="AS2267" s="72"/>
      <c r="AT2267" s="72"/>
      <c r="AU2267" s="72"/>
    </row>
    <row r="2268" spans="27:47" x14ac:dyDescent="0.2">
      <c r="AA2268" s="72"/>
      <c r="AB2268" s="72"/>
      <c r="AC2268" s="72"/>
      <c r="AD2268" s="72"/>
      <c r="AE2268" s="72"/>
      <c r="AF2268" s="128"/>
      <c r="AG2268" s="127"/>
      <c r="AN2268" s="72"/>
      <c r="AO2268" s="72"/>
      <c r="AP2268" s="72"/>
      <c r="AQ2268" s="72"/>
      <c r="AR2268" s="72"/>
      <c r="AS2268" s="72"/>
      <c r="AT2268" s="72"/>
      <c r="AU2268" s="72"/>
    </row>
    <row r="2269" spans="27:47" x14ac:dyDescent="0.2">
      <c r="AA2269" s="72"/>
      <c r="AB2269" s="72"/>
      <c r="AC2269" s="72"/>
      <c r="AD2269" s="72"/>
      <c r="AE2269" s="72"/>
      <c r="AF2269" s="128"/>
      <c r="AG2269" s="127"/>
      <c r="AN2269" s="72"/>
      <c r="AO2269" s="72"/>
      <c r="AP2269" s="72"/>
      <c r="AQ2269" s="72"/>
      <c r="AR2269" s="72"/>
      <c r="AS2269" s="72"/>
      <c r="AT2269" s="72"/>
      <c r="AU2269" s="72"/>
    </row>
    <row r="2270" spans="27:47" x14ac:dyDescent="0.2">
      <c r="AA2270" s="72"/>
      <c r="AB2270" s="72"/>
      <c r="AC2270" s="72"/>
      <c r="AD2270" s="72"/>
      <c r="AE2270" s="72"/>
      <c r="AF2270" s="128"/>
      <c r="AG2270" s="127"/>
      <c r="AN2270" s="72"/>
      <c r="AO2270" s="72"/>
      <c r="AP2270" s="72"/>
      <c r="AQ2270" s="72"/>
      <c r="AR2270" s="72"/>
      <c r="AS2270" s="72"/>
      <c r="AT2270" s="72"/>
      <c r="AU2270" s="72"/>
    </row>
    <row r="2271" spans="27:47" x14ac:dyDescent="0.2">
      <c r="AA2271" s="72"/>
      <c r="AB2271" s="72"/>
      <c r="AC2271" s="72"/>
      <c r="AD2271" s="72"/>
      <c r="AE2271" s="72"/>
      <c r="AF2271" s="128"/>
      <c r="AG2271" s="127"/>
      <c r="AN2271" s="72"/>
      <c r="AO2271" s="72"/>
      <c r="AP2271" s="72"/>
      <c r="AQ2271" s="72"/>
      <c r="AR2271" s="72"/>
      <c r="AS2271" s="72"/>
      <c r="AT2271" s="72"/>
      <c r="AU2271" s="72"/>
    </row>
    <row r="2272" spans="27:47" x14ac:dyDescent="0.2">
      <c r="AA2272" s="72"/>
      <c r="AB2272" s="72"/>
      <c r="AC2272" s="72"/>
      <c r="AD2272" s="72"/>
      <c r="AE2272" s="72"/>
      <c r="AF2272" s="128"/>
      <c r="AG2272" s="127"/>
      <c r="AN2272" s="72"/>
      <c r="AO2272" s="72"/>
      <c r="AP2272" s="72"/>
      <c r="AQ2272" s="72"/>
      <c r="AR2272" s="72"/>
      <c r="AS2272" s="72"/>
      <c r="AT2272" s="72"/>
      <c r="AU2272" s="72"/>
    </row>
    <row r="2273" spans="27:47" x14ac:dyDescent="0.2">
      <c r="AA2273" s="72"/>
      <c r="AB2273" s="72"/>
      <c r="AC2273" s="72"/>
      <c r="AD2273" s="72"/>
      <c r="AE2273" s="72"/>
      <c r="AF2273" s="128"/>
      <c r="AG2273" s="127"/>
      <c r="AN2273" s="72"/>
      <c r="AO2273" s="72"/>
      <c r="AP2273" s="72"/>
      <c r="AQ2273" s="72"/>
      <c r="AR2273" s="72"/>
      <c r="AS2273" s="72"/>
      <c r="AT2273" s="72"/>
      <c r="AU2273" s="72"/>
    </row>
    <row r="2274" spans="27:47" x14ac:dyDescent="0.2">
      <c r="AA2274" s="72"/>
      <c r="AB2274" s="72"/>
      <c r="AC2274" s="72"/>
      <c r="AD2274" s="72"/>
      <c r="AE2274" s="72"/>
      <c r="AF2274" s="128"/>
      <c r="AG2274" s="127"/>
      <c r="AN2274" s="72"/>
      <c r="AO2274" s="72"/>
      <c r="AP2274" s="72"/>
      <c r="AQ2274" s="72"/>
      <c r="AR2274" s="72"/>
      <c r="AS2274" s="72"/>
      <c r="AT2274" s="72"/>
      <c r="AU2274" s="72"/>
    </row>
    <row r="2275" spans="27:47" x14ac:dyDescent="0.2">
      <c r="AA2275" s="72"/>
      <c r="AB2275" s="72"/>
      <c r="AC2275" s="72"/>
      <c r="AD2275" s="72"/>
      <c r="AE2275" s="72"/>
      <c r="AF2275" s="128"/>
      <c r="AG2275" s="127"/>
      <c r="AN2275" s="72"/>
      <c r="AO2275" s="72"/>
      <c r="AP2275" s="72"/>
      <c r="AQ2275" s="72"/>
      <c r="AR2275" s="72"/>
      <c r="AS2275" s="72"/>
      <c r="AT2275" s="72"/>
      <c r="AU2275" s="72"/>
    </row>
    <row r="2276" spans="27:47" x14ac:dyDescent="0.2">
      <c r="AA2276" s="72"/>
      <c r="AB2276" s="72"/>
      <c r="AC2276" s="72"/>
      <c r="AD2276" s="72"/>
      <c r="AE2276" s="72"/>
      <c r="AF2276" s="128"/>
      <c r="AG2276" s="127"/>
      <c r="AN2276" s="72"/>
      <c r="AO2276" s="72"/>
      <c r="AP2276" s="72"/>
      <c r="AQ2276" s="72"/>
      <c r="AR2276" s="72"/>
      <c r="AS2276" s="72"/>
      <c r="AT2276" s="72"/>
      <c r="AU2276" s="72"/>
    </row>
    <row r="2277" spans="27:47" x14ac:dyDescent="0.2">
      <c r="AA2277" s="72"/>
      <c r="AB2277" s="72"/>
      <c r="AC2277" s="72"/>
      <c r="AD2277" s="72"/>
      <c r="AE2277" s="72"/>
      <c r="AF2277" s="128"/>
      <c r="AG2277" s="127"/>
      <c r="AN2277" s="72"/>
      <c r="AO2277" s="72"/>
      <c r="AP2277" s="72"/>
      <c r="AQ2277" s="72"/>
      <c r="AR2277" s="72"/>
      <c r="AS2277" s="72"/>
      <c r="AT2277" s="72"/>
      <c r="AU2277" s="72"/>
    </row>
    <row r="2278" spans="27:47" x14ac:dyDescent="0.2">
      <c r="AA2278" s="72"/>
      <c r="AB2278" s="72"/>
      <c r="AC2278" s="72"/>
      <c r="AD2278" s="72"/>
      <c r="AE2278" s="72"/>
      <c r="AF2278" s="128"/>
      <c r="AG2278" s="127"/>
      <c r="AN2278" s="72"/>
      <c r="AO2278" s="72"/>
      <c r="AP2278" s="72"/>
      <c r="AQ2278" s="72"/>
      <c r="AR2278" s="72"/>
      <c r="AS2278" s="72"/>
      <c r="AT2278" s="72"/>
      <c r="AU2278" s="72"/>
    </row>
    <row r="2279" spans="27:47" x14ac:dyDescent="0.2">
      <c r="AA2279" s="72"/>
      <c r="AB2279" s="72"/>
      <c r="AC2279" s="72"/>
      <c r="AD2279" s="72"/>
      <c r="AE2279" s="72"/>
      <c r="AF2279" s="128"/>
      <c r="AG2279" s="127"/>
      <c r="AN2279" s="72"/>
      <c r="AO2279" s="72"/>
      <c r="AP2279" s="72"/>
      <c r="AQ2279" s="72"/>
      <c r="AR2279" s="72"/>
      <c r="AS2279" s="72"/>
      <c r="AT2279" s="72"/>
      <c r="AU2279" s="72"/>
    </row>
    <row r="2280" spans="27:47" x14ac:dyDescent="0.2">
      <c r="AA2280" s="72"/>
      <c r="AB2280" s="72"/>
      <c r="AC2280" s="72"/>
      <c r="AD2280" s="72"/>
      <c r="AE2280" s="72"/>
      <c r="AF2280" s="128"/>
      <c r="AG2280" s="127"/>
      <c r="AN2280" s="72"/>
      <c r="AO2280" s="72"/>
      <c r="AP2280" s="72"/>
      <c r="AQ2280" s="72"/>
      <c r="AR2280" s="72"/>
      <c r="AS2280" s="72"/>
      <c r="AT2280" s="72"/>
      <c r="AU2280" s="72"/>
    </row>
    <row r="2281" spans="27:47" x14ac:dyDescent="0.2">
      <c r="AA2281" s="72"/>
      <c r="AB2281" s="72"/>
      <c r="AC2281" s="72"/>
      <c r="AD2281" s="72"/>
      <c r="AE2281" s="72"/>
      <c r="AF2281" s="128"/>
      <c r="AG2281" s="127"/>
      <c r="AN2281" s="72"/>
      <c r="AO2281" s="72"/>
      <c r="AP2281" s="72"/>
      <c r="AQ2281" s="72"/>
      <c r="AR2281" s="72"/>
      <c r="AS2281" s="72"/>
      <c r="AT2281" s="72"/>
      <c r="AU2281" s="72"/>
    </row>
    <row r="2282" spans="27:47" x14ac:dyDescent="0.2">
      <c r="AA2282" s="72"/>
      <c r="AB2282" s="72"/>
      <c r="AC2282" s="72"/>
      <c r="AD2282" s="72"/>
      <c r="AE2282" s="72"/>
      <c r="AF2282" s="128"/>
      <c r="AG2282" s="127"/>
      <c r="AN2282" s="72"/>
      <c r="AO2282" s="72"/>
      <c r="AP2282" s="72"/>
      <c r="AQ2282" s="72"/>
      <c r="AR2282" s="72"/>
      <c r="AS2282" s="72"/>
      <c r="AT2282" s="72"/>
      <c r="AU2282" s="72"/>
    </row>
    <row r="2283" spans="27:47" x14ac:dyDescent="0.2">
      <c r="AA2283" s="72"/>
      <c r="AB2283" s="72"/>
      <c r="AC2283" s="72"/>
      <c r="AD2283" s="72"/>
      <c r="AE2283" s="72"/>
      <c r="AF2283" s="128"/>
      <c r="AG2283" s="127"/>
      <c r="AN2283" s="72"/>
      <c r="AO2283" s="72"/>
      <c r="AP2283" s="72"/>
      <c r="AQ2283" s="72"/>
      <c r="AR2283" s="72"/>
      <c r="AS2283" s="72"/>
      <c r="AT2283" s="72"/>
      <c r="AU2283" s="72"/>
    </row>
    <row r="2284" spans="27:47" x14ac:dyDescent="0.2">
      <c r="AA2284" s="72"/>
      <c r="AB2284" s="72"/>
      <c r="AC2284" s="72"/>
      <c r="AD2284" s="72"/>
      <c r="AE2284" s="72"/>
      <c r="AF2284" s="128"/>
      <c r="AG2284" s="127"/>
      <c r="AN2284" s="72"/>
      <c r="AO2284" s="72"/>
      <c r="AP2284" s="72"/>
      <c r="AQ2284" s="72"/>
      <c r="AR2284" s="72"/>
      <c r="AS2284" s="72"/>
      <c r="AT2284" s="72"/>
      <c r="AU2284" s="72"/>
    </row>
    <row r="2285" spans="27:47" x14ac:dyDescent="0.2">
      <c r="AA2285" s="72"/>
      <c r="AB2285" s="72"/>
      <c r="AC2285" s="72"/>
      <c r="AD2285" s="72"/>
      <c r="AE2285" s="72"/>
      <c r="AF2285" s="128"/>
      <c r="AG2285" s="127"/>
      <c r="AN2285" s="72"/>
      <c r="AO2285" s="72"/>
      <c r="AP2285" s="72"/>
      <c r="AQ2285" s="72"/>
      <c r="AR2285" s="72"/>
      <c r="AS2285" s="72"/>
      <c r="AT2285" s="72"/>
      <c r="AU2285" s="72"/>
    </row>
    <row r="2286" spans="27:47" x14ac:dyDescent="0.2">
      <c r="AA2286" s="72"/>
      <c r="AB2286" s="72"/>
      <c r="AC2286" s="72"/>
      <c r="AD2286" s="72"/>
      <c r="AE2286" s="72"/>
      <c r="AF2286" s="128"/>
      <c r="AG2286" s="127"/>
      <c r="AN2286" s="72"/>
      <c r="AO2286" s="72"/>
      <c r="AP2286" s="72"/>
      <c r="AQ2286" s="72"/>
      <c r="AR2286" s="72"/>
      <c r="AS2286" s="72"/>
      <c r="AT2286" s="72"/>
      <c r="AU2286" s="72"/>
    </row>
    <row r="2287" spans="27:47" x14ac:dyDescent="0.2">
      <c r="AA2287" s="72"/>
      <c r="AB2287" s="72"/>
      <c r="AC2287" s="72"/>
      <c r="AD2287" s="72"/>
      <c r="AE2287" s="72"/>
      <c r="AF2287" s="128"/>
      <c r="AG2287" s="127"/>
      <c r="AN2287" s="72"/>
      <c r="AO2287" s="72"/>
      <c r="AP2287" s="72"/>
      <c r="AQ2287" s="72"/>
      <c r="AR2287" s="72"/>
      <c r="AS2287" s="72"/>
      <c r="AT2287" s="72"/>
      <c r="AU2287" s="72"/>
    </row>
    <row r="2288" spans="27:47" x14ac:dyDescent="0.2">
      <c r="AA2288" s="72"/>
      <c r="AB2288" s="72"/>
      <c r="AC2288" s="72"/>
      <c r="AD2288" s="72"/>
      <c r="AE2288" s="72"/>
      <c r="AF2288" s="128"/>
      <c r="AG2288" s="127"/>
      <c r="AN2288" s="72"/>
      <c r="AO2288" s="72"/>
      <c r="AP2288" s="72"/>
      <c r="AQ2288" s="72"/>
      <c r="AR2288" s="72"/>
      <c r="AS2288" s="72"/>
      <c r="AT2288" s="72"/>
      <c r="AU2288" s="72"/>
    </row>
    <row r="2289" spans="27:47" x14ac:dyDescent="0.2">
      <c r="AA2289" s="72"/>
      <c r="AB2289" s="72"/>
      <c r="AC2289" s="72"/>
      <c r="AD2289" s="72"/>
      <c r="AE2289" s="72"/>
      <c r="AF2289" s="128"/>
      <c r="AG2289" s="127"/>
      <c r="AN2289" s="72"/>
      <c r="AO2289" s="72"/>
      <c r="AP2289" s="72"/>
      <c r="AQ2289" s="72"/>
      <c r="AR2289" s="72"/>
      <c r="AS2289" s="72"/>
      <c r="AT2289" s="72"/>
      <c r="AU2289" s="72"/>
    </row>
    <row r="2290" spans="27:47" x14ac:dyDescent="0.2">
      <c r="AA2290" s="72"/>
      <c r="AB2290" s="72"/>
      <c r="AC2290" s="72"/>
      <c r="AD2290" s="72"/>
      <c r="AE2290" s="72"/>
      <c r="AF2290" s="128"/>
      <c r="AG2290" s="127"/>
      <c r="AN2290" s="72"/>
      <c r="AO2290" s="72"/>
      <c r="AP2290" s="72"/>
      <c r="AQ2290" s="72"/>
      <c r="AR2290" s="72"/>
      <c r="AS2290" s="72"/>
      <c r="AT2290" s="72"/>
      <c r="AU2290" s="72"/>
    </row>
    <row r="2291" spans="27:47" x14ac:dyDescent="0.2">
      <c r="AA2291" s="72"/>
      <c r="AB2291" s="72"/>
      <c r="AC2291" s="72"/>
      <c r="AD2291" s="72"/>
      <c r="AE2291" s="72"/>
      <c r="AF2291" s="128"/>
      <c r="AG2291" s="127"/>
      <c r="AN2291" s="72"/>
      <c r="AO2291" s="72"/>
      <c r="AP2291" s="72"/>
      <c r="AQ2291" s="72"/>
      <c r="AR2291" s="72"/>
      <c r="AS2291" s="72"/>
      <c r="AT2291" s="72"/>
      <c r="AU2291" s="72"/>
    </row>
    <row r="2292" spans="27:47" x14ac:dyDescent="0.2">
      <c r="AA2292" s="72"/>
      <c r="AB2292" s="72"/>
      <c r="AC2292" s="72"/>
      <c r="AD2292" s="72"/>
      <c r="AE2292" s="72"/>
      <c r="AF2292" s="128"/>
      <c r="AG2292" s="127"/>
      <c r="AN2292" s="72"/>
      <c r="AO2292" s="72"/>
      <c r="AP2292" s="72"/>
      <c r="AQ2292" s="72"/>
      <c r="AR2292" s="72"/>
      <c r="AS2292" s="72"/>
      <c r="AT2292" s="72"/>
      <c r="AU2292" s="72"/>
    </row>
    <row r="2293" spans="27:47" x14ac:dyDescent="0.2">
      <c r="AA2293" s="72"/>
      <c r="AB2293" s="72"/>
      <c r="AC2293" s="72"/>
      <c r="AD2293" s="72"/>
      <c r="AE2293" s="72"/>
      <c r="AF2293" s="128"/>
      <c r="AG2293" s="127"/>
      <c r="AN2293" s="72"/>
      <c r="AO2293" s="72"/>
      <c r="AP2293" s="72"/>
      <c r="AQ2293" s="72"/>
      <c r="AR2293" s="72"/>
      <c r="AS2293" s="72"/>
      <c r="AT2293" s="72"/>
      <c r="AU2293" s="72"/>
    </row>
    <row r="2294" spans="27:47" x14ac:dyDescent="0.2">
      <c r="AA2294" s="72"/>
      <c r="AB2294" s="72"/>
      <c r="AC2294" s="72"/>
      <c r="AD2294" s="72"/>
      <c r="AE2294" s="72"/>
      <c r="AF2294" s="128"/>
      <c r="AG2294" s="127"/>
      <c r="AN2294" s="72"/>
      <c r="AO2294" s="72"/>
      <c r="AP2294" s="72"/>
      <c r="AQ2294" s="72"/>
      <c r="AR2294" s="72"/>
      <c r="AS2294" s="72"/>
      <c r="AT2294" s="72"/>
      <c r="AU2294" s="72"/>
    </row>
    <row r="2295" spans="27:47" x14ac:dyDescent="0.2">
      <c r="AA2295" s="72"/>
      <c r="AB2295" s="72"/>
      <c r="AC2295" s="72"/>
      <c r="AD2295" s="72"/>
      <c r="AE2295" s="72"/>
      <c r="AF2295" s="128"/>
      <c r="AG2295" s="127"/>
      <c r="AN2295" s="72"/>
      <c r="AO2295" s="72"/>
      <c r="AP2295" s="72"/>
      <c r="AQ2295" s="72"/>
      <c r="AR2295" s="72"/>
      <c r="AS2295" s="72"/>
      <c r="AT2295" s="72"/>
      <c r="AU2295" s="72"/>
    </row>
    <row r="2296" spans="27:47" x14ac:dyDescent="0.2">
      <c r="AA2296" s="72"/>
      <c r="AB2296" s="72"/>
      <c r="AC2296" s="72"/>
      <c r="AD2296" s="72"/>
      <c r="AE2296" s="72"/>
      <c r="AF2296" s="128"/>
      <c r="AG2296" s="127"/>
      <c r="AN2296" s="72"/>
      <c r="AO2296" s="72"/>
      <c r="AP2296" s="72"/>
      <c r="AQ2296" s="72"/>
      <c r="AR2296" s="72"/>
      <c r="AS2296" s="72"/>
      <c r="AT2296" s="72"/>
      <c r="AU2296" s="72"/>
    </row>
    <row r="2297" spans="27:47" x14ac:dyDescent="0.2">
      <c r="AA2297" s="72"/>
      <c r="AB2297" s="72"/>
      <c r="AC2297" s="72"/>
      <c r="AD2297" s="72"/>
      <c r="AE2297" s="72"/>
      <c r="AF2297" s="128"/>
      <c r="AG2297" s="127"/>
      <c r="AN2297" s="72"/>
      <c r="AO2297" s="72"/>
      <c r="AP2297" s="72"/>
      <c r="AQ2297" s="72"/>
      <c r="AR2297" s="72"/>
      <c r="AS2297" s="72"/>
      <c r="AT2297" s="72"/>
      <c r="AU2297" s="72"/>
    </row>
    <row r="2298" spans="27:47" x14ac:dyDescent="0.2">
      <c r="AA2298" s="72"/>
      <c r="AB2298" s="72"/>
      <c r="AC2298" s="72"/>
      <c r="AD2298" s="72"/>
      <c r="AE2298" s="72"/>
      <c r="AF2298" s="128"/>
      <c r="AG2298" s="127"/>
      <c r="AN2298" s="72"/>
      <c r="AO2298" s="72"/>
      <c r="AP2298" s="72"/>
      <c r="AQ2298" s="72"/>
      <c r="AR2298" s="72"/>
      <c r="AS2298" s="72"/>
      <c r="AT2298" s="72"/>
      <c r="AU2298" s="72"/>
    </row>
    <row r="2299" spans="27:47" x14ac:dyDescent="0.2">
      <c r="AA2299" s="72"/>
      <c r="AB2299" s="72"/>
      <c r="AC2299" s="72"/>
      <c r="AD2299" s="72"/>
      <c r="AE2299" s="72"/>
      <c r="AF2299" s="128"/>
      <c r="AG2299" s="127"/>
      <c r="AN2299" s="72"/>
      <c r="AO2299" s="72"/>
      <c r="AP2299" s="72"/>
      <c r="AQ2299" s="72"/>
      <c r="AR2299" s="72"/>
      <c r="AS2299" s="72"/>
      <c r="AT2299" s="72"/>
      <c r="AU2299" s="72"/>
    </row>
    <row r="2300" spans="27:47" x14ac:dyDescent="0.2">
      <c r="AA2300" s="72"/>
      <c r="AB2300" s="72"/>
      <c r="AC2300" s="72"/>
      <c r="AD2300" s="72"/>
      <c r="AE2300" s="72"/>
      <c r="AF2300" s="128"/>
      <c r="AG2300" s="127"/>
      <c r="AN2300" s="72"/>
      <c r="AO2300" s="72"/>
      <c r="AP2300" s="72"/>
      <c r="AQ2300" s="72"/>
      <c r="AR2300" s="72"/>
      <c r="AS2300" s="72"/>
      <c r="AT2300" s="72"/>
      <c r="AU2300" s="72"/>
    </row>
    <row r="2301" spans="27:47" x14ac:dyDescent="0.2">
      <c r="AA2301" s="72"/>
      <c r="AB2301" s="72"/>
      <c r="AC2301" s="72"/>
      <c r="AD2301" s="72"/>
      <c r="AE2301" s="72"/>
      <c r="AF2301" s="128"/>
      <c r="AG2301" s="127"/>
      <c r="AN2301" s="72"/>
      <c r="AO2301" s="72"/>
      <c r="AP2301" s="72"/>
      <c r="AQ2301" s="72"/>
      <c r="AR2301" s="72"/>
      <c r="AS2301" s="72"/>
      <c r="AT2301" s="72"/>
      <c r="AU2301" s="72"/>
    </row>
    <row r="2302" spans="27:47" x14ac:dyDescent="0.2">
      <c r="AA2302" s="72"/>
      <c r="AB2302" s="72"/>
      <c r="AC2302" s="72"/>
      <c r="AD2302" s="72"/>
      <c r="AE2302" s="72"/>
      <c r="AF2302" s="128"/>
      <c r="AG2302" s="127"/>
      <c r="AN2302" s="72"/>
      <c r="AO2302" s="72"/>
      <c r="AP2302" s="72"/>
      <c r="AQ2302" s="72"/>
      <c r="AR2302" s="72"/>
      <c r="AS2302" s="72"/>
      <c r="AT2302" s="72"/>
      <c r="AU2302" s="72"/>
    </row>
    <row r="2303" spans="27:47" x14ac:dyDescent="0.2">
      <c r="AA2303" s="72"/>
      <c r="AB2303" s="72"/>
      <c r="AC2303" s="72"/>
      <c r="AD2303" s="72"/>
      <c r="AE2303" s="72"/>
      <c r="AF2303" s="128"/>
      <c r="AG2303" s="127"/>
      <c r="AN2303" s="72"/>
      <c r="AO2303" s="72"/>
      <c r="AP2303" s="72"/>
      <c r="AQ2303" s="72"/>
      <c r="AR2303" s="72"/>
      <c r="AS2303" s="72"/>
      <c r="AT2303" s="72"/>
      <c r="AU2303" s="72"/>
    </row>
    <row r="2304" spans="27:47" x14ac:dyDescent="0.2">
      <c r="AA2304" s="72"/>
      <c r="AB2304" s="72"/>
      <c r="AC2304" s="72"/>
      <c r="AD2304" s="72"/>
      <c r="AE2304" s="72"/>
      <c r="AF2304" s="128"/>
      <c r="AG2304" s="127"/>
      <c r="AN2304" s="72"/>
      <c r="AO2304" s="72"/>
      <c r="AP2304" s="72"/>
      <c r="AQ2304" s="72"/>
      <c r="AR2304" s="72"/>
      <c r="AS2304" s="72"/>
      <c r="AT2304" s="72"/>
      <c r="AU2304" s="72"/>
    </row>
    <row r="2305" spans="27:47" x14ac:dyDescent="0.2">
      <c r="AA2305" s="72"/>
      <c r="AB2305" s="72"/>
      <c r="AC2305" s="72"/>
      <c r="AD2305" s="72"/>
      <c r="AE2305" s="72"/>
      <c r="AF2305" s="128"/>
      <c r="AG2305" s="127"/>
      <c r="AN2305" s="72"/>
      <c r="AO2305" s="72"/>
      <c r="AP2305" s="72"/>
      <c r="AQ2305" s="72"/>
      <c r="AR2305" s="72"/>
      <c r="AS2305" s="72"/>
      <c r="AT2305" s="72"/>
      <c r="AU2305" s="72"/>
    </row>
    <row r="2306" spans="27:47" x14ac:dyDescent="0.2">
      <c r="AA2306" s="72"/>
      <c r="AB2306" s="72"/>
      <c r="AC2306" s="72"/>
      <c r="AD2306" s="72"/>
      <c r="AE2306" s="72"/>
      <c r="AF2306" s="128"/>
      <c r="AG2306" s="127"/>
      <c r="AN2306" s="72"/>
      <c r="AO2306" s="72"/>
      <c r="AP2306" s="72"/>
      <c r="AQ2306" s="72"/>
      <c r="AR2306" s="72"/>
      <c r="AS2306" s="72"/>
      <c r="AT2306" s="72"/>
      <c r="AU2306" s="72"/>
    </row>
    <row r="2307" spans="27:47" x14ac:dyDescent="0.2">
      <c r="AA2307" s="72"/>
      <c r="AB2307" s="72"/>
      <c r="AC2307" s="72"/>
      <c r="AD2307" s="72"/>
      <c r="AE2307" s="72"/>
      <c r="AF2307" s="128"/>
      <c r="AG2307" s="127"/>
      <c r="AN2307" s="72"/>
      <c r="AO2307" s="72"/>
      <c r="AP2307" s="72"/>
      <c r="AQ2307" s="72"/>
      <c r="AR2307" s="72"/>
      <c r="AS2307" s="72"/>
      <c r="AT2307" s="72"/>
      <c r="AU2307" s="72"/>
    </row>
    <row r="2308" spans="27:47" x14ac:dyDescent="0.2">
      <c r="AA2308" s="72"/>
      <c r="AB2308" s="72"/>
      <c r="AC2308" s="72"/>
      <c r="AD2308" s="72"/>
      <c r="AE2308" s="72"/>
      <c r="AF2308" s="128"/>
      <c r="AG2308" s="127"/>
      <c r="AN2308" s="72"/>
      <c r="AO2308" s="72"/>
      <c r="AP2308" s="72"/>
      <c r="AQ2308" s="72"/>
      <c r="AR2308" s="72"/>
      <c r="AS2308" s="72"/>
      <c r="AT2308" s="72"/>
      <c r="AU2308" s="72"/>
    </row>
    <row r="2309" spans="27:47" x14ac:dyDescent="0.2">
      <c r="AA2309" s="72"/>
      <c r="AB2309" s="72"/>
      <c r="AC2309" s="72"/>
      <c r="AD2309" s="72"/>
      <c r="AE2309" s="72"/>
      <c r="AF2309" s="128"/>
      <c r="AG2309" s="127"/>
      <c r="AN2309" s="72"/>
      <c r="AO2309" s="72"/>
      <c r="AP2309" s="72"/>
      <c r="AQ2309" s="72"/>
      <c r="AR2309" s="72"/>
      <c r="AS2309" s="72"/>
      <c r="AT2309" s="72"/>
      <c r="AU2309" s="72"/>
    </row>
    <row r="2310" spans="27:47" x14ac:dyDescent="0.2">
      <c r="AA2310" s="72"/>
      <c r="AB2310" s="72"/>
      <c r="AC2310" s="72"/>
      <c r="AD2310" s="72"/>
      <c r="AE2310" s="72"/>
      <c r="AF2310" s="128"/>
      <c r="AG2310" s="127"/>
      <c r="AN2310" s="72"/>
      <c r="AO2310" s="72"/>
      <c r="AP2310" s="72"/>
      <c r="AQ2310" s="72"/>
      <c r="AR2310" s="72"/>
      <c r="AS2310" s="72"/>
      <c r="AT2310" s="72"/>
      <c r="AU2310" s="72"/>
    </row>
    <row r="2311" spans="27:47" x14ac:dyDescent="0.2">
      <c r="AA2311" s="72"/>
      <c r="AB2311" s="72"/>
      <c r="AC2311" s="72"/>
      <c r="AD2311" s="72"/>
      <c r="AE2311" s="72"/>
      <c r="AF2311" s="128"/>
      <c r="AG2311" s="127"/>
      <c r="AN2311" s="72"/>
      <c r="AO2311" s="72"/>
      <c r="AP2311" s="72"/>
      <c r="AQ2311" s="72"/>
      <c r="AR2311" s="72"/>
      <c r="AS2311" s="72"/>
      <c r="AT2311" s="72"/>
      <c r="AU2311" s="72"/>
    </row>
    <row r="2312" spans="27:47" x14ac:dyDescent="0.2">
      <c r="AA2312" s="72"/>
      <c r="AB2312" s="72"/>
      <c r="AC2312" s="72"/>
      <c r="AD2312" s="72"/>
      <c r="AE2312" s="72"/>
      <c r="AF2312" s="128"/>
      <c r="AG2312" s="127"/>
      <c r="AN2312" s="72"/>
      <c r="AO2312" s="72"/>
      <c r="AP2312" s="72"/>
      <c r="AQ2312" s="72"/>
      <c r="AR2312" s="72"/>
      <c r="AS2312" s="72"/>
      <c r="AT2312" s="72"/>
      <c r="AU2312" s="72"/>
    </row>
    <row r="2313" spans="27:47" x14ac:dyDescent="0.2">
      <c r="AA2313" s="72"/>
      <c r="AB2313" s="72"/>
      <c r="AC2313" s="72"/>
      <c r="AD2313" s="72"/>
      <c r="AE2313" s="72"/>
      <c r="AF2313" s="128"/>
      <c r="AG2313" s="127"/>
      <c r="AN2313" s="72"/>
      <c r="AO2313" s="72"/>
      <c r="AP2313" s="72"/>
      <c r="AQ2313" s="72"/>
      <c r="AR2313" s="72"/>
      <c r="AS2313" s="72"/>
      <c r="AT2313" s="72"/>
      <c r="AU2313" s="72"/>
    </row>
    <row r="2314" spans="27:47" x14ac:dyDescent="0.2">
      <c r="AA2314" s="72"/>
      <c r="AB2314" s="72"/>
      <c r="AC2314" s="72"/>
      <c r="AD2314" s="72"/>
      <c r="AE2314" s="72"/>
      <c r="AF2314" s="128"/>
      <c r="AG2314" s="127"/>
      <c r="AN2314" s="72"/>
      <c r="AO2314" s="72"/>
      <c r="AP2314" s="72"/>
      <c r="AQ2314" s="72"/>
      <c r="AR2314" s="72"/>
      <c r="AS2314" s="72"/>
      <c r="AT2314" s="72"/>
      <c r="AU2314" s="72"/>
    </row>
    <row r="2315" spans="27:47" x14ac:dyDescent="0.2">
      <c r="AA2315" s="72"/>
      <c r="AB2315" s="72"/>
      <c r="AC2315" s="72"/>
      <c r="AD2315" s="72"/>
      <c r="AE2315" s="72"/>
      <c r="AF2315" s="128"/>
      <c r="AG2315" s="127"/>
      <c r="AN2315" s="72"/>
      <c r="AO2315" s="72"/>
      <c r="AP2315" s="72"/>
      <c r="AQ2315" s="72"/>
      <c r="AR2315" s="72"/>
      <c r="AS2315" s="72"/>
      <c r="AT2315" s="72"/>
      <c r="AU2315" s="72"/>
    </row>
    <row r="2316" spans="27:47" x14ac:dyDescent="0.2">
      <c r="AA2316" s="72"/>
      <c r="AB2316" s="72"/>
      <c r="AC2316" s="72"/>
      <c r="AD2316" s="72"/>
      <c r="AE2316" s="72"/>
      <c r="AF2316" s="128"/>
      <c r="AG2316" s="127"/>
      <c r="AN2316" s="72"/>
      <c r="AO2316" s="72"/>
      <c r="AP2316" s="72"/>
      <c r="AQ2316" s="72"/>
      <c r="AR2316" s="72"/>
      <c r="AS2316" s="72"/>
      <c r="AT2316" s="72"/>
      <c r="AU2316" s="72"/>
    </row>
    <row r="2317" spans="27:47" x14ac:dyDescent="0.2">
      <c r="AA2317" s="72"/>
      <c r="AB2317" s="72"/>
      <c r="AC2317" s="72"/>
      <c r="AD2317" s="72"/>
      <c r="AE2317" s="72"/>
      <c r="AF2317" s="128"/>
      <c r="AG2317" s="127"/>
      <c r="AN2317" s="72"/>
      <c r="AO2317" s="72"/>
      <c r="AP2317" s="72"/>
      <c r="AQ2317" s="72"/>
      <c r="AR2317" s="72"/>
      <c r="AS2317" s="72"/>
      <c r="AT2317" s="72"/>
      <c r="AU2317" s="72"/>
    </row>
    <row r="2318" spans="27:47" x14ac:dyDescent="0.2">
      <c r="AA2318" s="72"/>
      <c r="AB2318" s="72"/>
      <c r="AC2318" s="72"/>
      <c r="AD2318" s="72"/>
      <c r="AE2318" s="72"/>
      <c r="AF2318" s="128"/>
      <c r="AG2318" s="127"/>
      <c r="AN2318" s="72"/>
      <c r="AO2318" s="72"/>
      <c r="AP2318" s="72"/>
      <c r="AQ2318" s="72"/>
      <c r="AR2318" s="72"/>
      <c r="AS2318" s="72"/>
      <c r="AT2318" s="72"/>
      <c r="AU2318" s="72"/>
    </row>
    <row r="2319" spans="27:47" x14ac:dyDescent="0.2">
      <c r="AA2319" s="72"/>
      <c r="AB2319" s="72"/>
      <c r="AC2319" s="72"/>
      <c r="AD2319" s="72"/>
      <c r="AE2319" s="72"/>
      <c r="AF2319" s="128"/>
      <c r="AG2319" s="127"/>
      <c r="AN2319" s="72"/>
      <c r="AO2319" s="72"/>
      <c r="AP2319" s="72"/>
      <c r="AQ2319" s="72"/>
      <c r="AR2319" s="72"/>
      <c r="AS2319" s="72"/>
      <c r="AT2319" s="72"/>
      <c r="AU2319" s="72"/>
    </row>
    <row r="2320" spans="27:47" x14ac:dyDescent="0.2">
      <c r="AA2320" s="72"/>
      <c r="AB2320" s="72"/>
      <c r="AC2320" s="72"/>
      <c r="AD2320" s="72"/>
      <c r="AE2320" s="72"/>
      <c r="AF2320" s="128"/>
      <c r="AG2320" s="127"/>
      <c r="AN2320" s="72"/>
      <c r="AO2320" s="72"/>
      <c r="AP2320" s="72"/>
      <c r="AQ2320" s="72"/>
      <c r="AR2320" s="72"/>
      <c r="AS2320" s="72"/>
      <c r="AT2320" s="72"/>
      <c r="AU2320" s="72"/>
    </row>
    <row r="2321" spans="27:47" x14ac:dyDescent="0.2">
      <c r="AA2321" s="72"/>
      <c r="AB2321" s="72"/>
      <c r="AC2321" s="72"/>
      <c r="AD2321" s="72"/>
      <c r="AE2321" s="72"/>
      <c r="AF2321" s="128"/>
      <c r="AG2321" s="127"/>
      <c r="AN2321" s="72"/>
      <c r="AO2321" s="72"/>
      <c r="AP2321" s="72"/>
      <c r="AQ2321" s="72"/>
      <c r="AR2321" s="72"/>
      <c r="AS2321" s="72"/>
      <c r="AT2321" s="72"/>
      <c r="AU2321" s="72"/>
    </row>
    <row r="2322" spans="27:47" x14ac:dyDescent="0.2">
      <c r="AA2322" s="72"/>
      <c r="AB2322" s="72"/>
      <c r="AC2322" s="72"/>
      <c r="AD2322" s="72"/>
      <c r="AE2322" s="72"/>
      <c r="AF2322" s="128"/>
      <c r="AG2322" s="127"/>
      <c r="AN2322" s="72"/>
      <c r="AO2322" s="72"/>
      <c r="AP2322" s="72"/>
      <c r="AQ2322" s="72"/>
      <c r="AR2322" s="72"/>
      <c r="AS2322" s="72"/>
      <c r="AT2322" s="72"/>
      <c r="AU2322" s="72"/>
    </row>
    <row r="2323" spans="27:47" x14ac:dyDescent="0.2">
      <c r="AA2323" s="72"/>
      <c r="AB2323" s="72"/>
      <c r="AC2323" s="72"/>
      <c r="AD2323" s="72"/>
      <c r="AE2323" s="72"/>
      <c r="AF2323" s="128"/>
      <c r="AG2323" s="127"/>
      <c r="AN2323" s="72"/>
      <c r="AO2323" s="72"/>
      <c r="AP2323" s="72"/>
      <c r="AQ2323" s="72"/>
      <c r="AR2323" s="72"/>
      <c r="AS2323" s="72"/>
      <c r="AT2323" s="72"/>
      <c r="AU2323" s="72"/>
    </row>
    <row r="2324" spans="27:47" x14ac:dyDescent="0.2">
      <c r="AA2324" s="72"/>
      <c r="AB2324" s="72"/>
      <c r="AC2324" s="72"/>
      <c r="AD2324" s="72"/>
      <c r="AE2324" s="72"/>
      <c r="AF2324" s="128"/>
      <c r="AG2324" s="127"/>
      <c r="AN2324" s="72"/>
      <c r="AO2324" s="72"/>
      <c r="AP2324" s="72"/>
      <c r="AQ2324" s="72"/>
      <c r="AR2324" s="72"/>
      <c r="AS2324" s="72"/>
      <c r="AT2324" s="72"/>
      <c r="AU2324" s="72"/>
    </row>
    <row r="2325" spans="27:47" x14ac:dyDescent="0.2">
      <c r="AA2325" s="72"/>
      <c r="AB2325" s="72"/>
      <c r="AC2325" s="72"/>
      <c r="AD2325" s="72"/>
      <c r="AE2325" s="72"/>
      <c r="AF2325" s="128"/>
      <c r="AG2325" s="127"/>
      <c r="AN2325" s="72"/>
      <c r="AO2325" s="72"/>
      <c r="AP2325" s="72"/>
      <c r="AQ2325" s="72"/>
      <c r="AR2325" s="72"/>
      <c r="AS2325" s="72"/>
      <c r="AT2325" s="72"/>
      <c r="AU2325" s="72"/>
    </row>
    <row r="2326" spans="27:47" x14ac:dyDescent="0.2">
      <c r="AA2326" s="72"/>
      <c r="AB2326" s="72"/>
      <c r="AC2326" s="72"/>
      <c r="AD2326" s="72"/>
      <c r="AE2326" s="72"/>
      <c r="AF2326" s="128"/>
      <c r="AG2326" s="127"/>
      <c r="AN2326" s="72"/>
      <c r="AO2326" s="72"/>
      <c r="AP2326" s="72"/>
      <c r="AQ2326" s="72"/>
      <c r="AR2326" s="72"/>
      <c r="AS2326" s="72"/>
      <c r="AT2326" s="72"/>
      <c r="AU2326" s="72"/>
    </row>
    <row r="2327" spans="27:47" x14ac:dyDescent="0.2">
      <c r="AA2327" s="72"/>
      <c r="AB2327" s="72"/>
      <c r="AC2327" s="72"/>
      <c r="AD2327" s="72"/>
      <c r="AE2327" s="72"/>
      <c r="AF2327" s="128"/>
      <c r="AG2327" s="127"/>
      <c r="AN2327" s="72"/>
      <c r="AO2327" s="72"/>
      <c r="AP2327" s="72"/>
      <c r="AQ2327" s="72"/>
      <c r="AR2327" s="72"/>
      <c r="AS2327" s="72"/>
      <c r="AT2327" s="72"/>
      <c r="AU2327" s="72"/>
    </row>
    <row r="2328" spans="27:47" x14ac:dyDescent="0.2">
      <c r="AA2328" s="72"/>
      <c r="AB2328" s="72"/>
      <c r="AC2328" s="72"/>
      <c r="AD2328" s="72"/>
      <c r="AE2328" s="72"/>
      <c r="AF2328" s="128"/>
      <c r="AG2328" s="127"/>
      <c r="AN2328" s="72"/>
      <c r="AO2328" s="72"/>
      <c r="AP2328" s="72"/>
      <c r="AQ2328" s="72"/>
      <c r="AR2328" s="72"/>
      <c r="AS2328" s="72"/>
      <c r="AT2328" s="72"/>
      <c r="AU2328" s="72"/>
    </row>
    <row r="2329" spans="27:47" x14ac:dyDescent="0.2">
      <c r="AA2329" s="72"/>
      <c r="AB2329" s="72"/>
      <c r="AC2329" s="72"/>
      <c r="AD2329" s="72"/>
      <c r="AE2329" s="72"/>
      <c r="AF2329" s="128"/>
      <c r="AG2329" s="127"/>
      <c r="AN2329" s="72"/>
      <c r="AO2329" s="72"/>
      <c r="AP2329" s="72"/>
      <c r="AQ2329" s="72"/>
      <c r="AR2329" s="72"/>
      <c r="AS2329" s="72"/>
      <c r="AT2329" s="72"/>
      <c r="AU2329" s="72"/>
    </row>
    <row r="2330" spans="27:47" x14ac:dyDescent="0.2">
      <c r="AA2330" s="72"/>
      <c r="AB2330" s="72"/>
      <c r="AC2330" s="72"/>
      <c r="AD2330" s="72"/>
      <c r="AE2330" s="72"/>
      <c r="AF2330" s="128"/>
      <c r="AG2330" s="127"/>
      <c r="AN2330" s="72"/>
      <c r="AO2330" s="72"/>
      <c r="AP2330" s="72"/>
      <c r="AQ2330" s="72"/>
      <c r="AR2330" s="72"/>
      <c r="AS2330" s="72"/>
      <c r="AT2330" s="72"/>
      <c r="AU2330" s="72"/>
    </row>
    <row r="2331" spans="27:47" x14ac:dyDescent="0.2">
      <c r="AA2331" s="72"/>
      <c r="AB2331" s="72"/>
      <c r="AC2331" s="72"/>
      <c r="AD2331" s="72"/>
      <c r="AE2331" s="72"/>
      <c r="AF2331" s="128"/>
      <c r="AG2331" s="127"/>
      <c r="AN2331" s="72"/>
      <c r="AO2331" s="72"/>
      <c r="AP2331" s="72"/>
      <c r="AQ2331" s="72"/>
      <c r="AR2331" s="72"/>
      <c r="AS2331" s="72"/>
      <c r="AT2331" s="72"/>
      <c r="AU2331" s="72"/>
    </row>
    <row r="2332" spans="27:47" x14ac:dyDescent="0.2">
      <c r="AA2332" s="72"/>
      <c r="AB2332" s="72"/>
      <c r="AC2332" s="72"/>
      <c r="AD2332" s="72"/>
      <c r="AE2332" s="72"/>
      <c r="AF2332" s="128"/>
      <c r="AG2332" s="127"/>
      <c r="AN2332" s="72"/>
      <c r="AO2332" s="72"/>
      <c r="AP2332" s="72"/>
      <c r="AQ2332" s="72"/>
      <c r="AR2332" s="72"/>
      <c r="AS2332" s="72"/>
      <c r="AT2332" s="72"/>
      <c r="AU2332" s="72"/>
    </row>
    <row r="2333" spans="27:47" x14ac:dyDescent="0.2">
      <c r="AA2333" s="72"/>
      <c r="AB2333" s="72"/>
      <c r="AC2333" s="72"/>
      <c r="AD2333" s="72"/>
      <c r="AE2333" s="72"/>
      <c r="AF2333" s="128"/>
      <c r="AG2333" s="127"/>
      <c r="AN2333" s="72"/>
      <c r="AO2333" s="72"/>
      <c r="AP2333" s="72"/>
      <c r="AQ2333" s="72"/>
      <c r="AR2333" s="72"/>
      <c r="AS2333" s="72"/>
      <c r="AT2333" s="72"/>
      <c r="AU2333" s="72"/>
    </row>
    <row r="2334" spans="27:47" x14ac:dyDescent="0.2">
      <c r="AA2334" s="72"/>
      <c r="AB2334" s="72"/>
      <c r="AC2334" s="72"/>
      <c r="AD2334" s="72"/>
      <c r="AE2334" s="72"/>
      <c r="AF2334" s="128"/>
      <c r="AG2334" s="127"/>
      <c r="AN2334" s="72"/>
      <c r="AO2334" s="72"/>
      <c r="AP2334" s="72"/>
      <c r="AQ2334" s="72"/>
      <c r="AR2334" s="72"/>
      <c r="AS2334" s="72"/>
      <c r="AT2334" s="72"/>
      <c r="AU2334" s="72"/>
    </row>
    <row r="2335" spans="27:47" x14ac:dyDescent="0.2">
      <c r="AA2335" s="72"/>
      <c r="AB2335" s="72"/>
      <c r="AC2335" s="72"/>
      <c r="AD2335" s="72"/>
      <c r="AE2335" s="72"/>
      <c r="AF2335" s="128"/>
      <c r="AG2335" s="127"/>
      <c r="AN2335" s="72"/>
      <c r="AO2335" s="72"/>
      <c r="AP2335" s="72"/>
      <c r="AQ2335" s="72"/>
      <c r="AR2335" s="72"/>
      <c r="AS2335" s="72"/>
      <c r="AT2335" s="72"/>
      <c r="AU2335" s="72"/>
    </row>
    <row r="2336" spans="27:47" x14ac:dyDescent="0.2">
      <c r="AA2336" s="72"/>
      <c r="AB2336" s="72"/>
      <c r="AC2336" s="72"/>
      <c r="AD2336" s="72"/>
      <c r="AE2336" s="72"/>
      <c r="AF2336" s="128"/>
      <c r="AG2336" s="127"/>
      <c r="AN2336" s="72"/>
      <c r="AO2336" s="72"/>
      <c r="AP2336" s="72"/>
      <c r="AQ2336" s="72"/>
      <c r="AR2336" s="72"/>
      <c r="AS2336" s="72"/>
      <c r="AT2336" s="72"/>
      <c r="AU2336" s="72"/>
    </row>
    <row r="2337" spans="27:47" x14ac:dyDescent="0.2">
      <c r="AA2337" s="72"/>
      <c r="AB2337" s="72"/>
      <c r="AC2337" s="72"/>
      <c r="AD2337" s="72"/>
      <c r="AE2337" s="72"/>
      <c r="AF2337" s="128"/>
      <c r="AG2337" s="127"/>
      <c r="AN2337" s="72"/>
      <c r="AO2337" s="72"/>
      <c r="AP2337" s="72"/>
      <c r="AQ2337" s="72"/>
      <c r="AR2337" s="72"/>
      <c r="AS2337" s="72"/>
      <c r="AT2337" s="72"/>
      <c r="AU2337" s="72"/>
    </row>
    <row r="2338" spans="27:47" x14ac:dyDescent="0.2">
      <c r="AA2338" s="72"/>
      <c r="AB2338" s="72"/>
      <c r="AC2338" s="72"/>
      <c r="AD2338" s="72"/>
      <c r="AE2338" s="72"/>
      <c r="AF2338" s="128"/>
      <c r="AG2338" s="127"/>
      <c r="AN2338" s="72"/>
      <c r="AO2338" s="72"/>
      <c r="AP2338" s="72"/>
      <c r="AQ2338" s="72"/>
      <c r="AR2338" s="72"/>
      <c r="AS2338" s="72"/>
      <c r="AT2338" s="72"/>
      <c r="AU2338" s="72"/>
    </row>
    <row r="2339" spans="27:47" x14ac:dyDescent="0.2">
      <c r="AA2339" s="72"/>
      <c r="AB2339" s="72"/>
      <c r="AC2339" s="72"/>
      <c r="AD2339" s="72"/>
      <c r="AE2339" s="72"/>
      <c r="AF2339" s="128"/>
      <c r="AG2339" s="127"/>
      <c r="AN2339" s="72"/>
      <c r="AO2339" s="72"/>
      <c r="AP2339" s="72"/>
      <c r="AQ2339" s="72"/>
      <c r="AR2339" s="72"/>
      <c r="AS2339" s="72"/>
      <c r="AT2339" s="72"/>
      <c r="AU2339" s="72"/>
    </row>
    <row r="2340" spans="27:47" x14ac:dyDescent="0.2">
      <c r="AA2340" s="72"/>
      <c r="AB2340" s="72"/>
      <c r="AC2340" s="72"/>
      <c r="AD2340" s="72"/>
      <c r="AE2340" s="72"/>
      <c r="AF2340" s="128"/>
      <c r="AG2340" s="127"/>
      <c r="AN2340" s="72"/>
      <c r="AO2340" s="72"/>
      <c r="AP2340" s="72"/>
      <c r="AQ2340" s="72"/>
      <c r="AR2340" s="72"/>
      <c r="AS2340" s="72"/>
      <c r="AT2340" s="72"/>
      <c r="AU2340" s="72"/>
    </row>
    <row r="2341" spans="27:47" x14ac:dyDescent="0.2">
      <c r="AA2341" s="72"/>
      <c r="AB2341" s="72"/>
      <c r="AC2341" s="72"/>
      <c r="AD2341" s="72"/>
      <c r="AE2341" s="72"/>
      <c r="AF2341" s="128"/>
      <c r="AG2341" s="127"/>
      <c r="AN2341" s="72"/>
      <c r="AO2341" s="72"/>
      <c r="AP2341" s="72"/>
      <c r="AQ2341" s="72"/>
      <c r="AR2341" s="72"/>
      <c r="AS2341" s="72"/>
      <c r="AT2341" s="72"/>
      <c r="AU2341" s="72"/>
    </row>
    <row r="2342" spans="27:47" x14ac:dyDescent="0.2">
      <c r="AA2342" s="72"/>
      <c r="AB2342" s="72"/>
      <c r="AC2342" s="72"/>
      <c r="AD2342" s="72"/>
      <c r="AE2342" s="72"/>
      <c r="AF2342" s="128"/>
      <c r="AG2342" s="127"/>
      <c r="AN2342" s="72"/>
      <c r="AO2342" s="72"/>
      <c r="AP2342" s="72"/>
      <c r="AQ2342" s="72"/>
      <c r="AR2342" s="72"/>
      <c r="AS2342" s="72"/>
      <c r="AT2342" s="72"/>
      <c r="AU2342" s="72"/>
    </row>
    <row r="2343" spans="27:47" x14ac:dyDescent="0.2">
      <c r="AA2343" s="72"/>
      <c r="AB2343" s="72"/>
      <c r="AC2343" s="72"/>
      <c r="AD2343" s="72"/>
      <c r="AE2343" s="72"/>
      <c r="AF2343" s="128"/>
      <c r="AG2343" s="127"/>
      <c r="AN2343" s="72"/>
      <c r="AO2343" s="72"/>
      <c r="AP2343" s="72"/>
      <c r="AQ2343" s="72"/>
      <c r="AR2343" s="72"/>
      <c r="AS2343" s="72"/>
      <c r="AT2343" s="72"/>
      <c r="AU2343" s="72"/>
    </row>
    <row r="2344" spans="27:47" x14ac:dyDescent="0.2">
      <c r="AA2344" s="72"/>
      <c r="AB2344" s="72"/>
      <c r="AC2344" s="72"/>
      <c r="AD2344" s="72"/>
      <c r="AE2344" s="72"/>
      <c r="AF2344" s="128"/>
      <c r="AG2344" s="127"/>
      <c r="AN2344" s="72"/>
      <c r="AO2344" s="72"/>
      <c r="AP2344" s="72"/>
      <c r="AQ2344" s="72"/>
      <c r="AR2344" s="72"/>
      <c r="AS2344" s="72"/>
      <c r="AT2344" s="72"/>
      <c r="AU2344" s="72"/>
    </row>
    <row r="2345" spans="27:47" x14ac:dyDescent="0.2">
      <c r="AA2345" s="72"/>
      <c r="AB2345" s="72"/>
      <c r="AC2345" s="72"/>
      <c r="AD2345" s="72"/>
      <c r="AE2345" s="72"/>
      <c r="AF2345" s="128"/>
      <c r="AG2345" s="127"/>
      <c r="AN2345" s="72"/>
      <c r="AO2345" s="72"/>
      <c r="AP2345" s="72"/>
      <c r="AQ2345" s="72"/>
      <c r="AR2345" s="72"/>
      <c r="AS2345" s="72"/>
      <c r="AT2345" s="72"/>
      <c r="AU2345" s="72"/>
    </row>
    <row r="2346" spans="27:47" x14ac:dyDescent="0.2">
      <c r="AA2346" s="72"/>
      <c r="AB2346" s="72"/>
      <c r="AC2346" s="72"/>
      <c r="AD2346" s="72"/>
      <c r="AE2346" s="72"/>
      <c r="AF2346" s="128"/>
      <c r="AG2346" s="127"/>
      <c r="AN2346" s="72"/>
      <c r="AO2346" s="72"/>
      <c r="AP2346" s="72"/>
      <c r="AQ2346" s="72"/>
      <c r="AR2346" s="72"/>
      <c r="AS2346" s="72"/>
      <c r="AT2346" s="72"/>
      <c r="AU2346" s="72"/>
    </row>
    <row r="2347" spans="27:47" x14ac:dyDescent="0.2">
      <c r="AA2347" s="72"/>
      <c r="AB2347" s="72"/>
      <c r="AC2347" s="72"/>
      <c r="AD2347" s="72"/>
      <c r="AE2347" s="72"/>
      <c r="AF2347" s="128"/>
      <c r="AG2347" s="127"/>
      <c r="AN2347" s="72"/>
      <c r="AO2347" s="72"/>
      <c r="AP2347" s="72"/>
      <c r="AQ2347" s="72"/>
      <c r="AR2347" s="72"/>
      <c r="AS2347" s="72"/>
      <c r="AT2347" s="72"/>
      <c r="AU2347" s="72"/>
    </row>
    <row r="2348" spans="27:47" x14ac:dyDescent="0.2">
      <c r="AA2348" s="72"/>
      <c r="AB2348" s="72"/>
      <c r="AC2348" s="72"/>
      <c r="AD2348" s="72"/>
      <c r="AE2348" s="72"/>
      <c r="AF2348" s="128"/>
      <c r="AG2348" s="127"/>
      <c r="AN2348" s="72"/>
      <c r="AO2348" s="72"/>
      <c r="AP2348" s="72"/>
      <c r="AQ2348" s="72"/>
      <c r="AR2348" s="72"/>
      <c r="AS2348" s="72"/>
      <c r="AT2348" s="72"/>
      <c r="AU2348" s="72"/>
    </row>
    <row r="2349" spans="27:47" x14ac:dyDescent="0.2">
      <c r="AA2349" s="72"/>
      <c r="AB2349" s="72"/>
      <c r="AC2349" s="72"/>
      <c r="AD2349" s="72"/>
      <c r="AE2349" s="72"/>
      <c r="AF2349" s="128"/>
      <c r="AG2349" s="127"/>
      <c r="AN2349" s="72"/>
      <c r="AO2349" s="72"/>
      <c r="AP2349" s="72"/>
      <c r="AQ2349" s="72"/>
      <c r="AR2349" s="72"/>
      <c r="AS2349" s="72"/>
      <c r="AT2349" s="72"/>
      <c r="AU2349" s="72"/>
    </row>
    <row r="2350" spans="27:47" x14ac:dyDescent="0.2">
      <c r="AA2350" s="72"/>
      <c r="AB2350" s="72"/>
      <c r="AC2350" s="72"/>
      <c r="AD2350" s="72"/>
      <c r="AE2350" s="72"/>
      <c r="AF2350" s="128"/>
      <c r="AG2350" s="127"/>
      <c r="AN2350" s="72"/>
      <c r="AO2350" s="72"/>
      <c r="AP2350" s="72"/>
      <c r="AQ2350" s="72"/>
      <c r="AR2350" s="72"/>
      <c r="AS2350" s="72"/>
      <c r="AT2350" s="72"/>
      <c r="AU2350" s="72"/>
    </row>
    <row r="2351" spans="27:47" x14ac:dyDescent="0.2">
      <c r="AA2351" s="72"/>
      <c r="AB2351" s="72"/>
      <c r="AC2351" s="72"/>
      <c r="AD2351" s="72"/>
      <c r="AE2351" s="72"/>
      <c r="AF2351" s="128"/>
      <c r="AG2351" s="127"/>
      <c r="AN2351" s="72"/>
      <c r="AO2351" s="72"/>
      <c r="AP2351" s="72"/>
      <c r="AQ2351" s="72"/>
      <c r="AR2351" s="72"/>
      <c r="AS2351" s="72"/>
      <c r="AT2351" s="72"/>
      <c r="AU2351" s="72"/>
    </row>
    <row r="2352" spans="27:47" x14ac:dyDescent="0.2">
      <c r="AA2352" s="72"/>
      <c r="AB2352" s="72"/>
      <c r="AC2352" s="72"/>
      <c r="AD2352" s="72"/>
      <c r="AE2352" s="72"/>
      <c r="AF2352" s="128"/>
      <c r="AG2352" s="127"/>
      <c r="AN2352" s="72"/>
      <c r="AO2352" s="72"/>
      <c r="AP2352" s="72"/>
      <c r="AQ2352" s="72"/>
      <c r="AR2352" s="72"/>
      <c r="AS2352" s="72"/>
      <c r="AT2352" s="72"/>
      <c r="AU2352" s="72"/>
    </row>
    <row r="2353" spans="27:47" x14ac:dyDescent="0.2">
      <c r="AA2353" s="72"/>
      <c r="AB2353" s="72"/>
      <c r="AC2353" s="72"/>
      <c r="AD2353" s="72"/>
      <c r="AE2353" s="72"/>
      <c r="AF2353" s="128"/>
      <c r="AG2353" s="127"/>
      <c r="AN2353" s="72"/>
      <c r="AO2353" s="72"/>
      <c r="AP2353" s="72"/>
      <c r="AQ2353" s="72"/>
      <c r="AR2353" s="72"/>
      <c r="AS2353" s="72"/>
      <c r="AT2353" s="72"/>
      <c r="AU2353" s="72"/>
    </row>
    <row r="2354" spans="27:47" x14ac:dyDescent="0.2">
      <c r="AA2354" s="72"/>
      <c r="AB2354" s="72"/>
      <c r="AC2354" s="72"/>
      <c r="AD2354" s="72"/>
      <c r="AE2354" s="72"/>
      <c r="AF2354" s="128"/>
      <c r="AG2354" s="127"/>
      <c r="AN2354" s="72"/>
      <c r="AO2354" s="72"/>
      <c r="AP2354" s="72"/>
      <c r="AQ2354" s="72"/>
      <c r="AR2354" s="72"/>
      <c r="AS2354" s="72"/>
      <c r="AT2354" s="72"/>
      <c r="AU2354" s="72"/>
    </row>
    <row r="2355" spans="27:47" x14ac:dyDescent="0.2">
      <c r="AA2355" s="72"/>
      <c r="AB2355" s="72"/>
      <c r="AC2355" s="72"/>
      <c r="AD2355" s="72"/>
      <c r="AE2355" s="72"/>
      <c r="AF2355" s="128"/>
      <c r="AG2355" s="127"/>
      <c r="AN2355" s="72"/>
      <c r="AO2355" s="72"/>
      <c r="AP2355" s="72"/>
      <c r="AQ2355" s="72"/>
      <c r="AR2355" s="72"/>
      <c r="AS2355" s="72"/>
      <c r="AT2355" s="72"/>
      <c r="AU2355" s="72"/>
    </row>
    <row r="2356" spans="27:47" x14ac:dyDescent="0.2">
      <c r="AA2356" s="72"/>
      <c r="AB2356" s="72"/>
      <c r="AC2356" s="72"/>
      <c r="AD2356" s="72"/>
      <c r="AE2356" s="72"/>
      <c r="AF2356" s="128"/>
      <c r="AG2356" s="127"/>
      <c r="AN2356" s="72"/>
      <c r="AO2356" s="72"/>
      <c r="AP2356" s="72"/>
      <c r="AQ2356" s="72"/>
      <c r="AR2356" s="72"/>
      <c r="AS2356" s="72"/>
      <c r="AT2356" s="72"/>
      <c r="AU2356" s="72"/>
    </row>
    <row r="2357" spans="27:47" x14ac:dyDescent="0.2">
      <c r="AA2357" s="72"/>
      <c r="AB2357" s="72"/>
      <c r="AC2357" s="72"/>
      <c r="AD2357" s="72"/>
      <c r="AE2357" s="72"/>
      <c r="AF2357" s="128"/>
      <c r="AG2357" s="127"/>
      <c r="AN2357" s="72"/>
      <c r="AO2357" s="72"/>
      <c r="AP2357" s="72"/>
      <c r="AQ2357" s="72"/>
      <c r="AR2357" s="72"/>
      <c r="AS2357" s="72"/>
      <c r="AT2357" s="72"/>
      <c r="AU2357" s="72"/>
    </row>
    <row r="2358" spans="27:47" x14ac:dyDescent="0.2">
      <c r="AA2358" s="72"/>
      <c r="AB2358" s="72"/>
      <c r="AC2358" s="72"/>
      <c r="AD2358" s="72"/>
      <c r="AE2358" s="72"/>
      <c r="AF2358" s="128"/>
      <c r="AG2358" s="127"/>
      <c r="AN2358" s="72"/>
      <c r="AO2358" s="72"/>
      <c r="AP2358" s="72"/>
      <c r="AQ2358" s="72"/>
      <c r="AR2358" s="72"/>
      <c r="AS2358" s="72"/>
      <c r="AT2358" s="72"/>
      <c r="AU2358" s="72"/>
    </row>
    <row r="2359" spans="27:47" x14ac:dyDescent="0.2">
      <c r="AA2359" s="72"/>
      <c r="AB2359" s="72"/>
      <c r="AC2359" s="72"/>
      <c r="AD2359" s="72"/>
      <c r="AE2359" s="72"/>
      <c r="AF2359" s="128"/>
      <c r="AG2359" s="127"/>
      <c r="AN2359" s="72"/>
      <c r="AO2359" s="72"/>
      <c r="AP2359" s="72"/>
      <c r="AQ2359" s="72"/>
      <c r="AR2359" s="72"/>
      <c r="AS2359" s="72"/>
      <c r="AT2359" s="72"/>
      <c r="AU2359" s="72"/>
    </row>
    <row r="2360" spans="27:47" x14ac:dyDescent="0.2">
      <c r="AA2360" s="72"/>
      <c r="AB2360" s="72"/>
      <c r="AC2360" s="72"/>
      <c r="AD2360" s="72"/>
      <c r="AE2360" s="72"/>
      <c r="AF2360" s="128"/>
      <c r="AG2360" s="127"/>
      <c r="AN2360" s="72"/>
      <c r="AO2360" s="72"/>
      <c r="AP2360" s="72"/>
      <c r="AQ2360" s="72"/>
      <c r="AR2360" s="72"/>
      <c r="AS2360" s="72"/>
      <c r="AT2360" s="72"/>
      <c r="AU2360" s="72"/>
    </row>
    <row r="2361" spans="27:47" x14ac:dyDescent="0.2">
      <c r="AA2361" s="72"/>
      <c r="AB2361" s="72"/>
      <c r="AC2361" s="72"/>
      <c r="AD2361" s="72"/>
      <c r="AE2361" s="72"/>
      <c r="AF2361" s="128"/>
      <c r="AG2361" s="127"/>
      <c r="AN2361" s="72"/>
      <c r="AO2361" s="72"/>
      <c r="AP2361" s="72"/>
      <c r="AQ2361" s="72"/>
      <c r="AR2361" s="72"/>
      <c r="AS2361" s="72"/>
      <c r="AT2361" s="72"/>
      <c r="AU2361" s="72"/>
    </row>
    <row r="2362" spans="27:47" x14ac:dyDescent="0.2">
      <c r="AA2362" s="72"/>
      <c r="AB2362" s="72"/>
      <c r="AC2362" s="72"/>
      <c r="AD2362" s="72"/>
      <c r="AE2362" s="72"/>
      <c r="AF2362" s="128"/>
      <c r="AG2362" s="127"/>
      <c r="AN2362" s="72"/>
      <c r="AO2362" s="72"/>
      <c r="AP2362" s="72"/>
      <c r="AQ2362" s="72"/>
      <c r="AR2362" s="72"/>
      <c r="AS2362" s="72"/>
      <c r="AT2362" s="72"/>
      <c r="AU2362" s="72"/>
    </row>
    <row r="2363" spans="27:47" x14ac:dyDescent="0.2">
      <c r="AA2363" s="72"/>
      <c r="AB2363" s="72"/>
      <c r="AC2363" s="72"/>
      <c r="AD2363" s="72"/>
      <c r="AE2363" s="72"/>
      <c r="AF2363" s="128"/>
      <c r="AG2363" s="127"/>
      <c r="AN2363" s="72"/>
      <c r="AO2363" s="72"/>
      <c r="AP2363" s="72"/>
      <c r="AQ2363" s="72"/>
      <c r="AR2363" s="72"/>
      <c r="AS2363" s="72"/>
      <c r="AT2363" s="72"/>
      <c r="AU2363" s="72"/>
    </row>
    <row r="2364" spans="27:47" x14ac:dyDescent="0.2">
      <c r="AA2364" s="72"/>
      <c r="AB2364" s="72"/>
      <c r="AC2364" s="72"/>
      <c r="AD2364" s="72"/>
      <c r="AE2364" s="72"/>
      <c r="AF2364" s="128"/>
      <c r="AG2364" s="127"/>
      <c r="AN2364" s="72"/>
      <c r="AO2364" s="72"/>
      <c r="AP2364" s="72"/>
      <c r="AQ2364" s="72"/>
      <c r="AR2364" s="72"/>
      <c r="AS2364" s="72"/>
      <c r="AT2364" s="72"/>
      <c r="AU2364" s="72"/>
    </row>
    <row r="2365" spans="27:47" x14ac:dyDescent="0.2">
      <c r="AA2365" s="72"/>
      <c r="AB2365" s="72"/>
      <c r="AC2365" s="72"/>
      <c r="AD2365" s="72"/>
      <c r="AE2365" s="72"/>
      <c r="AF2365" s="128"/>
      <c r="AG2365" s="127"/>
      <c r="AN2365" s="72"/>
      <c r="AO2365" s="72"/>
      <c r="AP2365" s="72"/>
      <c r="AQ2365" s="72"/>
      <c r="AR2365" s="72"/>
      <c r="AS2365" s="72"/>
      <c r="AT2365" s="72"/>
      <c r="AU2365" s="72"/>
    </row>
    <row r="2366" spans="27:47" x14ac:dyDescent="0.2">
      <c r="AA2366" s="72"/>
      <c r="AB2366" s="72"/>
      <c r="AC2366" s="72"/>
      <c r="AD2366" s="72"/>
      <c r="AE2366" s="72"/>
      <c r="AF2366" s="128"/>
      <c r="AG2366" s="127"/>
      <c r="AN2366" s="72"/>
      <c r="AO2366" s="72"/>
      <c r="AP2366" s="72"/>
      <c r="AQ2366" s="72"/>
      <c r="AR2366" s="72"/>
      <c r="AS2366" s="72"/>
      <c r="AT2366" s="72"/>
      <c r="AU2366" s="72"/>
    </row>
    <row r="2367" spans="27:47" x14ac:dyDescent="0.2">
      <c r="AA2367" s="72"/>
      <c r="AB2367" s="72"/>
      <c r="AC2367" s="72"/>
      <c r="AD2367" s="72"/>
      <c r="AE2367" s="72"/>
      <c r="AF2367" s="128"/>
      <c r="AG2367" s="127"/>
      <c r="AN2367" s="72"/>
      <c r="AO2367" s="72"/>
      <c r="AP2367" s="72"/>
      <c r="AQ2367" s="72"/>
      <c r="AR2367" s="72"/>
      <c r="AS2367" s="72"/>
      <c r="AT2367" s="72"/>
      <c r="AU2367" s="72"/>
    </row>
    <row r="2368" spans="27:47" x14ac:dyDescent="0.2">
      <c r="AA2368" s="72"/>
      <c r="AB2368" s="72"/>
      <c r="AC2368" s="72"/>
      <c r="AD2368" s="72"/>
      <c r="AE2368" s="72"/>
      <c r="AF2368" s="128"/>
      <c r="AG2368" s="127"/>
      <c r="AN2368" s="72"/>
      <c r="AO2368" s="72"/>
      <c r="AP2368" s="72"/>
      <c r="AQ2368" s="72"/>
      <c r="AR2368" s="72"/>
      <c r="AS2368" s="72"/>
      <c r="AT2368" s="72"/>
      <c r="AU2368" s="72"/>
    </row>
    <row r="2369" spans="27:47" x14ac:dyDescent="0.2">
      <c r="AA2369" s="72"/>
      <c r="AB2369" s="72"/>
      <c r="AC2369" s="72"/>
      <c r="AD2369" s="72"/>
      <c r="AE2369" s="72"/>
      <c r="AF2369" s="128"/>
      <c r="AG2369" s="127"/>
      <c r="AN2369" s="72"/>
      <c r="AO2369" s="72"/>
      <c r="AP2369" s="72"/>
      <c r="AQ2369" s="72"/>
      <c r="AR2369" s="72"/>
      <c r="AS2369" s="72"/>
      <c r="AT2369" s="72"/>
      <c r="AU2369" s="72"/>
    </row>
    <row r="2370" spans="27:47" x14ac:dyDescent="0.2">
      <c r="AA2370" s="72"/>
      <c r="AB2370" s="72"/>
      <c r="AC2370" s="72"/>
      <c r="AD2370" s="72"/>
      <c r="AE2370" s="72"/>
      <c r="AF2370" s="128"/>
      <c r="AG2370" s="127"/>
      <c r="AN2370" s="72"/>
      <c r="AO2370" s="72"/>
      <c r="AP2370" s="72"/>
      <c r="AQ2370" s="72"/>
      <c r="AR2370" s="72"/>
      <c r="AS2370" s="72"/>
      <c r="AT2370" s="72"/>
      <c r="AU2370" s="72"/>
    </row>
    <row r="2371" spans="27:47" x14ac:dyDescent="0.2">
      <c r="AA2371" s="72"/>
      <c r="AB2371" s="72"/>
      <c r="AC2371" s="72"/>
      <c r="AD2371" s="72"/>
      <c r="AE2371" s="72"/>
      <c r="AF2371" s="128"/>
      <c r="AG2371" s="127"/>
      <c r="AN2371" s="72"/>
      <c r="AO2371" s="72"/>
      <c r="AP2371" s="72"/>
      <c r="AQ2371" s="72"/>
      <c r="AR2371" s="72"/>
      <c r="AS2371" s="72"/>
      <c r="AT2371" s="72"/>
      <c r="AU2371" s="72"/>
    </row>
    <row r="2372" spans="27:47" x14ac:dyDescent="0.2">
      <c r="AA2372" s="72"/>
      <c r="AB2372" s="72"/>
      <c r="AC2372" s="72"/>
      <c r="AD2372" s="72"/>
      <c r="AE2372" s="72"/>
      <c r="AF2372" s="128"/>
      <c r="AG2372" s="127"/>
      <c r="AN2372" s="72"/>
      <c r="AO2372" s="72"/>
      <c r="AP2372" s="72"/>
      <c r="AQ2372" s="72"/>
      <c r="AR2372" s="72"/>
      <c r="AS2372" s="72"/>
      <c r="AT2372" s="72"/>
      <c r="AU2372" s="72"/>
    </row>
    <row r="2373" spans="27:47" x14ac:dyDescent="0.2">
      <c r="AA2373" s="72"/>
      <c r="AB2373" s="72"/>
      <c r="AC2373" s="72"/>
      <c r="AD2373" s="72"/>
      <c r="AE2373" s="72"/>
      <c r="AF2373" s="128"/>
      <c r="AG2373" s="127"/>
      <c r="AN2373" s="72"/>
      <c r="AO2373" s="72"/>
      <c r="AP2373" s="72"/>
      <c r="AQ2373" s="72"/>
      <c r="AR2373" s="72"/>
      <c r="AS2373" s="72"/>
      <c r="AT2373" s="72"/>
      <c r="AU2373" s="72"/>
    </row>
    <row r="2374" spans="27:47" x14ac:dyDescent="0.2">
      <c r="AA2374" s="72"/>
      <c r="AB2374" s="72"/>
      <c r="AC2374" s="72"/>
      <c r="AD2374" s="72"/>
      <c r="AE2374" s="72"/>
      <c r="AF2374" s="128"/>
      <c r="AG2374" s="127"/>
      <c r="AN2374" s="72"/>
      <c r="AO2374" s="72"/>
      <c r="AP2374" s="72"/>
      <c r="AQ2374" s="72"/>
      <c r="AR2374" s="72"/>
      <c r="AS2374" s="72"/>
      <c r="AT2374" s="72"/>
      <c r="AU2374" s="72"/>
    </row>
    <row r="2375" spans="27:47" x14ac:dyDescent="0.2">
      <c r="AA2375" s="72"/>
      <c r="AB2375" s="72"/>
      <c r="AC2375" s="72"/>
      <c r="AD2375" s="72"/>
      <c r="AE2375" s="72"/>
      <c r="AF2375" s="128"/>
      <c r="AG2375" s="127"/>
      <c r="AN2375" s="72"/>
      <c r="AO2375" s="72"/>
      <c r="AP2375" s="72"/>
      <c r="AQ2375" s="72"/>
      <c r="AR2375" s="72"/>
      <c r="AS2375" s="72"/>
      <c r="AT2375" s="72"/>
      <c r="AU2375" s="72"/>
    </row>
    <row r="2376" spans="27:47" x14ac:dyDescent="0.2">
      <c r="AA2376" s="72"/>
      <c r="AB2376" s="72"/>
      <c r="AC2376" s="72"/>
      <c r="AD2376" s="72"/>
      <c r="AE2376" s="72"/>
      <c r="AF2376" s="128"/>
      <c r="AG2376" s="127"/>
      <c r="AN2376" s="72"/>
      <c r="AO2376" s="72"/>
      <c r="AP2376" s="72"/>
      <c r="AQ2376" s="72"/>
      <c r="AR2376" s="72"/>
      <c r="AS2376" s="72"/>
      <c r="AT2376" s="72"/>
      <c r="AU2376" s="72"/>
    </row>
    <row r="2377" spans="27:47" x14ac:dyDescent="0.2">
      <c r="AA2377" s="72"/>
      <c r="AB2377" s="72"/>
      <c r="AC2377" s="72"/>
      <c r="AD2377" s="72"/>
      <c r="AE2377" s="72"/>
      <c r="AF2377" s="128"/>
      <c r="AG2377" s="127"/>
      <c r="AN2377" s="72"/>
      <c r="AO2377" s="72"/>
      <c r="AP2377" s="72"/>
      <c r="AQ2377" s="72"/>
      <c r="AR2377" s="72"/>
      <c r="AS2377" s="72"/>
      <c r="AT2377" s="72"/>
      <c r="AU2377" s="72"/>
    </row>
    <row r="2378" spans="27:47" x14ac:dyDescent="0.2">
      <c r="AA2378" s="72"/>
      <c r="AB2378" s="72"/>
      <c r="AC2378" s="72"/>
      <c r="AD2378" s="72"/>
      <c r="AE2378" s="72"/>
      <c r="AF2378" s="128"/>
      <c r="AG2378" s="127"/>
      <c r="AN2378" s="72"/>
      <c r="AO2378" s="72"/>
      <c r="AP2378" s="72"/>
      <c r="AQ2378" s="72"/>
      <c r="AR2378" s="72"/>
      <c r="AS2378" s="72"/>
      <c r="AT2378" s="72"/>
      <c r="AU2378" s="72"/>
    </row>
    <row r="2379" spans="27:47" x14ac:dyDescent="0.2">
      <c r="AA2379" s="72"/>
      <c r="AB2379" s="72"/>
      <c r="AC2379" s="72"/>
      <c r="AD2379" s="72"/>
      <c r="AE2379" s="72"/>
      <c r="AF2379" s="128"/>
      <c r="AG2379" s="127"/>
      <c r="AN2379" s="72"/>
      <c r="AO2379" s="72"/>
      <c r="AP2379" s="72"/>
      <c r="AQ2379" s="72"/>
      <c r="AR2379" s="72"/>
      <c r="AS2379" s="72"/>
      <c r="AT2379" s="72"/>
      <c r="AU2379" s="72"/>
    </row>
    <row r="2380" spans="27:47" x14ac:dyDescent="0.2">
      <c r="AA2380" s="72"/>
      <c r="AB2380" s="72"/>
      <c r="AC2380" s="72"/>
      <c r="AD2380" s="72"/>
      <c r="AE2380" s="72"/>
      <c r="AF2380" s="128"/>
      <c r="AG2380" s="127"/>
      <c r="AN2380" s="72"/>
      <c r="AO2380" s="72"/>
      <c r="AP2380" s="72"/>
      <c r="AQ2380" s="72"/>
      <c r="AR2380" s="72"/>
      <c r="AS2380" s="72"/>
      <c r="AT2380" s="72"/>
      <c r="AU2380" s="72"/>
    </row>
    <row r="2381" spans="27:47" x14ac:dyDescent="0.2">
      <c r="AA2381" s="72"/>
      <c r="AB2381" s="72"/>
      <c r="AC2381" s="72"/>
      <c r="AD2381" s="72"/>
      <c r="AE2381" s="72"/>
      <c r="AF2381" s="128"/>
      <c r="AG2381" s="127"/>
      <c r="AN2381" s="72"/>
      <c r="AO2381" s="72"/>
      <c r="AP2381" s="72"/>
      <c r="AQ2381" s="72"/>
      <c r="AR2381" s="72"/>
      <c r="AS2381" s="72"/>
      <c r="AT2381" s="72"/>
      <c r="AU2381" s="72"/>
    </row>
    <row r="2382" spans="27:47" x14ac:dyDescent="0.2">
      <c r="AA2382" s="72"/>
      <c r="AB2382" s="72"/>
      <c r="AC2382" s="72"/>
      <c r="AD2382" s="72"/>
      <c r="AE2382" s="72"/>
      <c r="AF2382" s="128"/>
      <c r="AG2382" s="127"/>
      <c r="AN2382" s="72"/>
      <c r="AO2382" s="72"/>
      <c r="AP2382" s="72"/>
      <c r="AQ2382" s="72"/>
      <c r="AR2382" s="72"/>
      <c r="AS2382" s="72"/>
      <c r="AT2382" s="72"/>
      <c r="AU2382" s="72"/>
    </row>
    <row r="2383" spans="27:47" x14ac:dyDescent="0.2">
      <c r="AA2383" s="72"/>
      <c r="AB2383" s="72"/>
      <c r="AC2383" s="72"/>
      <c r="AD2383" s="72"/>
      <c r="AE2383" s="72"/>
      <c r="AF2383" s="128"/>
      <c r="AG2383" s="127"/>
      <c r="AN2383" s="72"/>
      <c r="AO2383" s="72"/>
      <c r="AP2383" s="72"/>
      <c r="AQ2383" s="72"/>
      <c r="AR2383" s="72"/>
      <c r="AS2383" s="72"/>
      <c r="AT2383" s="72"/>
      <c r="AU2383" s="72"/>
    </row>
    <row r="2384" spans="27:47" x14ac:dyDescent="0.2">
      <c r="AA2384" s="72"/>
      <c r="AB2384" s="72"/>
      <c r="AC2384" s="72"/>
      <c r="AD2384" s="72"/>
      <c r="AE2384" s="72"/>
      <c r="AF2384" s="128"/>
      <c r="AG2384" s="127"/>
      <c r="AN2384" s="72"/>
      <c r="AO2384" s="72"/>
      <c r="AP2384" s="72"/>
      <c r="AQ2384" s="72"/>
      <c r="AR2384" s="72"/>
      <c r="AS2384" s="72"/>
      <c r="AT2384" s="72"/>
      <c r="AU2384" s="72"/>
    </row>
    <row r="2385" spans="27:47" x14ac:dyDescent="0.2">
      <c r="AA2385" s="72"/>
      <c r="AB2385" s="72"/>
      <c r="AC2385" s="72"/>
      <c r="AD2385" s="72"/>
      <c r="AE2385" s="72"/>
      <c r="AF2385" s="128"/>
      <c r="AG2385" s="127"/>
      <c r="AN2385" s="72"/>
      <c r="AO2385" s="72"/>
      <c r="AP2385" s="72"/>
      <c r="AQ2385" s="72"/>
      <c r="AR2385" s="72"/>
      <c r="AS2385" s="72"/>
      <c r="AT2385" s="72"/>
      <c r="AU2385" s="72"/>
    </row>
    <row r="2386" spans="27:47" x14ac:dyDescent="0.2">
      <c r="AA2386" s="72"/>
      <c r="AB2386" s="72"/>
      <c r="AC2386" s="72"/>
      <c r="AD2386" s="72"/>
      <c r="AE2386" s="72"/>
      <c r="AF2386" s="128"/>
      <c r="AG2386" s="127"/>
      <c r="AN2386" s="72"/>
      <c r="AO2386" s="72"/>
      <c r="AP2386" s="72"/>
      <c r="AQ2386" s="72"/>
      <c r="AR2386" s="72"/>
      <c r="AS2386" s="72"/>
      <c r="AT2386" s="72"/>
      <c r="AU2386" s="72"/>
    </row>
    <row r="2387" spans="27:47" x14ac:dyDescent="0.2">
      <c r="AA2387" s="72"/>
      <c r="AB2387" s="72"/>
      <c r="AC2387" s="72"/>
      <c r="AD2387" s="72"/>
      <c r="AE2387" s="72"/>
      <c r="AF2387" s="128"/>
      <c r="AG2387" s="127"/>
      <c r="AN2387" s="72"/>
      <c r="AO2387" s="72"/>
      <c r="AP2387" s="72"/>
      <c r="AQ2387" s="72"/>
      <c r="AR2387" s="72"/>
      <c r="AS2387" s="72"/>
      <c r="AT2387" s="72"/>
      <c r="AU2387" s="72"/>
    </row>
    <row r="2388" spans="27:47" x14ac:dyDescent="0.2">
      <c r="AA2388" s="72"/>
      <c r="AB2388" s="72"/>
      <c r="AC2388" s="72"/>
      <c r="AD2388" s="72"/>
      <c r="AE2388" s="72"/>
      <c r="AF2388" s="128"/>
      <c r="AG2388" s="127"/>
      <c r="AN2388" s="72"/>
      <c r="AO2388" s="72"/>
      <c r="AP2388" s="72"/>
      <c r="AQ2388" s="72"/>
      <c r="AR2388" s="72"/>
      <c r="AS2388" s="72"/>
      <c r="AT2388" s="72"/>
      <c r="AU2388" s="72"/>
    </row>
    <row r="2389" spans="27:47" x14ac:dyDescent="0.2">
      <c r="AA2389" s="72"/>
      <c r="AB2389" s="72"/>
      <c r="AC2389" s="72"/>
      <c r="AD2389" s="72"/>
      <c r="AE2389" s="72"/>
      <c r="AF2389" s="128"/>
      <c r="AG2389" s="127"/>
      <c r="AN2389" s="72"/>
      <c r="AO2389" s="72"/>
      <c r="AP2389" s="72"/>
      <c r="AQ2389" s="72"/>
      <c r="AR2389" s="72"/>
      <c r="AS2389" s="72"/>
      <c r="AT2389" s="72"/>
      <c r="AU2389" s="72"/>
    </row>
    <row r="2390" spans="27:47" x14ac:dyDescent="0.2">
      <c r="AA2390" s="72"/>
      <c r="AB2390" s="72"/>
      <c r="AC2390" s="72"/>
      <c r="AD2390" s="72"/>
      <c r="AE2390" s="72"/>
      <c r="AF2390" s="128"/>
      <c r="AG2390" s="127"/>
      <c r="AN2390" s="72"/>
      <c r="AO2390" s="72"/>
      <c r="AP2390" s="72"/>
      <c r="AQ2390" s="72"/>
      <c r="AR2390" s="72"/>
      <c r="AS2390" s="72"/>
      <c r="AT2390" s="72"/>
      <c r="AU2390" s="72"/>
    </row>
    <row r="2391" spans="27:47" x14ac:dyDescent="0.2">
      <c r="AA2391" s="72"/>
      <c r="AB2391" s="72"/>
      <c r="AC2391" s="72"/>
      <c r="AD2391" s="72"/>
      <c r="AE2391" s="72"/>
      <c r="AF2391" s="128"/>
      <c r="AG2391" s="127"/>
      <c r="AN2391" s="72"/>
      <c r="AO2391" s="72"/>
      <c r="AP2391" s="72"/>
      <c r="AQ2391" s="72"/>
      <c r="AR2391" s="72"/>
      <c r="AS2391" s="72"/>
      <c r="AT2391" s="72"/>
      <c r="AU2391" s="72"/>
    </row>
    <row r="2392" spans="27:47" x14ac:dyDescent="0.2">
      <c r="AA2392" s="72"/>
      <c r="AB2392" s="72"/>
      <c r="AC2392" s="72"/>
      <c r="AD2392" s="72"/>
      <c r="AE2392" s="72"/>
      <c r="AF2392" s="128"/>
      <c r="AG2392" s="127"/>
      <c r="AN2392" s="72"/>
      <c r="AO2392" s="72"/>
      <c r="AP2392" s="72"/>
      <c r="AQ2392" s="72"/>
      <c r="AR2392" s="72"/>
      <c r="AS2392" s="72"/>
      <c r="AT2392" s="72"/>
      <c r="AU2392" s="72"/>
    </row>
    <row r="2393" spans="27:47" x14ac:dyDescent="0.2">
      <c r="AA2393" s="72"/>
      <c r="AB2393" s="72"/>
      <c r="AC2393" s="72"/>
      <c r="AD2393" s="72"/>
      <c r="AE2393" s="72"/>
      <c r="AF2393" s="128"/>
      <c r="AG2393" s="127"/>
      <c r="AN2393" s="72"/>
      <c r="AO2393" s="72"/>
      <c r="AP2393" s="72"/>
      <c r="AQ2393" s="72"/>
      <c r="AR2393" s="72"/>
      <c r="AS2393" s="72"/>
      <c r="AT2393" s="72"/>
      <c r="AU2393" s="72"/>
    </row>
    <row r="2394" spans="27:47" x14ac:dyDescent="0.2">
      <c r="AA2394" s="72"/>
      <c r="AB2394" s="72"/>
      <c r="AC2394" s="72"/>
      <c r="AD2394" s="72"/>
      <c r="AE2394" s="72"/>
      <c r="AF2394" s="128"/>
      <c r="AG2394" s="127"/>
      <c r="AN2394" s="72"/>
      <c r="AO2394" s="72"/>
      <c r="AP2394" s="72"/>
      <c r="AQ2394" s="72"/>
      <c r="AR2394" s="72"/>
      <c r="AS2394" s="72"/>
      <c r="AT2394" s="72"/>
      <c r="AU2394" s="72"/>
    </row>
    <row r="2395" spans="27:47" x14ac:dyDescent="0.2">
      <c r="AA2395" s="72"/>
      <c r="AB2395" s="72"/>
      <c r="AC2395" s="72"/>
      <c r="AD2395" s="72"/>
      <c r="AE2395" s="72"/>
      <c r="AF2395" s="128"/>
      <c r="AG2395" s="127"/>
      <c r="AN2395" s="72"/>
      <c r="AO2395" s="72"/>
      <c r="AP2395" s="72"/>
      <c r="AQ2395" s="72"/>
      <c r="AR2395" s="72"/>
      <c r="AS2395" s="72"/>
      <c r="AT2395" s="72"/>
      <c r="AU2395" s="72"/>
    </row>
    <row r="2396" spans="27:47" x14ac:dyDescent="0.2">
      <c r="AA2396" s="72"/>
      <c r="AB2396" s="72"/>
      <c r="AC2396" s="72"/>
      <c r="AD2396" s="72"/>
      <c r="AE2396" s="72"/>
      <c r="AF2396" s="128"/>
      <c r="AG2396" s="127"/>
      <c r="AN2396" s="72"/>
      <c r="AO2396" s="72"/>
      <c r="AP2396" s="72"/>
      <c r="AQ2396" s="72"/>
      <c r="AR2396" s="72"/>
      <c r="AS2396" s="72"/>
      <c r="AT2396" s="72"/>
      <c r="AU2396" s="72"/>
    </row>
    <row r="2397" spans="27:47" x14ac:dyDescent="0.2">
      <c r="AA2397" s="72"/>
      <c r="AB2397" s="72"/>
      <c r="AC2397" s="72"/>
      <c r="AD2397" s="72"/>
      <c r="AE2397" s="72"/>
      <c r="AF2397" s="128"/>
      <c r="AG2397" s="127"/>
      <c r="AN2397" s="72"/>
      <c r="AO2397" s="72"/>
      <c r="AP2397" s="72"/>
      <c r="AQ2397" s="72"/>
      <c r="AR2397" s="72"/>
      <c r="AS2397" s="72"/>
      <c r="AT2397" s="72"/>
      <c r="AU2397" s="72"/>
    </row>
    <row r="2398" spans="27:47" x14ac:dyDescent="0.2">
      <c r="AA2398" s="72"/>
      <c r="AB2398" s="72"/>
      <c r="AC2398" s="72"/>
      <c r="AD2398" s="72"/>
      <c r="AE2398" s="72"/>
      <c r="AF2398" s="128"/>
      <c r="AG2398" s="127"/>
      <c r="AN2398" s="72"/>
      <c r="AO2398" s="72"/>
      <c r="AP2398" s="72"/>
      <c r="AQ2398" s="72"/>
      <c r="AR2398" s="72"/>
      <c r="AS2398" s="72"/>
      <c r="AT2398" s="72"/>
      <c r="AU2398" s="72"/>
    </row>
    <row r="2399" spans="27:47" x14ac:dyDescent="0.2">
      <c r="AA2399" s="72"/>
      <c r="AB2399" s="72"/>
      <c r="AC2399" s="72"/>
      <c r="AD2399" s="72"/>
      <c r="AE2399" s="72"/>
      <c r="AF2399" s="128"/>
      <c r="AG2399" s="127"/>
      <c r="AN2399" s="72"/>
      <c r="AO2399" s="72"/>
      <c r="AP2399" s="72"/>
      <c r="AQ2399" s="72"/>
      <c r="AR2399" s="72"/>
      <c r="AS2399" s="72"/>
      <c r="AT2399" s="72"/>
      <c r="AU2399" s="72"/>
    </row>
    <row r="2400" spans="27:47" x14ac:dyDescent="0.2">
      <c r="AA2400" s="72"/>
      <c r="AB2400" s="72"/>
      <c r="AC2400" s="72"/>
      <c r="AD2400" s="72"/>
      <c r="AE2400" s="72"/>
      <c r="AF2400" s="128"/>
      <c r="AG2400" s="127"/>
      <c r="AN2400" s="72"/>
      <c r="AO2400" s="72"/>
      <c r="AP2400" s="72"/>
      <c r="AQ2400" s="72"/>
      <c r="AR2400" s="72"/>
      <c r="AS2400" s="72"/>
      <c r="AT2400" s="72"/>
      <c r="AU2400" s="72"/>
    </row>
    <row r="2401" spans="27:47" x14ac:dyDescent="0.2">
      <c r="AA2401" s="72"/>
      <c r="AB2401" s="72"/>
      <c r="AC2401" s="72"/>
      <c r="AD2401" s="72"/>
      <c r="AE2401" s="72"/>
      <c r="AF2401" s="128"/>
      <c r="AG2401" s="127"/>
      <c r="AN2401" s="72"/>
      <c r="AO2401" s="72"/>
      <c r="AP2401" s="72"/>
      <c r="AQ2401" s="72"/>
      <c r="AR2401" s="72"/>
      <c r="AS2401" s="72"/>
      <c r="AT2401" s="72"/>
      <c r="AU2401" s="72"/>
    </row>
    <row r="2402" spans="27:47" x14ac:dyDescent="0.2">
      <c r="AA2402" s="72"/>
      <c r="AB2402" s="72"/>
      <c r="AC2402" s="72"/>
      <c r="AD2402" s="72"/>
      <c r="AE2402" s="72"/>
      <c r="AF2402" s="128"/>
      <c r="AG2402" s="127"/>
      <c r="AN2402" s="72"/>
      <c r="AO2402" s="72"/>
      <c r="AP2402" s="72"/>
      <c r="AQ2402" s="72"/>
      <c r="AR2402" s="72"/>
      <c r="AS2402" s="72"/>
      <c r="AT2402" s="72"/>
      <c r="AU2402" s="72"/>
    </row>
    <row r="2403" spans="27:47" x14ac:dyDescent="0.2">
      <c r="AA2403" s="72"/>
      <c r="AB2403" s="72"/>
      <c r="AC2403" s="72"/>
      <c r="AD2403" s="72"/>
      <c r="AE2403" s="72"/>
      <c r="AF2403" s="128"/>
      <c r="AG2403" s="127"/>
      <c r="AN2403" s="72"/>
      <c r="AO2403" s="72"/>
      <c r="AP2403" s="72"/>
      <c r="AQ2403" s="72"/>
      <c r="AR2403" s="72"/>
      <c r="AS2403" s="72"/>
      <c r="AT2403" s="72"/>
      <c r="AU2403" s="72"/>
    </row>
    <row r="2404" spans="27:47" x14ac:dyDescent="0.2">
      <c r="AA2404" s="72"/>
      <c r="AB2404" s="72"/>
      <c r="AC2404" s="72"/>
      <c r="AD2404" s="72"/>
      <c r="AE2404" s="72"/>
      <c r="AF2404" s="128"/>
      <c r="AG2404" s="127"/>
      <c r="AN2404" s="72"/>
      <c r="AO2404" s="72"/>
      <c r="AP2404" s="72"/>
      <c r="AQ2404" s="72"/>
      <c r="AR2404" s="72"/>
      <c r="AS2404" s="72"/>
      <c r="AT2404" s="72"/>
      <c r="AU2404" s="72"/>
    </row>
    <row r="2405" spans="27:47" x14ac:dyDescent="0.2">
      <c r="AA2405" s="72"/>
      <c r="AB2405" s="72"/>
      <c r="AC2405" s="72"/>
      <c r="AD2405" s="72"/>
      <c r="AE2405" s="72"/>
      <c r="AF2405" s="128"/>
      <c r="AG2405" s="127"/>
      <c r="AN2405" s="72"/>
      <c r="AO2405" s="72"/>
      <c r="AP2405" s="72"/>
      <c r="AQ2405" s="72"/>
      <c r="AR2405" s="72"/>
      <c r="AS2405" s="72"/>
      <c r="AT2405" s="72"/>
      <c r="AU2405" s="72"/>
    </row>
    <row r="2406" spans="27:47" x14ac:dyDescent="0.2">
      <c r="AA2406" s="72"/>
      <c r="AB2406" s="72"/>
      <c r="AC2406" s="72"/>
      <c r="AD2406" s="72"/>
      <c r="AE2406" s="72"/>
      <c r="AF2406" s="128"/>
      <c r="AG2406" s="127"/>
      <c r="AN2406" s="72"/>
      <c r="AO2406" s="72"/>
      <c r="AP2406" s="72"/>
      <c r="AQ2406" s="72"/>
      <c r="AR2406" s="72"/>
      <c r="AS2406" s="72"/>
      <c r="AT2406" s="72"/>
      <c r="AU2406" s="72"/>
    </row>
    <row r="2407" spans="27:47" x14ac:dyDescent="0.2">
      <c r="AA2407" s="72"/>
      <c r="AB2407" s="72"/>
      <c r="AC2407" s="72"/>
      <c r="AD2407" s="72"/>
      <c r="AE2407" s="72"/>
      <c r="AF2407" s="128"/>
      <c r="AG2407" s="127"/>
      <c r="AN2407" s="72"/>
      <c r="AO2407" s="72"/>
      <c r="AP2407" s="72"/>
      <c r="AQ2407" s="72"/>
      <c r="AR2407" s="72"/>
      <c r="AS2407" s="72"/>
      <c r="AT2407" s="72"/>
      <c r="AU2407" s="72"/>
    </row>
    <row r="2408" spans="27:47" x14ac:dyDescent="0.2">
      <c r="AA2408" s="72"/>
      <c r="AB2408" s="72"/>
      <c r="AC2408" s="72"/>
      <c r="AD2408" s="72"/>
      <c r="AE2408" s="72"/>
      <c r="AF2408" s="128"/>
      <c r="AG2408" s="127"/>
      <c r="AN2408" s="72"/>
      <c r="AO2408" s="72"/>
      <c r="AP2408" s="72"/>
      <c r="AQ2408" s="72"/>
      <c r="AR2408" s="72"/>
      <c r="AS2408" s="72"/>
      <c r="AT2408" s="72"/>
      <c r="AU2408" s="72"/>
    </row>
    <row r="2409" spans="27:47" x14ac:dyDescent="0.2">
      <c r="AA2409" s="72"/>
      <c r="AB2409" s="72"/>
      <c r="AC2409" s="72"/>
      <c r="AD2409" s="72"/>
      <c r="AE2409" s="72"/>
      <c r="AF2409" s="128"/>
      <c r="AG2409" s="127"/>
      <c r="AN2409" s="72"/>
      <c r="AO2409" s="72"/>
      <c r="AP2409" s="72"/>
      <c r="AQ2409" s="72"/>
      <c r="AR2409" s="72"/>
      <c r="AS2409" s="72"/>
      <c r="AT2409" s="72"/>
      <c r="AU2409" s="72"/>
    </row>
    <row r="2410" spans="27:47" x14ac:dyDescent="0.2">
      <c r="AA2410" s="72"/>
      <c r="AB2410" s="72"/>
      <c r="AC2410" s="72"/>
      <c r="AD2410" s="72"/>
      <c r="AE2410" s="72"/>
      <c r="AF2410" s="128"/>
      <c r="AG2410" s="127"/>
      <c r="AN2410" s="72"/>
      <c r="AO2410" s="72"/>
      <c r="AP2410" s="72"/>
      <c r="AQ2410" s="72"/>
      <c r="AR2410" s="72"/>
      <c r="AS2410" s="72"/>
      <c r="AT2410" s="72"/>
      <c r="AU2410" s="72"/>
    </row>
    <row r="2411" spans="27:47" x14ac:dyDescent="0.2">
      <c r="AA2411" s="72"/>
      <c r="AB2411" s="72"/>
      <c r="AC2411" s="72"/>
      <c r="AD2411" s="72"/>
      <c r="AE2411" s="72"/>
      <c r="AF2411" s="128"/>
      <c r="AG2411" s="127"/>
      <c r="AN2411" s="72"/>
      <c r="AO2411" s="72"/>
      <c r="AP2411" s="72"/>
      <c r="AQ2411" s="72"/>
      <c r="AR2411" s="72"/>
      <c r="AS2411" s="72"/>
      <c r="AT2411" s="72"/>
      <c r="AU2411" s="72"/>
    </row>
    <row r="2412" spans="27:47" x14ac:dyDescent="0.2">
      <c r="AA2412" s="72"/>
      <c r="AB2412" s="72"/>
      <c r="AC2412" s="72"/>
      <c r="AD2412" s="72"/>
      <c r="AE2412" s="72"/>
      <c r="AF2412" s="128"/>
      <c r="AG2412" s="127"/>
      <c r="AN2412" s="72"/>
      <c r="AO2412" s="72"/>
      <c r="AP2412" s="72"/>
      <c r="AQ2412" s="72"/>
      <c r="AR2412" s="72"/>
      <c r="AS2412" s="72"/>
      <c r="AT2412" s="72"/>
      <c r="AU2412" s="72"/>
    </row>
    <row r="2413" spans="27:47" x14ac:dyDescent="0.2">
      <c r="AA2413" s="72"/>
      <c r="AB2413" s="72"/>
      <c r="AC2413" s="72"/>
      <c r="AD2413" s="72"/>
      <c r="AE2413" s="72"/>
      <c r="AF2413" s="128"/>
      <c r="AG2413" s="127"/>
      <c r="AN2413" s="72"/>
      <c r="AO2413" s="72"/>
      <c r="AP2413" s="72"/>
      <c r="AQ2413" s="72"/>
      <c r="AR2413" s="72"/>
      <c r="AS2413" s="72"/>
      <c r="AT2413" s="72"/>
      <c r="AU2413" s="72"/>
    </row>
    <row r="2414" spans="27:47" x14ac:dyDescent="0.2">
      <c r="AA2414" s="72"/>
      <c r="AB2414" s="72"/>
      <c r="AC2414" s="72"/>
      <c r="AD2414" s="72"/>
      <c r="AE2414" s="72"/>
      <c r="AF2414" s="128"/>
      <c r="AG2414" s="127"/>
      <c r="AN2414" s="72"/>
      <c r="AO2414" s="72"/>
      <c r="AP2414" s="72"/>
      <c r="AQ2414" s="72"/>
      <c r="AR2414" s="72"/>
      <c r="AS2414" s="72"/>
      <c r="AT2414" s="72"/>
      <c r="AU2414" s="72"/>
    </row>
    <row r="2415" spans="27:47" x14ac:dyDescent="0.2">
      <c r="AA2415" s="72"/>
      <c r="AB2415" s="72"/>
      <c r="AC2415" s="72"/>
      <c r="AD2415" s="72"/>
      <c r="AE2415" s="72"/>
      <c r="AF2415" s="128"/>
      <c r="AG2415" s="127"/>
      <c r="AN2415" s="72"/>
      <c r="AO2415" s="72"/>
      <c r="AP2415" s="72"/>
      <c r="AQ2415" s="72"/>
      <c r="AR2415" s="72"/>
      <c r="AS2415" s="72"/>
      <c r="AT2415" s="72"/>
      <c r="AU2415" s="72"/>
    </row>
    <row r="2416" spans="27:47" x14ac:dyDescent="0.2">
      <c r="AA2416" s="72"/>
      <c r="AB2416" s="72"/>
      <c r="AC2416" s="72"/>
      <c r="AD2416" s="72"/>
      <c r="AE2416" s="72"/>
      <c r="AF2416" s="128"/>
      <c r="AG2416" s="127"/>
      <c r="AN2416" s="72"/>
      <c r="AO2416" s="72"/>
      <c r="AP2416" s="72"/>
      <c r="AQ2416" s="72"/>
      <c r="AR2416" s="72"/>
      <c r="AS2416" s="72"/>
      <c r="AT2416" s="72"/>
      <c r="AU2416" s="72"/>
    </row>
    <row r="2417" spans="27:47" x14ac:dyDescent="0.2">
      <c r="AA2417" s="72"/>
      <c r="AB2417" s="72"/>
      <c r="AC2417" s="72"/>
      <c r="AD2417" s="72"/>
      <c r="AE2417" s="72"/>
      <c r="AF2417" s="128"/>
      <c r="AG2417" s="127"/>
      <c r="AN2417" s="72"/>
      <c r="AO2417" s="72"/>
      <c r="AP2417" s="72"/>
      <c r="AQ2417" s="72"/>
      <c r="AR2417" s="72"/>
      <c r="AS2417" s="72"/>
      <c r="AT2417" s="72"/>
      <c r="AU2417" s="72"/>
    </row>
    <row r="2418" spans="27:47" x14ac:dyDescent="0.2">
      <c r="AA2418" s="72"/>
      <c r="AB2418" s="72"/>
      <c r="AC2418" s="72"/>
      <c r="AD2418" s="72"/>
      <c r="AE2418" s="72"/>
      <c r="AF2418" s="128"/>
      <c r="AG2418" s="127"/>
      <c r="AN2418" s="72"/>
      <c r="AO2418" s="72"/>
      <c r="AP2418" s="72"/>
      <c r="AQ2418" s="72"/>
      <c r="AR2418" s="72"/>
      <c r="AS2418" s="72"/>
      <c r="AT2418" s="72"/>
      <c r="AU2418" s="72"/>
    </row>
    <row r="2419" spans="27:47" x14ac:dyDescent="0.2">
      <c r="AA2419" s="72"/>
      <c r="AB2419" s="72"/>
      <c r="AC2419" s="72"/>
      <c r="AD2419" s="72"/>
      <c r="AE2419" s="72"/>
      <c r="AF2419" s="128"/>
      <c r="AG2419" s="127"/>
      <c r="AN2419" s="72"/>
      <c r="AO2419" s="72"/>
      <c r="AP2419" s="72"/>
      <c r="AQ2419" s="72"/>
      <c r="AR2419" s="72"/>
      <c r="AS2419" s="72"/>
      <c r="AT2419" s="72"/>
      <c r="AU2419" s="72"/>
    </row>
    <row r="2420" spans="27:47" x14ac:dyDescent="0.2">
      <c r="AA2420" s="72"/>
      <c r="AB2420" s="72"/>
      <c r="AC2420" s="72"/>
      <c r="AD2420" s="72"/>
      <c r="AE2420" s="72"/>
      <c r="AF2420" s="128"/>
      <c r="AG2420" s="127"/>
      <c r="AN2420" s="72"/>
      <c r="AO2420" s="72"/>
      <c r="AP2420" s="72"/>
      <c r="AQ2420" s="72"/>
      <c r="AR2420" s="72"/>
      <c r="AS2420" s="72"/>
      <c r="AT2420" s="72"/>
      <c r="AU2420" s="72"/>
    </row>
    <row r="2421" spans="27:47" x14ac:dyDescent="0.2">
      <c r="AA2421" s="72"/>
      <c r="AB2421" s="72"/>
      <c r="AC2421" s="72"/>
      <c r="AD2421" s="72"/>
      <c r="AE2421" s="72"/>
      <c r="AF2421" s="128"/>
      <c r="AG2421" s="127"/>
      <c r="AN2421" s="72"/>
      <c r="AO2421" s="72"/>
      <c r="AP2421" s="72"/>
      <c r="AQ2421" s="72"/>
      <c r="AR2421" s="72"/>
      <c r="AS2421" s="72"/>
      <c r="AT2421" s="72"/>
      <c r="AU2421" s="72"/>
    </row>
    <row r="2422" spans="27:47" x14ac:dyDescent="0.2">
      <c r="AA2422" s="72"/>
      <c r="AB2422" s="72"/>
      <c r="AC2422" s="72"/>
      <c r="AD2422" s="72"/>
      <c r="AE2422" s="72"/>
      <c r="AF2422" s="128"/>
      <c r="AG2422" s="127"/>
      <c r="AN2422" s="72"/>
      <c r="AO2422" s="72"/>
      <c r="AP2422" s="72"/>
      <c r="AQ2422" s="72"/>
      <c r="AR2422" s="72"/>
      <c r="AS2422" s="72"/>
      <c r="AT2422" s="72"/>
      <c r="AU2422" s="72"/>
    </row>
    <row r="2423" spans="27:47" x14ac:dyDescent="0.2">
      <c r="AA2423" s="72"/>
      <c r="AB2423" s="72"/>
      <c r="AC2423" s="72"/>
      <c r="AD2423" s="72"/>
      <c r="AE2423" s="72"/>
      <c r="AF2423" s="128"/>
      <c r="AG2423" s="127"/>
      <c r="AN2423" s="72"/>
      <c r="AO2423" s="72"/>
      <c r="AP2423" s="72"/>
      <c r="AQ2423" s="72"/>
      <c r="AR2423" s="72"/>
      <c r="AS2423" s="72"/>
      <c r="AT2423" s="72"/>
      <c r="AU2423" s="72"/>
    </row>
    <row r="2424" spans="27:47" x14ac:dyDescent="0.2">
      <c r="AA2424" s="72"/>
      <c r="AB2424" s="72"/>
      <c r="AC2424" s="72"/>
      <c r="AD2424" s="72"/>
      <c r="AE2424" s="72"/>
      <c r="AF2424" s="128"/>
      <c r="AG2424" s="127"/>
      <c r="AN2424" s="72"/>
      <c r="AO2424" s="72"/>
      <c r="AP2424" s="72"/>
      <c r="AQ2424" s="72"/>
      <c r="AR2424" s="72"/>
      <c r="AS2424" s="72"/>
      <c r="AT2424" s="72"/>
      <c r="AU2424" s="72"/>
    </row>
    <row r="2425" spans="27:47" x14ac:dyDescent="0.2">
      <c r="AA2425" s="72"/>
      <c r="AB2425" s="72"/>
      <c r="AC2425" s="72"/>
      <c r="AD2425" s="72"/>
      <c r="AE2425" s="72"/>
      <c r="AF2425" s="128"/>
      <c r="AG2425" s="127"/>
      <c r="AN2425" s="72"/>
      <c r="AO2425" s="72"/>
      <c r="AP2425" s="72"/>
      <c r="AQ2425" s="72"/>
      <c r="AR2425" s="72"/>
      <c r="AS2425" s="72"/>
      <c r="AT2425" s="72"/>
      <c r="AU2425" s="72"/>
    </row>
    <row r="2426" spans="27:47" x14ac:dyDescent="0.2">
      <c r="AA2426" s="72"/>
      <c r="AB2426" s="72"/>
      <c r="AC2426" s="72"/>
      <c r="AD2426" s="72"/>
      <c r="AE2426" s="72"/>
      <c r="AF2426" s="128"/>
      <c r="AG2426" s="127"/>
      <c r="AN2426" s="72"/>
      <c r="AO2426" s="72"/>
      <c r="AP2426" s="72"/>
      <c r="AQ2426" s="72"/>
      <c r="AR2426" s="72"/>
      <c r="AS2426" s="72"/>
      <c r="AT2426" s="72"/>
      <c r="AU2426" s="72"/>
    </row>
    <row r="2427" spans="27:47" x14ac:dyDescent="0.2">
      <c r="AA2427" s="72"/>
      <c r="AB2427" s="72"/>
      <c r="AC2427" s="72"/>
      <c r="AD2427" s="72"/>
      <c r="AE2427" s="72"/>
      <c r="AF2427" s="128"/>
      <c r="AG2427" s="127"/>
      <c r="AN2427" s="72"/>
      <c r="AO2427" s="72"/>
      <c r="AP2427" s="72"/>
      <c r="AQ2427" s="72"/>
      <c r="AR2427" s="72"/>
      <c r="AS2427" s="72"/>
      <c r="AT2427" s="72"/>
      <c r="AU2427" s="72"/>
    </row>
    <row r="2428" spans="27:47" x14ac:dyDescent="0.2">
      <c r="AA2428" s="72"/>
      <c r="AB2428" s="72"/>
      <c r="AC2428" s="72"/>
      <c r="AD2428" s="72"/>
      <c r="AE2428" s="72"/>
      <c r="AF2428" s="128"/>
      <c r="AG2428" s="127"/>
      <c r="AN2428" s="72"/>
      <c r="AO2428" s="72"/>
      <c r="AP2428" s="72"/>
      <c r="AQ2428" s="72"/>
      <c r="AR2428" s="72"/>
      <c r="AS2428" s="72"/>
      <c r="AT2428" s="72"/>
      <c r="AU2428" s="72"/>
    </row>
    <row r="2429" spans="27:47" x14ac:dyDescent="0.2">
      <c r="AA2429" s="72"/>
      <c r="AB2429" s="72"/>
      <c r="AC2429" s="72"/>
      <c r="AD2429" s="72"/>
      <c r="AE2429" s="72"/>
      <c r="AF2429" s="128"/>
      <c r="AG2429" s="127"/>
      <c r="AN2429" s="72"/>
      <c r="AO2429" s="72"/>
      <c r="AP2429" s="72"/>
      <c r="AQ2429" s="72"/>
      <c r="AR2429" s="72"/>
      <c r="AS2429" s="72"/>
      <c r="AT2429" s="72"/>
      <c r="AU2429" s="72"/>
    </row>
    <row r="2430" spans="27:47" x14ac:dyDescent="0.2">
      <c r="AA2430" s="72"/>
      <c r="AB2430" s="72"/>
      <c r="AC2430" s="72"/>
      <c r="AD2430" s="72"/>
      <c r="AE2430" s="72"/>
      <c r="AF2430" s="128"/>
      <c r="AG2430" s="127"/>
      <c r="AN2430" s="72"/>
      <c r="AO2430" s="72"/>
      <c r="AP2430" s="72"/>
      <c r="AQ2430" s="72"/>
      <c r="AR2430" s="72"/>
      <c r="AS2430" s="72"/>
      <c r="AT2430" s="72"/>
      <c r="AU2430" s="72"/>
    </row>
    <row r="2431" spans="27:47" x14ac:dyDescent="0.2">
      <c r="AA2431" s="72"/>
      <c r="AB2431" s="72"/>
      <c r="AC2431" s="72"/>
      <c r="AD2431" s="72"/>
      <c r="AE2431" s="72"/>
      <c r="AF2431" s="128"/>
      <c r="AG2431" s="127"/>
      <c r="AN2431" s="72"/>
      <c r="AO2431" s="72"/>
      <c r="AP2431" s="72"/>
      <c r="AQ2431" s="72"/>
      <c r="AR2431" s="72"/>
      <c r="AS2431" s="72"/>
      <c r="AT2431" s="72"/>
      <c r="AU2431" s="72"/>
    </row>
    <row r="2432" spans="27:47" x14ac:dyDescent="0.2">
      <c r="AA2432" s="72"/>
      <c r="AB2432" s="72"/>
      <c r="AC2432" s="72"/>
      <c r="AD2432" s="72"/>
      <c r="AE2432" s="72"/>
      <c r="AF2432" s="128"/>
      <c r="AG2432" s="127"/>
      <c r="AN2432" s="72"/>
      <c r="AO2432" s="72"/>
      <c r="AP2432" s="72"/>
      <c r="AQ2432" s="72"/>
      <c r="AR2432" s="72"/>
      <c r="AS2432" s="72"/>
      <c r="AT2432" s="72"/>
      <c r="AU2432" s="72"/>
    </row>
    <row r="2433" spans="27:47" x14ac:dyDescent="0.2">
      <c r="AA2433" s="72"/>
      <c r="AB2433" s="72"/>
      <c r="AC2433" s="72"/>
      <c r="AD2433" s="72"/>
      <c r="AE2433" s="72"/>
      <c r="AF2433" s="128"/>
      <c r="AG2433" s="127"/>
      <c r="AN2433" s="72"/>
      <c r="AO2433" s="72"/>
      <c r="AP2433" s="72"/>
      <c r="AQ2433" s="72"/>
      <c r="AR2433" s="72"/>
      <c r="AS2433" s="72"/>
      <c r="AT2433" s="72"/>
      <c r="AU2433" s="72"/>
    </row>
    <row r="2434" spans="27:47" x14ac:dyDescent="0.2">
      <c r="AA2434" s="72"/>
      <c r="AB2434" s="72"/>
      <c r="AC2434" s="72"/>
      <c r="AD2434" s="72"/>
      <c r="AE2434" s="72"/>
      <c r="AF2434" s="128"/>
      <c r="AG2434" s="127"/>
      <c r="AN2434" s="72"/>
      <c r="AO2434" s="72"/>
      <c r="AP2434" s="72"/>
      <c r="AQ2434" s="72"/>
      <c r="AR2434" s="72"/>
      <c r="AS2434" s="72"/>
      <c r="AT2434" s="72"/>
      <c r="AU2434" s="72"/>
    </row>
    <row r="2435" spans="27:47" x14ac:dyDescent="0.2">
      <c r="AA2435" s="72"/>
      <c r="AB2435" s="72"/>
      <c r="AC2435" s="72"/>
      <c r="AD2435" s="72"/>
      <c r="AE2435" s="72"/>
      <c r="AF2435" s="128"/>
      <c r="AG2435" s="127"/>
      <c r="AN2435" s="72"/>
      <c r="AO2435" s="72"/>
      <c r="AP2435" s="72"/>
      <c r="AQ2435" s="72"/>
      <c r="AR2435" s="72"/>
      <c r="AS2435" s="72"/>
      <c r="AT2435" s="72"/>
      <c r="AU2435" s="72"/>
    </row>
    <row r="2436" spans="27:47" x14ac:dyDescent="0.2">
      <c r="AA2436" s="72"/>
      <c r="AB2436" s="72"/>
      <c r="AC2436" s="72"/>
      <c r="AD2436" s="72"/>
      <c r="AE2436" s="72"/>
      <c r="AF2436" s="128"/>
      <c r="AG2436" s="127"/>
      <c r="AN2436" s="72"/>
      <c r="AO2436" s="72"/>
      <c r="AP2436" s="72"/>
      <c r="AQ2436" s="72"/>
      <c r="AR2436" s="72"/>
      <c r="AS2436" s="72"/>
      <c r="AT2436" s="72"/>
      <c r="AU2436" s="72"/>
    </row>
    <row r="2437" spans="27:47" x14ac:dyDescent="0.2">
      <c r="AA2437" s="72"/>
      <c r="AB2437" s="72"/>
      <c r="AC2437" s="72"/>
      <c r="AD2437" s="72"/>
      <c r="AE2437" s="72"/>
      <c r="AF2437" s="128"/>
      <c r="AG2437" s="127"/>
      <c r="AN2437" s="72"/>
      <c r="AO2437" s="72"/>
      <c r="AP2437" s="72"/>
      <c r="AQ2437" s="72"/>
      <c r="AR2437" s="72"/>
      <c r="AS2437" s="72"/>
      <c r="AT2437" s="72"/>
      <c r="AU2437" s="72"/>
    </row>
    <row r="2438" spans="27:47" x14ac:dyDescent="0.2">
      <c r="AA2438" s="72"/>
      <c r="AB2438" s="72"/>
      <c r="AC2438" s="72"/>
      <c r="AD2438" s="72"/>
      <c r="AE2438" s="72"/>
      <c r="AF2438" s="128"/>
      <c r="AG2438" s="127"/>
      <c r="AN2438" s="72"/>
      <c r="AO2438" s="72"/>
      <c r="AP2438" s="72"/>
      <c r="AQ2438" s="72"/>
      <c r="AR2438" s="72"/>
      <c r="AS2438" s="72"/>
      <c r="AT2438" s="72"/>
      <c r="AU2438" s="72"/>
    </row>
    <row r="2439" spans="27:47" x14ac:dyDescent="0.2">
      <c r="AA2439" s="72"/>
      <c r="AB2439" s="72"/>
      <c r="AC2439" s="72"/>
      <c r="AD2439" s="72"/>
      <c r="AE2439" s="72"/>
      <c r="AF2439" s="128"/>
      <c r="AG2439" s="127"/>
      <c r="AN2439" s="72"/>
      <c r="AO2439" s="72"/>
      <c r="AP2439" s="72"/>
      <c r="AQ2439" s="72"/>
      <c r="AR2439" s="72"/>
      <c r="AS2439" s="72"/>
      <c r="AT2439" s="72"/>
      <c r="AU2439" s="72"/>
    </row>
    <row r="2440" spans="27:47" x14ac:dyDescent="0.2">
      <c r="AA2440" s="72"/>
      <c r="AB2440" s="72"/>
      <c r="AC2440" s="72"/>
      <c r="AD2440" s="72"/>
      <c r="AE2440" s="72"/>
      <c r="AF2440" s="128"/>
      <c r="AG2440" s="127"/>
      <c r="AN2440" s="72"/>
      <c r="AO2440" s="72"/>
      <c r="AP2440" s="72"/>
      <c r="AQ2440" s="72"/>
      <c r="AR2440" s="72"/>
      <c r="AS2440" s="72"/>
      <c r="AT2440" s="72"/>
      <c r="AU2440" s="72"/>
    </row>
    <row r="2441" spans="27:47" x14ac:dyDescent="0.2">
      <c r="AA2441" s="72"/>
      <c r="AB2441" s="72"/>
      <c r="AC2441" s="72"/>
      <c r="AD2441" s="72"/>
      <c r="AE2441" s="72"/>
      <c r="AF2441" s="128"/>
      <c r="AG2441" s="127"/>
      <c r="AN2441" s="72"/>
      <c r="AO2441" s="72"/>
      <c r="AP2441" s="72"/>
      <c r="AQ2441" s="72"/>
      <c r="AR2441" s="72"/>
      <c r="AS2441" s="72"/>
      <c r="AT2441" s="72"/>
      <c r="AU2441" s="72"/>
    </row>
    <row r="2442" spans="27:47" x14ac:dyDescent="0.2">
      <c r="AA2442" s="72"/>
      <c r="AB2442" s="72"/>
      <c r="AC2442" s="72"/>
      <c r="AD2442" s="72"/>
      <c r="AE2442" s="72"/>
      <c r="AF2442" s="128"/>
      <c r="AG2442" s="127"/>
      <c r="AN2442" s="72"/>
      <c r="AO2442" s="72"/>
      <c r="AP2442" s="72"/>
      <c r="AQ2442" s="72"/>
      <c r="AR2442" s="72"/>
      <c r="AS2442" s="72"/>
      <c r="AT2442" s="72"/>
      <c r="AU2442" s="72"/>
    </row>
    <row r="2443" spans="27:47" x14ac:dyDescent="0.2">
      <c r="AA2443" s="72"/>
      <c r="AB2443" s="72"/>
      <c r="AC2443" s="72"/>
      <c r="AD2443" s="72"/>
      <c r="AE2443" s="72"/>
      <c r="AF2443" s="128"/>
      <c r="AG2443" s="127"/>
      <c r="AN2443" s="72"/>
      <c r="AO2443" s="72"/>
      <c r="AP2443" s="72"/>
      <c r="AQ2443" s="72"/>
      <c r="AR2443" s="72"/>
      <c r="AS2443" s="72"/>
      <c r="AT2443" s="72"/>
      <c r="AU2443" s="72"/>
    </row>
    <row r="2444" spans="27:47" x14ac:dyDescent="0.2">
      <c r="AA2444" s="72"/>
      <c r="AB2444" s="72"/>
      <c r="AC2444" s="72"/>
      <c r="AD2444" s="72"/>
      <c r="AE2444" s="72"/>
      <c r="AF2444" s="128"/>
      <c r="AG2444" s="127"/>
      <c r="AN2444" s="72"/>
      <c r="AO2444" s="72"/>
      <c r="AP2444" s="72"/>
      <c r="AQ2444" s="72"/>
      <c r="AR2444" s="72"/>
      <c r="AS2444" s="72"/>
      <c r="AT2444" s="72"/>
      <c r="AU2444" s="72"/>
    </row>
    <row r="2445" spans="27:47" x14ac:dyDescent="0.2">
      <c r="AA2445" s="72"/>
      <c r="AB2445" s="72"/>
      <c r="AC2445" s="72"/>
      <c r="AD2445" s="72"/>
      <c r="AE2445" s="72"/>
      <c r="AF2445" s="128"/>
      <c r="AG2445" s="127"/>
      <c r="AN2445" s="72"/>
      <c r="AO2445" s="72"/>
      <c r="AP2445" s="72"/>
      <c r="AQ2445" s="72"/>
      <c r="AR2445" s="72"/>
      <c r="AS2445" s="72"/>
      <c r="AT2445" s="72"/>
      <c r="AU2445" s="72"/>
    </row>
    <row r="2446" spans="27:47" x14ac:dyDescent="0.2">
      <c r="AA2446" s="72"/>
      <c r="AB2446" s="72"/>
      <c r="AC2446" s="72"/>
      <c r="AD2446" s="72"/>
      <c r="AE2446" s="72"/>
      <c r="AF2446" s="128"/>
      <c r="AG2446" s="127"/>
      <c r="AN2446" s="72"/>
      <c r="AO2446" s="72"/>
      <c r="AP2446" s="72"/>
      <c r="AQ2446" s="72"/>
      <c r="AR2446" s="72"/>
      <c r="AS2446" s="72"/>
      <c r="AT2446" s="72"/>
      <c r="AU2446" s="72"/>
    </row>
    <row r="2447" spans="27:47" x14ac:dyDescent="0.2">
      <c r="AA2447" s="72"/>
      <c r="AB2447" s="72"/>
      <c r="AC2447" s="72"/>
      <c r="AD2447" s="72"/>
      <c r="AE2447" s="72"/>
      <c r="AF2447" s="128"/>
      <c r="AG2447" s="127"/>
      <c r="AN2447" s="72"/>
      <c r="AO2447" s="72"/>
      <c r="AP2447" s="72"/>
      <c r="AQ2447" s="72"/>
      <c r="AR2447" s="72"/>
      <c r="AS2447" s="72"/>
      <c r="AT2447" s="72"/>
      <c r="AU2447" s="72"/>
    </row>
    <row r="2448" spans="27:47" x14ac:dyDescent="0.2">
      <c r="AA2448" s="72"/>
      <c r="AB2448" s="72"/>
      <c r="AC2448" s="72"/>
      <c r="AD2448" s="72"/>
      <c r="AE2448" s="72"/>
      <c r="AF2448" s="128"/>
      <c r="AG2448" s="127"/>
      <c r="AN2448" s="72"/>
      <c r="AO2448" s="72"/>
      <c r="AP2448" s="72"/>
      <c r="AQ2448" s="72"/>
      <c r="AR2448" s="72"/>
      <c r="AS2448" s="72"/>
      <c r="AT2448" s="72"/>
      <c r="AU2448" s="72"/>
    </row>
    <row r="2449" spans="27:47" x14ac:dyDescent="0.2">
      <c r="AA2449" s="72"/>
      <c r="AB2449" s="72"/>
      <c r="AC2449" s="72"/>
      <c r="AD2449" s="72"/>
      <c r="AE2449" s="72"/>
      <c r="AF2449" s="128"/>
      <c r="AG2449" s="127"/>
      <c r="AN2449" s="72"/>
      <c r="AO2449" s="72"/>
      <c r="AP2449" s="72"/>
      <c r="AQ2449" s="72"/>
      <c r="AR2449" s="72"/>
      <c r="AS2449" s="72"/>
      <c r="AT2449" s="72"/>
      <c r="AU2449" s="72"/>
    </row>
    <row r="2450" spans="27:47" x14ac:dyDescent="0.2">
      <c r="AA2450" s="72"/>
      <c r="AB2450" s="72"/>
      <c r="AC2450" s="72"/>
      <c r="AD2450" s="72"/>
      <c r="AE2450" s="72"/>
      <c r="AF2450" s="128"/>
      <c r="AG2450" s="127"/>
      <c r="AN2450" s="72"/>
      <c r="AO2450" s="72"/>
      <c r="AP2450" s="72"/>
      <c r="AQ2450" s="72"/>
      <c r="AR2450" s="72"/>
      <c r="AS2450" s="72"/>
      <c r="AT2450" s="72"/>
      <c r="AU2450" s="72"/>
    </row>
    <row r="2451" spans="27:47" x14ac:dyDescent="0.2">
      <c r="AA2451" s="72"/>
      <c r="AB2451" s="72"/>
      <c r="AC2451" s="72"/>
      <c r="AD2451" s="72"/>
      <c r="AE2451" s="72"/>
      <c r="AF2451" s="128"/>
      <c r="AG2451" s="127"/>
      <c r="AN2451" s="72"/>
      <c r="AO2451" s="72"/>
      <c r="AP2451" s="72"/>
      <c r="AQ2451" s="72"/>
      <c r="AR2451" s="72"/>
      <c r="AS2451" s="72"/>
      <c r="AT2451" s="72"/>
      <c r="AU2451" s="72"/>
    </row>
    <row r="2452" spans="27:47" x14ac:dyDescent="0.2">
      <c r="AA2452" s="72"/>
      <c r="AB2452" s="72"/>
      <c r="AC2452" s="72"/>
      <c r="AD2452" s="72"/>
      <c r="AE2452" s="72"/>
      <c r="AF2452" s="128"/>
      <c r="AG2452" s="127"/>
      <c r="AN2452" s="72"/>
      <c r="AO2452" s="72"/>
      <c r="AP2452" s="72"/>
      <c r="AQ2452" s="72"/>
      <c r="AR2452" s="72"/>
      <c r="AS2452" s="72"/>
      <c r="AT2452" s="72"/>
      <c r="AU2452" s="72"/>
    </row>
    <row r="2453" spans="27:47" x14ac:dyDescent="0.2">
      <c r="AA2453" s="72"/>
      <c r="AB2453" s="72"/>
      <c r="AC2453" s="72"/>
      <c r="AD2453" s="72"/>
      <c r="AE2453" s="72"/>
      <c r="AF2453" s="128"/>
      <c r="AG2453" s="127"/>
      <c r="AN2453" s="72"/>
      <c r="AO2453" s="72"/>
      <c r="AP2453" s="72"/>
      <c r="AQ2453" s="72"/>
      <c r="AR2453" s="72"/>
      <c r="AS2453" s="72"/>
      <c r="AT2453" s="72"/>
      <c r="AU2453" s="72"/>
    </row>
    <row r="2454" spans="27:47" x14ac:dyDescent="0.2">
      <c r="AA2454" s="72"/>
      <c r="AB2454" s="72"/>
      <c r="AC2454" s="72"/>
      <c r="AD2454" s="72"/>
      <c r="AE2454" s="72"/>
      <c r="AF2454" s="128"/>
      <c r="AG2454" s="127"/>
      <c r="AN2454" s="72"/>
      <c r="AO2454" s="72"/>
      <c r="AP2454" s="72"/>
      <c r="AQ2454" s="72"/>
      <c r="AR2454" s="72"/>
      <c r="AS2454" s="72"/>
      <c r="AT2454" s="72"/>
      <c r="AU2454" s="72"/>
    </row>
    <row r="2455" spans="27:47" x14ac:dyDescent="0.2">
      <c r="AA2455" s="72"/>
      <c r="AB2455" s="72"/>
      <c r="AC2455" s="72"/>
      <c r="AD2455" s="72"/>
      <c r="AE2455" s="72"/>
      <c r="AF2455" s="128"/>
      <c r="AG2455" s="127"/>
      <c r="AN2455" s="72"/>
      <c r="AO2455" s="72"/>
      <c r="AP2455" s="72"/>
      <c r="AQ2455" s="72"/>
      <c r="AR2455" s="72"/>
      <c r="AS2455" s="72"/>
      <c r="AT2455" s="72"/>
      <c r="AU2455" s="72"/>
    </row>
    <row r="2456" spans="27:47" x14ac:dyDescent="0.2">
      <c r="AA2456" s="72"/>
      <c r="AB2456" s="72"/>
      <c r="AC2456" s="72"/>
      <c r="AD2456" s="72"/>
      <c r="AE2456" s="72"/>
      <c r="AF2456" s="128"/>
      <c r="AG2456" s="127"/>
      <c r="AN2456" s="72"/>
      <c r="AO2456" s="72"/>
      <c r="AP2456" s="72"/>
      <c r="AQ2456" s="72"/>
      <c r="AR2456" s="72"/>
      <c r="AS2456" s="72"/>
      <c r="AT2456" s="72"/>
      <c r="AU2456" s="72"/>
    </row>
    <row r="2457" spans="27:47" x14ac:dyDescent="0.2">
      <c r="AA2457" s="72"/>
      <c r="AB2457" s="72"/>
      <c r="AC2457" s="72"/>
      <c r="AD2457" s="72"/>
      <c r="AE2457" s="72"/>
      <c r="AF2457" s="128"/>
      <c r="AG2457" s="127"/>
      <c r="AN2457" s="72"/>
      <c r="AO2457" s="72"/>
      <c r="AP2457" s="72"/>
      <c r="AQ2457" s="72"/>
      <c r="AR2457" s="72"/>
      <c r="AS2457" s="72"/>
      <c r="AT2457" s="72"/>
      <c r="AU2457" s="72"/>
    </row>
    <row r="2458" spans="27:47" x14ac:dyDescent="0.2">
      <c r="AA2458" s="72"/>
      <c r="AB2458" s="72"/>
      <c r="AC2458" s="72"/>
      <c r="AD2458" s="72"/>
      <c r="AE2458" s="72"/>
      <c r="AF2458" s="128"/>
      <c r="AG2458" s="127"/>
      <c r="AN2458" s="72"/>
      <c r="AO2458" s="72"/>
      <c r="AP2458" s="72"/>
      <c r="AQ2458" s="72"/>
      <c r="AR2458" s="72"/>
      <c r="AS2458" s="72"/>
      <c r="AT2458" s="72"/>
      <c r="AU2458" s="72"/>
    </row>
    <row r="2459" spans="27:47" x14ac:dyDescent="0.2">
      <c r="AA2459" s="72"/>
      <c r="AB2459" s="72"/>
      <c r="AC2459" s="72"/>
      <c r="AD2459" s="72"/>
      <c r="AE2459" s="72"/>
      <c r="AF2459" s="128"/>
      <c r="AG2459" s="127"/>
      <c r="AN2459" s="72"/>
      <c r="AO2459" s="72"/>
      <c r="AP2459" s="72"/>
      <c r="AQ2459" s="72"/>
      <c r="AR2459" s="72"/>
      <c r="AS2459" s="72"/>
      <c r="AT2459" s="72"/>
      <c r="AU2459" s="72"/>
    </row>
    <row r="2460" spans="27:47" x14ac:dyDescent="0.2">
      <c r="AA2460" s="72"/>
      <c r="AB2460" s="72"/>
      <c r="AC2460" s="72"/>
      <c r="AD2460" s="72"/>
      <c r="AE2460" s="72"/>
      <c r="AF2460" s="128"/>
      <c r="AG2460" s="127"/>
      <c r="AN2460" s="72"/>
      <c r="AO2460" s="72"/>
      <c r="AP2460" s="72"/>
      <c r="AQ2460" s="72"/>
      <c r="AR2460" s="72"/>
      <c r="AS2460" s="72"/>
      <c r="AT2460" s="72"/>
      <c r="AU2460" s="72"/>
    </row>
    <row r="2461" spans="27:47" x14ac:dyDescent="0.2">
      <c r="AA2461" s="72"/>
      <c r="AB2461" s="72"/>
      <c r="AC2461" s="72"/>
      <c r="AD2461" s="72"/>
      <c r="AE2461" s="72"/>
      <c r="AF2461" s="128"/>
      <c r="AG2461" s="127"/>
      <c r="AN2461" s="72"/>
      <c r="AO2461" s="72"/>
      <c r="AP2461" s="72"/>
      <c r="AQ2461" s="72"/>
      <c r="AR2461" s="72"/>
      <c r="AS2461" s="72"/>
      <c r="AT2461" s="72"/>
      <c r="AU2461" s="72"/>
    </row>
    <row r="2462" spans="27:47" x14ac:dyDescent="0.2">
      <c r="AA2462" s="72"/>
      <c r="AB2462" s="72"/>
      <c r="AC2462" s="72"/>
      <c r="AD2462" s="72"/>
      <c r="AE2462" s="72"/>
      <c r="AF2462" s="128"/>
      <c r="AG2462" s="127"/>
      <c r="AN2462" s="72"/>
      <c r="AO2462" s="72"/>
      <c r="AP2462" s="72"/>
      <c r="AQ2462" s="72"/>
      <c r="AR2462" s="72"/>
      <c r="AS2462" s="72"/>
      <c r="AT2462" s="72"/>
      <c r="AU2462" s="72"/>
    </row>
    <row r="2463" spans="27:47" x14ac:dyDescent="0.2">
      <c r="AA2463" s="72"/>
      <c r="AB2463" s="72"/>
      <c r="AC2463" s="72"/>
      <c r="AD2463" s="72"/>
      <c r="AE2463" s="72"/>
      <c r="AF2463" s="128"/>
      <c r="AG2463" s="127"/>
      <c r="AN2463" s="72"/>
      <c r="AO2463" s="72"/>
      <c r="AP2463" s="72"/>
      <c r="AQ2463" s="72"/>
      <c r="AR2463" s="72"/>
      <c r="AS2463" s="72"/>
      <c r="AT2463" s="72"/>
      <c r="AU2463" s="72"/>
    </row>
    <row r="2464" spans="27:47" x14ac:dyDescent="0.2">
      <c r="AA2464" s="72"/>
      <c r="AB2464" s="72"/>
      <c r="AC2464" s="72"/>
      <c r="AD2464" s="72"/>
      <c r="AE2464" s="72"/>
      <c r="AF2464" s="128"/>
      <c r="AG2464" s="127"/>
      <c r="AN2464" s="72"/>
      <c r="AO2464" s="72"/>
      <c r="AP2464" s="72"/>
      <c r="AQ2464" s="72"/>
      <c r="AR2464" s="72"/>
      <c r="AS2464" s="72"/>
      <c r="AT2464" s="72"/>
      <c r="AU2464" s="72"/>
    </row>
    <row r="2465" spans="27:47" x14ac:dyDescent="0.2">
      <c r="AA2465" s="72"/>
      <c r="AB2465" s="72"/>
      <c r="AC2465" s="72"/>
      <c r="AD2465" s="72"/>
      <c r="AE2465" s="72"/>
      <c r="AF2465" s="128"/>
      <c r="AG2465" s="127"/>
      <c r="AN2465" s="72"/>
      <c r="AO2465" s="72"/>
      <c r="AP2465" s="72"/>
      <c r="AQ2465" s="72"/>
      <c r="AR2465" s="72"/>
      <c r="AS2465" s="72"/>
      <c r="AT2465" s="72"/>
      <c r="AU2465" s="72"/>
    </row>
    <row r="2466" spans="27:47" x14ac:dyDescent="0.2">
      <c r="AA2466" s="72"/>
      <c r="AB2466" s="72"/>
      <c r="AC2466" s="72"/>
      <c r="AD2466" s="72"/>
      <c r="AE2466" s="72"/>
      <c r="AF2466" s="128"/>
      <c r="AG2466" s="127"/>
      <c r="AN2466" s="72"/>
      <c r="AO2466" s="72"/>
      <c r="AP2466" s="72"/>
      <c r="AQ2466" s="72"/>
      <c r="AR2466" s="72"/>
      <c r="AS2466" s="72"/>
      <c r="AT2466" s="72"/>
      <c r="AU2466" s="72"/>
    </row>
    <row r="2467" spans="27:47" x14ac:dyDescent="0.2">
      <c r="AA2467" s="72"/>
      <c r="AB2467" s="72"/>
      <c r="AC2467" s="72"/>
      <c r="AD2467" s="72"/>
      <c r="AE2467" s="72"/>
      <c r="AF2467" s="128"/>
      <c r="AG2467" s="127"/>
      <c r="AN2467" s="72"/>
      <c r="AO2467" s="72"/>
      <c r="AP2467" s="72"/>
      <c r="AQ2467" s="72"/>
      <c r="AR2467" s="72"/>
      <c r="AS2467" s="72"/>
      <c r="AT2467" s="72"/>
      <c r="AU2467" s="72"/>
    </row>
    <row r="2468" spans="27:47" x14ac:dyDescent="0.2">
      <c r="AA2468" s="72"/>
      <c r="AB2468" s="72"/>
      <c r="AC2468" s="72"/>
      <c r="AD2468" s="72"/>
      <c r="AE2468" s="72"/>
      <c r="AF2468" s="128"/>
      <c r="AG2468" s="127"/>
      <c r="AN2468" s="72"/>
      <c r="AO2468" s="72"/>
      <c r="AP2468" s="72"/>
      <c r="AQ2468" s="72"/>
      <c r="AR2468" s="72"/>
      <c r="AS2468" s="72"/>
      <c r="AT2468" s="72"/>
      <c r="AU2468" s="72"/>
    </row>
    <row r="2469" spans="27:47" x14ac:dyDescent="0.2">
      <c r="AA2469" s="72"/>
      <c r="AB2469" s="72"/>
      <c r="AC2469" s="72"/>
      <c r="AD2469" s="72"/>
      <c r="AE2469" s="72"/>
      <c r="AF2469" s="128"/>
      <c r="AG2469" s="127"/>
      <c r="AN2469" s="72"/>
      <c r="AO2469" s="72"/>
      <c r="AP2469" s="72"/>
      <c r="AQ2469" s="72"/>
      <c r="AR2469" s="72"/>
      <c r="AS2469" s="72"/>
      <c r="AT2469" s="72"/>
      <c r="AU2469" s="72"/>
    </row>
    <row r="2470" spans="27:47" x14ac:dyDescent="0.2">
      <c r="AA2470" s="72"/>
      <c r="AB2470" s="72"/>
      <c r="AC2470" s="72"/>
      <c r="AD2470" s="72"/>
      <c r="AE2470" s="72"/>
      <c r="AF2470" s="128"/>
      <c r="AG2470" s="127"/>
      <c r="AN2470" s="72"/>
      <c r="AO2470" s="72"/>
      <c r="AP2470" s="72"/>
      <c r="AQ2470" s="72"/>
      <c r="AR2470" s="72"/>
      <c r="AS2470" s="72"/>
      <c r="AT2470" s="72"/>
      <c r="AU2470" s="72"/>
    </row>
    <row r="2471" spans="27:47" x14ac:dyDescent="0.2">
      <c r="AA2471" s="72"/>
      <c r="AB2471" s="72"/>
      <c r="AC2471" s="72"/>
      <c r="AD2471" s="72"/>
      <c r="AE2471" s="72"/>
      <c r="AF2471" s="128"/>
      <c r="AG2471" s="127"/>
      <c r="AN2471" s="72"/>
      <c r="AO2471" s="72"/>
      <c r="AP2471" s="72"/>
      <c r="AQ2471" s="72"/>
      <c r="AR2471" s="72"/>
      <c r="AS2471" s="72"/>
      <c r="AT2471" s="72"/>
      <c r="AU2471" s="72"/>
    </row>
    <row r="2472" spans="27:47" x14ac:dyDescent="0.2">
      <c r="AA2472" s="72"/>
      <c r="AB2472" s="72"/>
      <c r="AC2472" s="72"/>
      <c r="AD2472" s="72"/>
      <c r="AE2472" s="72"/>
      <c r="AF2472" s="128"/>
      <c r="AG2472" s="127"/>
      <c r="AN2472" s="72"/>
      <c r="AO2472" s="72"/>
      <c r="AP2472" s="72"/>
      <c r="AQ2472" s="72"/>
      <c r="AR2472" s="72"/>
      <c r="AS2472" s="72"/>
      <c r="AT2472" s="72"/>
      <c r="AU2472" s="72"/>
    </row>
    <row r="2473" spans="27:47" x14ac:dyDescent="0.2">
      <c r="AA2473" s="72"/>
      <c r="AB2473" s="72"/>
      <c r="AC2473" s="72"/>
      <c r="AD2473" s="72"/>
      <c r="AE2473" s="72"/>
      <c r="AF2473" s="128"/>
      <c r="AG2473" s="127"/>
      <c r="AN2473" s="72"/>
      <c r="AO2473" s="72"/>
      <c r="AP2473" s="72"/>
      <c r="AQ2473" s="72"/>
      <c r="AR2473" s="72"/>
      <c r="AS2473" s="72"/>
      <c r="AT2473" s="72"/>
      <c r="AU2473" s="72"/>
    </row>
    <row r="2474" spans="27:47" x14ac:dyDescent="0.2">
      <c r="AA2474" s="72"/>
      <c r="AB2474" s="72"/>
      <c r="AC2474" s="72"/>
      <c r="AD2474" s="72"/>
      <c r="AE2474" s="72"/>
      <c r="AF2474" s="128"/>
      <c r="AG2474" s="127"/>
      <c r="AN2474" s="72"/>
      <c r="AO2474" s="72"/>
      <c r="AP2474" s="72"/>
      <c r="AQ2474" s="72"/>
      <c r="AR2474" s="72"/>
      <c r="AS2474" s="72"/>
      <c r="AT2474" s="72"/>
      <c r="AU2474" s="72"/>
    </row>
    <row r="2475" spans="27:47" x14ac:dyDescent="0.2">
      <c r="AA2475" s="72"/>
      <c r="AB2475" s="72"/>
      <c r="AC2475" s="72"/>
      <c r="AD2475" s="72"/>
      <c r="AE2475" s="72"/>
      <c r="AF2475" s="128"/>
      <c r="AG2475" s="127"/>
      <c r="AN2475" s="72"/>
      <c r="AO2475" s="72"/>
      <c r="AP2475" s="72"/>
      <c r="AQ2475" s="72"/>
      <c r="AR2475" s="72"/>
      <c r="AS2475" s="72"/>
      <c r="AT2475" s="72"/>
      <c r="AU2475" s="72"/>
    </row>
    <row r="2476" spans="27:47" x14ac:dyDescent="0.2">
      <c r="AA2476" s="72"/>
      <c r="AB2476" s="72"/>
      <c r="AC2476" s="72"/>
      <c r="AD2476" s="72"/>
      <c r="AE2476" s="72"/>
      <c r="AF2476" s="128"/>
      <c r="AG2476" s="127"/>
      <c r="AN2476" s="72"/>
      <c r="AO2476" s="72"/>
      <c r="AP2476" s="72"/>
      <c r="AQ2476" s="72"/>
      <c r="AR2476" s="72"/>
      <c r="AS2476" s="72"/>
      <c r="AT2476" s="72"/>
      <c r="AU2476" s="72"/>
    </row>
    <row r="2477" spans="27:47" x14ac:dyDescent="0.2">
      <c r="AA2477" s="72"/>
      <c r="AB2477" s="72"/>
      <c r="AC2477" s="72"/>
      <c r="AD2477" s="72"/>
      <c r="AE2477" s="72"/>
      <c r="AF2477" s="128"/>
      <c r="AG2477" s="127"/>
      <c r="AN2477" s="72"/>
      <c r="AO2477" s="72"/>
      <c r="AP2477" s="72"/>
      <c r="AQ2477" s="72"/>
      <c r="AR2477" s="72"/>
      <c r="AS2477" s="72"/>
      <c r="AT2477" s="72"/>
      <c r="AU2477" s="72"/>
    </row>
    <row r="2478" spans="27:47" x14ac:dyDescent="0.2">
      <c r="AA2478" s="72"/>
      <c r="AB2478" s="72"/>
      <c r="AC2478" s="72"/>
      <c r="AD2478" s="72"/>
      <c r="AE2478" s="72"/>
      <c r="AF2478" s="128"/>
      <c r="AG2478" s="127"/>
      <c r="AN2478" s="72"/>
      <c r="AO2478" s="72"/>
      <c r="AP2478" s="72"/>
      <c r="AQ2478" s="72"/>
      <c r="AR2478" s="72"/>
      <c r="AS2478" s="72"/>
      <c r="AT2478" s="72"/>
      <c r="AU2478" s="72"/>
    </row>
    <row r="2479" spans="27:47" x14ac:dyDescent="0.2">
      <c r="AA2479" s="72"/>
      <c r="AB2479" s="72"/>
      <c r="AC2479" s="72"/>
      <c r="AD2479" s="72"/>
      <c r="AE2479" s="72"/>
      <c r="AF2479" s="128"/>
      <c r="AG2479" s="127"/>
      <c r="AN2479" s="72"/>
      <c r="AO2479" s="72"/>
      <c r="AP2479" s="72"/>
      <c r="AQ2479" s="72"/>
      <c r="AR2479" s="72"/>
      <c r="AS2479" s="72"/>
      <c r="AT2479" s="72"/>
      <c r="AU2479" s="72"/>
    </row>
    <row r="2480" spans="27:47" x14ac:dyDescent="0.2">
      <c r="AA2480" s="72"/>
      <c r="AB2480" s="72"/>
      <c r="AC2480" s="72"/>
      <c r="AD2480" s="72"/>
      <c r="AE2480" s="72"/>
      <c r="AF2480" s="128"/>
      <c r="AG2480" s="127"/>
      <c r="AN2480" s="72"/>
      <c r="AO2480" s="72"/>
      <c r="AP2480" s="72"/>
      <c r="AQ2480" s="72"/>
      <c r="AR2480" s="72"/>
      <c r="AS2480" s="72"/>
      <c r="AT2480" s="72"/>
      <c r="AU2480" s="72"/>
    </row>
    <row r="2481" spans="27:47" x14ac:dyDescent="0.2">
      <c r="AA2481" s="72"/>
      <c r="AB2481" s="72"/>
      <c r="AC2481" s="72"/>
      <c r="AD2481" s="72"/>
      <c r="AE2481" s="72"/>
      <c r="AF2481" s="128"/>
      <c r="AG2481" s="127"/>
      <c r="AN2481" s="72"/>
      <c r="AO2481" s="72"/>
      <c r="AP2481" s="72"/>
      <c r="AQ2481" s="72"/>
      <c r="AR2481" s="72"/>
      <c r="AS2481" s="72"/>
      <c r="AT2481" s="72"/>
      <c r="AU2481" s="72"/>
    </row>
    <row r="2482" spans="27:47" x14ac:dyDescent="0.2">
      <c r="AA2482" s="72"/>
      <c r="AB2482" s="72"/>
      <c r="AC2482" s="72"/>
      <c r="AD2482" s="72"/>
      <c r="AE2482" s="72"/>
      <c r="AF2482" s="128"/>
      <c r="AG2482" s="127"/>
      <c r="AN2482" s="72"/>
      <c r="AO2482" s="72"/>
      <c r="AP2482" s="72"/>
      <c r="AQ2482" s="72"/>
      <c r="AR2482" s="72"/>
      <c r="AS2482" s="72"/>
      <c r="AT2482" s="72"/>
      <c r="AU2482" s="72"/>
    </row>
    <row r="2483" spans="27:47" x14ac:dyDescent="0.2">
      <c r="AA2483" s="72"/>
      <c r="AB2483" s="72"/>
      <c r="AC2483" s="72"/>
      <c r="AD2483" s="72"/>
      <c r="AE2483" s="72"/>
      <c r="AF2483" s="128"/>
      <c r="AG2483" s="127"/>
      <c r="AN2483" s="72"/>
      <c r="AO2483" s="72"/>
      <c r="AP2483" s="72"/>
      <c r="AQ2483" s="72"/>
      <c r="AR2483" s="72"/>
      <c r="AS2483" s="72"/>
      <c r="AT2483" s="72"/>
      <c r="AU2483" s="72"/>
    </row>
    <row r="2484" spans="27:47" x14ac:dyDescent="0.2">
      <c r="AA2484" s="72"/>
      <c r="AB2484" s="72"/>
      <c r="AC2484" s="72"/>
      <c r="AD2484" s="72"/>
      <c r="AE2484" s="72"/>
      <c r="AF2484" s="128"/>
      <c r="AG2484" s="127"/>
      <c r="AN2484" s="72"/>
      <c r="AO2484" s="72"/>
      <c r="AP2484" s="72"/>
      <c r="AQ2484" s="72"/>
      <c r="AR2484" s="72"/>
      <c r="AS2484" s="72"/>
      <c r="AT2484" s="72"/>
      <c r="AU2484" s="72"/>
    </row>
    <row r="2485" spans="27:47" x14ac:dyDescent="0.2">
      <c r="AA2485" s="72"/>
      <c r="AB2485" s="72"/>
      <c r="AC2485" s="72"/>
      <c r="AD2485" s="72"/>
      <c r="AE2485" s="72"/>
      <c r="AF2485" s="128"/>
      <c r="AG2485" s="127"/>
      <c r="AN2485" s="72"/>
      <c r="AO2485" s="72"/>
      <c r="AP2485" s="72"/>
      <c r="AQ2485" s="72"/>
      <c r="AR2485" s="72"/>
      <c r="AS2485" s="72"/>
      <c r="AT2485" s="72"/>
      <c r="AU2485" s="72"/>
    </row>
    <row r="2486" spans="27:47" x14ac:dyDescent="0.2">
      <c r="AA2486" s="72"/>
      <c r="AB2486" s="72"/>
      <c r="AC2486" s="72"/>
      <c r="AD2486" s="72"/>
      <c r="AE2486" s="72"/>
      <c r="AF2486" s="128"/>
      <c r="AG2486" s="127"/>
      <c r="AN2486" s="72"/>
      <c r="AO2486" s="72"/>
      <c r="AP2486" s="72"/>
      <c r="AQ2486" s="72"/>
      <c r="AR2486" s="72"/>
      <c r="AS2486" s="72"/>
      <c r="AT2486" s="72"/>
      <c r="AU2486" s="72"/>
    </row>
    <row r="2487" spans="27:47" x14ac:dyDescent="0.2">
      <c r="AA2487" s="72"/>
      <c r="AB2487" s="72"/>
      <c r="AC2487" s="72"/>
      <c r="AD2487" s="72"/>
      <c r="AE2487" s="72"/>
      <c r="AF2487" s="128"/>
      <c r="AG2487" s="127"/>
      <c r="AN2487" s="72"/>
      <c r="AO2487" s="72"/>
      <c r="AP2487" s="72"/>
      <c r="AQ2487" s="72"/>
      <c r="AR2487" s="72"/>
      <c r="AS2487" s="72"/>
      <c r="AT2487" s="72"/>
      <c r="AU2487" s="72"/>
    </row>
    <row r="2488" spans="27:47" x14ac:dyDescent="0.2">
      <c r="AA2488" s="72"/>
      <c r="AB2488" s="72"/>
      <c r="AC2488" s="72"/>
      <c r="AD2488" s="72"/>
      <c r="AE2488" s="72"/>
      <c r="AF2488" s="128"/>
      <c r="AG2488" s="127"/>
      <c r="AN2488" s="72"/>
      <c r="AO2488" s="72"/>
      <c r="AP2488" s="72"/>
      <c r="AQ2488" s="72"/>
      <c r="AR2488" s="72"/>
      <c r="AS2488" s="72"/>
      <c r="AT2488" s="72"/>
      <c r="AU2488" s="72"/>
    </row>
    <row r="2489" spans="27:47" x14ac:dyDescent="0.2">
      <c r="AA2489" s="72"/>
      <c r="AB2489" s="72"/>
      <c r="AC2489" s="72"/>
      <c r="AD2489" s="72"/>
      <c r="AE2489" s="72"/>
      <c r="AF2489" s="128"/>
      <c r="AG2489" s="127"/>
      <c r="AN2489" s="72"/>
      <c r="AO2489" s="72"/>
      <c r="AP2489" s="72"/>
      <c r="AQ2489" s="72"/>
      <c r="AR2489" s="72"/>
      <c r="AS2489" s="72"/>
      <c r="AT2489" s="72"/>
      <c r="AU2489" s="72"/>
    </row>
    <row r="2490" spans="27:47" x14ac:dyDescent="0.2">
      <c r="AA2490" s="72"/>
      <c r="AB2490" s="72"/>
      <c r="AC2490" s="72"/>
      <c r="AD2490" s="72"/>
      <c r="AE2490" s="72"/>
      <c r="AF2490" s="128"/>
      <c r="AG2490" s="127"/>
      <c r="AN2490" s="72"/>
      <c r="AO2490" s="72"/>
      <c r="AP2490" s="72"/>
      <c r="AQ2490" s="72"/>
      <c r="AR2490" s="72"/>
      <c r="AS2490" s="72"/>
      <c r="AT2490" s="72"/>
      <c r="AU2490" s="72"/>
    </row>
    <row r="2491" spans="27:47" x14ac:dyDescent="0.2">
      <c r="AA2491" s="72"/>
      <c r="AB2491" s="72"/>
      <c r="AC2491" s="72"/>
      <c r="AD2491" s="72"/>
      <c r="AE2491" s="72"/>
      <c r="AF2491" s="128"/>
      <c r="AG2491" s="127"/>
      <c r="AN2491" s="72"/>
      <c r="AO2491" s="72"/>
      <c r="AP2491" s="72"/>
      <c r="AQ2491" s="72"/>
      <c r="AR2491" s="72"/>
      <c r="AS2491" s="72"/>
      <c r="AT2491" s="72"/>
      <c r="AU2491" s="72"/>
    </row>
    <row r="2492" spans="27:47" x14ac:dyDescent="0.2">
      <c r="AA2492" s="72"/>
      <c r="AB2492" s="72"/>
      <c r="AC2492" s="72"/>
      <c r="AD2492" s="72"/>
      <c r="AE2492" s="72"/>
      <c r="AF2492" s="128"/>
      <c r="AG2492" s="127"/>
      <c r="AN2492" s="72"/>
      <c r="AO2492" s="72"/>
      <c r="AP2492" s="72"/>
      <c r="AQ2492" s="72"/>
      <c r="AR2492" s="72"/>
      <c r="AS2492" s="72"/>
      <c r="AT2492" s="72"/>
      <c r="AU2492" s="72"/>
    </row>
    <row r="2493" spans="27:47" x14ac:dyDescent="0.2">
      <c r="AA2493" s="72"/>
      <c r="AB2493" s="72"/>
      <c r="AC2493" s="72"/>
      <c r="AD2493" s="72"/>
      <c r="AE2493" s="72"/>
      <c r="AF2493" s="128"/>
      <c r="AG2493" s="127"/>
      <c r="AN2493" s="72"/>
      <c r="AO2493" s="72"/>
      <c r="AP2493" s="72"/>
      <c r="AQ2493" s="72"/>
      <c r="AR2493" s="72"/>
      <c r="AS2493" s="72"/>
      <c r="AT2493" s="72"/>
      <c r="AU2493" s="72"/>
    </row>
    <row r="2494" spans="27:47" x14ac:dyDescent="0.2">
      <c r="AA2494" s="72"/>
      <c r="AB2494" s="72"/>
      <c r="AC2494" s="72"/>
      <c r="AD2494" s="72"/>
      <c r="AE2494" s="72"/>
      <c r="AF2494" s="128"/>
      <c r="AG2494" s="127"/>
      <c r="AN2494" s="72"/>
      <c r="AO2494" s="72"/>
      <c r="AP2494" s="72"/>
      <c r="AQ2494" s="72"/>
      <c r="AR2494" s="72"/>
      <c r="AS2494" s="72"/>
      <c r="AT2494" s="72"/>
      <c r="AU2494" s="72"/>
    </row>
    <row r="2495" spans="27:47" x14ac:dyDescent="0.2">
      <c r="AA2495" s="72"/>
      <c r="AB2495" s="72"/>
      <c r="AC2495" s="72"/>
      <c r="AD2495" s="72"/>
      <c r="AE2495" s="72"/>
      <c r="AF2495" s="128"/>
      <c r="AG2495" s="127"/>
      <c r="AN2495" s="72"/>
      <c r="AO2495" s="72"/>
      <c r="AP2495" s="72"/>
      <c r="AQ2495" s="72"/>
      <c r="AR2495" s="72"/>
      <c r="AS2495" s="72"/>
      <c r="AT2495" s="72"/>
      <c r="AU2495" s="72"/>
    </row>
    <row r="2496" spans="27:47" x14ac:dyDescent="0.2">
      <c r="AA2496" s="72"/>
      <c r="AB2496" s="72"/>
      <c r="AC2496" s="72"/>
      <c r="AD2496" s="72"/>
      <c r="AE2496" s="72"/>
      <c r="AF2496" s="128"/>
      <c r="AG2496" s="127"/>
      <c r="AN2496" s="72"/>
      <c r="AO2496" s="72"/>
      <c r="AP2496" s="72"/>
      <c r="AQ2496" s="72"/>
      <c r="AR2496" s="72"/>
      <c r="AS2496" s="72"/>
      <c r="AT2496" s="72"/>
      <c r="AU2496" s="72"/>
    </row>
    <row r="2497" spans="27:47" x14ac:dyDescent="0.2">
      <c r="AA2497" s="72"/>
      <c r="AB2497" s="72"/>
      <c r="AC2497" s="72"/>
      <c r="AD2497" s="72"/>
      <c r="AE2497" s="72"/>
      <c r="AF2497" s="128"/>
      <c r="AG2497" s="127"/>
      <c r="AN2497" s="72"/>
      <c r="AO2497" s="72"/>
      <c r="AP2497" s="72"/>
      <c r="AQ2497" s="72"/>
      <c r="AR2497" s="72"/>
      <c r="AS2497" s="72"/>
      <c r="AT2497" s="72"/>
      <c r="AU2497" s="72"/>
    </row>
    <row r="2498" spans="27:47" x14ac:dyDescent="0.2">
      <c r="AA2498" s="72"/>
      <c r="AB2498" s="72"/>
      <c r="AC2498" s="72"/>
      <c r="AD2498" s="72"/>
      <c r="AE2498" s="72"/>
      <c r="AF2498" s="128"/>
      <c r="AG2498" s="127"/>
      <c r="AN2498" s="72"/>
      <c r="AO2498" s="72"/>
      <c r="AP2498" s="72"/>
      <c r="AQ2498" s="72"/>
      <c r="AR2498" s="72"/>
      <c r="AS2498" s="72"/>
      <c r="AT2498" s="72"/>
      <c r="AU2498" s="72"/>
    </row>
    <row r="2499" spans="27:47" x14ac:dyDescent="0.2">
      <c r="AA2499" s="72"/>
      <c r="AB2499" s="72"/>
      <c r="AC2499" s="72"/>
      <c r="AD2499" s="72"/>
      <c r="AE2499" s="72"/>
      <c r="AF2499" s="128"/>
      <c r="AG2499" s="127"/>
      <c r="AN2499" s="72"/>
      <c r="AO2499" s="72"/>
      <c r="AP2499" s="72"/>
      <c r="AQ2499" s="72"/>
      <c r="AR2499" s="72"/>
      <c r="AS2499" s="72"/>
      <c r="AT2499" s="72"/>
      <c r="AU2499" s="72"/>
    </row>
    <row r="2500" spans="27:47" x14ac:dyDescent="0.2">
      <c r="AA2500" s="72"/>
      <c r="AB2500" s="72"/>
      <c r="AC2500" s="72"/>
      <c r="AD2500" s="72"/>
      <c r="AE2500" s="72"/>
      <c r="AF2500" s="128"/>
      <c r="AG2500" s="127"/>
      <c r="AN2500" s="72"/>
      <c r="AO2500" s="72"/>
      <c r="AP2500" s="72"/>
      <c r="AQ2500" s="72"/>
      <c r="AR2500" s="72"/>
      <c r="AS2500" s="72"/>
      <c r="AT2500" s="72"/>
      <c r="AU2500" s="72"/>
    </row>
    <row r="2501" spans="27:47" x14ac:dyDescent="0.2">
      <c r="AA2501" s="72"/>
      <c r="AB2501" s="72"/>
      <c r="AC2501" s="72"/>
      <c r="AD2501" s="72"/>
      <c r="AE2501" s="72"/>
      <c r="AF2501" s="128"/>
      <c r="AG2501" s="127"/>
      <c r="AN2501" s="72"/>
      <c r="AO2501" s="72"/>
      <c r="AP2501" s="72"/>
      <c r="AQ2501" s="72"/>
      <c r="AR2501" s="72"/>
      <c r="AS2501" s="72"/>
      <c r="AT2501" s="72"/>
      <c r="AU2501" s="72"/>
    </row>
    <row r="2502" spans="27:47" x14ac:dyDescent="0.2">
      <c r="AA2502" s="72"/>
      <c r="AB2502" s="72"/>
      <c r="AC2502" s="72"/>
      <c r="AD2502" s="72"/>
      <c r="AE2502" s="72"/>
      <c r="AF2502" s="128"/>
      <c r="AG2502" s="127"/>
      <c r="AN2502" s="72"/>
      <c r="AO2502" s="72"/>
      <c r="AP2502" s="72"/>
      <c r="AQ2502" s="72"/>
      <c r="AR2502" s="72"/>
      <c r="AS2502" s="72"/>
      <c r="AT2502" s="72"/>
      <c r="AU2502" s="72"/>
    </row>
    <row r="2503" spans="27:47" x14ac:dyDescent="0.2">
      <c r="AA2503" s="72"/>
      <c r="AB2503" s="72"/>
      <c r="AC2503" s="72"/>
      <c r="AD2503" s="72"/>
      <c r="AE2503" s="72"/>
      <c r="AF2503" s="128"/>
      <c r="AG2503" s="127"/>
      <c r="AN2503" s="72"/>
      <c r="AO2503" s="72"/>
      <c r="AP2503" s="72"/>
      <c r="AQ2503" s="72"/>
      <c r="AR2503" s="72"/>
      <c r="AS2503" s="72"/>
      <c r="AT2503" s="72"/>
      <c r="AU2503" s="72"/>
    </row>
    <row r="2504" spans="27:47" x14ac:dyDescent="0.2">
      <c r="AA2504" s="72"/>
      <c r="AB2504" s="72"/>
      <c r="AC2504" s="72"/>
      <c r="AD2504" s="72"/>
      <c r="AE2504" s="72"/>
      <c r="AF2504" s="128"/>
      <c r="AG2504" s="127"/>
      <c r="AN2504" s="72"/>
      <c r="AO2504" s="72"/>
      <c r="AP2504" s="72"/>
      <c r="AQ2504" s="72"/>
      <c r="AR2504" s="72"/>
      <c r="AS2504" s="72"/>
      <c r="AT2504" s="72"/>
      <c r="AU2504" s="72"/>
    </row>
    <row r="2505" spans="27:47" x14ac:dyDescent="0.2">
      <c r="AA2505" s="72"/>
      <c r="AB2505" s="72"/>
      <c r="AC2505" s="72"/>
      <c r="AD2505" s="72"/>
      <c r="AE2505" s="72"/>
      <c r="AF2505" s="128"/>
      <c r="AG2505" s="127"/>
      <c r="AN2505" s="72"/>
      <c r="AO2505" s="72"/>
      <c r="AP2505" s="72"/>
      <c r="AQ2505" s="72"/>
      <c r="AR2505" s="72"/>
      <c r="AS2505" s="72"/>
      <c r="AT2505" s="72"/>
      <c r="AU2505" s="72"/>
    </row>
    <row r="2506" spans="27:47" x14ac:dyDescent="0.2">
      <c r="AA2506" s="72"/>
      <c r="AB2506" s="72"/>
      <c r="AC2506" s="72"/>
      <c r="AD2506" s="72"/>
      <c r="AE2506" s="72"/>
      <c r="AF2506" s="128"/>
      <c r="AG2506" s="127"/>
      <c r="AN2506" s="72"/>
      <c r="AO2506" s="72"/>
      <c r="AP2506" s="72"/>
      <c r="AQ2506" s="72"/>
      <c r="AR2506" s="72"/>
      <c r="AS2506" s="72"/>
      <c r="AT2506" s="72"/>
      <c r="AU2506" s="72"/>
    </row>
    <row r="2507" spans="27:47" x14ac:dyDescent="0.2">
      <c r="AA2507" s="72"/>
      <c r="AB2507" s="72"/>
      <c r="AC2507" s="72"/>
      <c r="AD2507" s="72"/>
      <c r="AE2507" s="72"/>
      <c r="AF2507" s="128"/>
      <c r="AG2507" s="127"/>
      <c r="AN2507" s="72"/>
      <c r="AO2507" s="72"/>
      <c r="AP2507" s="72"/>
      <c r="AQ2507" s="72"/>
      <c r="AR2507" s="72"/>
      <c r="AS2507" s="72"/>
      <c r="AT2507" s="72"/>
      <c r="AU2507" s="72"/>
    </row>
    <row r="2508" spans="27:47" x14ac:dyDescent="0.2">
      <c r="AA2508" s="72"/>
      <c r="AB2508" s="72"/>
      <c r="AC2508" s="72"/>
      <c r="AD2508" s="72"/>
      <c r="AE2508" s="72"/>
      <c r="AF2508" s="128"/>
      <c r="AG2508" s="127"/>
      <c r="AN2508" s="72"/>
      <c r="AO2508" s="72"/>
      <c r="AP2508" s="72"/>
      <c r="AQ2508" s="72"/>
      <c r="AR2508" s="72"/>
      <c r="AS2508" s="72"/>
      <c r="AT2508" s="72"/>
      <c r="AU2508" s="72"/>
    </row>
    <row r="2509" spans="27:47" x14ac:dyDescent="0.2">
      <c r="AA2509" s="72"/>
      <c r="AB2509" s="72"/>
      <c r="AC2509" s="72"/>
      <c r="AD2509" s="72"/>
      <c r="AE2509" s="72"/>
      <c r="AF2509" s="128"/>
      <c r="AG2509" s="127"/>
      <c r="AN2509" s="72"/>
      <c r="AO2509" s="72"/>
      <c r="AP2509" s="72"/>
      <c r="AQ2509" s="72"/>
      <c r="AR2509" s="72"/>
      <c r="AS2509" s="72"/>
      <c r="AT2509" s="72"/>
      <c r="AU2509" s="72"/>
    </row>
    <row r="2510" spans="27:47" x14ac:dyDescent="0.2">
      <c r="AA2510" s="72"/>
      <c r="AB2510" s="72"/>
      <c r="AC2510" s="72"/>
      <c r="AD2510" s="72"/>
      <c r="AE2510" s="72"/>
      <c r="AF2510" s="128"/>
      <c r="AG2510" s="127"/>
      <c r="AN2510" s="72"/>
      <c r="AO2510" s="72"/>
      <c r="AP2510" s="72"/>
      <c r="AQ2510" s="72"/>
      <c r="AR2510" s="72"/>
      <c r="AS2510" s="72"/>
      <c r="AT2510" s="72"/>
      <c r="AU2510" s="72"/>
    </row>
    <row r="2511" spans="27:47" x14ac:dyDescent="0.2">
      <c r="AA2511" s="72"/>
      <c r="AB2511" s="72"/>
      <c r="AC2511" s="72"/>
      <c r="AD2511" s="72"/>
      <c r="AE2511" s="72"/>
      <c r="AF2511" s="128"/>
      <c r="AG2511" s="127"/>
      <c r="AN2511" s="72"/>
      <c r="AO2511" s="72"/>
      <c r="AP2511" s="72"/>
      <c r="AQ2511" s="72"/>
      <c r="AR2511" s="72"/>
      <c r="AS2511" s="72"/>
      <c r="AT2511" s="72"/>
      <c r="AU2511" s="72"/>
    </row>
    <row r="2512" spans="27:47" x14ac:dyDescent="0.2">
      <c r="AA2512" s="72"/>
      <c r="AB2512" s="72"/>
      <c r="AC2512" s="72"/>
      <c r="AD2512" s="72"/>
      <c r="AE2512" s="72"/>
      <c r="AF2512" s="128"/>
      <c r="AG2512" s="127"/>
      <c r="AN2512" s="72"/>
      <c r="AO2512" s="72"/>
      <c r="AP2512" s="72"/>
      <c r="AQ2512" s="72"/>
      <c r="AR2512" s="72"/>
      <c r="AS2512" s="72"/>
      <c r="AT2512" s="72"/>
      <c r="AU2512" s="72"/>
    </row>
    <row r="2513" spans="27:47" x14ac:dyDescent="0.2">
      <c r="AA2513" s="72"/>
      <c r="AB2513" s="72"/>
      <c r="AC2513" s="72"/>
      <c r="AD2513" s="72"/>
      <c r="AE2513" s="72"/>
      <c r="AF2513" s="128"/>
      <c r="AG2513" s="127"/>
      <c r="AN2513" s="72"/>
      <c r="AO2513" s="72"/>
      <c r="AP2513" s="72"/>
      <c r="AQ2513" s="72"/>
      <c r="AR2513" s="72"/>
      <c r="AS2513" s="72"/>
      <c r="AT2513" s="72"/>
      <c r="AU2513" s="72"/>
    </row>
    <row r="2514" spans="27:47" x14ac:dyDescent="0.2">
      <c r="AA2514" s="72"/>
      <c r="AB2514" s="72"/>
      <c r="AC2514" s="72"/>
      <c r="AD2514" s="72"/>
      <c r="AE2514" s="72"/>
      <c r="AF2514" s="128"/>
      <c r="AG2514" s="127"/>
      <c r="AN2514" s="72"/>
      <c r="AO2514" s="72"/>
      <c r="AP2514" s="72"/>
      <c r="AQ2514" s="72"/>
      <c r="AR2514" s="72"/>
      <c r="AS2514" s="72"/>
      <c r="AT2514" s="72"/>
      <c r="AU2514" s="72"/>
    </row>
    <row r="2515" spans="27:47" x14ac:dyDescent="0.2">
      <c r="AA2515" s="72"/>
      <c r="AB2515" s="72"/>
      <c r="AC2515" s="72"/>
      <c r="AD2515" s="72"/>
      <c r="AE2515" s="72"/>
      <c r="AF2515" s="128"/>
      <c r="AG2515" s="127"/>
      <c r="AN2515" s="72"/>
      <c r="AO2515" s="72"/>
      <c r="AP2515" s="72"/>
      <c r="AQ2515" s="72"/>
      <c r="AR2515" s="72"/>
      <c r="AS2515" s="72"/>
      <c r="AT2515" s="72"/>
      <c r="AU2515" s="72"/>
    </row>
    <row r="2516" spans="27:47" x14ac:dyDescent="0.2">
      <c r="AA2516" s="72"/>
      <c r="AB2516" s="72"/>
      <c r="AC2516" s="72"/>
      <c r="AD2516" s="72"/>
      <c r="AE2516" s="72"/>
      <c r="AF2516" s="128"/>
      <c r="AG2516" s="127"/>
      <c r="AN2516" s="72"/>
      <c r="AO2516" s="72"/>
      <c r="AP2516" s="72"/>
      <c r="AQ2516" s="72"/>
      <c r="AR2516" s="72"/>
      <c r="AS2516" s="72"/>
      <c r="AT2516" s="72"/>
      <c r="AU2516" s="72"/>
    </row>
    <row r="2517" spans="27:47" x14ac:dyDescent="0.2">
      <c r="AA2517" s="72"/>
      <c r="AB2517" s="72"/>
      <c r="AC2517" s="72"/>
      <c r="AD2517" s="72"/>
      <c r="AE2517" s="72"/>
      <c r="AF2517" s="128"/>
      <c r="AG2517" s="127"/>
      <c r="AN2517" s="72"/>
      <c r="AO2517" s="72"/>
      <c r="AP2517" s="72"/>
      <c r="AQ2517" s="72"/>
      <c r="AR2517" s="72"/>
      <c r="AS2517" s="72"/>
      <c r="AT2517" s="72"/>
      <c r="AU2517" s="72"/>
    </row>
    <row r="2518" spans="27:47" x14ac:dyDescent="0.2">
      <c r="AA2518" s="72"/>
      <c r="AB2518" s="72"/>
      <c r="AC2518" s="72"/>
      <c r="AD2518" s="72"/>
      <c r="AE2518" s="72"/>
      <c r="AF2518" s="128"/>
      <c r="AG2518" s="127"/>
      <c r="AN2518" s="72"/>
      <c r="AO2518" s="72"/>
      <c r="AP2518" s="72"/>
      <c r="AQ2518" s="72"/>
      <c r="AR2518" s="72"/>
      <c r="AS2518" s="72"/>
      <c r="AT2518" s="72"/>
      <c r="AU2518" s="72"/>
    </row>
    <row r="2519" spans="27:47" x14ac:dyDescent="0.2">
      <c r="AA2519" s="72"/>
      <c r="AB2519" s="72"/>
      <c r="AC2519" s="72"/>
      <c r="AD2519" s="72"/>
      <c r="AE2519" s="72"/>
      <c r="AF2519" s="128"/>
      <c r="AG2519" s="127"/>
      <c r="AN2519" s="72"/>
      <c r="AO2519" s="72"/>
      <c r="AP2519" s="72"/>
      <c r="AQ2519" s="72"/>
      <c r="AR2519" s="72"/>
      <c r="AS2519" s="72"/>
      <c r="AT2519" s="72"/>
      <c r="AU2519" s="72"/>
    </row>
    <row r="2520" spans="27:47" x14ac:dyDescent="0.2">
      <c r="AA2520" s="72"/>
      <c r="AB2520" s="72"/>
      <c r="AC2520" s="72"/>
      <c r="AD2520" s="72"/>
      <c r="AE2520" s="72"/>
      <c r="AF2520" s="128"/>
      <c r="AG2520" s="127"/>
      <c r="AN2520" s="72"/>
      <c r="AO2520" s="72"/>
      <c r="AP2520" s="72"/>
      <c r="AQ2520" s="72"/>
      <c r="AR2520" s="72"/>
      <c r="AS2520" s="72"/>
      <c r="AT2520" s="72"/>
      <c r="AU2520" s="72"/>
    </row>
    <row r="2521" spans="27:47" x14ac:dyDescent="0.2">
      <c r="AA2521" s="72"/>
      <c r="AB2521" s="72"/>
      <c r="AC2521" s="72"/>
      <c r="AD2521" s="72"/>
      <c r="AE2521" s="72"/>
      <c r="AF2521" s="128"/>
      <c r="AG2521" s="127"/>
      <c r="AN2521" s="72"/>
      <c r="AO2521" s="72"/>
      <c r="AP2521" s="72"/>
      <c r="AQ2521" s="72"/>
      <c r="AR2521" s="72"/>
      <c r="AS2521" s="72"/>
      <c r="AT2521" s="72"/>
      <c r="AU2521" s="72"/>
    </row>
    <row r="2522" spans="27:47" x14ac:dyDescent="0.2">
      <c r="AA2522" s="72"/>
      <c r="AB2522" s="72"/>
      <c r="AC2522" s="72"/>
      <c r="AD2522" s="72"/>
      <c r="AE2522" s="72"/>
      <c r="AF2522" s="128"/>
      <c r="AG2522" s="127"/>
      <c r="AN2522" s="72"/>
      <c r="AO2522" s="72"/>
      <c r="AP2522" s="72"/>
      <c r="AQ2522" s="72"/>
      <c r="AR2522" s="72"/>
      <c r="AS2522" s="72"/>
      <c r="AT2522" s="72"/>
      <c r="AU2522" s="72"/>
    </row>
    <row r="2523" spans="27:47" x14ac:dyDescent="0.2">
      <c r="AA2523" s="72"/>
      <c r="AB2523" s="72"/>
      <c r="AC2523" s="72"/>
      <c r="AD2523" s="72"/>
      <c r="AE2523" s="72"/>
      <c r="AF2523" s="128"/>
      <c r="AG2523" s="127"/>
      <c r="AN2523" s="72"/>
      <c r="AO2523" s="72"/>
      <c r="AP2523" s="72"/>
      <c r="AQ2523" s="72"/>
      <c r="AR2523" s="72"/>
      <c r="AS2523" s="72"/>
      <c r="AT2523" s="72"/>
      <c r="AU2523" s="72"/>
    </row>
    <row r="2524" spans="27:47" x14ac:dyDescent="0.2">
      <c r="AA2524" s="72"/>
      <c r="AB2524" s="72"/>
      <c r="AC2524" s="72"/>
      <c r="AD2524" s="72"/>
      <c r="AE2524" s="72"/>
      <c r="AF2524" s="128"/>
      <c r="AG2524" s="127"/>
      <c r="AN2524" s="72"/>
      <c r="AO2524" s="72"/>
      <c r="AP2524" s="72"/>
      <c r="AQ2524" s="72"/>
      <c r="AR2524" s="72"/>
      <c r="AS2524" s="72"/>
      <c r="AT2524" s="72"/>
      <c r="AU2524" s="72"/>
    </row>
    <row r="2525" spans="27:47" x14ac:dyDescent="0.2">
      <c r="AA2525" s="72"/>
      <c r="AB2525" s="72"/>
      <c r="AC2525" s="72"/>
      <c r="AD2525" s="72"/>
      <c r="AE2525" s="72"/>
      <c r="AF2525" s="128"/>
      <c r="AG2525" s="127"/>
      <c r="AN2525" s="72"/>
      <c r="AO2525" s="72"/>
      <c r="AP2525" s="72"/>
      <c r="AQ2525" s="72"/>
      <c r="AR2525" s="72"/>
      <c r="AS2525" s="72"/>
      <c r="AT2525" s="72"/>
      <c r="AU2525" s="72"/>
    </row>
    <row r="2526" spans="27:47" x14ac:dyDescent="0.2">
      <c r="AA2526" s="72"/>
      <c r="AB2526" s="72"/>
      <c r="AC2526" s="72"/>
      <c r="AD2526" s="72"/>
      <c r="AE2526" s="72"/>
      <c r="AF2526" s="128"/>
      <c r="AG2526" s="127"/>
      <c r="AN2526" s="72"/>
      <c r="AO2526" s="72"/>
      <c r="AP2526" s="72"/>
      <c r="AQ2526" s="72"/>
      <c r="AR2526" s="72"/>
      <c r="AS2526" s="72"/>
      <c r="AT2526" s="72"/>
      <c r="AU2526" s="72"/>
    </row>
    <row r="2527" spans="27:47" x14ac:dyDescent="0.2">
      <c r="AA2527" s="72"/>
      <c r="AB2527" s="72"/>
      <c r="AC2527" s="72"/>
      <c r="AD2527" s="72"/>
      <c r="AE2527" s="72"/>
      <c r="AF2527" s="128"/>
      <c r="AG2527" s="127"/>
      <c r="AN2527" s="72"/>
      <c r="AO2527" s="72"/>
      <c r="AP2527" s="72"/>
      <c r="AQ2527" s="72"/>
      <c r="AR2527" s="72"/>
      <c r="AS2527" s="72"/>
      <c r="AT2527" s="72"/>
      <c r="AU2527" s="72"/>
    </row>
    <row r="2528" spans="27:47" x14ac:dyDescent="0.2">
      <c r="AA2528" s="72"/>
      <c r="AB2528" s="72"/>
      <c r="AC2528" s="72"/>
      <c r="AD2528" s="72"/>
      <c r="AE2528" s="72"/>
      <c r="AF2528" s="128"/>
      <c r="AG2528" s="127"/>
      <c r="AN2528" s="72"/>
      <c r="AO2528" s="72"/>
      <c r="AP2528" s="72"/>
      <c r="AQ2528" s="72"/>
      <c r="AR2528" s="72"/>
      <c r="AS2528" s="72"/>
      <c r="AT2528" s="72"/>
      <c r="AU2528" s="72"/>
    </row>
    <row r="2529" spans="27:47" x14ac:dyDescent="0.2">
      <c r="AA2529" s="72"/>
      <c r="AB2529" s="72"/>
      <c r="AC2529" s="72"/>
      <c r="AD2529" s="72"/>
      <c r="AE2529" s="72"/>
      <c r="AF2529" s="128"/>
      <c r="AG2529" s="127"/>
      <c r="AN2529" s="72"/>
      <c r="AO2529" s="72"/>
      <c r="AP2529" s="72"/>
      <c r="AQ2529" s="72"/>
      <c r="AR2529" s="72"/>
      <c r="AS2529" s="72"/>
      <c r="AT2529" s="72"/>
      <c r="AU2529" s="72"/>
    </row>
    <row r="2530" spans="27:47" x14ac:dyDescent="0.2">
      <c r="AA2530" s="72"/>
      <c r="AB2530" s="72"/>
      <c r="AC2530" s="72"/>
      <c r="AD2530" s="72"/>
      <c r="AE2530" s="72"/>
      <c r="AF2530" s="128"/>
      <c r="AG2530" s="127"/>
      <c r="AN2530" s="72"/>
      <c r="AO2530" s="72"/>
      <c r="AP2530" s="72"/>
      <c r="AQ2530" s="72"/>
      <c r="AR2530" s="72"/>
      <c r="AS2530" s="72"/>
      <c r="AT2530" s="72"/>
      <c r="AU2530" s="72"/>
    </row>
    <row r="2531" spans="27:47" x14ac:dyDescent="0.2">
      <c r="AA2531" s="72"/>
      <c r="AB2531" s="72"/>
      <c r="AC2531" s="72"/>
      <c r="AD2531" s="72"/>
      <c r="AE2531" s="72"/>
      <c r="AF2531" s="128"/>
      <c r="AG2531" s="127"/>
      <c r="AN2531" s="72"/>
      <c r="AO2531" s="72"/>
      <c r="AP2531" s="72"/>
      <c r="AQ2531" s="72"/>
      <c r="AR2531" s="72"/>
      <c r="AS2531" s="72"/>
      <c r="AT2531" s="72"/>
      <c r="AU2531" s="72"/>
    </row>
    <row r="2532" spans="27:47" x14ac:dyDescent="0.2">
      <c r="AA2532" s="72"/>
      <c r="AB2532" s="72"/>
      <c r="AC2532" s="72"/>
      <c r="AD2532" s="72"/>
      <c r="AE2532" s="72"/>
      <c r="AF2532" s="128"/>
      <c r="AG2532" s="127"/>
      <c r="AN2532" s="72"/>
      <c r="AO2532" s="72"/>
      <c r="AP2532" s="72"/>
      <c r="AQ2532" s="72"/>
      <c r="AR2532" s="72"/>
      <c r="AS2532" s="72"/>
      <c r="AT2532" s="72"/>
      <c r="AU2532" s="72"/>
    </row>
    <row r="2533" spans="27:47" x14ac:dyDescent="0.2">
      <c r="AA2533" s="72"/>
      <c r="AB2533" s="72"/>
      <c r="AC2533" s="72"/>
      <c r="AD2533" s="72"/>
      <c r="AE2533" s="72"/>
      <c r="AF2533" s="128"/>
      <c r="AG2533" s="127"/>
      <c r="AN2533" s="72"/>
      <c r="AO2533" s="72"/>
      <c r="AP2533" s="72"/>
      <c r="AQ2533" s="72"/>
      <c r="AR2533" s="72"/>
      <c r="AS2533" s="72"/>
      <c r="AT2533" s="72"/>
      <c r="AU2533" s="72"/>
    </row>
    <row r="2534" spans="27:47" x14ac:dyDescent="0.2">
      <c r="AA2534" s="72"/>
      <c r="AB2534" s="72"/>
      <c r="AC2534" s="72"/>
      <c r="AD2534" s="72"/>
      <c r="AE2534" s="72"/>
      <c r="AF2534" s="128"/>
      <c r="AG2534" s="127"/>
      <c r="AN2534" s="72"/>
      <c r="AO2534" s="72"/>
      <c r="AP2534" s="72"/>
      <c r="AQ2534" s="72"/>
      <c r="AR2534" s="72"/>
      <c r="AS2534" s="72"/>
      <c r="AT2534" s="72"/>
      <c r="AU2534" s="72"/>
    </row>
    <row r="2535" spans="27:47" x14ac:dyDescent="0.2">
      <c r="AA2535" s="72"/>
      <c r="AB2535" s="72"/>
      <c r="AC2535" s="72"/>
      <c r="AD2535" s="72"/>
      <c r="AE2535" s="72"/>
      <c r="AF2535" s="128"/>
      <c r="AG2535" s="127"/>
      <c r="AN2535" s="72"/>
      <c r="AO2535" s="72"/>
      <c r="AP2535" s="72"/>
      <c r="AQ2535" s="72"/>
      <c r="AR2535" s="72"/>
      <c r="AS2535" s="72"/>
      <c r="AT2535" s="72"/>
      <c r="AU2535" s="72"/>
    </row>
    <row r="2536" spans="27:47" x14ac:dyDescent="0.2">
      <c r="AA2536" s="72"/>
      <c r="AB2536" s="72"/>
      <c r="AC2536" s="72"/>
      <c r="AD2536" s="72"/>
      <c r="AE2536" s="72"/>
      <c r="AF2536" s="128"/>
      <c r="AG2536" s="127"/>
      <c r="AN2536" s="72"/>
      <c r="AO2536" s="72"/>
      <c r="AP2536" s="72"/>
      <c r="AQ2536" s="72"/>
      <c r="AR2536" s="72"/>
      <c r="AS2536" s="72"/>
      <c r="AT2536" s="72"/>
      <c r="AU2536" s="72"/>
    </row>
    <row r="2537" spans="27:47" x14ac:dyDescent="0.2">
      <c r="AA2537" s="72"/>
      <c r="AB2537" s="72"/>
      <c r="AC2537" s="72"/>
      <c r="AD2537" s="72"/>
      <c r="AE2537" s="72"/>
      <c r="AF2537" s="128"/>
      <c r="AG2537" s="127"/>
      <c r="AN2537" s="72"/>
      <c r="AO2537" s="72"/>
      <c r="AP2537" s="72"/>
      <c r="AQ2537" s="72"/>
      <c r="AR2537" s="72"/>
      <c r="AS2537" s="72"/>
      <c r="AT2537" s="72"/>
      <c r="AU2537" s="72"/>
    </row>
    <row r="2538" spans="27:47" x14ac:dyDescent="0.2">
      <c r="AA2538" s="72"/>
      <c r="AB2538" s="72"/>
      <c r="AC2538" s="72"/>
      <c r="AD2538" s="72"/>
      <c r="AE2538" s="72"/>
      <c r="AF2538" s="128"/>
      <c r="AG2538" s="127"/>
      <c r="AN2538" s="72"/>
      <c r="AO2538" s="72"/>
      <c r="AP2538" s="72"/>
      <c r="AQ2538" s="72"/>
      <c r="AR2538" s="72"/>
      <c r="AS2538" s="72"/>
      <c r="AT2538" s="72"/>
      <c r="AU2538" s="72"/>
    </row>
    <row r="2539" spans="27:47" x14ac:dyDescent="0.2">
      <c r="AA2539" s="72"/>
      <c r="AB2539" s="72"/>
      <c r="AC2539" s="72"/>
      <c r="AD2539" s="72"/>
      <c r="AE2539" s="72"/>
      <c r="AF2539" s="128"/>
      <c r="AG2539" s="127"/>
      <c r="AN2539" s="72"/>
      <c r="AO2539" s="72"/>
      <c r="AP2539" s="72"/>
      <c r="AQ2539" s="72"/>
      <c r="AR2539" s="72"/>
      <c r="AS2539" s="72"/>
      <c r="AT2539" s="72"/>
      <c r="AU2539" s="72"/>
    </row>
    <row r="2540" spans="27:47" x14ac:dyDescent="0.2">
      <c r="AA2540" s="72"/>
      <c r="AB2540" s="72"/>
      <c r="AC2540" s="72"/>
      <c r="AD2540" s="72"/>
      <c r="AE2540" s="72"/>
      <c r="AF2540" s="128"/>
      <c r="AG2540" s="127"/>
      <c r="AN2540" s="72"/>
      <c r="AO2540" s="72"/>
      <c r="AP2540" s="72"/>
      <c r="AQ2540" s="72"/>
      <c r="AR2540" s="72"/>
      <c r="AS2540" s="72"/>
      <c r="AT2540" s="72"/>
      <c r="AU2540" s="72"/>
    </row>
    <row r="2541" spans="27:47" x14ac:dyDescent="0.2">
      <c r="AA2541" s="72"/>
      <c r="AB2541" s="72"/>
      <c r="AC2541" s="72"/>
      <c r="AD2541" s="72"/>
      <c r="AE2541" s="72"/>
      <c r="AF2541" s="128"/>
      <c r="AG2541" s="127"/>
      <c r="AN2541" s="72"/>
      <c r="AO2541" s="72"/>
      <c r="AP2541" s="72"/>
      <c r="AQ2541" s="72"/>
      <c r="AR2541" s="72"/>
      <c r="AS2541" s="72"/>
      <c r="AT2541" s="72"/>
      <c r="AU2541" s="72"/>
    </row>
    <row r="2542" spans="27:47" x14ac:dyDescent="0.2">
      <c r="AA2542" s="72"/>
      <c r="AB2542" s="72"/>
      <c r="AC2542" s="72"/>
      <c r="AD2542" s="72"/>
      <c r="AE2542" s="72"/>
      <c r="AF2542" s="128"/>
      <c r="AG2542" s="127"/>
      <c r="AN2542" s="72"/>
      <c r="AO2542" s="72"/>
      <c r="AP2542" s="72"/>
      <c r="AQ2542" s="72"/>
      <c r="AR2542" s="72"/>
      <c r="AS2542" s="72"/>
      <c r="AT2542" s="72"/>
      <c r="AU2542" s="72"/>
    </row>
  </sheetData>
  <sheetProtection sheet="1"/>
  <phoneticPr fontId="0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6"/>
  </sheetPr>
  <dimension ref="A1:BL2542"/>
  <sheetViews>
    <sheetView topLeftCell="A94" workbookViewId="0">
      <selection activeCell="R132" sqref="R132"/>
    </sheetView>
  </sheetViews>
  <sheetFormatPr defaultColWidth="10.28515625" defaultRowHeight="12.75" x14ac:dyDescent="0.2"/>
  <cols>
    <col min="1" max="1" width="14.42578125" customWidth="1"/>
    <col min="2" max="2" width="5.140625" customWidth="1"/>
    <col min="3" max="4" width="11.85546875" customWidth="1"/>
    <col min="5" max="5" width="10" bestFit="1" customWidth="1"/>
    <col min="6" max="6" width="15.42578125" customWidth="1"/>
    <col min="7" max="15" width="8.140625" customWidth="1"/>
    <col min="16" max="16" width="8" customWidth="1"/>
    <col min="17" max="17" width="11.140625" customWidth="1"/>
    <col min="18" max="18" width="9.85546875" customWidth="1"/>
    <col min="19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 x14ac:dyDescent="0.35">
      <c r="A1" s="1" t="s">
        <v>856</v>
      </c>
      <c r="B1" s="21"/>
      <c r="C1" s="22"/>
      <c r="R1" s="7" t="s">
        <v>754</v>
      </c>
      <c r="S1" s="9" t="s">
        <v>766</v>
      </c>
      <c r="AA1" s="90" t="s">
        <v>662</v>
      </c>
      <c r="AB1" s="91"/>
      <c r="AC1" s="91" t="s">
        <v>663</v>
      </c>
      <c r="AD1" s="91" t="s">
        <v>664</v>
      </c>
      <c r="AE1" s="92"/>
      <c r="AW1" s="93" t="s">
        <v>754</v>
      </c>
      <c r="AX1" s="94" t="s">
        <v>692</v>
      </c>
      <c r="AY1" s="9" t="s">
        <v>665</v>
      </c>
      <c r="AZ1" s="95" t="s">
        <v>666</v>
      </c>
      <c r="BA1" s="96" t="s">
        <v>667</v>
      </c>
      <c r="BB1" s="95" t="s">
        <v>668</v>
      </c>
      <c r="BC1" s="96" t="s">
        <v>669</v>
      </c>
      <c r="BD1" s="95" t="s">
        <v>670</v>
      </c>
      <c r="BE1" s="97" t="s">
        <v>671</v>
      </c>
      <c r="BF1" s="96" t="s">
        <v>672</v>
      </c>
      <c r="BG1" s="95" t="s">
        <v>673</v>
      </c>
      <c r="BH1" s="97" t="s">
        <v>674</v>
      </c>
      <c r="BI1" s="96" t="s">
        <v>675</v>
      </c>
      <c r="BJ1" s="95" t="s">
        <v>676</v>
      </c>
      <c r="BK1" s="97" t="s">
        <v>677</v>
      </c>
      <c r="BL1" s="96" t="s">
        <v>903</v>
      </c>
    </row>
    <row r="2" spans="1:64" ht="16.5" thickBot="1" x14ac:dyDescent="0.35">
      <c r="A2" t="s">
        <v>769</v>
      </c>
      <c r="B2" t="s">
        <v>770</v>
      </c>
      <c r="D2" s="11" t="s">
        <v>771</v>
      </c>
      <c r="R2">
        <v>-7000</v>
      </c>
      <c r="S2" s="12">
        <f t="shared" ref="S2:S13" si="0">+D$11+D$12*R2+D$13*R2^2</f>
        <v>0.26967453543446224</v>
      </c>
      <c r="AA2" s="98" t="s">
        <v>29</v>
      </c>
      <c r="AB2" s="99">
        <f>C7</f>
        <v>56486.428899999999</v>
      </c>
      <c r="AC2" s="100" t="s">
        <v>30</v>
      </c>
      <c r="AD2" s="99">
        <f>C8</f>
        <v>2.1391800000000001</v>
      </c>
      <c r="AE2" s="101" t="s">
        <v>659</v>
      </c>
      <c r="AW2">
        <v>-7000</v>
      </c>
      <c r="AX2">
        <f t="shared" ref="AX2:AX33" si="1">AB$3+AB$4*AW2+AB$5*AW2^2+AZ2</f>
        <v>0.24296237884934874</v>
      </c>
      <c r="AY2">
        <f t="shared" ref="AY2:AY33" si="2">AB$3+AB$4*AW2+AB$5*AW2^2</f>
        <v>0.26967453543446224</v>
      </c>
      <c r="AZ2" s="72">
        <f t="shared" ref="AZ2:AZ33" si="3">$AB$6*($AB$11/BA2*BB2+$AB$12)</f>
        <v>-2.6712156585113497E-2</v>
      </c>
      <c r="BA2">
        <f t="shared" ref="BA2:BA33" si="4">1+$AB$7*COS(BC2)</f>
        <v>0.45053640744086743</v>
      </c>
      <c r="BB2">
        <f t="shared" ref="BB2:BB33" si="5">SIN(BC2+RADIANS($AB$9))</f>
        <v>-0.7392444982568771</v>
      </c>
      <c r="BC2">
        <f t="shared" ref="BC2:BC33" si="6">2*ATAN(BD2)</f>
        <v>0.76201727415229248</v>
      </c>
      <c r="BD2">
        <f t="shared" ref="BD2:BD33" si="7">SQRT((1+$AB$7)/(1-$AB$7))*TAN(BE2/2)</f>
        <v>0.40058273868151156</v>
      </c>
      <c r="BE2">
        <f t="shared" ref="BE2:BK11" si="8">$BL2+$AB$7*SIN(BF2)</f>
        <v>7.934116971789507</v>
      </c>
      <c r="BF2">
        <f t="shared" si="8"/>
        <v>7.9341175904695982</v>
      </c>
      <c r="BG2">
        <f t="shared" si="8"/>
        <v>7.9341277656613025</v>
      </c>
      <c r="BH2">
        <f t="shared" si="8"/>
        <v>7.9342949285421618</v>
      </c>
      <c r="BI2">
        <f t="shared" si="8"/>
        <v>7.9369930858297852</v>
      </c>
      <c r="BJ2">
        <f t="shared" si="8"/>
        <v>7.9723382321084859</v>
      </c>
      <c r="BK2">
        <f t="shared" si="8"/>
        <v>8.1826678232231025</v>
      </c>
      <c r="BL2">
        <f t="shared" ref="BL2:BL33" si="9">RADIANS($AB$9)+$AB$18*(AW2-AB$15)</f>
        <v>8.6911896283921326</v>
      </c>
    </row>
    <row r="3" spans="1:64" ht="13.5" thickBot="1" x14ac:dyDescent="0.25">
      <c r="A3" t="s">
        <v>774</v>
      </c>
      <c r="C3" s="14" t="s">
        <v>43</v>
      </c>
      <c r="D3" t="s">
        <v>800</v>
      </c>
      <c r="R3">
        <v>-6000</v>
      </c>
      <c r="S3" s="12">
        <f t="shared" si="0"/>
        <v>0.2228105110027572</v>
      </c>
      <c r="AA3" s="102" t="s">
        <v>678</v>
      </c>
      <c r="AB3" s="103">
        <f t="shared" ref="AB3:AB10" si="10">AC3*AD3</f>
        <v>6.0897141343279346E-3</v>
      </c>
      <c r="AC3" s="104">
        <v>0.60897141343279348</v>
      </c>
      <c r="AD3">
        <v>0.01</v>
      </c>
      <c r="AE3" s="105"/>
      <c r="AW3">
        <v>-6900</v>
      </c>
      <c r="AX3">
        <f t="shared" si="1"/>
        <v>0.23827635288660065</v>
      </c>
      <c r="AY3">
        <f t="shared" si="2"/>
        <v>0.2648499972418879</v>
      </c>
      <c r="AZ3" s="72">
        <f t="shared" si="3"/>
        <v>-2.6573644355287241E-2</v>
      </c>
      <c r="BA3">
        <f t="shared" si="4"/>
        <v>0.46002507902621648</v>
      </c>
      <c r="BB3">
        <f t="shared" si="5"/>
        <v>-0.75119879007347523</v>
      </c>
      <c r="BC3">
        <f t="shared" si="6"/>
        <v>0.77994581337656632</v>
      </c>
      <c r="BD3">
        <f t="shared" si="7"/>
        <v>0.4110232443408125</v>
      </c>
      <c r="BE3">
        <f t="shared" si="8"/>
        <v>7.959734640504295</v>
      </c>
      <c r="BF3">
        <f t="shared" si="8"/>
        <v>7.959736820152937</v>
      </c>
      <c r="BG3">
        <f t="shared" si="8"/>
        <v>7.9597640036624506</v>
      </c>
      <c r="BH3">
        <f t="shared" si="8"/>
        <v>7.9601024403077458</v>
      </c>
      <c r="BI3">
        <f t="shared" si="8"/>
        <v>7.9642293742209773</v>
      </c>
      <c r="BJ3">
        <f t="shared" si="8"/>
        <v>8.0058166510494608</v>
      </c>
      <c r="BK3">
        <f t="shared" si="8"/>
        <v>8.2200558219994093</v>
      </c>
      <c r="BL3">
        <f t="shared" si="9"/>
        <v>8.7150014085981891</v>
      </c>
    </row>
    <row r="4" spans="1:64" ht="14.25" thickTop="1" thickBot="1" x14ac:dyDescent="0.25">
      <c r="A4" s="8" t="s">
        <v>745</v>
      </c>
      <c r="C4" s="3">
        <v>41903.461000000003</v>
      </c>
      <c r="D4" s="4">
        <v>2.1391810000000002</v>
      </c>
      <c r="R4">
        <v>-5000</v>
      </c>
      <c r="S4" s="12">
        <f t="shared" si="0"/>
        <v>0.17901616989113792</v>
      </c>
      <c r="AA4" s="106" t="s">
        <v>679</v>
      </c>
      <c r="AB4" s="107">
        <f t="shared" si="10"/>
        <v>-2.6911082851147591E-5</v>
      </c>
      <c r="AC4" s="108">
        <v>-2.6911082851147587</v>
      </c>
      <c r="AD4" s="12">
        <v>1.0000000000000001E-5</v>
      </c>
      <c r="AE4" s="105"/>
      <c r="AW4">
        <v>-6800</v>
      </c>
      <c r="AX4">
        <f t="shared" si="1"/>
        <v>0.23364200622198775</v>
      </c>
      <c r="AY4">
        <f t="shared" si="2"/>
        <v>0.26005615588251441</v>
      </c>
      <c r="AZ4" s="72">
        <f t="shared" si="3"/>
        <v>-2.6414149660526666E-2</v>
      </c>
      <c r="BA4">
        <f t="shared" si="4"/>
        <v>0.47011109223765668</v>
      </c>
      <c r="BB4">
        <f t="shared" si="5"/>
        <v>-0.76341510275627289</v>
      </c>
      <c r="BC4">
        <f t="shared" si="6"/>
        <v>0.79865347643358775</v>
      </c>
      <c r="BD4">
        <f t="shared" si="7"/>
        <v>0.42199983436431815</v>
      </c>
      <c r="BE4">
        <f t="shared" si="8"/>
        <v>7.9859031468727748</v>
      </c>
      <c r="BF4">
        <f t="shared" si="8"/>
        <v>7.9859091926161714</v>
      </c>
      <c r="BG4">
        <f t="shared" si="8"/>
        <v>7.9859696907822668</v>
      </c>
      <c r="BH4">
        <f t="shared" si="8"/>
        <v>7.9865735687245429</v>
      </c>
      <c r="BI4">
        <f t="shared" si="8"/>
        <v>7.9924579135062528</v>
      </c>
      <c r="BJ4">
        <f t="shared" si="8"/>
        <v>8.0403700024936118</v>
      </c>
      <c r="BK4">
        <f t="shared" si="8"/>
        <v>8.2577244420974232</v>
      </c>
      <c r="BL4">
        <f t="shared" si="9"/>
        <v>8.7388131888042455</v>
      </c>
    </row>
    <row r="5" spans="1:64" ht="13.5" thickTop="1" x14ac:dyDescent="0.2">
      <c r="A5" s="85" t="s">
        <v>956</v>
      </c>
      <c r="B5" s="19"/>
      <c r="C5" s="67">
        <v>8</v>
      </c>
      <c r="D5" s="19" t="s">
        <v>957</v>
      </c>
      <c r="R5">
        <v>-4000</v>
      </c>
      <c r="S5" s="12">
        <f t="shared" si="0"/>
        <v>0.13829151209960439</v>
      </c>
      <c r="AA5" s="106" t="s">
        <v>661</v>
      </c>
      <c r="AB5" s="107">
        <f t="shared" si="10"/>
        <v>1.5348416600428812E-9</v>
      </c>
      <c r="AC5" s="108">
        <v>1.5348416600428811</v>
      </c>
      <c r="AD5">
        <v>1.0000000000000001E-9</v>
      </c>
      <c r="AE5" s="105"/>
      <c r="AW5">
        <v>-6700</v>
      </c>
      <c r="AX5">
        <f t="shared" si="1"/>
        <v>0.22906062985142286</v>
      </c>
      <c r="AY5">
        <f t="shared" si="2"/>
        <v>0.25529301135634175</v>
      </c>
      <c r="AZ5" s="72">
        <f t="shared" si="3"/>
        <v>-2.6232381504918873E-2</v>
      </c>
      <c r="BA5">
        <f t="shared" si="4"/>
        <v>0.48085218294603882</v>
      </c>
      <c r="BB5">
        <f t="shared" si="5"/>
        <v>-0.77589915354995975</v>
      </c>
      <c r="BC5">
        <f t="shared" si="6"/>
        <v>0.81820860453962219</v>
      </c>
      <c r="BD5">
        <f t="shared" si="7"/>
        <v>0.43356671984859846</v>
      </c>
      <c r="BE5">
        <f t="shared" si="8"/>
        <v>8.0126581492730971</v>
      </c>
      <c r="BF5">
        <f t="shared" si="8"/>
        <v>8.0126724418132262</v>
      </c>
      <c r="BG5">
        <f t="shared" si="8"/>
        <v>8.0127914801796081</v>
      </c>
      <c r="BH5">
        <f t="shared" si="8"/>
        <v>8.013779499912502</v>
      </c>
      <c r="BI5">
        <f t="shared" si="8"/>
        <v>8.0217575648344006</v>
      </c>
      <c r="BJ5">
        <f t="shared" si="8"/>
        <v>8.0760028061005951</v>
      </c>
      <c r="BK5">
        <f t="shared" si="8"/>
        <v>8.2956658270480101</v>
      </c>
      <c r="BL5">
        <f t="shared" si="9"/>
        <v>8.762624969010302</v>
      </c>
    </row>
    <row r="6" spans="1:64" x14ac:dyDescent="0.2">
      <c r="A6" s="8" t="s">
        <v>746</v>
      </c>
      <c r="C6" s="6" t="s">
        <v>773</v>
      </c>
      <c r="D6" s="6" t="s">
        <v>772</v>
      </c>
      <c r="E6" s="6" t="s">
        <v>757</v>
      </c>
      <c r="R6">
        <v>-3000</v>
      </c>
      <c r="S6" s="12">
        <f t="shared" si="0"/>
        <v>0.10063653762815664</v>
      </c>
      <c r="AA6" s="106" t="s">
        <v>680</v>
      </c>
      <c r="AB6" s="107">
        <f t="shared" si="10"/>
        <v>4.1657690513492371E-2</v>
      </c>
      <c r="AC6" s="108">
        <v>4.1657690513492369</v>
      </c>
      <c r="AD6">
        <v>0.01</v>
      </c>
      <c r="AE6" s="105" t="s">
        <v>659</v>
      </c>
      <c r="AW6">
        <v>-6600</v>
      </c>
      <c r="AX6">
        <f t="shared" si="1"/>
        <v>0.22453364330600178</v>
      </c>
      <c r="AY6">
        <f t="shared" si="2"/>
        <v>0.25056056366336993</v>
      </c>
      <c r="AZ6">
        <f t="shared" si="3"/>
        <v>-2.6026920357368134E-2</v>
      </c>
      <c r="BA6">
        <f t="shared" si="4"/>
        <v>0.49231393844244586</v>
      </c>
      <c r="BB6">
        <f t="shared" si="5"/>
        <v>-0.78865538618486375</v>
      </c>
      <c r="BC6">
        <f t="shared" si="6"/>
        <v>0.83868843768436796</v>
      </c>
      <c r="BD6">
        <f t="shared" si="7"/>
        <v>0.4457862147996729</v>
      </c>
      <c r="BE6">
        <f t="shared" si="8"/>
        <v>8.0400391848555071</v>
      </c>
      <c r="BF6">
        <f t="shared" si="8"/>
        <v>8.0400692981762756</v>
      </c>
      <c r="BG6">
        <f t="shared" si="8"/>
        <v>8.0402834737722877</v>
      </c>
      <c r="BH6">
        <f t="shared" si="8"/>
        <v>8.0417997952775444</v>
      </c>
      <c r="BI6">
        <f t="shared" si="8"/>
        <v>8.0522074549235576</v>
      </c>
      <c r="BJ6">
        <f t="shared" si="8"/>
        <v>8.1127167299997165</v>
      </c>
      <c r="BK6">
        <f t="shared" si="8"/>
        <v>8.3338719657314293</v>
      </c>
      <c r="BL6">
        <f t="shared" si="9"/>
        <v>8.7864367492163584</v>
      </c>
    </row>
    <row r="7" spans="1:64" x14ac:dyDescent="0.2">
      <c r="A7" t="s">
        <v>747</v>
      </c>
      <c r="C7">
        <v>56486.428899999999</v>
      </c>
      <c r="R7">
        <v>-2000</v>
      </c>
      <c r="S7" s="12">
        <f t="shared" si="0"/>
        <v>6.6051246476794639E-2</v>
      </c>
      <c r="AA7" s="109" t="s">
        <v>686</v>
      </c>
      <c r="AB7" s="110">
        <f t="shared" si="10"/>
        <v>-0.75951005182871023</v>
      </c>
      <c r="AC7" s="108">
        <v>-0.75951005182871023</v>
      </c>
      <c r="AD7">
        <v>1</v>
      </c>
      <c r="AE7" s="105"/>
      <c r="AW7">
        <v>-6500</v>
      </c>
      <c r="AX7">
        <f t="shared" si="1"/>
        <v>0.2200626149833885</v>
      </c>
      <c r="AY7">
        <f t="shared" si="2"/>
        <v>0.245858812803599</v>
      </c>
      <c r="AZ7">
        <f t="shared" si="3"/>
        <v>-2.5796197820210514E-2</v>
      </c>
      <c r="BA7">
        <f t="shared" si="4"/>
        <v>0.50457124843407064</v>
      </c>
      <c r="BB7">
        <f t="shared" si="5"/>
        <v>-0.80168648323046776</v>
      </c>
      <c r="BC7">
        <f t="shared" si="6"/>
        <v>0.86018078105986084</v>
      </c>
      <c r="BD7">
        <f t="shared" si="7"/>
        <v>0.45873043068457203</v>
      </c>
      <c r="BE7">
        <f t="shared" si="8"/>
        <v>8.0680903997638911</v>
      </c>
      <c r="BF7">
        <f t="shared" si="8"/>
        <v>8.0681485323864539</v>
      </c>
      <c r="BG7">
        <f t="shared" si="8"/>
        <v>8.068508364603364</v>
      </c>
      <c r="BH7">
        <f t="shared" si="8"/>
        <v>8.0707225835175009</v>
      </c>
      <c r="BI7">
        <f t="shared" si="8"/>
        <v>8.0838861385896124</v>
      </c>
      <c r="BJ7">
        <f t="shared" si="8"/>
        <v>8.1505105033669487</v>
      </c>
      <c r="BK7">
        <f t="shared" si="8"/>
        <v>8.3723346969194363</v>
      </c>
      <c r="BL7">
        <f t="shared" si="9"/>
        <v>8.8102485294224149</v>
      </c>
    </row>
    <row r="8" spans="1:64" ht="15.75" x14ac:dyDescent="0.3">
      <c r="A8" t="s">
        <v>748</v>
      </c>
      <c r="C8">
        <v>2.1391800000000001</v>
      </c>
      <c r="R8">
        <v>-1000</v>
      </c>
      <c r="S8" s="12">
        <f t="shared" si="0"/>
        <v>3.453563864551841E-2</v>
      </c>
      <c r="AA8" s="106" t="s">
        <v>31</v>
      </c>
      <c r="AB8" s="110">
        <f t="shared" si="10"/>
        <v>154.54479496795784</v>
      </c>
      <c r="AC8" s="108">
        <v>15.454479496795784</v>
      </c>
      <c r="AD8">
        <v>10</v>
      </c>
      <c r="AE8" s="105" t="s">
        <v>660</v>
      </c>
      <c r="AW8">
        <v>-6400</v>
      </c>
      <c r="AX8">
        <f t="shared" si="1"/>
        <v>0.215649287475353</v>
      </c>
      <c r="AY8">
        <f t="shared" si="2"/>
        <v>0.24118775877702894</v>
      </c>
      <c r="AZ8">
        <f t="shared" si="3"/>
        <v>-2.5538471301675948E-2</v>
      </c>
      <c r="BA8">
        <f t="shared" si="4"/>
        <v>0.51771010898061576</v>
      </c>
      <c r="BB8">
        <f t="shared" si="5"/>
        <v>-0.81499271415046282</v>
      </c>
      <c r="BC8">
        <f t="shared" si="6"/>
        <v>0.88278608857994123</v>
      </c>
      <c r="BD8">
        <f t="shared" si="7"/>
        <v>0.47248343587030461</v>
      </c>
      <c r="BE8">
        <f t="shared" si="8"/>
        <v>8.0968614635419645</v>
      </c>
      <c r="BF8">
        <f t="shared" si="8"/>
        <v>8.0969661911618864</v>
      </c>
      <c r="BG8">
        <f t="shared" si="8"/>
        <v>8.0975386310565938</v>
      </c>
      <c r="BH8">
        <f t="shared" si="8"/>
        <v>8.1006445703877699</v>
      </c>
      <c r="BI8">
        <f t="shared" si="8"/>
        <v>8.1168706767443339</v>
      </c>
      <c r="BJ8">
        <f t="shared" si="8"/>
        <v>8.1893798401262927</v>
      </c>
      <c r="BK8">
        <f t="shared" si="8"/>
        <v>8.4110457139024852</v>
      </c>
      <c r="BL8">
        <f t="shared" si="9"/>
        <v>8.8340603096284713</v>
      </c>
    </row>
    <row r="9" spans="1:64" ht="15.75" x14ac:dyDescent="0.3">
      <c r="A9" s="86" t="s">
        <v>958</v>
      </c>
      <c r="B9" s="86"/>
      <c r="C9" s="86">
        <v>133</v>
      </c>
      <c r="D9" s="86" t="str">
        <f>"F"&amp;C9</f>
        <v>F133</v>
      </c>
      <c r="E9" s="86" t="str">
        <f>"G"&amp;C9</f>
        <v>G133</v>
      </c>
      <c r="R9">
        <v>0</v>
      </c>
      <c r="S9" s="12">
        <f t="shared" si="0"/>
        <v>6.0897141343279346E-3</v>
      </c>
      <c r="AA9" s="111" t="s">
        <v>32</v>
      </c>
      <c r="AB9" s="110">
        <f t="shared" si="10"/>
        <v>184.00672439861057</v>
      </c>
      <c r="AC9" s="108">
        <v>18.400672439861058</v>
      </c>
      <c r="AD9">
        <v>10</v>
      </c>
      <c r="AE9" s="105" t="s">
        <v>691</v>
      </c>
      <c r="AW9">
        <v>-6300</v>
      </c>
      <c r="AX9">
        <f t="shared" si="1"/>
        <v>0.21129560929232455</v>
      </c>
      <c r="AY9">
        <f t="shared" si="2"/>
        <v>0.23654740158365972</v>
      </c>
      <c r="AZ9">
        <f t="shared" si="3"/>
        <v>-2.5251792291335187E-2</v>
      </c>
      <c r="BA9">
        <f t="shared" si="4"/>
        <v>0.53182987895057199</v>
      </c>
      <c r="BB9">
        <f t="shared" si="5"/>
        <v>-0.82857104750390453</v>
      </c>
      <c r="BC9">
        <f t="shared" si="6"/>
        <v>0.90662008050581822</v>
      </c>
      <c r="BD9">
        <f t="shared" si="7"/>
        <v>0.48714403084191044</v>
      </c>
      <c r="BE9">
        <f t="shared" si="8"/>
        <v>8.1264087061528976</v>
      </c>
      <c r="BF9">
        <f t="shared" si="8"/>
        <v>8.1265870361318129</v>
      </c>
      <c r="BG9">
        <f t="shared" si="8"/>
        <v>8.1274577451458967</v>
      </c>
      <c r="BH9">
        <f t="shared" si="8"/>
        <v>8.1316708191751168</v>
      </c>
      <c r="BI9">
        <f t="shared" si="8"/>
        <v>8.1512356364152083</v>
      </c>
      <c r="BJ9">
        <f t="shared" si="8"/>
        <v>8.2293173745807184</v>
      </c>
      <c r="BK9">
        <f t="shared" si="8"/>
        <v>8.449996569199417</v>
      </c>
      <c r="BL9">
        <f t="shared" si="9"/>
        <v>8.8578720898345278</v>
      </c>
    </row>
    <row r="10" spans="1:64" ht="13.5" thickBot="1" x14ac:dyDescent="0.25">
      <c r="C10" s="7" t="s">
        <v>764</v>
      </c>
      <c r="D10" s="7" t="s">
        <v>765</v>
      </c>
      <c r="R10">
        <v>1000</v>
      </c>
      <c r="S10" s="12">
        <f t="shared" si="0"/>
        <v>-1.9286527056776775E-2</v>
      </c>
      <c r="AA10" s="112" t="s">
        <v>688</v>
      </c>
      <c r="AB10" s="113">
        <f t="shared" si="10"/>
        <v>-7715.5358645734777</v>
      </c>
      <c r="AC10" s="114">
        <v>-0.77155358645734773</v>
      </c>
      <c r="AD10">
        <v>10000</v>
      </c>
      <c r="AE10" s="105" t="s">
        <v>687</v>
      </c>
      <c r="AW10">
        <v>-6200</v>
      </c>
      <c r="AX10">
        <f t="shared" si="1"/>
        <v>0.20700377466743766</v>
      </c>
      <c r="AY10">
        <f t="shared" si="2"/>
        <v>0.23193774122349137</v>
      </c>
      <c r="AZ10">
        <f t="shared" si="3"/>
        <v>-2.4933966556053701E-2</v>
      </c>
      <c r="BA10">
        <f t="shared" si="4"/>
        <v>0.54704611611403586</v>
      </c>
      <c r="BB10">
        <f t="shared" si="5"/>
        <v>-0.84241391913076746</v>
      </c>
      <c r="BC10">
        <f t="shared" si="6"/>
        <v>0.93181704375931518</v>
      </c>
      <c r="BD10">
        <f t="shared" si="7"/>
        <v>0.50282934437007387</v>
      </c>
      <c r="BE10">
        <f t="shared" si="8"/>
        <v>8.1567965179761259</v>
      </c>
      <c r="BF10">
        <f t="shared" si="8"/>
        <v>8.157086187183193</v>
      </c>
      <c r="BG10">
        <f t="shared" si="8"/>
        <v>8.1583613405074153</v>
      </c>
      <c r="BH10">
        <f t="shared" si="8"/>
        <v>8.1639142516558536</v>
      </c>
      <c r="BI10">
        <f t="shared" si="8"/>
        <v>8.1870520219929475</v>
      </c>
      <c r="BJ10">
        <f t="shared" si="8"/>
        <v>8.2703126097216515</v>
      </c>
      <c r="BK10">
        <f t="shared" si="8"/>
        <v>8.4891786793469688</v>
      </c>
      <c r="BL10">
        <f t="shared" si="9"/>
        <v>8.8816838700405842</v>
      </c>
    </row>
    <row r="11" spans="1:64" ht="14.25" x14ac:dyDescent="0.2">
      <c r="A11" t="s">
        <v>760</v>
      </c>
      <c r="C11" s="20" t="e">
        <f ca="1">INTERCEPT(INDIRECT(E9):G803,INDIRECT(D9):F803)</f>
        <v>#DIV/0!</v>
      </c>
      <c r="D11" s="129">
        <f>AB3</f>
        <v>6.0897141343279346E-3</v>
      </c>
      <c r="E11" s="16">
        <v>1.555821818335976</v>
      </c>
      <c r="F11" s="12">
        <v>9.9999999999999995E-7</v>
      </c>
      <c r="R11">
        <v>2000</v>
      </c>
      <c r="S11" s="12">
        <f t="shared" si="0"/>
        <v>-4.1593084927795718E-2</v>
      </c>
      <c r="AA11" s="115" t="s">
        <v>33</v>
      </c>
      <c r="AB11" s="25">
        <f>1-AB7^2</f>
        <v>0.42314448117114989</v>
      </c>
      <c r="AC11" s="25">
        <f>SUM(AE21:AE1950)</f>
        <v>1.5762751590655406</v>
      </c>
      <c r="AD11" s="115" t="s">
        <v>34</v>
      </c>
      <c r="AE11" s="105"/>
      <c r="AW11">
        <v>-6100</v>
      </c>
      <c r="AX11">
        <f t="shared" si="1"/>
        <v>0.2027762733853159</v>
      </c>
      <c r="AY11">
        <f t="shared" si="2"/>
        <v>0.22735877769652385</v>
      </c>
      <c r="AZ11">
        <f t="shared" si="3"/>
        <v>-2.4582504311207953E-2</v>
      </c>
      <c r="BA11">
        <f t="shared" si="4"/>
        <v>0.56349415337504327</v>
      </c>
      <c r="BB11">
        <f t="shared" si="5"/>
        <v>-0.85650749269031057</v>
      </c>
      <c r="BC11">
        <f t="shared" si="6"/>
        <v>0.95853400224774765</v>
      </c>
      <c r="BD11">
        <f t="shared" si="7"/>
        <v>0.51967953171621106</v>
      </c>
      <c r="BE11">
        <f t="shared" si="8"/>
        <v>8.1880990518339392</v>
      </c>
      <c r="BF11">
        <f t="shared" si="8"/>
        <v>8.1885509562844856</v>
      </c>
      <c r="BG11">
        <f t="shared" si="8"/>
        <v>8.1903582654816205</v>
      </c>
      <c r="BH11">
        <f t="shared" si="8"/>
        <v>8.1974948180612444</v>
      </c>
      <c r="BI11">
        <f t="shared" si="8"/>
        <v>8.2243861496863673</v>
      </c>
      <c r="BJ11">
        <f t="shared" si="8"/>
        <v>8.312351878901266</v>
      </c>
      <c r="BK11">
        <f t="shared" si="8"/>
        <v>8.5285833297663629</v>
      </c>
      <c r="BL11">
        <f t="shared" si="9"/>
        <v>8.9054956502466407</v>
      </c>
    </row>
    <row r="12" spans="1:64" x14ac:dyDescent="0.2">
      <c r="A12" t="s">
        <v>761</v>
      </c>
      <c r="C12" s="20" t="e">
        <f ca="1">SLOPE(INDIRECT(E9):G803,INDIRECT(D9):F803)</f>
        <v>#DIV/0!</v>
      </c>
      <c r="D12" s="129">
        <f>AB4</f>
        <v>-2.6911082851147591E-5</v>
      </c>
      <c r="E12" s="17">
        <v>-95.723013573269057</v>
      </c>
      <c r="F12" s="12">
        <v>9.9999999999999995E-8</v>
      </c>
      <c r="R12">
        <v>3000</v>
      </c>
      <c r="S12" s="12">
        <f t="shared" si="0"/>
        <v>-6.0829959478728907E-2</v>
      </c>
      <c r="AA12" s="116" t="s">
        <v>682</v>
      </c>
      <c r="AB12" s="25">
        <f>AB7*SIN(RADIANS(AB9))</f>
        <v>5.3069663786489737E-2</v>
      </c>
      <c r="AE12" s="105"/>
      <c r="AW12">
        <v>-6000</v>
      </c>
      <c r="AX12">
        <f t="shared" si="1"/>
        <v>0.1986159527672629</v>
      </c>
      <c r="AY12">
        <f t="shared" si="2"/>
        <v>0.2228105110027572</v>
      </c>
      <c r="AZ12">
        <f t="shared" si="3"/>
        <v>-2.4194558235494306E-2</v>
      </c>
      <c r="BA12">
        <f t="shared" si="4"/>
        <v>0.58133361460122845</v>
      </c>
      <c r="BB12">
        <f t="shared" si="5"/>
        <v>-0.87082916521677989</v>
      </c>
      <c r="BC12">
        <f t="shared" si="6"/>
        <v>0.98695599121481159</v>
      </c>
      <c r="BD12">
        <f t="shared" si="7"/>
        <v>0.53786396336479136</v>
      </c>
      <c r="BE12">
        <f t="shared" ref="BE12:BK21" si="11">$BL12+$AB$7*SIN(BF12)</f>
        <v>8.2204022593140991</v>
      </c>
      <c r="BF12">
        <f t="shared" si="11"/>
        <v>8.2210828347596436</v>
      </c>
      <c r="BG12">
        <f t="shared" si="11"/>
        <v>8.2235714229281029</v>
      </c>
      <c r="BH12">
        <f t="shared" si="11"/>
        <v>8.2325382859782312</v>
      </c>
      <c r="BI12">
        <f t="shared" si="11"/>
        <v>8.2632984799814171</v>
      </c>
      <c r="BJ12">
        <f t="shared" si="11"/>
        <v>8.3554183214793962</v>
      </c>
      <c r="BK12">
        <f t="shared" si="11"/>
        <v>8.5682016797042593</v>
      </c>
      <c r="BL12">
        <f t="shared" si="9"/>
        <v>8.9293074304526971</v>
      </c>
    </row>
    <row r="13" spans="1:64" ht="16.5" thickBot="1" x14ac:dyDescent="0.35">
      <c r="A13" t="s">
        <v>763</v>
      </c>
      <c r="C13" s="6" t="s">
        <v>758</v>
      </c>
      <c r="D13" s="129">
        <f>AB5</f>
        <v>1.5348416600428812E-9</v>
      </c>
      <c r="E13" s="18">
        <v>38.843079550848202</v>
      </c>
      <c r="F13" s="12">
        <v>1E-10</v>
      </c>
      <c r="R13">
        <v>4000</v>
      </c>
      <c r="S13" s="12">
        <f t="shared" si="0"/>
        <v>-7.6997150709576329E-2</v>
      </c>
      <c r="AA13" s="117" t="s">
        <v>44</v>
      </c>
      <c r="AB13" s="118">
        <f>AB6*86400*300000/149600000</f>
        <v>7.2176961103591069</v>
      </c>
      <c r="AC13" t="s">
        <v>17</v>
      </c>
      <c r="AE13" s="105"/>
      <c r="AW13">
        <v>-5900</v>
      </c>
      <c r="AX13">
        <f t="shared" si="1"/>
        <v>0.19452609395860032</v>
      </c>
      <c r="AY13">
        <f t="shared" si="2"/>
        <v>0.21829294114219142</v>
      </c>
      <c r="AZ13">
        <f t="shared" si="3"/>
        <v>-2.3766847183591091E-2</v>
      </c>
      <c r="BA13">
        <f t="shared" si="4"/>
        <v>0.60075411211161189</v>
      </c>
      <c r="BB13">
        <f t="shared" si="5"/>
        <v>-0.88534394462842281</v>
      </c>
      <c r="BC13">
        <f t="shared" si="6"/>
        <v>1.0173027244569046</v>
      </c>
      <c r="BD13">
        <f t="shared" si="7"/>
        <v>0.55758944677191036</v>
      </c>
      <c r="BE13">
        <f t="shared" si="11"/>
        <v>8.2538062781934141</v>
      </c>
      <c r="BF13">
        <f t="shared" si="11"/>
        <v>8.2547995640706358</v>
      </c>
      <c r="BG13">
        <f t="shared" si="11"/>
        <v>8.2581382718657483</v>
      </c>
      <c r="BH13">
        <f t="shared" si="11"/>
        <v>8.2691746029568698</v>
      </c>
      <c r="BI13">
        <f t="shared" si="11"/>
        <v>8.3038424256715437</v>
      </c>
      <c r="BJ13">
        <f t="shared" si="11"/>
        <v>8.3994918729768901</v>
      </c>
      <c r="BK13">
        <f t="shared" si="11"/>
        <v>8.6080247672452295</v>
      </c>
      <c r="BL13">
        <f t="shared" si="9"/>
        <v>8.9531192106587536</v>
      </c>
    </row>
    <row r="14" spans="1:64" x14ac:dyDescent="0.2">
      <c r="A14" t="s">
        <v>768</v>
      </c>
      <c r="E14">
        <f>SUM(S21:S51)</f>
        <v>3.9000000000000026</v>
      </c>
      <c r="AA14" s="117" t="s">
        <v>683</v>
      </c>
      <c r="AB14" s="25">
        <f>2*AB5*365.24/C8</f>
        <v>5.2411257389659768E-7</v>
      </c>
      <c r="AC14" t="s">
        <v>643</v>
      </c>
      <c r="AE14" s="105"/>
      <c r="AW14">
        <v>-5800</v>
      </c>
      <c r="AX14">
        <f t="shared" si="1"/>
        <v>0.19051050435298836</v>
      </c>
      <c r="AY14">
        <f t="shared" si="2"/>
        <v>0.21380606811482647</v>
      </c>
      <c r="AZ14">
        <f t="shared" si="3"/>
        <v>-2.3295563761838105E-2</v>
      </c>
      <c r="BA14">
        <f t="shared" si="4"/>
        <v>0.6219824089209478</v>
      </c>
      <c r="BB14">
        <f t="shared" si="5"/>
        <v>-0.89999913829646017</v>
      </c>
      <c r="BC14">
        <f t="shared" si="6"/>
        <v>1.0498370051434247</v>
      </c>
      <c r="BD14">
        <f t="shared" si="7"/>
        <v>0.57911124794500113</v>
      </c>
      <c r="BE14">
        <f t="shared" si="11"/>
        <v>8.2884281592111151</v>
      </c>
      <c r="BF14">
        <f t="shared" si="11"/>
        <v>8.2898371750684632</v>
      </c>
      <c r="BG14">
        <f t="shared" si="11"/>
        <v>8.2942108381865403</v>
      </c>
      <c r="BH14">
        <f t="shared" si="11"/>
        <v>8.3075357966314574</v>
      </c>
      <c r="BI14">
        <f t="shared" si="11"/>
        <v>8.3460631556476716</v>
      </c>
      <c r="BJ14">
        <f t="shared" si="11"/>
        <v>8.4445492701802323</v>
      </c>
      <c r="BK14">
        <f t="shared" si="11"/>
        <v>8.6480435143929242</v>
      </c>
      <c r="BL14">
        <f t="shared" si="9"/>
        <v>8.9769309908648101</v>
      </c>
    </row>
    <row r="15" spans="1:64" ht="15.75" x14ac:dyDescent="0.3">
      <c r="A15" s="5" t="s">
        <v>762</v>
      </c>
      <c r="C15" s="23" t="e">
        <f ca="1">(C7+C11)+(C8+C12)*INT(MAX(F21:F3514))</f>
        <v>#DIV/0!</v>
      </c>
      <c r="D15" s="25">
        <f>+C7+INT(MAX(F21:F1569))*C8+D11+D12*INT(MAX(F21:F4004))+D13*INT(MAX(F21:F4031)^2)</f>
        <v>56890.734978345557</v>
      </c>
      <c r="E15" s="66" t="s">
        <v>940</v>
      </c>
      <c r="F15" s="67">
        <v>1</v>
      </c>
      <c r="AA15" s="116" t="s">
        <v>35</v>
      </c>
      <c r="AB15" s="119">
        <f>(AB10-AB2)/AD2</f>
        <v>-30012.418199765085</v>
      </c>
      <c r="AC15" t="s">
        <v>689</v>
      </c>
      <c r="AE15" s="105"/>
      <c r="AW15">
        <v>-5700</v>
      </c>
      <c r="AX15">
        <f t="shared" si="1"/>
        <v>0.18657362712047038</v>
      </c>
      <c r="AY15">
        <f t="shared" si="2"/>
        <v>0.20934989192066239</v>
      </c>
      <c r="AZ15">
        <f t="shared" si="3"/>
        <v>-2.2776264800192004E-2</v>
      </c>
      <c r="BA15">
        <f t="shared" si="4"/>
        <v>0.64529135678760774</v>
      </c>
      <c r="BB15">
        <f t="shared" si="5"/>
        <v>-0.91471651310637714</v>
      </c>
      <c r="BC15">
        <f t="shared" si="6"/>
        <v>1.084875296487587</v>
      </c>
      <c r="BD15">
        <f t="shared" si="7"/>
        <v>0.60274801251190735</v>
      </c>
      <c r="BE15">
        <f t="shared" si="11"/>
        <v>8.3244048729743625</v>
      </c>
      <c r="BF15">
        <f t="shared" si="11"/>
        <v>8.326351821462902</v>
      </c>
      <c r="BG15">
        <f t="shared" si="11"/>
        <v>8.3319550551482564</v>
      </c>
      <c r="BH15">
        <f t="shared" si="11"/>
        <v>8.3477533900328744</v>
      </c>
      <c r="BI15">
        <f t="shared" si="11"/>
        <v>8.3899964169962953</v>
      </c>
      <c r="BJ15">
        <f t="shared" si="11"/>
        <v>8.490564071549036</v>
      </c>
      <c r="BK15">
        <f t="shared" si="11"/>
        <v>8.6882487322170725</v>
      </c>
      <c r="BL15">
        <f t="shared" si="9"/>
        <v>9.0007427710708665</v>
      </c>
    </row>
    <row r="16" spans="1:64" ht="15.75" x14ac:dyDescent="0.3">
      <c r="A16" s="8" t="s">
        <v>749</v>
      </c>
      <c r="C16" s="24" t="e">
        <f ca="1">+C8+C12</f>
        <v>#DIV/0!</v>
      </c>
      <c r="D16" s="64">
        <f>+C8+D12+2*D13*MAX(F21:F103)</f>
        <v>2.1391410496191678</v>
      </c>
      <c r="E16" s="66" t="s">
        <v>941</v>
      </c>
      <c r="F16" s="68">
        <f ca="1">NOW()+15018.5+$C$5/24</f>
        <v>60570.558427199074</v>
      </c>
      <c r="AA16" s="115" t="s">
        <v>36</v>
      </c>
      <c r="AB16" s="119">
        <f>365.24*AB8</f>
        <v>56445.940914096922</v>
      </c>
      <c r="AC16" t="s">
        <v>659</v>
      </c>
      <c r="AD16" s="25"/>
      <c r="AE16" s="105"/>
      <c r="AW16">
        <v>-5600</v>
      </c>
      <c r="AX16">
        <f t="shared" si="1"/>
        <v>0.18272066704291035</v>
      </c>
      <c r="AY16">
        <f t="shared" si="2"/>
        <v>0.2049244125596992</v>
      </c>
      <c r="AZ16">
        <f t="shared" si="3"/>
        <v>-2.2203745516788859E-2</v>
      </c>
      <c r="BA16">
        <f t="shared" si="4"/>
        <v>0.67101091270024671</v>
      </c>
      <c r="BB16">
        <f t="shared" si="5"/>
        <v>-0.92938067784990364</v>
      </c>
      <c r="BC16">
        <f t="shared" si="6"/>
        <v>1.1228009297552357</v>
      </c>
      <c r="BD16">
        <f t="shared" si="7"/>
        <v>0.62890219041368733</v>
      </c>
      <c r="BE16">
        <f t="shared" si="11"/>
        <v>8.3618964642411182</v>
      </c>
      <c r="BF16">
        <f t="shared" si="11"/>
        <v>8.3645211591594819</v>
      </c>
      <c r="BG16">
        <f t="shared" si="11"/>
        <v>8.3715492330359424</v>
      </c>
      <c r="BH16">
        <f t="shared" si="11"/>
        <v>8.3899553288983775</v>
      </c>
      <c r="BI16">
        <f t="shared" si="11"/>
        <v>8.4356673999362179</v>
      </c>
      <c r="BJ16">
        <f t="shared" si="11"/>
        <v>8.5375066931790613</v>
      </c>
      <c r="BK16">
        <f t="shared" si="11"/>
        <v>8.7286311260633607</v>
      </c>
      <c r="BL16">
        <f t="shared" si="9"/>
        <v>9.024554551276923</v>
      </c>
    </row>
    <row r="17" spans="1:64" ht="16.5" thickBot="1" x14ac:dyDescent="0.35">
      <c r="A17" s="27" t="s">
        <v>857</v>
      </c>
      <c r="C17">
        <f>COUNT(C21:C2172)</f>
        <v>112</v>
      </c>
      <c r="E17" s="66" t="s">
        <v>942</v>
      </c>
      <c r="F17" s="68">
        <f ca="1">ROUND(2*(F16-$C$7)/$C$8,0)/2+F15</f>
        <v>1910</v>
      </c>
      <c r="AA17" s="115" t="s">
        <v>37</v>
      </c>
      <c r="AB17" s="120">
        <f>AB13^3/AB8^2</f>
        <v>1.574298251372842E-2</v>
      </c>
      <c r="AE17" s="105"/>
      <c r="AW17">
        <v>-5500</v>
      </c>
      <c r="AX17">
        <f t="shared" si="1"/>
        <v>0.17895772873690033</v>
      </c>
      <c r="AY17">
        <f t="shared" si="2"/>
        <v>0.20052963003193686</v>
      </c>
      <c r="AZ17">
        <f t="shared" si="3"/>
        <v>-2.1571901295036517E-2</v>
      </c>
      <c r="BA17">
        <f t="shared" si="4"/>
        <v>0.69954144696861476</v>
      </c>
      <c r="BB17">
        <f t="shared" si="5"/>
        <v>-0.94382184486455134</v>
      </c>
      <c r="BC17">
        <f t="shared" si="6"/>
        <v>1.1640804683280042</v>
      </c>
      <c r="BD17">
        <f t="shared" si="7"/>
        <v>0.65808835173687641</v>
      </c>
      <c r="BE17">
        <f t="shared" si="11"/>
        <v>8.4010891132746686</v>
      </c>
      <c r="BF17">
        <f t="shared" si="11"/>
        <v>8.4045449356883832</v>
      </c>
      <c r="BG17">
        <f t="shared" si="11"/>
        <v>8.4131814466813815</v>
      </c>
      <c r="BH17">
        <f t="shared" si="11"/>
        <v>8.4342624422521553</v>
      </c>
      <c r="BI17">
        <f t="shared" si="11"/>
        <v>8.4830896716106121</v>
      </c>
      <c r="BJ17">
        <f t="shared" si="11"/>
        <v>8.5853444604696598</v>
      </c>
      <c r="BK17">
        <f t="shared" si="11"/>
        <v>8.7691813008232646</v>
      </c>
      <c r="BL17">
        <f t="shared" si="9"/>
        <v>9.0483663314829812</v>
      </c>
    </row>
    <row r="18" spans="1:64" ht="17.25" thickTop="1" thickBot="1" x14ac:dyDescent="0.35">
      <c r="A18" s="8" t="s">
        <v>945</v>
      </c>
      <c r="C18" s="70" t="e">
        <f ca="1">+C15</f>
        <v>#DIV/0!</v>
      </c>
      <c r="D18" s="71" t="e">
        <f ca="1">C16</f>
        <v>#DIV/0!</v>
      </c>
      <c r="E18" s="66" t="s">
        <v>943</v>
      </c>
      <c r="F18" s="25" t="e">
        <f ca="1">ROUND(2*(F16-$C$15)/$C$16,0)/2+F15</f>
        <v>#DIV/0!</v>
      </c>
      <c r="AA18" s="121" t="s">
        <v>38</v>
      </c>
      <c r="AB18" s="122">
        <f>2*PI()/(AB8*365.2422)*AD2</f>
        <v>2.3811780206056457E-4</v>
      </c>
      <c r="AC18" s="123" t="s">
        <v>681</v>
      </c>
      <c r="AD18" s="123"/>
      <c r="AE18" s="124"/>
      <c r="AW18">
        <v>-5400</v>
      </c>
      <c r="AX18">
        <f t="shared" si="1"/>
        <v>0.17529195826419552</v>
      </c>
      <c r="AY18">
        <f t="shared" si="2"/>
        <v>0.19616554433737535</v>
      </c>
      <c r="AZ18">
        <f t="shared" si="3"/>
        <v>-2.087358607317983E-2</v>
      </c>
      <c r="BA18">
        <f t="shared" si="4"/>
        <v>0.73136930246383047</v>
      </c>
      <c r="BB18">
        <f t="shared" si="5"/>
        <v>-0.95779028417628176</v>
      </c>
      <c r="BC18">
        <f t="shared" si="6"/>
        <v>1.2092837381771961</v>
      </c>
      <c r="BD18">
        <f t="shared" si="7"/>
        <v>0.69097303127699905</v>
      </c>
      <c r="BE18">
        <f t="shared" si="11"/>
        <v>8.4421977151882039</v>
      </c>
      <c r="BF18">
        <f t="shared" si="11"/>
        <v>8.446644358808042</v>
      </c>
      <c r="BG18">
        <f t="shared" si="11"/>
        <v>8.4570456362004656</v>
      </c>
      <c r="BH18">
        <f t="shared" si="11"/>
        <v>8.4807844869465594</v>
      </c>
      <c r="BI18">
        <f t="shared" si="11"/>
        <v>8.5322642056285769</v>
      </c>
      <c r="BJ18">
        <f t="shared" si="11"/>
        <v>8.6340416755368707</v>
      </c>
      <c r="BK18">
        <f t="shared" si="11"/>
        <v>8.8098897662608184</v>
      </c>
      <c r="BL18">
        <f t="shared" si="9"/>
        <v>9.0721781116890376</v>
      </c>
    </row>
    <row r="19" spans="1:64" ht="13.5" thickBot="1" x14ac:dyDescent="0.25">
      <c r="A19" s="72" t="s">
        <v>946</v>
      </c>
      <c r="C19" s="26">
        <f>+D15</f>
        <v>56890.734978345557</v>
      </c>
      <c r="D19" s="65">
        <f>+D16</f>
        <v>2.1391410496191678</v>
      </c>
      <c r="E19" s="66" t="s">
        <v>944</v>
      </c>
      <c r="F19" s="69" t="e">
        <f ca="1">+$C$15+$C$16*F18-15018.5-$C$5/24</f>
        <v>#DIV/0!</v>
      </c>
      <c r="AA19" s="125"/>
      <c r="AC19" s="125"/>
      <c r="AW19">
        <v>-5300</v>
      </c>
      <c r="AX19">
        <f t="shared" si="1"/>
        <v>0.17173167141544352</v>
      </c>
      <c r="AY19">
        <f t="shared" si="2"/>
        <v>0.1918321554760147</v>
      </c>
      <c r="AZ19">
        <f t="shared" si="3"/>
        <v>-2.0100484060571185E-2</v>
      </c>
      <c r="BA19">
        <f t="shared" si="4"/>
        <v>0.76708399625080326</v>
      </c>
      <c r="BB19">
        <f t="shared" si="5"/>
        <v>-0.9709186239010954</v>
      </c>
      <c r="BC19">
        <f t="shared" si="6"/>
        <v>1.2591079234787463</v>
      </c>
      <c r="BD19">
        <f t="shared" si="7"/>
        <v>0.72843179539777014</v>
      </c>
      <c r="BE19">
        <f t="shared" si="11"/>
        <v>8.4854673948030825</v>
      </c>
      <c r="BF19">
        <f t="shared" si="11"/>
        <v>8.4910597222119186</v>
      </c>
      <c r="BG19">
        <f t="shared" si="11"/>
        <v>8.5033362480190728</v>
      </c>
      <c r="BH19">
        <f t="shared" si="11"/>
        <v>8.529615860247679</v>
      </c>
      <c r="BI19">
        <f t="shared" si="11"/>
        <v>8.5831785344174829</v>
      </c>
      <c r="BJ19">
        <f t="shared" si="11"/>
        <v>8.6835597003026912</v>
      </c>
      <c r="BK19">
        <f t="shared" si="11"/>
        <v>8.8507469423933571</v>
      </c>
      <c r="BL19">
        <f t="shared" si="9"/>
        <v>9.0959898918950941</v>
      </c>
    </row>
    <row r="20" spans="1:64" ht="15" thickBot="1" x14ac:dyDescent="0.25">
      <c r="A20" s="7" t="s">
        <v>750</v>
      </c>
      <c r="B20" s="7" t="s">
        <v>751</v>
      </c>
      <c r="C20" s="7" t="s">
        <v>752</v>
      </c>
      <c r="D20" s="7" t="s">
        <v>757</v>
      </c>
      <c r="E20" s="7" t="s">
        <v>753</v>
      </c>
      <c r="F20" s="7" t="s">
        <v>754</v>
      </c>
      <c r="G20" s="7" t="s">
        <v>755</v>
      </c>
      <c r="H20" s="10" t="s">
        <v>18</v>
      </c>
      <c r="I20" s="9" t="s">
        <v>862</v>
      </c>
      <c r="J20" s="10" t="s">
        <v>642</v>
      </c>
      <c r="K20" s="10" t="s">
        <v>19</v>
      </c>
      <c r="L20" s="10" t="s">
        <v>40</v>
      </c>
      <c r="M20" s="10" t="s">
        <v>41</v>
      </c>
      <c r="N20" s="10" t="s">
        <v>851</v>
      </c>
      <c r="O20" s="10" t="s">
        <v>850</v>
      </c>
      <c r="P20" s="10" t="s">
        <v>767</v>
      </c>
      <c r="Q20" s="9" t="s">
        <v>766</v>
      </c>
      <c r="R20" s="7" t="s">
        <v>759</v>
      </c>
      <c r="S20" s="7" t="s">
        <v>644</v>
      </c>
      <c r="T20" s="31"/>
      <c r="Z20" s="7" t="s">
        <v>754</v>
      </c>
      <c r="AA20" s="9" t="s">
        <v>690</v>
      </c>
      <c r="AB20" s="9" t="s">
        <v>696</v>
      </c>
      <c r="AC20" s="9" t="s">
        <v>641</v>
      </c>
      <c r="AD20" s="9" t="s">
        <v>684</v>
      </c>
      <c r="AE20" s="9" t="s">
        <v>39</v>
      </c>
      <c r="AF20" s="9" t="s">
        <v>978</v>
      </c>
      <c r="AG20" s="96"/>
      <c r="AH20" s="9" t="s">
        <v>666</v>
      </c>
      <c r="AI20" s="9" t="s">
        <v>667</v>
      </c>
      <c r="AJ20" s="9" t="s">
        <v>668</v>
      </c>
      <c r="AK20" s="9" t="s">
        <v>685</v>
      </c>
      <c r="AL20" s="9" t="s">
        <v>669</v>
      </c>
      <c r="AM20" s="9" t="s">
        <v>670</v>
      </c>
      <c r="AN20" s="7" t="s">
        <v>671</v>
      </c>
      <c r="AO20" s="7" t="s">
        <v>672</v>
      </c>
      <c r="AP20" s="7" t="s">
        <v>673</v>
      </c>
      <c r="AQ20" s="7" t="s">
        <v>674</v>
      </c>
      <c r="AR20" s="7" t="s">
        <v>675</v>
      </c>
      <c r="AS20" s="7" t="s">
        <v>676</v>
      </c>
      <c r="AT20" s="7" t="s">
        <v>677</v>
      </c>
      <c r="AU20" s="7" t="s">
        <v>903</v>
      </c>
      <c r="AV20" s="126"/>
      <c r="AW20">
        <v>-5200</v>
      </c>
      <c r="AX20">
        <f t="shared" si="1"/>
        <v>0.16828644099873732</v>
      </c>
      <c r="AY20">
        <f t="shared" si="2"/>
        <v>0.18752946344785493</v>
      </c>
      <c r="AZ20">
        <f t="shared" si="3"/>
        <v>-1.9243022449117603E-2</v>
      </c>
      <c r="BA20">
        <f t="shared" si="4"/>
        <v>0.80739530616900679</v>
      </c>
      <c r="BB20">
        <f t="shared" si="5"/>
        <v>-0.98266664526488534</v>
      </c>
      <c r="BC20">
        <f t="shared" si="6"/>
        <v>1.3144058158896692</v>
      </c>
      <c r="BD20">
        <f t="shared" si="7"/>
        <v>0.7716327203538762</v>
      </c>
      <c r="BE20">
        <f t="shared" si="11"/>
        <v>8.5311731422935857</v>
      </c>
      <c r="BF20">
        <f t="shared" si="11"/>
        <v>8.5380456989890181</v>
      </c>
      <c r="BG20">
        <f t="shared" si="11"/>
        <v>8.5522413076378356</v>
      </c>
      <c r="BH20">
        <f t="shared" si="11"/>
        <v>8.5808311002858506</v>
      </c>
      <c r="BI20">
        <f t="shared" si="11"/>
        <v>8.6358060508201895</v>
      </c>
      <c r="BJ20">
        <f t="shared" si="11"/>
        <v>8.7338570550782073</v>
      </c>
      <c r="BK20">
        <f t="shared" si="11"/>
        <v>8.8917431649230991</v>
      </c>
      <c r="BL20">
        <f t="shared" si="9"/>
        <v>9.1198016721011506</v>
      </c>
    </row>
    <row r="21" spans="1:64" x14ac:dyDescent="0.2">
      <c r="A21" t="s">
        <v>775</v>
      </c>
      <c r="C21" s="20">
        <v>33282.560660000003</v>
      </c>
      <c r="D21" s="20" t="s">
        <v>758</v>
      </c>
      <c r="E21">
        <f t="shared" ref="E21:E52" si="12">+(C21-C$7)/C$8</f>
        <v>-10847.085443955159</v>
      </c>
      <c r="F21">
        <f t="shared" ref="F21:F52" si="13">ROUND(2*E21,0)/2</f>
        <v>-10847</v>
      </c>
      <c r="G21">
        <f t="shared" ref="G21:G52" si="14">+C21-(C$7+F21*C$8)</f>
        <v>-0.18277999999554595</v>
      </c>
      <c r="J21">
        <f>G21</f>
        <v>-0.18277999999554595</v>
      </c>
      <c r="Q21" s="12">
        <f t="shared" ref="Q21:Q52" si="15">+D$11+D$12*F21+D$13*F21^2</f>
        <v>0.47857972276663008</v>
      </c>
      <c r="R21" s="2">
        <f t="shared" ref="R21:R52" si="16">+C21-15018.5</f>
        <v>18264.060660000003</v>
      </c>
      <c r="S21" s="6">
        <v>1</v>
      </c>
      <c r="Z21">
        <f t="shared" ref="Z21:Z52" si="17">F21</f>
        <v>-10847</v>
      </c>
      <c r="AA21" s="72">
        <f t="shared" ref="AA21:AA52" si="18">AB$3+AB$4*Z21+AB$5*Z21^2+AH21</f>
        <v>0.45565315872875911</v>
      </c>
      <c r="AB21" s="72">
        <f t="shared" ref="AB21:AB52" si="19">IF(S21&lt;&gt;0,G21-AH21, -9999)</f>
        <v>-0.15985343595767501</v>
      </c>
      <c r="AC21" s="72">
        <f t="shared" ref="AC21:AC52" si="20">+G21-P21</f>
        <v>-0.18277999999554595</v>
      </c>
      <c r="AD21" s="72">
        <f t="shared" ref="AD21:AD52" si="21">IF(S21&lt;&gt;0,G21-AA21, -9999)</f>
        <v>-0.63843315872430506</v>
      </c>
      <c r="AE21" s="72">
        <f t="shared" ref="AE21:AE52" si="22">+(G21-AA21)^2*S21</f>
        <v>0.40759689815869371</v>
      </c>
      <c r="AF21">
        <f t="shared" ref="AF21:AF52" si="23">IF(S21&lt;&gt;0,G21-P21, -9999)</f>
        <v>-0.18277999999554595</v>
      </c>
      <c r="AG21" s="127"/>
      <c r="AH21">
        <f t="shared" ref="AH21:AH52" si="24">$AB$6*($AB$11/AI21*AJ21+$AB$12)</f>
        <v>-2.2926564037870939E-2</v>
      </c>
      <c r="AI21">
        <f t="shared" ref="AI21:AI52" si="25">1+$AB$7*COS(AL21)</f>
        <v>0.28698102225893907</v>
      </c>
      <c r="AJ21">
        <f t="shared" ref="AJ21:AJ52" si="26">SIN(AL21+RADIANS($AB$9))</f>
        <v>-0.40924967693749781</v>
      </c>
      <c r="AK21">
        <f t="shared" ref="AK21:AK52" si="27">$AB$7*SIN(AL21)</f>
        <v>-0.26164758017215178</v>
      </c>
      <c r="AL21">
        <f t="shared" ref="AL21:AL52" si="28">2*ATAN(AM21)</f>
        <v>0.35170103565406136</v>
      </c>
      <c r="AM21">
        <f t="shared" ref="AM21:AM52" si="29">SQRT((1+$AB$7)/(1-$AB$7))*TAN(AN21/2)</f>
        <v>0.17768585536720954</v>
      </c>
      <c r="AN21" s="72">
        <f t="shared" ref="AN21:AT30" si="30">$AU21+$AB$7*SIN(AO21)</f>
        <v>7.1792299930553227</v>
      </c>
      <c r="AO21" s="72">
        <f t="shared" si="30"/>
        <v>7.1852548358277026</v>
      </c>
      <c r="AP21" s="72">
        <f t="shared" si="30"/>
        <v>7.1725617662262815</v>
      </c>
      <c r="AQ21" s="72">
        <f t="shared" si="30"/>
        <v>7.1995455448332493</v>
      </c>
      <c r="AR21" s="72">
        <f t="shared" si="30"/>
        <v>7.1432173032521815</v>
      </c>
      <c r="AS21" s="72">
        <f t="shared" si="30"/>
        <v>7.2659376798266333</v>
      </c>
      <c r="AT21" s="72">
        <f t="shared" si="30"/>
        <v>7.0179991032940379</v>
      </c>
      <c r="AU21" s="72">
        <f t="shared" ref="AU21:AU52" si="31">RADIANS($AB$9)+$AB$18*(F21-AB$15)</f>
        <v>7.775150443865142</v>
      </c>
      <c r="AW21">
        <v>-5100</v>
      </c>
      <c r="AX21">
        <f t="shared" si="1"/>
        <v>0.16496710107791071</v>
      </c>
      <c r="AY21">
        <f t="shared" si="2"/>
        <v>0.18325746825289599</v>
      </c>
      <c r="AZ21">
        <f t="shared" si="3"/>
        <v>-1.8290367174985275E-2</v>
      </c>
      <c r="BA21">
        <f t="shared" si="4"/>
        <v>0.85314630236530509</v>
      </c>
      <c r="BB21">
        <f t="shared" si="5"/>
        <v>-0.99224147102407434</v>
      </c>
      <c r="BC21">
        <f t="shared" si="6"/>
        <v>1.3762176310057133</v>
      </c>
      <c r="BD21">
        <f t="shared" si="7"/>
        <v>0.8221616354361404</v>
      </c>
      <c r="BE21">
        <f t="shared" si="11"/>
        <v>8.5796165067260475</v>
      </c>
      <c r="BF21">
        <f t="shared" si="11"/>
        <v>8.5878636994688371</v>
      </c>
      <c r="BG21">
        <f t="shared" si="11"/>
        <v>8.6039339186916735</v>
      </c>
      <c r="BH21">
        <f t="shared" si="11"/>
        <v>8.6344803299556503</v>
      </c>
      <c r="BI21">
        <f t="shared" si="11"/>
        <v>8.6901054838895</v>
      </c>
      <c r="BJ21">
        <f t="shared" si="11"/>
        <v>8.7848895323447351</v>
      </c>
      <c r="BK21">
        <f t="shared" si="11"/>
        <v>8.9328686907165622</v>
      </c>
      <c r="BL21">
        <f t="shared" si="9"/>
        <v>9.143613452307207</v>
      </c>
    </row>
    <row r="22" spans="1:64" x14ac:dyDescent="0.2">
      <c r="A22" s="73" t="s">
        <v>949</v>
      </c>
      <c r="B22" s="74" t="s">
        <v>854</v>
      </c>
      <c r="C22" s="73">
        <v>33559.527000000002</v>
      </c>
      <c r="D22" s="73" t="s">
        <v>862</v>
      </c>
      <c r="E22">
        <f t="shared" si="12"/>
        <v>-10717.612309389577</v>
      </c>
      <c r="F22">
        <f t="shared" si="13"/>
        <v>-10717.5</v>
      </c>
      <c r="G22">
        <f t="shared" si="14"/>
        <v>-0.24024999999528518</v>
      </c>
      <c r="I22">
        <f>G22</f>
        <v>-0.24024999999528518</v>
      </c>
      <c r="Q22" s="12">
        <f t="shared" si="15"/>
        <v>0.47080853449675619</v>
      </c>
      <c r="R22" s="2">
        <f t="shared" si="16"/>
        <v>18541.027000000002</v>
      </c>
      <c r="S22" s="6">
        <v>0</v>
      </c>
      <c r="Z22">
        <f t="shared" si="17"/>
        <v>-10717.5</v>
      </c>
      <c r="AA22" s="72">
        <f t="shared" si="18"/>
        <v>0.44757464642058192</v>
      </c>
      <c r="AB22" s="72">
        <f t="shared" si="19"/>
        <v>-9999</v>
      </c>
      <c r="AC22" s="72">
        <f t="shared" si="20"/>
        <v>-0.24024999999528518</v>
      </c>
      <c r="AD22" s="72">
        <f t="shared" si="21"/>
        <v>-9999</v>
      </c>
      <c r="AE22" s="72">
        <f t="shared" si="22"/>
        <v>0</v>
      </c>
      <c r="AF22">
        <f t="shared" si="23"/>
        <v>-9999</v>
      </c>
      <c r="AG22" s="127"/>
      <c r="AH22">
        <f t="shared" si="24"/>
        <v>-2.3233888076174249E-2</v>
      </c>
      <c r="AI22">
        <f t="shared" si="25"/>
        <v>0.289492828832974</v>
      </c>
      <c r="AJ22">
        <f t="shared" si="26"/>
        <v>-0.41787884161511052</v>
      </c>
      <c r="AK22">
        <f t="shared" si="27"/>
        <v>-0.26839351435733411</v>
      </c>
      <c r="AL22">
        <f t="shared" si="28"/>
        <v>0.36117874520374654</v>
      </c>
      <c r="AM22">
        <f t="shared" si="29"/>
        <v>0.18257848286319878</v>
      </c>
      <c r="AN22" s="72">
        <f t="shared" si="30"/>
        <v>7.2006199000131144</v>
      </c>
      <c r="AO22" s="72">
        <f t="shared" si="30"/>
        <v>7.2055783508753226</v>
      </c>
      <c r="AP22" s="72">
        <f t="shared" si="30"/>
        <v>7.1948439015482064</v>
      </c>
      <c r="AQ22" s="72">
        <f t="shared" si="30"/>
        <v>7.218277794443603</v>
      </c>
      <c r="AR22" s="72">
        <f t="shared" si="30"/>
        <v>7.1680038115894602</v>
      </c>
      <c r="AS22" s="72">
        <f t="shared" si="30"/>
        <v>7.2804550477800012</v>
      </c>
      <c r="AT22" s="72">
        <f t="shared" si="30"/>
        <v>7.0473512504235742</v>
      </c>
      <c r="AU22" s="72">
        <f t="shared" si="31"/>
        <v>7.8059866992319851</v>
      </c>
      <c r="AW22">
        <v>-5000</v>
      </c>
      <c r="AX22">
        <f t="shared" si="1"/>
        <v>0.16178560913031659</v>
      </c>
      <c r="AY22">
        <f t="shared" si="2"/>
        <v>0.17901616989113792</v>
      </c>
      <c r="AZ22">
        <f t="shared" si="3"/>
        <v>-1.7230560760821325E-2</v>
      </c>
      <c r="BA22">
        <f t="shared" si="4"/>
        <v>0.90531443278779278</v>
      </c>
      <c r="BB22">
        <f t="shared" si="5"/>
        <v>-0.99848450893748086</v>
      </c>
      <c r="BC22">
        <f t="shared" si="6"/>
        <v>1.4458044824868426</v>
      </c>
      <c r="BD22">
        <f t="shared" si="7"/>
        <v>0.8822158029318522</v>
      </c>
      <c r="BE22">
        <f t="shared" ref="BE22:BK31" si="32">$BL22+$AB$7*SIN(BF22)</f>
        <v>8.6311180708049751</v>
      </c>
      <c r="BF22">
        <f t="shared" si="32"/>
        <v>8.6407707674218095</v>
      </c>
      <c r="BG22">
        <f t="shared" si="32"/>
        <v>8.6585623270957974</v>
      </c>
      <c r="BH22">
        <f t="shared" si="32"/>
        <v>8.6905848327065538</v>
      </c>
      <c r="BI22">
        <f t="shared" si="32"/>
        <v>8.7460205714654951</v>
      </c>
      <c r="BJ22">
        <f t="shared" si="32"/>
        <v>8.8366103253233792</v>
      </c>
      <c r="BK22">
        <f t="shared" si="32"/>
        <v>8.974113703328662</v>
      </c>
      <c r="BL22">
        <f t="shared" si="9"/>
        <v>9.1674252325132635</v>
      </c>
    </row>
    <row r="23" spans="1:64" x14ac:dyDescent="0.2">
      <c r="A23" s="75" t="s">
        <v>776</v>
      </c>
      <c r="B23" s="75"/>
      <c r="C23" s="76">
        <v>34901.919000000002</v>
      </c>
      <c r="D23" s="76" t="s">
        <v>758</v>
      </c>
      <c r="E23">
        <f t="shared" si="12"/>
        <v>-10090.085874026494</v>
      </c>
      <c r="F23">
        <f t="shared" si="13"/>
        <v>-10090</v>
      </c>
      <c r="G23">
        <f t="shared" si="14"/>
        <v>-0.18370000000140863</v>
      </c>
      <c r="H23">
        <f>G23</f>
        <v>-0.18370000000140863</v>
      </c>
      <c r="Q23" s="12">
        <f t="shared" si="15"/>
        <v>0.43388185331221885</v>
      </c>
      <c r="R23" s="2">
        <f t="shared" si="16"/>
        <v>19883.419000000002</v>
      </c>
      <c r="S23" s="6">
        <v>0.1</v>
      </c>
      <c r="Z23">
        <f t="shared" si="17"/>
        <v>-10090</v>
      </c>
      <c r="AA23" s="72">
        <f t="shared" si="18"/>
        <v>0.40928740766716515</v>
      </c>
      <c r="AB23" s="72">
        <f t="shared" si="19"/>
        <v>-0.15910555435635493</v>
      </c>
      <c r="AC23" s="72">
        <f t="shared" si="20"/>
        <v>-0.18370000000140863</v>
      </c>
      <c r="AD23" s="72">
        <f t="shared" si="21"/>
        <v>-0.59298740766857372</v>
      </c>
      <c r="AE23" s="72">
        <f t="shared" si="22"/>
        <v>3.5163406565349525E-2</v>
      </c>
      <c r="AF23">
        <f t="shared" si="23"/>
        <v>-0.18370000000140863</v>
      </c>
      <c r="AG23" s="127"/>
      <c r="AH23">
        <f t="shared" si="24"/>
        <v>-2.4594445645053704E-2</v>
      </c>
      <c r="AI23">
        <f t="shared" si="25"/>
        <v>0.3032329038833016</v>
      </c>
      <c r="AJ23">
        <f t="shared" si="26"/>
        <v>-0.46111748685231441</v>
      </c>
      <c r="AK23">
        <f t="shared" si="27"/>
        <v>-0.30227658294673382</v>
      </c>
      <c r="AL23">
        <f t="shared" si="28"/>
        <v>0.40932362249536081</v>
      </c>
      <c r="AM23">
        <f t="shared" si="29"/>
        <v>0.2075680328934649</v>
      </c>
      <c r="AN23" s="72">
        <f t="shared" si="30"/>
        <v>7.3063619595090987</v>
      </c>
      <c r="AO23" s="72">
        <f t="shared" si="30"/>
        <v>7.3078801092195489</v>
      </c>
      <c r="AP23" s="72">
        <f t="shared" si="30"/>
        <v>7.304043520534953</v>
      </c>
      <c r="AQ23" s="72">
        <f t="shared" si="30"/>
        <v>7.3137863592100647</v>
      </c>
      <c r="AR23" s="72">
        <f t="shared" si="30"/>
        <v>7.2893400970893776</v>
      </c>
      <c r="AS23" s="72">
        <f t="shared" si="30"/>
        <v>7.3526999250314642</v>
      </c>
      <c r="AT23" s="72">
        <f t="shared" si="30"/>
        <v>7.1997986940510277</v>
      </c>
      <c r="AU23" s="72">
        <f t="shared" si="31"/>
        <v>7.9554056200249885</v>
      </c>
      <c r="AW23">
        <v>-4900</v>
      </c>
      <c r="AX23">
        <f t="shared" si="1"/>
        <v>0.15875469036906251</v>
      </c>
      <c r="AY23">
        <f t="shared" si="2"/>
        <v>0.17480556836258071</v>
      </c>
      <c r="AZ23">
        <f t="shared" si="3"/>
        <v>-1.6050877993518203E-2</v>
      </c>
      <c r="BA23">
        <f t="shared" si="4"/>
        <v>0.96498596919103796</v>
      </c>
      <c r="BB23">
        <f t="shared" si="5"/>
        <v>-0.99971647498764726</v>
      </c>
      <c r="BC23">
        <f t="shared" si="6"/>
        <v>1.524679168678865</v>
      </c>
      <c r="BD23">
        <f t="shared" si="7"/>
        <v>0.95491445946980191</v>
      </c>
      <c r="BE23">
        <f t="shared" si="32"/>
        <v>8.6860043379842704</v>
      </c>
      <c r="BF23">
        <f t="shared" si="32"/>
        <v>8.697004699537251</v>
      </c>
      <c r="BG23">
        <f t="shared" si="32"/>
        <v>8.7162388707929725</v>
      </c>
      <c r="BH23">
        <f t="shared" si="32"/>
        <v>8.7491329752260238</v>
      </c>
      <c r="BI23">
        <f t="shared" si="32"/>
        <v>8.803479948873548</v>
      </c>
      <c r="BJ23">
        <f t="shared" si="32"/>
        <v>8.8889701708112323</v>
      </c>
      <c r="BK23">
        <f t="shared" si="32"/>
        <v>9.0154683185683826</v>
      </c>
      <c r="BL23">
        <f t="shared" si="9"/>
        <v>9.1912370127193199</v>
      </c>
    </row>
    <row r="24" spans="1:64" x14ac:dyDescent="0.2">
      <c r="A24" s="75" t="s">
        <v>778</v>
      </c>
      <c r="B24" s="75"/>
      <c r="C24" s="76">
        <v>36080.616999999998</v>
      </c>
      <c r="D24" s="76" t="s">
        <v>758</v>
      </c>
      <c r="E24">
        <f t="shared" si="12"/>
        <v>-9539.0812834824555</v>
      </c>
      <c r="F24">
        <f t="shared" si="13"/>
        <v>-9539</v>
      </c>
      <c r="G24">
        <f t="shared" si="14"/>
        <v>-0.17388000000210013</v>
      </c>
      <c r="I24">
        <f t="shared" ref="I24:I55" si="33">G24</f>
        <v>-0.17388000000210013</v>
      </c>
      <c r="Q24" s="12">
        <f t="shared" si="15"/>
        <v>0.40245364543455153</v>
      </c>
      <c r="R24" s="2">
        <f t="shared" si="16"/>
        <v>21062.116999999998</v>
      </c>
      <c r="S24" s="6">
        <v>0.1</v>
      </c>
      <c r="Z24">
        <f t="shared" si="17"/>
        <v>-9539</v>
      </c>
      <c r="AA24" s="72">
        <f t="shared" si="18"/>
        <v>0.37685619381387059</v>
      </c>
      <c r="AB24" s="72">
        <f t="shared" si="19"/>
        <v>-0.14828254838141919</v>
      </c>
      <c r="AC24" s="72">
        <f t="shared" si="20"/>
        <v>-0.17388000000210013</v>
      </c>
      <c r="AD24" s="72">
        <f t="shared" si="21"/>
        <v>-0.55073619381597072</v>
      </c>
      <c r="AE24" s="72">
        <f t="shared" si="22"/>
        <v>3.0331035517890251E-2</v>
      </c>
      <c r="AF24">
        <f t="shared" si="23"/>
        <v>-0.17388000000210013</v>
      </c>
      <c r="AG24" s="127"/>
      <c r="AH24">
        <f t="shared" si="24"/>
        <v>-2.5597451620680948E-2</v>
      </c>
      <c r="AI24">
        <f t="shared" si="25"/>
        <v>0.31789893850284601</v>
      </c>
      <c r="AJ24">
        <f t="shared" si="26"/>
        <v>-0.50150845770439434</v>
      </c>
      <c r="AK24">
        <f t="shared" si="27"/>
        <v>-0.33405637358581536</v>
      </c>
      <c r="AL24">
        <f t="shared" si="28"/>
        <v>0.45541093712961528</v>
      </c>
      <c r="AM24">
        <f t="shared" si="29"/>
        <v>0.23172433293409597</v>
      </c>
      <c r="AN24" s="72">
        <f t="shared" si="30"/>
        <v>7.4029500183766368</v>
      </c>
      <c r="AO24" s="72">
        <f t="shared" si="30"/>
        <v>7.4032553537444059</v>
      </c>
      <c r="AP24" s="72">
        <f t="shared" si="30"/>
        <v>7.4023333706759846</v>
      </c>
      <c r="AQ24" s="72">
        <f t="shared" si="30"/>
        <v>7.4051227450647223</v>
      </c>
      <c r="AR24" s="72">
        <f t="shared" si="30"/>
        <v>7.3967323086037666</v>
      </c>
      <c r="AS24" s="72">
        <f t="shared" si="30"/>
        <v>7.4224290624101705</v>
      </c>
      <c r="AT24" s="72">
        <f t="shared" si="30"/>
        <v>7.3475565158957892</v>
      </c>
      <c r="AU24" s="72">
        <f t="shared" si="31"/>
        <v>8.08660852896036</v>
      </c>
      <c r="AW24">
        <v>-4800</v>
      </c>
      <c r="AX24">
        <f t="shared" si="1"/>
        <v>0.15588717801336646</v>
      </c>
      <c r="AY24">
        <f t="shared" si="2"/>
        <v>0.17062566366722437</v>
      </c>
      <c r="AZ24">
        <f t="shared" si="3"/>
        <v>-1.473848565385791E-2</v>
      </c>
      <c r="BA24">
        <f t="shared" si="4"/>
        <v>1.0332781688037211</v>
      </c>
      <c r="BB24">
        <f t="shared" si="5"/>
        <v>-0.99353632064154307</v>
      </c>
      <c r="BC24">
        <f t="shared" si="6"/>
        <v>1.6146256687957778</v>
      </c>
      <c r="BD24">
        <f t="shared" si="7"/>
        <v>1.0448187041563206</v>
      </c>
      <c r="BE24">
        <f t="shared" si="32"/>
        <v>8.7445878198179052</v>
      </c>
      <c r="BF24">
        <f t="shared" si="32"/>
        <v>8.7567654540142321</v>
      </c>
      <c r="BG24">
        <f t="shared" si="32"/>
        <v>8.7770283428956475</v>
      </c>
      <c r="BH24">
        <f t="shared" si="32"/>
        <v>8.8100767087119465</v>
      </c>
      <c r="BI24">
        <f t="shared" si="32"/>
        <v>8.8623972689938775</v>
      </c>
      <c r="BJ24">
        <f t="shared" si="32"/>
        <v>8.9419175056522988</v>
      </c>
      <c r="BK24">
        <f t="shared" si="32"/>
        <v>9.0569225901028627</v>
      </c>
      <c r="BL24">
        <f t="shared" si="9"/>
        <v>9.2150487929253764</v>
      </c>
    </row>
    <row r="25" spans="1:64" x14ac:dyDescent="0.2">
      <c r="A25" s="75" t="s">
        <v>803</v>
      </c>
      <c r="B25" s="75"/>
      <c r="C25" s="76">
        <v>41135.491999999998</v>
      </c>
      <c r="D25" s="76"/>
      <c r="E25">
        <f t="shared" si="12"/>
        <v>-7176.0847147037648</v>
      </c>
      <c r="F25">
        <f t="shared" si="13"/>
        <v>-7176</v>
      </c>
      <c r="G25">
        <f t="shared" si="14"/>
        <v>-0.18121999999857508</v>
      </c>
      <c r="I25">
        <f t="shared" si="33"/>
        <v>-0.18121999999857508</v>
      </c>
      <c r="Q25" s="12">
        <f t="shared" si="15"/>
        <v>0.27824027912187138</v>
      </c>
      <c r="R25" s="2">
        <f t="shared" si="16"/>
        <v>26116.991999999998</v>
      </c>
      <c r="S25" s="6">
        <v>0.1</v>
      </c>
      <c r="Z25">
        <f t="shared" si="17"/>
        <v>-7176</v>
      </c>
      <c r="AA25" s="72">
        <f t="shared" si="18"/>
        <v>0.25133177178419991</v>
      </c>
      <c r="AB25" s="72">
        <f t="shared" si="19"/>
        <v>-0.1543114926609036</v>
      </c>
      <c r="AC25" s="72">
        <f t="shared" si="20"/>
        <v>-0.18121999999857508</v>
      </c>
      <c r="AD25" s="72">
        <f t="shared" si="21"/>
        <v>-0.43255177178277499</v>
      </c>
      <c r="AE25" s="72">
        <f t="shared" si="22"/>
        <v>1.8710103527241787E-2</v>
      </c>
      <c r="AF25">
        <f t="shared" si="23"/>
        <v>-0.18121999999857508</v>
      </c>
      <c r="AG25" s="127"/>
      <c r="AH25">
        <f t="shared" si="24"/>
        <v>-2.6908507337671483E-2</v>
      </c>
      <c r="AI25">
        <f t="shared" si="25"/>
        <v>0.4351350663032495</v>
      </c>
      <c r="AJ25">
        <f t="shared" si="26"/>
        <v>-0.71882082600316577</v>
      </c>
      <c r="AK25">
        <f t="shared" si="27"/>
        <v>-0.50772347346623226</v>
      </c>
      <c r="AL25">
        <f t="shared" si="28"/>
        <v>0.73217411873985028</v>
      </c>
      <c r="AM25">
        <f t="shared" si="29"/>
        <v>0.38336836546696573</v>
      </c>
      <c r="AN25" s="72">
        <f t="shared" si="30"/>
        <v>7.8902708923616744</v>
      </c>
      <c r="AO25" s="72">
        <f t="shared" si="30"/>
        <v>7.8902709121670789</v>
      </c>
      <c r="AP25" s="72">
        <f t="shared" si="30"/>
        <v>7.8902716308923004</v>
      </c>
      <c r="AQ25" s="72">
        <f t="shared" si="30"/>
        <v>7.8902977033424326</v>
      </c>
      <c r="AR25" s="72">
        <f t="shared" si="30"/>
        <v>7.8912311756110274</v>
      </c>
      <c r="AS25" s="72">
        <f t="shared" si="30"/>
        <v>7.9160033356233939</v>
      </c>
      <c r="AT25" s="72">
        <f t="shared" si="30"/>
        <v>8.1175698555303768</v>
      </c>
      <c r="AU25" s="72">
        <f t="shared" si="31"/>
        <v>8.6492808952294737</v>
      </c>
      <c r="AW25">
        <v>-4700</v>
      </c>
      <c r="AX25">
        <f t="shared" si="1"/>
        <v>0.15319496917231587</v>
      </c>
      <c r="AY25">
        <f t="shared" si="2"/>
        <v>0.16647645580506887</v>
      </c>
      <c r="AZ25">
        <f t="shared" si="3"/>
        <v>-1.3281486632753008E-2</v>
      </c>
      <c r="BA25">
        <f t="shared" si="4"/>
        <v>1.1111677277533407</v>
      </c>
      <c r="BB25">
        <f t="shared" si="5"/>
        <v>-0.97658520635456392</v>
      </c>
      <c r="BC25">
        <f t="shared" si="6"/>
        <v>1.717691732975724</v>
      </c>
      <c r="BD25">
        <f t="shared" si="7"/>
        <v>1.1588481820221888</v>
      </c>
      <c r="BE25">
        <f t="shared" si="32"/>
        <v>8.8071396702538429</v>
      </c>
      <c r="BF25">
        <f t="shared" si="32"/>
        <v>8.8201934793107259</v>
      </c>
      <c r="BG25">
        <f t="shared" si="32"/>
        <v>8.8409365072727599</v>
      </c>
      <c r="BH25">
        <f t="shared" si="32"/>
        <v>8.8733288838823512</v>
      </c>
      <c r="BI25">
        <f t="shared" si="32"/>
        <v>8.9226715641086436</v>
      </c>
      <c r="BJ25">
        <f t="shared" si="32"/>
        <v>8.9953986361048379</v>
      </c>
      <c r="BK25">
        <f t="shared" si="32"/>
        <v>9.0984665150966997</v>
      </c>
      <c r="BL25">
        <f t="shared" si="9"/>
        <v>9.2388605731314328</v>
      </c>
    </row>
    <row r="26" spans="1:64" x14ac:dyDescent="0.2">
      <c r="A26" s="75" t="s">
        <v>806</v>
      </c>
      <c r="B26" s="75"/>
      <c r="C26" s="76">
        <v>41154.741999999998</v>
      </c>
      <c r="D26" s="76"/>
      <c r="E26">
        <f t="shared" si="12"/>
        <v>-7167.0859394721338</v>
      </c>
      <c r="F26">
        <f t="shared" si="13"/>
        <v>-7167</v>
      </c>
      <c r="G26">
        <f t="shared" si="14"/>
        <v>-0.18383999999787193</v>
      </c>
      <c r="I26">
        <f t="shared" si="33"/>
        <v>-0.18383999999787193</v>
      </c>
      <c r="Q26" s="12">
        <f t="shared" si="15"/>
        <v>0.27779995127084106</v>
      </c>
      <c r="R26" s="2">
        <f t="shared" si="16"/>
        <v>26136.241999999998</v>
      </c>
      <c r="S26" s="6">
        <v>0.1</v>
      </c>
      <c r="Z26">
        <f t="shared" si="17"/>
        <v>-7167</v>
      </c>
      <c r="AA26" s="72">
        <f t="shared" si="18"/>
        <v>0.25090008863596491</v>
      </c>
      <c r="AB26" s="72">
        <f t="shared" si="19"/>
        <v>-0.15694013736299581</v>
      </c>
      <c r="AC26" s="72">
        <f t="shared" si="20"/>
        <v>-0.18383999999787193</v>
      </c>
      <c r="AD26" s="72">
        <f t="shared" si="21"/>
        <v>-0.43474008863383684</v>
      </c>
      <c r="AE26" s="72">
        <f t="shared" si="22"/>
        <v>1.889989446653563E-2</v>
      </c>
      <c r="AF26">
        <f t="shared" si="23"/>
        <v>-0.18383999999787193</v>
      </c>
      <c r="AG26" s="127"/>
      <c r="AH26">
        <f t="shared" si="24"/>
        <v>-2.6899862634876121E-2</v>
      </c>
      <c r="AI26">
        <f t="shared" si="25"/>
        <v>0.43588544644631233</v>
      </c>
      <c r="AJ26">
        <f t="shared" si="26"/>
        <v>-0.71984664956972222</v>
      </c>
      <c r="AK26">
        <f t="shared" si="27"/>
        <v>-0.50855706592060423</v>
      </c>
      <c r="AL26">
        <f t="shared" si="28"/>
        <v>0.73365083698371814</v>
      </c>
      <c r="AM26">
        <f t="shared" si="29"/>
        <v>0.38421548213338108</v>
      </c>
      <c r="AN26" s="72">
        <f t="shared" si="30"/>
        <v>7.8924765789545166</v>
      </c>
      <c r="AO26" s="72">
        <f t="shared" si="30"/>
        <v>7.8924766043327077</v>
      </c>
      <c r="AP26" s="72">
        <f t="shared" si="30"/>
        <v>7.8924774725441873</v>
      </c>
      <c r="AQ26" s="72">
        <f t="shared" si="30"/>
        <v>7.8925071630858641</v>
      </c>
      <c r="AR26" s="72">
        <f t="shared" si="30"/>
        <v>7.8935090883997674</v>
      </c>
      <c r="AS26" s="72">
        <f t="shared" si="30"/>
        <v>7.918804730741253</v>
      </c>
      <c r="AT26" s="72">
        <f t="shared" si="30"/>
        <v>8.1208764154105069</v>
      </c>
      <c r="AU26" s="72">
        <f t="shared" si="31"/>
        <v>8.6514239554480188</v>
      </c>
      <c r="AW26">
        <v>-4600</v>
      </c>
      <c r="AX26">
        <f t="shared" si="1"/>
        <v>0.15068755184773139</v>
      </c>
      <c r="AY26">
        <f t="shared" si="2"/>
        <v>0.1623579447761142</v>
      </c>
      <c r="AZ26">
        <f t="shared" si="3"/>
        <v>-1.1670392928382829E-2</v>
      </c>
      <c r="BA26">
        <f t="shared" si="4"/>
        <v>1.1991661074298274</v>
      </c>
      <c r="BB26">
        <f t="shared" si="5"/>
        <v>-0.94432394574742407</v>
      </c>
      <c r="BC26">
        <f t="shared" si="6"/>
        <v>1.8361283833015263</v>
      </c>
      <c r="BD26">
        <f t="shared" si="7"/>
        <v>1.3080026449764686</v>
      </c>
      <c r="BE26">
        <f t="shared" si="32"/>
        <v>8.8738553106504394</v>
      </c>
      <c r="BF26">
        <f t="shared" si="32"/>
        <v>8.8873463156319925</v>
      </c>
      <c r="BG26">
        <f t="shared" si="32"/>
        <v>8.9078996900211145</v>
      </c>
      <c r="BH26">
        <f t="shared" si="32"/>
        <v>8.9387616023304926</v>
      </c>
      <c r="BI26">
        <f t="shared" si="32"/>
        <v>8.9841878544503917</v>
      </c>
      <c r="BJ26">
        <f t="shared" si="32"/>
        <v>9.0493579192647662</v>
      </c>
      <c r="BK26">
        <f t="shared" si="32"/>
        <v>9.1400900398833063</v>
      </c>
      <c r="BL26">
        <f t="shared" si="9"/>
        <v>9.2626723533374893</v>
      </c>
    </row>
    <row r="27" spans="1:64" x14ac:dyDescent="0.2">
      <c r="A27" s="75" t="s">
        <v>803</v>
      </c>
      <c r="B27" s="75"/>
      <c r="C27" s="76">
        <v>41165.440999999999</v>
      </c>
      <c r="D27" s="76"/>
      <c r="E27">
        <f t="shared" si="12"/>
        <v>-7162.0844903187199</v>
      </c>
      <c r="F27">
        <f t="shared" si="13"/>
        <v>-7162</v>
      </c>
      <c r="G27">
        <f t="shared" si="14"/>
        <v>-0.18074000000342494</v>
      </c>
      <c r="I27">
        <f t="shared" si="33"/>
        <v>-0.18074000000342494</v>
      </c>
      <c r="Q27" s="12">
        <f t="shared" si="15"/>
        <v>0.2775554321258516</v>
      </c>
      <c r="R27" s="2">
        <f t="shared" si="16"/>
        <v>26146.940999999999</v>
      </c>
      <c r="S27" s="6">
        <v>0.1</v>
      </c>
      <c r="Z27">
        <f t="shared" si="17"/>
        <v>-7162</v>
      </c>
      <c r="AA27" s="72">
        <f t="shared" si="18"/>
        <v>0.25066043520548575</v>
      </c>
      <c r="AB27" s="72">
        <f t="shared" si="19"/>
        <v>-0.15384500308305907</v>
      </c>
      <c r="AC27" s="72">
        <f t="shared" si="20"/>
        <v>-0.18074000000342494</v>
      </c>
      <c r="AD27" s="72">
        <f t="shared" si="21"/>
        <v>-0.43140043520891069</v>
      </c>
      <c r="AE27" s="72">
        <f t="shared" si="22"/>
        <v>1.8610633549843755E-2</v>
      </c>
      <c r="AF27">
        <f t="shared" si="23"/>
        <v>-0.18074000000342494</v>
      </c>
      <c r="AG27" s="127"/>
      <c r="AH27">
        <f t="shared" si="24"/>
        <v>-2.6894996920365864E-2</v>
      </c>
      <c r="AI27">
        <f t="shared" si="25"/>
        <v>0.43630397791066966</v>
      </c>
      <c r="AJ27">
        <f t="shared" si="26"/>
        <v>-0.72041740206040705</v>
      </c>
      <c r="AK27">
        <f t="shared" si="27"/>
        <v>-0.5090209362192436</v>
      </c>
      <c r="AL27">
        <f t="shared" si="28"/>
        <v>0.73447344014509997</v>
      </c>
      <c r="AM27">
        <f t="shared" si="29"/>
        <v>0.38468757531623332</v>
      </c>
      <c r="AN27" s="72">
        <f t="shared" si="30"/>
        <v>7.8937036055018863</v>
      </c>
      <c r="AO27" s="72">
        <f t="shared" si="30"/>
        <v>7.8937036344728888</v>
      </c>
      <c r="AP27" s="72">
        <f t="shared" si="30"/>
        <v>7.8937045949960734</v>
      </c>
      <c r="AQ27" s="72">
        <f t="shared" si="30"/>
        <v>7.8937364276643187</v>
      </c>
      <c r="AR27" s="72">
        <f t="shared" si="30"/>
        <v>7.8947773507797798</v>
      </c>
      <c r="AS27" s="72">
        <f t="shared" si="30"/>
        <v>7.9203647353116002</v>
      </c>
      <c r="AT27" s="72">
        <f t="shared" si="30"/>
        <v>8.1227144463370351</v>
      </c>
      <c r="AU27" s="72">
        <f t="shared" si="31"/>
        <v>8.6526145444583218</v>
      </c>
      <c r="AW27">
        <v>-4500</v>
      </c>
      <c r="AX27">
        <f t="shared" si="1"/>
        <v>0.14837013781711969</v>
      </c>
      <c r="AY27">
        <f t="shared" si="2"/>
        <v>0.15827013058036044</v>
      </c>
      <c r="AZ27">
        <f t="shared" si="3"/>
        <v>-9.899992763240743E-3</v>
      </c>
      <c r="BA27">
        <f t="shared" si="4"/>
        <v>1.2967744051299759</v>
      </c>
      <c r="BB27">
        <f t="shared" si="5"/>
        <v>-0.89094662070587061</v>
      </c>
      <c r="BC27">
        <f t="shared" si="6"/>
        <v>1.9722366235352451</v>
      </c>
      <c r="BD27">
        <f t="shared" si="7"/>
        <v>1.5108591057868055</v>
      </c>
      <c r="BE27">
        <f t="shared" si="32"/>
        <v>8.9448151643351821</v>
      </c>
      <c r="BF27">
        <f t="shared" si="32"/>
        <v>8.9581756106888388</v>
      </c>
      <c r="BG27">
        <f t="shared" si="32"/>
        <v>8.9777764905711024</v>
      </c>
      <c r="BH27">
        <f t="shared" si="32"/>
        <v>9.0062057966479063</v>
      </c>
      <c r="BI27">
        <f t="shared" si="32"/>
        <v>9.0468180024128753</v>
      </c>
      <c r="BJ27">
        <f t="shared" si="32"/>
        <v>9.1037379556085014</v>
      </c>
      <c r="BK27">
        <f t="shared" si="32"/>
        <v>9.1817830656650763</v>
      </c>
      <c r="BL27">
        <f t="shared" si="9"/>
        <v>9.2864841335435457</v>
      </c>
    </row>
    <row r="28" spans="1:64" x14ac:dyDescent="0.2">
      <c r="A28" s="75" t="s">
        <v>808</v>
      </c>
      <c r="B28" s="75"/>
      <c r="C28" s="76">
        <v>41165.440999999999</v>
      </c>
      <c r="D28" s="76"/>
      <c r="E28">
        <f t="shared" si="12"/>
        <v>-7162.0844903187199</v>
      </c>
      <c r="F28">
        <f t="shared" si="13"/>
        <v>-7162</v>
      </c>
      <c r="G28">
        <f t="shared" si="14"/>
        <v>-0.18074000000342494</v>
      </c>
      <c r="I28">
        <f t="shared" si="33"/>
        <v>-0.18074000000342494</v>
      </c>
      <c r="Q28" s="12">
        <f t="shared" si="15"/>
        <v>0.2775554321258516</v>
      </c>
      <c r="R28" s="2">
        <f t="shared" si="16"/>
        <v>26146.940999999999</v>
      </c>
      <c r="S28" s="6">
        <v>0.1</v>
      </c>
      <c r="Z28">
        <f t="shared" si="17"/>
        <v>-7162</v>
      </c>
      <c r="AA28" s="72">
        <f t="shared" si="18"/>
        <v>0.25066043520548575</v>
      </c>
      <c r="AB28" s="72">
        <f t="shared" si="19"/>
        <v>-0.15384500308305907</v>
      </c>
      <c r="AC28" s="72">
        <f t="shared" si="20"/>
        <v>-0.18074000000342494</v>
      </c>
      <c r="AD28" s="72">
        <f t="shared" si="21"/>
        <v>-0.43140043520891069</v>
      </c>
      <c r="AE28" s="72">
        <f t="shared" si="22"/>
        <v>1.8610633549843755E-2</v>
      </c>
      <c r="AF28">
        <f t="shared" si="23"/>
        <v>-0.18074000000342494</v>
      </c>
      <c r="AG28" s="127"/>
      <c r="AH28">
        <f t="shared" si="24"/>
        <v>-2.6894996920365864E-2</v>
      </c>
      <c r="AI28">
        <f t="shared" si="25"/>
        <v>0.43630397791066966</v>
      </c>
      <c r="AJ28">
        <f t="shared" si="26"/>
        <v>-0.72041740206040705</v>
      </c>
      <c r="AK28">
        <f t="shared" si="27"/>
        <v>-0.5090209362192436</v>
      </c>
      <c r="AL28">
        <f t="shared" si="28"/>
        <v>0.73447344014509997</v>
      </c>
      <c r="AM28">
        <f t="shared" si="29"/>
        <v>0.38468757531623332</v>
      </c>
      <c r="AN28" s="72">
        <f t="shared" si="30"/>
        <v>7.8937036055018863</v>
      </c>
      <c r="AO28" s="72">
        <f t="shared" si="30"/>
        <v>7.8937036344728888</v>
      </c>
      <c r="AP28" s="72">
        <f t="shared" si="30"/>
        <v>7.8937045949960734</v>
      </c>
      <c r="AQ28" s="72">
        <f t="shared" si="30"/>
        <v>7.8937364276643187</v>
      </c>
      <c r="AR28" s="72">
        <f t="shared" si="30"/>
        <v>7.8947773507797798</v>
      </c>
      <c r="AS28" s="72">
        <f t="shared" si="30"/>
        <v>7.9203647353116002</v>
      </c>
      <c r="AT28" s="72">
        <f t="shared" si="30"/>
        <v>8.1227144463370351</v>
      </c>
      <c r="AU28" s="72">
        <f t="shared" si="31"/>
        <v>8.6526145444583218</v>
      </c>
      <c r="AW28">
        <v>-4400</v>
      </c>
      <c r="AX28">
        <f t="shared" si="1"/>
        <v>0.14624156372697322</v>
      </c>
      <c r="AY28">
        <f t="shared" si="2"/>
        <v>0.1542130132178075</v>
      </c>
      <c r="AZ28">
        <f t="shared" si="3"/>
        <v>-7.9714494908342919E-3</v>
      </c>
      <c r="BA28">
        <f t="shared" si="4"/>
        <v>1.4016855675504625</v>
      </c>
      <c r="BB28">
        <f t="shared" si="5"/>
        <v>-0.80967129705719842</v>
      </c>
      <c r="BC28">
        <f t="shared" si="6"/>
        <v>2.1280703040219624</v>
      </c>
      <c r="BD28">
        <f t="shared" si="7"/>
        <v>1.8014311465765971</v>
      </c>
      <c r="BE28">
        <f t="shared" si="32"/>
        <v>9.0199447116495861</v>
      </c>
      <c r="BF28">
        <f t="shared" si="32"/>
        <v>9.0325073906526079</v>
      </c>
      <c r="BG28">
        <f t="shared" si="32"/>
        <v>9.0503426745602855</v>
      </c>
      <c r="BH28">
        <f t="shared" si="32"/>
        <v>9.0754521837548392</v>
      </c>
      <c r="BI28">
        <f t="shared" si="32"/>
        <v>9.1104218051301569</v>
      </c>
      <c r="BJ28">
        <f t="shared" si="32"/>
        <v>9.158479791628908</v>
      </c>
      <c r="BK28">
        <f t="shared" si="32"/>
        <v>9.2235354542391352</v>
      </c>
      <c r="BL28">
        <f t="shared" si="9"/>
        <v>9.3102959137496022</v>
      </c>
    </row>
    <row r="29" spans="1:64" x14ac:dyDescent="0.2">
      <c r="A29" s="75" t="s">
        <v>811</v>
      </c>
      <c r="B29" s="75"/>
      <c r="C29" s="76">
        <v>41180.415999999997</v>
      </c>
      <c r="D29" s="76"/>
      <c r="E29">
        <f t="shared" si="12"/>
        <v>-7155.084144391777</v>
      </c>
      <c r="F29">
        <f t="shared" si="13"/>
        <v>-7155</v>
      </c>
      <c r="G29">
        <f t="shared" si="14"/>
        <v>-0.18000000000029104</v>
      </c>
      <c r="I29">
        <f t="shared" si="33"/>
        <v>-0.18000000000029104</v>
      </c>
      <c r="Q29" s="12">
        <f t="shared" si="15"/>
        <v>0.27721323424956568</v>
      </c>
      <c r="R29" s="2">
        <f t="shared" si="16"/>
        <v>26161.915999999997</v>
      </c>
      <c r="S29" s="6">
        <v>0.1</v>
      </c>
      <c r="Z29">
        <f t="shared" si="17"/>
        <v>-7155</v>
      </c>
      <c r="AA29" s="72">
        <f t="shared" si="18"/>
        <v>0.25032512533973694</v>
      </c>
      <c r="AB29" s="72">
        <f t="shared" si="19"/>
        <v>-0.15311189109046228</v>
      </c>
      <c r="AC29" s="72">
        <f t="shared" si="20"/>
        <v>-0.18000000000029104</v>
      </c>
      <c r="AD29" s="72">
        <f t="shared" si="21"/>
        <v>-0.43032512534002798</v>
      </c>
      <c r="AE29" s="72">
        <f t="shared" si="22"/>
        <v>1.8517971349891079E-2</v>
      </c>
      <c r="AF29">
        <f t="shared" si="23"/>
        <v>-0.18000000000029104</v>
      </c>
      <c r="AG29" s="127"/>
      <c r="AH29">
        <f t="shared" si="24"/>
        <v>-2.6888108909828751E-2</v>
      </c>
      <c r="AI29">
        <f t="shared" si="25"/>
        <v>0.43689191794926829</v>
      </c>
      <c r="AJ29">
        <f t="shared" si="26"/>
        <v>-0.72121747842092354</v>
      </c>
      <c r="AK29">
        <f t="shared" si="27"/>
        <v>-0.50967127323206729</v>
      </c>
      <c r="AL29">
        <f t="shared" si="28"/>
        <v>0.73562774360960492</v>
      </c>
      <c r="AM29">
        <f t="shared" si="29"/>
        <v>0.38535028378684272</v>
      </c>
      <c r="AN29" s="72">
        <f t="shared" si="30"/>
        <v>7.895423424639624</v>
      </c>
      <c r="AO29" s="72">
        <f t="shared" si="30"/>
        <v>7.8954234593058814</v>
      </c>
      <c r="AP29" s="72">
        <f t="shared" si="30"/>
        <v>7.8954245609798885</v>
      </c>
      <c r="AQ29" s="72">
        <f t="shared" si="30"/>
        <v>7.8954595563233747</v>
      </c>
      <c r="AR29" s="72">
        <f t="shared" si="30"/>
        <v>7.8965562460836853</v>
      </c>
      <c r="AS29" s="72">
        <f t="shared" si="30"/>
        <v>7.922553154223106</v>
      </c>
      <c r="AT29" s="72">
        <f t="shared" si="30"/>
        <v>8.1252889513342943</v>
      </c>
      <c r="AU29" s="72">
        <f t="shared" si="31"/>
        <v>8.6542813690727467</v>
      </c>
      <c r="AW29">
        <v>-4300</v>
      </c>
      <c r="AX29">
        <f t="shared" si="1"/>
        <v>0.14429228262019006</v>
      </c>
      <c r="AY29">
        <f t="shared" si="2"/>
        <v>0.15018659268845547</v>
      </c>
      <c r="AZ29">
        <f t="shared" si="3"/>
        <v>-5.8943100682654122E-3</v>
      </c>
      <c r="BA29">
        <f t="shared" si="4"/>
        <v>1.508840592500027</v>
      </c>
      <c r="BB29">
        <f t="shared" si="5"/>
        <v>-0.69377116127003957</v>
      </c>
      <c r="BC29">
        <f t="shared" si="6"/>
        <v>2.3049498823352681</v>
      </c>
      <c r="BD29">
        <f t="shared" si="7"/>
        <v>2.2494117261718984</v>
      </c>
      <c r="BE29">
        <f t="shared" si="32"/>
        <v>9.0989801383489013</v>
      </c>
      <c r="BF29">
        <f t="shared" si="32"/>
        <v>9.110028827995766</v>
      </c>
      <c r="BG29">
        <f t="shared" si="32"/>
        <v>9.1252901967197229</v>
      </c>
      <c r="BH29">
        <f t="shared" si="32"/>
        <v>9.1462536717345468</v>
      </c>
      <c r="BI29">
        <f t="shared" si="32"/>
        <v>9.1748483117950048</v>
      </c>
      <c r="BJ29">
        <f t="shared" si="32"/>
        <v>9.2135231314559682</v>
      </c>
      <c r="BK29">
        <f t="shared" si="32"/>
        <v>9.2653370337454497</v>
      </c>
      <c r="BL29">
        <f t="shared" si="9"/>
        <v>9.3341076939556586</v>
      </c>
    </row>
    <row r="30" spans="1:64" x14ac:dyDescent="0.2">
      <c r="A30" s="75" t="s">
        <v>809</v>
      </c>
      <c r="B30" s="75"/>
      <c r="C30" s="76">
        <v>41180.415999999997</v>
      </c>
      <c r="D30" s="76"/>
      <c r="E30">
        <f t="shared" si="12"/>
        <v>-7155.084144391777</v>
      </c>
      <c r="F30">
        <f t="shared" si="13"/>
        <v>-7155</v>
      </c>
      <c r="G30">
        <f t="shared" si="14"/>
        <v>-0.18000000000029104</v>
      </c>
      <c r="I30">
        <f t="shared" si="33"/>
        <v>-0.18000000000029104</v>
      </c>
      <c r="Q30" s="12">
        <f t="shared" si="15"/>
        <v>0.27721323424956568</v>
      </c>
      <c r="R30" s="2">
        <f t="shared" si="16"/>
        <v>26161.915999999997</v>
      </c>
      <c r="S30" s="6">
        <v>0.1</v>
      </c>
      <c r="Z30">
        <f t="shared" si="17"/>
        <v>-7155</v>
      </c>
      <c r="AA30" s="72">
        <f t="shared" si="18"/>
        <v>0.25032512533973694</v>
      </c>
      <c r="AB30" s="72">
        <f t="shared" si="19"/>
        <v>-0.15311189109046228</v>
      </c>
      <c r="AC30" s="72">
        <f t="shared" si="20"/>
        <v>-0.18000000000029104</v>
      </c>
      <c r="AD30" s="72">
        <f t="shared" si="21"/>
        <v>-0.43032512534002798</v>
      </c>
      <c r="AE30" s="72">
        <f t="shared" si="22"/>
        <v>1.8517971349891079E-2</v>
      </c>
      <c r="AF30">
        <f t="shared" si="23"/>
        <v>-0.18000000000029104</v>
      </c>
      <c r="AG30" s="127"/>
      <c r="AH30">
        <f t="shared" si="24"/>
        <v>-2.6888108909828751E-2</v>
      </c>
      <c r="AI30">
        <f t="shared" si="25"/>
        <v>0.43689191794926829</v>
      </c>
      <c r="AJ30">
        <f t="shared" si="26"/>
        <v>-0.72121747842092354</v>
      </c>
      <c r="AK30">
        <f t="shared" si="27"/>
        <v>-0.50967127323206729</v>
      </c>
      <c r="AL30">
        <f t="shared" si="28"/>
        <v>0.73562774360960492</v>
      </c>
      <c r="AM30">
        <f t="shared" si="29"/>
        <v>0.38535028378684272</v>
      </c>
      <c r="AN30" s="72">
        <f t="shared" si="30"/>
        <v>7.895423424639624</v>
      </c>
      <c r="AO30" s="72">
        <f t="shared" si="30"/>
        <v>7.8954234593058814</v>
      </c>
      <c r="AP30" s="72">
        <f t="shared" si="30"/>
        <v>7.8954245609798885</v>
      </c>
      <c r="AQ30" s="72">
        <f t="shared" si="30"/>
        <v>7.8954595563233747</v>
      </c>
      <c r="AR30" s="72">
        <f t="shared" si="30"/>
        <v>7.8965562460836853</v>
      </c>
      <c r="AS30" s="72">
        <f t="shared" si="30"/>
        <v>7.922553154223106</v>
      </c>
      <c r="AT30" s="72">
        <f t="shared" si="30"/>
        <v>8.1252889513342943</v>
      </c>
      <c r="AU30" s="72">
        <f t="shared" si="31"/>
        <v>8.6542813690727467</v>
      </c>
      <c r="AW30">
        <v>-4200</v>
      </c>
      <c r="AX30">
        <f t="shared" si="1"/>
        <v>0.14250291305311905</v>
      </c>
      <c r="AY30">
        <f t="shared" si="2"/>
        <v>0.14619086899230424</v>
      </c>
      <c r="AZ30">
        <f t="shared" si="3"/>
        <v>-3.6879559391851989E-3</v>
      </c>
      <c r="BA30">
        <f t="shared" si="4"/>
        <v>1.6097439101586808</v>
      </c>
      <c r="BB30">
        <f t="shared" si="5"/>
        <v>-0.53867941025476862</v>
      </c>
      <c r="BC30">
        <f t="shared" si="6"/>
        <v>2.502793243510034</v>
      </c>
      <c r="BD30">
        <f t="shared" si="7"/>
        <v>3.0236755098531471</v>
      </c>
      <c r="BE30">
        <f t="shared" si="32"/>
        <v>9.1814471561182085</v>
      </c>
      <c r="BF30">
        <f t="shared" si="32"/>
        <v>9.1902846353272274</v>
      </c>
      <c r="BG30">
        <f t="shared" si="32"/>
        <v>9.2022310420781874</v>
      </c>
      <c r="BH30">
        <f t="shared" si="32"/>
        <v>9.2183292236858811</v>
      </c>
      <c r="BI30">
        <f t="shared" si="32"/>
        <v>9.2399373459005236</v>
      </c>
      <c r="BJ30">
        <f t="shared" si="32"/>
        <v>9.2688065562802127</v>
      </c>
      <c r="BK30">
        <f t="shared" si="32"/>
        <v>9.3071776044339973</v>
      </c>
      <c r="BL30">
        <f t="shared" si="9"/>
        <v>9.3579194741617151</v>
      </c>
    </row>
    <row r="31" spans="1:64" x14ac:dyDescent="0.2">
      <c r="A31" s="75" t="s">
        <v>811</v>
      </c>
      <c r="B31" s="75"/>
      <c r="C31" s="76">
        <v>41210.375999999997</v>
      </c>
      <c r="D31" s="76"/>
      <c r="E31">
        <f t="shared" si="12"/>
        <v>-7141.0787778494569</v>
      </c>
      <c r="F31">
        <f t="shared" si="13"/>
        <v>-7141</v>
      </c>
      <c r="G31">
        <f t="shared" si="14"/>
        <v>-0.16851999999926193</v>
      </c>
      <c r="I31">
        <f t="shared" si="33"/>
        <v>-0.16851999999926193</v>
      </c>
      <c r="Q31" s="12">
        <f t="shared" si="15"/>
        <v>0.276529289740442</v>
      </c>
      <c r="R31" s="2">
        <f t="shared" si="16"/>
        <v>26191.875999999997</v>
      </c>
      <c r="S31" s="6">
        <v>0.1</v>
      </c>
      <c r="Z31">
        <f t="shared" si="17"/>
        <v>-7141</v>
      </c>
      <c r="AA31" s="72">
        <f t="shared" si="18"/>
        <v>0.24965522414455382</v>
      </c>
      <c r="AB31" s="72">
        <f t="shared" si="19"/>
        <v>-0.14164593440337375</v>
      </c>
      <c r="AC31" s="72">
        <f t="shared" si="20"/>
        <v>-0.16851999999926193</v>
      </c>
      <c r="AD31" s="72">
        <f t="shared" si="21"/>
        <v>-0.41817522414381575</v>
      </c>
      <c r="AE31" s="72">
        <f t="shared" si="22"/>
        <v>1.7487051808773055E-2</v>
      </c>
      <c r="AF31">
        <f t="shared" si="23"/>
        <v>-0.16851999999926193</v>
      </c>
      <c r="AG31" s="127"/>
      <c r="AH31">
        <f t="shared" si="24"/>
        <v>-2.6874065595888178E-2</v>
      </c>
      <c r="AI31">
        <f t="shared" si="25"/>
        <v>0.43807483501411193</v>
      </c>
      <c r="AJ31">
        <f t="shared" si="26"/>
        <v>-0.72282122097227164</v>
      </c>
      <c r="AK31">
        <f t="shared" si="27"/>
        <v>-0.51097517335427622</v>
      </c>
      <c r="AL31">
        <f t="shared" si="28"/>
        <v>0.73794571873046688</v>
      </c>
      <c r="AM31">
        <f t="shared" si="29"/>
        <v>0.38668197037007512</v>
      </c>
      <c r="AN31" s="72">
        <f t="shared" ref="AN31:AT40" si="34">$AU31+$AB$7*SIN(AO31)</f>
        <v>7.89887003405532</v>
      </c>
      <c r="AO31" s="72">
        <f t="shared" si="34"/>
        <v>7.898870082769224</v>
      </c>
      <c r="AP31" s="72">
        <f t="shared" si="34"/>
        <v>7.8988715120704382</v>
      </c>
      <c r="AQ31" s="72">
        <f t="shared" si="34"/>
        <v>7.8989134285786964</v>
      </c>
      <c r="AR31" s="72">
        <f t="shared" si="34"/>
        <v>7.9001257786585617</v>
      </c>
      <c r="AS31" s="72">
        <f t="shared" si="34"/>
        <v>7.926945451920858</v>
      </c>
      <c r="AT31" s="72">
        <f t="shared" si="34"/>
        <v>8.1304423679076088</v>
      </c>
      <c r="AU31" s="72">
        <f t="shared" si="31"/>
        <v>8.657615018301593</v>
      </c>
      <c r="AW31">
        <v>-4100</v>
      </c>
      <c r="AX31">
        <f t="shared" si="1"/>
        <v>0.14084386743310576</v>
      </c>
      <c r="AY31">
        <f t="shared" si="2"/>
        <v>0.14222584212935388</v>
      </c>
      <c r="AZ31">
        <f t="shared" si="3"/>
        <v>-1.3819746962481199E-3</v>
      </c>
      <c r="BA31">
        <f t="shared" si="4"/>
        <v>1.6928182128453932</v>
      </c>
      <c r="BB31">
        <f t="shared" si="5"/>
        <v>-0.34502578774700177</v>
      </c>
      <c r="BC31">
        <f t="shared" si="6"/>
        <v>2.7193958607636781</v>
      </c>
      <c r="BD31">
        <f t="shared" si="7"/>
        <v>4.6665513411678532</v>
      </c>
      <c r="BE31">
        <f t="shared" si="32"/>
        <v>9.266660296499202</v>
      </c>
      <c r="BF31">
        <f t="shared" si="32"/>
        <v>9.2726854410331629</v>
      </c>
      <c r="BG31">
        <f t="shared" si="32"/>
        <v>9.280706178245989</v>
      </c>
      <c r="BH31">
        <f t="shared" si="32"/>
        <v>9.2913690979396648</v>
      </c>
      <c r="BI31">
        <f t="shared" si="32"/>
        <v>9.3055212067823874</v>
      </c>
      <c r="BJ31">
        <f t="shared" si="32"/>
        <v>9.3242677503326483</v>
      </c>
      <c r="BK31">
        <f t="shared" si="32"/>
        <v>9.3490469444477675</v>
      </c>
      <c r="BL31">
        <f t="shared" si="9"/>
        <v>9.3817312543677716</v>
      </c>
    </row>
    <row r="32" spans="1:64" x14ac:dyDescent="0.2">
      <c r="A32" s="75" t="s">
        <v>809</v>
      </c>
      <c r="B32" s="75"/>
      <c r="C32" s="76">
        <v>41210.375999999997</v>
      </c>
      <c r="D32" s="76"/>
      <c r="E32">
        <f t="shared" si="12"/>
        <v>-7141.0787778494569</v>
      </c>
      <c r="F32">
        <f t="shared" si="13"/>
        <v>-7141</v>
      </c>
      <c r="G32">
        <f t="shared" si="14"/>
        <v>-0.16851999999926193</v>
      </c>
      <c r="I32">
        <f t="shared" si="33"/>
        <v>-0.16851999999926193</v>
      </c>
      <c r="Q32" s="12">
        <f t="shared" si="15"/>
        <v>0.276529289740442</v>
      </c>
      <c r="R32" s="2">
        <f t="shared" si="16"/>
        <v>26191.875999999997</v>
      </c>
      <c r="S32" s="6">
        <v>0.1</v>
      </c>
      <c r="Z32">
        <f t="shared" si="17"/>
        <v>-7141</v>
      </c>
      <c r="AA32" s="72">
        <f t="shared" si="18"/>
        <v>0.24965522414455382</v>
      </c>
      <c r="AB32" s="72">
        <f t="shared" si="19"/>
        <v>-0.14164593440337375</v>
      </c>
      <c r="AC32" s="72">
        <f t="shared" si="20"/>
        <v>-0.16851999999926193</v>
      </c>
      <c r="AD32" s="72">
        <f t="shared" si="21"/>
        <v>-0.41817522414381575</v>
      </c>
      <c r="AE32" s="72">
        <f t="shared" si="22"/>
        <v>1.7487051808773055E-2</v>
      </c>
      <c r="AF32">
        <f t="shared" si="23"/>
        <v>-0.16851999999926193</v>
      </c>
      <c r="AG32" s="127"/>
      <c r="AH32">
        <f t="shared" si="24"/>
        <v>-2.6874065595888178E-2</v>
      </c>
      <c r="AI32">
        <f t="shared" si="25"/>
        <v>0.43807483501411193</v>
      </c>
      <c r="AJ32">
        <f t="shared" si="26"/>
        <v>-0.72282122097227164</v>
      </c>
      <c r="AK32">
        <f t="shared" si="27"/>
        <v>-0.51097517335427622</v>
      </c>
      <c r="AL32">
        <f t="shared" si="28"/>
        <v>0.73794571873046688</v>
      </c>
      <c r="AM32">
        <f t="shared" si="29"/>
        <v>0.38668197037007512</v>
      </c>
      <c r="AN32" s="72">
        <f t="shared" si="34"/>
        <v>7.89887003405532</v>
      </c>
      <c r="AO32" s="72">
        <f t="shared" si="34"/>
        <v>7.898870082769224</v>
      </c>
      <c r="AP32" s="72">
        <f t="shared" si="34"/>
        <v>7.8988715120704382</v>
      </c>
      <c r="AQ32" s="72">
        <f t="shared" si="34"/>
        <v>7.8989134285786964</v>
      </c>
      <c r="AR32" s="72">
        <f t="shared" si="34"/>
        <v>7.9001257786585617</v>
      </c>
      <c r="AS32" s="72">
        <f t="shared" si="34"/>
        <v>7.926945451920858</v>
      </c>
      <c r="AT32" s="72">
        <f t="shared" si="34"/>
        <v>8.1304423679076088</v>
      </c>
      <c r="AU32" s="72">
        <f t="shared" si="31"/>
        <v>8.657615018301593</v>
      </c>
      <c r="AW32">
        <v>-4000</v>
      </c>
      <c r="AX32">
        <f t="shared" si="1"/>
        <v>0.13927646932355545</v>
      </c>
      <c r="AY32">
        <f t="shared" si="2"/>
        <v>0.13829151209960439</v>
      </c>
      <c r="AZ32">
        <f t="shared" si="3"/>
        <v>9.8495722395105004E-4</v>
      </c>
      <c r="BA32">
        <f t="shared" si="4"/>
        <v>1.7456086184525987</v>
      </c>
      <c r="BB32">
        <f t="shared" si="5"/>
        <v>-0.12139015798841434</v>
      </c>
      <c r="BC32">
        <f t="shared" si="6"/>
        <v>2.9499718427002839</v>
      </c>
      <c r="BD32">
        <f t="shared" si="7"/>
        <v>10.405323338655103</v>
      </c>
      <c r="BE32">
        <f t="shared" ref="BE32:BK41" si="35">$BL32+$AB$7*SIN(BF32)</f>
        <v>9.3537475454918972</v>
      </c>
      <c r="BF32">
        <f t="shared" si="35"/>
        <v>9.3565290671315005</v>
      </c>
      <c r="BG32">
        <f t="shared" si="35"/>
        <v>9.3601994186093247</v>
      </c>
      <c r="BH32">
        <f t="shared" si="35"/>
        <v>9.3650412990013194</v>
      </c>
      <c r="BI32">
        <f t="shared" si="35"/>
        <v>9.3714265196389785</v>
      </c>
      <c r="BJ32">
        <f t="shared" si="35"/>
        <v>9.3798437321206709</v>
      </c>
      <c r="BK32">
        <f t="shared" si="35"/>
        <v>9.3909348156182908</v>
      </c>
      <c r="BL32">
        <f t="shared" si="9"/>
        <v>9.405543034573828</v>
      </c>
    </row>
    <row r="33" spans="1:64" x14ac:dyDescent="0.2">
      <c r="A33" s="75" t="s">
        <v>813</v>
      </c>
      <c r="B33" s="75"/>
      <c r="C33" s="76">
        <v>41843.557000000001</v>
      </c>
      <c r="D33" s="76"/>
      <c r="E33">
        <f t="shared" si="12"/>
        <v>-6845.0863882422227</v>
      </c>
      <c r="F33">
        <f t="shared" si="13"/>
        <v>-6845</v>
      </c>
      <c r="G33">
        <f t="shared" si="14"/>
        <v>-0.18479999999544816</v>
      </c>
      <c r="I33">
        <f t="shared" si="33"/>
        <v>-0.18479999999544816</v>
      </c>
      <c r="Q33" s="12">
        <f t="shared" si="15"/>
        <v>0.26220958576112385</v>
      </c>
      <c r="R33" s="2">
        <f t="shared" si="16"/>
        <v>26825.057000000001</v>
      </c>
      <c r="S33" s="6">
        <v>0.1</v>
      </c>
      <c r="Z33">
        <f t="shared" si="17"/>
        <v>-6845</v>
      </c>
      <c r="AA33" s="72">
        <f t="shared" si="18"/>
        <v>0.23572098714066098</v>
      </c>
      <c r="AB33" s="72">
        <f t="shared" si="19"/>
        <v>-0.15831140137498528</v>
      </c>
      <c r="AC33" s="72">
        <f t="shared" si="20"/>
        <v>-0.18479999999544816</v>
      </c>
      <c r="AD33" s="72">
        <f t="shared" si="21"/>
        <v>-0.42052098713610914</v>
      </c>
      <c r="AE33" s="72">
        <f t="shared" si="22"/>
        <v>1.7683790062192766E-2</v>
      </c>
      <c r="AF33">
        <f t="shared" si="23"/>
        <v>-0.18479999999544816</v>
      </c>
      <c r="AG33" s="127"/>
      <c r="AH33">
        <f t="shared" si="24"/>
        <v>-2.6488598620462891E-2</v>
      </c>
      <c r="AI33">
        <f t="shared" si="25"/>
        <v>0.46549494123328317</v>
      </c>
      <c r="AJ33">
        <f t="shared" si="26"/>
        <v>-0.75788494659046568</v>
      </c>
      <c r="AK33">
        <f t="shared" si="27"/>
        <v>-0.53959230997266694</v>
      </c>
      <c r="AL33">
        <f t="shared" si="28"/>
        <v>0.79013443155569774</v>
      </c>
      <c r="AM33">
        <f t="shared" si="29"/>
        <v>0.41699073338052389</v>
      </c>
      <c r="AN33" s="72">
        <f t="shared" si="34"/>
        <v>7.9740569555991634</v>
      </c>
      <c r="AO33" s="72">
        <f t="shared" si="34"/>
        <v>7.9740608661147201</v>
      </c>
      <c r="AP33" s="72">
        <f t="shared" si="34"/>
        <v>7.9741038394879027</v>
      </c>
      <c r="AQ33" s="72">
        <f t="shared" si="34"/>
        <v>7.9745750778435731</v>
      </c>
      <c r="AR33" s="72">
        <f t="shared" si="34"/>
        <v>7.9796272526892729</v>
      </c>
      <c r="AS33" s="72">
        <f t="shared" si="34"/>
        <v>8.0246876174418507</v>
      </c>
      <c r="AT33" s="72">
        <f t="shared" si="34"/>
        <v>8.2407393348523428</v>
      </c>
      <c r="AU33" s="72">
        <f t="shared" si="31"/>
        <v>8.7280978877115203</v>
      </c>
      <c r="AW33">
        <v>-3900</v>
      </c>
      <c r="AX33">
        <f t="shared" si="1"/>
        <v>0.13775566469778605</v>
      </c>
      <c r="AY33">
        <f t="shared" si="2"/>
        <v>0.13438787890305576</v>
      </c>
      <c r="AZ33">
        <f t="shared" si="3"/>
        <v>3.3677857947302797E-3</v>
      </c>
      <c r="BA33">
        <f t="shared" si="4"/>
        <v>1.7587147492595663</v>
      </c>
      <c r="BB33">
        <f t="shared" si="5"/>
        <v>0.11543957410520728</v>
      </c>
      <c r="BC33">
        <f t="shared" si="6"/>
        <v>-3.0958256656072645</v>
      </c>
      <c r="BD33">
        <f t="shared" si="7"/>
        <v>-43.691992265486924</v>
      </c>
      <c r="BE33">
        <f t="shared" si="35"/>
        <v>9.4417006886600934</v>
      </c>
      <c r="BF33">
        <f t="shared" si="35"/>
        <v>9.4410337267068485</v>
      </c>
      <c r="BG33">
        <f t="shared" si="35"/>
        <v>9.4401554691941545</v>
      </c>
      <c r="BH33">
        <f t="shared" si="35"/>
        <v>9.4389989950361155</v>
      </c>
      <c r="BI33">
        <f t="shared" si="35"/>
        <v>9.4374761988211269</v>
      </c>
      <c r="BJ33">
        <f t="shared" si="35"/>
        <v>9.4354710895756764</v>
      </c>
      <c r="BK33">
        <f t="shared" si="35"/>
        <v>9.4328309692704071</v>
      </c>
      <c r="BL33">
        <f t="shared" si="9"/>
        <v>9.4293548147798845</v>
      </c>
    </row>
    <row r="34" spans="1:64" x14ac:dyDescent="0.2">
      <c r="A34" s="75" t="s">
        <v>814</v>
      </c>
      <c r="B34" s="75"/>
      <c r="C34" s="76">
        <v>41892.758999999998</v>
      </c>
      <c r="D34" s="76"/>
      <c r="E34">
        <f t="shared" si="12"/>
        <v>-6822.0859862190182</v>
      </c>
      <c r="F34">
        <f t="shared" si="13"/>
        <v>-6822</v>
      </c>
      <c r="G34">
        <f t="shared" si="14"/>
        <v>-0.18394000000262167</v>
      </c>
      <c r="I34">
        <f t="shared" si="33"/>
        <v>-0.18394000000262167</v>
      </c>
      <c r="Q34" s="12">
        <f t="shared" si="15"/>
        <v>0.26110816719328789</v>
      </c>
      <c r="R34" s="2">
        <f t="shared" si="16"/>
        <v>26874.258999999998</v>
      </c>
      <c r="S34" s="6">
        <v>0.1</v>
      </c>
      <c r="Z34">
        <f t="shared" si="17"/>
        <v>-6822</v>
      </c>
      <c r="AA34" s="72">
        <f t="shared" si="18"/>
        <v>0.23465706455375901</v>
      </c>
      <c r="AB34" s="72">
        <f t="shared" si="19"/>
        <v>-0.15748889736309279</v>
      </c>
      <c r="AC34" s="72">
        <f t="shared" si="20"/>
        <v>-0.18394000000262167</v>
      </c>
      <c r="AD34" s="72">
        <f t="shared" si="21"/>
        <v>-0.41859706455638068</v>
      </c>
      <c r="AE34" s="72">
        <f t="shared" si="22"/>
        <v>1.7522350245521873E-2</v>
      </c>
      <c r="AF34">
        <f t="shared" si="23"/>
        <v>-0.18394000000262167</v>
      </c>
      <c r="AG34" s="127"/>
      <c r="AH34">
        <f t="shared" si="24"/>
        <v>-2.6451102639528868E-2</v>
      </c>
      <c r="AI34">
        <f t="shared" si="25"/>
        <v>0.46783809122548581</v>
      </c>
      <c r="AJ34">
        <f t="shared" si="26"/>
        <v>-0.76070472462269734</v>
      </c>
      <c r="AK34">
        <f t="shared" si="27"/>
        <v>-0.54190333241115585</v>
      </c>
      <c r="AL34">
        <f t="shared" si="28"/>
        <v>0.79446759062554995</v>
      </c>
      <c r="AM34">
        <f t="shared" si="29"/>
        <v>0.41953634431925058</v>
      </c>
      <c r="AN34" s="72">
        <f t="shared" si="34"/>
        <v>7.9800970540962624</v>
      </c>
      <c r="AO34" s="72">
        <f t="shared" si="34"/>
        <v>7.9801019611240687</v>
      </c>
      <c r="AP34" s="72">
        <f t="shared" si="34"/>
        <v>7.9801533138990077</v>
      </c>
      <c r="AQ34" s="72">
        <f t="shared" si="34"/>
        <v>7.9806894863647111</v>
      </c>
      <c r="AR34" s="72">
        <f t="shared" si="34"/>
        <v>7.9861584946467339</v>
      </c>
      <c r="AS34" s="72">
        <f t="shared" si="34"/>
        <v>8.0326757622467309</v>
      </c>
      <c r="AT34" s="72">
        <f t="shared" si="34"/>
        <v>8.2494136658913462</v>
      </c>
      <c r="AU34" s="72">
        <f t="shared" si="31"/>
        <v>8.7335745971589134</v>
      </c>
      <c r="AW34">
        <v>-3800</v>
      </c>
      <c r="AX34">
        <f t="shared" ref="AX34:AX65" si="36">AB$3+AB$4*AW34+AB$5*AW34^2+AZ34</f>
        <v>0.1362340015512454</v>
      </c>
      <c r="AY34">
        <f t="shared" ref="AY34:AY65" si="37">AB$3+AB$4*AW34+AB$5*AW34^2</f>
        <v>0.130514942539708</v>
      </c>
      <c r="AZ34">
        <f t="shared" ref="AZ34:AZ65" si="38">$AB$6*($AB$11/BA34*BB34+$AB$12)</f>
        <v>5.7190590115373989E-3</v>
      </c>
      <c r="BA34">
        <f t="shared" ref="BA34:BA65" si="39">1+$AB$7*COS(BC34)</f>
        <v>1.7296156963754614</v>
      </c>
      <c r="BB34">
        <f t="shared" ref="BB34:BB65" si="40">SIN(BC34+RADIANS($AB$9))</f>
        <v>0.34424084145754708</v>
      </c>
      <c r="BC34">
        <f t="shared" ref="BC34:BC65" si="41">2*ATAN(BD34)</f>
        <v>-2.8600930991462445</v>
      </c>
      <c r="BD34">
        <f t="shared" ref="BD34:BD65" si="42">SQRT((1+$AB$7)/(1-$AB$7))*TAN(BE34/2)</f>
        <v>-7.0578283102786701</v>
      </c>
      <c r="BE34">
        <f t="shared" si="35"/>
        <v>9.5294461595682396</v>
      </c>
      <c r="BF34">
        <f t="shared" si="35"/>
        <v>9.5253801646510574</v>
      </c>
      <c r="BG34">
        <f t="shared" si="35"/>
        <v>9.5200009493434408</v>
      </c>
      <c r="BH34">
        <f t="shared" si="35"/>
        <v>9.5128885927324927</v>
      </c>
      <c r="BI34">
        <f t="shared" si="35"/>
        <v>9.5034914857917006</v>
      </c>
      <c r="BJ34">
        <f t="shared" si="35"/>
        <v>9.4910862177355746</v>
      </c>
      <c r="BK34">
        <f t="shared" si="35"/>
        <v>9.4747251520330096</v>
      </c>
      <c r="BL34">
        <f t="shared" ref="BL34:BL65" si="43">RADIANS($AB$9)+$AB$18*(AW34-AB$15)</f>
        <v>9.4531665949859409</v>
      </c>
    </row>
    <row r="35" spans="1:64" x14ac:dyDescent="0.2">
      <c r="A35" s="75" t="s">
        <v>815</v>
      </c>
      <c r="B35" s="75"/>
      <c r="C35" s="76">
        <v>41903.459000000003</v>
      </c>
      <c r="D35" s="76"/>
      <c r="E35">
        <f t="shared" si="12"/>
        <v>-6817.084069596759</v>
      </c>
      <c r="F35">
        <f t="shared" si="13"/>
        <v>-6817</v>
      </c>
      <c r="G35">
        <f t="shared" si="14"/>
        <v>-0.17983999999705702</v>
      </c>
      <c r="I35">
        <f t="shared" si="33"/>
        <v>-0.17983999999705702</v>
      </c>
      <c r="Q35" s="12">
        <f t="shared" si="15"/>
        <v>0.26086894325202559</v>
      </c>
      <c r="R35" s="2">
        <f t="shared" si="16"/>
        <v>26884.959000000003</v>
      </c>
      <c r="S35" s="6">
        <v>0.1</v>
      </c>
      <c r="Z35">
        <f t="shared" si="17"/>
        <v>-6817</v>
      </c>
      <c r="AA35" s="72">
        <f t="shared" si="18"/>
        <v>0.23442614514106574</v>
      </c>
      <c r="AB35" s="72">
        <f t="shared" si="19"/>
        <v>-0.15339720188609718</v>
      </c>
      <c r="AC35" s="72">
        <f t="shared" si="20"/>
        <v>-0.17983999999705702</v>
      </c>
      <c r="AD35" s="72">
        <f t="shared" si="21"/>
        <v>-0.41426614513812277</v>
      </c>
      <c r="AE35" s="72">
        <f t="shared" si="22"/>
        <v>1.7161643900760023E-2</v>
      </c>
      <c r="AF35">
        <f t="shared" si="23"/>
        <v>-0.17983999999705702</v>
      </c>
      <c r="AG35" s="127"/>
      <c r="AH35">
        <f t="shared" si="24"/>
        <v>-2.6442798110959849E-2</v>
      </c>
      <c r="AI35">
        <f t="shared" si="25"/>
        <v>0.46835193462753022</v>
      </c>
      <c r="AJ35">
        <f t="shared" si="26"/>
        <v>-0.76131958423556112</v>
      </c>
      <c r="AK35">
        <f t="shared" si="27"/>
        <v>-0.54240746069219969</v>
      </c>
      <c r="AL35">
        <f t="shared" si="28"/>
        <v>0.79541536937468316</v>
      </c>
      <c r="AM35">
        <f t="shared" si="29"/>
        <v>0.42009375417781242</v>
      </c>
      <c r="AN35" s="72">
        <f t="shared" si="34"/>
        <v>7.9814141499230313</v>
      </c>
      <c r="AO35" s="72">
        <f t="shared" si="34"/>
        <v>7.9814192988954069</v>
      </c>
      <c r="AP35" s="72">
        <f t="shared" si="34"/>
        <v>7.9814726293166238</v>
      </c>
      <c r="AQ35" s="72">
        <f t="shared" si="34"/>
        <v>7.9820236991371294</v>
      </c>
      <c r="AR35" s="72">
        <f t="shared" si="34"/>
        <v>7.9875856723639647</v>
      </c>
      <c r="AS35" s="72">
        <f t="shared" si="34"/>
        <v>8.0344198663677346</v>
      </c>
      <c r="AT35" s="72">
        <f t="shared" si="34"/>
        <v>8.2513013149823049</v>
      </c>
      <c r="AU35" s="72">
        <f t="shared" si="31"/>
        <v>8.7347651861692164</v>
      </c>
      <c r="AW35">
        <v>-3700</v>
      </c>
      <c r="AX35">
        <f t="shared" si="36"/>
        <v>0.13466615325779724</v>
      </c>
      <c r="AY35">
        <f t="shared" si="37"/>
        <v>0.12667270300956107</v>
      </c>
      <c r="AZ35">
        <f t="shared" si="38"/>
        <v>7.9934502482361808E-3</v>
      </c>
      <c r="BA35">
        <f t="shared" si="39"/>
        <v>1.6638066577224346</v>
      </c>
      <c r="BB35">
        <f t="shared" si="40"/>
        <v>0.54581937179473894</v>
      </c>
      <c r="BC35">
        <f t="shared" si="41"/>
        <v>-2.6341564989478536</v>
      </c>
      <c r="BD35">
        <f t="shared" si="42"/>
        <v>-3.8564446621190624</v>
      </c>
      <c r="BE35">
        <f t="shared" si="35"/>
        <v>9.6159262047861009</v>
      </c>
      <c r="BF35">
        <f t="shared" si="35"/>
        <v>9.6087581507903135</v>
      </c>
      <c r="BG35">
        <f t="shared" si="35"/>
        <v>9.5991668170179079</v>
      </c>
      <c r="BH35">
        <f t="shared" si="35"/>
        <v>9.5863581151168962</v>
      </c>
      <c r="BI35">
        <f t="shared" si="35"/>
        <v>9.5692940208982851</v>
      </c>
      <c r="BJ35">
        <f t="shared" si="35"/>
        <v>9.546625557564095</v>
      </c>
      <c r="BK35">
        <f t="shared" si="35"/>
        <v>9.5166071116524265</v>
      </c>
      <c r="BL35">
        <f t="shared" si="43"/>
        <v>9.4769783751919974</v>
      </c>
    </row>
    <row r="36" spans="1:64" x14ac:dyDescent="0.2">
      <c r="A36" s="75" t="s">
        <v>756</v>
      </c>
      <c r="B36" s="75"/>
      <c r="C36" s="76">
        <v>41903.461000000003</v>
      </c>
      <c r="D36" s="76" t="s">
        <v>758</v>
      </c>
      <c r="E36">
        <f t="shared" si="12"/>
        <v>-6817.083134659073</v>
      </c>
      <c r="F36">
        <f t="shared" si="13"/>
        <v>-6817</v>
      </c>
      <c r="G36">
        <f t="shared" si="14"/>
        <v>-0.17783999999664957</v>
      </c>
      <c r="I36">
        <f t="shared" si="33"/>
        <v>-0.17783999999664957</v>
      </c>
      <c r="Q36" s="12">
        <f t="shared" si="15"/>
        <v>0.26086894325202559</v>
      </c>
      <c r="R36" s="2">
        <f t="shared" si="16"/>
        <v>26884.961000000003</v>
      </c>
      <c r="S36" s="6">
        <v>0.1</v>
      </c>
      <c r="Z36">
        <f t="shared" si="17"/>
        <v>-6817</v>
      </c>
      <c r="AA36" s="72">
        <f t="shared" si="18"/>
        <v>0.23442614514106574</v>
      </c>
      <c r="AB36" s="72">
        <f t="shared" si="19"/>
        <v>-0.15139720188568973</v>
      </c>
      <c r="AC36" s="72">
        <f t="shared" si="20"/>
        <v>-0.17783999999664957</v>
      </c>
      <c r="AD36" s="72">
        <f t="shared" si="21"/>
        <v>-0.41226614513771531</v>
      </c>
      <c r="AE36" s="72">
        <f t="shared" si="22"/>
        <v>1.6996337442671174E-2</v>
      </c>
      <c r="AF36">
        <f t="shared" si="23"/>
        <v>-0.17783999999664957</v>
      </c>
      <c r="AG36" s="127"/>
      <c r="AH36">
        <f t="shared" si="24"/>
        <v>-2.6442798110959849E-2</v>
      </c>
      <c r="AI36">
        <f t="shared" si="25"/>
        <v>0.46835193462753022</v>
      </c>
      <c r="AJ36">
        <f t="shared" si="26"/>
        <v>-0.76131958423556112</v>
      </c>
      <c r="AK36">
        <f t="shared" si="27"/>
        <v>-0.54240746069219969</v>
      </c>
      <c r="AL36">
        <f t="shared" si="28"/>
        <v>0.79541536937468316</v>
      </c>
      <c r="AM36">
        <f t="shared" si="29"/>
        <v>0.42009375417781242</v>
      </c>
      <c r="AN36" s="72">
        <f t="shared" si="34"/>
        <v>7.9814141499230313</v>
      </c>
      <c r="AO36" s="72">
        <f t="shared" si="34"/>
        <v>7.9814192988954069</v>
      </c>
      <c r="AP36" s="72">
        <f t="shared" si="34"/>
        <v>7.9814726293166238</v>
      </c>
      <c r="AQ36" s="72">
        <f t="shared" si="34"/>
        <v>7.9820236991371294</v>
      </c>
      <c r="AR36" s="72">
        <f t="shared" si="34"/>
        <v>7.9875856723639647</v>
      </c>
      <c r="AS36" s="72">
        <f t="shared" si="34"/>
        <v>8.0344198663677346</v>
      </c>
      <c r="AT36" s="72">
        <f t="shared" si="34"/>
        <v>8.2513013149823049</v>
      </c>
      <c r="AU36" s="72">
        <f t="shared" si="31"/>
        <v>8.7347651861692164</v>
      </c>
      <c r="AW36">
        <v>-3600</v>
      </c>
      <c r="AX36">
        <f t="shared" si="36"/>
        <v>0.1330130706141259</v>
      </c>
      <c r="AY36">
        <f t="shared" si="37"/>
        <v>0.12286116031261499</v>
      </c>
      <c r="AZ36">
        <f t="shared" si="38"/>
        <v>1.0151910301510922E-2</v>
      </c>
      <c r="BA36">
        <f t="shared" si="39"/>
        <v>1.5723798395919248</v>
      </c>
      <c r="BB36">
        <f t="shared" si="40"/>
        <v>0.70836489910446565</v>
      </c>
      <c r="BC36">
        <f t="shared" si="41"/>
        <v>-2.4243441891196893</v>
      </c>
      <c r="BD36">
        <f t="shared" si="42"/>
        <v>-2.66785490586126</v>
      </c>
      <c r="BE36">
        <f t="shared" si="35"/>
        <v>9.7001775251573843</v>
      </c>
      <c r="BF36">
        <f t="shared" si="35"/>
        <v>9.6904119164999187</v>
      </c>
      <c r="BG36">
        <f t="shared" si="35"/>
        <v>9.6771104555008165</v>
      </c>
      <c r="BH36">
        <f t="shared" si="35"/>
        <v>9.6590655067586688</v>
      </c>
      <c r="BI36">
        <f t="shared" si="35"/>
        <v>9.6347079070749899</v>
      </c>
      <c r="BJ36">
        <f t="shared" si="35"/>
        <v>9.6020258344993863</v>
      </c>
      <c r="BK36">
        <f t="shared" si="35"/>
        <v>9.5584666028052006</v>
      </c>
      <c r="BL36">
        <f t="shared" si="43"/>
        <v>9.5007901553980538</v>
      </c>
    </row>
    <row r="37" spans="1:64" x14ac:dyDescent="0.2">
      <c r="A37" s="75" t="s">
        <v>815</v>
      </c>
      <c r="B37" s="75"/>
      <c r="C37" s="76">
        <v>41903.464999999997</v>
      </c>
      <c r="D37" s="76"/>
      <c r="E37">
        <f t="shared" si="12"/>
        <v>-6817.0812647837029</v>
      </c>
      <c r="F37">
        <f t="shared" si="13"/>
        <v>-6817</v>
      </c>
      <c r="G37">
        <f t="shared" si="14"/>
        <v>-0.17384000000311062</v>
      </c>
      <c r="I37">
        <f t="shared" si="33"/>
        <v>-0.17384000000311062</v>
      </c>
      <c r="Q37" s="12">
        <f t="shared" si="15"/>
        <v>0.26086894325202559</v>
      </c>
      <c r="R37" s="2">
        <f t="shared" si="16"/>
        <v>26884.964999999997</v>
      </c>
      <c r="S37" s="6">
        <v>0.1</v>
      </c>
      <c r="Z37">
        <f t="shared" si="17"/>
        <v>-6817</v>
      </c>
      <c r="AA37" s="72">
        <f t="shared" si="18"/>
        <v>0.23442614514106574</v>
      </c>
      <c r="AB37" s="72">
        <f t="shared" si="19"/>
        <v>-0.14739720189215078</v>
      </c>
      <c r="AC37" s="72">
        <f t="shared" si="20"/>
        <v>-0.17384000000311062</v>
      </c>
      <c r="AD37" s="72">
        <f t="shared" si="21"/>
        <v>-0.40826614514417636</v>
      </c>
      <c r="AE37" s="72">
        <f t="shared" si="22"/>
        <v>1.666812452708857E-2</v>
      </c>
      <c r="AF37">
        <f t="shared" si="23"/>
        <v>-0.17384000000311062</v>
      </c>
      <c r="AG37" s="127"/>
      <c r="AH37">
        <f t="shared" si="24"/>
        <v>-2.6442798110959849E-2</v>
      </c>
      <c r="AI37">
        <f t="shared" si="25"/>
        <v>0.46835193462753022</v>
      </c>
      <c r="AJ37">
        <f t="shared" si="26"/>
        <v>-0.76131958423556112</v>
      </c>
      <c r="AK37">
        <f t="shared" si="27"/>
        <v>-0.54240746069219969</v>
      </c>
      <c r="AL37">
        <f t="shared" si="28"/>
        <v>0.79541536937468316</v>
      </c>
      <c r="AM37">
        <f t="shared" si="29"/>
        <v>0.42009375417781242</v>
      </c>
      <c r="AN37" s="72">
        <f t="shared" si="34"/>
        <v>7.9814141499230313</v>
      </c>
      <c r="AO37" s="72">
        <f t="shared" si="34"/>
        <v>7.9814192988954069</v>
      </c>
      <c r="AP37" s="72">
        <f t="shared" si="34"/>
        <v>7.9814726293166238</v>
      </c>
      <c r="AQ37" s="72">
        <f t="shared" si="34"/>
        <v>7.9820236991371294</v>
      </c>
      <c r="AR37" s="72">
        <f t="shared" si="34"/>
        <v>7.9875856723639647</v>
      </c>
      <c r="AS37" s="72">
        <f t="shared" si="34"/>
        <v>8.0344198663677346</v>
      </c>
      <c r="AT37" s="72">
        <f t="shared" si="34"/>
        <v>8.2513013149823049</v>
      </c>
      <c r="AU37" s="72">
        <f t="shared" si="31"/>
        <v>8.7347651861692164</v>
      </c>
      <c r="AW37">
        <v>-3500</v>
      </c>
      <c r="AX37">
        <f t="shared" si="36"/>
        <v>0.13124495958507043</v>
      </c>
      <c r="AY37">
        <f t="shared" si="37"/>
        <v>0.1190803144488698</v>
      </c>
      <c r="AZ37">
        <f t="shared" si="38"/>
        <v>1.2164645136200644E-2</v>
      </c>
      <c r="BA37">
        <f t="shared" si="39"/>
        <v>1.4678452449182136</v>
      </c>
      <c r="BB37">
        <f t="shared" si="40"/>
        <v>0.82887500041508233</v>
      </c>
      <c r="BC37">
        <f t="shared" si="41"/>
        <v>-2.234429469225812</v>
      </c>
      <c r="BD37">
        <f t="shared" si="42"/>
        <v>-2.051365919401718</v>
      </c>
      <c r="BE37">
        <f t="shared" si="35"/>
        <v>9.781395210610075</v>
      </c>
      <c r="BF37">
        <f t="shared" si="35"/>
        <v>9.7696793262938133</v>
      </c>
      <c r="BG37">
        <f t="shared" si="35"/>
        <v>9.7533357204814344</v>
      </c>
      <c r="BH37">
        <f t="shared" si="35"/>
        <v>9.7306864958844219</v>
      </c>
      <c r="BI37">
        <f t="shared" si="35"/>
        <v>9.6995617238347869</v>
      </c>
      <c r="BJ37">
        <f t="shared" si="35"/>
        <v>9.6572242953265697</v>
      </c>
      <c r="BK37">
        <f t="shared" si="35"/>
        <v>9.6002933929069076</v>
      </c>
      <c r="BL37">
        <f t="shared" si="43"/>
        <v>9.5246019356041103</v>
      </c>
    </row>
    <row r="38" spans="1:64" x14ac:dyDescent="0.2">
      <c r="A38" s="75" t="s">
        <v>816</v>
      </c>
      <c r="B38" s="75"/>
      <c r="C38" s="76">
        <v>41918.444000000003</v>
      </c>
      <c r="D38" s="76"/>
      <c r="E38">
        <f t="shared" si="12"/>
        <v>-6810.0790489813835</v>
      </c>
      <c r="F38">
        <f t="shared" si="13"/>
        <v>-6810</v>
      </c>
      <c r="G38">
        <f t="shared" si="14"/>
        <v>-0.16909999999916181</v>
      </c>
      <c r="I38">
        <f t="shared" si="33"/>
        <v>-0.16909999999916181</v>
      </c>
      <c r="Q38" s="12">
        <f t="shared" si="15"/>
        <v>0.26053415866095769</v>
      </c>
      <c r="R38" s="2">
        <f t="shared" si="16"/>
        <v>26899.944000000003</v>
      </c>
      <c r="S38" s="6">
        <v>0.1</v>
      </c>
      <c r="Z38">
        <f t="shared" si="17"/>
        <v>-6810</v>
      </c>
      <c r="AA38" s="72">
        <f t="shared" si="18"/>
        <v>0.2341030794743954</v>
      </c>
      <c r="AB38" s="72">
        <f t="shared" si="19"/>
        <v>-0.14266892081259952</v>
      </c>
      <c r="AC38" s="72">
        <f t="shared" si="20"/>
        <v>-0.16909999999916181</v>
      </c>
      <c r="AD38" s="72">
        <f t="shared" si="21"/>
        <v>-0.40320307947355721</v>
      </c>
      <c r="AE38" s="72">
        <f t="shared" si="22"/>
        <v>1.6257272329695968E-2</v>
      </c>
      <c r="AF38">
        <f t="shared" si="23"/>
        <v>-0.16909999999916181</v>
      </c>
      <c r="AG38" s="127"/>
      <c r="AH38">
        <f t="shared" si="24"/>
        <v>-2.6431079186562276E-2</v>
      </c>
      <c r="AI38">
        <f t="shared" si="25"/>
        <v>0.46907402234635698</v>
      </c>
      <c r="AJ38">
        <f t="shared" si="26"/>
        <v>-0.76218150900618742</v>
      </c>
      <c r="AK38">
        <f t="shared" si="27"/>
        <v>-0.54311428362856873</v>
      </c>
      <c r="AL38">
        <f t="shared" si="28"/>
        <v>0.79674576669947061</v>
      </c>
      <c r="AM38">
        <f t="shared" si="29"/>
        <v>0.42087656514553007</v>
      </c>
      <c r="AN38" s="72">
        <f t="shared" si="34"/>
        <v>7.9832605205509948</v>
      </c>
      <c r="AO38" s="72">
        <f t="shared" si="34"/>
        <v>7.9832660245624663</v>
      </c>
      <c r="AP38" s="72">
        <f t="shared" si="34"/>
        <v>7.9833222219809796</v>
      </c>
      <c r="AQ38" s="72">
        <f t="shared" si="34"/>
        <v>7.9838946290727062</v>
      </c>
      <c r="AR38" s="72">
        <f t="shared" si="34"/>
        <v>7.9895881654342231</v>
      </c>
      <c r="AS38" s="72">
        <f t="shared" si="34"/>
        <v>8.0368661445332457</v>
      </c>
      <c r="AT38" s="72">
        <f t="shared" si="34"/>
        <v>8.2539451748106405</v>
      </c>
      <c r="AU38" s="72">
        <f t="shared" si="31"/>
        <v>8.7364320107836413</v>
      </c>
      <c r="AW38">
        <v>-3400</v>
      </c>
      <c r="AX38">
        <f t="shared" si="36"/>
        <v>0.12934264624648734</v>
      </c>
      <c r="AY38">
        <f t="shared" si="37"/>
        <v>0.11533016541832544</v>
      </c>
      <c r="AZ38">
        <f t="shared" si="38"/>
        <v>1.401248082816188E-2</v>
      </c>
      <c r="BA38">
        <f t="shared" si="39"/>
        <v>1.3607426843299999</v>
      </c>
      <c r="BB38">
        <f t="shared" si="40"/>
        <v>0.91104009071392689</v>
      </c>
      <c r="BC38">
        <f t="shared" si="41"/>
        <v>-2.0657235667888343</v>
      </c>
      <c r="BD38">
        <f t="shared" si="42"/>
        <v>-1.6760933423835416</v>
      </c>
      <c r="BE38">
        <f t="shared" si="35"/>
        <v>9.8589735067652704</v>
      </c>
      <c r="BF38">
        <f t="shared" si="35"/>
        <v>9.8460207397462725</v>
      </c>
      <c r="BG38">
        <f t="shared" si="35"/>
        <v>9.8274094973642718</v>
      </c>
      <c r="BH38">
        <f t="shared" si="35"/>
        <v>9.8009216737147025</v>
      </c>
      <c r="BI38">
        <f t="shared" si="35"/>
        <v>9.7636904514219456</v>
      </c>
      <c r="BJ38">
        <f t="shared" si="35"/>
        <v>9.712158941982997</v>
      </c>
      <c r="BK38">
        <f t="shared" si="35"/>
        <v>9.6420772679137734</v>
      </c>
      <c r="BL38">
        <f t="shared" si="43"/>
        <v>9.5484137158101667</v>
      </c>
    </row>
    <row r="39" spans="1:64" x14ac:dyDescent="0.2">
      <c r="A39" s="75" t="s">
        <v>816</v>
      </c>
      <c r="B39" s="75"/>
      <c r="C39" s="76">
        <v>41918.445</v>
      </c>
      <c r="D39" s="76"/>
      <c r="E39">
        <f t="shared" si="12"/>
        <v>-6810.0785815125419</v>
      </c>
      <c r="F39">
        <f t="shared" si="13"/>
        <v>-6810</v>
      </c>
      <c r="G39">
        <f t="shared" si="14"/>
        <v>-0.16810000000259606</v>
      </c>
      <c r="I39">
        <f t="shared" si="33"/>
        <v>-0.16810000000259606</v>
      </c>
      <c r="Q39" s="12">
        <f t="shared" si="15"/>
        <v>0.26053415866095769</v>
      </c>
      <c r="R39" s="2">
        <f t="shared" si="16"/>
        <v>26899.945</v>
      </c>
      <c r="S39" s="6">
        <v>0.1</v>
      </c>
      <c r="Z39">
        <f t="shared" si="17"/>
        <v>-6810</v>
      </c>
      <c r="AA39" s="72">
        <f t="shared" si="18"/>
        <v>0.2341030794743954</v>
      </c>
      <c r="AB39" s="72">
        <f t="shared" si="19"/>
        <v>-0.14166892081603377</v>
      </c>
      <c r="AC39" s="72">
        <f t="shared" si="20"/>
        <v>-0.16810000000259606</v>
      </c>
      <c r="AD39" s="72">
        <f t="shared" si="21"/>
        <v>-0.40220307947699147</v>
      </c>
      <c r="AE39" s="72">
        <f t="shared" si="22"/>
        <v>1.6176731714077512E-2</v>
      </c>
      <c r="AF39">
        <f t="shared" si="23"/>
        <v>-0.16810000000259606</v>
      </c>
      <c r="AG39" s="127"/>
      <c r="AH39">
        <f t="shared" si="24"/>
        <v>-2.6431079186562276E-2</v>
      </c>
      <c r="AI39">
        <f t="shared" si="25"/>
        <v>0.46907402234635698</v>
      </c>
      <c r="AJ39">
        <f t="shared" si="26"/>
        <v>-0.76218150900618742</v>
      </c>
      <c r="AK39">
        <f t="shared" si="27"/>
        <v>-0.54311428362856873</v>
      </c>
      <c r="AL39">
        <f t="shared" si="28"/>
        <v>0.79674576669947061</v>
      </c>
      <c r="AM39">
        <f t="shared" si="29"/>
        <v>0.42087656514553007</v>
      </c>
      <c r="AN39" s="72">
        <f t="shared" si="34"/>
        <v>7.9832605205509948</v>
      </c>
      <c r="AO39" s="72">
        <f t="shared" si="34"/>
        <v>7.9832660245624663</v>
      </c>
      <c r="AP39" s="72">
        <f t="shared" si="34"/>
        <v>7.9833222219809796</v>
      </c>
      <c r="AQ39" s="72">
        <f t="shared" si="34"/>
        <v>7.9838946290727062</v>
      </c>
      <c r="AR39" s="72">
        <f t="shared" si="34"/>
        <v>7.9895881654342231</v>
      </c>
      <c r="AS39" s="72">
        <f t="shared" si="34"/>
        <v>8.0368661445332457</v>
      </c>
      <c r="AT39" s="72">
        <f t="shared" si="34"/>
        <v>8.2539451748106405</v>
      </c>
      <c r="AU39" s="72">
        <f t="shared" si="31"/>
        <v>8.7364320107836413</v>
      </c>
      <c r="AW39">
        <v>-3300</v>
      </c>
      <c r="AX39">
        <f t="shared" si="36"/>
        <v>0.12729734355782196</v>
      </c>
      <c r="AY39">
        <f t="shared" si="37"/>
        <v>0.11161071322098196</v>
      </c>
      <c r="AZ39">
        <f t="shared" si="38"/>
        <v>1.5686630336840011E-2</v>
      </c>
      <c r="BA39">
        <f t="shared" si="39"/>
        <v>1.2582111756511756</v>
      </c>
      <c r="BB39">
        <f t="shared" si="40"/>
        <v>0.96189242298857036</v>
      </c>
      <c r="BC39">
        <f t="shared" si="41"/>
        <v>-1.917682084729589</v>
      </c>
      <c r="BD39">
        <f t="shared" si="42"/>
        <v>-1.4248398435440164</v>
      </c>
      <c r="BE39">
        <f t="shared" si="35"/>
        <v>9.9325203804935249</v>
      </c>
      <c r="BF39">
        <f t="shared" si="35"/>
        <v>9.9190353351811229</v>
      </c>
      <c r="BG39">
        <f t="shared" si="35"/>
        <v>9.8989737339983268</v>
      </c>
      <c r="BH39">
        <f t="shared" si="35"/>
        <v>9.8695025048100362</v>
      </c>
      <c r="BI39">
        <f t="shared" si="35"/>
        <v>9.8269372677009947</v>
      </c>
      <c r="BJ39">
        <f t="shared" si="35"/>
        <v>9.766768760930578</v>
      </c>
      <c r="BK39">
        <f t="shared" si="35"/>
        <v>9.6838080381137708</v>
      </c>
      <c r="BL39">
        <f t="shared" si="43"/>
        <v>9.5722254960162232</v>
      </c>
    </row>
    <row r="40" spans="1:64" x14ac:dyDescent="0.2">
      <c r="A40" s="75" t="s">
        <v>816</v>
      </c>
      <c r="B40" s="75"/>
      <c r="C40" s="76">
        <v>41933.423999999999</v>
      </c>
      <c r="D40" s="76"/>
      <c r="E40">
        <f t="shared" si="12"/>
        <v>-6803.0763657102252</v>
      </c>
      <c r="F40">
        <f t="shared" si="13"/>
        <v>-6803</v>
      </c>
      <c r="G40">
        <f t="shared" si="14"/>
        <v>-0.16335999999864725</v>
      </c>
      <c r="I40">
        <f t="shared" si="33"/>
        <v>-0.16335999999864725</v>
      </c>
      <c r="Q40" s="12">
        <f t="shared" si="15"/>
        <v>0.26019952448437256</v>
      </c>
      <c r="R40" s="2">
        <f t="shared" si="16"/>
        <v>26914.923999999999</v>
      </c>
      <c r="S40" s="6">
        <v>0.1</v>
      </c>
      <c r="Z40">
        <f t="shared" si="17"/>
        <v>-6803</v>
      </c>
      <c r="AA40" s="72">
        <f t="shared" si="18"/>
        <v>0.23378027265140627</v>
      </c>
      <c r="AB40" s="72">
        <f t="shared" si="19"/>
        <v>-0.13694074816568097</v>
      </c>
      <c r="AC40" s="72">
        <f t="shared" si="20"/>
        <v>-0.16335999999864725</v>
      </c>
      <c r="AD40" s="72">
        <f t="shared" si="21"/>
        <v>-0.39714027265005353</v>
      </c>
      <c r="AE40" s="72">
        <f t="shared" si="22"/>
        <v>1.5772039616055885E-2</v>
      </c>
      <c r="AF40">
        <f t="shared" si="23"/>
        <v>-0.16335999999864725</v>
      </c>
      <c r="AG40" s="127"/>
      <c r="AH40">
        <f t="shared" si="24"/>
        <v>-2.6419251832966281E-2</v>
      </c>
      <c r="AI40">
        <f t="shared" si="25"/>
        <v>0.46979928690409378</v>
      </c>
      <c r="AJ40">
        <f t="shared" si="26"/>
        <v>-0.76304474363359165</v>
      </c>
      <c r="AK40">
        <f t="shared" si="27"/>
        <v>-0.5438223263727251</v>
      </c>
      <c r="AL40">
        <f t="shared" si="28"/>
        <v>0.79808027773429446</v>
      </c>
      <c r="AM40">
        <f t="shared" si="29"/>
        <v>0.42166223711756917</v>
      </c>
      <c r="AN40" s="72">
        <f t="shared" si="34"/>
        <v>7.9851097451917221</v>
      </c>
      <c r="AO40" s="72">
        <f t="shared" si="34"/>
        <v>7.9851156240283512</v>
      </c>
      <c r="AP40" s="72">
        <f t="shared" si="34"/>
        <v>7.9851748061558974</v>
      </c>
      <c r="AQ40" s="72">
        <f t="shared" si="34"/>
        <v>7.9857691194367533</v>
      </c>
      <c r="AR40" s="72">
        <f t="shared" si="34"/>
        <v>7.9915958680441674</v>
      </c>
      <c r="AS40" s="72">
        <f t="shared" si="34"/>
        <v>8.0393177115763983</v>
      </c>
      <c r="AT40" s="72">
        <f t="shared" si="34"/>
        <v>8.2565903751339107</v>
      </c>
      <c r="AU40" s="72">
        <f t="shared" si="31"/>
        <v>8.7380988353980644</v>
      </c>
      <c r="AW40">
        <v>-3200</v>
      </c>
      <c r="AX40">
        <f t="shared" si="36"/>
        <v>0.12510919710027429</v>
      </c>
      <c r="AY40">
        <f t="shared" si="37"/>
        <v>0.10792195785683933</v>
      </c>
      <c r="AZ40">
        <f t="shared" si="38"/>
        <v>1.7187239243434974E-2</v>
      </c>
      <c r="BA40">
        <f t="shared" si="39"/>
        <v>1.1641431738466994</v>
      </c>
      <c r="BB40">
        <f t="shared" si="40"/>
        <v>0.98908192508944759</v>
      </c>
      <c r="BC40">
        <f t="shared" si="41"/>
        <v>-1.7886322373015564</v>
      </c>
      <c r="BD40">
        <f t="shared" si="42"/>
        <v>-1.2455527951839394</v>
      </c>
      <c r="BE40">
        <f t="shared" si="35"/>
        <v>10.001848184262595</v>
      </c>
      <c r="BF40">
        <f t="shared" si="35"/>
        <v>9.9884646786945233</v>
      </c>
      <c r="BG40">
        <f t="shared" si="35"/>
        <v>9.9677524234158366</v>
      </c>
      <c r="BH40">
        <f t="shared" si="35"/>
        <v>9.9361960532089633</v>
      </c>
      <c r="BI40">
        <f t="shared" si="35"/>
        <v>9.8891551841512371</v>
      </c>
      <c r="BJ40">
        <f t="shared" si="35"/>
        <v>9.8209939467663876</v>
      </c>
      <c r="BK40">
        <f t="shared" si="35"/>
        <v>9.7254755439039187</v>
      </c>
      <c r="BL40">
        <f t="shared" si="43"/>
        <v>9.5960372762222796</v>
      </c>
    </row>
    <row r="41" spans="1:64" x14ac:dyDescent="0.2">
      <c r="A41" s="75" t="s">
        <v>814</v>
      </c>
      <c r="B41" s="75"/>
      <c r="C41" s="76">
        <v>41952.665000000001</v>
      </c>
      <c r="D41" s="76"/>
      <c r="E41">
        <f t="shared" si="12"/>
        <v>-6794.0817976981825</v>
      </c>
      <c r="F41">
        <f t="shared" si="13"/>
        <v>-6794</v>
      </c>
      <c r="G41">
        <f t="shared" si="14"/>
        <v>-0.17497999999613967</v>
      </c>
      <c r="I41">
        <f t="shared" si="33"/>
        <v>-0.17497999999613967</v>
      </c>
      <c r="Q41" s="12">
        <f t="shared" si="15"/>
        <v>0.25976950156024775</v>
      </c>
      <c r="R41" s="2">
        <f t="shared" si="16"/>
        <v>26934.165000000001</v>
      </c>
      <c r="S41" s="6">
        <v>0.1</v>
      </c>
      <c r="Z41">
        <f t="shared" si="17"/>
        <v>-6794</v>
      </c>
      <c r="AA41" s="72">
        <f t="shared" si="18"/>
        <v>0.23336561639068629</v>
      </c>
      <c r="AB41" s="72">
        <f t="shared" si="19"/>
        <v>-0.1485761148265782</v>
      </c>
      <c r="AC41" s="72">
        <f t="shared" si="20"/>
        <v>-0.17497999999613967</v>
      </c>
      <c r="AD41" s="72">
        <f t="shared" si="21"/>
        <v>-0.40834561638682598</v>
      </c>
      <c r="AE41" s="72">
        <f t="shared" si="22"/>
        <v>1.6674614242233685E-2</v>
      </c>
      <c r="AF41">
        <f t="shared" si="23"/>
        <v>-0.17497999999613967</v>
      </c>
      <c r="AG41" s="127"/>
      <c r="AH41">
        <f t="shared" si="24"/>
        <v>-2.6403885169561457E-2</v>
      </c>
      <c r="AI41">
        <f t="shared" si="25"/>
        <v>0.47073647151649245</v>
      </c>
      <c r="AJ41">
        <f t="shared" si="26"/>
        <v>-0.76415654431689173</v>
      </c>
      <c r="AK41">
        <f t="shared" si="27"/>
        <v>-0.54473446397858605</v>
      </c>
      <c r="AL41">
        <f t="shared" si="28"/>
        <v>0.7998021619559571</v>
      </c>
      <c r="AM41">
        <f t="shared" si="29"/>
        <v>0.42267662241075649</v>
      </c>
      <c r="AN41" s="72">
        <f t="shared" ref="AN41:AT50" si="44">$AU41+$AB$7*SIN(AO41)</f>
        <v>7.9874915339190178</v>
      </c>
      <c r="AO41" s="72">
        <f t="shared" si="44"/>
        <v>7.9874979251229288</v>
      </c>
      <c r="AP41" s="72">
        <f t="shared" si="44"/>
        <v>7.9875611231947641</v>
      </c>
      <c r="AQ41" s="72">
        <f t="shared" si="44"/>
        <v>7.9881844514173688</v>
      </c>
      <c r="AR41" s="72">
        <f t="shared" si="44"/>
        <v>7.9941848985088786</v>
      </c>
      <c r="AS41" s="72">
        <f t="shared" si="44"/>
        <v>8.0424774995732111</v>
      </c>
      <c r="AT41" s="72">
        <f t="shared" si="44"/>
        <v>8.2599933123100175</v>
      </c>
      <c r="AU41" s="72">
        <f t="shared" si="31"/>
        <v>8.7402418956166095</v>
      </c>
      <c r="AW41">
        <v>-3100</v>
      </c>
      <c r="AX41">
        <f t="shared" si="36"/>
        <v>0.12278515574714907</v>
      </c>
      <c r="AY41">
        <f t="shared" si="37"/>
        <v>0.10426389932589755</v>
      </c>
      <c r="AZ41">
        <f t="shared" si="38"/>
        <v>1.8521256421251513E-2</v>
      </c>
      <c r="BA41">
        <f t="shared" si="39"/>
        <v>1.0800419328878106</v>
      </c>
      <c r="BB41">
        <f t="shared" si="40"/>
        <v>0.99936454206538827</v>
      </c>
      <c r="BC41">
        <f t="shared" si="41"/>
        <v>-1.6763786548769095</v>
      </c>
      <c r="BD41">
        <f t="shared" si="42"/>
        <v>-1.111576237677071</v>
      </c>
      <c r="BE41">
        <f t="shared" si="35"/>
        <v>10.066946490271949</v>
      </c>
      <c r="BF41">
        <f t="shared" si="35"/>
        <v>10.054185081184556</v>
      </c>
      <c r="BG41">
        <f t="shared" si="35"/>
        <v>10.033553533867472</v>
      </c>
      <c r="BH41">
        <f t="shared" si="35"/>
        <v>10.000808291030181</v>
      </c>
      <c r="BI41">
        <f t="shared" si="35"/>
        <v>9.9502084920576426</v>
      </c>
      <c r="BJ41">
        <f t="shared" si="35"/>
        <v>9.874776118790745</v>
      </c>
      <c r="BK41">
        <f t="shared" si="35"/>
        <v>9.7670696615505221</v>
      </c>
      <c r="BL41">
        <f t="shared" si="43"/>
        <v>9.6198490564283361</v>
      </c>
    </row>
    <row r="42" spans="1:64" x14ac:dyDescent="0.2">
      <c r="A42" s="75" t="s">
        <v>817</v>
      </c>
      <c r="B42" s="75"/>
      <c r="C42" s="76">
        <v>42241.442000000003</v>
      </c>
      <c r="D42" s="76"/>
      <c r="E42">
        <f t="shared" si="12"/>
        <v>-6659.0875475649527</v>
      </c>
      <c r="F42">
        <f t="shared" si="13"/>
        <v>-6659</v>
      </c>
      <c r="G42">
        <f t="shared" si="14"/>
        <v>-0.18727999999828171</v>
      </c>
      <c r="I42">
        <f t="shared" si="33"/>
        <v>-0.18727999999828171</v>
      </c>
      <c r="Q42" s="12">
        <f t="shared" si="15"/>
        <v>0.25334899502024766</v>
      </c>
      <c r="R42" s="2">
        <f t="shared" si="16"/>
        <v>27222.942000000003</v>
      </c>
      <c r="S42" s="6">
        <v>0.1</v>
      </c>
      <c r="Z42">
        <f t="shared" si="17"/>
        <v>-6659</v>
      </c>
      <c r="AA42" s="72">
        <f t="shared" si="18"/>
        <v>0.22719790137383711</v>
      </c>
      <c r="AB42" s="72">
        <f t="shared" si="19"/>
        <v>-0.16112890635187116</v>
      </c>
      <c r="AC42" s="72">
        <f t="shared" si="20"/>
        <v>-0.18727999999828171</v>
      </c>
      <c r="AD42" s="72">
        <f t="shared" si="21"/>
        <v>-0.41447790137211882</v>
      </c>
      <c r="AE42" s="72">
        <f t="shared" si="22"/>
        <v>1.7179193072583584E-2</v>
      </c>
      <c r="AF42">
        <f t="shared" si="23"/>
        <v>-0.18727999999828171</v>
      </c>
      <c r="AG42" s="127"/>
      <c r="AH42">
        <f t="shared" si="24"/>
        <v>-2.6151093646410564E-2</v>
      </c>
      <c r="AI42">
        <f t="shared" si="25"/>
        <v>0.48546030906309845</v>
      </c>
      <c r="AJ42">
        <f t="shared" si="26"/>
        <v>-0.78109609005164371</v>
      </c>
      <c r="AK42">
        <f t="shared" si="27"/>
        <v>-0.55866306955033995</v>
      </c>
      <c r="AL42">
        <f t="shared" si="28"/>
        <v>0.82648876086578216</v>
      </c>
      <c r="AM42">
        <f t="shared" si="29"/>
        <v>0.43849392280213173</v>
      </c>
      <c r="AN42" s="72">
        <f t="shared" si="44"/>
        <v>8.023806258750275</v>
      </c>
      <c r="AO42" s="72">
        <f t="shared" si="44"/>
        <v>8.0238258947052099</v>
      </c>
      <c r="AP42" s="72">
        <f t="shared" si="44"/>
        <v>8.0239787794387034</v>
      </c>
      <c r="AQ42" s="72">
        <f t="shared" si="44"/>
        <v>8.0251645085144698</v>
      </c>
      <c r="AR42" s="72">
        <f t="shared" si="44"/>
        <v>8.0340984102465605</v>
      </c>
      <c r="AS42" s="72">
        <f t="shared" si="44"/>
        <v>8.0909247583465813</v>
      </c>
      <c r="AT42" s="72">
        <f t="shared" si="44"/>
        <v>8.3112987825395663</v>
      </c>
      <c r="AU42" s="72">
        <f t="shared" si="31"/>
        <v>8.7723877988947851</v>
      </c>
      <c r="AW42">
        <v>-3000</v>
      </c>
      <c r="AX42">
        <f t="shared" si="36"/>
        <v>0.12033668993648733</v>
      </c>
      <c r="AY42">
        <f t="shared" si="37"/>
        <v>0.10063653762815664</v>
      </c>
      <c r="AZ42">
        <f t="shared" si="38"/>
        <v>1.9700152308330686E-2</v>
      </c>
      <c r="BA42">
        <f t="shared" si="39"/>
        <v>1.0059371128898724</v>
      </c>
      <c r="BB42">
        <f t="shared" si="40"/>
        <v>0.99807158144012698</v>
      </c>
      <c r="BC42">
        <f t="shared" si="41"/>
        <v>-1.5786134364470148</v>
      </c>
      <c r="BD42">
        <f t="shared" si="42"/>
        <v>-1.007847823262858</v>
      </c>
      <c r="BE42">
        <f t="shared" ref="BE42:BK51" si="45">$BL42+$AB$7*SIN(BF42)</f>
        <v>10.127944736796115</v>
      </c>
      <c r="BF42">
        <f t="shared" si="45"/>
        <v>10.116191478752537</v>
      </c>
      <c r="BG42">
        <f t="shared" si="45"/>
        <v>10.09626634519287</v>
      </c>
      <c r="BH42">
        <f t="shared" si="45"/>
        <v>10.063185941718245</v>
      </c>
      <c r="BI42">
        <f t="shared" si="45"/>
        <v>10.009973995447877</v>
      </c>
      <c r="BJ42">
        <f t="shared" si="45"/>
        <v>9.9280585293100003</v>
      </c>
      <c r="BK42">
        <f t="shared" si="45"/>
        <v>9.8085803089290575</v>
      </c>
      <c r="BL42">
        <f t="shared" si="43"/>
        <v>9.6436608366343926</v>
      </c>
    </row>
    <row r="43" spans="1:64" x14ac:dyDescent="0.2">
      <c r="A43" s="75" t="s">
        <v>817</v>
      </c>
      <c r="B43" s="75"/>
      <c r="C43" s="76">
        <v>42241.457999999999</v>
      </c>
      <c r="D43" s="76"/>
      <c r="E43">
        <f t="shared" si="12"/>
        <v>-6659.0800680634638</v>
      </c>
      <c r="F43">
        <f t="shared" si="13"/>
        <v>-6659</v>
      </c>
      <c r="G43">
        <f t="shared" si="14"/>
        <v>-0.17128000000229804</v>
      </c>
      <c r="I43">
        <f t="shared" si="33"/>
        <v>-0.17128000000229804</v>
      </c>
      <c r="Q43" s="12">
        <f t="shared" si="15"/>
        <v>0.25334899502024766</v>
      </c>
      <c r="R43" s="2">
        <f t="shared" si="16"/>
        <v>27222.957999999999</v>
      </c>
      <c r="S43" s="6">
        <v>0.1</v>
      </c>
      <c r="Z43">
        <f t="shared" si="17"/>
        <v>-6659</v>
      </c>
      <c r="AA43" s="72">
        <f t="shared" si="18"/>
        <v>0.22719790137383711</v>
      </c>
      <c r="AB43" s="72">
        <f t="shared" si="19"/>
        <v>-0.14512890635588749</v>
      </c>
      <c r="AC43" s="72">
        <f t="shared" si="20"/>
        <v>-0.17128000000229804</v>
      </c>
      <c r="AD43" s="72">
        <f t="shared" si="21"/>
        <v>-0.39847790137613515</v>
      </c>
      <c r="AE43" s="72">
        <f t="shared" si="22"/>
        <v>1.5878463788512889E-2</v>
      </c>
      <c r="AF43">
        <f t="shared" si="23"/>
        <v>-0.17128000000229804</v>
      </c>
      <c r="AG43" s="127"/>
      <c r="AH43">
        <f t="shared" si="24"/>
        <v>-2.6151093646410564E-2</v>
      </c>
      <c r="AI43">
        <f t="shared" si="25"/>
        <v>0.48546030906309845</v>
      </c>
      <c r="AJ43">
        <f t="shared" si="26"/>
        <v>-0.78109609005164371</v>
      </c>
      <c r="AK43">
        <f t="shared" si="27"/>
        <v>-0.55866306955033995</v>
      </c>
      <c r="AL43">
        <f t="shared" si="28"/>
        <v>0.82648876086578216</v>
      </c>
      <c r="AM43">
        <f t="shared" si="29"/>
        <v>0.43849392280213173</v>
      </c>
      <c r="AN43" s="72">
        <f t="shared" si="44"/>
        <v>8.023806258750275</v>
      </c>
      <c r="AO43" s="72">
        <f t="shared" si="44"/>
        <v>8.0238258947052099</v>
      </c>
      <c r="AP43" s="72">
        <f t="shared" si="44"/>
        <v>8.0239787794387034</v>
      </c>
      <c r="AQ43" s="72">
        <f t="shared" si="44"/>
        <v>8.0251645085144698</v>
      </c>
      <c r="AR43" s="72">
        <f t="shared" si="44"/>
        <v>8.0340984102465605</v>
      </c>
      <c r="AS43" s="72">
        <f t="shared" si="44"/>
        <v>8.0909247583465813</v>
      </c>
      <c r="AT43" s="72">
        <f t="shared" si="44"/>
        <v>8.3112987825395663</v>
      </c>
      <c r="AU43" s="72">
        <f t="shared" si="31"/>
        <v>8.7723877988947851</v>
      </c>
      <c r="AW43">
        <v>-2900</v>
      </c>
      <c r="AX43">
        <f t="shared" si="36"/>
        <v>0.11777773669517053</v>
      </c>
      <c r="AY43">
        <f t="shared" si="37"/>
        <v>9.7039872763616572E-2</v>
      </c>
      <c r="AZ43">
        <f t="shared" si="38"/>
        <v>2.0737863931553951E-2</v>
      </c>
      <c r="BA43">
        <f t="shared" si="39"/>
        <v>0.9410873384454842</v>
      </c>
      <c r="BB43">
        <f t="shared" si="40"/>
        <v>0.98913052979593608</v>
      </c>
      <c r="BC43">
        <f t="shared" si="41"/>
        <v>-1.4931516696071596</v>
      </c>
      <c r="BD43">
        <f t="shared" si="42"/>
        <v>-0.92522087060378388</v>
      </c>
      <c r="BE43">
        <f t="shared" si="45"/>
        <v>10.185071906839937</v>
      </c>
      <c r="BF43">
        <f t="shared" si="45"/>
        <v>10.174576081431436</v>
      </c>
      <c r="BG43">
        <f t="shared" si="45"/>
        <v>10.155854996972948</v>
      </c>
      <c r="BH43">
        <f t="shared" si="45"/>
        <v>10.123216892159263</v>
      </c>
      <c r="BI43">
        <f t="shared" si="45"/>
        <v>10.068342013305566</v>
      </c>
      <c r="BJ43">
        <f t="shared" si="45"/>
        <v>9.980786262519354</v>
      </c>
      <c r="BK43">
        <f t="shared" si="45"/>
        <v>9.8499974512404851</v>
      </c>
      <c r="BL43">
        <f t="shared" si="43"/>
        <v>9.667472616840449</v>
      </c>
    </row>
    <row r="44" spans="1:64" x14ac:dyDescent="0.2">
      <c r="A44" s="75" t="s">
        <v>818</v>
      </c>
      <c r="B44" s="75"/>
      <c r="C44" s="76">
        <v>42361.241999999998</v>
      </c>
      <c r="D44" s="76"/>
      <c r="E44">
        <f t="shared" si="12"/>
        <v>-6603.0847801494028</v>
      </c>
      <c r="F44">
        <f t="shared" si="13"/>
        <v>-6603</v>
      </c>
      <c r="G44">
        <f t="shared" si="14"/>
        <v>-0.18136000000231434</v>
      </c>
      <c r="I44">
        <f t="shared" si="33"/>
        <v>-0.18136000000231434</v>
      </c>
      <c r="Q44" s="12">
        <f t="shared" si="15"/>
        <v>0.25070209045523606</v>
      </c>
      <c r="R44" s="2">
        <f t="shared" si="16"/>
        <v>27342.741999999998</v>
      </c>
      <c r="S44" s="6">
        <v>0.1</v>
      </c>
      <c r="Z44">
        <f t="shared" si="17"/>
        <v>-6603</v>
      </c>
      <c r="AA44" s="72">
        <f t="shared" si="18"/>
        <v>0.22466864694558769</v>
      </c>
      <c r="AB44" s="72">
        <f t="shared" si="19"/>
        <v>-0.15532655649266597</v>
      </c>
      <c r="AC44" s="72">
        <f t="shared" si="20"/>
        <v>-0.18136000000231434</v>
      </c>
      <c r="AD44" s="72">
        <f t="shared" si="21"/>
        <v>-0.40602864694790203</v>
      </c>
      <c r="AE44" s="72">
        <f t="shared" si="22"/>
        <v>1.6485926214234406E-2</v>
      </c>
      <c r="AF44">
        <f t="shared" si="23"/>
        <v>-0.18136000000231434</v>
      </c>
      <c r="AG44" s="127"/>
      <c r="AH44">
        <f t="shared" si="24"/>
        <v>-2.6033443509648365E-2</v>
      </c>
      <c r="AI44">
        <f t="shared" si="25"/>
        <v>0.49195890989427138</v>
      </c>
      <c r="AJ44">
        <f t="shared" si="26"/>
        <v>-0.78826870814183658</v>
      </c>
      <c r="AK44">
        <f t="shared" si="27"/>
        <v>-0.5645792854799343</v>
      </c>
      <c r="AL44">
        <f t="shared" si="28"/>
        <v>0.83805977809926635</v>
      </c>
      <c r="AM44">
        <f t="shared" si="29"/>
        <v>0.44540947248749024</v>
      </c>
      <c r="AN44" s="72">
        <f t="shared" si="44"/>
        <v>8.0392082357851287</v>
      </c>
      <c r="AO44" s="72">
        <f t="shared" si="44"/>
        <v>8.039237724089519</v>
      </c>
      <c r="AP44" s="72">
        <f t="shared" si="44"/>
        <v>8.0394483863579929</v>
      </c>
      <c r="AQ44" s="72">
        <f t="shared" si="44"/>
        <v>8.0409465165873044</v>
      </c>
      <c r="AR44" s="72">
        <f t="shared" si="44"/>
        <v>8.0512764689806922</v>
      </c>
      <c r="AS44" s="72">
        <f t="shared" si="44"/>
        <v>8.1115995867766859</v>
      </c>
      <c r="AT44" s="72">
        <f t="shared" si="44"/>
        <v>8.3327220070179813</v>
      </c>
      <c r="AU44" s="72">
        <f t="shared" si="31"/>
        <v>8.7857223958101773</v>
      </c>
      <c r="AW44">
        <v>-2800</v>
      </c>
      <c r="AX44">
        <f t="shared" si="36"/>
        <v>0.1151230731609464</v>
      </c>
      <c r="AY44">
        <f t="shared" si="37"/>
        <v>9.3473904732277388E-2</v>
      </c>
      <c r="AZ44">
        <f t="shared" si="38"/>
        <v>2.1649168428669017E-2</v>
      </c>
      <c r="BA44">
        <f t="shared" si="39"/>
        <v>0.88443332306367006</v>
      </c>
      <c r="BB44">
        <f t="shared" si="40"/>
        <v>0.97530834104624975</v>
      </c>
      <c r="BC44">
        <f t="shared" si="41"/>
        <v>-1.4180434684747028</v>
      </c>
      <c r="BD44">
        <f t="shared" si="42"/>
        <v>-0.85782909549161102</v>
      </c>
      <c r="BE44">
        <f t="shared" si="45"/>
        <v>10.238618764147342</v>
      </c>
      <c r="BF44">
        <f t="shared" si="45"/>
        <v>10.229504927512808</v>
      </c>
      <c r="BG44">
        <f t="shared" si="45"/>
        <v>10.212349257484947</v>
      </c>
      <c r="BH44">
        <f t="shared" si="45"/>
        <v>10.18082928034941</v>
      </c>
      <c r="BI44">
        <f t="shared" si="45"/>
        <v>10.125217139861139</v>
      </c>
      <c r="BJ44">
        <f t="shared" si="45"/>
        <v>10.032906422887844</v>
      </c>
      <c r="BK44">
        <f t="shared" si="45"/>
        <v>9.8913111067007069</v>
      </c>
      <c r="BL44">
        <f t="shared" si="43"/>
        <v>9.6912843970465055</v>
      </c>
    </row>
    <row r="45" spans="1:64" x14ac:dyDescent="0.2">
      <c r="A45" s="75" t="s">
        <v>819</v>
      </c>
      <c r="B45" s="75"/>
      <c r="C45" s="76">
        <v>42600.828000000001</v>
      </c>
      <c r="D45" s="76"/>
      <c r="E45">
        <f t="shared" si="12"/>
        <v>-6491.0857898821032</v>
      </c>
      <c r="F45">
        <f t="shared" si="13"/>
        <v>-6491</v>
      </c>
      <c r="G45">
        <f t="shared" si="14"/>
        <v>-0.18351999999867985</v>
      </c>
      <c r="I45">
        <f t="shared" si="33"/>
        <v>-0.18351999999867985</v>
      </c>
      <c r="Q45" s="12">
        <f t="shared" si="15"/>
        <v>0.24543716090588813</v>
      </c>
      <c r="R45" s="2">
        <f t="shared" si="16"/>
        <v>27582.328000000001</v>
      </c>
      <c r="S45" s="6">
        <v>0.1</v>
      </c>
      <c r="Z45">
        <f t="shared" si="17"/>
        <v>-6491</v>
      </c>
      <c r="AA45" s="72">
        <f t="shared" si="18"/>
        <v>0.21966302523674902</v>
      </c>
      <c r="AB45" s="72">
        <f t="shared" si="19"/>
        <v>-0.15774586432954074</v>
      </c>
      <c r="AC45" s="72">
        <f t="shared" si="20"/>
        <v>-0.18351999999867985</v>
      </c>
      <c r="AD45" s="72">
        <f t="shared" si="21"/>
        <v>-0.40318302523542887</v>
      </c>
      <c r="AE45" s="72">
        <f t="shared" si="22"/>
        <v>1.6255655183799247E-2</v>
      </c>
      <c r="AF45">
        <f t="shared" si="23"/>
        <v>-0.18351999999867985</v>
      </c>
      <c r="AG45" s="127"/>
      <c r="AH45">
        <f t="shared" si="24"/>
        <v>-2.5774135669139116E-2</v>
      </c>
      <c r="AI45">
        <f t="shared" si="25"/>
        <v>0.50571627050956502</v>
      </c>
      <c r="AJ45">
        <f t="shared" si="26"/>
        <v>-0.80287279585415605</v>
      </c>
      <c r="AK45">
        <f t="shared" si="27"/>
        <v>-0.57666204451990488</v>
      </c>
      <c r="AL45">
        <f t="shared" si="28"/>
        <v>0.86216807828216646</v>
      </c>
      <c r="AM45">
        <f t="shared" si="29"/>
        <v>0.45993372523604753</v>
      </c>
      <c r="AN45" s="72">
        <f t="shared" si="44"/>
        <v>8.0706495306591339</v>
      </c>
      <c r="AO45" s="72">
        <f t="shared" si="44"/>
        <v>8.0707109861382289</v>
      </c>
      <c r="AP45" s="72">
        <f t="shared" si="44"/>
        <v>8.0710869481853624</v>
      </c>
      <c r="AQ45" s="72">
        <f t="shared" si="44"/>
        <v>8.0733731402970026</v>
      </c>
      <c r="AR45" s="72">
        <f t="shared" si="44"/>
        <v>8.0868001420374132</v>
      </c>
      <c r="AS45" s="72">
        <f t="shared" si="44"/>
        <v>8.153964786893571</v>
      </c>
      <c r="AT45" s="72">
        <f t="shared" si="44"/>
        <v>8.3758086458444545</v>
      </c>
      <c r="AU45" s="72">
        <f t="shared" si="31"/>
        <v>8.8123915896409617</v>
      </c>
      <c r="AW45">
        <v>-2700</v>
      </c>
      <c r="AX45">
        <f t="shared" si="36"/>
        <v>0.1123871704193789</v>
      </c>
      <c r="AY45">
        <f t="shared" si="37"/>
        <v>8.9938633534139029E-2</v>
      </c>
      <c r="AZ45">
        <f t="shared" si="38"/>
        <v>2.2448536885239876E-2</v>
      </c>
      <c r="BA45">
        <f t="shared" si="39"/>
        <v>0.83485566574319447</v>
      </c>
      <c r="BB45">
        <f t="shared" si="40"/>
        <v>0.95849607828515571</v>
      </c>
      <c r="BC45">
        <f t="shared" si="41"/>
        <v>-1.3516101423203777</v>
      </c>
      <c r="BD45">
        <f t="shared" si="42"/>
        <v>-0.80174665905172315</v>
      </c>
      <c r="BE45">
        <f t="shared" si="45"/>
        <v>10.288906025543968</v>
      </c>
      <c r="BF45">
        <f t="shared" si="45"/>
        <v>10.281194938697352</v>
      </c>
      <c r="BG45">
        <f t="shared" si="45"/>
        <v>10.265833582790826</v>
      </c>
      <c r="BH45">
        <f t="shared" si="45"/>
        <v>10.235989423544519</v>
      </c>
      <c r="BI45">
        <f t="shared" si="45"/>
        <v>10.180518758092347</v>
      </c>
      <c r="BJ45">
        <f t="shared" si="45"/>
        <v>10.084368312052899</v>
      </c>
      <c r="BK45">
        <f t="shared" si="45"/>
        <v>9.9325113521999988</v>
      </c>
      <c r="BL45">
        <f t="shared" si="43"/>
        <v>9.7150961772525619</v>
      </c>
    </row>
    <row r="46" spans="1:64" x14ac:dyDescent="0.2">
      <c r="A46" s="75" t="s">
        <v>819</v>
      </c>
      <c r="B46" s="75"/>
      <c r="C46" s="76">
        <v>42660.728999999999</v>
      </c>
      <c r="D46" s="76"/>
      <c r="E46">
        <f t="shared" si="12"/>
        <v>-6463.0839387054848</v>
      </c>
      <c r="F46">
        <f t="shared" si="13"/>
        <v>-6463</v>
      </c>
      <c r="G46">
        <f t="shared" si="14"/>
        <v>-0.17955999999685446</v>
      </c>
      <c r="I46">
        <f t="shared" si="33"/>
        <v>-0.17955999999685446</v>
      </c>
      <c r="Q46" s="12">
        <f t="shared" si="15"/>
        <v>0.24412694509785851</v>
      </c>
      <c r="R46" s="2">
        <f t="shared" si="16"/>
        <v>27642.228999999999</v>
      </c>
      <c r="S46" s="6">
        <v>0.1</v>
      </c>
      <c r="Z46">
        <f t="shared" si="17"/>
        <v>-6463</v>
      </c>
      <c r="AA46" s="72">
        <f t="shared" si="18"/>
        <v>0.21842285990196739</v>
      </c>
      <c r="AB46" s="72">
        <f t="shared" si="19"/>
        <v>-0.15385591480096333</v>
      </c>
      <c r="AC46" s="72">
        <f t="shared" si="20"/>
        <v>-0.17955999999685446</v>
      </c>
      <c r="AD46" s="72">
        <f t="shared" si="21"/>
        <v>-0.39798285989882187</v>
      </c>
      <c r="AE46" s="72">
        <f t="shared" si="22"/>
        <v>1.5839035677324528E-2</v>
      </c>
      <c r="AF46">
        <f t="shared" si="23"/>
        <v>-0.17955999999685446</v>
      </c>
      <c r="AG46" s="127"/>
      <c r="AH46">
        <f t="shared" si="24"/>
        <v>-2.5704085195891131E-2</v>
      </c>
      <c r="AI46">
        <f t="shared" si="25"/>
        <v>0.50932490985091072</v>
      </c>
      <c r="AJ46">
        <f t="shared" si="26"/>
        <v>-0.80657780074731211</v>
      </c>
      <c r="AK46">
        <f t="shared" si="27"/>
        <v>-0.57973569386060164</v>
      </c>
      <c r="AL46">
        <f t="shared" si="28"/>
        <v>0.86840923131788783</v>
      </c>
      <c r="AM46">
        <f t="shared" si="29"/>
        <v>0.46371987187710195</v>
      </c>
      <c r="AN46" s="72">
        <f t="shared" si="44"/>
        <v>8.0786489544192932</v>
      </c>
      <c r="AO46" s="72">
        <f t="shared" si="44"/>
        <v>8.0787217608476816</v>
      </c>
      <c r="AP46" s="72">
        <f t="shared" si="44"/>
        <v>8.0791515046761759</v>
      </c>
      <c r="AQ46" s="72">
        <f t="shared" si="44"/>
        <v>8.0816718476252856</v>
      </c>
      <c r="AR46" s="72">
        <f t="shared" si="44"/>
        <v>8.095934186782932</v>
      </c>
      <c r="AS46" s="72">
        <f t="shared" si="44"/>
        <v>8.1647671257061525</v>
      </c>
      <c r="AT46" s="72">
        <f t="shared" si="44"/>
        <v>8.3866292821024047</v>
      </c>
      <c r="AU46" s="72">
        <f t="shared" si="31"/>
        <v>8.819058888098656</v>
      </c>
      <c r="AW46">
        <v>-2600</v>
      </c>
      <c r="AX46">
        <f t="shared" si="36"/>
        <v>0.10958348249706448</v>
      </c>
      <c r="AY46">
        <f t="shared" si="37"/>
        <v>8.6434059169201549E-2</v>
      </c>
      <c r="AZ46">
        <f t="shared" si="38"/>
        <v>2.314942332786293E-2</v>
      </c>
      <c r="BA46">
        <f t="shared" si="39"/>
        <v>0.79130429979237404</v>
      </c>
      <c r="BB46">
        <f t="shared" si="40"/>
        <v>0.93995836482373007</v>
      </c>
      <c r="BC46">
        <f t="shared" si="41"/>
        <v>-1.2924388241434379</v>
      </c>
      <c r="BD46">
        <f t="shared" si="42"/>
        <v>-0.7542560362533971</v>
      </c>
      <c r="BE46">
        <f t="shared" si="45"/>
        <v>10.336259880730028</v>
      </c>
      <c r="BF46">
        <f t="shared" si="45"/>
        <v>10.329893314889246</v>
      </c>
      <c r="BG46">
        <f t="shared" si="45"/>
        <v>10.316435473524129</v>
      </c>
      <c r="BH46">
        <f t="shared" si="45"/>
        <v>10.288698793051831</v>
      </c>
      <c r="BI46">
        <f t="shared" si="45"/>
        <v>10.234181307733046</v>
      </c>
      <c r="BJ46">
        <f t="shared" si="45"/>
        <v>10.135123593323993</v>
      </c>
      <c r="BK46">
        <f t="shared" si="45"/>
        <v>9.9735883289291358</v>
      </c>
      <c r="BL46">
        <f t="shared" si="43"/>
        <v>9.7389079574586184</v>
      </c>
    </row>
    <row r="47" spans="1:64" x14ac:dyDescent="0.2">
      <c r="A47" s="75" t="s">
        <v>779</v>
      </c>
      <c r="B47" s="75"/>
      <c r="C47" s="76">
        <v>42923.847999999998</v>
      </c>
      <c r="D47" s="76"/>
      <c r="E47">
        <f t="shared" si="12"/>
        <v>-6340.0840041511237</v>
      </c>
      <c r="F47">
        <f t="shared" si="13"/>
        <v>-6340</v>
      </c>
      <c r="G47">
        <f t="shared" si="14"/>
        <v>-0.17970000000059372</v>
      </c>
      <c r="I47">
        <f t="shared" si="33"/>
        <v>-0.17970000000059372</v>
      </c>
      <c r="Q47" s="12">
        <f t="shared" si="15"/>
        <v>0.23839986084102327</v>
      </c>
      <c r="R47" s="2">
        <f t="shared" si="16"/>
        <v>27905.347999999998</v>
      </c>
      <c r="S47" s="6">
        <v>0.1</v>
      </c>
      <c r="Z47">
        <f t="shared" si="17"/>
        <v>-6340</v>
      </c>
      <c r="AA47" s="72">
        <f t="shared" si="18"/>
        <v>0.21302978824852126</v>
      </c>
      <c r="AB47" s="72">
        <f t="shared" si="19"/>
        <v>-0.1543299274080917</v>
      </c>
      <c r="AC47" s="72">
        <f t="shared" si="20"/>
        <v>-0.17970000000059372</v>
      </c>
      <c r="AD47" s="72">
        <f t="shared" si="21"/>
        <v>-0.39272978824911497</v>
      </c>
      <c r="AE47" s="72">
        <f t="shared" si="22"/>
        <v>1.5423668657819471E-2</v>
      </c>
      <c r="AF47">
        <f t="shared" si="23"/>
        <v>-0.17970000000059372</v>
      </c>
      <c r="AG47" s="127"/>
      <c r="AH47">
        <f t="shared" si="24"/>
        <v>-2.5370072592502003E-2</v>
      </c>
      <c r="AI47">
        <f t="shared" si="25"/>
        <v>0.52605726676173314</v>
      </c>
      <c r="AJ47">
        <f t="shared" si="26"/>
        <v>-0.8231074270371489</v>
      </c>
      <c r="AK47">
        <f t="shared" si="27"/>
        <v>-0.59349288491058683</v>
      </c>
      <c r="AL47">
        <f t="shared" si="28"/>
        <v>0.89693090715046364</v>
      </c>
      <c r="AM47">
        <f t="shared" si="29"/>
        <v>0.48116384517982169</v>
      </c>
      <c r="AN47" s="72">
        <f t="shared" si="44"/>
        <v>8.1144927455477323</v>
      </c>
      <c r="AO47" s="72">
        <f t="shared" si="44"/>
        <v>8.1146377606862785</v>
      </c>
      <c r="AP47" s="72">
        <f t="shared" si="44"/>
        <v>8.1153776026729592</v>
      </c>
      <c r="AQ47" s="72">
        <f t="shared" si="44"/>
        <v>8.1191207492635513</v>
      </c>
      <c r="AR47" s="72">
        <f t="shared" si="44"/>
        <v>8.1373193650025222</v>
      </c>
      <c r="AS47" s="72">
        <f t="shared" si="44"/>
        <v>8.213214778232464</v>
      </c>
      <c r="AT47" s="72">
        <f t="shared" si="44"/>
        <v>8.4343879928349619</v>
      </c>
      <c r="AU47" s="72">
        <f t="shared" si="31"/>
        <v>8.8483473777521056</v>
      </c>
      <c r="AW47">
        <v>-2500</v>
      </c>
      <c r="AX47">
        <f t="shared" si="36"/>
        <v>0.10672407966627265</v>
      </c>
      <c r="AY47">
        <f t="shared" si="37"/>
        <v>8.2960181637464908E-2</v>
      </c>
      <c r="AZ47">
        <f t="shared" si="38"/>
        <v>2.3763898028807733E-2</v>
      </c>
      <c r="BA47">
        <f t="shared" si="39"/>
        <v>0.75285229404332554</v>
      </c>
      <c r="BB47">
        <f t="shared" si="40"/>
        <v>0.92052677589902721</v>
      </c>
      <c r="BC47">
        <f t="shared" si="41"/>
        <v>-1.2393572417402912</v>
      </c>
      <c r="BD47">
        <f t="shared" si="42"/>
        <v>-0.71342394276551602</v>
      </c>
      <c r="BE47">
        <f t="shared" si="45"/>
        <v>10.380994812069957</v>
      </c>
      <c r="BF47">
        <f t="shared" si="45"/>
        <v>10.375860329505164</v>
      </c>
      <c r="BG47">
        <f t="shared" si="45"/>
        <v>10.364313987394977</v>
      </c>
      <c r="BH47">
        <f t="shared" si="45"/>
        <v>10.338990265119373</v>
      </c>
      <c r="BI47">
        <f t="shared" si="45"/>
        <v>10.286154314887796</v>
      </c>
      <c r="BJ47">
        <f t="shared" si="45"/>
        <v>10.18512644299377</v>
      </c>
      <c r="BK47">
        <f t="shared" si="45"/>
        <v>10.014532247969095</v>
      </c>
      <c r="BL47">
        <f t="shared" si="43"/>
        <v>9.7627197376646748</v>
      </c>
    </row>
    <row r="48" spans="1:64" x14ac:dyDescent="0.2">
      <c r="A48" s="75" t="s">
        <v>779</v>
      </c>
      <c r="B48" s="75"/>
      <c r="C48" s="76">
        <v>42923.849000000002</v>
      </c>
      <c r="D48" s="76"/>
      <c r="E48">
        <f t="shared" si="12"/>
        <v>-6340.0835366822785</v>
      </c>
      <c r="F48">
        <f t="shared" si="13"/>
        <v>-6340</v>
      </c>
      <c r="G48">
        <f t="shared" si="14"/>
        <v>-0.17869999999675201</v>
      </c>
      <c r="I48">
        <f t="shared" si="33"/>
        <v>-0.17869999999675201</v>
      </c>
      <c r="Q48" s="12">
        <f t="shared" si="15"/>
        <v>0.23839986084102327</v>
      </c>
      <c r="R48" s="2">
        <f t="shared" si="16"/>
        <v>27905.349000000002</v>
      </c>
      <c r="S48" s="6">
        <v>0.1</v>
      </c>
      <c r="Z48">
        <f t="shared" si="17"/>
        <v>-6340</v>
      </c>
      <c r="AA48" s="72">
        <f t="shared" si="18"/>
        <v>0.21302978824852126</v>
      </c>
      <c r="AB48" s="72">
        <f t="shared" si="19"/>
        <v>-0.15332992740425</v>
      </c>
      <c r="AC48" s="72">
        <f t="shared" si="20"/>
        <v>-0.17869999999675201</v>
      </c>
      <c r="AD48" s="72">
        <f t="shared" si="21"/>
        <v>-0.39172978824527327</v>
      </c>
      <c r="AE48" s="72">
        <f t="shared" si="22"/>
        <v>1.5345222699868663E-2</v>
      </c>
      <c r="AF48">
        <f t="shared" si="23"/>
        <v>-0.17869999999675201</v>
      </c>
      <c r="AG48" s="127"/>
      <c r="AH48">
        <f t="shared" si="24"/>
        <v>-2.5370072592502003E-2</v>
      </c>
      <c r="AI48">
        <f t="shared" si="25"/>
        <v>0.52605726676173314</v>
      </c>
      <c r="AJ48">
        <f t="shared" si="26"/>
        <v>-0.8231074270371489</v>
      </c>
      <c r="AK48">
        <f t="shared" si="27"/>
        <v>-0.59349288491058683</v>
      </c>
      <c r="AL48">
        <f t="shared" si="28"/>
        <v>0.89693090715046364</v>
      </c>
      <c r="AM48">
        <f t="shared" si="29"/>
        <v>0.48116384517982169</v>
      </c>
      <c r="AN48" s="72">
        <f t="shared" si="44"/>
        <v>8.1144927455477323</v>
      </c>
      <c r="AO48" s="72">
        <f t="shared" si="44"/>
        <v>8.1146377606862785</v>
      </c>
      <c r="AP48" s="72">
        <f t="shared" si="44"/>
        <v>8.1153776026729592</v>
      </c>
      <c r="AQ48" s="72">
        <f t="shared" si="44"/>
        <v>8.1191207492635513</v>
      </c>
      <c r="AR48" s="72">
        <f t="shared" si="44"/>
        <v>8.1373193650025222</v>
      </c>
      <c r="AS48" s="72">
        <f t="shared" si="44"/>
        <v>8.213214778232464</v>
      </c>
      <c r="AT48" s="72">
        <f t="shared" si="44"/>
        <v>8.4343879928349619</v>
      </c>
      <c r="AU48" s="72">
        <f t="shared" si="31"/>
        <v>8.8483473777521056</v>
      </c>
      <c r="AW48">
        <v>-2400</v>
      </c>
      <c r="AX48">
        <f t="shared" si="36"/>
        <v>0.10381952634550526</v>
      </c>
      <c r="AY48">
        <f t="shared" si="37"/>
        <v>7.9517000938929147E-2</v>
      </c>
      <c r="AZ48">
        <f t="shared" si="38"/>
        <v>2.4302525406576111E-2</v>
      </c>
      <c r="BA48">
        <f t="shared" si="39"/>
        <v>0.71870883558300713</v>
      </c>
      <c r="BB48">
        <f t="shared" si="40"/>
        <v>0.90074019618076051</v>
      </c>
      <c r="BC48">
        <f t="shared" si="41"/>
        <v>-1.1914011627601446</v>
      </c>
      <c r="BD48">
        <f t="shared" si="42"/>
        <v>-0.67784354834920835</v>
      </c>
      <c r="BE48">
        <f t="shared" si="45"/>
        <v>10.423402788878663</v>
      </c>
      <c r="BF48">
        <f t="shared" si="45"/>
        <v>10.419355917866529</v>
      </c>
      <c r="BG48">
        <f t="shared" si="45"/>
        <v>10.409649066562851</v>
      </c>
      <c r="BH48">
        <f t="shared" si="45"/>
        <v>10.386923883505546</v>
      </c>
      <c r="BI48">
        <f t="shared" si="45"/>
        <v>10.336402195603521</v>
      </c>
      <c r="BJ48">
        <f t="shared" si="45"/>
        <v>10.234333687758696</v>
      </c>
      <c r="BK48">
        <f t="shared" si="45"/>
        <v>10.055333395841119</v>
      </c>
      <c r="BL48">
        <f t="shared" si="43"/>
        <v>9.7865315178707313</v>
      </c>
    </row>
    <row r="49" spans="1:64" x14ac:dyDescent="0.2">
      <c r="A49" s="75" t="s">
        <v>779</v>
      </c>
      <c r="B49" s="75"/>
      <c r="C49" s="76">
        <v>43028.675000000003</v>
      </c>
      <c r="D49" s="76"/>
      <c r="E49">
        <f t="shared" si="12"/>
        <v>-6291.080647724827</v>
      </c>
      <c r="F49">
        <f t="shared" si="13"/>
        <v>-6291</v>
      </c>
      <c r="G49">
        <f t="shared" si="14"/>
        <v>-0.17251999999280088</v>
      </c>
      <c r="I49">
        <f t="shared" si="33"/>
        <v>-0.17251999999280088</v>
      </c>
      <c r="Q49" s="12">
        <f t="shared" si="15"/>
        <v>0.23613127511592499</v>
      </c>
      <c r="R49" s="2">
        <f t="shared" si="16"/>
        <v>28010.175000000003</v>
      </c>
      <c r="S49" s="6">
        <v>0.1</v>
      </c>
      <c r="Z49">
        <f t="shared" si="17"/>
        <v>-6291</v>
      </c>
      <c r="AA49" s="72">
        <f t="shared" si="18"/>
        <v>0.21090677690303311</v>
      </c>
      <c r="AB49" s="72">
        <f t="shared" si="19"/>
        <v>-0.14729550177990899</v>
      </c>
      <c r="AC49" s="72">
        <f t="shared" si="20"/>
        <v>-0.17251999999280088</v>
      </c>
      <c r="AD49" s="72">
        <f t="shared" si="21"/>
        <v>-0.38342677689583399</v>
      </c>
      <c r="AE49" s="72">
        <f t="shared" si="22"/>
        <v>1.4701609324072766E-2</v>
      </c>
      <c r="AF49">
        <f t="shared" si="23"/>
        <v>-0.17251999999280088</v>
      </c>
      <c r="AG49" s="127"/>
      <c r="AH49">
        <f t="shared" si="24"/>
        <v>-2.5224498212891886E-2</v>
      </c>
      <c r="AI49">
        <f t="shared" si="25"/>
        <v>0.53315257882208578</v>
      </c>
      <c r="AJ49">
        <f t="shared" si="26"/>
        <v>-0.82980622828210415</v>
      </c>
      <c r="AK49">
        <f t="shared" si="27"/>
        <v>-0.59909014694650187</v>
      </c>
      <c r="AL49">
        <f t="shared" si="28"/>
        <v>0.90882983268461437</v>
      </c>
      <c r="AM49">
        <f t="shared" si="29"/>
        <v>0.48851184106843676</v>
      </c>
      <c r="AN49" s="72">
        <f t="shared" si="44"/>
        <v>8.1291081595308388</v>
      </c>
      <c r="AO49" s="72">
        <f t="shared" si="44"/>
        <v>8.129294786352947</v>
      </c>
      <c r="AP49" s="72">
        <f t="shared" si="44"/>
        <v>8.1301972314759468</v>
      </c>
      <c r="AQ49" s="72">
        <f t="shared" si="44"/>
        <v>8.1345211466632463</v>
      </c>
      <c r="AR49" s="72">
        <f t="shared" si="44"/>
        <v>8.1543986518164449</v>
      </c>
      <c r="AS49" s="72">
        <f t="shared" si="44"/>
        <v>8.2329638136280501</v>
      </c>
      <c r="AT49" s="72">
        <f t="shared" si="44"/>
        <v>8.4535136179694881</v>
      </c>
      <c r="AU49" s="72">
        <f t="shared" si="31"/>
        <v>8.8600151500530746</v>
      </c>
      <c r="AW49">
        <v>-2300</v>
      </c>
      <c r="AX49">
        <f t="shared" si="36"/>
        <v>0.10087891560082213</v>
      </c>
      <c r="AY49">
        <f t="shared" si="37"/>
        <v>7.6104517073594238E-2</v>
      </c>
      <c r="AZ49">
        <f t="shared" si="38"/>
        <v>2.4774398527227882E-2</v>
      </c>
      <c r="BA49">
        <f t="shared" si="39"/>
        <v>0.68821226260393309</v>
      </c>
      <c r="BB49">
        <f t="shared" si="40"/>
        <v>0.8809427327794811</v>
      </c>
      <c r="BC49">
        <f t="shared" si="41"/>
        <v>-1.1477812081772278</v>
      </c>
      <c r="BD49">
        <f t="shared" si="42"/>
        <v>-0.64647132457725032</v>
      </c>
      <c r="BE49">
        <f t="shared" si="45"/>
        <v>10.463747524860347</v>
      </c>
      <c r="BF49">
        <f t="shared" si="45"/>
        <v>10.460629956346724</v>
      </c>
      <c r="BG49">
        <f t="shared" si="45"/>
        <v>10.452632126121566</v>
      </c>
      <c r="BH49">
        <f t="shared" si="45"/>
        <v>10.432582360399609</v>
      </c>
      <c r="BI49">
        <f t="shared" si="45"/>
        <v>10.384903850315171</v>
      </c>
      <c r="BJ49">
        <f t="shared" si="45"/>
        <v>10.282704927659298</v>
      </c>
      <c r="BK49">
        <f t="shared" si="45"/>
        <v>10.095982140013996</v>
      </c>
      <c r="BL49">
        <f t="shared" si="43"/>
        <v>9.8103432980767877</v>
      </c>
    </row>
    <row r="50" spans="1:64" x14ac:dyDescent="0.2">
      <c r="A50" s="75" t="s">
        <v>779</v>
      </c>
      <c r="B50" s="75"/>
      <c r="C50" s="76">
        <v>43351.690999999999</v>
      </c>
      <c r="D50" s="76"/>
      <c r="E50">
        <f t="shared" si="12"/>
        <v>-6140.0807318692205</v>
      </c>
      <c r="F50">
        <f t="shared" si="13"/>
        <v>-6140</v>
      </c>
      <c r="G50">
        <f t="shared" si="14"/>
        <v>-0.17270000000280561</v>
      </c>
      <c r="I50">
        <f t="shared" si="33"/>
        <v>-0.17270000000280561</v>
      </c>
      <c r="Q50" s="12">
        <f t="shared" si="15"/>
        <v>0.22918667948732674</v>
      </c>
      <c r="R50" s="2">
        <f t="shared" si="16"/>
        <v>28333.190999999999</v>
      </c>
      <c r="S50" s="6">
        <v>0.1</v>
      </c>
      <c r="Z50">
        <f t="shared" si="17"/>
        <v>-6140</v>
      </c>
      <c r="AA50" s="72">
        <f t="shared" si="18"/>
        <v>0.20445938049431026</v>
      </c>
      <c r="AB50" s="72">
        <f t="shared" si="19"/>
        <v>-0.14797270100978913</v>
      </c>
      <c r="AC50" s="72">
        <f t="shared" si="20"/>
        <v>-0.17270000000280561</v>
      </c>
      <c r="AD50" s="72">
        <f t="shared" si="21"/>
        <v>-0.37715938049711584</v>
      </c>
      <c r="AE50" s="72">
        <f t="shared" si="22"/>
        <v>1.4224919829696821E-2</v>
      </c>
      <c r="AF50">
        <f t="shared" si="23"/>
        <v>-0.17270000000280561</v>
      </c>
      <c r="AG50" s="127"/>
      <c r="AH50">
        <f t="shared" si="24"/>
        <v>-2.4727298993016476E-2</v>
      </c>
      <c r="AI50">
        <f t="shared" si="25"/>
        <v>0.55675751086801617</v>
      </c>
      <c r="AJ50">
        <f t="shared" si="26"/>
        <v>-0.85084119342619013</v>
      </c>
      <c r="AK50">
        <f t="shared" si="27"/>
        <v>-0.61675895993243046</v>
      </c>
      <c r="AL50">
        <f t="shared" si="28"/>
        <v>0.94765367501828113</v>
      </c>
      <c r="AM50">
        <f t="shared" si="29"/>
        <v>0.512789571360869</v>
      </c>
      <c r="AN50" s="72">
        <f t="shared" si="44"/>
        <v>8.1754630612009898</v>
      </c>
      <c r="AO50" s="72">
        <f t="shared" si="44"/>
        <v>8.1758430206049422</v>
      </c>
      <c r="AP50" s="72">
        <f t="shared" si="44"/>
        <v>8.1774207527329583</v>
      </c>
      <c r="AQ50" s="72">
        <f t="shared" si="44"/>
        <v>8.1838941996234844</v>
      </c>
      <c r="AR50" s="72">
        <f t="shared" si="44"/>
        <v>8.209266355099766</v>
      </c>
      <c r="AS50" s="72">
        <f t="shared" si="44"/>
        <v>8.2954118944968815</v>
      </c>
      <c r="AT50" s="72">
        <f t="shared" si="44"/>
        <v>8.5127953278059465</v>
      </c>
      <c r="AU50" s="72">
        <f t="shared" si="31"/>
        <v>8.8959709381642185</v>
      </c>
      <c r="AW50">
        <v>-2200</v>
      </c>
      <c r="AX50">
        <f t="shared" si="36"/>
        <v>9.7909992043522104E-2</v>
      </c>
      <c r="AY50">
        <f t="shared" si="37"/>
        <v>7.2722730041460182E-2</v>
      </c>
      <c r="AZ50">
        <f t="shared" si="38"/>
        <v>2.5187262002061915E-2</v>
      </c>
      <c r="BA50">
        <f t="shared" si="39"/>
        <v>0.66081480595817843</v>
      </c>
      <c r="BB50">
        <f t="shared" si="40"/>
        <v>0.86135030780130883</v>
      </c>
      <c r="BC50">
        <f t="shared" si="41"/>
        <v>-1.1078522720794624</v>
      </c>
      <c r="BD50">
        <f t="shared" si="42"/>
        <v>-0.61852023854035787</v>
      </c>
      <c r="BE50">
        <f t="shared" si="45"/>
        <v>10.502262443611697</v>
      </c>
      <c r="BF50">
        <f t="shared" si="45"/>
        <v>10.499915817687098</v>
      </c>
      <c r="BG50">
        <f t="shared" si="45"/>
        <v>10.493458150473645</v>
      </c>
      <c r="BH50">
        <f t="shared" si="45"/>
        <v>10.47606652145668</v>
      </c>
      <c r="BI50">
        <f t="shared" si="45"/>
        <v>10.431652069854191</v>
      </c>
      <c r="BJ50">
        <f t="shared" si="45"/>
        <v>10.330202644061176</v>
      </c>
      <c r="BK50">
        <f t="shared" si="45"/>
        <v>10.136468934365466</v>
      </c>
      <c r="BL50">
        <f t="shared" si="43"/>
        <v>9.8341550782828442</v>
      </c>
    </row>
    <row r="51" spans="1:64" x14ac:dyDescent="0.2">
      <c r="A51" s="75" t="s">
        <v>779</v>
      </c>
      <c r="B51" s="75"/>
      <c r="C51" s="76">
        <v>43751.716999999997</v>
      </c>
      <c r="D51" s="76"/>
      <c r="E51">
        <f t="shared" si="12"/>
        <v>-5953.0810403986579</v>
      </c>
      <c r="F51">
        <f t="shared" si="13"/>
        <v>-5953</v>
      </c>
      <c r="G51">
        <f t="shared" si="14"/>
        <v>-0.17336000000068452</v>
      </c>
      <c r="I51">
        <f t="shared" si="33"/>
        <v>-0.17336000000068452</v>
      </c>
      <c r="Q51" s="12">
        <f t="shared" si="15"/>
        <v>0.22068342987771611</v>
      </c>
      <c r="R51" s="2">
        <f t="shared" si="16"/>
        <v>28733.216999999997</v>
      </c>
      <c r="S51" s="6">
        <v>0.1</v>
      </c>
      <c r="Z51">
        <f t="shared" si="17"/>
        <v>-5953</v>
      </c>
      <c r="AA51" s="72">
        <f t="shared" si="18"/>
        <v>0.1966847242094715</v>
      </c>
      <c r="AB51" s="72">
        <f t="shared" si="19"/>
        <v>-0.14936129433243991</v>
      </c>
      <c r="AC51" s="72">
        <f t="shared" si="20"/>
        <v>-0.17336000000068452</v>
      </c>
      <c r="AD51" s="72">
        <f t="shared" si="21"/>
        <v>-0.370044724210156</v>
      </c>
      <c r="AE51" s="72">
        <f t="shared" si="22"/>
        <v>1.3693309791577041E-2</v>
      </c>
      <c r="AF51">
        <f t="shared" si="23"/>
        <v>-0.17336000000068452</v>
      </c>
      <c r="AG51" s="127"/>
      <c r="AH51">
        <f t="shared" si="24"/>
        <v>-2.3998705668244597E-2</v>
      </c>
      <c r="AI51">
        <f t="shared" si="25"/>
        <v>0.59025145203617502</v>
      </c>
      <c r="AJ51">
        <f t="shared" si="26"/>
        <v>-0.87762978706346584</v>
      </c>
      <c r="AK51">
        <f t="shared" si="27"/>
        <v>-0.63950109168819025</v>
      </c>
      <c r="AL51">
        <f t="shared" si="28"/>
        <v>1.0009643063674289</v>
      </c>
      <c r="AM51">
        <f t="shared" si="29"/>
        <v>0.54692870490895573</v>
      </c>
      <c r="AN51" s="72">
        <f t="shared" ref="AN51:AT60" si="46">$AU51+$AB$7*SIN(AO51)</f>
        <v>8.2359583269307617</v>
      </c>
      <c r="AO51" s="72">
        <f t="shared" si="46"/>
        <v>8.2367742720688533</v>
      </c>
      <c r="AP51" s="72">
        <f t="shared" si="46"/>
        <v>8.2396402977540486</v>
      </c>
      <c r="AQ51" s="72">
        <f t="shared" si="46"/>
        <v>8.2495509291662348</v>
      </c>
      <c r="AR51" s="72">
        <f t="shared" si="46"/>
        <v>8.2821479539499698</v>
      </c>
      <c r="AS51" s="72">
        <f t="shared" si="46"/>
        <v>8.3760088004992461</v>
      </c>
      <c r="AT51" s="72">
        <f t="shared" si="46"/>
        <v>8.5868935821549055</v>
      </c>
      <c r="AU51" s="72">
        <f t="shared" si="31"/>
        <v>8.9404989671495443</v>
      </c>
      <c r="AW51">
        <v>-2100</v>
      </c>
      <c r="AX51">
        <f t="shared" si="36"/>
        <v>9.491931516362162E-2</v>
      </c>
      <c r="AY51">
        <f t="shared" si="37"/>
        <v>6.9371639842526991E-2</v>
      </c>
      <c r="AZ51">
        <f t="shared" si="38"/>
        <v>2.5547675321094629E-2</v>
      </c>
      <c r="BA51">
        <f t="shared" si="39"/>
        <v>0.63606514109162648</v>
      </c>
      <c r="BB51">
        <f t="shared" si="40"/>
        <v>0.84209518138387962</v>
      </c>
      <c r="BC51">
        <f t="shared" si="41"/>
        <v>-1.0710868472429342</v>
      </c>
      <c r="BD51">
        <f t="shared" si="42"/>
        <v>-0.59338782822700953</v>
      </c>
      <c r="BE51">
        <f t="shared" si="45"/>
        <v>10.539151148962544</v>
      </c>
      <c r="BF51">
        <f t="shared" si="45"/>
        <v>10.537426633223633</v>
      </c>
      <c r="BG51">
        <f t="shared" si="45"/>
        <v>10.532319376142892</v>
      </c>
      <c r="BH51">
        <f t="shared" si="45"/>
        <v>10.517490871310281</v>
      </c>
      <c r="BI51">
        <f t="shared" si="45"/>
        <v>10.476652776620504</v>
      </c>
      <c r="BJ51">
        <f t="shared" si="45"/>
        <v>10.376792292310801</v>
      </c>
      <c r="BK51">
        <f t="shared" si="45"/>
        <v>10.176784324594623</v>
      </c>
      <c r="BL51">
        <f t="shared" si="43"/>
        <v>9.8579668584889006</v>
      </c>
    </row>
    <row r="52" spans="1:64" x14ac:dyDescent="0.2">
      <c r="A52" s="75" t="s">
        <v>821</v>
      </c>
      <c r="B52" s="75"/>
      <c r="C52" s="76">
        <v>43777.415999999997</v>
      </c>
      <c r="D52" s="76"/>
      <c r="E52">
        <f t="shared" si="12"/>
        <v>-5941.0675585972203</v>
      </c>
      <c r="F52">
        <f t="shared" si="13"/>
        <v>-5941</v>
      </c>
      <c r="G52">
        <f t="shared" si="14"/>
        <v>-0.14452000000164844</v>
      </c>
      <c r="I52">
        <f t="shared" si="33"/>
        <v>-0.14452000000164844</v>
      </c>
      <c r="Q52" s="12">
        <f t="shared" si="15"/>
        <v>0.22014143200304773</v>
      </c>
      <c r="R52" s="2">
        <f t="shared" si="16"/>
        <v>28758.915999999997</v>
      </c>
      <c r="S52" s="6">
        <v>0.1</v>
      </c>
      <c r="Z52">
        <f t="shared" si="17"/>
        <v>-5941</v>
      </c>
      <c r="AA52" s="72">
        <f t="shared" si="18"/>
        <v>0.19619418273953759</v>
      </c>
      <c r="AB52" s="72">
        <f t="shared" si="19"/>
        <v>-0.12057275073813832</v>
      </c>
      <c r="AC52" s="72">
        <f t="shared" si="20"/>
        <v>-0.14452000000164844</v>
      </c>
      <c r="AD52" s="72">
        <f t="shared" si="21"/>
        <v>-0.34071418274118603</v>
      </c>
      <c r="AE52" s="72">
        <f t="shared" si="22"/>
        <v>1.1608615432099432E-2</v>
      </c>
      <c r="AF52">
        <f t="shared" si="23"/>
        <v>-0.14452000000164844</v>
      </c>
      <c r="AG52" s="127"/>
      <c r="AH52">
        <f t="shared" si="24"/>
        <v>-2.394724926351012E-2</v>
      </c>
      <c r="AI52">
        <f t="shared" si="25"/>
        <v>0.59258688046952201</v>
      </c>
      <c r="AJ52">
        <f t="shared" si="26"/>
        <v>-0.87937242923352255</v>
      </c>
      <c r="AK52">
        <f t="shared" si="27"/>
        <v>-0.64099147331559314</v>
      </c>
      <c r="AL52">
        <f t="shared" si="28"/>
        <v>1.004612005553867</v>
      </c>
      <c r="AM52">
        <f t="shared" si="29"/>
        <v>0.54930049299560169</v>
      </c>
      <c r="AN52" s="72">
        <f t="shared" si="46"/>
        <v>8.2399704002328651</v>
      </c>
      <c r="AO52" s="72">
        <f t="shared" si="46"/>
        <v>8.2408241135099125</v>
      </c>
      <c r="AP52" s="72">
        <f t="shared" si="46"/>
        <v>8.2437927144812786</v>
      </c>
      <c r="AQ52" s="72">
        <f t="shared" si="46"/>
        <v>8.2539526135265611</v>
      </c>
      <c r="AR52" s="72">
        <f t="shared" si="46"/>
        <v>8.2870189683586144</v>
      </c>
      <c r="AS52" s="72">
        <f t="shared" si="46"/>
        <v>8.3813013261785905</v>
      </c>
      <c r="AT52" s="72">
        <f t="shared" si="46"/>
        <v>8.5916731177086039</v>
      </c>
      <c r="AU52" s="72">
        <f t="shared" si="31"/>
        <v>8.9433563807742722</v>
      </c>
      <c r="AW52">
        <v>-2000</v>
      </c>
      <c r="AX52">
        <f t="shared" si="36"/>
        <v>9.1912432217781309E-2</v>
      </c>
      <c r="AY52">
        <f t="shared" si="37"/>
        <v>6.6051246476794639E-2</v>
      </c>
      <c r="AZ52">
        <f t="shared" si="38"/>
        <v>2.5861185740986673E-2</v>
      </c>
      <c r="BA52">
        <f t="shared" si="39"/>
        <v>0.61359168951880083</v>
      </c>
      <c r="BB52">
        <f t="shared" si="40"/>
        <v>0.82325536309272029</v>
      </c>
      <c r="BC52">
        <f t="shared" si="41"/>
        <v>-1.0370525255295024</v>
      </c>
      <c r="BD52">
        <f t="shared" si="42"/>
        <v>-0.57060661049694372</v>
      </c>
      <c r="BE52">
        <f t="shared" ref="BE52:BK61" si="47">$BL52+$AB$7*SIN(BF52)</f>
        <v>10.574589432067226</v>
      </c>
      <c r="BF52">
        <f t="shared" si="47"/>
        <v>10.573353655476469</v>
      </c>
      <c r="BG52">
        <f t="shared" si="47"/>
        <v>10.569400511102423</v>
      </c>
      <c r="BH52">
        <f t="shared" si="47"/>
        <v>10.556979421570164</v>
      </c>
      <c r="BI52">
        <f t="shared" si="47"/>
        <v>10.51992412654373</v>
      </c>
      <c r="BJ52">
        <f t="shared" si="47"/>
        <v>10.422442378813921</v>
      </c>
      <c r="BK52">
        <f t="shared" si="47"/>
        <v>10.216918953582251</v>
      </c>
      <c r="BL52">
        <f t="shared" si="43"/>
        <v>9.8817786386949571</v>
      </c>
    </row>
    <row r="53" spans="1:64" x14ac:dyDescent="0.2">
      <c r="A53" s="75" t="s">
        <v>779</v>
      </c>
      <c r="B53" s="75"/>
      <c r="C53" s="76">
        <v>44089.716999999997</v>
      </c>
      <c r="D53" s="76"/>
      <c r="E53">
        <f t="shared" ref="E53:E84" si="48">+(C53-C$7)/C$8</f>
        <v>-5795.0765713965175</v>
      </c>
      <c r="F53">
        <f t="shared" ref="F53:F84" si="49">ROUND(2*E53,0)/2</f>
        <v>-5795</v>
      </c>
      <c r="G53">
        <f t="shared" ref="G53:G84" si="50">+C53-(C$7+F53*C$8)</f>
        <v>-0.16380000000208383</v>
      </c>
      <c r="I53">
        <f t="shared" si="33"/>
        <v>-0.16380000000208383</v>
      </c>
      <c r="Q53" s="12">
        <f t="shared" ref="Q53:Q84" si="51">+D$11+D$12*F53+D$13*F53^2</f>
        <v>0.21358253025532978</v>
      </c>
      <c r="R53" s="2">
        <f t="shared" ref="R53:R84" si="52">+C53-15018.5</f>
        <v>29071.216999999997</v>
      </c>
      <c r="S53" s="6">
        <v>0.1</v>
      </c>
      <c r="Z53">
        <f t="shared" ref="Z53:Z84" si="53">F53</f>
        <v>-5795</v>
      </c>
      <c r="AA53" s="72">
        <f t="shared" ref="AA53:AA84" si="54">AB$3+AB$4*Z53+AB$5*Z53^2+AH53</f>
        <v>0.19031175111572746</v>
      </c>
      <c r="AB53" s="72">
        <f t="shared" ref="AB53:AB84" si="55">IF(S53&lt;&gt;0,G53-AH53, -9999)</f>
        <v>-0.14052922086248151</v>
      </c>
      <c r="AC53" s="72">
        <f t="shared" ref="AC53:AC84" si="56">+G53-P53</f>
        <v>-0.16380000000208383</v>
      </c>
      <c r="AD53" s="72">
        <f t="shared" ref="AD53:AD84" si="57">IF(S53&lt;&gt;0,G53-AA53, -9999)</f>
        <v>-0.35411175111781129</v>
      </c>
      <c r="AE53" s="72">
        <f t="shared" ref="AE53:AE84" si="58">+(G53-AA53)^2*S53</f>
        <v>1.2539513227972275E-2</v>
      </c>
      <c r="AF53">
        <f t="shared" ref="AF53:AF84" si="59">IF(S53&lt;&gt;0,G53-P53, -9999)</f>
        <v>-0.16380000000208383</v>
      </c>
      <c r="AG53" s="127"/>
      <c r="AH53">
        <f t="shared" ref="AH53:AH84" si="60">$AB$6*($AB$11/AI53*AJ53+$AB$12)</f>
        <v>-2.3270779139602321E-2</v>
      </c>
      <c r="AI53">
        <f t="shared" ref="AI53:AI84" si="61">1+$AB$7*COS(AL53)</f>
        <v>0.62309594968550686</v>
      </c>
      <c r="AJ53">
        <f t="shared" ref="AJ53:AJ84" si="62">SIN(AL53+RADIANS($AB$9))</f>
        <v>-0.90073431558299721</v>
      </c>
      <c r="AK53">
        <f t="shared" ref="AK53:AK84" si="63">$AB$7*SIN(AL53)</f>
        <v>-0.65939279317064126</v>
      </c>
      <c r="AL53">
        <f t="shared" ref="AL53:AL84" si="64">2*ATAN(AM53)</f>
        <v>1.0515265584101898</v>
      </c>
      <c r="AM53">
        <f t="shared" ref="AM53:AM84" si="65">SQRT((1+$AB$7)/(1-$AB$7))*TAN(AN53/2)</f>
        <v>0.58023988960280337</v>
      </c>
      <c r="AN53" s="72">
        <f t="shared" si="46"/>
        <v>8.2901935860249818</v>
      </c>
      <c r="AO53" s="72">
        <f t="shared" si="46"/>
        <v>8.2916264399280504</v>
      </c>
      <c r="AP53" s="72">
        <f t="shared" si="46"/>
        <v>8.2960569119027596</v>
      </c>
      <c r="AQ53" s="72">
        <f t="shared" si="46"/>
        <v>8.3095015032508002</v>
      </c>
      <c r="AR53" s="72">
        <f t="shared" si="46"/>
        <v>8.3482188920840752</v>
      </c>
      <c r="AS53" s="72">
        <f t="shared" si="46"/>
        <v>8.4468275051549888</v>
      </c>
      <c r="AT53" s="72">
        <f t="shared" si="46"/>
        <v>8.6500494234476584</v>
      </c>
      <c r="AU53" s="72">
        <f t="shared" ref="AU53:AU84" si="66">RADIANS($AB$9)+$AB$18*(F53-AB$15)</f>
        <v>8.9781215798751131</v>
      </c>
      <c r="AW53">
        <v>-1900</v>
      </c>
      <c r="AX53">
        <f t="shared" si="36"/>
        <v>8.8894042642623669E-2</v>
      </c>
      <c r="AY53">
        <f t="shared" si="37"/>
        <v>6.2761549944263154E-2</v>
      </c>
      <c r="AZ53">
        <f t="shared" si="38"/>
        <v>2.6132492698360515E-2</v>
      </c>
      <c r="BA53">
        <f t="shared" si="39"/>
        <v>0.59308789330194123</v>
      </c>
      <c r="BB53">
        <f t="shared" si="40"/>
        <v>0.80487387061486537</v>
      </c>
      <c r="BC53">
        <f t="shared" si="41"/>
        <v>-1.005393433256214</v>
      </c>
      <c r="BD53">
        <f t="shared" si="42"/>
        <v>-0.54980920654579013</v>
      </c>
      <c r="BE53">
        <f t="shared" si="47"/>
        <v>10.60872809342658</v>
      </c>
      <c r="BF53">
        <f t="shared" si="47"/>
        <v>10.607866153132372</v>
      </c>
      <c r="BG53">
        <f t="shared" si="47"/>
        <v>10.604875353011925</v>
      </c>
      <c r="BH53">
        <f t="shared" si="47"/>
        <v>10.594661887243628</v>
      </c>
      <c r="BI53">
        <f t="shared" si="47"/>
        <v>10.561495498607275</v>
      </c>
      <c r="BJ53">
        <f t="shared" si="47"/>
        <v>10.467124522397848</v>
      </c>
      <c r="BK53">
        <f t="shared" si="47"/>
        <v>10.256863566696079</v>
      </c>
      <c r="BL53">
        <f t="shared" si="43"/>
        <v>9.9055904189010135</v>
      </c>
    </row>
    <row r="54" spans="1:64" x14ac:dyDescent="0.2">
      <c r="A54" s="75" t="s">
        <v>822</v>
      </c>
      <c r="B54" s="75"/>
      <c r="C54" s="76">
        <v>44115.385000000002</v>
      </c>
      <c r="D54" s="76"/>
      <c r="E54">
        <f t="shared" si="48"/>
        <v>-5783.077581129216</v>
      </c>
      <c r="F54">
        <f t="shared" si="49"/>
        <v>-5783</v>
      </c>
      <c r="G54">
        <f t="shared" si="50"/>
        <v>-0.16595999999844935</v>
      </c>
      <c r="I54">
        <f t="shared" si="33"/>
        <v>-0.16595999999844935</v>
      </c>
      <c r="Q54" s="12">
        <f t="shared" si="51"/>
        <v>0.21304635250023629</v>
      </c>
      <c r="R54" s="2">
        <f t="shared" si="52"/>
        <v>29096.885000000002</v>
      </c>
      <c r="S54" s="6">
        <v>0.1</v>
      </c>
      <c r="Z54">
        <f t="shared" si="53"/>
        <v>-5783</v>
      </c>
      <c r="AA54" s="72">
        <f t="shared" si="54"/>
        <v>0.18983554917592968</v>
      </c>
      <c r="AB54" s="72">
        <f t="shared" si="55"/>
        <v>-0.14274919667414274</v>
      </c>
      <c r="AC54" s="72">
        <f t="shared" si="56"/>
        <v>-0.16595999999844935</v>
      </c>
      <c r="AD54" s="72">
        <f t="shared" si="57"/>
        <v>-0.35579554917437906</v>
      </c>
      <c r="AE54" s="72">
        <f t="shared" si="58"/>
        <v>1.26590472812298E-2</v>
      </c>
      <c r="AF54">
        <f t="shared" si="59"/>
        <v>-0.16595999999844935</v>
      </c>
      <c r="AG54" s="127"/>
      <c r="AH54">
        <f t="shared" si="60"/>
        <v>-2.3210803324306615E-2</v>
      </c>
      <c r="AI54">
        <f t="shared" si="61"/>
        <v>0.62578984700562956</v>
      </c>
      <c r="AJ54">
        <f t="shared" si="62"/>
        <v>-0.90249933522189252</v>
      </c>
      <c r="AK54">
        <f t="shared" si="63"/>
        <v>-0.66092532121623238</v>
      </c>
      <c r="AL54">
        <f t="shared" si="64"/>
        <v>1.0556072319275178</v>
      </c>
      <c r="AM54">
        <f t="shared" si="65"/>
        <v>0.58297039993158728</v>
      </c>
      <c r="AN54" s="72">
        <f t="shared" si="46"/>
        <v>8.2944445213274101</v>
      </c>
      <c r="AO54" s="72">
        <f t="shared" si="46"/>
        <v>8.2959358483664065</v>
      </c>
      <c r="AP54" s="72">
        <f t="shared" si="46"/>
        <v>8.3005046585636659</v>
      </c>
      <c r="AQ54" s="72">
        <f t="shared" si="46"/>
        <v>8.3142382349402091</v>
      </c>
      <c r="AR54" s="72">
        <f t="shared" si="46"/>
        <v>8.3534101589703766</v>
      </c>
      <c r="AS54" s="72">
        <f t="shared" si="46"/>
        <v>8.4523050162213718</v>
      </c>
      <c r="AT54" s="72">
        <f t="shared" si="46"/>
        <v>8.654865500352372</v>
      </c>
      <c r="AU54" s="72">
        <f t="shared" si="66"/>
        <v>8.980978993499841</v>
      </c>
      <c r="AW54">
        <v>-1800</v>
      </c>
      <c r="AX54">
        <f t="shared" si="36"/>
        <v>8.5868144854285761E-2</v>
      </c>
      <c r="AY54">
        <f t="shared" si="37"/>
        <v>5.9502550244932527E-2</v>
      </c>
      <c r="AZ54">
        <f t="shared" si="38"/>
        <v>2.636559460935323E-2</v>
      </c>
      <c r="BA54">
        <f t="shared" si="39"/>
        <v>0.57429980191553165</v>
      </c>
      <c r="BB54">
        <f t="shared" si="40"/>
        <v>0.78697125790670708</v>
      </c>
      <c r="BC54">
        <f t="shared" si="41"/>
        <v>-0.97581514279252979</v>
      </c>
      <c r="BD54">
        <f t="shared" si="42"/>
        <v>-0.53070340845167885</v>
      </c>
      <c r="BE54">
        <f t="shared" si="47"/>
        <v>10.641696076902978</v>
      </c>
      <c r="BF54">
        <f t="shared" si="47"/>
        <v>10.641112349852648</v>
      </c>
      <c r="BG54">
        <f t="shared" si="47"/>
        <v>10.638904617779852</v>
      </c>
      <c r="BH54">
        <f t="shared" si="47"/>
        <v>10.630670322445203</v>
      </c>
      <c r="BI54">
        <f t="shared" si="47"/>
        <v>10.60140639902221</v>
      </c>
      <c r="BJ54">
        <f t="shared" si="47"/>
        <v>10.510813499930999</v>
      </c>
      <c r="BK54">
        <f t="shared" si="47"/>
        <v>10.296609017037909</v>
      </c>
      <c r="BL54">
        <f t="shared" si="43"/>
        <v>9.92940219910707</v>
      </c>
    </row>
    <row r="55" spans="1:64" x14ac:dyDescent="0.2">
      <c r="A55" s="75" t="s">
        <v>823</v>
      </c>
      <c r="B55" s="75"/>
      <c r="C55" s="76">
        <v>44130.358999999997</v>
      </c>
      <c r="D55" s="76"/>
      <c r="E55">
        <f t="shared" si="48"/>
        <v>-5776.0777026711175</v>
      </c>
      <c r="F55">
        <f t="shared" si="49"/>
        <v>-5776</v>
      </c>
      <c r="G55">
        <f t="shared" si="50"/>
        <v>-0.16621999999915715</v>
      </c>
      <c r="I55">
        <f t="shared" si="33"/>
        <v>-0.16621999999915715</v>
      </c>
      <c r="Q55" s="12">
        <f t="shared" si="51"/>
        <v>0.21273378627703921</v>
      </c>
      <c r="R55" s="2">
        <f t="shared" si="52"/>
        <v>29111.858999999997</v>
      </c>
      <c r="S55" s="6">
        <v>0.1</v>
      </c>
      <c r="Z55">
        <f t="shared" si="53"/>
        <v>-5776</v>
      </c>
      <c r="AA55" s="72">
        <f t="shared" si="54"/>
        <v>0.18955829267597402</v>
      </c>
      <c r="AB55" s="72">
        <f t="shared" si="55"/>
        <v>-0.14304450639809196</v>
      </c>
      <c r="AC55" s="72">
        <f t="shared" si="56"/>
        <v>-0.16621999999915715</v>
      </c>
      <c r="AD55" s="72">
        <f t="shared" si="57"/>
        <v>-0.35577829267513117</v>
      </c>
      <c r="AE55" s="72">
        <f t="shared" si="58"/>
        <v>1.265781935388313E-2</v>
      </c>
      <c r="AF55">
        <f t="shared" si="59"/>
        <v>-0.16621999999915715</v>
      </c>
      <c r="AG55" s="127"/>
      <c r="AH55">
        <f t="shared" si="60"/>
        <v>-2.3175493601065182E-2</v>
      </c>
      <c r="AI55">
        <f t="shared" si="61"/>
        <v>0.62737540098678402</v>
      </c>
      <c r="AJ55">
        <f t="shared" si="62"/>
        <v>-0.9035292654478364</v>
      </c>
      <c r="AK55">
        <f t="shared" si="63"/>
        <v>-0.66182053990420242</v>
      </c>
      <c r="AL55">
        <f t="shared" si="64"/>
        <v>1.0580045982975244</v>
      </c>
      <c r="AM55">
        <f t="shared" si="65"/>
        <v>0.5845775848411946</v>
      </c>
      <c r="AN55" s="72">
        <f t="shared" si="46"/>
        <v>8.29693338298895</v>
      </c>
      <c r="AO55" s="72">
        <f t="shared" si="46"/>
        <v>8.2984596519882068</v>
      </c>
      <c r="AP55" s="72">
        <f t="shared" si="46"/>
        <v>8.3031104640453783</v>
      </c>
      <c r="AQ55" s="72">
        <f t="shared" si="46"/>
        <v>8.3170138082548188</v>
      </c>
      <c r="AR55" s="72">
        <f t="shared" si="46"/>
        <v>8.3564498226408546</v>
      </c>
      <c r="AS55" s="72">
        <f t="shared" si="46"/>
        <v>8.4555065706538048</v>
      </c>
      <c r="AT55" s="72">
        <f t="shared" si="46"/>
        <v>8.6576761092017112</v>
      </c>
      <c r="AU55" s="72">
        <f t="shared" si="66"/>
        <v>8.9826458181142641</v>
      </c>
      <c r="AW55">
        <v>-1700</v>
      </c>
      <c r="AX55">
        <f t="shared" si="36"/>
        <v>8.2838162005076071E-2</v>
      </c>
      <c r="AY55">
        <f t="shared" si="37"/>
        <v>5.6274247378802766E-2</v>
      </c>
      <c r="AZ55">
        <f t="shared" si="38"/>
        <v>2.6563914626273305E-2</v>
      </c>
      <c r="BA55">
        <f t="shared" si="39"/>
        <v>0.55701588737520846</v>
      </c>
      <c r="BB55">
        <f t="shared" si="40"/>
        <v>0.76955372574437675</v>
      </c>
      <c r="BC55">
        <f t="shared" si="41"/>
        <v>-0.94807253821911708</v>
      </c>
      <c r="BD55">
        <f t="shared" si="42"/>
        <v>-0.51305410207214275</v>
      </c>
      <c r="BE55">
        <f t="shared" si="47"/>
        <v>10.67360358906711</v>
      </c>
      <c r="BF55">
        <f t="shared" si="47"/>
        <v>10.673221012890895</v>
      </c>
      <c r="BG55">
        <f t="shared" si="47"/>
        <v>10.671634768713757</v>
      </c>
      <c r="BH55">
        <f t="shared" si="47"/>
        <v>10.66513623423859</v>
      </c>
      <c r="BI55">
        <f t="shared" si="47"/>
        <v>10.639705306686553</v>
      </c>
      <c r="BJ55">
        <f t="shared" si="47"/>
        <v>10.553487276282675</v>
      </c>
      <c r="BK55">
        <f t="shared" si="47"/>
        <v>10.336146270629678</v>
      </c>
      <c r="BL55">
        <f t="shared" si="43"/>
        <v>9.9532139793131265</v>
      </c>
    </row>
    <row r="56" spans="1:64" x14ac:dyDescent="0.2">
      <c r="A56" s="75" t="s">
        <v>779</v>
      </c>
      <c r="B56" s="75"/>
      <c r="C56" s="76">
        <v>44136.758999999998</v>
      </c>
      <c r="D56" s="76"/>
      <c r="E56">
        <f t="shared" si="48"/>
        <v>-5773.0859020746266</v>
      </c>
      <c r="F56">
        <f t="shared" si="49"/>
        <v>-5773</v>
      </c>
      <c r="G56">
        <f t="shared" si="50"/>
        <v>-0.1837599999998929</v>
      </c>
      <c r="I56">
        <f t="shared" ref="I56:I87" si="67">G56</f>
        <v>-0.1837599999998929</v>
      </c>
      <c r="Q56" s="12">
        <f t="shared" si="51"/>
        <v>0.21259987536949024</v>
      </c>
      <c r="R56" s="2">
        <f t="shared" si="52"/>
        <v>29118.258999999998</v>
      </c>
      <c r="S56" s="6">
        <v>0.1</v>
      </c>
      <c r="Z56">
        <f t="shared" si="53"/>
        <v>-5773</v>
      </c>
      <c r="AA56" s="72">
        <f t="shared" si="54"/>
        <v>0.18943958809401151</v>
      </c>
      <c r="AB56" s="72">
        <f t="shared" si="55"/>
        <v>-0.1605997127244142</v>
      </c>
      <c r="AC56" s="72">
        <f t="shared" si="56"/>
        <v>-0.1837599999998929</v>
      </c>
      <c r="AD56" s="72">
        <f t="shared" si="57"/>
        <v>-0.37319958809390441</v>
      </c>
      <c r="AE56" s="72">
        <f t="shared" si="58"/>
        <v>1.3927793255345992E-2</v>
      </c>
      <c r="AF56">
        <f t="shared" si="59"/>
        <v>-0.1837599999998929</v>
      </c>
      <c r="AG56" s="127"/>
      <c r="AH56">
        <f t="shared" si="60"/>
        <v>-2.3160287275478711E-2</v>
      </c>
      <c r="AI56">
        <f t="shared" si="61"/>
        <v>0.62805814168594098</v>
      </c>
      <c r="AJ56">
        <f t="shared" si="62"/>
        <v>-0.90397072875731532</v>
      </c>
      <c r="AK56">
        <f t="shared" si="63"/>
        <v>-0.66220447964562623</v>
      </c>
      <c r="AL56">
        <f t="shared" si="64"/>
        <v>1.0590359090787593</v>
      </c>
      <c r="AM56">
        <f t="shared" si="65"/>
        <v>0.58526966432189564</v>
      </c>
      <c r="AN56" s="72">
        <f t="shared" si="46"/>
        <v>8.298002118479582</v>
      </c>
      <c r="AO56" s="72">
        <f t="shared" si="46"/>
        <v>8.2995435524644456</v>
      </c>
      <c r="AP56" s="72">
        <f t="shared" si="46"/>
        <v>8.3042298029091484</v>
      </c>
      <c r="AQ56" s="72">
        <f t="shared" si="46"/>
        <v>8.3182061689597102</v>
      </c>
      <c r="AR56" s="72">
        <f t="shared" si="46"/>
        <v>8.3577551157997174</v>
      </c>
      <c r="AS56" s="72">
        <f t="shared" si="46"/>
        <v>8.4568800922597358</v>
      </c>
      <c r="AT56" s="72">
        <f t="shared" si="46"/>
        <v>8.658880932423914</v>
      </c>
      <c r="AU56" s="72">
        <f t="shared" si="66"/>
        <v>8.983360171520447</v>
      </c>
      <c r="AW56">
        <v>-1600</v>
      </c>
      <c r="AX56">
        <f t="shared" si="36"/>
        <v>7.980704665785246E-2</v>
      </c>
      <c r="AY56">
        <f t="shared" si="37"/>
        <v>5.3076641345873858E-2</v>
      </c>
      <c r="AZ56">
        <f t="shared" si="38"/>
        <v>2.6730405311978594E-2</v>
      </c>
      <c r="BA56">
        <f t="shared" si="39"/>
        <v>0.54105882629874102</v>
      </c>
      <c r="BB56">
        <f t="shared" si="40"/>
        <v>0.75261835558720624</v>
      </c>
      <c r="BC56">
        <f t="shared" si="41"/>
        <v>-0.92196012832677654</v>
      </c>
      <c r="BD56">
        <f t="shared" si="42"/>
        <v>-0.4966700025134988</v>
      </c>
      <c r="BE56">
        <f t="shared" si="47"/>
        <v>10.704545009442285</v>
      </c>
      <c r="BF56">
        <f t="shared" si="47"/>
        <v>10.704303390683432</v>
      </c>
      <c r="BG56">
        <f t="shared" si="47"/>
        <v>10.703197637402036</v>
      </c>
      <c r="BH56">
        <f t="shared" si="47"/>
        <v>10.69818818585998</v>
      </c>
      <c r="BI56">
        <f t="shared" si="47"/>
        <v>10.676448485441426</v>
      </c>
      <c r="BJ56">
        <f t="shared" si="47"/>
        <v>10.59512701881243</v>
      </c>
      <c r="BK56">
        <f t="shared" si="47"/>
        <v>10.375466411535479</v>
      </c>
      <c r="BL56">
        <f t="shared" si="43"/>
        <v>9.9770257595191829</v>
      </c>
    </row>
    <row r="57" spans="1:64" x14ac:dyDescent="0.2">
      <c r="A57" s="75" t="s">
        <v>824</v>
      </c>
      <c r="B57" s="75"/>
      <c r="C57" s="76">
        <v>44303.633999999998</v>
      </c>
      <c r="D57" s="76"/>
      <c r="E57">
        <f t="shared" si="48"/>
        <v>-5695.07703886536</v>
      </c>
      <c r="F57">
        <f t="shared" si="49"/>
        <v>-5695</v>
      </c>
      <c r="G57">
        <f t="shared" si="50"/>
        <v>-0.16479999999864958</v>
      </c>
      <c r="I57">
        <f t="shared" si="67"/>
        <v>-0.16479999999864958</v>
      </c>
      <c r="Q57" s="12">
        <f t="shared" si="51"/>
        <v>0.20912788890282574</v>
      </c>
      <c r="R57" s="2">
        <f t="shared" si="52"/>
        <v>29285.133999999998</v>
      </c>
      <c r="S57" s="6">
        <v>0.1</v>
      </c>
      <c r="Z57">
        <f t="shared" si="53"/>
        <v>-5695</v>
      </c>
      <c r="AA57" s="72">
        <f t="shared" si="54"/>
        <v>0.18637893922284682</v>
      </c>
      <c r="AB57" s="72">
        <f t="shared" si="55"/>
        <v>-0.14205105031867066</v>
      </c>
      <c r="AC57" s="72">
        <f t="shared" si="56"/>
        <v>-0.16479999999864958</v>
      </c>
      <c r="AD57" s="72">
        <f t="shared" si="57"/>
        <v>-0.3511789392214964</v>
      </c>
      <c r="AE57" s="72">
        <f t="shared" si="58"/>
        <v>1.2332664735273547E-2</v>
      </c>
      <c r="AF57">
        <f t="shared" si="59"/>
        <v>-0.16479999999864958</v>
      </c>
      <c r="AG57" s="127"/>
      <c r="AH57">
        <f t="shared" si="60"/>
        <v>-2.2748949679978914E-2</v>
      </c>
      <c r="AI57">
        <f t="shared" si="61"/>
        <v>0.64651706399898912</v>
      </c>
      <c r="AJ57">
        <f t="shared" si="62"/>
        <v>-0.91545214149013776</v>
      </c>
      <c r="AK57">
        <f t="shared" si="63"/>
        <v>-0.67223904437703963</v>
      </c>
      <c r="AL57">
        <f t="shared" si="64"/>
        <v>1.086699492869581</v>
      </c>
      <c r="AM57">
        <f t="shared" si="65"/>
        <v>0.60399216502511044</v>
      </c>
      <c r="AN57" s="72">
        <f t="shared" si="46"/>
        <v>8.3262420373326425</v>
      </c>
      <c r="AO57" s="72">
        <f t="shared" si="46"/>
        <v>8.3282194186697982</v>
      </c>
      <c r="AP57" s="72">
        <f t="shared" si="46"/>
        <v>8.3338892983100106</v>
      </c>
      <c r="AQ57" s="72">
        <f t="shared" si="46"/>
        <v>8.349815319284966</v>
      </c>
      <c r="AR57" s="72">
        <f t="shared" si="46"/>
        <v>8.3922385336776664</v>
      </c>
      <c r="AS57" s="72">
        <f t="shared" si="46"/>
        <v>8.4928894260815362</v>
      </c>
      <c r="AT57" s="72">
        <f t="shared" si="46"/>
        <v>8.6902637216774323</v>
      </c>
      <c r="AU57" s="72">
        <f t="shared" si="66"/>
        <v>9.0019333600811695</v>
      </c>
      <c r="AW57">
        <v>-1500</v>
      </c>
      <c r="AX57">
        <f t="shared" si="36"/>
        <v>7.6777366150427073E-2</v>
      </c>
      <c r="AY57">
        <f t="shared" si="37"/>
        <v>4.9909732146145802E-2</v>
      </c>
      <c r="AZ57">
        <f t="shared" si="38"/>
        <v>2.6867634004281278E-2</v>
      </c>
      <c r="BA57">
        <f t="shared" si="39"/>
        <v>0.52627893650541147</v>
      </c>
      <c r="BB57">
        <f t="shared" si="40"/>
        <v>0.73615648239123288</v>
      </c>
      <c r="BC57">
        <f t="shared" si="41"/>
        <v>-0.89730435172955847</v>
      </c>
      <c r="BD57">
        <f t="shared" si="42"/>
        <v>-0.48139381782534446</v>
      </c>
      <c r="BE57">
        <f t="shared" si="47"/>
        <v>10.734601490746012</v>
      </c>
      <c r="BF57">
        <f t="shared" si="47"/>
        <v>10.734455281278169</v>
      </c>
      <c r="BG57">
        <f t="shared" si="47"/>
        <v>10.733710642981686</v>
      </c>
      <c r="BH57">
        <f t="shared" si="47"/>
        <v>10.7299498781392</v>
      </c>
      <c r="BI57">
        <f t="shared" si="47"/>
        <v>10.711698786944956</v>
      </c>
      <c r="BJ57">
        <f t="shared" si="47"/>
        <v>10.635717096680313</v>
      </c>
      <c r="BK57">
        <f t="shared" si="47"/>
        <v>10.414560646916676</v>
      </c>
      <c r="BL57">
        <f t="shared" si="43"/>
        <v>10.000837539725239</v>
      </c>
    </row>
    <row r="58" spans="1:64" x14ac:dyDescent="0.2">
      <c r="A58" s="75" t="s">
        <v>825</v>
      </c>
      <c r="B58" s="75"/>
      <c r="C58" s="76">
        <v>44455.502</v>
      </c>
      <c r="D58" s="76"/>
      <c r="E58">
        <f t="shared" si="48"/>
        <v>-5624.0834805860177</v>
      </c>
      <c r="F58">
        <f t="shared" si="49"/>
        <v>-5624</v>
      </c>
      <c r="G58">
        <f t="shared" si="50"/>
        <v>-0.17857999999978347</v>
      </c>
      <c r="I58">
        <f t="shared" si="67"/>
        <v>-0.17857999999978347</v>
      </c>
      <c r="Q58" s="12">
        <f t="shared" si="51"/>
        <v>0.20598372805514245</v>
      </c>
      <c r="R58" s="2">
        <f t="shared" si="52"/>
        <v>29437.002</v>
      </c>
      <c r="S58" s="6">
        <v>0.1</v>
      </c>
      <c r="Z58">
        <f t="shared" si="53"/>
        <v>-5624</v>
      </c>
      <c r="AA58" s="72">
        <f t="shared" si="54"/>
        <v>0.1836374138291712</v>
      </c>
      <c r="AB58" s="72">
        <f t="shared" si="55"/>
        <v>-0.15623368577381222</v>
      </c>
      <c r="AC58" s="72">
        <f t="shared" si="56"/>
        <v>-0.17857999999978347</v>
      </c>
      <c r="AD58" s="72">
        <f t="shared" si="57"/>
        <v>-0.36221741382895467</v>
      </c>
      <c r="AE58" s="72">
        <f t="shared" si="58"/>
        <v>1.3120145488093621E-2</v>
      </c>
      <c r="AF58">
        <f t="shared" si="59"/>
        <v>-0.17857999999978347</v>
      </c>
      <c r="AG58" s="127"/>
      <c r="AH58">
        <f t="shared" si="60"/>
        <v>-2.2346314225971255E-2</v>
      </c>
      <c r="AI58">
        <f t="shared" si="61"/>
        <v>0.66459825359047164</v>
      </c>
      <c r="AJ58">
        <f t="shared" si="62"/>
        <v>-0.92587411372635808</v>
      </c>
      <c r="AK58">
        <f t="shared" si="63"/>
        <v>-0.68144052369542019</v>
      </c>
      <c r="AL58">
        <f t="shared" si="64"/>
        <v>1.1134120396747313</v>
      </c>
      <c r="AM58">
        <f t="shared" si="65"/>
        <v>0.62237024460955492</v>
      </c>
      <c r="AN58" s="72">
        <f t="shared" si="46"/>
        <v>8.3527508237809922</v>
      </c>
      <c r="AO58" s="72">
        <f t="shared" si="46"/>
        <v>8.3551992886787723</v>
      </c>
      <c r="AP58" s="72">
        <f t="shared" si="46"/>
        <v>8.3618679821587225</v>
      </c>
      <c r="AQ58" s="72">
        <f t="shared" si="46"/>
        <v>8.3796392734678662</v>
      </c>
      <c r="AR58" s="72">
        <f t="shared" si="46"/>
        <v>8.4245469558796877</v>
      </c>
      <c r="AS58" s="72">
        <f t="shared" si="46"/>
        <v>8.5261575443022668</v>
      </c>
      <c r="AT58" s="72">
        <f t="shared" si="46"/>
        <v>8.7189236941453441</v>
      </c>
      <c r="AU58" s="72">
        <f t="shared" si="66"/>
        <v>9.0188397240274707</v>
      </c>
      <c r="AW58">
        <v>-1400</v>
      </c>
      <c r="AX58">
        <f t="shared" si="36"/>
        <v>7.3751371224369311E-2</v>
      </c>
      <c r="AY58">
        <f t="shared" si="37"/>
        <v>4.6773519779618612E-2</v>
      </c>
      <c r="AZ58">
        <f t="shared" si="38"/>
        <v>2.6977851444750702E-2</v>
      </c>
      <c r="BA58">
        <f t="shared" si="39"/>
        <v>0.51254896516486759</v>
      </c>
      <c r="BB58">
        <f t="shared" si="40"/>
        <v>0.72015587004124271</v>
      </c>
      <c r="BC58">
        <f t="shared" si="41"/>
        <v>-0.87395748308187249</v>
      </c>
      <c r="BD58">
        <f t="shared" si="42"/>
        <v>-0.46709488535747617</v>
      </c>
      <c r="BE58">
        <f t="shared" si="47"/>
        <v>10.763843210825513</v>
      </c>
      <c r="BF58">
        <f t="shared" si="47"/>
        <v>10.763759081869924</v>
      </c>
      <c r="BG58">
        <f t="shared" si="47"/>
        <v>10.763277440328425</v>
      </c>
      <c r="BH58">
        <f t="shared" si="47"/>
        <v>10.760538680858883</v>
      </c>
      <c r="BI58">
        <f t="shared" si="47"/>
        <v>10.745524465843353</v>
      </c>
      <c r="BJ58">
        <f t="shared" si="47"/>
        <v>10.675245065366127</v>
      </c>
      <c r="BK58">
        <f t="shared" si="47"/>
        <v>10.453420312017212</v>
      </c>
      <c r="BL58">
        <f t="shared" si="43"/>
        <v>10.024649319931296</v>
      </c>
    </row>
    <row r="59" spans="1:64" x14ac:dyDescent="0.2">
      <c r="A59" s="75" t="s">
        <v>825</v>
      </c>
      <c r="B59" s="75"/>
      <c r="C59" s="76">
        <v>44455.504999999997</v>
      </c>
      <c r="D59" s="76"/>
      <c r="E59">
        <f t="shared" si="48"/>
        <v>-5624.0820781794901</v>
      </c>
      <c r="F59">
        <f t="shared" si="49"/>
        <v>-5624</v>
      </c>
      <c r="G59">
        <f t="shared" si="50"/>
        <v>-0.17558000000281027</v>
      </c>
      <c r="I59">
        <f t="shared" si="67"/>
        <v>-0.17558000000281027</v>
      </c>
      <c r="Q59" s="12">
        <f t="shared" si="51"/>
        <v>0.20598372805514245</v>
      </c>
      <c r="R59" s="2">
        <f t="shared" si="52"/>
        <v>29437.004999999997</v>
      </c>
      <c r="S59" s="6">
        <v>0.1</v>
      </c>
      <c r="Z59">
        <f t="shared" si="53"/>
        <v>-5624</v>
      </c>
      <c r="AA59" s="72">
        <f t="shared" si="54"/>
        <v>0.1836374138291712</v>
      </c>
      <c r="AB59" s="72">
        <f t="shared" si="55"/>
        <v>-0.15323368577683902</v>
      </c>
      <c r="AC59" s="72">
        <f t="shared" si="56"/>
        <v>-0.17558000000281027</v>
      </c>
      <c r="AD59" s="72">
        <f t="shared" si="57"/>
        <v>-0.35921741383198147</v>
      </c>
      <c r="AE59" s="72">
        <f t="shared" si="58"/>
        <v>1.2903715040013704E-2</v>
      </c>
      <c r="AF59">
        <f t="shared" si="59"/>
        <v>-0.17558000000281027</v>
      </c>
      <c r="AG59" s="127"/>
      <c r="AH59">
        <f t="shared" si="60"/>
        <v>-2.2346314225971255E-2</v>
      </c>
      <c r="AI59">
        <f t="shared" si="61"/>
        <v>0.66459825359047164</v>
      </c>
      <c r="AJ59">
        <f t="shared" si="62"/>
        <v>-0.92587411372635808</v>
      </c>
      <c r="AK59">
        <f t="shared" si="63"/>
        <v>-0.68144052369542019</v>
      </c>
      <c r="AL59">
        <f t="shared" si="64"/>
        <v>1.1134120396747313</v>
      </c>
      <c r="AM59">
        <f t="shared" si="65"/>
        <v>0.62237024460955492</v>
      </c>
      <c r="AN59" s="72">
        <f t="shared" si="46"/>
        <v>8.3527508237809922</v>
      </c>
      <c r="AO59" s="72">
        <f t="shared" si="46"/>
        <v>8.3551992886787723</v>
      </c>
      <c r="AP59" s="72">
        <f t="shared" si="46"/>
        <v>8.3618679821587225</v>
      </c>
      <c r="AQ59" s="72">
        <f t="shared" si="46"/>
        <v>8.3796392734678662</v>
      </c>
      <c r="AR59" s="72">
        <f t="shared" si="46"/>
        <v>8.4245469558796877</v>
      </c>
      <c r="AS59" s="72">
        <f t="shared" si="46"/>
        <v>8.5261575443022668</v>
      </c>
      <c r="AT59" s="72">
        <f t="shared" si="46"/>
        <v>8.7189236941453441</v>
      </c>
      <c r="AU59" s="72">
        <f t="shared" si="66"/>
        <v>9.0188397240274707</v>
      </c>
      <c r="AW59">
        <v>-1300</v>
      </c>
      <c r="AX59">
        <f t="shared" si="36"/>
        <v>7.073105068835521E-2</v>
      </c>
      <c r="AY59">
        <f t="shared" si="37"/>
        <v>4.3668004246292268E-2</v>
      </c>
      <c r="AZ59">
        <f t="shared" si="38"/>
        <v>2.7063046442062946E-2</v>
      </c>
      <c r="BA59">
        <f t="shared" si="39"/>
        <v>0.49975996044060811</v>
      </c>
      <c r="BB59">
        <f t="shared" si="40"/>
        <v>0.70460211981077614</v>
      </c>
      <c r="BC59">
        <f t="shared" si="41"/>
        <v>-0.85179281414361407</v>
      </c>
      <c r="BD59">
        <f t="shared" si="42"/>
        <v>-0.45366361054265597</v>
      </c>
      <c r="BE59">
        <f t="shared" si="47"/>
        <v>10.792331277401754</v>
      </c>
      <c r="BF59">
        <f t="shared" si="47"/>
        <v>10.792285723318553</v>
      </c>
      <c r="BG59">
        <f t="shared" si="47"/>
        <v>10.791988855136177</v>
      </c>
      <c r="BH59">
        <f t="shared" si="47"/>
        <v>10.790064573844555</v>
      </c>
      <c r="BI59">
        <f t="shared" si="47"/>
        <v>10.777998026444529</v>
      </c>
      <c r="BJ59">
        <f t="shared" si="47"/>
        <v>10.71370163687679</v>
      </c>
      <c r="BK59">
        <f t="shared" si="47"/>
        <v>10.492036875076296</v>
      </c>
      <c r="BL59">
        <f t="shared" si="43"/>
        <v>10.048461100137352</v>
      </c>
    </row>
    <row r="60" spans="1:64" x14ac:dyDescent="0.2">
      <c r="A60" s="75" t="s">
        <v>825</v>
      </c>
      <c r="B60" s="75"/>
      <c r="C60" s="76">
        <v>44455.512999999999</v>
      </c>
      <c r="D60" s="76"/>
      <c r="E60">
        <f t="shared" si="48"/>
        <v>-5624.0783384287433</v>
      </c>
      <c r="F60">
        <f t="shared" si="49"/>
        <v>-5624</v>
      </c>
      <c r="G60">
        <f t="shared" si="50"/>
        <v>-0.16758000000118045</v>
      </c>
      <c r="I60">
        <f t="shared" si="67"/>
        <v>-0.16758000000118045</v>
      </c>
      <c r="Q60" s="12">
        <f t="shared" si="51"/>
        <v>0.20598372805514245</v>
      </c>
      <c r="R60" s="2">
        <f t="shared" si="52"/>
        <v>29437.012999999999</v>
      </c>
      <c r="S60" s="6">
        <v>0.1</v>
      </c>
      <c r="Z60">
        <f t="shared" si="53"/>
        <v>-5624</v>
      </c>
      <c r="AA60" s="72">
        <f t="shared" si="54"/>
        <v>0.1836374138291712</v>
      </c>
      <c r="AB60" s="72">
        <f t="shared" si="55"/>
        <v>-0.1452336857752092</v>
      </c>
      <c r="AC60" s="72">
        <f t="shared" si="56"/>
        <v>-0.16758000000118045</v>
      </c>
      <c r="AD60" s="72">
        <f t="shared" si="57"/>
        <v>-0.35121741383035165</v>
      </c>
      <c r="AE60" s="72">
        <f t="shared" si="58"/>
        <v>1.233536717776805E-2</v>
      </c>
      <c r="AF60">
        <f t="shared" si="59"/>
        <v>-0.16758000000118045</v>
      </c>
      <c r="AG60" s="127"/>
      <c r="AH60">
        <f t="shared" si="60"/>
        <v>-2.2346314225971255E-2</v>
      </c>
      <c r="AI60">
        <f t="shared" si="61"/>
        <v>0.66459825359047164</v>
      </c>
      <c r="AJ60">
        <f t="shared" si="62"/>
        <v>-0.92587411372635808</v>
      </c>
      <c r="AK60">
        <f t="shared" si="63"/>
        <v>-0.68144052369542019</v>
      </c>
      <c r="AL60">
        <f t="shared" si="64"/>
        <v>1.1134120396747313</v>
      </c>
      <c r="AM60">
        <f t="shared" si="65"/>
        <v>0.62237024460955492</v>
      </c>
      <c r="AN60" s="72">
        <f t="shared" si="46"/>
        <v>8.3527508237809922</v>
      </c>
      <c r="AO60" s="72">
        <f t="shared" si="46"/>
        <v>8.3551992886787723</v>
      </c>
      <c r="AP60" s="72">
        <f t="shared" si="46"/>
        <v>8.3618679821587225</v>
      </c>
      <c r="AQ60" s="72">
        <f t="shared" si="46"/>
        <v>8.3796392734678662</v>
      </c>
      <c r="AR60" s="72">
        <f t="shared" si="46"/>
        <v>8.4245469558796877</v>
      </c>
      <c r="AS60" s="72">
        <f t="shared" si="46"/>
        <v>8.5261575443022668</v>
      </c>
      <c r="AT60" s="72">
        <f t="shared" si="46"/>
        <v>8.7189236941453441</v>
      </c>
      <c r="AU60" s="72">
        <f t="shared" si="66"/>
        <v>9.0188397240274707</v>
      </c>
      <c r="AW60">
        <v>-1200</v>
      </c>
      <c r="AX60">
        <f t="shared" si="36"/>
        <v>6.7718174746004181E-2</v>
      </c>
      <c r="AY60">
        <f t="shared" si="37"/>
        <v>4.0593185546166796E-2</v>
      </c>
      <c r="AZ60">
        <f t="shared" si="38"/>
        <v>2.7124989199837385E-2</v>
      </c>
      <c r="BA60">
        <f t="shared" si="39"/>
        <v>0.48781800114344176</v>
      </c>
      <c r="BB60">
        <f t="shared" si="40"/>
        <v>0.68947958900557382</v>
      </c>
      <c r="BC60">
        <f t="shared" si="41"/>
        <v>-0.83070084286258461</v>
      </c>
      <c r="BD60">
        <f t="shared" si="42"/>
        <v>-0.4410072315995931</v>
      </c>
      <c r="BE60">
        <f t="shared" si="47"/>
        <v>10.820119309649042</v>
      </c>
      <c r="BF60">
        <f t="shared" si="47"/>
        <v>10.820096433679625</v>
      </c>
      <c r="BG60">
        <f t="shared" si="47"/>
        <v>10.819923991441648</v>
      </c>
      <c r="BH60">
        <f t="shared" si="47"/>
        <v>10.81862945023888</v>
      </c>
      <c r="BI60">
        <f t="shared" si="47"/>
        <v>10.809195117408162</v>
      </c>
      <c r="BJ60">
        <f t="shared" si="47"/>
        <v>10.751080636205177</v>
      </c>
      <c r="BK60">
        <f t="shared" si="47"/>
        <v>10.5304019421657</v>
      </c>
      <c r="BL60">
        <f t="shared" si="43"/>
        <v>10.072272880343409</v>
      </c>
    </row>
    <row r="61" spans="1:64" x14ac:dyDescent="0.2">
      <c r="A61" s="75" t="s">
        <v>825</v>
      </c>
      <c r="B61" s="75"/>
      <c r="C61" s="76">
        <v>44455.514000000003</v>
      </c>
      <c r="D61" s="76"/>
      <c r="E61">
        <f t="shared" si="48"/>
        <v>-5624.0778709598981</v>
      </c>
      <c r="F61">
        <f t="shared" si="49"/>
        <v>-5624</v>
      </c>
      <c r="G61">
        <f t="shared" si="50"/>
        <v>-0.16657999999733875</v>
      </c>
      <c r="I61">
        <f t="shared" si="67"/>
        <v>-0.16657999999733875</v>
      </c>
      <c r="Q61" s="12">
        <f t="shared" si="51"/>
        <v>0.20598372805514245</v>
      </c>
      <c r="R61" s="2">
        <f t="shared" si="52"/>
        <v>29437.014000000003</v>
      </c>
      <c r="S61" s="6">
        <v>0.1</v>
      </c>
      <c r="Z61">
        <f t="shared" si="53"/>
        <v>-5624</v>
      </c>
      <c r="AA61" s="72">
        <f t="shared" si="54"/>
        <v>0.1836374138291712</v>
      </c>
      <c r="AB61" s="72">
        <f t="shared" si="55"/>
        <v>-0.1442336857713675</v>
      </c>
      <c r="AC61" s="72">
        <f t="shared" si="56"/>
        <v>-0.16657999999733875</v>
      </c>
      <c r="AD61" s="72">
        <f t="shared" si="57"/>
        <v>-0.35021741382650995</v>
      </c>
      <c r="AE61" s="72">
        <f t="shared" si="58"/>
        <v>1.2265223694732893E-2</v>
      </c>
      <c r="AF61">
        <f t="shared" si="59"/>
        <v>-0.16657999999733875</v>
      </c>
      <c r="AG61" s="127"/>
      <c r="AH61">
        <f t="shared" si="60"/>
        <v>-2.2346314225971255E-2</v>
      </c>
      <c r="AI61">
        <f t="shared" si="61"/>
        <v>0.66459825359047164</v>
      </c>
      <c r="AJ61">
        <f t="shared" si="62"/>
        <v>-0.92587411372635808</v>
      </c>
      <c r="AK61">
        <f t="shared" si="63"/>
        <v>-0.68144052369542019</v>
      </c>
      <c r="AL61">
        <f t="shared" si="64"/>
        <v>1.1134120396747313</v>
      </c>
      <c r="AM61">
        <f t="shared" si="65"/>
        <v>0.62237024460955492</v>
      </c>
      <c r="AN61" s="72">
        <f t="shared" ref="AN61:AT70" si="68">$AU61+$AB$7*SIN(AO61)</f>
        <v>8.3527508237809922</v>
      </c>
      <c r="AO61" s="72">
        <f t="shared" si="68"/>
        <v>8.3551992886787723</v>
      </c>
      <c r="AP61" s="72">
        <f t="shared" si="68"/>
        <v>8.3618679821587225</v>
      </c>
      <c r="AQ61" s="72">
        <f t="shared" si="68"/>
        <v>8.3796392734678662</v>
      </c>
      <c r="AR61" s="72">
        <f t="shared" si="68"/>
        <v>8.4245469558796877</v>
      </c>
      <c r="AS61" s="72">
        <f t="shared" si="68"/>
        <v>8.5261575443022668</v>
      </c>
      <c r="AT61" s="72">
        <f t="shared" si="68"/>
        <v>8.7189236941453441</v>
      </c>
      <c r="AU61" s="72">
        <f t="shared" si="66"/>
        <v>9.0188397240274707</v>
      </c>
      <c r="AW61">
        <v>-1100</v>
      </c>
      <c r="AX61">
        <f t="shared" si="36"/>
        <v>6.4714329314380967E-2</v>
      </c>
      <c r="AY61">
        <f t="shared" si="37"/>
        <v>3.754906367924217E-2</v>
      </c>
      <c r="AZ61">
        <f t="shared" si="38"/>
        <v>2.71652656351388E-2</v>
      </c>
      <c r="BA61">
        <f t="shared" si="39"/>
        <v>0.47664160049924553</v>
      </c>
      <c r="BB61">
        <f t="shared" si="40"/>
        <v>0.67477199700955037</v>
      </c>
      <c r="BC61">
        <f t="shared" si="41"/>
        <v>-0.81058625537962203</v>
      </c>
      <c r="BD61">
        <f t="shared" si="42"/>
        <v>-0.42904656749542092</v>
      </c>
      <c r="BE61">
        <f t="shared" si="47"/>
        <v>10.847254732312608</v>
      </c>
      <c r="BF61">
        <f t="shared" si="47"/>
        <v>10.847244303617282</v>
      </c>
      <c r="BG61">
        <f t="shared" si="47"/>
        <v>10.847151422749683</v>
      </c>
      <c r="BH61">
        <f t="shared" si="47"/>
        <v>10.846326730983989</v>
      </c>
      <c r="BI61">
        <f t="shared" si="47"/>
        <v>10.839193488166474</v>
      </c>
      <c r="BJ61">
        <f t="shared" si="47"/>
        <v>10.787378944681066</v>
      </c>
      <c r="BK61">
        <f t="shared" si="47"/>
        <v>10.56850726194889</v>
      </c>
      <c r="BL61">
        <f t="shared" si="43"/>
        <v>10.096084660549465</v>
      </c>
    </row>
    <row r="62" spans="1:64" x14ac:dyDescent="0.2">
      <c r="A62" s="75" t="s">
        <v>779</v>
      </c>
      <c r="B62" s="75"/>
      <c r="C62" s="76">
        <v>44457.665000000001</v>
      </c>
      <c r="D62" s="76"/>
      <c r="E62">
        <f t="shared" si="48"/>
        <v>-5623.0723454781728</v>
      </c>
      <c r="F62">
        <f t="shared" si="49"/>
        <v>-5623</v>
      </c>
      <c r="G62">
        <f t="shared" si="50"/>
        <v>-0.1547599999976228</v>
      </c>
      <c r="I62">
        <f t="shared" si="67"/>
        <v>-0.1547599999976228</v>
      </c>
      <c r="Q62" s="12">
        <f t="shared" si="51"/>
        <v>0.20593955460814081</v>
      </c>
      <c r="R62" s="2">
        <f t="shared" si="52"/>
        <v>29439.165000000001</v>
      </c>
      <c r="S62" s="6">
        <v>0.1</v>
      </c>
      <c r="Z62">
        <f t="shared" si="53"/>
        <v>-5623</v>
      </c>
      <c r="AA62" s="72">
        <f t="shared" si="54"/>
        <v>0.18359911379226238</v>
      </c>
      <c r="AB62" s="72">
        <f t="shared" si="55"/>
        <v>-0.13241955918174436</v>
      </c>
      <c r="AC62" s="72">
        <f t="shared" si="56"/>
        <v>-0.1547599999976228</v>
      </c>
      <c r="AD62" s="72">
        <f t="shared" si="57"/>
        <v>-0.33835911378988515</v>
      </c>
      <c r="AE62" s="72">
        <f t="shared" si="58"/>
        <v>1.1448688988467647E-2</v>
      </c>
      <c r="AF62">
        <f t="shared" si="59"/>
        <v>-0.1547599999976228</v>
      </c>
      <c r="AG62" s="127"/>
      <c r="AH62">
        <f t="shared" si="60"/>
        <v>-2.2340440815878444E-2</v>
      </c>
      <c r="AI62">
        <f t="shared" si="61"/>
        <v>0.6648623010966388</v>
      </c>
      <c r="AJ62">
        <f t="shared" si="62"/>
        <v>-0.92602043429713743</v>
      </c>
      <c r="AK62">
        <f t="shared" si="63"/>
        <v>-0.68157042306911331</v>
      </c>
      <c r="AL62">
        <f t="shared" si="64"/>
        <v>1.1137994870440879</v>
      </c>
      <c r="AM62">
        <f t="shared" si="65"/>
        <v>0.62263903855217084</v>
      </c>
      <c r="AN62" s="72">
        <f t="shared" si="68"/>
        <v>8.3531299742563885</v>
      </c>
      <c r="AO62" s="72">
        <f t="shared" si="68"/>
        <v>8.3555856070591048</v>
      </c>
      <c r="AP62" s="72">
        <f t="shared" si="68"/>
        <v>8.3622690589702877</v>
      </c>
      <c r="AQ62" s="72">
        <f t="shared" si="68"/>
        <v>8.38006670823283</v>
      </c>
      <c r="AR62" s="72">
        <f t="shared" si="68"/>
        <v>8.4250082940753739</v>
      </c>
      <c r="AS62" s="72">
        <f t="shared" si="68"/>
        <v>8.5266293896835386</v>
      </c>
      <c r="AT62" s="72">
        <f t="shared" si="68"/>
        <v>8.7193279758181159</v>
      </c>
      <c r="AU62" s="72">
        <f t="shared" si="66"/>
        <v>9.0190778418295316</v>
      </c>
      <c r="AW62">
        <v>-1000</v>
      </c>
      <c r="AX62">
        <f t="shared" si="36"/>
        <v>6.1720943296639498E-2</v>
      </c>
      <c r="AY62">
        <f t="shared" si="37"/>
        <v>3.453563864551841E-2</v>
      </c>
      <c r="AZ62">
        <f t="shared" si="38"/>
        <v>2.7185304651121088E-2</v>
      </c>
      <c r="BA62">
        <f t="shared" si="39"/>
        <v>0.46615963706084906</v>
      </c>
      <c r="BB62">
        <f t="shared" si="40"/>
        <v>0.6604628312512002</v>
      </c>
      <c r="BC62">
        <f t="shared" si="41"/>
        <v>-0.791365529432144</v>
      </c>
      <c r="BD62">
        <f t="shared" si="42"/>
        <v>-0.41771350036074978</v>
      </c>
      <c r="BE62">
        <f t="shared" ref="BE62:BK71" si="69">$BL62+$AB$7*SIN(BF62)</f>
        <v>10.873779822428132</v>
      </c>
      <c r="BF62">
        <f t="shared" si="69"/>
        <v>10.873775646408193</v>
      </c>
      <c r="BG62">
        <f t="shared" si="69"/>
        <v>10.873730400360083</v>
      </c>
      <c r="BH62">
        <f t="shared" si="69"/>
        <v>10.873241239243709</v>
      </c>
      <c r="BI62">
        <f t="shared" si="69"/>
        <v>10.868072017979424</v>
      </c>
      <c r="BJ62">
        <f t="shared" si="69"/>
        <v>10.822596430924241</v>
      </c>
      <c r="BK62">
        <f t="shared" si="69"/>
        <v>10.606344730359325</v>
      </c>
      <c r="BL62">
        <f t="shared" si="43"/>
        <v>10.119896440755522</v>
      </c>
    </row>
    <row r="63" spans="1:64" x14ac:dyDescent="0.2">
      <c r="A63" s="75" t="s">
        <v>826</v>
      </c>
      <c r="B63" s="75"/>
      <c r="C63" s="76">
        <v>44793.512000000002</v>
      </c>
      <c r="D63" s="76"/>
      <c r="E63">
        <f t="shared" si="48"/>
        <v>-5466.0743368954445</v>
      </c>
      <c r="F63">
        <f t="shared" si="49"/>
        <v>-5466</v>
      </c>
      <c r="G63">
        <f t="shared" si="50"/>
        <v>-0.15901999999186955</v>
      </c>
      <c r="I63">
        <f t="shared" si="67"/>
        <v>-0.15901999999186955</v>
      </c>
      <c r="Q63" s="12">
        <f t="shared" si="51"/>
        <v>0.1990423967111008</v>
      </c>
      <c r="R63" s="2">
        <f t="shared" si="52"/>
        <v>29775.012000000002</v>
      </c>
      <c r="S63" s="6">
        <v>0.1</v>
      </c>
      <c r="Z63">
        <f t="shared" si="53"/>
        <v>-5466</v>
      </c>
      <c r="AA63" s="72">
        <f t="shared" si="54"/>
        <v>0.17770007321736608</v>
      </c>
      <c r="AB63" s="72">
        <f t="shared" si="55"/>
        <v>-0.13767767649813484</v>
      </c>
      <c r="AC63" s="72">
        <f t="shared" si="56"/>
        <v>-0.15901999999186955</v>
      </c>
      <c r="AD63" s="72">
        <f t="shared" si="57"/>
        <v>-0.33672007320923564</v>
      </c>
      <c r="AE63" s="72">
        <f t="shared" si="58"/>
        <v>1.1338040770203301E-2</v>
      </c>
      <c r="AF63">
        <f t="shared" si="59"/>
        <v>-0.15901999999186955</v>
      </c>
      <c r="AG63" s="127"/>
      <c r="AH63">
        <f t="shared" si="60"/>
        <v>-2.1342323493734716E-2</v>
      </c>
      <c r="AI63">
        <f t="shared" si="61"/>
        <v>0.70996573224148629</v>
      </c>
      <c r="AJ63">
        <f t="shared" si="62"/>
        <v>-0.9486396698737678</v>
      </c>
      <c r="AK63">
        <f t="shared" si="63"/>
        <v>-0.70195131052989201</v>
      </c>
      <c r="AL63">
        <f t="shared" si="64"/>
        <v>1.1789773035528512</v>
      </c>
      <c r="AM63">
        <f t="shared" si="65"/>
        <v>0.6688153110160826</v>
      </c>
      <c r="AN63" s="72">
        <f t="shared" si="68"/>
        <v>8.4148394185772677</v>
      </c>
      <c r="AO63" s="72">
        <f t="shared" si="68"/>
        <v>8.4186141719094376</v>
      </c>
      <c r="AP63" s="72">
        <f t="shared" si="68"/>
        <v>8.4278350485459885</v>
      </c>
      <c r="AQ63" s="72">
        <f t="shared" si="68"/>
        <v>8.4498263287192295</v>
      </c>
      <c r="AR63" s="72">
        <f t="shared" si="68"/>
        <v>8.4996127471199436</v>
      </c>
      <c r="AS63" s="72">
        <f t="shared" si="68"/>
        <v>8.6018069596805287</v>
      </c>
      <c r="AT63" s="72">
        <f t="shared" si="68"/>
        <v>8.7830048971545001</v>
      </c>
      <c r="AU63" s="72">
        <f t="shared" si="66"/>
        <v>9.0564623367530395</v>
      </c>
      <c r="AW63">
        <v>-900</v>
      </c>
      <c r="AX63">
        <f t="shared" si="36"/>
        <v>5.8739310410344178E-2</v>
      </c>
      <c r="AY63">
        <f t="shared" si="37"/>
        <v>3.1552910444995495E-2</v>
      </c>
      <c r="AZ63">
        <f t="shared" si="38"/>
        <v>2.7186399965348683E-2</v>
      </c>
      <c r="BA63">
        <f t="shared" si="39"/>
        <v>0.45630969690987344</v>
      </c>
      <c r="BB63">
        <f t="shared" si="40"/>
        <v>0.64653562403179232</v>
      </c>
      <c r="BC63">
        <f t="shared" si="41"/>
        <v>-0.77296502350631313</v>
      </c>
      <c r="BD63">
        <f t="shared" si="42"/>
        <v>-0.40694901019781943</v>
      </c>
      <c r="BE63">
        <f t="shared" si="69"/>
        <v>10.899732548551658</v>
      </c>
      <c r="BF63">
        <f t="shared" si="69"/>
        <v>10.899731158224311</v>
      </c>
      <c r="BG63">
        <f t="shared" si="69"/>
        <v>10.899712031330129</v>
      </c>
      <c r="BH63">
        <f t="shared" si="69"/>
        <v>10.899449285572548</v>
      </c>
      <c r="BI63">
        <f t="shared" si="69"/>
        <v>10.895909825792261</v>
      </c>
      <c r="BJ63">
        <f t="shared" si="69"/>
        <v>10.856735870171349</v>
      </c>
      <c r="BK63">
        <f t="shared" si="69"/>
        <v>10.643906395195252</v>
      </c>
      <c r="BL63">
        <f t="shared" si="43"/>
        <v>10.143708220961578</v>
      </c>
    </row>
    <row r="64" spans="1:64" x14ac:dyDescent="0.2">
      <c r="A64" s="75" t="s">
        <v>826</v>
      </c>
      <c r="B64" s="75"/>
      <c r="C64" s="76">
        <v>44838.438000000002</v>
      </c>
      <c r="D64" s="76"/>
      <c r="E64">
        <f t="shared" si="48"/>
        <v>-5445.0728316457689</v>
      </c>
      <c r="F64">
        <f t="shared" si="49"/>
        <v>-5445</v>
      </c>
      <c r="G64">
        <f t="shared" si="50"/>
        <v>-0.15580000000045402</v>
      </c>
      <c r="I64">
        <f t="shared" si="67"/>
        <v>-0.15580000000045402</v>
      </c>
      <c r="Q64" s="12">
        <f t="shared" si="51"/>
        <v>0.19812558416681941</v>
      </c>
      <c r="R64" s="2">
        <f t="shared" si="52"/>
        <v>29819.938000000002</v>
      </c>
      <c r="S64" s="6">
        <v>0.1</v>
      </c>
      <c r="Z64">
        <f t="shared" si="53"/>
        <v>-5445</v>
      </c>
      <c r="AA64" s="72">
        <f t="shared" si="54"/>
        <v>0.17692902719354225</v>
      </c>
      <c r="AB64" s="72">
        <f t="shared" si="55"/>
        <v>-0.13460344302717686</v>
      </c>
      <c r="AC64" s="72">
        <f t="shared" si="56"/>
        <v>-0.15580000000045402</v>
      </c>
      <c r="AD64" s="72">
        <f t="shared" si="57"/>
        <v>-0.33272902719399627</v>
      </c>
      <c r="AE64" s="72">
        <f t="shared" si="58"/>
        <v>1.1070860553746313E-2</v>
      </c>
      <c r="AF64">
        <f t="shared" si="59"/>
        <v>-0.15580000000045402</v>
      </c>
      <c r="AG64" s="127"/>
      <c r="AH64">
        <f t="shared" si="60"/>
        <v>-2.1196556973277148E-2</v>
      </c>
      <c r="AI64">
        <f t="shared" si="61"/>
        <v>0.71660363218313139</v>
      </c>
      <c r="AJ64">
        <f t="shared" si="62"/>
        <v>-0.95158319617379361</v>
      </c>
      <c r="AK64">
        <f t="shared" si="63"/>
        <v>-0.70465737598996026</v>
      </c>
      <c r="AL64">
        <f t="shared" si="64"/>
        <v>1.1884153949441332</v>
      </c>
      <c r="AM64">
        <f t="shared" si="65"/>
        <v>0.67566692726796229</v>
      </c>
      <c r="AN64" s="72">
        <f t="shared" si="68"/>
        <v>8.4234467802400204</v>
      </c>
      <c r="AO64" s="72">
        <f t="shared" si="68"/>
        <v>8.4274277928464247</v>
      </c>
      <c r="AP64" s="72">
        <f t="shared" si="68"/>
        <v>8.4370180490497066</v>
      </c>
      <c r="AQ64" s="72">
        <f t="shared" si="68"/>
        <v>8.4595690250544138</v>
      </c>
      <c r="AR64" s="72">
        <f t="shared" si="68"/>
        <v>8.5099192994311075</v>
      </c>
      <c r="AS64" s="72">
        <f t="shared" si="68"/>
        <v>8.6120239754616073</v>
      </c>
      <c r="AT64" s="72">
        <f t="shared" si="68"/>
        <v>8.7915519788465737</v>
      </c>
      <c r="AU64" s="72">
        <f t="shared" si="66"/>
        <v>9.0614628105963106</v>
      </c>
      <c r="AW64">
        <v>-800</v>
      </c>
      <c r="AX64">
        <f t="shared" si="36"/>
        <v>5.5770606842919901E-2</v>
      </c>
      <c r="AY64">
        <f t="shared" si="37"/>
        <v>2.8600879077673454E-2</v>
      </c>
      <c r="AZ64">
        <f t="shared" si="38"/>
        <v>2.7169727765246447E-2</v>
      </c>
      <c r="BA64">
        <f t="shared" si="39"/>
        <v>0.44703673668551902</v>
      </c>
      <c r="BB64">
        <f t="shared" si="40"/>
        <v>0.63297414466088819</v>
      </c>
      <c r="BC64">
        <f t="shared" si="41"/>
        <v>-0.75531944515445393</v>
      </c>
      <c r="BD64">
        <f t="shared" si="42"/>
        <v>-0.39670162756059052</v>
      </c>
      <c r="BE64">
        <f t="shared" si="69"/>
        <v>10.925147239657132</v>
      </c>
      <c r="BF64">
        <f t="shared" si="69"/>
        <v>10.925146892317661</v>
      </c>
      <c r="BG64">
        <f t="shared" si="69"/>
        <v>10.925140393743769</v>
      </c>
      <c r="BH64">
        <f t="shared" si="69"/>
        <v>10.925018918367067</v>
      </c>
      <c r="BI64">
        <f t="shared" si="69"/>
        <v>10.922785466472371</v>
      </c>
      <c r="BJ64">
        <f t="shared" si="69"/>
        <v>10.889802852801219</v>
      </c>
      <c r="BK64">
        <f t="shared" si="69"/>
        <v>10.681184460628396</v>
      </c>
      <c r="BL64">
        <f t="shared" si="43"/>
        <v>10.167520001167635</v>
      </c>
    </row>
    <row r="65" spans="1:64" x14ac:dyDescent="0.2">
      <c r="A65" s="75" t="s">
        <v>827</v>
      </c>
      <c r="B65" s="75"/>
      <c r="C65" s="76">
        <v>45116.533000000003</v>
      </c>
      <c r="D65" s="76"/>
      <c r="E65">
        <f t="shared" si="48"/>
        <v>-5315.0720836956198</v>
      </c>
      <c r="F65">
        <f t="shared" si="49"/>
        <v>-5315</v>
      </c>
      <c r="G65">
        <f t="shared" si="50"/>
        <v>-0.15419999999721767</v>
      </c>
      <c r="I65">
        <f t="shared" si="67"/>
        <v>-0.15419999999721767</v>
      </c>
      <c r="Q65" s="12">
        <f t="shared" si="51"/>
        <v>0.19248020688210224</v>
      </c>
      <c r="R65" s="2">
        <f t="shared" si="52"/>
        <v>30098.033000000003</v>
      </c>
      <c r="S65" s="6">
        <v>0.1</v>
      </c>
      <c r="Z65">
        <f t="shared" si="53"/>
        <v>-5315</v>
      </c>
      <c r="AA65" s="72">
        <f t="shared" si="54"/>
        <v>0.17225862802303585</v>
      </c>
      <c r="AB65" s="72">
        <f t="shared" si="55"/>
        <v>-0.13397842113815128</v>
      </c>
      <c r="AC65" s="72">
        <f t="shared" si="56"/>
        <v>-0.15419999999721767</v>
      </c>
      <c r="AD65" s="72">
        <f t="shared" si="57"/>
        <v>-0.32645862802025349</v>
      </c>
      <c r="AE65" s="72">
        <f t="shared" si="58"/>
        <v>1.0657523580886626E-2</v>
      </c>
      <c r="AF65">
        <f t="shared" si="59"/>
        <v>-0.15419999999721767</v>
      </c>
      <c r="AG65" s="127"/>
      <c r="AH65">
        <f t="shared" si="60"/>
        <v>-2.0221578859066395E-2</v>
      </c>
      <c r="AI65">
        <f t="shared" si="61"/>
        <v>0.76145256306136555</v>
      </c>
      <c r="AJ65">
        <f t="shared" si="62"/>
        <v>-0.96902176608467572</v>
      </c>
      <c r="AK65">
        <f t="shared" si="63"/>
        <v>-0.72107602869521203</v>
      </c>
      <c r="AL65">
        <f t="shared" si="64"/>
        <v>1.2513081439465963</v>
      </c>
      <c r="AM65">
        <f t="shared" si="65"/>
        <v>0.7224794531483153</v>
      </c>
      <c r="AN65" s="72">
        <f t="shared" si="68"/>
        <v>8.4788286881798332</v>
      </c>
      <c r="AO65" s="72">
        <f t="shared" si="68"/>
        <v>8.4842398854746612</v>
      </c>
      <c r="AP65" s="72">
        <f t="shared" si="68"/>
        <v>8.4962304562745157</v>
      </c>
      <c r="AQ65" s="72">
        <f t="shared" si="68"/>
        <v>8.5221407503732927</v>
      </c>
      <c r="AR65" s="72">
        <f t="shared" si="68"/>
        <v>8.5754313555565762</v>
      </c>
      <c r="AS65" s="72">
        <f t="shared" si="68"/>
        <v>8.6760812692213314</v>
      </c>
      <c r="AT65" s="72">
        <f t="shared" si="68"/>
        <v>8.8446092646766115</v>
      </c>
      <c r="AU65" s="72">
        <f t="shared" si="66"/>
        <v>9.0924181248641851</v>
      </c>
      <c r="AW65">
        <v>-700</v>
      </c>
      <c r="AX65">
        <f t="shared" si="36"/>
        <v>5.2815905721013023E-2</v>
      </c>
      <c r="AY65">
        <f t="shared" si="37"/>
        <v>2.5679544543552261E-2</v>
      </c>
      <c r="AZ65">
        <f t="shared" si="38"/>
        <v>2.7136361177460759E-2</v>
      </c>
      <c r="BA65">
        <f t="shared" si="39"/>
        <v>0.43829199726128976</v>
      </c>
      <c r="BB65">
        <f t="shared" si="40"/>
        <v>0.61976253461983355</v>
      </c>
      <c r="BC65">
        <f t="shared" si="41"/>
        <v>-0.73837061516555136</v>
      </c>
      <c r="BD65">
        <f t="shared" si="42"/>
        <v>-0.38692620453850701</v>
      </c>
      <c r="BE65">
        <f t="shared" si="69"/>
        <v>10.950055116788404</v>
      </c>
      <c r="BF65">
        <f t="shared" si="69"/>
        <v>10.950055065078798</v>
      </c>
      <c r="BG65">
        <f t="shared" si="69"/>
        <v>10.950053568892381</v>
      </c>
      <c r="BH65">
        <f t="shared" si="69"/>
        <v>10.950010298896899</v>
      </c>
      <c r="BI65">
        <f t="shared" si="69"/>
        <v>10.948776216611543</v>
      </c>
      <c r="BJ65">
        <f t="shared" si="69"/>
        <v>10.921805682927971</v>
      </c>
      <c r="BK65">
        <f t="shared" si="69"/>
        <v>10.718171291623996</v>
      </c>
      <c r="BL65">
        <f t="shared" si="43"/>
        <v>10.191331781373691</v>
      </c>
    </row>
    <row r="66" spans="1:64" x14ac:dyDescent="0.2">
      <c r="A66" s="75" t="s">
        <v>828</v>
      </c>
      <c r="B66" s="75"/>
      <c r="C66" s="76">
        <v>45176.434000000001</v>
      </c>
      <c r="D66" s="76"/>
      <c r="E66">
        <f t="shared" si="48"/>
        <v>-5287.0702325190014</v>
      </c>
      <c r="F66">
        <f t="shared" si="49"/>
        <v>-5287</v>
      </c>
      <c r="G66">
        <f t="shared" si="50"/>
        <v>-0.15023999999539228</v>
      </c>
      <c r="I66">
        <f t="shared" si="67"/>
        <v>-0.15023999999539228</v>
      </c>
      <c r="Q66" s="12">
        <f t="shared" si="51"/>
        <v>0.19127106960643642</v>
      </c>
      <c r="R66" s="2">
        <f t="shared" si="52"/>
        <v>30157.934000000001</v>
      </c>
      <c r="S66" s="6">
        <v>0.1</v>
      </c>
      <c r="Z66">
        <f t="shared" si="53"/>
        <v>-5287</v>
      </c>
      <c r="AA66" s="72">
        <f t="shared" si="54"/>
        <v>0.17127706657407865</v>
      </c>
      <c r="AB66" s="72">
        <f t="shared" si="55"/>
        <v>-0.13024599696303452</v>
      </c>
      <c r="AC66" s="72">
        <f t="shared" si="56"/>
        <v>-0.15023999999539228</v>
      </c>
      <c r="AD66" s="72">
        <f t="shared" si="57"/>
        <v>-0.32151706656947093</v>
      </c>
      <c r="AE66" s="72">
        <f t="shared" si="58"/>
        <v>1.0337322409543761E-2</v>
      </c>
      <c r="AF66">
        <f t="shared" si="59"/>
        <v>-0.15023999999539228</v>
      </c>
      <c r="AG66" s="127"/>
      <c r="AH66">
        <f t="shared" si="60"/>
        <v>-1.9994003032357752E-2</v>
      </c>
      <c r="AI66">
        <f t="shared" si="61"/>
        <v>0.77204793588916576</v>
      </c>
      <c r="AJ66">
        <f t="shared" si="62"/>
        <v>-0.97253789261809109</v>
      </c>
      <c r="AK66">
        <f t="shared" si="63"/>
        <v>-0.72449525553757776</v>
      </c>
      <c r="AL66">
        <f t="shared" si="64"/>
        <v>1.265966961832707</v>
      </c>
      <c r="AM66">
        <f t="shared" si="65"/>
        <v>0.73369422871300694</v>
      </c>
      <c r="AN66" s="72">
        <f t="shared" si="68"/>
        <v>8.4912652015406582</v>
      </c>
      <c r="AO66" s="72">
        <f t="shared" si="68"/>
        <v>8.4970169902557249</v>
      </c>
      <c r="AP66" s="72">
        <f t="shared" si="68"/>
        <v>8.5095421835191782</v>
      </c>
      <c r="AQ66" s="72">
        <f t="shared" si="68"/>
        <v>8.5361377037988042</v>
      </c>
      <c r="AR66" s="72">
        <f t="shared" si="68"/>
        <v>8.5899239620528967</v>
      </c>
      <c r="AS66" s="72">
        <f t="shared" si="68"/>
        <v>8.6900552003058475</v>
      </c>
      <c r="AT66" s="72">
        <f t="shared" si="68"/>
        <v>8.8560687950203771</v>
      </c>
      <c r="AU66" s="72">
        <f t="shared" si="66"/>
        <v>9.0990854233218812</v>
      </c>
      <c r="AW66">
        <v>-600</v>
      </c>
      <c r="AX66">
        <f t="shared" ref="AX66:AX97" si="70">AB$3+AB$4*AW66+AB$5*AW66^2+AZ66</f>
        <v>4.9876189144591854E-2</v>
      </c>
      <c r="AY66">
        <f t="shared" ref="AY66:AY97" si="71">AB$3+AB$4*AW66+AB$5*AW66^2</f>
        <v>2.2788906842631927E-2</v>
      </c>
      <c r="AZ66">
        <f t="shared" ref="AZ66:AZ97" si="72">$AB$6*($AB$11/BA66*BB66+$AB$12)</f>
        <v>2.7087282301959923E-2</v>
      </c>
      <c r="BA66">
        <f t="shared" ref="BA66:BA97" si="73">1+$AB$7*COS(BC66)</f>
        <v>0.43003211385841333</v>
      </c>
      <c r="BB66">
        <f t="shared" ref="BB66:BB97" si="74">SIN(BC66+RADIANS($AB$9))</f>
        <v>0.60688540303435867</v>
      </c>
      <c r="BC66">
        <f t="shared" ref="BC66:BC97" si="75">2*ATAN(BD66)</f>
        <v>-0.72206646274003605</v>
      </c>
      <c r="BD66">
        <f t="shared" ref="BD66:BD97" si="76">SQRT((1+$AB$7)/(1-$AB$7))*TAN(BE66/2)</f>
        <v>-0.3775829296751303</v>
      </c>
      <c r="BE66">
        <f t="shared" si="69"/>
        <v>10.974484715979941</v>
      </c>
      <c r="BF66">
        <f t="shared" si="69"/>
        <v>10.974484713821164</v>
      </c>
      <c r="BG66">
        <f t="shared" si="69"/>
        <v>10.974484579037437</v>
      </c>
      <c r="BH66">
        <f t="shared" si="69"/>
        <v>10.974476165493998</v>
      </c>
      <c r="BI66">
        <f t="shared" si="69"/>
        <v>10.973957450929543</v>
      </c>
      <c r="BJ66">
        <f t="shared" si="69"/>
        <v>10.952755267967271</v>
      </c>
      <c r="BK66">
        <f t="shared" si="69"/>
        <v>10.754859418269669</v>
      </c>
      <c r="BL66">
        <f t="shared" ref="BL66:BL97" si="77">RADIANS($AB$9)+$AB$18*(AW66-AB$15)</f>
        <v>10.215143561579747</v>
      </c>
    </row>
    <row r="67" spans="1:64" x14ac:dyDescent="0.2">
      <c r="A67" s="75" t="s">
        <v>829</v>
      </c>
      <c r="B67" s="75"/>
      <c r="C67" s="76">
        <v>45191.415000000001</v>
      </c>
      <c r="D67" s="76"/>
      <c r="E67">
        <f t="shared" si="48"/>
        <v>-5280.0670817789987</v>
      </c>
      <c r="F67">
        <f t="shared" si="49"/>
        <v>-5280</v>
      </c>
      <c r="G67">
        <f t="shared" si="50"/>
        <v>-0.14349999999831198</v>
      </c>
      <c r="I67">
        <f t="shared" si="67"/>
        <v>-0.14349999999831198</v>
      </c>
      <c r="Q67" s="12">
        <f t="shared" si="51"/>
        <v>0.19096916132372668</v>
      </c>
      <c r="R67" s="2">
        <f t="shared" si="52"/>
        <v>30172.915000000001</v>
      </c>
      <c r="S67" s="6">
        <v>0.1</v>
      </c>
      <c r="Z67">
        <f t="shared" si="53"/>
        <v>-5280</v>
      </c>
      <c r="AA67" s="72">
        <f t="shared" si="54"/>
        <v>0.17103309192872615</v>
      </c>
      <c r="AB67" s="72">
        <f t="shared" si="55"/>
        <v>-0.12356393060331144</v>
      </c>
      <c r="AC67" s="72">
        <f t="shared" si="56"/>
        <v>-0.14349999999831198</v>
      </c>
      <c r="AD67" s="72">
        <f t="shared" si="57"/>
        <v>-0.31453309192703816</v>
      </c>
      <c r="AE67" s="72">
        <f t="shared" si="58"/>
        <v>9.8931065917182634E-3</v>
      </c>
      <c r="AF67">
        <f t="shared" si="59"/>
        <v>-0.14349999999831198</v>
      </c>
      <c r="AG67" s="127"/>
      <c r="AH67">
        <f t="shared" si="60"/>
        <v>-1.993606939500053E-2</v>
      </c>
      <c r="AI67">
        <f t="shared" si="61"/>
        <v>0.77475352674744791</v>
      </c>
      <c r="AJ67">
        <f t="shared" si="62"/>
        <v>-0.97339978186800002</v>
      </c>
      <c r="AK67">
        <f t="shared" si="63"/>
        <v>-0.72534098541040504</v>
      </c>
      <c r="AL67">
        <f t="shared" si="64"/>
        <v>1.2696992284724402</v>
      </c>
      <c r="AM67">
        <f t="shared" si="65"/>
        <v>0.73656885426633734</v>
      </c>
      <c r="AN67" s="72">
        <f t="shared" si="68"/>
        <v>8.4944043583879196</v>
      </c>
      <c r="AO67" s="72">
        <f t="shared" si="68"/>
        <v>8.5002429408728108</v>
      </c>
      <c r="AP67" s="72">
        <f t="shared" si="68"/>
        <v>8.5129022909102545</v>
      </c>
      <c r="AQ67" s="72">
        <f t="shared" si="68"/>
        <v>8.5396662147065587</v>
      </c>
      <c r="AR67" s="72">
        <f t="shared" si="68"/>
        <v>8.5935680895157702</v>
      </c>
      <c r="AS67" s="72">
        <f t="shared" si="68"/>
        <v>8.6935582009883898</v>
      </c>
      <c r="AT67" s="72">
        <f t="shared" si="68"/>
        <v>8.8589353738674372</v>
      </c>
      <c r="AU67" s="72">
        <f t="shared" si="66"/>
        <v>9.1007522479363043</v>
      </c>
      <c r="AW67">
        <v>-500</v>
      </c>
      <c r="AX67">
        <f t="shared" si="70"/>
        <v>4.6952358347040098E-2</v>
      </c>
      <c r="AY67">
        <f t="shared" si="71"/>
        <v>1.9928965974912449E-2</v>
      </c>
      <c r="AZ67">
        <f t="shared" si="72"/>
        <v>2.7023392372127648E-2</v>
      </c>
      <c r="BA67">
        <f t="shared" si="73"/>
        <v>0.42221838082338137</v>
      </c>
      <c r="BB67">
        <f t="shared" si="74"/>
        <v>0.59432789330615954</v>
      </c>
      <c r="BC67">
        <f t="shared" si="75"/>
        <v>-0.70636020136487487</v>
      </c>
      <c r="BD67">
        <f t="shared" si="76"/>
        <v>-0.36863653104878036</v>
      </c>
      <c r="BE67">
        <f t="shared" si="69"/>
        <v>10.998462226387399</v>
      </c>
      <c r="BF67">
        <f t="shared" si="69"/>
        <v>10.998462226388028</v>
      </c>
      <c r="BG67">
        <f t="shared" si="69"/>
        <v>10.998462226101173</v>
      </c>
      <c r="BH67">
        <f t="shared" si="69"/>
        <v>10.998462356878566</v>
      </c>
      <c r="BI67">
        <f t="shared" si="69"/>
        <v>10.998402108431257</v>
      </c>
      <c r="BJ67">
        <f t="shared" si="69"/>
        <v>10.982665000108533</v>
      </c>
      <c r="BK67">
        <f t="shared" si="69"/>
        <v>10.791241540010658</v>
      </c>
      <c r="BL67">
        <f t="shared" si="77"/>
        <v>10.238955341785804</v>
      </c>
    </row>
    <row r="68" spans="1:64" x14ac:dyDescent="0.2">
      <c r="A68" s="75" t="s">
        <v>830</v>
      </c>
      <c r="B68" s="75"/>
      <c r="C68" s="76">
        <v>45531.534</v>
      </c>
      <c r="D68" s="76"/>
      <c r="E68">
        <f t="shared" si="48"/>
        <v>-5121.0720462981135</v>
      </c>
      <c r="F68">
        <f t="shared" si="49"/>
        <v>-5121</v>
      </c>
      <c r="G68">
        <f t="shared" si="50"/>
        <v>-0.15411999999923864</v>
      </c>
      <c r="I68">
        <f t="shared" si="67"/>
        <v>-0.15411999999923864</v>
      </c>
      <c r="Q68" s="12">
        <f t="shared" si="51"/>
        <v>0.18415204094152335</v>
      </c>
      <c r="R68" s="2">
        <f t="shared" si="52"/>
        <v>30513.034</v>
      </c>
      <c r="S68" s="6">
        <v>0.1</v>
      </c>
      <c r="Z68">
        <f t="shared" si="53"/>
        <v>-5121</v>
      </c>
      <c r="AA68" s="72">
        <f t="shared" si="54"/>
        <v>0.16565314268625472</v>
      </c>
      <c r="AB68" s="72">
        <f t="shared" si="55"/>
        <v>-0.13562110174397002</v>
      </c>
      <c r="AC68" s="72">
        <f t="shared" si="56"/>
        <v>-0.15411999999923864</v>
      </c>
      <c r="AD68" s="72">
        <f t="shared" si="57"/>
        <v>-0.31977314268549339</v>
      </c>
      <c r="AE68" s="72">
        <f t="shared" si="58"/>
        <v>1.0225486278295693E-2</v>
      </c>
      <c r="AF68">
        <f t="shared" si="59"/>
        <v>-0.15411999999923864</v>
      </c>
      <c r="AG68" s="127"/>
      <c r="AH68">
        <f t="shared" si="60"/>
        <v>-1.8498898255268632E-2</v>
      </c>
      <c r="AI68">
        <f t="shared" si="61"/>
        <v>0.84304090790179553</v>
      </c>
      <c r="AJ68">
        <f t="shared" si="62"/>
        <v>-0.99046173838407026</v>
      </c>
      <c r="AK68">
        <f t="shared" si="63"/>
        <v>-0.74311463599942473</v>
      </c>
      <c r="AL68">
        <f t="shared" si="64"/>
        <v>1.3626379863790741</v>
      </c>
      <c r="AM68">
        <f t="shared" si="65"/>
        <v>0.81084523240499362</v>
      </c>
      <c r="AN68" s="72">
        <f t="shared" si="68"/>
        <v>8.5692006429664822</v>
      </c>
      <c r="AO68" s="72">
        <f t="shared" si="68"/>
        <v>8.5771541031477518</v>
      </c>
      <c r="AP68" s="72">
        <f t="shared" si="68"/>
        <v>8.5928394439824203</v>
      </c>
      <c r="AQ68" s="72">
        <f t="shared" si="68"/>
        <v>8.6230105716052172</v>
      </c>
      <c r="AR68" s="72">
        <f t="shared" si="68"/>
        <v>8.6785664760001566</v>
      </c>
      <c r="AS68" s="72">
        <f t="shared" si="68"/>
        <v>8.7741140125742518</v>
      </c>
      <c r="AT68" s="72">
        <f t="shared" si="68"/>
        <v>8.9242220893932025</v>
      </c>
      <c r="AU68" s="72">
        <f t="shared" si="66"/>
        <v>9.1386129784639341</v>
      </c>
      <c r="AW68">
        <v>-400</v>
      </c>
      <c r="AX68">
        <f t="shared" si="70"/>
        <v>4.4045242394196119E-2</v>
      </c>
      <c r="AY68">
        <f t="shared" si="71"/>
        <v>1.7099721940393831E-2</v>
      </c>
      <c r="AZ68">
        <f t="shared" si="72"/>
        <v>2.6945520453802291E-2</v>
      </c>
      <c r="BA68">
        <f t="shared" si="73"/>
        <v>0.41481613891312075</v>
      </c>
      <c r="BB68">
        <f t="shared" si="74"/>
        <v>0.58207572785146022</v>
      </c>
      <c r="BC68">
        <f t="shared" si="75"/>
        <v>-0.69120964647772942</v>
      </c>
      <c r="BD68">
        <f t="shared" si="76"/>
        <v>-0.36005562549165743</v>
      </c>
      <c r="BE68">
        <f t="shared" si="69"/>
        <v>11.022011763283665</v>
      </c>
      <c r="BF68">
        <f t="shared" si="69"/>
        <v>11.022011761888418</v>
      </c>
      <c r="BG68">
        <f t="shared" si="69"/>
        <v>11.022011831382438</v>
      </c>
      <c r="BH68">
        <f t="shared" si="69"/>
        <v>11.022008369822824</v>
      </c>
      <c r="BI68">
        <f t="shared" si="69"/>
        <v>11.02218024586581</v>
      </c>
      <c r="BJ68">
        <f t="shared" si="69"/>
        <v>11.011550630644727</v>
      </c>
      <c r="BK68">
        <f t="shared" si="69"/>
        <v>10.827310529789056</v>
      </c>
      <c r="BL68">
        <f t="shared" si="77"/>
        <v>10.26276712199186</v>
      </c>
    </row>
    <row r="69" spans="1:64" x14ac:dyDescent="0.2">
      <c r="A69" s="75" t="s">
        <v>831</v>
      </c>
      <c r="B69" s="75"/>
      <c r="C69" s="76">
        <v>45561.483</v>
      </c>
      <c r="D69" s="76"/>
      <c r="E69">
        <f t="shared" si="48"/>
        <v>-5107.0718219130686</v>
      </c>
      <c r="F69">
        <f t="shared" si="49"/>
        <v>-5107</v>
      </c>
      <c r="G69">
        <f t="shared" si="50"/>
        <v>-0.15363999999681255</v>
      </c>
      <c r="I69">
        <f t="shared" si="67"/>
        <v>-0.15363999999681255</v>
      </c>
      <c r="Q69" s="12">
        <f t="shared" si="51"/>
        <v>0.18355550873462242</v>
      </c>
      <c r="R69" s="2">
        <f t="shared" si="52"/>
        <v>30542.983</v>
      </c>
      <c r="S69" s="6">
        <v>0.1</v>
      </c>
      <c r="Z69">
        <f t="shared" si="53"/>
        <v>-5107</v>
      </c>
      <c r="AA69" s="72">
        <f t="shared" si="54"/>
        <v>0.16519511216701302</v>
      </c>
      <c r="AB69" s="72">
        <f t="shared" si="55"/>
        <v>-0.13527960342920314</v>
      </c>
      <c r="AC69" s="72">
        <f t="shared" si="56"/>
        <v>-0.15363999999681255</v>
      </c>
      <c r="AD69" s="72">
        <f t="shared" si="57"/>
        <v>-0.31883511216382554</v>
      </c>
      <c r="AE69" s="72">
        <f t="shared" si="58"/>
        <v>1.0165582874851921E-2</v>
      </c>
      <c r="AF69">
        <f t="shared" si="59"/>
        <v>-0.15363999999681255</v>
      </c>
      <c r="AG69" s="127"/>
      <c r="AH69">
        <f t="shared" si="60"/>
        <v>-1.8360396567609415E-2</v>
      </c>
      <c r="AI69">
        <f t="shared" si="61"/>
        <v>0.84974691458940343</v>
      </c>
      <c r="AJ69">
        <f t="shared" si="62"/>
        <v>-0.99166372714407014</v>
      </c>
      <c r="AK69">
        <f t="shared" si="63"/>
        <v>-0.74449951588530006</v>
      </c>
      <c r="AL69">
        <f t="shared" si="64"/>
        <v>1.3716537130111077</v>
      </c>
      <c r="AM69">
        <f t="shared" si="65"/>
        <v>0.81834434196190631</v>
      </c>
      <c r="AN69" s="72">
        <f t="shared" si="68"/>
        <v>8.5761297193791695</v>
      </c>
      <c r="AO69" s="72">
        <f t="shared" si="68"/>
        <v>8.5842788054862122</v>
      </c>
      <c r="AP69" s="72">
        <f t="shared" si="68"/>
        <v>8.6002214222387625</v>
      </c>
      <c r="AQ69" s="72">
        <f t="shared" si="68"/>
        <v>8.6306450363620186</v>
      </c>
      <c r="AR69" s="72">
        <f t="shared" si="68"/>
        <v>8.6862511962494704</v>
      </c>
      <c r="AS69" s="72">
        <f t="shared" si="68"/>
        <v>8.7812942967494561</v>
      </c>
      <c r="AT69" s="72">
        <f t="shared" si="68"/>
        <v>8.9299859002586164</v>
      </c>
      <c r="AU69" s="72">
        <f t="shared" si="66"/>
        <v>9.1419466276927821</v>
      </c>
      <c r="AW69">
        <v>-300</v>
      </c>
      <c r="AX69">
        <f t="shared" si="70"/>
        <v>4.1155605722104541E-2</v>
      </c>
      <c r="AY69">
        <f t="shared" si="71"/>
        <v>1.4301174739076071E-2</v>
      </c>
      <c r="AZ69">
        <f t="shared" si="72"/>
        <v>2.6854430983028473E-2</v>
      </c>
      <c r="BA69">
        <f t="shared" si="73"/>
        <v>0.40779426032370192</v>
      </c>
      <c r="BB69">
        <f t="shared" si="74"/>
        <v>0.57011523556702426</v>
      </c>
      <c r="BC69">
        <f t="shared" si="75"/>
        <v>-0.67657664488983371</v>
      </c>
      <c r="BD69">
        <f t="shared" si="76"/>
        <v>-0.35181218214192489</v>
      </c>
      <c r="BE69">
        <f t="shared" si="69"/>
        <v>11.045155591728225</v>
      </c>
      <c r="BF69">
        <f t="shared" si="69"/>
        <v>11.045155580466679</v>
      </c>
      <c r="BG69">
        <f t="shared" si="69"/>
        <v>11.045155879640321</v>
      </c>
      <c r="BH69">
        <f t="shared" si="69"/>
        <v>11.045147931197143</v>
      </c>
      <c r="BI69">
        <f t="shared" si="69"/>
        <v>11.045358674714258</v>
      </c>
      <c r="BJ69">
        <f t="shared" si="69"/>
        <v>11.039430138122135</v>
      </c>
      <c r="BK69">
        <f t="shared" si="69"/>
        <v>10.863059438084669</v>
      </c>
      <c r="BL69">
        <f t="shared" si="77"/>
        <v>10.286578902197917</v>
      </c>
    </row>
    <row r="70" spans="1:64" x14ac:dyDescent="0.2">
      <c r="A70" s="75" t="s">
        <v>831</v>
      </c>
      <c r="B70" s="75"/>
      <c r="C70" s="76">
        <v>45561.485999999997</v>
      </c>
      <c r="D70" s="76"/>
      <c r="E70">
        <f t="shared" si="48"/>
        <v>-5107.0704195065409</v>
      </c>
      <c r="F70">
        <f t="shared" si="49"/>
        <v>-5107</v>
      </c>
      <c r="G70">
        <f t="shared" si="50"/>
        <v>-0.15063999999983935</v>
      </c>
      <c r="I70">
        <f t="shared" si="67"/>
        <v>-0.15063999999983935</v>
      </c>
      <c r="Q70" s="12">
        <f t="shared" si="51"/>
        <v>0.18355550873462242</v>
      </c>
      <c r="R70" s="2">
        <f t="shared" si="52"/>
        <v>30542.985999999997</v>
      </c>
      <c r="S70" s="6">
        <v>0.1</v>
      </c>
      <c r="Z70">
        <f t="shared" si="53"/>
        <v>-5107</v>
      </c>
      <c r="AA70" s="72">
        <f t="shared" si="54"/>
        <v>0.16519511216701302</v>
      </c>
      <c r="AB70" s="72">
        <f t="shared" si="55"/>
        <v>-0.13227960343222994</v>
      </c>
      <c r="AC70" s="72">
        <f t="shared" si="56"/>
        <v>-0.15063999999983935</v>
      </c>
      <c r="AD70" s="72">
        <f t="shared" si="57"/>
        <v>-0.31583511216685234</v>
      </c>
      <c r="AE70" s="72">
        <f t="shared" si="58"/>
        <v>9.9751818077448203E-3</v>
      </c>
      <c r="AF70">
        <f t="shared" si="59"/>
        <v>-0.15063999999983935</v>
      </c>
      <c r="AG70" s="127"/>
      <c r="AH70">
        <f t="shared" si="60"/>
        <v>-1.8360396567609415E-2</v>
      </c>
      <c r="AI70">
        <f t="shared" si="61"/>
        <v>0.84974691458940343</v>
      </c>
      <c r="AJ70">
        <f t="shared" si="62"/>
        <v>-0.99166372714407014</v>
      </c>
      <c r="AK70">
        <f t="shared" si="63"/>
        <v>-0.74449951588530006</v>
      </c>
      <c r="AL70">
        <f t="shared" si="64"/>
        <v>1.3716537130111077</v>
      </c>
      <c r="AM70">
        <f t="shared" si="65"/>
        <v>0.81834434196190631</v>
      </c>
      <c r="AN70" s="72">
        <f t="shared" si="68"/>
        <v>8.5761297193791695</v>
      </c>
      <c r="AO70" s="72">
        <f t="shared" si="68"/>
        <v>8.5842788054862122</v>
      </c>
      <c r="AP70" s="72">
        <f t="shared" si="68"/>
        <v>8.6002214222387625</v>
      </c>
      <c r="AQ70" s="72">
        <f t="shared" si="68"/>
        <v>8.6306450363620186</v>
      </c>
      <c r="AR70" s="72">
        <f t="shared" si="68"/>
        <v>8.6862511962494704</v>
      </c>
      <c r="AS70" s="72">
        <f t="shared" si="68"/>
        <v>8.7812942967494561</v>
      </c>
      <c r="AT70" s="72">
        <f t="shared" si="68"/>
        <v>8.9299859002586164</v>
      </c>
      <c r="AU70" s="72">
        <f t="shared" si="66"/>
        <v>9.1419466276927821</v>
      </c>
      <c r="AW70">
        <v>-200</v>
      </c>
      <c r="AX70">
        <f t="shared" si="70"/>
        <v>3.8284154728944822E-2</v>
      </c>
      <c r="AY70">
        <f t="shared" si="71"/>
        <v>1.1533324370959167E-2</v>
      </c>
      <c r="AZ70">
        <f t="shared" si="72"/>
        <v>2.6750830357985655E-2</v>
      </c>
      <c r="BA70">
        <f t="shared" si="73"/>
        <v>0.40112471235849323</v>
      </c>
      <c r="BB70">
        <f t="shared" si="74"/>
        <v>0.558433365279699</v>
      </c>
      <c r="BC70">
        <f t="shared" si="75"/>
        <v>-0.66242659283180094</v>
      </c>
      <c r="BD70">
        <f t="shared" si="76"/>
        <v>-0.34388107615133495</v>
      </c>
      <c r="BE70">
        <f t="shared" si="69"/>
        <v>11.067914313367893</v>
      </c>
      <c r="BF70">
        <f t="shared" si="69"/>
        <v>11.067914298288327</v>
      </c>
      <c r="BG70">
        <f t="shared" si="69"/>
        <v>11.067914572985844</v>
      </c>
      <c r="BH70">
        <f t="shared" si="69"/>
        <v>11.067909568783806</v>
      </c>
      <c r="BI70">
        <f t="shared" si="69"/>
        <v>11.068000676885054</v>
      </c>
      <c r="BJ70">
        <f t="shared" si="69"/>
        <v>11.066323591274855</v>
      </c>
      <c r="BK70">
        <f t="shared" si="69"/>
        <v>10.898481496855201</v>
      </c>
      <c r="BL70">
        <f t="shared" si="77"/>
        <v>10.310390682403973</v>
      </c>
    </row>
    <row r="71" spans="1:64" x14ac:dyDescent="0.2">
      <c r="A71" s="75" t="s">
        <v>831</v>
      </c>
      <c r="B71" s="75"/>
      <c r="C71" s="76">
        <v>45561.489000000001</v>
      </c>
      <c r="D71" s="76"/>
      <c r="E71">
        <f t="shared" si="48"/>
        <v>-5107.0690171000088</v>
      </c>
      <c r="F71">
        <f t="shared" si="49"/>
        <v>-5107</v>
      </c>
      <c r="G71">
        <f t="shared" si="50"/>
        <v>-0.14763999999559019</v>
      </c>
      <c r="I71">
        <f t="shared" si="67"/>
        <v>-0.14763999999559019</v>
      </c>
      <c r="Q71" s="12">
        <f t="shared" si="51"/>
        <v>0.18355550873462242</v>
      </c>
      <c r="R71" s="2">
        <f t="shared" si="52"/>
        <v>30542.989000000001</v>
      </c>
      <c r="S71" s="6">
        <v>0.1</v>
      </c>
      <c r="Z71">
        <f t="shared" si="53"/>
        <v>-5107</v>
      </c>
      <c r="AA71" s="72">
        <f t="shared" si="54"/>
        <v>0.16519511216701302</v>
      </c>
      <c r="AB71" s="72">
        <f t="shared" si="55"/>
        <v>-0.12927960342798078</v>
      </c>
      <c r="AC71" s="72">
        <f t="shared" si="56"/>
        <v>-0.14763999999559019</v>
      </c>
      <c r="AD71" s="72">
        <f t="shared" si="57"/>
        <v>-0.31283511216260318</v>
      </c>
      <c r="AE71" s="72">
        <f t="shared" si="58"/>
        <v>9.7865807401788518E-3</v>
      </c>
      <c r="AF71">
        <f t="shared" si="59"/>
        <v>-0.14763999999559019</v>
      </c>
      <c r="AG71" s="127"/>
      <c r="AH71">
        <f t="shared" si="60"/>
        <v>-1.8360396567609415E-2</v>
      </c>
      <c r="AI71">
        <f t="shared" si="61"/>
        <v>0.84974691458940343</v>
      </c>
      <c r="AJ71">
        <f t="shared" si="62"/>
        <v>-0.99166372714407014</v>
      </c>
      <c r="AK71">
        <f t="shared" si="63"/>
        <v>-0.74449951588530006</v>
      </c>
      <c r="AL71">
        <f t="shared" si="64"/>
        <v>1.3716537130111077</v>
      </c>
      <c r="AM71">
        <f t="shared" si="65"/>
        <v>0.81834434196190631</v>
      </c>
      <c r="AN71" s="72">
        <f t="shared" ref="AN71:AT80" si="78">$AU71+$AB$7*SIN(AO71)</f>
        <v>8.5761297193791695</v>
      </c>
      <c r="AO71" s="72">
        <f t="shared" si="78"/>
        <v>8.5842788054862122</v>
      </c>
      <c r="AP71" s="72">
        <f t="shared" si="78"/>
        <v>8.6002214222387625</v>
      </c>
      <c r="AQ71" s="72">
        <f t="shared" si="78"/>
        <v>8.6306450363620186</v>
      </c>
      <c r="AR71" s="72">
        <f t="shared" si="78"/>
        <v>8.6862511962494704</v>
      </c>
      <c r="AS71" s="72">
        <f t="shared" si="78"/>
        <v>8.7812942967494561</v>
      </c>
      <c r="AT71" s="72">
        <f t="shared" si="78"/>
        <v>8.9299859002586164</v>
      </c>
      <c r="AU71" s="72">
        <f t="shared" si="66"/>
        <v>9.1419466276927821</v>
      </c>
      <c r="AW71">
        <v>-100</v>
      </c>
      <c r="AX71">
        <f t="shared" si="70"/>
        <v>3.5431543575403762E-2</v>
      </c>
      <c r="AY71">
        <f t="shared" si="71"/>
        <v>8.7961708360431226E-3</v>
      </c>
      <c r="AZ71">
        <f t="shared" si="72"/>
        <v>2.6635372739360643E-2</v>
      </c>
      <c r="BA71">
        <f t="shared" si="73"/>
        <v>0.39478218495265771</v>
      </c>
      <c r="BB71">
        <f t="shared" si="74"/>
        <v>0.54701768764642056</v>
      </c>
      <c r="BC71">
        <f t="shared" si="75"/>
        <v>-0.64872802481877723</v>
      </c>
      <c r="BD71">
        <f t="shared" si="76"/>
        <v>-0.33623971408809633</v>
      </c>
      <c r="BE71">
        <f t="shared" si="69"/>
        <v>11.090307025981689</v>
      </c>
      <c r="BF71">
        <f t="shared" si="69"/>
        <v>11.090307082077116</v>
      </c>
      <c r="BG71">
        <f t="shared" si="69"/>
        <v>11.090306301267518</v>
      </c>
      <c r="BH71">
        <f t="shared" si="69"/>
        <v>11.090317169020983</v>
      </c>
      <c r="BI71">
        <f t="shared" si="69"/>
        <v>11.090165793508856</v>
      </c>
      <c r="BJ71">
        <f t="shared" si="69"/>
        <v>11.092253007703729</v>
      </c>
      <c r="BK71">
        <f t="shared" si="69"/>
        <v>10.933570123373576</v>
      </c>
      <c r="BL71">
        <f t="shared" si="77"/>
        <v>10.33420246261003</v>
      </c>
    </row>
    <row r="72" spans="1:64" x14ac:dyDescent="0.2">
      <c r="A72" s="75" t="s">
        <v>832</v>
      </c>
      <c r="B72" s="75"/>
      <c r="C72" s="76">
        <v>45561.491999999998</v>
      </c>
      <c r="D72" s="76"/>
      <c r="E72">
        <f t="shared" si="48"/>
        <v>-5107.0676146934811</v>
      </c>
      <c r="F72">
        <f t="shared" si="49"/>
        <v>-5107</v>
      </c>
      <c r="G72">
        <f t="shared" si="50"/>
        <v>-0.14463999999861699</v>
      </c>
      <c r="I72">
        <f t="shared" si="67"/>
        <v>-0.14463999999861699</v>
      </c>
      <c r="Q72" s="12">
        <f t="shared" si="51"/>
        <v>0.18355550873462242</v>
      </c>
      <c r="R72" s="2">
        <f t="shared" si="52"/>
        <v>30542.991999999998</v>
      </c>
      <c r="S72" s="6">
        <v>0.1</v>
      </c>
      <c r="Z72">
        <f t="shared" si="53"/>
        <v>-5107</v>
      </c>
      <c r="AA72" s="72">
        <f t="shared" si="54"/>
        <v>0.16519511216701302</v>
      </c>
      <c r="AB72" s="72">
        <f t="shared" si="55"/>
        <v>-0.12627960343100758</v>
      </c>
      <c r="AC72" s="72">
        <f t="shared" si="56"/>
        <v>-0.14463999999861699</v>
      </c>
      <c r="AD72" s="72">
        <f t="shared" si="57"/>
        <v>-0.30983511216562998</v>
      </c>
      <c r="AE72" s="72">
        <f t="shared" si="58"/>
        <v>9.5997796730688516E-3</v>
      </c>
      <c r="AF72">
        <f t="shared" si="59"/>
        <v>-0.14463999999861699</v>
      </c>
      <c r="AG72" s="127"/>
      <c r="AH72">
        <f t="shared" si="60"/>
        <v>-1.8360396567609415E-2</v>
      </c>
      <c r="AI72">
        <f t="shared" si="61"/>
        <v>0.84974691458940343</v>
      </c>
      <c r="AJ72">
        <f t="shared" si="62"/>
        <v>-0.99166372714407014</v>
      </c>
      <c r="AK72">
        <f t="shared" si="63"/>
        <v>-0.74449951588530006</v>
      </c>
      <c r="AL72">
        <f t="shared" si="64"/>
        <v>1.3716537130111077</v>
      </c>
      <c r="AM72">
        <f t="shared" si="65"/>
        <v>0.81834434196190631</v>
      </c>
      <c r="AN72" s="72">
        <f t="shared" si="78"/>
        <v>8.5761297193791695</v>
      </c>
      <c r="AO72" s="72">
        <f t="shared" si="78"/>
        <v>8.5842788054862122</v>
      </c>
      <c r="AP72" s="72">
        <f t="shared" si="78"/>
        <v>8.6002214222387625</v>
      </c>
      <c r="AQ72" s="72">
        <f t="shared" si="78"/>
        <v>8.6306450363620186</v>
      </c>
      <c r="AR72" s="72">
        <f t="shared" si="78"/>
        <v>8.6862511962494704</v>
      </c>
      <c r="AS72" s="72">
        <f t="shared" si="78"/>
        <v>8.7812942967494561</v>
      </c>
      <c r="AT72" s="72">
        <f t="shared" si="78"/>
        <v>8.9299859002586164</v>
      </c>
      <c r="AU72" s="72">
        <f t="shared" si="66"/>
        <v>9.1419466276927821</v>
      </c>
      <c r="AW72">
        <v>0</v>
      </c>
      <c r="AX72">
        <f t="shared" si="70"/>
        <v>3.2598379304585187E-2</v>
      </c>
      <c r="AY72">
        <f t="shared" si="71"/>
        <v>6.0897141343279346E-3</v>
      </c>
      <c r="AZ72">
        <f t="shared" si="72"/>
        <v>2.650866517025725E-2</v>
      </c>
      <c r="BA72">
        <f t="shared" si="73"/>
        <v>0.38874377056351284</v>
      </c>
      <c r="BB72">
        <f t="shared" si="74"/>
        <v>0.53585638751537013</v>
      </c>
      <c r="BC72">
        <f t="shared" si="75"/>
        <v>-0.63545225964089547</v>
      </c>
      <c r="BD72">
        <f t="shared" si="76"/>
        <v>-0.32886771687471245</v>
      </c>
      <c r="BE72">
        <f t="shared" ref="BE72:BK81" si="79">$BL72+$AB$7*SIN(BF72)</f>
        <v>11.112351463016095</v>
      </c>
      <c r="BF72">
        <f t="shared" si="79"/>
        <v>11.112351795690728</v>
      </c>
      <c r="BG72">
        <f t="shared" si="79"/>
        <v>11.11234803626558</v>
      </c>
      <c r="BH72">
        <f t="shared" si="79"/>
        <v>11.11239051304058</v>
      </c>
      <c r="BI72">
        <f t="shared" si="79"/>
        <v>11.111909680675817</v>
      </c>
      <c r="BJ72">
        <f t="shared" si="79"/>
        <v>11.117242209246834</v>
      </c>
      <c r="BK72">
        <f t="shared" si="79"/>
        <v>10.968318923960158</v>
      </c>
      <c r="BL72">
        <f t="shared" si="77"/>
        <v>10.358014242816086</v>
      </c>
    </row>
    <row r="73" spans="1:64" x14ac:dyDescent="0.2">
      <c r="A73" s="75" t="s">
        <v>831</v>
      </c>
      <c r="B73" s="75"/>
      <c r="C73" s="76">
        <v>45561.493999999999</v>
      </c>
      <c r="D73" s="76"/>
      <c r="E73">
        <f t="shared" si="48"/>
        <v>-5107.0666797557942</v>
      </c>
      <c r="F73">
        <f t="shared" si="49"/>
        <v>-5107</v>
      </c>
      <c r="G73">
        <f t="shared" si="50"/>
        <v>-0.14263999999820953</v>
      </c>
      <c r="I73">
        <f t="shared" si="67"/>
        <v>-0.14263999999820953</v>
      </c>
      <c r="Q73" s="12">
        <f t="shared" si="51"/>
        <v>0.18355550873462242</v>
      </c>
      <c r="R73" s="2">
        <f t="shared" si="52"/>
        <v>30542.993999999999</v>
      </c>
      <c r="S73" s="6">
        <v>0.1</v>
      </c>
      <c r="Z73">
        <f t="shared" si="53"/>
        <v>-5107</v>
      </c>
      <c r="AA73" s="72">
        <f t="shared" si="54"/>
        <v>0.16519511216701302</v>
      </c>
      <c r="AB73" s="72">
        <f t="shared" si="55"/>
        <v>-0.12427960343060011</v>
      </c>
      <c r="AC73" s="72">
        <f t="shared" si="56"/>
        <v>-0.14263999999820953</v>
      </c>
      <c r="AD73" s="72">
        <f t="shared" si="57"/>
        <v>-0.30783511216522252</v>
      </c>
      <c r="AE73" s="72">
        <f t="shared" si="58"/>
        <v>9.4762456281775129E-3</v>
      </c>
      <c r="AF73">
        <f t="shared" si="59"/>
        <v>-0.14263999999820953</v>
      </c>
      <c r="AG73" s="127"/>
      <c r="AH73">
        <f t="shared" si="60"/>
        <v>-1.8360396567609415E-2</v>
      </c>
      <c r="AI73">
        <f t="shared" si="61"/>
        <v>0.84974691458940343</v>
      </c>
      <c r="AJ73">
        <f t="shared" si="62"/>
        <v>-0.99166372714407014</v>
      </c>
      <c r="AK73">
        <f t="shared" si="63"/>
        <v>-0.74449951588530006</v>
      </c>
      <c r="AL73">
        <f t="shared" si="64"/>
        <v>1.3716537130111077</v>
      </c>
      <c r="AM73">
        <f t="shared" si="65"/>
        <v>0.81834434196190631</v>
      </c>
      <c r="AN73" s="72">
        <f t="shared" si="78"/>
        <v>8.5761297193791695</v>
      </c>
      <c r="AO73" s="72">
        <f t="shared" si="78"/>
        <v>8.5842788054862122</v>
      </c>
      <c r="AP73" s="72">
        <f t="shared" si="78"/>
        <v>8.6002214222387625</v>
      </c>
      <c r="AQ73" s="72">
        <f t="shared" si="78"/>
        <v>8.6306450363620186</v>
      </c>
      <c r="AR73" s="72">
        <f t="shared" si="78"/>
        <v>8.6862511962494704</v>
      </c>
      <c r="AS73" s="72">
        <f t="shared" si="78"/>
        <v>8.7812942967494561</v>
      </c>
      <c r="AT73" s="72">
        <f t="shared" si="78"/>
        <v>8.9299859002586164</v>
      </c>
      <c r="AU73" s="72">
        <f t="shared" si="66"/>
        <v>9.1419466276927821</v>
      </c>
      <c r="AW73">
        <v>100</v>
      </c>
      <c r="AX73">
        <f t="shared" si="70"/>
        <v>2.9785226363094545E-2</v>
      </c>
      <c r="AY73">
        <f t="shared" si="71"/>
        <v>3.4139542658136041E-3</v>
      </c>
      <c r="AZ73">
        <f t="shared" si="72"/>
        <v>2.6371272097280941E-2</v>
      </c>
      <c r="BA73">
        <f t="shared" si="73"/>
        <v>0.38298868744280012</v>
      </c>
      <c r="BB73">
        <f t="shared" si="74"/>
        <v>0.52493824848672854</v>
      </c>
      <c r="BC73">
        <f t="shared" si="75"/>
        <v>-0.62257309294129082</v>
      </c>
      <c r="BD73">
        <f t="shared" si="76"/>
        <v>-0.32174664934484209</v>
      </c>
      <c r="BE73">
        <f t="shared" si="79"/>
        <v>11.134064118426011</v>
      </c>
      <c r="BF73">
        <f t="shared" si="79"/>
        <v>11.134065109453541</v>
      </c>
      <c r="BG73">
        <f t="shared" si="79"/>
        <v>11.134055657205957</v>
      </c>
      <c r="BH73">
        <f t="shared" si="79"/>
        <v>11.134145785009414</v>
      </c>
      <c r="BI73">
        <f t="shared" si="79"/>
        <v>11.133284025625027</v>
      </c>
      <c r="BJ73">
        <f t="shared" si="79"/>
        <v>11.141316674969332</v>
      </c>
      <c r="BK73">
        <f t="shared" si="79"/>
        <v>11.002721697607813</v>
      </c>
      <c r="BL73">
        <f t="shared" si="77"/>
        <v>10.381826023022143</v>
      </c>
    </row>
    <row r="74" spans="1:64" x14ac:dyDescent="0.2">
      <c r="A74" s="75" t="s">
        <v>832</v>
      </c>
      <c r="B74" s="75"/>
      <c r="C74" s="76">
        <v>45606.402000000002</v>
      </c>
      <c r="D74" s="76"/>
      <c r="E74">
        <f t="shared" si="48"/>
        <v>-5086.0735889452953</v>
      </c>
      <c r="F74">
        <f t="shared" si="49"/>
        <v>-5086</v>
      </c>
      <c r="G74">
        <f t="shared" si="50"/>
        <v>-0.15741999999590917</v>
      </c>
      <c r="I74">
        <f t="shared" si="67"/>
        <v>-0.15741999999590917</v>
      </c>
      <c r="Q74" s="12">
        <f t="shared" si="51"/>
        <v>0.18266183853289117</v>
      </c>
      <c r="R74" s="2">
        <f t="shared" si="52"/>
        <v>30587.902000000002</v>
      </c>
      <c r="S74" s="6">
        <v>0.1</v>
      </c>
      <c r="Z74">
        <f t="shared" si="53"/>
        <v>-5086</v>
      </c>
      <c r="AA74" s="72">
        <f t="shared" si="54"/>
        <v>0.16451310856406756</v>
      </c>
      <c r="AB74" s="72">
        <f t="shared" si="55"/>
        <v>-0.13927127002708556</v>
      </c>
      <c r="AC74" s="72">
        <f t="shared" si="56"/>
        <v>-0.15741999999590917</v>
      </c>
      <c r="AD74" s="72">
        <f t="shared" si="57"/>
        <v>-0.3219331085599767</v>
      </c>
      <c r="AE74" s="72">
        <f t="shared" si="58"/>
        <v>1.0364092638708975E-2</v>
      </c>
      <c r="AF74">
        <f t="shared" si="59"/>
        <v>-0.15741999999590917</v>
      </c>
      <c r="AG74" s="127"/>
      <c r="AH74">
        <f t="shared" si="60"/>
        <v>-1.814872996882361E-2</v>
      </c>
      <c r="AI74">
        <f t="shared" si="61"/>
        <v>0.8600396281649012</v>
      </c>
      <c r="AJ74">
        <f t="shared" si="62"/>
        <v>-0.99334813073368633</v>
      </c>
      <c r="AK74">
        <f t="shared" si="63"/>
        <v>-0.74650292239523819</v>
      </c>
      <c r="AL74">
        <f t="shared" si="64"/>
        <v>1.3854599279685054</v>
      </c>
      <c r="AM74">
        <f t="shared" si="65"/>
        <v>0.82993604098121543</v>
      </c>
      <c r="AN74" s="72">
        <f t="shared" si="78"/>
        <v>8.5866351410678732</v>
      </c>
      <c r="AO74" s="72">
        <f t="shared" si="78"/>
        <v>8.5950790056466424</v>
      </c>
      <c r="AP74" s="72">
        <f t="shared" si="78"/>
        <v>8.6114021567302537</v>
      </c>
      <c r="AQ74" s="72">
        <f t="shared" si="78"/>
        <v>8.6421870514630861</v>
      </c>
      <c r="AR74" s="72">
        <f t="shared" si="78"/>
        <v>8.6978378056685255</v>
      </c>
      <c r="AS74" s="72">
        <f t="shared" si="78"/>
        <v>8.7920901082545431</v>
      </c>
      <c r="AT74" s="72">
        <f t="shared" si="78"/>
        <v>8.9386360247913235</v>
      </c>
      <c r="AU74" s="72">
        <f t="shared" si="66"/>
        <v>9.1469471015360533</v>
      </c>
      <c r="AW74">
        <v>200</v>
      </c>
      <c r="AX74">
        <f t="shared" si="70"/>
        <v>2.6992610585653699E-2</v>
      </c>
      <c r="AY74">
        <f t="shared" si="71"/>
        <v>7.6889123050013131E-4</v>
      </c>
      <c r="AZ74">
        <f t="shared" si="72"/>
        <v>2.6223719355153569E-2</v>
      </c>
      <c r="BA74">
        <f t="shared" si="73"/>
        <v>0.3774980392147631</v>
      </c>
      <c r="BB74">
        <f t="shared" si="74"/>
        <v>0.51425263123395415</v>
      </c>
      <c r="BC74">
        <f t="shared" si="75"/>
        <v>-0.61006652825961494</v>
      </c>
      <c r="BD74">
        <f t="shared" si="76"/>
        <v>-0.31485978795789593</v>
      </c>
      <c r="BE74">
        <f t="shared" si="79"/>
        <v>11.15546036059115</v>
      </c>
      <c r="BF74">
        <f t="shared" si="79"/>
        <v>11.15546258131943</v>
      </c>
      <c r="BG74">
        <f t="shared" si="79"/>
        <v>11.155444215008034</v>
      </c>
      <c r="BH74">
        <f t="shared" si="79"/>
        <v>11.155596048917356</v>
      </c>
      <c r="BI74">
        <f t="shared" si="79"/>
        <v>11.15433651675068</v>
      </c>
      <c r="BJ74">
        <f t="shared" si="79"/>
        <v>11.164503392674691</v>
      </c>
      <c r="BK74">
        <f t="shared" si="79"/>
        <v>11.036772439497708</v>
      </c>
      <c r="BL74">
        <f t="shared" si="77"/>
        <v>10.405637803228199</v>
      </c>
    </row>
    <row r="75" spans="1:64" x14ac:dyDescent="0.2">
      <c r="A75" s="75" t="s">
        <v>833</v>
      </c>
      <c r="B75" s="75"/>
      <c r="C75" s="76">
        <v>45854.553999999996</v>
      </c>
      <c r="D75" s="76"/>
      <c r="E75">
        <f t="shared" si="48"/>
        <v>-4970.070260567134</v>
      </c>
      <c r="F75">
        <f t="shared" si="49"/>
        <v>-4970</v>
      </c>
      <c r="G75">
        <f t="shared" si="50"/>
        <v>-0.15030000000115251</v>
      </c>
      <c r="I75">
        <f t="shared" si="67"/>
        <v>-0.15030000000115251</v>
      </c>
      <c r="Q75" s="12">
        <f t="shared" si="51"/>
        <v>0.17774976626508468</v>
      </c>
      <c r="R75" s="2">
        <f t="shared" si="52"/>
        <v>30836.053999999996</v>
      </c>
      <c r="S75" s="6">
        <v>0.1</v>
      </c>
      <c r="Z75">
        <f t="shared" si="53"/>
        <v>-4970</v>
      </c>
      <c r="AA75" s="72">
        <f t="shared" si="54"/>
        <v>0.16085993387646907</v>
      </c>
      <c r="AB75" s="72">
        <f t="shared" si="55"/>
        <v>-0.13341016761253688</v>
      </c>
      <c r="AC75" s="72">
        <f t="shared" si="56"/>
        <v>-0.15030000000115251</v>
      </c>
      <c r="AD75" s="72">
        <f t="shared" si="57"/>
        <v>-0.31115993387762159</v>
      </c>
      <c r="AE75" s="72">
        <f t="shared" si="58"/>
        <v>9.682050445072584E-3</v>
      </c>
      <c r="AF75">
        <f t="shared" si="59"/>
        <v>-0.15030000000115251</v>
      </c>
      <c r="AG75" s="127"/>
      <c r="AH75">
        <f t="shared" si="60"/>
        <v>-1.6889832388615619E-2</v>
      </c>
      <c r="AI75">
        <f t="shared" si="61"/>
        <v>0.92237674605464748</v>
      </c>
      <c r="AJ75">
        <f t="shared" si="62"/>
        <v>-0.99947354576582614</v>
      </c>
      <c r="AK75">
        <f t="shared" si="63"/>
        <v>-0.75553302328606753</v>
      </c>
      <c r="AL75">
        <f t="shared" si="64"/>
        <v>1.4684158189962575</v>
      </c>
      <c r="AM75">
        <f t="shared" si="65"/>
        <v>0.90252414767736078</v>
      </c>
      <c r="AN75" s="72">
        <f t="shared" si="78"/>
        <v>8.6472138540652175</v>
      </c>
      <c r="AO75" s="72">
        <f t="shared" si="78"/>
        <v>8.6572816142058606</v>
      </c>
      <c r="AP75" s="72">
        <f t="shared" si="78"/>
        <v>8.6755412641467551</v>
      </c>
      <c r="AQ75" s="72">
        <f t="shared" si="78"/>
        <v>8.7078941477435432</v>
      </c>
      <c r="AR75" s="72">
        <f t="shared" si="78"/>
        <v>8.7630998755630678</v>
      </c>
      <c r="AS75" s="72">
        <f t="shared" si="78"/>
        <v>8.8522534815609628</v>
      </c>
      <c r="AT75" s="72">
        <f t="shared" si="78"/>
        <v>8.986509031031181</v>
      </c>
      <c r="AU75" s="72">
        <f t="shared" si="66"/>
        <v>9.1745687665750797</v>
      </c>
      <c r="AW75">
        <v>300</v>
      </c>
      <c r="AX75">
        <f t="shared" si="70"/>
        <v>2.4221022693642388E-2</v>
      </c>
      <c r="AY75">
        <f t="shared" si="71"/>
        <v>-1.845474971612484E-3</v>
      </c>
      <c r="AZ75">
        <f t="shared" si="72"/>
        <v>2.6066497665254873E-2</v>
      </c>
      <c r="BA75">
        <f t="shared" si="73"/>
        <v>0.37225460513739161</v>
      </c>
      <c r="BB75">
        <f t="shared" si="74"/>
        <v>0.5037894470124854</v>
      </c>
      <c r="BC75">
        <f t="shared" si="75"/>
        <v>-0.5979105402614463</v>
      </c>
      <c r="BD75">
        <f t="shared" si="76"/>
        <v>-0.30819192007222318</v>
      </c>
      <c r="BE75">
        <f t="shared" si="79"/>
        <v>11.17655453786467</v>
      </c>
      <c r="BF75">
        <f t="shared" si="79"/>
        <v>11.17655871743901</v>
      </c>
      <c r="BG75">
        <f t="shared" si="79"/>
        <v>11.176528142393995</v>
      </c>
      <c r="BH75">
        <f t="shared" si="79"/>
        <v>11.1767516916353</v>
      </c>
      <c r="BI75">
        <f t="shared" si="79"/>
        <v>11.175110860805221</v>
      </c>
      <c r="BJ75">
        <f t="shared" si="79"/>
        <v>11.186830709807804</v>
      </c>
      <c r="BK75">
        <f t="shared" si="79"/>
        <v>11.070465344403901</v>
      </c>
      <c r="BL75">
        <f t="shared" si="77"/>
        <v>10.429449583434256</v>
      </c>
    </row>
    <row r="76" spans="1:64" x14ac:dyDescent="0.2">
      <c r="A76" s="75" t="s">
        <v>779</v>
      </c>
      <c r="B76" s="75"/>
      <c r="C76" s="76">
        <v>45888.786</v>
      </c>
      <c r="D76" s="76"/>
      <c r="E76">
        <f t="shared" si="48"/>
        <v>-4954.0678671266551</v>
      </c>
      <c r="F76">
        <f t="shared" si="49"/>
        <v>-4954</v>
      </c>
      <c r="G76">
        <f t="shared" si="50"/>
        <v>-0.14517999999952735</v>
      </c>
      <c r="I76">
        <f t="shared" si="67"/>
        <v>-0.14517999999952735</v>
      </c>
      <c r="Q76" s="12">
        <f t="shared" si="51"/>
        <v>0.17707548064131806</v>
      </c>
      <c r="R76" s="2">
        <f t="shared" si="52"/>
        <v>30870.286</v>
      </c>
      <c r="S76" s="6">
        <v>0.1</v>
      </c>
      <c r="Z76">
        <f t="shared" si="53"/>
        <v>-4954</v>
      </c>
      <c r="AA76" s="72">
        <f t="shared" si="54"/>
        <v>0.16037190220597081</v>
      </c>
      <c r="AB76" s="72">
        <f t="shared" si="55"/>
        <v>-0.1284764215641801</v>
      </c>
      <c r="AC76" s="72">
        <f t="shared" si="56"/>
        <v>-0.14517999999952735</v>
      </c>
      <c r="AD76" s="72">
        <f t="shared" si="57"/>
        <v>-0.30555190220549816</v>
      </c>
      <c r="AE76" s="72">
        <f t="shared" si="58"/>
        <v>9.3361964941398312E-3</v>
      </c>
      <c r="AF76">
        <f t="shared" si="59"/>
        <v>-0.14517999999952735</v>
      </c>
      <c r="AG76" s="127"/>
      <c r="AH76">
        <f t="shared" si="60"/>
        <v>-1.6703578435347265E-2</v>
      </c>
      <c r="AI76">
        <f t="shared" si="61"/>
        <v>0.93176322007953138</v>
      </c>
      <c r="AJ76">
        <f t="shared" si="62"/>
        <v>-0.99979932753916045</v>
      </c>
      <c r="AK76">
        <f t="shared" si="63"/>
        <v>-0.75643853728834809</v>
      </c>
      <c r="AL76">
        <f t="shared" si="64"/>
        <v>1.4808318639614613</v>
      </c>
      <c r="AM76">
        <f t="shared" si="65"/>
        <v>0.91385253108109954</v>
      </c>
      <c r="AN76" s="72">
        <f t="shared" si="78"/>
        <v>8.6559258817468816</v>
      </c>
      <c r="AO76" s="72">
        <f t="shared" si="78"/>
        <v>8.6662119772514519</v>
      </c>
      <c r="AP76" s="72">
        <f t="shared" si="78"/>
        <v>8.6847098017567443</v>
      </c>
      <c r="AQ76" s="72">
        <f t="shared" si="78"/>
        <v>8.7172154998043894</v>
      </c>
      <c r="AR76" s="72">
        <f t="shared" si="78"/>
        <v>8.7722649577389102</v>
      </c>
      <c r="AS76" s="72">
        <f t="shared" si="78"/>
        <v>8.8606195489660138</v>
      </c>
      <c r="AT76" s="72">
        <f t="shared" si="78"/>
        <v>8.9931238135070277</v>
      </c>
      <c r="AU76" s="72">
        <f t="shared" si="66"/>
        <v>9.1783786514080479</v>
      </c>
      <c r="AW76">
        <v>400</v>
      </c>
      <c r="AX76">
        <f t="shared" si="70"/>
        <v>2.1470921351086851E-2</v>
      </c>
      <c r="AY76">
        <f t="shared" si="71"/>
        <v>-4.4291443405242419E-3</v>
      </c>
      <c r="AZ76">
        <f t="shared" si="72"/>
        <v>2.5900065691611091E-2</v>
      </c>
      <c r="BA76">
        <f t="shared" si="73"/>
        <v>0.3672426565334389</v>
      </c>
      <c r="BB76">
        <f t="shared" si="74"/>
        <v>0.49353912766404739</v>
      </c>
      <c r="BC76">
        <f t="shared" si="75"/>
        <v>-0.58608486527387393</v>
      </c>
      <c r="BD76">
        <f t="shared" si="76"/>
        <v>-0.30172916959376112</v>
      </c>
      <c r="BE76">
        <f t="shared" si="79"/>
        <v>11.19736007738028</v>
      </c>
      <c r="BF76">
        <f t="shared" si="79"/>
        <v>11.197367018362767</v>
      </c>
      <c r="BG76">
        <f t="shared" si="79"/>
        <v>11.197321416586776</v>
      </c>
      <c r="BH76">
        <f t="shared" si="79"/>
        <v>11.197620831352593</v>
      </c>
      <c r="BI76">
        <f t="shared" si="79"/>
        <v>11.195646840829077</v>
      </c>
      <c r="BJ76">
        <f t="shared" si="79"/>
        <v>11.208328184583713</v>
      </c>
      <c r="BK76">
        <f t="shared" si="79"/>
        <v>11.103794809984745</v>
      </c>
      <c r="BL76">
        <f t="shared" si="77"/>
        <v>10.453261363640312</v>
      </c>
    </row>
    <row r="77" spans="1:64" x14ac:dyDescent="0.2">
      <c r="A77" s="75" t="s">
        <v>834</v>
      </c>
      <c r="B77" s="75"/>
      <c r="C77" s="76">
        <v>45899.472000000002</v>
      </c>
      <c r="D77" s="76"/>
      <c r="E77">
        <f t="shared" si="48"/>
        <v>-4949.0724950682024</v>
      </c>
      <c r="F77">
        <f t="shared" si="49"/>
        <v>-4949</v>
      </c>
      <c r="G77">
        <f t="shared" si="50"/>
        <v>-0.15507999999681488</v>
      </c>
      <c r="I77">
        <f t="shared" si="67"/>
        <v>-0.15507999999681488</v>
      </c>
      <c r="Q77" s="12">
        <f t="shared" si="51"/>
        <v>0.17686492754226529</v>
      </c>
      <c r="R77" s="2">
        <f t="shared" si="52"/>
        <v>30880.972000000002</v>
      </c>
      <c r="S77" s="6">
        <v>0.1</v>
      </c>
      <c r="Z77">
        <f t="shared" si="53"/>
        <v>-4949</v>
      </c>
      <c r="AA77" s="72">
        <f t="shared" si="54"/>
        <v>0.16022021163668018</v>
      </c>
      <c r="AB77" s="72">
        <f t="shared" si="55"/>
        <v>-0.13843528409122977</v>
      </c>
      <c r="AC77" s="72">
        <f t="shared" si="56"/>
        <v>-0.15507999999681488</v>
      </c>
      <c r="AD77" s="72">
        <f t="shared" si="57"/>
        <v>-0.31530021163349509</v>
      </c>
      <c r="AE77" s="72">
        <f t="shared" si="58"/>
        <v>9.9414223456126792E-3</v>
      </c>
      <c r="AF77">
        <f t="shared" si="59"/>
        <v>-0.15507999999681488</v>
      </c>
      <c r="AG77" s="127"/>
      <c r="AH77">
        <f t="shared" si="60"/>
        <v>-1.6644715905585122E-2</v>
      </c>
      <c r="AI77">
        <f t="shared" si="61"/>
        <v>0.93473839245430734</v>
      </c>
      <c r="AJ77">
        <f t="shared" si="62"/>
        <v>-0.99987037388236688</v>
      </c>
      <c r="AK77">
        <f t="shared" si="63"/>
        <v>-0.75670102511454418</v>
      </c>
      <c r="AL77">
        <f t="shared" si="64"/>
        <v>1.4847643082840662</v>
      </c>
      <c r="AM77">
        <f t="shared" si="65"/>
        <v>0.91746729717714737</v>
      </c>
      <c r="AN77" s="72">
        <f t="shared" si="78"/>
        <v>8.6586668812507916</v>
      </c>
      <c r="AO77" s="72">
        <f t="shared" si="78"/>
        <v>8.6690206767018232</v>
      </c>
      <c r="AP77" s="72">
        <f t="shared" si="78"/>
        <v>8.6875911732105617</v>
      </c>
      <c r="AQ77" s="72">
        <f t="shared" si="78"/>
        <v>8.7201411852394966</v>
      </c>
      <c r="AR77" s="72">
        <f t="shared" si="78"/>
        <v>8.775136977491222</v>
      </c>
      <c r="AS77" s="72">
        <f t="shared" si="78"/>
        <v>8.8632371878450229</v>
      </c>
      <c r="AT77" s="72">
        <f t="shared" si="78"/>
        <v>8.9951914864027422</v>
      </c>
      <c r="AU77" s="72">
        <f t="shared" si="66"/>
        <v>9.1795692404183509</v>
      </c>
      <c r="AW77">
        <v>500</v>
      </c>
      <c r="AX77">
        <f t="shared" si="70"/>
        <v>1.8742735818097774E-2</v>
      </c>
      <c r="AY77">
        <f t="shared" si="71"/>
        <v>-6.98211687623514E-3</v>
      </c>
      <c r="AZ77">
        <f t="shared" si="72"/>
        <v>2.5724852694332914E-2</v>
      </c>
      <c r="BA77">
        <f t="shared" si="73"/>
        <v>0.36244779572706443</v>
      </c>
      <c r="BB77">
        <f t="shared" si="74"/>
        <v>0.48349259330774935</v>
      </c>
      <c r="BC77">
        <f t="shared" si="75"/>
        <v>-0.57457081530728782</v>
      </c>
      <c r="BD77">
        <f t="shared" si="76"/>
        <v>-0.29545884489652768</v>
      </c>
      <c r="BE77">
        <f t="shared" si="79"/>
        <v>11.217889578048805</v>
      </c>
      <c r="BF77">
        <f t="shared" si="79"/>
        <v>11.217900015923508</v>
      </c>
      <c r="BG77">
        <f t="shared" si="79"/>
        <v>11.217837680861654</v>
      </c>
      <c r="BH77">
        <f t="shared" si="79"/>
        <v>11.218209691461093</v>
      </c>
      <c r="BI77">
        <f t="shared" si="79"/>
        <v>11.215980408593248</v>
      </c>
      <c r="BJ77">
        <f t="shared" si="79"/>
        <v>11.229026438134209</v>
      </c>
      <c r="BK77">
        <f t="shared" si="79"/>
        <v>11.136755439959266</v>
      </c>
      <c r="BL77">
        <f t="shared" si="77"/>
        <v>10.477073143846368</v>
      </c>
    </row>
    <row r="78" spans="1:64" x14ac:dyDescent="0.2">
      <c r="A78" s="75" t="s">
        <v>834</v>
      </c>
      <c r="B78" s="75"/>
      <c r="C78" s="76">
        <v>45914.453999999998</v>
      </c>
      <c r="D78" s="76"/>
      <c r="E78">
        <f t="shared" si="48"/>
        <v>-4942.0688768593573</v>
      </c>
      <c r="F78">
        <f t="shared" si="49"/>
        <v>-4942</v>
      </c>
      <c r="G78">
        <f t="shared" si="50"/>
        <v>-0.14734000000316883</v>
      </c>
      <c r="I78">
        <f t="shared" si="67"/>
        <v>-0.14734000000316883</v>
      </c>
      <c r="Q78" s="12">
        <f t="shared" si="51"/>
        <v>0.17657028213029086</v>
      </c>
      <c r="R78" s="2">
        <f t="shared" si="52"/>
        <v>30895.953999999998</v>
      </c>
      <c r="S78" s="6">
        <v>0.1</v>
      </c>
      <c r="Z78">
        <f t="shared" si="53"/>
        <v>-4942</v>
      </c>
      <c r="AA78" s="72">
        <f t="shared" si="54"/>
        <v>0.16000850538683281</v>
      </c>
      <c r="AB78" s="72">
        <f t="shared" si="55"/>
        <v>-0.13077822325971078</v>
      </c>
      <c r="AC78" s="72">
        <f t="shared" si="56"/>
        <v>-0.14734000000316883</v>
      </c>
      <c r="AD78" s="72">
        <f t="shared" si="57"/>
        <v>-0.30734850539000164</v>
      </c>
      <c r="AE78" s="72">
        <f t="shared" si="58"/>
        <v>9.4463103765467862E-3</v>
      </c>
      <c r="AF78">
        <f t="shared" si="59"/>
        <v>-0.14734000000316883</v>
      </c>
      <c r="AG78" s="127"/>
      <c r="AH78">
        <f t="shared" si="60"/>
        <v>-1.6561776743458045E-2</v>
      </c>
      <c r="AI78">
        <f t="shared" si="61"/>
        <v>0.93893759927398524</v>
      </c>
      <c r="AJ78">
        <f t="shared" si="62"/>
        <v>-0.99994431313918397</v>
      </c>
      <c r="AK78">
        <f t="shared" si="63"/>
        <v>-0.75705145270742702</v>
      </c>
      <c r="AL78">
        <f t="shared" si="64"/>
        <v>1.4903123699518535</v>
      </c>
      <c r="AM78">
        <f t="shared" si="65"/>
        <v>0.92258940737099426</v>
      </c>
      <c r="AN78" s="72">
        <f t="shared" si="78"/>
        <v>8.6625191974424673</v>
      </c>
      <c r="AO78" s="72">
        <f t="shared" si="78"/>
        <v>8.6729673048760869</v>
      </c>
      <c r="AP78" s="72">
        <f t="shared" si="78"/>
        <v>8.6916380827528439</v>
      </c>
      <c r="AQ78" s="72">
        <f t="shared" si="78"/>
        <v>8.7242473370367826</v>
      </c>
      <c r="AR78" s="72">
        <f t="shared" si="78"/>
        <v>8.7791641167554655</v>
      </c>
      <c r="AS78" s="72">
        <f t="shared" si="78"/>
        <v>8.8669044563392543</v>
      </c>
      <c r="AT78" s="72">
        <f t="shared" si="78"/>
        <v>8.9980866672559934</v>
      </c>
      <c r="AU78" s="72">
        <f t="shared" si="66"/>
        <v>9.1812360650327758</v>
      </c>
      <c r="AW78">
        <v>600</v>
      </c>
      <c r="AX78">
        <f t="shared" si="70"/>
        <v>1.6036868240298926E-2</v>
      </c>
      <c r="AY78">
        <f t="shared" si="71"/>
        <v>-9.5043925787451841E-3</v>
      </c>
      <c r="AZ78">
        <f t="shared" si="72"/>
        <v>2.554126081904411E-2</v>
      </c>
      <c r="BA78">
        <f t="shared" si="73"/>
        <v>0.35785681447495465</v>
      </c>
      <c r="BB78">
        <f t="shared" si="74"/>
        <v>0.47364121878830201</v>
      </c>
      <c r="BC78">
        <f t="shared" si="75"/>
        <v>-0.56335111254239767</v>
      </c>
      <c r="BD78">
        <f t="shared" si="76"/>
        <v>-0.28936930573631064</v>
      </c>
      <c r="BE78">
        <f t="shared" si="79"/>
        <v>11.23815489817348</v>
      </c>
      <c r="BF78">
        <f t="shared" si="79"/>
        <v>11.238169304802588</v>
      </c>
      <c r="BG78">
        <f t="shared" si="79"/>
        <v>11.238090330729099</v>
      </c>
      <c r="BH78">
        <f t="shared" si="79"/>
        <v>11.238522940641211</v>
      </c>
      <c r="BI78">
        <f t="shared" si="79"/>
        <v>11.236143805680669</v>
      </c>
      <c r="BJ78">
        <f t="shared" si="79"/>
        <v>11.248957008419202</v>
      </c>
      <c r="BK78">
        <f t="shared" si="79"/>
        <v>11.169342047166733</v>
      </c>
      <c r="BL78">
        <f t="shared" si="77"/>
        <v>10.500884924052425</v>
      </c>
    </row>
    <row r="79" spans="1:64" x14ac:dyDescent="0.2">
      <c r="A79" s="75" t="s">
        <v>836</v>
      </c>
      <c r="B79" s="75"/>
      <c r="C79" s="76">
        <v>45944.398000000001</v>
      </c>
      <c r="D79" s="76"/>
      <c r="E79">
        <f t="shared" si="48"/>
        <v>-4928.0709898185278</v>
      </c>
      <c r="F79">
        <f t="shared" si="49"/>
        <v>-4928</v>
      </c>
      <c r="G79">
        <f t="shared" si="50"/>
        <v>-0.15185999999812339</v>
      </c>
      <c r="I79">
        <f t="shared" si="67"/>
        <v>-0.15185999999812339</v>
      </c>
      <c r="Q79" s="12">
        <f t="shared" si="51"/>
        <v>0.17598144254979009</v>
      </c>
      <c r="R79" s="2">
        <f t="shared" si="52"/>
        <v>30925.898000000001</v>
      </c>
      <c r="S79" s="6">
        <v>0.1</v>
      </c>
      <c r="Z79">
        <f t="shared" si="53"/>
        <v>-4928</v>
      </c>
      <c r="AA79" s="72">
        <f t="shared" si="54"/>
        <v>0.15958742128732448</v>
      </c>
      <c r="AB79" s="72">
        <f t="shared" si="55"/>
        <v>-0.13546597873565777</v>
      </c>
      <c r="AC79" s="72">
        <f t="shared" si="56"/>
        <v>-0.15185999999812339</v>
      </c>
      <c r="AD79" s="72">
        <f t="shared" si="57"/>
        <v>-0.31144742128544789</v>
      </c>
      <c r="AE79" s="72">
        <f t="shared" si="58"/>
        <v>9.699949622535526E-3</v>
      </c>
      <c r="AF79">
        <f t="shared" si="59"/>
        <v>-0.15185999999812339</v>
      </c>
      <c r="AG79" s="127"/>
      <c r="AH79">
        <f t="shared" si="60"/>
        <v>-1.6394021262465617E-2</v>
      </c>
      <c r="AI79">
        <f t="shared" si="61"/>
        <v>0.94745633896374415</v>
      </c>
      <c r="AJ79">
        <f t="shared" si="62"/>
        <v>-0.99999975901862903</v>
      </c>
      <c r="AK79">
        <f t="shared" si="63"/>
        <v>-0.7576903605786186</v>
      </c>
      <c r="AL79">
        <f t="shared" si="64"/>
        <v>1.5015600291980069</v>
      </c>
      <c r="AM79">
        <f t="shared" si="65"/>
        <v>0.9330544871292431</v>
      </c>
      <c r="AN79" s="72">
        <f t="shared" si="78"/>
        <v>8.670276439129541</v>
      </c>
      <c r="AO79" s="72">
        <f t="shared" si="78"/>
        <v>8.6809113865471073</v>
      </c>
      <c r="AP79" s="72">
        <f t="shared" si="78"/>
        <v>8.6997774448650969</v>
      </c>
      <c r="AQ79" s="72">
        <f t="shared" si="78"/>
        <v>8.7324952492273198</v>
      </c>
      <c r="AR79" s="72">
        <f t="shared" si="78"/>
        <v>8.787240374581236</v>
      </c>
      <c r="AS79" s="72">
        <f t="shared" si="78"/>
        <v>8.8742479366418028</v>
      </c>
      <c r="AT79" s="72">
        <f t="shared" si="78"/>
        <v>9.003878552082254</v>
      </c>
      <c r="AU79" s="72">
        <f t="shared" si="66"/>
        <v>9.1845697142616238</v>
      </c>
      <c r="AW79">
        <v>700</v>
      </c>
      <c r="AX79">
        <f t="shared" si="70"/>
        <v>1.335369561243344E-2</v>
      </c>
      <c r="AY79">
        <f t="shared" si="71"/>
        <v>-1.1995971448054369E-2</v>
      </c>
      <c r="AZ79">
        <f t="shared" si="72"/>
        <v>2.5349667060487809E-2</v>
      </c>
      <c r="BA79">
        <f t="shared" si="73"/>
        <v>0.35345756938598727</v>
      </c>
      <c r="BB79">
        <f t="shared" si="74"/>
        <v>0.46397679982630469</v>
      </c>
      <c r="BC79">
        <f t="shared" si="75"/>
        <v>-0.55240974186163694</v>
      </c>
      <c r="BD79">
        <f t="shared" si="76"/>
        <v>-0.28344984651115956</v>
      </c>
      <c r="BE79">
        <f t="shared" si="79"/>
        <v>11.258167237768035</v>
      </c>
      <c r="BF79">
        <f t="shared" si="79"/>
        <v>11.258185571884978</v>
      </c>
      <c r="BG79">
        <f t="shared" si="79"/>
        <v>11.258092570037459</v>
      </c>
      <c r="BH79">
        <f t="shared" si="79"/>
        <v>11.258564000378732</v>
      </c>
      <c r="BI79">
        <f t="shared" si="79"/>
        <v>11.25616570773273</v>
      </c>
      <c r="BJ79">
        <f t="shared" si="79"/>
        <v>11.26815220660084</v>
      </c>
      <c r="BK79">
        <f t="shared" si="79"/>
        <v>11.20154965650762</v>
      </c>
      <c r="BL79">
        <f t="shared" si="77"/>
        <v>10.524696704258481</v>
      </c>
    </row>
    <row r="80" spans="1:64" x14ac:dyDescent="0.2">
      <c r="A80" s="75" t="s">
        <v>779</v>
      </c>
      <c r="B80" s="75"/>
      <c r="C80" s="76">
        <v>45948.692999999999</v>
      </c>
      <c r="D80" s="76"/>
      <c r="E80">
        <f t="shared" si="48"/>
        <v>-4926.0632111369778</v>
      </c>
      <c r="F80">
        <f t="shared" si="49"/>
        <v>-4926</v>
      </c>
      <c r="G80">
        <f t="shared" si="50"/>
        <v>-0.1352199999964796</v>
      </c>
      <c r="I80">
        <f t="shared" si="67"/>
        <v>-0.1352199999964796</v>
      </c>
      <c r="Q80" s="12">
        <f t="shared" si="51"/>
        <v>0.17589737172465167</v>
      </c>
      <c r="R80" s="2">
        <f t="shared" si="52"/>
        <v>30930.192999999999</v>
      </c>
      <c r="S80" s="6">
        <v>0.1</v>
      </c>
      <c r="Z80">
        <f t="shared" si="53"/>
        <v>-4926</v>
      </c>
      <c r="AA80" s="72">
        <f t="shared" si="54"/>
        <v>0.15952752143111376</v>
      </c>
      <c r="AB80" s="72">
        <f t="shared" si="55"/>
        <v>-0.11885014970294169</v>
      </c>
      <c r="AC80" s="72">
        <f t="shared" si="56"/>
        <v>-0.1352199999964796</v>
      </c>
      <c r="AD80" s="72">
        <f t="shared" si="57"/>
        <v>-0.29474752142759336</v>
      </c>
      <c r="AE80" s="72">
        <f t="shared" si="58"/>
        <v>8.6876101387709619E-3</v>
      </c>
      <c r="AF80">
        <f t="shared" si="59"/>
        <v>-0.1352199999964796</v>
      </c>
      <c r="AG80" s="127"/>
      <c r="AH80">
        <f t="shared" si="60"/>
        <v>-1.6369850293537904E-2</v>
      </c>
      <c r="AI80">
        <f t="shared" si="61"/>
        <v>0.94868653747783205</v>
      </c>
      <c r="AJ80">
        <f t="shared" si="62"/>
        <v>-0.99999731399289149</v>
      </c>
      <c r="AK80">
        <f t="shared" si="63"/>
        <v>-0.75777466795402726</v>
      </c>
      <c r="AL80">
        <f t="shared" si="64"/>
        <v>1.5031835549418668</v>
      </c>
      <c r="AM80">
        <f t="shared" si="65"/>
        <v>0.93457411451699157</v>
      </c>
      <c r="AN80" s="72">
        <f t="shared" si="78"/>
        <v>8.6713903809863577</v>
      </c>
      <c r="AO80" s="72">
        <f t="shared" si="78"/>
        <v>8.6820518113925154</v>
      </c>
      <c r="AP80" s="72">
        <f t="shared" si="78"/>
        <v>8.7009451751552085</v>
      </c>
      <c r="AQ80" s="72">
        <f t="shared" si="78"/>
        <v>8.7336773916658181</v>
      </c>
      <c r="AR80" s="72">
        <f t="shared" si="78"/>
        <v>8.7883965071558325</v>
      </c>
      <c r="AS80" s="72">
        <f t="shared" si="78"/>
        <v>8.8752979723135041</v>
      </c>
      <c r="AT80" s="72">
        <f t="shared" si="78"/>
        <v>9.0047061287608692</v>
      </c>
      <c r="AU80" s="72">
        <f t="shared" si="66"/>
        <v>9.185045949865744</v>
      </c>
      <c r="AW80">
        <v>800</v>
      </c>
      <c r="AX80">
        <f t="shared" si="70"/>
        <v>1.0693571454406079E-2</v>
      </c>
      <c r="AY80">
        <f t="shared" si="71"/>
        <v>-1.4456853484162696E-2</v>
      </c>
      <c r="AZ80">
        <f t="shared" si="72"/>
        <v>2.5150424938568776E-2</v>
      </c>
      <c r="BA80">
        <f t="shared" si="73"/>
        <v>0.34923887221741901</v>
      </c>
      <c r="BB80">
        <f t="shared" si="74"/>
        <v>0.45449151968713447</v>
      </c>
      <c r="BC80">
        <f t="shared" si="75"/>
        <v>-0.54173181945315929</v>
      </c>
      <c r="BD80">
        <f t="shared" si="76"/>
        <v>-0.27769059370836946</v>
      </c>
      <c r="BE80">
        <f t="shared" si="79"/>
        <v>11.277937215441098</v>
      </c>
      <c r="BF80">
        <f t="shared" si="79"/>
        <v>11.277958625737506</v>
      </c>
      <c r="BG80">
        <f t="shared" si="79"/>
        <v>11.277857441807386</v>
      </c>
      <c r="BH80">
        <f t="shared" si="79"/>
        <v>11.278335321447775</v>
      </c>
      <c r="BI80">
        <f t="shared" si="79"/>
        <v>11.276071386828846</v>
      </c>
      <c r="BJ80">
        <f t="shared" si="79"/>
        <v>11.286644976526818</v>
      </c>
      <c r="BK80">
        <f t="shared" si="79"/>
        <v>11.233373507764377</v>
      </c>
      <c r="BL80">
        <f t="shared" si="77"/>
        <v>10.548508484464538</v>
      </c>
    </row>
    <row r="81" spans="1:64" x14ac:dyDescent="0.2">
      <c r="A81" s="75" t="s">
        <v>836</v>
      </c>
      <c r="B81" s="75"/>
      <c r="C81" s="76">
        <v>45974.345999999998</v>
      </c>
      <c r="D81" s="76"/>
      <c r="E81">
        <f t="shared" si="48"/>
        <v>-4914.0712329023272</v>
      </c>
      <c r="F81">
        <f t="shared" si="49"/>
        <v>-4914</v>
      </c>
      <c r="G81">
        <f t="shared" si="50"/>
        <v>-0.152379999999539</v>
      </c>
      <c r="I81">
        <f t="shared" si="67"/>
        <v>-0.152379999999539</v>
      </c>
      <c r="Q81" s="12">
        <f t="shared" si="51"/>
        <v>0.17539320462722002</v>
      </c>
      <c r="R81" s="2">
        <f t="shared" si="52"/>
        <v>30955.845999999998</v>
      </c>
      <c r="S81" s="6">
        <v>0.1</v>
      </c>
      <c r="Z81">
        <f t="shared" si="53"/>
        <v>-4914</v>
      </c>
      <c r="AA81" s="72">
        <f t="shared" si="54"/>
        <v>0.15916947121272867</v>
      </c>
      <c r="AB81" s="72">
        <f t="shared" si="55"/>
        <v>-0.13615626658504765</v>
      </c>
      <c r="AC81" s="72">
        <f t="shared" si="56"/>
        <v>-0.152379999999539</v>
      </c>
      <c r="AD81" s="72">
        <f t="shared" si="57"/>
        <v>-0.31154947121226767</v>
      </c>
      <c r="AE81" s="72">
        <f t="shared" si="58"/>
        <v>9.7063073012643615E-3</v>
      </c>
      <c r="AF81">
        <f t="shared" si="59"/>
        <v>-0.152379999999539</v>
      </c>
      <c r="AG81" s="127"/>
      <c r="AH81">
        <f t="shared" si="60"/>
        <v>-1.6223733414491352E-2</v>
      </c>
      <c r="AI81">
        <f t="shared" si="61"/>
        <v>0.95613810080037753</v>
      </c>
      <c r="AJ81">
        <f t="shared" si="62"/>
        <v>-0.99992621238518686</v>
      </c>
      <c r="AK81">
        <f t="shared" si="63"/>
        <v>-0.75824247614298967</v>
      </c>
      <c r="AL81">
        <f t="shared" si="64"/>
        <v>1.513013923079771</v>
      </c>
      <c r="AM81">
        <f t="shared" si="65"/>
        <v>0.94382493087096653</v>
      </c>
      <c r="AN81" s="72">
        <f t="shared" ref="AN81:AT90" si="80">$AU81+$AB$7*SIN(AO81)</f>
        <v>8.6781045382360329</v>
      </c>
      <c r="AO81" s="72">
        <f t="shared" si="80"/>
        <v>8.6889236796521434</v>
      </c>
      <c r="AP81" s="72">
        <f t="shared" si="80"/>
        <v>8.70797766160306</v>
      </c>
      <c r="AQ81" s="72">
        <f t="shared" si="80"/>
        <v>8.7407905157891967</v>
      </c>
      <c r="AR81" s="72">
        <f t="shared" si="80"/>
        <v>8.7953457349034423</v>
      </c>
      <c r="AS81" s="72">
        <f t="shared" si="80"/>
        <v>8.8816032225632267</v>
      </c>
      <c r="AT81" s="72">
        <f t="shared" si="80"/>
        <v>9.0096724449667818</v>
      </c>
      <c r="AU81" s="72">
        <f t="shared" si="66"/>
        <v>9.1879033634904719</v>
      </c>
      <c r="AW81">
        <v>900</v>
      </c>
      <c r="AX81">
        <f t="shared" si="70"/>
        <v>8.0568272380598452E-3</v>
      </c>
      <c r="AY81">
        <f t="shared" si="71"/>
        <v>-1.6887038687070161E-2</v>
      </c>
      <c r="AZ81">
        <f t="shared" si="72"/>
        <v>2.4943865925130006E-2</v>
      </c>
      <c r="BA81">
        <f t="shared" si="73"/>
        <v>0.34519039324579948</v>
      </c>
      <c r="BB81">
        <f t="shared" si="74"/>
        <v>0.44517791705622523</v>
      </c>
      <c r="BC81">
        <f t="shared" si="75"/>
        <v>-0.53130347585066984</v>
      </c>
      <c r="BD81">
        <f t="shared" si="76"/>
        <v>-0.27208241575282038</v>
      </c>
      <c r="BE81">
        <f t="shared" si="79"/>
        <v>11.297474939587403</v>
      </c>
      <c r="BF81">
        <f t="shared" si="79"/>
        <v>11.297497427891052</v>
      </c>
      <c r="BG81">
        <f t="shared" si="79"/>
        <v>11.297397838154044</v>
      </c>
      <c r="BH81">
        <f t="shared" si="79"/>
        <v>11.297838631075503</v>
      </c>
      <c r="BI81">
        <f t="shared" si="79"/>
        <v>11.295882887432624</v>
      </c>
      <c r="BJ81">
        <f t="shared" si="79"/>
        <v>11.304468757915501</v>
      </c>
      <c r="BK81">
        <f t="shared" si="79"/>
        <v>11.26480905830034</v>
      </c>
      <c r="BL81">
        <f t="shared" si="77"/>
        <v>10.572320264670594</v>
      </c>
    </row>
    <row r="82" spans="1:64" x14ac:dyDescent="0.2">
      <c r="A82" s="75" t="s">
        <v>837</v>
      </c>
      <c r="B82" s="75"/>
      <c r="C82" s="76">
        <v>46267.430999999997</v>
      </c>
      <c r="D82" s="76"/>
      <c r="E82">
        <f t="shared" si="48"/>
        <v>-4777.0631269925871</v>
      </c>
      <c r="F82">
        <f t="shared" si="49"/>
        <v>-4777</v>
      </c>
      <c r="G82">
        <f t="shared" si="50"/>
        <v>-0.13504000000102678</v>
      </c>
      <c r="I82">
        <f t="shared" si="67"/>
        <v>-0.13504000000102678</v>
      </c>
      <c r="Q82" s="12">
        <f t="shared" si="51"/>
        <v>0.16966862765434865</v>
      </c>
      <c r="R82" s="2">
        <f t="shared" si="52"/>
        <v>31248.930999999997</v>
      </c>
      <c r="S82" s="6">
        <v>0.1</v>
      </c>
      <c r="Z82">
        <f t="shared" si="53"/>
        <v>-4777</v>
      </c>
      <c r="AA82" s="72">
        <f t="shared" si="54"/>
        <v>0.15525205146960247</v>
      </c>
      <c r="AB82" s="72">
        <f t="shared" si="55"/>
        <v>-0.12062342381628062</v>
      </c>
      <c r="AC82" s="72">
        <f t="shared" si="56"/>
        <v>-0.13504000000102678</v>
      </c>
      <c r="AD82" s="72">
        <f t="shared" si="57"/>
        <v>-0.29029205147062925</v>
      </c>
      <c r="AE82" s="72">
        <f t="shared" si="58"/>
        <v>8.4269475147026457E-3</v>
      </c>
      <c r="AF82">
        <f t="shared" si="59"/>
        <v>-0.13504000000102678</v>
      </c>
      <c r="AG82" s="127"/>
      <c r="AH82">
        <f t="shared" si="60"/>
        <v>-1.4416576184746163E-2</v>
      </c>
      <c r="AI82">
        <f t="shared" si="61"/>
        <v>1.0503137992361578</v>
      </c>
      <c r="AJ82">
        <f t="shared" si="62"/>
        <v>-0.99073582949186267</v>
      </c>
      <c r="AK82">
        <f t="shared" si="63"/>
        <v>-0.75784169879683561</v>
      </c>
      <c r="AL82">
        <f t="shared" si="64"/>
        <v>1.6370899480198702</v>
      </c>
      <c r="AM82">
        <f t="shared" si="65"/>
        <v>1.0685923621655555</v>
      </c>
      <c r="AN82" s="72">
        <f t="shared" si="80"/>
        <v>8.758614764851151</v>
      </c>
      <c r="AO82" s="72">
        <f t="shared" si="80"/>
        <v>8.7710255720873143</v>
      </c>
      <c r="AP82" s="72">
        <f t="shared" si="80"/>
        <v>8.7914521886330679</v>
      </c>
      <c r="AQ82" s="72">
        <f t="shared" si="80"/>
        <v>8.8244242779294915</v>
      </c>
      <c r="AR82" s="72">
        <f t="shared" si="80"/>
        <v>8.8761441513407391</v>
      </c>
      <c r="AS82" s="72">
        <f t="shared" si="80"/>
        <v>8.9541728882290919</v>
      </c>
      <c r="AT82" s="72">
        <f t="shared" si="80"/>
        <v>9.0664701182651477</v>
      </c>
      <c r="AU82" s="72">
        <f t="shared" si="66"/>
        <v>9.2205255023727677</v>
      </c>
      <c r="AW82">
        <v>1000</v>
      </c>
      <c r="AX82">
        <f t="shared" si="70"/>
        <v>5.4437736026947126E-3</v>
      </c>
      <c r="AY82">
        <f t="shared" si="71"/>
        <v>-1.9286527056776775E-2</v>
      </c>
      <c r="AZ82">
        <f t="shared" si="72"/>
        <v>2.4730300659471488E-2</v>
      </c>
      <c r="BA82">
        <f t="shared" si="73"/>
        <v>0.34130257615797654</v>
      </c>
      <c r="BB82">
        <f t="shared" si="74"/>
        <v>0.436028855682074</v>
      </c>
      <c r="BC82">
        <f t="shared" si="75"/>
        <v>-0.52111175202168958</v>
      </c>
      <c r="BD82">
        <f t="shared" si="76"/>
        <v>-0.26661684376244121</v>
      </c>
      <c r="BE82">
        <f t="shared" ref="BE82:BK91" si="81">$BL82+$AB$7*SIN(BF82)</f>
        <v>11.31679007357797</v>
      </c>
      <c r="BF82">
        <f t="shared" si="81"/>
        <v>11.316810127059549</v>
      </c>
      <c r="BG82">
        <f t="shared" si="81"/>
        <v>11.316726493221601</v>
      </c>
      <c r="BH82">
        <f t="shared" si="81"/>
        <v>11.317075152591821</v>
      </c>
      <c r="BI82">
        <f t="shared" si="81"/>
        <v>11.315619211813326</v>
      </c>
      <c r="BJ82">
        <f t="shared" si="81"/>
        <v>11.321657353780184</v>
      </c>
      <c r="BK82">
        <f t="shared" si="81"/>
        <v>11.295851985635291</v>
      </c>
      <c r="BL82">
        <f t="shared" si="77"/>
        <v>10.596132044876651</v>
      </c>
    </row>
    <row r="83" spans="1:64" x14ac:dyDescent="0.2">
      <c r="A83" s="75" t="s">
        <v>779</v>
      </c>
      <c r="B83" s="75"/>
      <c r="C83" s="76">
        <v>46288.822999999997</v>
      </c>
      <c r="D83" s="76"/>
      <c r="E83">
        <f t="shared" si="48"/>
        <v>-4767.0630334988182</v>
      </c>
      <c r="F83">
        <f t="shared" si="49"/>
        <v>-4767</v>
      </c>
      <c r="G83">
        <f t="shared" si="50"/>
        <v>-0.13484000000607921</v>
      </c>
      <c r="I83">
        <f t="shared" si="67"/>
        <v>-0.13484000000607921</v>
      </c>
      <c r="Q83" s="12">
        <f t="shared" si="51"/>
        <v>0.16925303153780269</v>
      </c>
      <c r="R83" s="2">
        <f t="shared" si="52"/>
        <v>31270.322999999997</v>
      </c>
      <c r="S83" s="6">
        <v>0.1</v>
      </c>
      <c r="Z83">
        <f t="shared" si="53"/>
        <v>-4767</v>
      </c>
      <c r="AA83" s="72">
        <f t="shared" si="54"/>
        <v>0.15497883866561282</v>
      </c>
      <c r="AB83" s="72">
        <f t="shared" si="55"/>
        <v>-0.12056580713388933</v>
      </c>
      <c r="AC83" s="72">
        <f t="shared" si="56"/>
        <v>-0.13484000000607921</v>
      </c>
      <c r="AD83" s="72">
        <f t="shared" si="57"/>
        <v>-0.289818838671692</v>
      </c>
      <c r="AE83" s="72">
        <f t="shared" si="58"/>
        <v>8.3994959249008242E-3</v>
      </c>
      <c r="AF83">
        <f t="shared" si="59"/>
        <v>-0.13484000000607921</v>
      </c>
      <c r="AG83" s="127"/>
      <c r="AH83">
        <f t="shared" si="60"/>
        <v>-1.4274192872189877E-2</v>
      </c>
      <c r="AI83">
        <f t="shared" si="61"/>
        <v>1.0578820145408876</v>
      </c>
      <c r="AJ83">
        <f t="shared" si="62"/>
        <v>-0.98932973791585077</v>
      </c>
      <c r="AK83">
        <f t="shared" si="63"/>
        <v>-0.75730125526209091</v>
      </c>
      <c r="AL83">
        <f t="shared" si="64"/>
        <v>1.6470799655845394</v>
      </c>
      <c r="AM83">
        <f t="shared" si="65"/>
        <v>1.0793486220839688</v>
      </c>
      <c r="AN83" s="72">
        <f t="shared" si="80"/>
        <v>8.7647797398772767</v>
      </c>
      <c r="AO83" s="72">
        <f t="shared" si="80"/>
        <v>8.7772865429487776</v>
      </c>
      <c r="AP83" s="72">
        <f t="shared" si="80"/>
        <v>8.7977748753599982</v>
      </c>
      <c r="AQ83" s="72">
        <f t="shared" si="80"/>
        <v>8.8307001532897349</v>
      </c>
      <c r="AR83" s="72">
        <f t="shared" si="80"/>
        <v>8.8821431284106378</v>
      </c>
      <c r="AS83" s="72">
        <f t="shared" si="80"/>
        <v>8.9595099565905549</v>
      </c>
      <c r="AT83" s="72">
        <f t="shared" si="80"/>
        <v>9.0706226659102551</v>
      </c>
      <c r="AU83" s="72">
        <f t="shared" si="66"/>
        <v>9.2229066803933737</v>
      </c>
      <c r="AW83">
        <v>1100</v>
      </c>
      <c r="AX83">
        <f t="shared" si="70"/>
        <v>2.854701396551574E-3</v>
      </c>
      <c r="AY83">
        <f t="shared" si="71"/>
        <v>-2.1655318593282527E-2</v>
      </c>
      <c r="AZ83">
        <f t="shared" si="72"/>
        <v>2.4510019989834101E-2</v>
      </c>
      <c r="BA83">
        <f t="shared" si="73"/>
        <v>0.33756656310726052</v>
      </c>
      <c r="BB83">
        <f t="shared" si="74"/>
        <v>0.42703749622688297</v>
      </c>
      <c r="BC83">
        <f t="shared" si="75"/>
        <v>-0.51114450730255401</v>
      </c>
      <c r="BD83">
        <f t="shared" si="76"/>
        <v>-0.26128600194352253</v>
      </c>
      <c r="BE83">
        <f t="shared" si="81"/>
        <v>11.335891894648647</v>
      </c>
      <c r="BF83">
        <f t="shared" si="81"/>
        <v>11.335904096975254</v>
      </c>
      <c r="BG83">
        <f t="shared" si="81"/>
        <v>11.335855962648383</v>
      </c>
      <c r="BH83">
        <f t="shared" si="81"/>
        <v>11.336045799389179</v>
      </c>
      <c r="BI83">
        <f t="shared" si="81"/>
        <v>11.335296511324323</v>
      </c>
      <c r="BJ83">
        <f t="shared" si="81"/>
        <v>11.33824480257347</v>
      </c>
      <c r="BK83">
        <f t="shared" si="81"/>
        <v>11.326498189896199</v>
      </c>
      <c r="BL83">
        <f t="shared" si="77"/>
        <v>10.619943825082707</v>
      </c>
    </row>
    <row r="84" spans="1:64" x14ac:dyDescent="0.2">
      <c r="A84" s="75" t="s">
        <v>779</v>
      </c>
      <c r="B84" s="75"/>
      <c r="C84" s="76">
        <v>46348.707000000002</v>
      </c>
      <c r="D84" s="76"/>
      <c r="E84">
        <f t="shared" si="48"/>
        <v>-4739.0691292925312</v>
      </c>
      <c r="F84">
        <f t="shared" si="49"/>
        <v>-4739</v>
      </c>
      <c r="G84">
        <f t="shared" si="50"/>
        <v>-0.14787999999680324</v>
      </c>
      <c r="I84">
        <f t="shared" si="67"/>
        <v>-0.14787999999680324</v>
      </c>
      <c r="Q84" s="12">
        <f t="shared" si="51"/>
        <v>0.16809099548300027</v>
      </c>
      <c r="R84" s="2">
        <f t="shared" si="52"/>
        <v>31330.207000000002</v>
      </c>
      <c r="S84" s="6">
        <v>0.1</v>
      </c>
      <c r="Z84">
        <f t="shared" si="53"/>
        <v>-4739</v>
      </c>
      <c r="AA84" s="72">
        <f t="shared" si="54"/>
        <v>0.15422339910817476</v>
      </c>
      <c r="AB84" s="72">
        <f t="shared" si="55"/>
        <v>-0.13401240362197772</v>
      </c>
      <c r="AC84" s="72">
        <f t="shared" si="56"/>
        <v>-0.14787999999680324</v>
      </c>
      <c r="AD84" s="72">
        <f t="shared" si="57"/>
        <v>-0.30210339910497797</v>
      </c>
      <c r="AE84" s="72">
        <f t="shared" si="58"/>
        <v>9.1266463750781599E-3</v>
      </c>
      <c r="AF84">
        <f t="shared" si="59"/>
        <v>-0.14787999999680324</v>
      </c>
      <c r="AG84" s="127"/>
      <c r="AH84">
        <f t="shared" si="60"/>
        <v>-1.3867596374825516E-2</v>
      </c>
      <c r="AI84">
        <f t="shared" si="61"/>
        <v>1.0796010768260011</v>
      </c>
      <c r="AJ84">
        <f t="shared" si="62"/>
        <v>-0.98473886665027455</v>
      </c>
      <c r="AK84">
        <f t="shared" si="63"/>
        <v>-0.75532720551890031</v>
      </c>
      <c r="AL84">
        <f t="shared" si="64"/>
        <v>1.6757949745288732</v>
      </c>
      <c r="AM84">
        <f t="shared" si="65"/>
        <v>1.110924010844085</v>
      </c>
      <c r="AN84" s="72">
        <f t="shared" si="80"/>
        <v>8.7822578162257763</v>
      </c>
      <c r="AO84" s="72">
        <f t="shared" si="80"/>
        <v>8.7950145410313443</v>
      </c>
      <c r="AP84" s="72">
        <f t="shared" si="80"/>
        <v>8.8156437707578288</v>
      </c>
      <c r="AQ84" s="72">
        <f t="shared" si="80"/>
        <v>8.8483931961381845</v>
      </c>
      <c r="AR84" s="72">
        <f t="shared" si="80"/>
        <v>8.8990102146816099</v>
      </c>
      <c r="AS84" s="72">
        <f t="shared" si="80"/>
        <v>8.974481011230619</v>
      </c>
      <c r="AT84" s="72">
        <f t="shared" si="80"/>
        <v>9.0822543607992809</v>
      </c>
      <c r="AU84" s="72">
        <f t="shared" si="66"/>
        <v>9.2295739788510698</v>
      </c>
      <c r="AW84">
        <v>1200</v>
      </c>
      <c r="AX84">
        <f t="shared" si="70"/>
        <v>2.8988258013307872E-4</v>
      </c>
      <c r="AY84">
        <f t="shared" si="71"/>
        <v>-2.399341329658743E-2</v>
      </c>
      <c r="AZ84">
        <f t="shared" si="72"/>
        <v>2.4283295876720509E-2</v>
      </c>
      <c r="BA84">
        <f t="shared" si="73"/>
        <v>0.33397412874364507</v>
      </c>
      <c r="BB84">
        <f t="shared" si="74"/>
        <v>0.41819727065046752</v>
      </c>
      <c r="BC84">
        <f t="shared" si="75"/>
        <v>-0.50139033811718836</v>
      </c>
      <c r="BD84">
        <f t="shared" si="76"/>
        <v>-0.25608254653699136</v>
      </c>
      <c r="BE84">
        <f t="shared" si="81"/>
        <v>11.354789346233474</v>
      </c>
      <c r="BF84">
        <f t="shared" si="81"/>
        <v>11.354785978150323</v>
      </c>
      <c r="BG84">
        <f t="shared" si="81"/>
        <v>11.354798592699897</v>
      </c>
      <c r="BH84">
        <f t="shared" si="81"/>
        <v>11.354751344994805</v>
      </c>
      <c r="BI84">
        <f t="shared" si="81"/>
        <v>11.35492828038133</v>
      </c>
      <c r="BJ84">
        <f t="shared" si="81"/>
        <v>11.354265255476074</v>
      </c>
      <c r="BK84">
        <f t="shared" si="81"/>
        <v>11.356743796141727</v>
      </c>
      <c r="BL84">
        <f t="shared" si="77"/>
        <v>10.643755605288764</v>
      </c>
    </row>
    <row r="85" spans="1:64" x14ac:dyDescent="0.2">
      <c r="A85" s="75" t="s">
        <v>779</v>
      </c>
      <c r="B85" s="75"/>
      <c r="C85" s="76">
        <v>46654.631999999998</v>
      </c>
      <c r="D85" s="76"/>
      <c r="E85">
        <f t="shared" ref="E85:E116" si="82">+(C85-C$7)/C$8</f>
        <v>-4596.0587234360837</v>
      </c>
      <c r="F85">
        <f t="shared" ref="F85:F116" si="83">ROUND(2*E85,0)/2</f>
        <v>-4596</v>
      </c>
      <c r="G85">
        <f t="shared" ref="G85:G116" si="84">+C85-(C$7+F85*C$8)</f>
        <v>-0.1256199999988894</v>
      </c>
      <c r="I85">
        <f t="shared" si="67"/>
        <v>-0.1256199999988894</v>
      </c>
      <c r="Q85" s="12">
        <f t="shared" ref="Q85:Q116" si="85">+D$11+D$12*F85+D$13*F85^2</f>
        <v>0.16219384282908661</v>
      </c>
      <c r="R85" s="2">
        <f t="shared" ref="R85:R116" si="86">+C85-15018.5</f>
        <v>31636.131999999998</v>
      </c>
      <c r="S85" s="6">
        <v>0.1</v>
      </c>
      <c r="Z85">
        <f t="shared" ref="Z85:Z116" si="87">F85</f>
        <v>-4596</v>
      </c>
      <c r="AA85" s="72">
        <f t="shared" ref="AA85:AA116" si="88">AB$3+AB$4*Z85+AB$5*Z85^2+AH85</f>
        <v>0.15059119132667206</v>
      </c>
      <c r="AB85" s="72">
        <f t="shared" ref="AB85:AB116" si="89">IF(S85&lt;&gt;0,G85-AH85, -9999)</f>
        <v>-0.11401734849647485</v>
      </c>
      <c r="AC85" s="72">
        <f t="shared" ref="AC85:AC116" si="90">+G85-P85</f>
        <v>-0.1256199999988894</v>
      </c>
      <c r="AD85" s="72">
        <f t="shared" ref="AD85:AD116" si="91">IF(S85&lt;&gt;0,G85-AA85, -9999)</f>
        <v>-0.27621119132556149</v>
      </c>
      <c r="AE85" s="72">
        <f t="shared" ref="AE85:AE116" si="92">+(G85-AA85)^2*S85</f>
        <v>7.6292622213485935E-3</v>
      </c>
      <c r="AF85">
        <f t="shared" ref="AF85:AF116" si="93">IF(S85&lt;&gt;0,G85-P85, -9999)</f>
        <v>-0.1256199999988894</v>
      </c>
      <c r="AG85" s="127"/>
      <c r="AH85">
        <f t="shared" ref="AH85:AH116" si="94">$AB$6*($AB$11/AI85*AJ85+$AB$12)</f>
        <v>-1.1602651502414551E-2</v>
      </c>
      <c r="AI85">
        <f t="shared" ref="AI85:AI116" si="95">1+$AB$7*COS(AL85)</f>
        <v>1.2028941650438987</v>
      </c>
      <c r="AJ85">
        <f t="shared" ref="AJ85:AJ116" si="96">SIN(AL85+RADIANS($AB$9))</f>
        <v>-0.94263700779348858</v>
      </c>
      <c r="AK85">
        <f t="shared" ref="AK85:AK116" si="97">$AB$7*SIN(AL85)</f>
        <v>-0.73190810667732686</v>
      </c>
      <c r="AL85">
        <f t="shared" ref="AL85:AL116" si="98">2*ATAN(AM85)</f>
        <v>1.8412184285199094</v>
      </c>
      <c r="AM85">
        <f t="shared" ref="AM85:AM116" si="99">SQRT((1+$AB$7)/(1-$AB$7))*TAN(AN85/2)</f>
        <v>1.3149249312754228</v>
      </c>
      <c r="AN85" s="72">
        <f t="shared" si="80"/>
        <v>8.8766121551346302</v>
      </c>
      <c r="AO85" s="72">
        <f t="shared" si="80"/>
        <v>8.890109624869897</v>
      </c>
      <c r="AP85" s="72">
        <f t="shared" si="80"/>
        <v>8.9106400386741544</v>
      </c>
      <c r="AQ85" s="72">
        <f t="shared" si="80"/>
        <v>8.9414220138297082</v>
      </c>
      <c r="AR85" s="72">
        <f t="shared" si="80"/>
        <v>8.9866725697528995</v>
      </c>
      <c r="AS85" s="72">
        <f t="shared" si="80"/>
        <v>9.0515254298597316</v>
      </c>
      <c r="AT85" s="72">
        <f t="shared" si="80"/>
        <v>9.1417564938544658</v>
      </c>
      <c r="AU85" s="72">
        <f t="shared" ref="AU85:AU116" si="100">RADIANS($AB$9)+$AB$18*(F85-AB$15)</f>
        <v>9.2636248245457313</v>
      </c>
      <c r="AW85">
        <v>1300</v>
      </c>
      <c r="AX85">
        <f t="shared" si="70"/>
        <v>-2.2504289746926344E-3</v>
      </c>
      <c r="AY85">
        <f t="shared" si="71"/>
        <v>-2.6300811166691463E-2</v>
      </c>
      <c r="AZ85">
        <f t="shared" si="72"/>
        <v>2.4050382191998829E-2</v>
      </c>
      <c r="BA85">
        <f t="shared" si="73"/>
        <v>0.33051762216356606</v>
      </c>
      <c r="BB85">
        <f t="shared" si="74"/>
        <v>0.40950185934745925</v>
      </c>
      <c r="BC85">
        <f t="shared" si="75"/>
        <v>-0.49183850652114774</v>
      </c>
      <c r="BD85">
        <f t="shared" si="76"/>
        <v>-0.25099961236823831</v>
      </c>
      <c r="BE85">
        <f t="shared" si="81"/>
        <v>11.37349108356352</v>
      </c>
      <c r="BF85">
        <f t="shared" si="81"/>
        <v>11.373461723579421</v>
      </c>
      <c r="BG85">
        <f t="shared" si="81"/>
        <v>11.373566481849423</v>
      </c>
      <c r="BH85">
        <f t="shared" si="81"/>
        <v>11.373192571006181</v>
      </c>
      <c r="BI85">
        <f t="shared" si="81"/>
        <v>11.374525550425066</v>
      </c>
      <c r="BJ85">
        <f t="shared" si="81"/>
        <v>11.369752859197636</v>
      </c>
      <c r="BK85">
        <f t="shared" si="81"/>
        <v>11.386585156559235</v>
      </c>
      <c r="BL85">
        <f t="shared" si="77"/>
        <v>10.66756738549482</v>
      </c>
    </row>
    <row r="86" spans="1:64" x14ac:dyDescent="0.2">
      <c r="A86" s="75" t="s">
        <v>779</v>
      </c>
      <c r="B86" s="75"/>
      <c r="C86" s="76">
        <v>46701.682999999997</v>
      </c>
      <c r="D86" s="76"/>
      <c r="E86">
        <f t="shared" si="82"/>
        <v>-4574.0638468946054</v>
      </c>
      <c r="F86">
        <f t="shared" si="83"/>
        <v>-4574</v>
      </c>
      <c r="G86">
        <f t="shared" si="84"/>
        <v>-0.1365799999985029</v>
      </c>
      <c r="I86">
        <f t="shared" si="67"/>
        <v>-0.1365799999985029</v>
      </c>
      <c r="Q86" s="12">
        <f t="shared" si="85"/>
        <v>0.16129216004986432</v>
      </c>
      <c r="R86" s="2">
        <f t="shared" si="86"/>
        <v>31683.182999999997</v>
      </c>
      <c r="S86" s="6">
        <v>0.1</v>
      </c>
      <c r="Z86">
        <f t="shared" si="87"/>
        <v>-4574</v>
      </c>
      <c r="AA86" s="72">
        <f t="shared" si="88"/>
        <v>0.15006666386199383</v>
      </c>
      <c r="AB86" s="72">
        <f t="shared" si="89"/>
        <v>-0.1253545038106324</v>
      </c>
      <c r="AC86" s="72">
        <f t="shared" si="90"/>
        <v>-0.1365799999985029</v>
      </c>
      <c r="AD86" s="72">
        <f t="shared" si="91"/>
        <v>-0.28664666386049675</v>
      </c>
      <c r="AE86" s="72">
        <f t="shared" si="92"/>
        <v>8.2166309902352627E-3</v>
      </c>
      <c r="AF86">
        <f t="shared" si="93"/>
        <v>-0.1365799999985029</v>
      </c>
      <c r="AG86" s="127"/>
      <c r="AH86">
        <f t="shared" si="94"/>
        <v>-1.1225496187870509E-2</v>
      </c>
      <c r="AI86">
        <f t="shared" si="95"/>
        <v>1.2236738729646377</v>
      </c>
      <c r="AJ86">
        <f t="shared" si="96"/>
        <v>-0.9327388821934447</v>
      </c>
      <c r="AK86">
        <f t="shared" si="97"/>
        <v>-0.72582747080959209</v>
      </c>
      <c r="AL86">
        <f t="shared" si="98"/>
        <v>1.8697260686459867</v>
      </c>
      <c r="AM86">
        <f t="shared" si="99"/>
        <v>1.3545697350042414</v>
      </c>
      <c r="AN86" s="72">
        <f t="shared" si="80"/>
        <v>8.8918965615329419</v>
      </c>
      <c r="AO86" s="72">
        <f t="shared" si="80"/>
        <v>8.9054129440682583</v>
      </c>
      <c r="AP86" s="72">
        <f t="shared" si="80"/>
        <v>8.9257949480628991</v>
      </c>
      <c r="AQ86" s="72">
        <f t="shared" si="80"/>
        <v>8.9561113517046902</v>
      </c>
      <c r="AR86" s="72">
        <f t="shared" si="80"/>
        <v>9.0003700021967035</v>
      </c>
      <c r="AS86" s="72">
        <f t="shared" si="80"/>
        <v>9.0634586085534554</v>
      </c>
      <c r="AT86" s="72">
        <f t="shared" si="80"/>
        <v>9.1509239495677921</v>
      </c>
      <c r="AU86" s="72">
        <f t="shared" si="100"/>
        <v>9.2688634161910635</v>
      </c>
      <c r="AW86">
        <v>1400</v>
      </c>
      <c r="AX86">
        <f t="shared" si="70"/>
        <v>-4.7659967583088027E-3</v>
      </c>
      <c r="AY86">
        <f t="shared" si="71"/>
        <v>-2.8577512203594647E-2</v>
      </c>
      <c r="AZ86">
        <f t="shared" si="72"/>
        <v>2.3811515445285845E-2</v>
      </c>
      <c r="BA86">
        <f t="shared" si="73"/>
        <v>0.3271899158405438</v>
      </c>
      <c r="BB86">
        <f t="shared" si="74"/>
        <v>0.4009451711623444</v>
      </c>
      <c r="BC86">
        <f t="shared" si="75"/>
        <v>-0.48247887769245845</v>
      </c>
      <c r="BD86">
        <f t="shared" si="76"/>
        <v>-0.24603076616668057</v>
      </c>
      <c r="BE86">
        <f t="shared" si="81"/>
        <v>11.392005512442426</v>
      </c>
      <c r="BF86">
        <f t="shared" si="81"/>
        <v>11.391936648167622</v>
      </c>
      <c r="BG86">
        <f t="shared" si="81"/>
        <v>11.392171437250669</v>
      </c>
      <c r="BH86">
        <f t="shared" si="81"/>
        <v>11.391370394571917</v>
      </c>
      <c r="BI86">
        <f t="shared" si="81"/>
        <v>11.394097081570159</v>
      </c>
      <c r="BJ86">
        <f t="shared" si="81"/>
        <v>11.38474164460116</v>
      </c>
      <c r="BK86">
        <f t="shared" si="81"/>
        <v>11.416018852532993</v>
      </c>
      <c r="BL86">
        <f t="shared" si="77"/>
        <v>10.691379165700877</v>
      </c>
    </row>
    <row r="87" spans="1:64" x14ac:dyDescent="0.2">
      <c r="A87" s="75" t="s">
        <v>779</v>
      </c>
      <c r="B87" s="75"/>
      <c r="C87" s="76">
        <v>46979.775999999998</v>
      </c>
      <c r="D87" s="76"/>
      <c r="E87">
        <f t="shared" si="82"/>
        <v>-4444.0640338821422</v>
      </c>
      <c r="F87">
        <f t="shared" si="83"/>
        <v>-4444</v>
      </c>
      <c r="G87">
        <f t="shared" si="84"/>
        <v>-0.13698000000294996</v>
      </c>
      <c r="I87">
        <f t="shared" si="67"/>
        <v>-0.13698000000294996</v>
      </c>
      <c r="Q87" s="12">
        <f t="shared" si="85"/>
        <v>0.15599436300748046</v>
      </c>
      <c r="R87" s="2">
        <f t="shared" si="86"/>
        <v>31961.275999999998</v>
      </c>
      <c r="S87" s="6">
        <v>0.1</v>
      </c>
      <c r="Z87">
        <f t="shared" si="87"/>
        <v>-4444</v>
      </c>
      <c r="AA87" s="72">
        <f t="shared" si="88"/>
        <v>0.14715526841072593</v>
      </c>
      <c r="AB87" s="72">
        <f t="shared" si="89"/>
        <v>-0.12814090540619544</v>
      </c>
      <c r="AC87" s="72">
        <f t="shared" si="90"/>
        <v>-0.13698000000294996</v>
      </c>
      <c r="AD87" s="72">
        <f t="shared" si="91"/>
        <v>-0.28413526841367587</v>
      </c>
      <c r="AE87" s="72">
        <f t="shared" si="92"/>
        <v>8.0732850756511636E-3</v>
      </c>
      <c r="AF87">
        <f t="shared" si="93"/>
        <v>-0.13698000000294996</v>
      </c>
      <c r="AG87" s="127"/>
      <c r="AH87">
        <f t="shared" si="94"/>
        <v>-8.8390945967545386E-3</v>
      </c>
      <c r="AI87">
        <f t="shared" si="95"/>
        <v>1.3548747010593503</v>
      </c>
      <c r="AJ87">
        <f t="shared" si="96"/>
        <v>-0.84932090141138938</v>
      </c>
      <c r="AK87">
        <f t="shared" si="97"/>
        <v>-0.67150537255995724</v>
      </c>
      <c r="AL87">
        <f t="shared" si="98"/>
        <v>2.0569646328589992</v>
      </c>
      <c r="AM87">
        <f t="shared" si="99"/>
        <v>1.6595321473597882</v>
      </c>
      <c r="AN87" s="72">
        <f t="shared" si="80"/>
        <v>8.9863862073238447</v>
      </c>
      <c r="AO87" s="72">
        <f t="shared" si="80"/>
        <v>8.9993866441760151</v>
      </c>
      <c r="AP87" s="72">
        <f t="shared" si="80"/>
        <v>9.018100044268909</v>
      </c>
      <c r="AQ87" s="72">
        <f t="shared" si="80"/>
        <v>9.0447767397212182</v>
      </c>
      <c r="AR87" s="72">
        <f t="shared" si="80"/>
        <v>9.0823256173488236</v>
      </c>
      <c r="AS87" s="72">
        <f t="shared" si="80"/>
        <v>9.1343526444519334</v>
      </c>
      <c r="AT87" s="72">
        <f t="shared" si="80"/>
        <v>9.2051577407123588</v>
      </c>
      <c r="AU87" s="72">
        <f t="shared" si="100"/>
        <v>9.2998187304589361</v>
      </c>
      <c r="AW87">
        <v>1500</v>
      </c>
      <c r="AX87">
        <f t="shared" si="70"/>
        <v>-7.2566009410920292E-3</v>
      </c>
      <c r="AY87">
        <f t="shared" si="71"/>
        <v>-3.0823516407296969E-2</v>
      </c>
      <c r="AZ87">
        <f t="shared" si="72"/>
        <v>2.356691546620494E-2</v>
      </c>
      <c r="BA87">
        <f t="shared" si="73"/>
        <v>0.3239843606978704</v>
      </c>
      <c r="BB87">
        <f t="shared" si="74"/>
        <v>0.39252132632196973</v>
      </c>
      <c r="BC87">
        <f t="shared" si="75"/>
        <v>-0.4733018655534928</v>
      </c>
      <c r="BD87">
        <f t="shared" si="76"/>
        <v>-0.24116996591359854</v>
      </c>
      <c r="BE87">
        <f t="shared" si="81"/>
        <v>11.410340821208941</v>
      </c>
      <c r="BF87">
        <f t="shared" si="81"/>
        <v>11.410215481493829</v>
      </c>
      <c r="BG87">
        <f t="shared" si="81"/>
        <v>11.410624928232668</v>
      </c>
      <c r="BH87">
        <f t="shared" si="81"/>
        <v>11.409285977022689</v>
      </c>
      <c r="BI87">
        <f t="shared" si="81"/>
        <v>11.413649550030648</v>
      </c>
      <c r="BJ87">
        <f t="shared" si="81"/>
        <v>11.399265421407609</v>
      </c>
      <c r="BK87">
        <f t="shared" si="81"/>
        <v>11.445041696582443</v>
      </c>
      <c r="BL87">
        <f t="shared" si="77"/>
        <v>10.715190945906933</v>
      </c>
    </row>
    <row r="88" spans="1:64" x14ac:dyDescent="0.2">
      <c r="A88" s="75" t="s">
        <v>779</v>
      </c>
      <c r="B88" s="75"/>
      <c r="C88" s="76">
        <v>46994.756999999998</v>
      </c>
      <c r="D88" s="76"/>
      <c r="E88">
        <f t="shared" si="82"/>
        <v>-4437.0608831421387</v>
      </c>
      <c r="F88">
        <f t="shared" si="83"/>
        <v>-4437</v>
      </c>
      <c r="G88">
        <f t="shared" si="84"/>
        <v>-0.1302399999985937</v>
      </c>
      <c r="I88">
        <f t="shared" ref="I88:I117" si="101">G88</f>
        <v>-0.1302399999985937</v>
      </c>
      <c r="Q88" s="12">
        <f t="shared" si="85"/>
        <v>0.15571056892604254</v>
      </c>
      <c r="R88" s="2">
        <f t="shared" si="86"/>
        <v>31976.256999999998</v>
      </c>
      <c r="S88" s="6">
        <v>0.1</v>
      </c>
      <c r="Z88">
        <f t="shared" si="87"/>
        <v>-4437</v>
      </c>
      <c r="AA88" s="72">
        <f t="shared" si="88"/>
        <v>0.14700752927879004</v>
      </c>
      <c r="AB88" s="72">
        <f t="shared" si="89"/>
        <v>-0.12153696035134121</v>
      </c>
      <c r="AC88" s="72">
        <f t="shared" si="90"/>
        <v>-0.1302399999985937</v>
      </c>
      <c r="AD88" s="72">
        <f t="shared" si="91"/>
        <v>-0.27724752927738372</v>
      </c>
      <c r="AE88" s="72">
        <f t="shared" si="92"/>
        <v>7.6866192490413739E-3</v>
      </c>
      <c r="AF88">
        <f t="shared" si="93"/>
        <v>-0.1302399999985937</v>
      </c>
      <c r="AG88" s="127"/>
      <c r="AH88">
        <f t="shared" si="94"/>
        <v>-8.7030396472524921E-3</v>
      </c>
      <c r="AI88">
        <f t="shared" si="95"/>
        <v>1.3622674995933499</v>
      </c>
      <c r="AJ88">
        <f t="shared" si="96"/>
        <v>-0.84344057093813407</v>
      </c>
      <c r="AK88">
        <f t="shared" si="97"/>
        <v>-0.66754608647435898</v>
      </c>
      <c r="AL88">
        <f t="shared" si="98"/>
        <v>2.0680063644866178</v>
      </c>
      <c r="AM88">
        <f t="shared" si="99"/>
        <v>1.6804495961420762</v>
      </c>
      <c r="AN88" s="72">
        <f t="shared" si="80"/>
        <v>8.9916730825740458</v>
      </c>
      <c r="AO88" s="72">
        <f t="shared" si="80"/>
        <v>9.0046131246733321</v>
      </c>
      <c r="AP88" s="72">
        <f t="shared" si="80"/>
        <v>9.0231974491664246</v>
      </c>
      <c r="AQ88" s="72">
        <f t="shared" si="80"/>
        <v>9.0496358397578245</v>
      </c>
      <c r="AR88" s="72">
        <f t="shared" si="80"/>
        <v>9.0867842610838281</v>
      </c>
      <c r="AS88" s="72">
        <f t="shared" si="80"/>
        <v>9.1381869361716337</v>
      </c>
      <c r="AT88" s="72">
        <f t="shared" si="80"/>
        <v>9.20808079520714</v>
      </c>
      <c r="AU88" s="72">
        <f t="shared" si="100"/>
        <v>9.3014855550733611</v>
      </c>
      <c r="AW88">
        <v>1600</v>
      </c>
      <c r="AX88">
        <f t="shared" si="70"/>
        <v>-9.7220377099398979E-3</v>
      </c>
      <c r="AY88">
        <f t="shared" si="71"/>
        <v>-3.3038823777798439E-2</v>
      </c>
      <c r="AZ88">
        <f t="shared" si="72"/>
        <v>2.3316786067858541E-2</v>
      </c>
      <c r="BA88">
        <f t="shared" si="73"/>
        <v>0.32089474657187378</v>
      </c>
      <c r="BB88">
        <f t="shared" si="74"/>
        <v>0.38422464225134029</v>
      </c>
      <c r="BC88">
        <f t="shared" si="75"/>
        <v>-0.464298385759086</v>
      </c>
      <c r="BD88">
        <f t="shared" si="76"/>
        <v>-0.23641152555315567</v>
      </c>
      <c r="BE88">
        <f t="shared" si="81"/>
        <v>11.428505005997394</v>
      </c>
      <c r="BF88">
        <f t="shared" si="81"/>
        <v>11.428302423394234</v>
      </c>
      <c r="BG88">
        <f t="shared" si="81"/>
        <v>11.428938038652856</v>
      </c>
      <c r="BH88">
        <f t="shared" si="81"/>
        <v>11.426940815175982</v>
      </c>
      <c r="BI88">
        <f t="shared" si="81"/>
        <v>11.433187729769944</v>
      </c>
      <c r="BJ88">
        <f t="shared" si="81"/>
        <v>11.413357679183678</v>
      </c>
      <c r="BK88">
        <f t="shared" si="81"/>
        <v>11.473650734169428</v>
      </c>
      <c r="BL88">
        <f t="shared" si="77"/>
        <v>10.739002726112989</v>
      </c>
    </row>
    <row r="89" spans="1:64" x14ac:dyDescent="0.2">
      <c r="A89" s="75" t="s">
        <v>779</v>
      </c>
      <c r="B89" s="75"/>
      <c r="C89" s="76">
        <v>47024.703000000001</v>
      </c>
      <c r="D89" s="76"/>
      <c r="E89">
        <f t="shared" si="82"/>
        <v>-4423.0620611636223</v>
      </c>
      <c r="F89">
        <f t="shared" si="83"/>
        <v>-4423</v>
      </c>
      <c r="G89">
        <f t="shared" si="84"/>
        <v>-0.13276000000041677</v>
      </c>
      <c r="I89">
        <f t="shared" si="101"/>
        <v>-0.13276000000041677</v>
      </c>
      <c r="Q89" s="12">
        <f t="shared" si="85"/>
        <v>0.15514343200661473</v>
      </c>
      <c r="R89" s="2">
        <f t="shared" si="86"/>
        <v>32006.203000000001</v>
      </c>
      <c r="S89" s="6">
        <v>0.1</v>
      </c>
      <c r="Z89">
        <f t="shared" si="87"/>
        <v>-4423</v>
      </c>
      <c r="AA89" s="72">
        <f t="shared" si="88"/>
        <v>0.14671476238199746</v>
      </c>
      <c r="AB89" s="72">
        <f t="shared" si="89"/>
        <v>-0.12433133037579949</v>
      </c>
      <c r="AC89" s="72">
        <f t="shared" si="90"/>
        <v>-0.13276000000041677</v>
      </c>
      <c r="AD89" s="72">
        <f t="shared" si="91"/>
        <v>-0.2794747623824142</v>
      </c>
      <c r="AE89" s="72">
        <f t="shared" si="92"/>
        <v>7.8106142808706883E-3</v>
      </c>
      <c r="AF89">
        <f t="shared" si="93"/>
        <v>-0.13276000000041677</v>
      </c>
      <c r="AG89" s="127"/>
      <c r="AH89">
        <f t="shared" si="94"/>
        <v>-8.428669624617276E-3</v>
      </c>
      <c r="AI89">
        <f t="shared" si="95"/>
        <v>1.3771213275148255</v>
      </c>
      <c r="AJ89">
        <f t="shared" si="96"/>
        <v>-0.83120216403875835</v>
      </c>
      <c r="AK89">
        <f t="shared" si="97"/>
        <v>-0.65926855162544029</v>
      </c>
      <c r="AL89">
        <f t="shared" si="98"/>
        <v>2.0903956372553205</v>
      </c>
      <c r="AM89">
        <f t="shared" si="99"/>
        <v>1.7240794764760845</v>
      </c>
      <c r="AN89" s="72">
        <f t="shared" si="80"/>
        <v>9.0023061851368098</v>
      </c>
      <c r="AO89" s="72">
        <f t="shared" si="80"/>
        <v>9.0151149800721022</v>
      </c>
      <c r="AP89" s="72">
        <f t="shared" si="80"/>
        <v>9.0334290719697101</v>
      </c>
      <c r="AQ89" s="72">
        <f t="shared" si="80"/>
        <v>9.0593782619872414</v>
      </c>
      <c r="AR89" s="72">
        <f t="shared" si="80"/>
        <v>9.0957144399703687</v>
      </c>
      <c r="AS89" s="72">
        <f t="shared" si="80"/>
        <v>9.1458602624743808</v>
      </c>
      <c r="AT89" s="72">
        <f t="shared" si="80"/>
        <v>9.2139276792261491</v>
      </c>
      <c r="AU89" s="72">
        <f t="shared" si="100"/>
        <v>9.3048192043022091</v>
      </c>
      <c r="AW89">
        <v>1700</v>
      </c>
      <c r="AX89">
        <f t="shared" si="70"/>
        <v>-1.2162118601748803E-2</v>
      </c>
      <c r="AY89">
        <f t="shared" si="71"/>
        <v>-3.5223434315099042E-2</v>
      </c>
      <c r="AZ89">
        <f t="shared" si="72"/>
        <v>2.3061315713350239E-2</v>
      </c>
      <c r="BA89">
        <f t="shared" si="73"/>
        <v>0.31791526739175668</v>
      </c>
      <c r="BB89">
        <f t="shared" si="74"/>
        <v>0.37604962217574672</v>
      </c>
      <c r="BC89">
        <f t="shared" si="75"/>
        <v>-0.45545981532926</v>
      </c>
      <c r="BD89">
        <f t="shared" si="76"/>
        <v>-0.23175008446573037</v>
      </c>
      <c r="BE89">
        <f t="shared" si="81"/>
        <v>11.446505889504483</v>
      </c>
      <c r="BF89">
        <f t="shared" si="81"/>
        <v>11.446201201766044</v>
      </c>
      <c r="BG89">
        <f t="shared" si="81"/>
        <v>11.447121419669273</v>
      </c>
      <c r="BH89">
        <f t="shared" si="81"/>
        <v>11.444336816757495</v>
      </c>
      <c r="BI89">
        <f t="shared" si="81"/>
        <v>11.452714667148284</v>
      </c>
      <c r="BJ89">
        <f t="shared" si="81"/>
        <v>11.42705149476399</v>
      </c>
      <c r="BK89">
        <f t="shared" si="81"/>
        <v>11.501843245373326</v>
      </c>
      <c r="BL89">
        <f t="shared" si="77"/>
        <v>10.762814506319046</v>
      </c>
    </row>
    <row r="90" spans="1:64" x14ac:dyDescent="0.2">
      <c r="A90" s="75" t="s">
        <v>779</v>
      </c>
      <c r="B90" s="75"/>
      <c r="C90" s="76">
        <v>47039.675999999999</v>
      </c>
      <c r="D90" s="76"/>
      <c r="E90">
        <f t="shared" si="82"/>
        <v>-4416.0626501743654</v>
      </c>
      <c r="F90">
        <f t="shared" si="83"/>
        <v>-4416</v>
      </c>
      <c r="G90">
        <f t="shared" si="84"/>
        <v>-0.13401999999769032</v>
      </c>
      <c r="I90">
        <f t="shared" si="101"/>
        <v>-0.13401999999769032</v>
      </c>
      <c r="Q90" s="12">
        <f t="shared" si="85"/>
        <v>0.15486008916862487</v>
      </c>
      <c r="R90" s="2">
        <f t="shared" si="86"/>
        <v>32021.175999999999</v>
      </c>
      <c r="S90" s="6">
        <v>0.1</v>
      </c>
      <c r="Z90">
        <f t="shared" si="87"/>
        <v>-4416</v>
      </c>
      <c r="AA90" s="72">
        <f t="shared" si="88"/>
        <v>0.1465697268951118</v>
      </c>
      <c r="AB90" s="72">
        <f t="shared" si="89"/>
        <v>-0.12572963772417725</v>
      </c>
      <c r="AC90" s="72">
        <f t="shared" si="90"/>
        <v>-0.13401999999769032</v>
      </c>
      <c r="AD90" s="72">
        <f t="shared" si="91"/>
        <v>-0.28058972689280215</v>
      </c>
      <c r="AE90" s="72">
        <f t="shared" si="92"/>
        <v>7.8730594837777296E-3</v>
      </c>
      <c r="AF90">
        <f t="shared" si="93"/>
        <v>-0.13401999999769032</v>
      </c>
      <c r="AG90" s="127"/>
      <c r="AH90">
        <f t="shared" si="94"/>
        <v>-8.2903622735130723E-3</v>
      </c>
      <c r="AI90">
        <f t="shared" si="95"/>
        <v>1.3845784972587136</v>
      </c>
      <c r="AJ90">
        <f t="shared" si="96"/>
        <v>-0.824839428296961</v>
      </c>
      <c r="AK90">
        <f t="shared" si="97"/>
        <v>-0.65494648504674002</v>
      </c>
      <c r="AL90">
        <f t="shared" si="98"/>
        <v>2.1017439927444266</v>
      </c>
      <c r="AM90">
        <f t="shared" si="99"/>
        <v>1.7468427958748052</v>
      </c>
      <c r="AN90" s="72">
        <f t="shared" si="80"/>
        <v>9.0076522049678633</v>
      </c>
      <c r="AO90" s="72">
        <f t="shared" si="80"/>
        <v>9.0203901209262973</v>
      </c>
      <c r="AP90" s="72">
        <f t="shared" si="80"/>
        <v>9.0385630668530812</v>
      </c>
      <c r="AQ90" s="72">
        <f t="shared" si="80"/>
        <v>9.0642614094207996</v>
      </c>
      <c r="AR90" s="72">
        <f t="shared" si="80"/>
        <v>9.1001858700832923</v>
      </c>
      <c r="AS90" s="72">
        <f t="shared" si="80"/>
        <v>9.1496992555094234</v>
      </c>
      <c r="AT90" s="72">
        <f t="shared" si="80"/>
        <v>9.2168515017678452</v>
      </c>
      <c r="AU90" s="72">
        <f t="shared" si="100"/>
        <v>9.3064860289166322</v>
      </c>
      <c r="AW90">
        <v>1800</v>
      </c>
      <c r="AX90">
        <f t="shared" si="70"/>
        <v>-1.4576669815656192E-2</v>
      </c>
      <c r="AY90">
        <f t="shared" si="71"/>
        <v>-3.7377348019198793E-2</v>
      </c>
      <c r="AZ90">
        <f t="shared" si="72"/>
        <v>2.2800678203542601E-2</v>
      </c>
      <c r="BA90">
        <f t="shared" si="73"/>
        <v>0.3150404904714903</v>
      </c>
      <c r="BB90">
        <f t="shared" si="74"/>
        <v>0.36799094636025953</v>
      </c>
      <c r="BC90">
        <f t="shared" si="75"/>
        <v>-0.44677795824322841</v>
      </c>
      <c r="BD90">
        <f t="shared" si="76"/>
        <v>-0.2271805811577447</v>
      </c>
      <c r="BE90">
        <f t="shared" si="81"/>
        <v>11.464351133561143</v>
      </c>
      <c r="BF90">
        <f t="shared" si="81"/>
        <v>11.463915131941732</v>
      </c>
      <c r="BG90">
        <f t="shared" si="81"/>
        <v>11.465185244237</v>
      </c>
      <c r="BH90">
        <f t="shared" si="81"/>
        <v>11.461476361303065</v>
      </c>
      <c r="BI90">
        <f t="shared" si="81"/>
        <v>11.4722318476332</v>
      </c>
      <c r="BJ90">
        <f t="shared" si="81"/>
        <v>11.440379446209349</v>
      </c>
      <c r="BK90">
        <f t="shared" si="81"/>
        <v>11.529616746433183</v>
      </c>
      <c r="BL90">
        <f t="shared" si="77"/>
        <v>10.786626286525102</v>
      </c>
    </row>
    <row r="91" spans="1:64" x14ac:dyDescent="0.2">
      <c r="A91" s="75" t="s">
        <v>779</v>
      </c>
      <c r="B91" s="75"/>
      <c r="C91" s="76">
        <v>47056.792000000001</v>
      </c>
      <c r="D91" s="76"/>
      <c r="E91">
        <f t="shared" si="82"/>
        <v>-4408.0614534541264</v>
      </c>
      <c r="F91">
        <f t="shared" si="83"/>
        <v>-4408</v>
      </c>
      <c r="G91">
        <f t="shared" si="84"/>
        <v>-0.13145999999687774</v>
      </c>
      <c r="I91">
        <f t="shared" si="101"/>
        <v>-0.13145999999687774</v>
      </c>
      <c r="Q91" s="12">
        <f t="shared" si="85"/>
        <v>0.15453645296334995</v>
      </c>
      <c r="R91" s="2">
        <f t="shared" si="86"/>
        <v>32038.292000000001</v>
      </c>
      <c r="S91" s="6">
        <v>0.1</v>
      </c>
      <c r="Z91">
        <f t="shared" si="87"/>
        <v>-4408</v>
      </c>
      <c r="AA91" s="72">
        <f t="shared" si="88"/>
        <v>0.14640506539433676</v>
      </c>
      <c r="AB91" s="72">
        <f t="shared" si="89"/>
        <v>-0.12332861242786454</v>
      </c>
      <c r="AC91" s="72">
        <f t="shared" si="90"/>
        <v>-0.13145999999687774</v>
      </c>
      <c r="AD91" s="72">
        <f t="shared" si="91"/>
        <v>-0.27786506539121447</v>
      </c>
      <c r="AE91" s="72">
        <f t="shared" si="92"/>
        <v>7.7208994564863902E-3</v>
      </c>
      <c r="AF91">
        <f t="shared" si="93"/>
        <v>-0.13145999999687774</v>
      </c>
      <c r="AG91" s="127"/>
      <c r="AH91">
        <f t="shared" si="94"/>
        <v>-8.1313875690131997E-3</v>
      </c>
      <c r="AI91">
        <f t="shared" si="95"/>
        <v>1.3931222322969559</v>
      </c>
      <c r="AJ91">
        <f t="shared" si="96"/>
        <v>-0.81736505750450217</v>
      </c>
      <c r="AK91">
        <f t="shared" si="97"/>
        <v>-0.64985416002570018</v>
      </c>
      <c r="AL91">
        <f t="shared" si="98"/>
        <v>2.1148396529413582</v>
      </c>
      <c r="AM91">
        <f t="shared" si="99"/>
        <v>1.7736783959036018</v>
      </c>
      <c r="AN91" s="72">
        <f t="shared" ref="AN91:AT100" si="102">$AU91+$AB$7*SIN(AO91)</f>
        <v>9.0137858114989076</v>
      </c>
      <c r="AO91" s="72">
        <f t="shared" si="102"/>
        <v>9.0264384137442555</v>
      </c>
      <c r="AP91" s="72">
        <f t="shared" si="102"/>
        <v>9.044445140378782</v>
      </c>
      <c r="AQ91" s="72">
        <f t="shared" si="102"/>
        <v>9.0698517436800952</v>
      </c>
      <c r="AR91" s="72">
        <f t="shared" si="102"/>
        <v>9.1053011626708535</v>
      </c>
      <c r="AS91" s="72">
        <f t="shared" si="102"/>
        <v>9.1540885428770675</v>
      </c>
      <c r="AT91" s="72">
        <f t="shared" si="102"/>
        <v>9.2201933179774684</v>
      </c>
      <c r="AU91" s="72">
        <f t="shared" si="100"/>
        <v>9.3083909713331163</v>
      </c>
      <c r="AW91">
        <v>1900</v>
      </c>
      <c r="AX91">
        <f t="shared" si="70"/>
        <v>-1.6965531489552252E-2</v>
      </c>
      <c r="AY91">
        <f t="shared" si="71"/>
        <v>-3.9500564890097685E-2</v>
      </c>
      <c r="AZ91">
        <f t="shared" si="72"/>
        <v>2.2535033400545433E-2</v>
      </c>
      <c r="BA91">
        <f t="shared" si="73"/>
        <v>0.31226532937212104</v>
      </c>
      <c r="BB91">
        <f t="shared" si="74"/>
        <v>0.36004346579594398</v>
      </c>
      <c r="BC91">
        <f t="shared" si="75"/>
        <v>-0.43824501634685725</v>
      </c>
      <c r="BD91">
        <f t="shared" si="76"/>
        <v>-0.22269823067026004</v>
      </c>
      <c r="BE91">
        <f t="shared" si="81"/>
        <v>11.482048245888965</v>
      </c>
      <c r="BF91">
        <f t="shared" si="81"/>
        <v>11.481447176962904</v>
      </c>
      <c r="BG91">
        <f t="shared" si="81"/>
        <v>11.483139164397098</v>
      </c>
      <c r="BH91">
        <f t="shared" si="81"/>
        <v>11.47836234782887</v>
      </c>
      <c r="BI91">
        <f t="shared" si="81"/>
        <v>11.491739353898733</v>
      </c>
      <c r="BJ91">
        <f t="shared" si="81"/>
        <v>11.45337353335556</v>
      </c>
      <c r="BK91">
        <f t="shared" si="81"/>
        <v>11.556968991155937</v>
      </c>
      <c r="BL91">
        <f t="shared" si="77"/>
        <v>10.810438066731159</v>
      </c>
    </row>
    <row r="92" spans="1:64" x14ac:dyDescent="0.2">
      <c r="A92" s="75" t="s">
        <v>779</v>
      </c>
      <c r="B92" s="75"/>
      <c r="C92" s="76">
        <v>47084.6</v>
      </c>
      <c r="D92" s="76"/>
      <c r="E92">
        <f t="shared" si="82"/>
        <v>-4395.0620798623768</v>
      </c>
      <c r="F92">
        <f t="shared" si="83"/>
        <v>-4395</v>
      </c>
      <c r="G92">
        <f t="shared" si="84"/>
        <v>-0.13279999999940628</v>
      </c>
      <c r="I92">
        <f t="shared" si="101"/>
        <v>-0.13279999999940628</v>
      </c>
      <c r="Q92" s="12">
        <f t="shared" si="85"/>
        <v>0.15401096314155138</v>
      </c>
      <c r="R92" s="2">
        <f t="shared" si="86"/>
        <v>32066.1</v>
      </c>
      <c r="S92" s="6">
        <v>0.1</v>
      </c>
      <c r="Z92">
        <f t="shared" si="87"/>
        <v>-4395</v>
      </c>
      <c r="AA92" s="72">
        <f t="shared" si="88"/>
        <v>0.14613996103859112</v>
      </c>
      <c r="AB92" s="72">
        <f t="shared" si="89"/>
        <v>-0.12492899789644603</v>
      </c>
      <c r="AC92" s="72">
        <f t="shared" si="90"/>
        <v>-0.13279999999940628</v>
      </c>
      <c r="AD92" s="72">
        <f t="shared" si="91"/>
        <v>-0.2789399610379974</v>
      </c>
      <c r="AE92" s="72">
        <f t="shared" si="92"/>
        <v>7.7807501863879514E-3</v>
      </c>
      <c r="AF92">
        <f t="shared" si="93"/>
        <v>-0.13279999999940628</v>
      </c>
      <c r="AG92" s="127"/>
      <c r="AH92">
        <f t="shared" si="94"/>
        <v>-7.8710021029602534E-3</v>
      </c>
      <c r="AI92">
        <f t="shared" si="95"/>
        <v>1.4070461242277845</v>
      </c>
      <c r="AJ92">
        <f t="shared" si="96"/>
        <v>-0.80474982959636343</v>
      </c>
      <c r="AK92">
        <f t="shared" si="97"/>
        <v>-0.64122458747305466</v>
      </c>
      <c r="AL92">
        <f t="shared" si="98"/>
        <v>2.1364082089534739</v>
      </c>
      <c r="AM92">
        <f t="shared" si="99"/>
        <v>1.8192630146228062</v>
      </c>
      <c r="AN92" s="72">
        <f t="shared" si="102"/>
        <v>9.0238067877175929</v>
      </c>
      <c r="AO92" s="72">
        <f t="shared" si="102"/>
        <v>9.036310918936973</v>
      </c>
      <c r="AP92" s="72">
        <f t="shared" si="102"/>
        <v>9.0540364058741929</v>
      </c>
      <c r="AQ92" s="72">
        <f t="shared" si="102"/>
        <v>9.0789575306969112</v>
      </c>
      <c r="AR92" s="72">
        <f t="shared" si="102"/>
        <v>9.1136248880168385</v>
      </c>
      <c r="AS92" s="72">
        <f t="shared" si="102"/>
        <v>9.1612253042687204</v>
      </c>
      <c r="AT92" s="72">
        <f t="shared" si="102"/>
        <v>9.2256244496118054</v>
      </c>
      <c r="AU92" s="72">
        <f t="shared" si="100"/>
        <v>9.3114865027599034</v>
      </c>
      <c r="AW92">
        <v>2000</v>
      </c>
      <c r="AX92">
        <f t="shared" si="70"/>
        <v>-1.9328556930006742E-2</v>
      </c>
      <c r="AY92">
        <f t="shared" si="71"/>
        <v>-4.1593084927795718E-2</v>
      </c>
      <c r="AZ92">
        <f t="shared" si="72"/>
        <v>2.2264527997788976E-2</v>
      </c>
      <c r="BA92">
        <f t="shared" si="73"/>
        <v>0.30958501985014231</v>
      </c>
      <c r="BB92">
        <f t="shared" si="74"/>
        <v>0.35220219811015635</v>
      </c>
      <c r="BC92">
        <f t="shared" si="75"/>
        <v>-0.42985356495989807</v>
      </c>
      <c r="BD92">
        <f t="shared" si="76"/>
        <v>-0.21829850525139899</v>
      </c>
      <c r="BE92">
        <f t="shared" ref="BE92:BK101" si="103">$BL92+$AB$7*SIN(BF92)</f>
        <v>11.499604581489779</v>
      </c>
      <c r="BF92">
        <f t="shared" si="103"/>
        <v>11.498800008084553</v>
      </c>
      <c r="BG92">
        <f t="shared" si="103"/>
        <v>11.500992272208649</v>
      </c>
      <c r="BH92">
        <f t="shared" si="103"/>
        <v>11.494998230484487</v>
      </c>
      <c r="BI92">
        <f t="shared" si="103"/>
        <v>11.511236014868036</v>
      </c>
      <c r="BJ92">
        <f t="shared" si="103"/>
        <v>11.466065104962768</v>
      </c>
      <c r="BK92">
        <f t="shared" si="103"/>
        <v>11.583897972189954</v>
      </c>
      <c r="BL92">
        <f t="shared" si="77"/>
        <v>10.834249846937215</v>
      </c>
    </row>
    <row r="93" spans="1:64" x14ac:dyDescent="0.2">
      <c r="A93" s="75" t="s">
        <v>779</v>
      </c>
      <c r="B93" s="75"/>
      <c r="C93" s="76">
        <v>47469.648000000001</v>
      </c>
      <c r="D93" s="76"/>
      <c r="E93">
        <f t="shared" si="82"/>
        <v>-4215.0641367252865</v>
      </c>
      <c r="F93">
        <f t="shared" si="83"/>
        <v>-4215</v>
      </c>
      <c r="G93">
        <f t="shared" si="84"/>
        <v>-0.1371999999973923</v>
      </c>
      <c r="I93">
        <f t="shared" si="101"/>
        <v>-0.1371999999973923</v>
      </c>
      <c r="Q93" s="12">
        <f t="shared" si="85"/>
        <v>0.14678827062361036</v>
      </c>
      <c r="R93" s="2">
        <f t="shared" si="86"/>
        <v>32451.148000000001</v>
      </c>
      <c r="S93" s="6">
        <v>0.1</v>
      </c>
      <c r="Z93">
        <f t="shared" si="87"/>
        <v>-4215</v>
      </c>
      <c r="AA93" s="72">
        <f t="shared" si="88"/>
        <v>0.14276217536368585</v>
      </c>
      <c r="AB93" s="72">
        <f t="shared" si="89"/>
        <v>-0.13317390473746779</v>
      </c>
      <c r="AC93" s="72">
        <f t="shared" si="90"/>
        <v>-0.1371999999973923</v>
      </c>
      <c r="AD93" s="72">
        <f t="shared" si="91"/>
        <v>-0.27996217536107815</v>
      </c>
      <c r="AE93" s="72">
        <f t="shared" si="92"/>
        <v>7.8378819632907073E-3</v>
      </c>
      <c r="AF93">
        <f t="shared" si="93"/>
        <v>-0.1371999999973923</v>
      </c>
      <c r="AG93" s="127"/>
      <c r="AH93">
        <f t="shared" si="94"/>
        <v>-4.0260952599245146E-3</v>
      </c>
      <c r="AI93">
        <f t="shared" si="95"/>
        <v>1.5954365525998084</v>
      </c>
      <c r="AJ93">
        <f t="shared" si="96"/>
        <v>-0.56449656984749974</v>
      </c>
      <c r="AK93">
        <f t="shared" si="97"/>
        <v>-0.47149849486176054</v>
      </c>
      <c r="AL93">
        <f t="shared" si="98"/>
        <v>2.4718388907955022</v>
      </c>
      <c r="AM93">
        <f t="shared" si="99"/>
        <v>2.873702926296251</v>
      </c>
      <c r="AN93" s="72">
        <f t="shared" si="102"/>
        <v>9.168882997203724</v>
      </c>
      <c r="AO93" s="72">
        <f t="shared" si="102"/>
        <v>9.1780937098615016</v>
      </c>
      <c r="AP93" s="72">
        <f t="shared" si="102"/>
        <v>9.1905801626051193</v>
      </c>
      <c r="AQ93" s="72">
        <f t="shared" si="102"/>
        <v>9.2074485606410352</v>
      </c>
      <c r="AR93" s="72">
        <f t="shared" si="102"/>
        <v>9.2301382739705531</v>
      </c>
      <c r="AS93" s="72">
        <f t="shared" si="102"/>
        <v>9.2605011782681803</v>
      </c>
      <c r="AT93" s="72">
        <f t="shared" si="102"/>
        <v>9.3008994347770511</v>
      </c>
      <c r="AU93" s="72">
        <f t="shared" si="100"/>
        <v>9.3543477071308061</v>
      </c>
      <c r="AW93">
        <v>2100</v>
      </c>
      <c r="AX93">
        <f t="shared" si="70"/>
        <v>-2.1665611788266606E-2</v>
      </c>
      <c r="AY93">
        <f t="shared" si="71"/>
        <v>-4.3654908132292905E-2</v>
      </c>
      <c r="AZ93">
        <f t="shared" si="72"/>
        <v>2.1989296344026299E-2</v>
      </c>
      <c r="BA93">
        <f t="shared" si="73"/>
        <v>0.30699509846002349</v>
      </c>
      <c r="BB93">
        <f t="shared" si="74"/>
        <v>0.34446232545521105</v>
      </c>
      <c r="BC93">
        <f t="shared" si="75"/>
        <v>-0.42159653260296459</v>
      </c>
      <c r="BD93">
        <f t="shared" si="76"/>
        <v>-0.21397711787633852</v>
      </c>
      <c r="BE93">
        <f t="shared" si="103"/>
        <v>11.517027339173803</v>
      </c>
      <c r="BF93">
        <f t="shared" si="103"/>
        <v>11.515976064860522</v>
      </c>
      <c r="BG93">
        <f t="shared" si="103"/>
        <v>11.518753064976252</v>
      </c>
      <c r="BH93">
        <f t="shared" si="103"/>
        <v>11.511388043333147</v>
      </c>
      <c r="BI93">
        <f t="shared" si="103"/>
        <v>11.530719545453001</v>
      </c>
      <c r="BJ93">
        <f t="shared" si="103"/>
        <v>11.478484792433651</v>
      </c>
      <c r="BK93">
        <f t="shared" si="103"/>
        <v>11.610401922163144</v>
      </c>
      <c r="BL93">
        <f t="shared" si="77"/>
        <v>10.858061627143272</v>
      </c>
    </row>
    <row r="94" spans="1:64" x14ac:dyDescent="0.2">
      <c r="A94" s="75" t="s">
        <v>779</v>
      </c>
      <c r="B94" s="75"/>
      <c r="C94" s="76">
        <v>47478.214</v>
      </c>
      <c r="D94" s="76"/>
      <c r="E94">
        <f t="shared" si="82"/>
        <v>-4211.0597986144221</v>
      </c>
      <c r="F94">
        <f t="shared" si="83"/>
        <v>-4211</v>
      </c>
      <c r="G94">
        <f t="shared" si="84"/>
        <v>-0.12791999999899417</v>
      </c>
      <c r="I94">
        <f t="shared" si="101"/>
        <v>-0.12791999999899417</v>
      </c>
      <c r="Q94" s="12">
        <f t="shared" si="85"/>
        <v>0.1466288959888957</v>
      </c>
      <c r="R94" s="2">
        <f t="shared" si="86"/>
        <v>32459.714</v>
      </c>
      <c r="S94" s="6">
        <v>0.1</v>
      </c>
      <c r="Z94">
        <f t="shared" si="87"/>
        <v>-4211</v>
      </c>
      <c r="AA94" s="72">
        <f t="shared" si="88"/>
        <v>0.14269274381602923</v>
      </c>
      <c r="AB94" s="72">
        <f t="shared" si="89"/>
        <v>-0.12398384782612772</v>
      </c>
      <c r="AC94" s="72">
        <f t="shared" si="90"/>
        <v>-0.12791999999899417</v>
      </c>
      <c r="AD94" s="72">
        <f t="shared" si="91"/>
        <v>-0.27061274381502343</v>
      </c>
      <c r="AE94" s="72">
        <f t="shared" si="92"/>
        <v>7.3231257115095498E-3</v>
      </c>
      <c r="AF94">
        <f t="shared" si="93"/>
        <v>-0.12791999999899417</v>
      </c>
      <c r="AG94" s="127"/>
      <c r="AH94">
        <f t="shared" si="94"/>
        <v>-3.9361521728664599E-3</v>
      </c>
      <c r="AI94">
        <f t="shared" si="95"/>
        <v>1.5992884254982775</v>
      </c>
      <c r="AJ94">
        <f t="shared" si="96"/>
        <v>-0.55769905139234044</v>
      </c>
      <c r="AK94">
        <f t="shared" si="97"/>
        <v>-0.46659286523975663</v>
      </c>
      <c r="AL94">
        <f t="shared" si="98"/>
        <v>2.4800509934012487</v>
      </c>
      <c r="AM94">
        <f t="shared" si="99"/>
        <v>2.9121715708806981</v>
      </c>
      <c r="AN94" s="72">
        <f t="shared" si="102"/>
        <v>9.1722272147682471</v>
      </c>
      <c r="AO94" s="72">
        <f t="shared" si="102"/>
        <v>9.1813397599785418</v>
      </c>
      <c r="AP94" s="72">
        <f t="shared" si="102"/>
        <v>9.1936835845807057</v>
      </c>
      <c r="AQ94" s="72">
        <f t="shared" si="102"/>
        <v>9.2103478838732293</v>
      </c>
      <c r="AR94" s="72">
        <f t="shared" si="102"/>
        <v>9.2327502376034047</v>
      </c>
      <c r="AS94" s="72">
        <f t="shared" si="102"/>
        <v>9.2627155425737921</v>
      </c>
      <c r="AT94" s="72">
        <f t="shared" si="102"/>
        <v>9.3025735481060856</v>
      </c>
      <c r="AU94" s="72">
        <f t="shared" si="100"/>
        <v>9.3553001783390481</v>
      </c>
      <c r="AW94">
        <v>2200</v>
      </c>
      <c r="AX94">
        <f t="shared" si="70"/>
        <v>-2.3976573178290318E-2</v>
      </c>
      <c r="AY94">
        <f t="shared" si="71"/>
        <v>-4.5686034503589219E-2</v>
      </c>
      <c r="AZ94">
        <f t="shared" si="72"/>
        <v>2.1709461325298902E-2</v>
      </c>
      <c r="BA94">
        <f t="shared" si="73"/>
        <v>0.30449138342713711</v>
      </c>
      <c r="BB94">
        <f t="shared" si="74"/>
        <v>0.33681919411474726</v>
      </c>
      <c r="BC94">
        <f t="shared" si="75"/>
        <v>-0.41346718429801083</v>
      </c>
      <c r="BD94">
        <f t="shared" si="76"/>
        <v>-0.2097300082341331</v>
      </c>
      <c r="BE94">
        <f t="shared" si="103"/>
        <v>11.534323553775518</v>
      </c>
      <c r="BF94">
        <f t="shared" si="103"/>
        <v>11.532977614194897</v>
      </c>
      <c r="BG94">
        <f t="shared" si="103"/>
        <v>11.536429415246566</v>
      </c>
      <c r="BH94">
        <f t="shared" si="103"/>
        <v>11.527536415335719</v>
      </c>
      <c r="BI94">
        <f t="shared" si="103"/>
        <v>11.550186676915374</v>
      </c>
      <c r="BJ94">
        <f t="shared" si="103"/>
        <v>11.490662450030214</v>
      </c>
      <c r="BK94">
        <f t="shared" si="103"/>
        <v>11.63647931468501</v>
      </c>
      <c r="BL94">
        <f t="shared" si="77"/>
        <v>10.881873407349328</v>
      </c>
    </row>
    <row r="95" spans="1:64" x14ac:dyDescent="0.2">
      <c r="A95" s="75" t="s">
        <v>779</v>
      </c>
      <c r="B95" s="75"/>
      <c r="C95" s="76">
        <v>47717.81</v>
      </c>
      <c r="D95" s="76"/>
      <c r="E95">
        <f t="shared" si="82"/>
        <v>-4099.0561336586925</v>
      </c>
      <c r="F95">
        <f t="shared" si="83"/>
        <v>-4099</v>
      </c>
      <c r="G95">
        <f t="shared" si="84"/>
        <v>-0.12008000000059837</v>
      </c>
      <c r="I95">
        <f t="shared" si="101"/>
        <v>-0.12008000000059837</v>
      </c>
      <c r="Q95" s="12">
        <f t="shared" si="85"/>
        <v>0.14218634687973206</v>
      </c>
      <c r="R95" s="2">
        <f t="shared" si="86"/>
        <v>32699.309999999998</v>
      </c>
      <c r="S95" s="6">
        <v>0.1</v>
      </c>
      <c r="Z95">
        <f t="shared" si="87"/>
        <v>-4099</v>
      </c>
      <c r="AA95" s="72">
        <f t="shared" si="88"/>
        <v>0.14082781074708434</v>
      </c>
      <c r="AB95" s="72">
        <f t="shared" si="89"/>
        <v>-0.11872146386795066</v>
      </c>
      <c r="AC95" s="72">
        <f t="shared" si="90"/>
        <v>-0.12008000000059837</v>
      </c>
      <c r="AD95" s="72">
        <f t="shared" si="91"/>
        <v>-0.26090781074768271</v>
      </c>
      <c r="AE95" s="72">
        <f t="shared" si="92"/>
        <v>6.8072885709148621E-3</v>
      </c>
      <c r="AF95">
        <f t="shared" si="93"/>
        <v>-0.12008000000059837</v>
      </c>
      <c r="AG95" s="127"/>
      <c r="AH95">
        <f t="shared" si="94"/>
        <v>-1.3585361326477244E-3</v>
      </c>
      <c r="AI95">
        <f t="shared" si="95"/>
        <v>1.6935157055600207</v>
      </c>
      <c r="AJ95">
        <f t="shared" si="96"/>
        <v>-0.34291611499797081</v>
      </c>
      <c r="AK95">
        <f t="shared" si="97"/>
        <v>-0.30966350280657362</v>
      </c>
      <c r="AL95">
        <f t="shared" si="98"/>
        <v>2.7216426314300524</v>
      </c>
      <c r="AM95">
        <f t="shared" si="99"/>
        <v>4.692273206947287</v>
      </c>
      <c r="AN95" s="72">
        <f t="shared" si="102"/>
        <v>9.2675234802017616</v>
      </c>
      <c r="AO95" s="72">
        <f t="shared" si="102"/>
        <v>9.2735179850185574</v>
      </c>
      <c r="AP95" s="72">
        <f t="shared" si="102"/>
        <v>9.2814969706218857</v>
      </c>
      <c r="AQ95" s="72">
        <f t="shared" si="102"/>
        <v>9.2921032582334178</v>
      </c>
      <c r="AR95" s="72">
        <f t="shared" si="102"/>
        <v>9.3061789614299943</v>
      </c>
      <c r="AS95" s="72">
        <f t="shared" si="102"/>
        <v>9.3248230473493585</v>
      </c>
      <c r="AT95" s="72">
        <f t="shared" si="102"/>
        <v>9.3494657485028867</v>
      </c>
      <c r="AU95" s="72">
        <f t="shared" si="100"/>
        <v>9.3819693721698307</v>
      </c>
      <c r="AW95">
        <v>2300</v>
      </c>
      <c r="AX95">
        <f t="shared" si="70"/>
        <v>-2.6261328735841426E-2</v>
      </c>
      <c r="AY95">
        <f t="shared" si="71"/>
        <v>-4.7686464041684681E-2</v>
      </c>
      <c r="AZ95">
        <f t="shared" si="72"/>
        <v>2.1425135305843255E-2</v>
      </c>
      <c r="BA95">
        <f t="shared" si="73"/>
        <v>0.30206995745158216</v>
      </c>
      <c r="BB95">
        <f t="shared" si="74"/>
        <v>0.32926831555943564</v>
      </c>
      <c r="BC95">
        <f t="shared" si="75"/>
        <v>-0.40545910793022905</v>
      </c>
      <c r="BD95">
        <f t="shared" si="76"/>
        <v>-0.20555333083359179</v>
      </c>
      <c r="BE95">
        <f t="shared" si="103"/>
        <v>11.551500084637425</v>
      </c>
      <c r="BF95">
        <f t="shared" si="103"/>
        <v>11.549806807788082</v>
      </c>
      <c r="BG95">
        <f t="shared" si="103"/>
        <v>11.554028545888263</v>
      </c>
      <c r="BH95">
        <f t="shared" si="103"/>
        <v>11.543448576549174</v>
      </c>
      <c r="BI95">
        <f t="shared" si="103"/>
        <v>11.569633277918356</v>
      </c>
      <c r="BJ95">
        <f t="shared" si="103"/>
        <v>11.502627101483373</v>
      </c>
      <c r="BK95">
        <f t="shared" si="103"/>
        <v>11.662128865212082</v>
      </c>
      <c r="BL95">
        <f t="shared" si="77"/>
        <v>10.905685187555385</v>
      </c>
    </row>
    <row r="96" spans="1:64" x14ac:dyDescent="0.2">
      <c r="A96" s="75" t="s">
        <v>779</v>
      </c>
      <c r="B96" s="75"/>
      <c r="C96" s="76">
        <v>47732.792000000001</v>
      </c>
      <c r="D96" s="76"/>
      <c r="E96">
        <f t="shared" si="82"/>
        <v>-4092.0525154498441</v>
      </c>
      <c r="F96">
        <f t="shared" si="83"/>
        <v>-4092</v>
      </c>
      <c r="G96">
        <f t="shared" si="84"/>
        <v>-0.11233999999967637</v>
      </c>
      <c r="I96">
        <f t="shared" si="101"/>
        <v>-0.11233999999967637</v>
      </c>
      <c r="Q96" s="12">
        <f t="shared" si="85"/>
        <v>0.14190996608351214</v>
      </c>
      <c r="R96" s="2">
        <f t="shared" si="86"/>
        <v>32714.292000000001</v>
      </c>
      <c r="S96" s="6">
        <v>0.1</v>
      </c>
      <c r="Z96">
        <f t="shared" si="87"/>
        <v>-4092</v>
      </c>
      <c r="AA96" s="72">
        <f t="shared" si="88"/>
        <v>0.14071566848690195</v>
      </c>
      <c r="AB96" s="72">
        <f t="shared" si="89"/>
        <v>-0.11114570240306618</v>
      </c>
      <c r="AC96" s="72">
        <f t="shared" si="90"/>
        <v>-0.11233999999967637</v>
      </c>
      <c r="AD96" s="72">
        <f t="shared" si="91"/>
        <v>-0.25305566848657834</v>
      </c>
      <c r="AE96" s="72">
        <f t="shared" si="92"/>
        <v>6.4037171353189043E-3</v>
      </c>
      <c r="AF96">
        <f t="shared" si="93"/>
        <v>-0.11233999999967637</v>
      </c>
      <c r="AG96" s="127"/>
      <c r="AH96">
        <f t="shared" si="94"/>
        <v>-1.1942975966101855E-3</v>
      </c>
      <c r="AI96">
        <f t="shared" si="95"/>
        <v>1.6983116420500175</v>
      </c>
      <c r="AJ96">
        <f t="shared" si="96"/>
        <v>-0.32806351346919976</v>
      </c>
      <c r="AK96">
        <f t="shared" si="97"/>
        <v>-0.29869109361723206</v>
      </c>
      <c r="AL96">
        <f t="shared" si="98"/>
        <v>2.7374092161419212</v>
      </c>
      <c r="AM96">
        <f t="shared" si="99"/>
        <v>4.8807002452738111</v>
      </c>
      <c r="AN96" s="72">
        <f t="shared" si="102"/>
        <v>9.273570965550455</v>
      </c>
      <c r="AO96" s="72">
        <f t="shared" si="102"/>
        <v>9.279349788401607</v>
      </c>
      <c r="AP96" s="72">
        <f t="shared" si="102"/>
        <v>9.2870353316780623</v>
      </c>
      <c r="AQ96" s="72">
        <f t="shared" si="102"/>
        <v>9.2972441255869729</v>
      </c>
      <c r="AR96" s="72">
        <f t="shared" si="102"/>
        <v>9.3107841301291714</v>
      </c>
      <c r="AS96" s="72">
        <f t="shared" si="102"/>
        <v>9.328710442658334</v>
      </c>
      <c r="AT96" s="72">
        <f t="shared" si="102"/>
        <v>9.3523974279178415</v>
      </c>
      <c r="AU96" s="72">
        <f t="shared" si="100"/>
        <v>9.3836361967842556</v>
      </c>
      <c r="AW96">
        <v>2400</v>
      </c>
      <c r="AX96">
        <f t="shared" si="70"/>
        <v>-2.8519775620428706E-2</v>
      </c>
      <c r="AY96">
        <f t="shared" si="71"/>
        <v>-4.9656196746579291E-2</v>
      </c>
      <c r="AZ96">
        <f t="shared" si="72"/>
        <v>2.1136421126150585E-2</v>
      </c>
      <c r="BA96">
        <f t="shared" si="73"/>
        <v>0.29972715214408485</v>
      </c>
      <c r="BB96">
        <f t="shared" si="74"/>
        <v>0.32180536868227499</v>
      </c>
      <c r="BC96">
        <f t="shared" si="75"/>
        <v>-0.39756620319386876</v>
      </c>
      <c r="BD96">
        <f t="shared" si="76"/>
        <v>-0.2014434449112921</v>
      </c>
      <c r="BE96">
        <f t="shared" si="103"/>
        <v>11.568563600960545</v>
      </c>
      <c r="BF96">
        <f t="shared" si="103"/>
        <v>11.566465737457481</v>
      </c>
      <c r="BG96">
        <f t="shared" si="103"/>
        <v>11.571557010430009</v>
      </c>
      <c r="BH96">
        <f t="shared" si="103"/>
        <v>11.559130356486389</v>
      </c>
      <c r="BI96">
        <f t="shared" si="103"/>
        <v>11.589054466457938</v>
      </c>
      <c r="BJ96">
        <f t="shared" si="103"/>
        <v>11.514406892857314</v>
      </c>
      <c r="BK96">
        <f t="shared" si="103"/>
        <v>11.687349531776213</v>
      </c>
      <c r="BL96">
        <f t="shared" si="77"/>
        <v>10.929496967761441</v>
      </c>
    </row>
    <row r="97" spans="1:64" x14ac:dyDescent="0.2">
      <c r="A97" s="75" t="s">
        <v>839</v>
      </c>
      <c r="B97" s="75"/>
      <c r="C97" s="76">
        <v>47743.472000000002</v>
      </c>
      <c r="D97" s="76"/>
      <c r="E97">
        <f t="shared" si="82"/>
        <v>-4087.0599482044508</v>
      </c>
      <c r="F97">
        <f t="shared" si="83"/>
        <v>-4087</v>
      </c>
      <c r="G97">
        <f t="shared" si="84"/>
        <v>-0.12823999999818625</v>
      </c>
      <c r="I97">
        <f t="shared" si="101"/>
        <v>-0.12823999999818625</v>
      </c>
      <c r="Q97" s="12">
        <f t="shared" si="85"/>
        <v>0.14171264331956895</v>
      </c>
      <c r="R97" s="2">
        <f t="shared" si="86"/>
        <v>32724.972000000002</v>
      </c>
      <c r="S97" s="6">
        <v>0.1</v>
      </c>
      <c r="Z97">
        <f t="shared" si="87"/>
        <v>-4087</v>
      </c>
      <c r="AA97" s="72">
        <f t="shared" si="88"/>
        <v>0.14063583399423779</v>
      </c>
      <c r="AB97" s="72">
        <f t="shared" si="89"/>
        <v>-0.12716319067285509</v>
      </c>
      <c r="AC97" s="72">
        <f t="shared" si="90"/>
        <v>-0.12823999999818625</v>
      </c>
      <c r="AD97" s="72">
        <f t="shared" si="91"/>
        <v>-0.26887583399242404</v>
      </c>
      <c r="AE97" s="72">
        <f t="shared" si="92"/>
        <v>7.2294214105121579E-3</v>
      </c>
      <c r="AF97">
        <f t="shared" si="93"/>
        <v>-0.12823999999818625</v>
      </c>
      <c r="AG97" s="127"/>
      <c r="AH97">
        <f t="shared" si="94"/>
        <v>-1.076809325331155E-3</v>
      </c>
      <c r="AI97">
        <f t="shared" si="95"/>
        <v>1.7016430745597118</v>
      </c>
      <c r="AJ97">
        <f t="shared" si="96"/>
        <v>-0.3173653225379191</v>
      </c>
      <c r="AK97">
        <f t="shared" si="97"/>
        <v>-0.29077915116329234</v>
      </c>
      <c r="AL97">
        <f t="shared" si="98"/>
        <v>2.7487122363399603</v>
      </c>
      <c r="AM97">
        <f t="shared" si="99"/>
        <v>5.0249583594385188</v>
      </c>
      <c r="AN97" s="72">
        <f t="shared" si="102"/>
        <v>9.2778960435311983</v>
      </c>
      <c r="AO97" s="72">
        <f t="shared" si="102"/>
        <v>9.2835195448408747</v>
      </c>
      <c r="AP97" s="72">
        <f t="shared" si="102"/>
        <v>9.2909942487457879</v>
      </c>
      <c r="AQ97" s="72">
        <f t="shared" si="102"/>
        <v>9.3009179991748638</v>
      </c>
      <c r="AR97" s="72">
        <f t="shared" si="102"/>
        <v>9.3140744629349186</v>
      </c>
      <c r="AS97" s="72">
        <f t="shared" si="102"/>
        <v>9.3314874841441338</v>
      </c>
      <c r="AT97" s="72">
        <f t="shared" si="102"/>
        <v>9.3544915379849414</v>
      </c>
      <c r="AU97" s="72">
        <f t="shared" si="100"/>
        <v>9.3848267857945586</v>
      </c>
      <c r="AW97">
        <v>2500</v>
      </c>
      <c r="AX97">
        <f t="shared" si="70"/>
        <v>-3.0751819464322976E-2</v>
      </c>
      <c r="AY97">
        <f t="shared" si="71"/>
        <v>-5.1595232618273028E-2</v>
      </c>
      <c r="AZ97">
        <f t="shared" si="72"/>
        <v>2.0843413153950052E-2</v>
      </c>
      <c r="BA97">
        <f t="shared" si="73"/>
        <v>0.29745953383251911</v>
      </c>
      <c r="BB97">
        <f t="shared" si="74"/>
        <v>0.31442620294787571</v>
      </c>
      <c r="BC97">
        <f t="shared" si="75"/>
        <v>-0.38978267267950156</v>
      </c>
      <c r="BD97">
        <f t="shared" si="76"/>
        <v>-0.19739690585392256</v>
      </c>
      <c r="BE97">
        <f t="shared" si="103"/>
        <v>11.585520564627616</v>
      </c>
      <c r="BF97">
        <f t="shared" si="103"/>
        <v>11.582956487867886</v>
      </c>
      <c r="BG97">
        <f t="shared" si="103"/>
        <v>11.589020678710243</v>
      </c>
      <c r="BH97">
        <f t="shared" si="103"/>
        <v>11.574588175521569</v>
      </c>
      <c r="BI97">
        <f t="shared" si="103"/>
        <v>11.608444712961326</v>
      </c>
      <c r="BJ97">
        <f t="shared" si="103"/>
        <v>11.526029051501547</v>
      </c>
      <c r="BK97">
        <f t="shared" si="103"/>
        <v>11.712140515575346</v>
      </c>
      <c r="BL97">
        <f t="shared" si="77"/>
        <v>10.953308747967498</v>
      </c>
    </row>
    <row r="98" spans="1:64" x14ac:dyDescent="0.2">
      <c r="A98" s="75" t="s">
        <v>840</v>
      </c>
      <c r="B98" s="75"/>
      <c r="C98" s="76">
        <v>47743.483</v>
      </c>
      <c r="D98" s="76"/>
      <c r="E98">
        <f t="shared" si="82"/>
        <v>-4087.054806047176</v>
      </c>
      <c r="F98">
        <f t="shared" si="83"/>
        <v>-4087</v>
      </c>
      <c r="G98">
        <f t="shared" si="84"/>
        <v>-0.11723999999958323</v>
      </c>
      <c r="I98">
        <f t="shared" si="101"/>
        <v>-0.11723999999958323</v>
      </c>
      <c r="Q98" s="12">
        <f t="shared" si="85"/>
        <v>0.14171264331956895</v>
      </c>
      <c r="R98" s="2">
        <f t="shared" si="86"/>
        <v>32724.983</v>
      </c>
      <c r="S98" s="6">
        <v>0.1</v>
      </c>
      <c r="Z98">
        <f t="shared" si="87"/>
        <v>-4087</v>
      </c>
      <c r="AA98" s="72">
        <f t="shared" si="88"/>
        <v>0.14063583399423779</v>
      </c>
      <c r="AB98" s="72">
        <f t="shared" si="89"/>
        <v>-0.11616319067425208</v>
      </c>
      <c r="AC98" s="72">
        <f t="shared" si="90"/>
        <v>-0.11723999999958323</v>
      </c>
      <c r="AD98" s="72">
        <f t="shared" si="91"/>
        <v>-0.25787583399382102</v>
      </c>
      <c r="AE98" s="72">
        <f t="shared" si="92"/>
        <v>6.6499945758008751E-3</v>
      </c>
      <c r="AF98">
        <f t="shared" si="93"/>
        <v>-0.11723999999958323</v>
      </c>
      <c r="AG98" s="127"/>
      <c r="AH98">
        <f t="shared" si="94"/>
        <v>-1.076809325331155E-3</v>
      </c>
      <c r="AI98">
        <f t="shared" si="95"/>
        <v>1.7016430745597118</v>
      </c>
      <c r="AJ98">
        <f t="shared" si="96"/>
        <v>-0.3173653225379191</v>
      </c>
      <c r="AK98">
        <f t="shared" si="97"/>
        <v>-0.29077915116329234</v>
      </c>
      <c r="AL98">
        <f t="shared" si="98"/>
        <v>2.7487122363399603</v>
      </c>
      <c r="AM98">
        <f t="shared" si="99"/>
        <v>5.0249583594385188</v>
      </c>
      <c r="AN98" s="72">
        <f t="shared" si="102"/>
        <v>9.2778960435311983</v>
      </c>
      <c r="AO98" s="72">
        <f t="shared" si="102"/>
        <v>9.2835195448408747</v>
      </c>
      <c r="AP98" s="72">
        <f t="shared" si="102"/>
        <v>9.2909942487457879</v>
      </c>
      <c r="AQ98" s="72">
        <f t="shared" si="102"/>
        <v>9.3009179991748638</v>
      </c>
      <c r="AR98" s="72">
        <f t="shared" si="102"/>
        <v>9.3140744629349186</v>
      </c>
      <c r="AS98" s="72">
        <f t="shared" si="102"/>
        <v>9.3314874841441338</v>
      </c>
      <c r="AT98" s="72">
        <f t="shared" si="102"/>
        <v>9.3544915379849414</v>
      </c>
      <c r="AU98" s="72">
        <f t="shared" si="100"/>
        <v>9.3848267857945586</v>
      </c>
      <c r="AW98">
        <v>2600</v>
      </c>
      <c r="AX98">
        <f t="shared" ref="AX98:AX122" si="104">AB$3+AB$4*AW98+AB$5*AW98^2+AZ98</f>
        <v>-3.2957373274990431E-2</v>
      </c>
      <c r="AY98">
        <f t="shared" ref="AY98:AY122" si="105">AB$3+AB$4*AW98+AB$5*AW98^2</f>
        <v>-5.3503571656765919E-2</v>
      </c>
      <c r="AZ98">
        <f t="shared" ref="AZ98:AZ122" si="106">$AB$6*($AB$11/BA98*BB98+$AB$12)</f>
        <v>2.0546198381775484E-2</v>
      </c>
      <c r="BA98">
        <f t="shared" ref="BA98:BA122" si="107">1+$AB$7*COS(BC98)</f>
        <v>0.29526389051182611</v>
      </c>
      <c r="BB98">
        <f t="shared" ref="BB98:BB122" si="108">SIN(BC98+RADIANS($AB$9))</f>
        <v>0.30712684219882874</v>
      </c>
      <c r="BC98">
        <f t="shared" ref="BC98:BC122" si="109">2*ATAN(BD98)</f>
        <v>-0.382103014695445</v>
      </c>
      <c r="BD98">
        <f t="shared" ref="BD98:BD122" si="110">SQRT((1+$AB$7)/(1-$AB$7))*TAN(BE98/2)</f>
        <v>-0.19341045787465452</v>
      </c>
      <c r="BE98">
        <f t="shared" si="103"/>
        <v>11.602377211101544</v>
      </c>
      <c r="BF98">
        <f t="shared" si="103"/>
        <v>11.599281186264168</v>
      </c>
      <c r="BG98">
        <f t="shared" si="103"/>
        <v>11.606424727790154</v>
      </c>
      <c r="BH98">
        <f t="shared" si="103"/>
        <v>11.589829030164605</v>
      </c>
      <c r="BI98">
        <f t="shared" si="103"/>
        <v>11.627797934917808</v>
      </c>
      <c r="BJ98">
        <f t="shared" si="103"/>
        <v>11.537519850897802</v>
      </c>
      <c r="BK98">
        <f t="shared" si="103"/>
        <v>11.736501261426417</v>
      </c>
      <c r="BL98">
        <f t="shared" ref="BL98:BL122" si="111">RADIANS($AB$9)+$AB$18*(AW98-AB$15)</f>
        <v>10.977120528173554</v>
      </c>
    </row>
    <row r="99" spans="1:64" x14ac:dyDescent="0.2">
      <c r="A99" s="75" t="s">
        <v>840</v>
      </c>
      <c r="B99" s="75"/>
      <c r="C99" s="76">
        <v>47743.485000000001</v>
      </c>
      <c r="D99" s="76"/>
      <c r="E99">
        <f t="shared" si="82"/>
        <v>-4087.0538711094896</v>
      </c>
      <c r="F99">
        <f t="shared" si="83"/>
        <v>-4087</v>
      </c>
      <c r="G99">
        <f t="shared" si="84"/>
        <v>-0.11523999999917578</v>
      </c>
      <c r="I99">
        <f t="shared" si="101"/>
        <v>-0.11523999999917578</v>
      </c>
      <c r="Q99" s="12">
        <f t="shared" si="85"/>
        <v>0.14171264331956895</v>
      </c>
      <c r="R99" s="2">
        <f t="shared" si="86"/>
        <v>32724.985000000001</v>
      </c>
      <c r="S99" s="6">
        <v>0.1</v>
      </c>
      <c r="Z99">
        <f t="shared" si="87"/>
        <v>-4087</v>
      </c>
      <c r="AA99" s="72">
        <f t="shared" si="88"/>
        <v>0.14063583399423779</v>
      </c>
      <c r="AB99" s="72">
        <f t="shared" si="89"/>
        <v>-0.11416319067384463</v>
      </c>
      <c r="AC99" s="72">
        <f t="shared" si="90"/>
        <v>-0.11523999999917578</v>
      </c>
      <c r="AD99" s="72">
        <f t="shared" si="91"/>
        <v>-0.25587583399341357</v>
      </c>
      <c r="AE99" s="72">
        <f t="shared" si="92"/>
        <v>6.5472442421824944E-3</v>
      </c>
      <c r="AF99">
        <f t="shared" si="93"/>
        <v>-0.11523999999917578</v>
      </c>
      <c r="AG99" s="127"/>
      <c r="AH99">
        <f t="shared" si="94"/>
        <v>-1.076809325331155E-3</v>
      </c>
      <c r="AI99">
        <f t="shared" si="95"/>
        <v>1.7016430745597118</v>
      </c>
      <c r="AJ99">
        <f t="shared" si="96"/>
        <v>-0.3173653225379191</v>
      </c>
      <c r="AK99">
        <f t="shared" si="97"/>
        <v>-0.29077915116329234</v>
      </c>
      <c r="AL99">
        <f t="shared" si="98"/>
        <v>2.7487122363399603</v>
      </c>
      <c r="AM99">
        <f t="shared" si="99"/>
        <v>5.0249583594385188</v>
      </c>
      <c r="AN99" s="72">
        <f t="shared" si="102"/>
        <v>9.2778960435311983</v>
      </c>
      <c r="AO99" s="72">
        <f t="shared" si="102"/>
        <v>9.2835195448408747</v>
      </c>
      <c r="AP99" s="72">
        <f t="shared" si="102"/>
        <v>9.2909942487457879</v>
      </c>
      <c r="AQ99" s="72">
        <f t="shared" si="102"/>
        <v>9.3009179991748638</v>
      </c>
      <c r="AR99" s="72">
        <f t="shared" si="102"/>
        <v>9.3140744629349186</v>
      </c>
      <c r="AS99" s="72">
        <f t="shared" si="102"/>
        <v>9.3314874841441338</v>
      </c>
      <c r="AT99" s="72">
        <f t="shared" si="102"/>
        <v>9.3544915379849414</v>
      </c>
      <c r="AU99" s="72">
        <f t="shared" si="100"/>
        <v>9.3848267857945586</v>
      </c>
      <c r="AW99">
        <v>2700</v>
      </c>
      <c r="AX99">
        <f t="shared" si="104"/>
        <v>-3.5136356299049334E-2</v>
      </c>
      <c r="AY99">
        <f t="shared" si="105"/>
        <v>-5.5381213862057958E-2</v>
      </c>
      <c r="AZ99">
        <f t="shared" si="106"/>
        <v>2.0244857563008624E-2</v>
      </c>
      <c r="BA99">
        <f t="shared" si="107"/>
        <v>0.29313721974141582</v>
      </c>
      <c r="BB99">
        <f t="shared" si="108"/>
        <v>0.29990348887481905</v>
      </c>
      <c r="BC99">
        <f t="shared" si="109"/>
        <v>-0.37452201745128955</v>
      </c>
      <c r="BD99">
        <f t="shared" si="110"/>
        <v>-0.18948102770933428</v>
      </c>
      <c r="BE99">
        <f t="shared" si="103"/>
        <v>11.619139528988795</v>
      </c>
      <c r="BF99">
        <f t="shared" si="103"/>
        <v>11.615442048856556</v>
      </c>
      <c r="BG99">
        <f t="shared" si="103"/>
        <v>11.623773637996344</v>
      </c>
      <c r="BH99">
        <f t="shared" si="103"/>
        <v>11.604860472967937</v>
      </c>
      <c r="BI99">
        <f t="shared" si="103"/>
        <v>11.647107583467331</v>
      </c>
      <c r="BJ99">
        <f t="shared" si="103"/>
        <v>11.548904581186363</v>
      </c>
      <c r="BK99">
        <f t="shared" si="103"/>
        <v>11.760431458080131</v>
      </c>
      <c r="BL99">
        <f t="shared" si="111"/>
        <v>11.00093230837961</v>
      </c>
    </row>
    <row r="100" spans="1:64" x14ac:dyDescent="0.2">
      <c r="A100" s="75" t="s">
        <v>779</v>
      </c>
      <c r="B100" s="75"/>
      <c r="C100" s="76">
        <v>47747.758000000002</v>
      </c>
      <c r="D100" s="76"/>
      <c r="E100">
        <f t="shared" si="82"/>
        <v>-4085.0563767424887</v>
      </c>
      <c r="F100">
        <f t="shared" si="83"/>
        <v>-4085</v>
      </c>
      <c r="G100">
        <f t="shared" si="84"/>
        <v>-0.12059999999473803</v>
      </c>
      <c r="I100">
        <f t="shared" si="101"/>
        <v>-0.12059999999473803</v>
      </c>
      <c r="Q100" s="12">
        <f t="shared" si="85"/>
        <v>0.14163373570177493</v>
      </c>
      <c r="R100" s="2">
        <f t="shared" si="86"/>
        <v>32729.258000000002</v>
      </c>
      <c r="S100" s="6">
        <v>0.1</v>
      </c>
      <c r="Z100">
        <f t="shared" si="87"/>
        <v>-4085</v>
      </c>
      <c r="AA100" s="72">
        <f t="shared" si="88"/>
        <v>0.1406039611101913</v>
      </c>
      <c r="AB100" s="72">
        <f t="shared" si="89"/>
        <v>-0.11957022540315439</v>
      </c>
      <c r="AC100" s="72">
        <f t="shared" si="90"/>
        <v>-0.12059999999473803</v>
      </c>
      <c r="AD100" s="72">
        <f t="shared" si="91"/>
        <v>-0.26120396110492933</v>
      </c>
      <c r="AE100" s="72">
        <f t="shared" si="92"/>
        <v>6.822750929690544E-3</v>
      </c>
      <c r="AF100">
        <f t="shared" si="93"/>
        <v>-0.12059999999473803</v>
      </c>
      <c r="AG100" s="127"/>
      <c r="AH100">
        <f t="shared" si="94"/>
        <v>-1.0297745915836352E-3</v>
      </c>
      <c r="AI100">
        <f t="shared" si="95"/>
        <v>1.7029532751370917</v>
      </c>
      <c r="AJ100">
        <f t="shared" si="96"/>
        <v>-0.31306568985449101</v>
      </c>
      <c r="AK100">
        <f t="shared" si="97"/>
        <v>-0.28759730840688791</v>
      </c>
      <c r="AL100">
        <f t="shared" si="98"/>
        <v>2.7532428437481888</v>
      </c>
      <c r="AM100">
        <f t="shared" si="99"/>
        <v>5.0851078372984375</v>
      </c>
      <c r="AN100" s="72">
        <f t="shared" si="102"/>
        <v>9.2796273137274756</v>
      </c>
      <c r="AO100" s="72">
        <f t="shared" si="102"/>
        <v>9.2851883985626902</v>
      </c>
      <c r="AP100" s="72">
        <f t="shared" si="102"/>
        <v>9.292578484932859</v>
      </c>
      <c r="AQ100" s="72">
        <f t="shared" si="102"/>
        <v>9.3023879633595303</v>
      </c>
      <c r="AR100" s="72">
        <f t="shared" si="102"/>
        <v>9.3153908065104751</v>
      </c>
      <c r="AS100" s="72">
        <f t="shared" si="102"/>
        <v>9.3325983757993463</v>
      </c>
      <c r="AT100" s="72">
        <f t="shared" si="102"/>
        <v>9.3553291941235805</v>
      </c>
      <c r="AU100" s="72">
        <f t="shared" si="100"/>
        <v>9.3853030213986788</v>
      </c>
      <c r="AW100">
        <v>2800</v>
      </c>
      <c r="AX100">
        <f t="shared" si="104"/>
        <v>-3.7288692857291382E-2</v>
      </c>
      <c r="AY100">
        <f t="shared" si="105"/>
        <v>-5.7228159234149138E-2</v>
      </c>
      <c r="AZ100">
        <f t="shared" si="106"/>
        <v>1.9939466376857756E-2</v>
      </c>
      <c r="BA100">
        <f t="shared" si="107"/>
        <v>0.29107671732264928</v>
      </c>
      <c r="BB100">
        <f t="shared" si="108"/>
        <v>0.2927525284156825</v>
      </c>
      <c r="BC100">
        <f t="shared" si="109"/>
        <v>-0.36703475426641796</v>
      </c>
      <c r="BD100">
        <f t="shared" si="110"/>
        <v>-0.185605719123001</v>
      </c>
      <c r="BE100">
        <f t="shared" si="103"/>
        <v>11.635813238836448</v>
      </c>
      <c r="BF100">
        <f t="shared" si="103"/>
        <v>11.631441423565311</v>
      </c>
      <c r="BG100">
        <f t="shared" si="103"/>
        <v>11.641071193891285</v>
      </c>
      <c r="BH100">
        <f t="shared" si="103"/>
        <v>11.619690587771601</v>
      </c>
      <c r="BI100">
        <f t="shared" si="103"/>
        <v>11.666366722415887</v>
      </c>
      <c r="BJ100">
        <f t="shared" si="103"/>
        <v>11.560207525137114</v>
      </c>
      <c r="BK100">
        <f t="shared" si="103"/>
        <v>11.783931038397434</v>
      </c>
      <c r="BL100">
        <f t="shared" si="111"/>
        <v>11.024744088585667</v>
      </c>
    </row>
    <row r="101" spans="1:64" x14ac:dyDescent="0.2">
      <c r="A101" s="75" t="s">
        <v>839</v>
      </c>
      <c r="B101" s="75"/>
      <c r="C101" s="76">
        <v>47803.377</v>
      </c>
      <c r="D101" s="76"/>
      <c r="E101">
        <f t="shared" si="82"/>
        <v>-4059.0562271524595</v>
      </c>
      <c r="F101">
        <f t="shared" si="83"/>
        <v>-4059</v>
      </c>
      <c r="G101">
        <f t="shared" si="84"/>
        <v>-0.12027999999554595</v>
      </c>
      <c r="I101">
        <f t="shared" si="101"/>
        <v>-0.12027999999554595</v>
      </c>
      <c r="Q101" s="12">
        <f t="shared" si="85"/>
        <v>0.14060905403518095</v>
      </c>
      <c r="R101" s="2">
        <f t="shared" si="86"/>
        <v>32784.877</v>
      </c>
      <c r="S101" s="6">
        <v>0.1</v>
      </c>
      <c r="Z101">
        <f t="shared" si="87"/>
        <v>-4059</v>
      </c>
      <c r="AA101" s="72">
        <f t="shared" si="88"/>
        <v>0.14019260519291632</v>
      </c>
      <c r="AB101" s="72">
        <f t="shared" si="89"/>
        <v>-0.1198635511532813</v>
      </c>
      <c r="AC101" s="72">
        <f t="shared" si="90"/>
        <v>-0.12027999999554595</v>
      </c>
      <c r="AD101" s="72">
        <f t="shared" si="91"/>
        <v>-0.26047260518846227</v>
      </c>
      <c r="AE101" s="72">
        <f t="shared" si="92"/>
        <v>6.7845978053664548E-3</v>
      </c>
      <c r="AF101">
        <f t="shared" si="93"/>
        <v>-0.12027999999554595</v>
      </c>
      <c r="AG101" s="127"/>
      <c r="AH101">
        <f t="shared" si="94"/>
        <v>-4.1644884226464115E-4</v>
      </c>
      <c r="AI101">
        <f t="shared" si="95"/>
        <v>1.7187769747487496</v>
      </c>
      <c r="AJ101">
        <f t="shared" si="96"/>
        <v>-0.25617113522729307</v>
      </c>
      <c r="AK101">
        <f t="shared" si="97"/>
        <v>-0.24538781428564357</v>
      </c>
      <c r="AL101">
        <f t="shared" si="98"/>
        <v>2.812603048207631</v>
      </c>
      <c r="AM101">
        <f t="shared" si="99"/>
        <v>6.0242886586725986</v>
      </c>
      <c r="AN101" s="72">
        <f t="shared" ref="AN101:AT110" si="112">$AU101+$AB$7*SIN(AO101)</f>
        <v>9.3021943252397001</v>
      </c>
      <c r="AO101" s="72">
        <f t="shared" si="112"/>
        <v>9.3069298876794395</v>
      </c>
      <c r="AP101" s="72">
        <f t="shared" si="112"/>
        <v>9.3132061681945082</v>
      </c>
      <c r="AQ101" s="72">
        <f t="shared" si="112"/>
        <v>9.3215176870076544</v>
      </c>
      <c r="AR101" s="72">
        <f t="shared" si="112"/>
        <v>9.3325135102217409</v>
      </c>
      <c r="AS101" s="72">
        <f t="shared" si="112"/>
        <v>9.3470436168937603</v>
      </c>
      <c r="AT101" s="72">
        <f t="shared" si="112"/>
        <v>9.3662193127114381</v>
      </c>
      <c r="AU101" s="72">
        <f t="shared" si="100"/>
        <v>9.3914940842522547</v>
      </c>
      <c r="AW101">
        <v>2900</v>
      </c>
      <c r="AX101">
        <f t="shared" si="104"/>
        <v>-3.941431116141618E-2</v>
      </c>
      <c r="AY101">
        <f t="shared" si="105"/>
        <v>-5.9044407773039445E-2</v>
      </c>
      <c r="AZ101">
        <f t="shared" si="106"/>
        <v>1.9630096611623262E-2</v>
      </c>
      <c r="BA101">
        <f t="shared" si="107"/>
        <v>0.28907976661489143</v>
      </c>
      <c r="BB101">
        <f t="shared" si="108"/>
        <v>0.28567053363752259</v>
      </c>
      <c r="BC101">
        <f t="shared" si="109"/>
        <v>-0.35963657950085581</v>
      </c>
      <c r="BD101">
        <f t="shared" si="110"/>
        <v>-0.18178180804064276</v>
      </c>
      <c r="BE101">
        <f t="shared" si="103"/>
        <v>11.652403771703581</v>
      </c>
      <c r="BF101">
        <f t="shared" si="103"/>
        <v>11.647281828886236</v>
      </c>
      <c r="BG101">
        <f t="shared" si="103"/>
        <v>11.658320489916386</v>
      </c>
      <c r="BH101">
        <f t="shared" si="103"/>
        <v>11.634327960935783</v>
      </c>
      <c r="BI101">
        <f t="shared" si="103"/>
        <v>11.685568100176527</v>
      </c>
      <c r="BJ101">
        <f t="shared" si="103"/>
        <v>11.571451939314192</v>
      </c>
      <c r="BK101">
        <f t="shared" si="103"/>
        <v>11.80700017938757</v>
      </c>
      <c r="BL101">
        <f t="shared" si="111"/>
        <v>11.048555868791723</v>
      </c>
    </row>
    <row r="102" spans="1:64" x14ac:dyDescent="0.2">
      <c r="A102" s="75" t="s">
        <v>779</v>
      </c>
      <c r="B102" s="75"/>
      <c r="C102" s="76">
        <v>47807.650999999998</v>
      </c>
      <c r="D102" s="76"/>
      <c r="E102">
        <f t="shared" si="82"/>
        <v>-4057.0582653166171</v>
      </c>
      <c r="F102">
        <f t="shared" si="83"/>
        <v>-4057</v>
      </c>
      <c r="G102">
        <f t="shared" si="84"/>
        <v>-0.12464000000181841</v>
      </c>
      <c r="I102">
        <f t="shared" si="101"/>
        <v>-0.12464000000181841</v>
      </c>
      <c r="Q102" s="12">
        <f t="shared" si="85"/>
        <v>0.14053031831965285</v>
      </c>
      <c r="R102" s="2">
        <f t="shared" si="86"/>
        <v>32789.150999999998</v>
      </c>
      <c r="S102" s="6">
        <v>0.1</v>
      </c>
      <c r="Z102">
        <f t="shared" si="87"/>
        <v>-4057</v>
      </c>
      <c r="AA102" s="72">
        <f t="shared" si="88"/>
        <v>0.14016118011043252</v>
      </c>
      <c r="AB102" s="72">
        <f t="shared" si="89"/>
        <v>-0.12427086179259808</v>
      </c>
      <c r="AC102" s="72">
        <f t="shared" si="90"/>
        <v>-0.12464000000181841</v>
      </c>
      <c r="AD102" s="72">
        <f t="shared" si="91"/>
        <v>-0.26480118011225096</v>
      </c>
      <c r="AE102" s="72">
        <f t="shared" si="92"/>
        <v>7.0119664988840778E-3</v>
      </c>
      <c r="AF102">
        <f t="shared" si="93"/>
        <v>-0.12464000000181841</v>
      </c>
      <c r="AG102" s="127"/>
      <c r="AH102">
        <f t="shared" si="94"/>
        <v>-3.6913820922032593E-4</v>
      </c>
      <c r="AI102">
        <f t="shared" si="95"/>
        <v>1.7198981074497701</v>
      </c>
      <c r="AJ102">
        <f t="shared" si="96"/>
        <v>-0.25172210635475489</v>
      </c>
      <c r="AK102">
        <f t="shared" si="97"/>
        <v>-0.24207898239849218</v>
      </c>
      <c r="AL102">
        <f t="shared" si="98"/>
        <v>2.8172028721622739</v>
      </c>
      <c r="AM102">
        <f t="shared" si="99"/>
        <v>6.1112623021654553</v>
      </c>
      <c r="AN102" s="72">
        <f t="shared" si="112"/>
        <v>9.3039346251594814</v>
      </c>
      <c r="AO102" s="72">
        <f t="shared" si="112"/>
        <v>9.3086056620790423</v>
      </c>
      <c r="AP102" s="72">
        <f t="shared" si="112"/>
        <v>9.3147952674704779</v>
      </c>
      <c r="AQ102" s="72">
        <f t="shared" si="112"/>
        <v>9.3229906605663082</v>
      </c>
      <c r="AR102" s="72">
        <f t="shared" si="112"/>
        <v>9.3338313792818326</v>
      </c>
      <c r="AS102" s="72">
        <f t="shared" si="112"/>
        <v>9.3481550522795729</v>
      </c>
      <c r="AT102" s="72">
        <f t="shared" si="112"/>
        <v>9.3670570565631444</v>
      </c>
      <c r="AU102" s="72">
        <f t="shared" si="100"/>
        <v>9.3919703198563749</v>
      </c>
      <c r="AW102">
        <v>3000</v>
      </c>
      <c r="AX102">
        <f t="shared" si="104"/>
        <v>-4.1513142123929307E-2</v>
      </c>
      <c r="AY102">
        <f t="shared" si="105"/>
        <v>-6.0829959478728907E-2</v>
      </c>
      <c r="AZ102">
        <f t="shared" si="106"/>
        <v>1.9316817354799599E-2</v>
      </c>
      <c r="BA102">
        <f t="shared" si="107"/>
        <v>0.28714392837201175</v>
      </c>
      <c r="BB102">
        <f t="shared" si="108"/>
        <v>0.27865426889053885</v>
      </c>
      <c r="BC102">
        <f t="shared" si="109"/>
        <v>-0.35232312493939166</v>
      </c>
      <c r="BD102">
        <f t="shared" si="110"/>
        <v>-0.17800673813817133</v>
      </c>
      <c r="BE102">
        <f t="shared" ref="BE102:BK111" si="113">$BL102+$AB$7*SIN(BF102)</f>
        <v>11.668916248014098</v>
      </c>
      <c r="BF102">
        <f t="shared" si="113"/>
        <v>11.66296598869009</v>
      </c>
      <c r="BG102">
        <f t="shared" si="113"/>
        <v>11.675523940413079</v>
      </c>
      <c r="BH102">
        <f t="shared" si="113"/>
        <v>11.648781649156208</v>
      </c>
      <c r="BI102">
        <f t="shared" si="113"/>
        <v>11.704704215151974</v>
      </c>
      <c r="BJ102">
        <f t="shared" si="113"/>
        <v>11.582660040169976</v>
      </c>
      <c r="BK102">
        <f t="shared" si="113"/>
        <v>11.829639302107731</v>
      </c>
      <c r="BL102">
        <f t="shared" si="111"/>
        <v>11.07236764899778</v>
      </c>
    </row>
    <row r="103" spans="1:64" x14ac:dyDescent="0.2">
      <c r="A103" s="75" t="s">
        <v>841</v>
      </c>
      <c r="B103" s="75"/>
      <c r="C103" s="76">
        <v>48096.47</v>
      </c>
      <c r="D103" s="76"/>
      <c r="E103">
        <f t="shared" si="82"/>
        <v>-3922.0443814919722</v>
      </c>
      <c r="F103">
        <f t="shared" si="83"/>
        <v>-3922</v>
      </c>
      <c r="G103">
        <f t="shared" si="84"/>
        <v>-9.4939999995403923E-2</v>
      </c>
      <c r="I103">
        <f t="shared" si="101"/>
        <v>-9.4939999995403923E-2</v>
      </c>
      <c r="Q103" s="12">
        <f t="shared" si="85"/>
        <v>0.13524404441800783</v>
      </c>
      <c r="R103" s="2">
        <f t="shared" si="86"/>
        <v>33077.97</v>
      </c>
      <c r="S103" s="6">
        <v>0.1</v>
      </c>
      <c r="Z103">
        <f t="shared" si="87"/>
        <v>-3922</v>
      </c>
      <c r="AA103" s="72">
        <f t="shared" si="88"/>
        <v>0.13808866131538447</v>
      </c>
      <c r="AB103" s="72">
        <f t="shared" si="89"/>
        <v>-9.7784616892780576E-2</v>
      </c>
      <c r="AC103" s="72">
        <f t="shared" si="90"/>
        <v>-9.4939999995403923E-2</v>
      </c>
      <c r="AD103" s="72">
        <f t="shared" si="91"/>
        <v>-0.23302866131078839</v>
      </c>
      <c r="AE103" s="72">
        <f t="shared" si="92"/>
        <v>5.4302356992298132E-3</v>
      </c>
      <c r="AF103">
        <f t="shared" si="93"/>
        <v>-9.4939999995403923E-2</v>
      </c>
      <c r="AG103" s="127"/>
      <c r="AH103">
        <f t="shared" si="94"/>
        <v>2.8446168973766529E-3</v>
      </c>
      <c r="AI103">
        <f t="shared" si="95"/>
        <v>1.7594934162842102</v>
      </c>
      <c r="AJ103">
        <f t="shared" si="96"/>
        <v>6.3269623515710305E-2</v>
      </c>
      <c r="AK103">
        <f t="shared" si="97"/>
        <v>-5.0268727643865444E-3</v>
      </c>
      <c r="AL103">
        <f t="shared" si="98"/>
        <v>3.1349740322117174</v>
      </c>
      <c r="AM103">
        <f t="shared" si="99"/>
        <v>302.1766293498473</v>
      </c>
      <c r="AN103" s="72">
        <f t="shared" si="112"/>
        <v>9.4223310310558333</v>
      </c>
      <c r="AO103" s="72">
        <f t="shared" si="112"/>
        <v>9.4224275063966214</v>
      </c>
      <c r="AP103" s="72">
        <f t="shared" si="112"/>
        <v>9.4225545298545867</v>
      </c>
      <c r="AQ103" s="72">
        <f t="shared" si="112"/>
        <v>9.4227217741834988</v>
      </c>
      <c r="AR103" s="72">
        <f t="shared" si="112"/>
        <v>9.4229419748846546</v>
      </c>
      <c r="AS103" s="72">
        <f t="shared" si="112"/>
        <v>9.423231899970224</v>
      </c>
      <c r="AT103" s="72">
        <f t="shared" si="112"/>
        <v>9.4236136267859045</v>
      </c>
      <c r="AU103" s="72">
        <f t="shared" si="100"/>
        <v>9.4241162231345506</v>
      </c>
      <c r="AW103">
        <v>3100</v>
      </c>
      <c r="AX103">
        <f t="shared" si="104"/>
        <v>-4.3585118173166577E-2</v>
      </c>
      <c r="AY103">
        <f t="shared" si="105"/>
        <v>-6.2584814351217516E-2</v>
      </c>
      <c r="AZ103">
        <f t="shared" si="106"/>
        <v>1.8999696178050939E-2</v>
      </c>
      <c r="BA103">
        <f t="shared" si="107"/>
        <v>0.28526693100226741</v>
      </c>
      <c r="BB103">
        <f t="shared" si="108"/>
        <v>0.27170069382792456</v>
      </c>
      <c r="BC103">
        <f t="shared" si="109"/>
        <v>-0.34509029639255218</v>
      </c>
      <c r="BD103">
        <f t="shared" si="110"/>
        <v>-0.1742781167504053</v>
      </c>
      <c r="BE103">
        <f t="shared" si="113"/>
        <v>11.685355457159851</v>
      </c>
      <c r="BF103">
        <f t="shared" si="113"/>
        <v>11.678496862817475</v>
      </c>
      <c r="BG103">
        <f t="shared" si="113"/>
        <v>11.692683293700213</v>
      </c>
      <c r="BH103">
        <f t="shared" si="113"/>
        <v>11.663061144405919</v>
      </c>
      <c r="BI103">
        <f t="shared" si="113"/>
        <v>11.723767375081449</v>
      </c>
      <c r="BJ103">
        <f t="shared" si="113"/>
        <v>11.593852994793624</v>
      </c>
      <c r="BK103">
        <f t="shared" si="113"/>
        <v>11.851849071424322</v>
      </c>
      <c r="BL103">
        <f t="shared" si="111"/>
        <v>11.096179429203836</v>
      </c>
    </row>
    <row r="104" spans="1:64" x14ac:dyDescent="0.2">
      <c r="A104" s="75" t="s">
        <v>841</v>
      </c>
      <c r="B104" s="75"/>
      <c r="C104" s="76">
        <v>48126.402000000002</v>
      </c>
      <c r="D104" s="76"/>
      <c r="E104">
        <f t="shared" si="82"/>
        <v>-3908.0521040772619</v>
      </c>
      <c r="F104">
        <f t="shared" si="83"/>
        <v>-3908</v>
      </c>
      <c r="G104">
        <f t="shared" si="84"/>
        <v>-0.11146000000007916</v>
      </c>
      <c r="I104">
        <f t="shared" si="101"/>
        <v>-0.11146000000007916</v>
      </c>
      <c r="Q104" s="12">
        <f t="shared" si="85"/>
        <v>0.13469903991531787</v>
      </c>
      <c r="R104" s="2">
        <f t="shared" si="86"/>
        <v>33107.902000000002</v>
      </c>
      <c r="S104" s="6">
        <v>0.1</v>
      </c>
      <c r="Z104">
        <f t="shared" si="87"/>
        <v>-3908</v>
      </c>
      <c r="AA104" s="72">
        <f t="shared" si="88"/>
        <v>0.13787673351820445</v>
      </c>
      <c r="AB104" s="72">
        <f t="shared" si="89"/>
        <v>-0.11463769360296575</v>
      </c>
      <c r="AC104" s="72">
        <f t="shared" si="90"/>
        <v>-0.11146000000007916</v>
      </c>
      <c r="AD104" s="72">
        <f t="shared" si="91"/>
        <v>-0.24933673351828362</v>
      </c>
      <c r="AE104" s="72">
        <f t="shared" si="92"/>
        <v>6.2168806681567575E-3</v>
      </c>
      <c r="AF104">
        <f t="shared" si="93"/>
        <v>-0.11146000000007916</v>
      </c>
      <c r="AG104" s="127"/>
      <c r="AH104">
        <f t="shared" si="94"/>
        <v>3.1776936028865776E-3</v>
      </c>
      <c r="AI104">
        <f t="shared" si="95"/>
        <v>1.7592388939451875</v>
      </c>
      <c r="AJ104">
        <f t="shared" si="96"/>
        <v>9.650232288900229E-2</v>
      </c>
      <c r="AK104">
        <f t="shared" si="97"/>
        <v>2.029336713653607E-2</v>
      </c>
      <c r="AL104">
        <f t="shared" si="98"/>
        <v>-3.1148704496410113</v>
      </c>
      <c r="AM104">
        <f t="shared" si="99"/>
        <v>-74.839672271022096</v>
      </c>
      <c r="AN104" s="72">
        <f t="shared" si="112"/>
        <v>9.4346577385013237</v>
      </c>
      <c r="AO104" s="72">
        <f t="shared" si="112"/>
        <v>9.434268255622781</v>
      </c>
      <c r="AP104" s="72">
        <f t="shared" si="112"/>
        <v>9.4337554256911655</v>
      </c>
      <c r="AQ104" s="72">
        <f t="shared" si="112"/>
        <v>9.433080188962812</v>
      </c>
      <c r="AR104" s="72">
        <f t="shared" si="112"/>
        <v>9.4321911189693477</v>
      </c>
      <c r="AS104" s="72">
        <f t="shared" si="112"/>
        <v>9.4310205080386265</v>
      </c>
      <c r="AT104" s="72">
        <f t="shared" si="112"/>
        <v>9.4294792136620362</v>
      </c>
      <c r="AU104" s="72">
        <f t="shared" si="100"/>
        <v>9.4274498723633986</v>
      </c>
      <c r="AW104">
        <v>3200</v>
      </c>
      <c r="AX104">
        <f t="shared" si="104"/>
        <v>-4.5630172085657707E-2</v>
      </c>
      <c r="AY104">
        <f t="shared" si="105"/>
        <v>-6.4308972390505259E-2</v>
      </c>
      <c r="AZ104">
        <f t="shared" si="106"/>
        <v>1.8678800304847552E-2</v>
      </c>
      <c r="BA104">
        <f t="shared" si="107"/>
        <v>0.28344666117331485</v>
      </c>
      <c r="BB104">
        <f t="shared" si="108"/>
        <v>0.264806966636421</v>
      </c>
      <c r="BC104">
        <f t="shared" si="109"/>
        <v>-0.33793427030930456</v>
      </c>
      <c r="BD104">
        <f t="shared" si="110"/>
        <v>-0.17059371097230058</v>
      </c>
      <c r="BE104">
        <f t="shared" si="113"/>
        <v>11.701725838281437</v>
      </c>
      <c r="BF104">
        <f t="shared" si="113"/>
        <v>11.693877673375761</v>
      </c>
      <c r="BG104">
        <f t="shared" si="113"/>
        <v>11.709799649869597</v>
      </c>
      <c r="BH104">
        <f t="shared" si="113"/>
        <v>11.67717633649813</v>
      </c>
      <c r="BI104">
        <f t="shared" si="113"/>
        <v>11.742749750871585</v>
      </c>
      <c r="BJ104">
        <f t="shared" si="113"/>
        <v>11.605050916031754</v>
      </c>
      <c r="BK104">
        <f t="shared" si="113"/>
        <v>11.873630395636006</v>
      </c>
      <c r="BL104">
        <f t="shared" si="111"/>
        <v>11.119991209409893</v>
      </c>
    </row>
    <row r="105" spans="1:64" x14ac:dyDescent="0.2">
      <c r="A105" s="75" t="s">
        <v>779</v>
      </c>
      <c r="B105" s="75"/>
      <c r="C105" s="76">
        <v>48160.627</v>
      </c>
      <c r="D105" s="76"/>
      <c r="E105">
        <f t="shared" si="82"/>
        <v>-3892.0529829186876</v>
      </c>
      <c r="F105">
        <f t="shared" si="83"/>
        <v>-3892</v>
      </c>
      <c r="G105">
        <f t="shared" si="84"/>
        <v>-0.11333999999624211</v>
      </c>
      <c r="I105">
        <f t="shared" si="101"/>
        <v>-0.11333999999624211</v>
      </c>
      <c r="Q105" s="12">
        <f t="shared" si="85"/>
        <v>0.13407691435052616</v>
      </c>
      <c r="R105" s="2">
        <f t="shared" si="86"/>
        <v>33142.127</v>
      </c>
      <c r="S105" s="6">
        <v>0.1</v>
      </c>
      <c r="Z105">
        <f t="shared" si="87"/>
        <v>-3892</v>
      </c>
      <c r="AA105" s="72">
        <f t="shared" si="88"/>
        <v>0.13763458922897631</v>
      </c>
      <c r="AB105" s="72">
        <f t="shared" si="89"/>
        <v>-0.11689767487469226</v>
      </c>
      <c r="AC105" s="72">
        <f t="shared" si="90"/>
        <v>-0.11333999999624211</v>
      </c>
      <c r="AD105" s="72">
        <f t="shared" si="91"/>
        <v>-0.25097458922521843</v>
      </c>
      <c r="AE105" s="72">
        <f t="shared" si="92"/>
        <v>6.2988244436767123E-3</v>
      </c>
      <c r="AF105">
        <f t="shared" si="93"/>
        <v>-0.11333999999624211</v>
      </c>
      <c r="AG105" s="127"/>
      <c r="AH105">
        <f t="shared" si="94"/>
        <v>3.5576748784501475E-3</v>
      </c>
      <c r="AI105">
        <f t="shared" si="95"/>
        <v>1.7579159543166951</v>
      </c>
      <c r="AJ105">
        <f t="shared" si="96"/>
        <v>0.13432427563165802</v>
      </c>
      <c r="AK105">
        <f t="shared" si="97"/>
        <v>4.9182568264205286E-2</v>
      </c>
      <c r="AL105">
        <f t="shared" si="98"/>
        <v>-3.0767916598433653</v>
      </c>
      <c r="AM105">
        <f t="shared" si="99"/>
        <v>-30.852923295788393</v>
      </c>
      <c r="AN105" s="72">
        <f t="shared" si="112"/>
        <v>9.4487423011507303</v>
      </c>
      <c r="AO105" s="72">
        <f t="shared" si="112"/>
        <v>9.4477981803130611</v>
      </c>
      <c r="AP105" s="72">
        <f t="shared" si="112"/>
        <v>9.4465548027228525</v>
      </c>
      <c r="AQ105" s="72">
        <f t="shared" si="112"/>
        <v>9.4449173644183375</v>
      </c>
      <c r="AR105" s="72">
        <f t="shared" si="112"/>
        <v>9.4427610583507988</v>
      </c>
      <c r="AS105" s="72">
        <f t="shared" si="112"/>
        <v>9.4399215928208768</v>
      </c>
      <c r="AT105" s="72">
        <f t="shared" si="112"/>
        <v>9.4361827122644915</v>
      </c>
      <c r="AU105" s="72">
        <f t="shared" si="100"/>
        <v>9.4312597571963686</v>
      </c>
      <c r="AW105">
        <v>3300</v>
      </c>
      <c r="AX105">
        <f t="shared" si="104"/>
        <v>-4.7648235848052223E-2</v>
      </c>
      <c r="AY105">
        <f t="shared" si="105"/>
        <v>-6.6002433596592136E-2</v>
      </c>
      <c r="AZ105">
        <f t="shared" si="106"/>
        <v>1.835419774853991E-2</v>
      </c>
      <c r="BA105">
        <f t="shared" si="107"/>
        <v>0.28168115470084032</v>
      </c>
      <c r="BB105">
        <f t="shared" si="108"/>
        <v>0.25797044660051094</v>
      </c>
      <c r="BC105">
        <f t="shared" si="109"/>
        <v>-0.33085149022624066</v>
      </c>
      <c r="BD105">
        <f t="shared" si="110"/>
        <v>-0.16695144384783178</v>
      </c>
      <c r="BE105">
        <f t="shared" si="113"/>
        <v>11.718031462610147</v>
      </c>
      <c r="BF105">
        <f t="shared" si="113"/>
        <v>11.709111926685907</v>
      </c>
      <c r="BG105">
        <f t="shared" si="113"/>
        <v>11.726873481954453</v>
      </c>
      <c r="BH105">
        <f t="shared" si="113"/>
        <v>11.691137473718781</v>
      </c>
      <c r="BI105">
        <f t="shared" si="113"/>
        <v>11.761643425421108</v>
      </c>
      <c r="BJ105">
        <f t="shared" si="113"/>
        <v>11.616272861693716</v>
      </c>
      <c r="BK105">
        <f t="shared" si="113"/>
        <v>11.894984425958713</v>
      </c>
      <c r="BL105">
        <f t="shared" si="111"/>
        <v>11.143802989615949</v>
      </c>
    </row>
    <row r="106" spans="1:64" x14ac:dyDescent="0.2">
      <c r="A106" s="75" t="s">
        <v>842</v>
      </c>
      <c r="B106" s="75"/>
      <c r="C106" s="76">
        <v>48496.485999999997</v>
      </c>
      <c r="D106" s="76">
        <v>7.0000000000000001E-3</v>
      </c>
      <c r="E106">
        <f t="shared" si="82"/>
        <v>-3735.0493647098428</v>
      </c>
      <c r="F106">
        <f t="shared" si="83"/>
        <v>-3735</v>
      </c>
      <c r="G106">
        <f t="shared" si="84"/>
        <v>-0.10560000000259606</v>
      </c>
      <c r="I106">
        <f t="shared" si="101"/>
        <v>-0.10560000000259606</v>
      </c>
      <c r="Q106" s="12">
        <f t="shared" si="85"/>
        <v>0.1280139950803359</v>
      </c>
      <c r="R106" s="2">
        <f t="shared" si="86"/>
        <v>33477.985999999997</v>
      </c>
      <c r="S106" s="6">
        <v>0.1</v>
      </c>
      <c r="Z106">
        <f t="shared" si="87"/>
        <v>-3735</v>
      </c>
      <c r="AA106" s="72">
        <f t="shared" si="88"/>
        <v>0.13522276919155654</v>
      </c>
      <c r="AB106" s="72">
        <f t="shared" si="89"/>
        <v>-0.11280877411381671</v>
      </c>
      <c r="AC106" s="72">
        <f t="shared" si="90"/>
        <v>-0.10560000000259606</v>
      </c>
      <c r="AD106" s="72">
        <f t="shared" si="91"/>
        <v>-0.2408227691941526</v>
      </c>
      <c r="AE106" s="72">
        <f t="shared" si="92"/>
        <v>5.7995606162340105E-3</v>
      </c>
      <c r="AF106">
        <f t="shared" si="93"/>
        <v>-0.10560000000259606</v>
      </c>
      <c r="AG106" s="127"/>
      <c r="AH106">
        <f t="shared" si="94"/>
        <v>7.2087741112206475E-3</v>
      </c>
      <c r="AI106">
        <f t="shared" si="95"/>
        <v>1.6903942223819579</v>
      </c>
      <c r="AJ106">
        <f t="shared" si="96"/>
        <v>0.47929361076287358</v>
      </c>
      <c r="AK106">
        <f t="shared" si="97"/>
        <v>0.3165617420511545</v>
      </c>
      <c r="AL106">
        <f t="shared" si="98"/>
        <v>-2.7116735113675956</v>
      </c>
      <c r="AM106">
        <f t="shared" si="99"/>
        <v>-4.5801626716357022</v>
      </c>
      <c r="AN106" s="72">
        <f t="shared" si="112"/>
        <v>9.5858651959957495</v>
      </c>
      <c r="AO106" s="72">
        <f t="shared" si="112"/>
        <v>9.5797349263507829</v>
      </c>
      <c r="AP106" s="72">
        <f t="shared" si="112"/>
        <v>9.5715708116086464</v>
      </c>
      <c r="AQ106" s="72">
        <f t="shared" si="112"/>
        <v>9.5607132659277241</v>
      </c>
      <c r="AR106" s="72">
        <f t="shared" si="112"/>
        <v>9.5462984135427948</v>
      </c>
      <c r="AS106" s="72">
        <f t="shared" si="112"/>
        <v>9.527199376829568</v>
      </c>
      <c r="AT106" s="72">
        <f t="shared" si="112"/>
        <v>9.5019504573525762</v>
      </c>
      <c r="AU106" s="72">
        <f t="shared" si="100"/>
        <v>9.4686442521198764</v>
      </c>
      <c r="AW106">
        <v>3400</v>
      </c>
      <c r="AX106">
        <f t="shared" si="104"/>
        <v>-4.9639239560623508E-2</v>
      </c>
      <c r="AY106">
        <f t="shared" si="105"/>
        <v>-6.7665197969478175E-2</v>
      </c>
      <c r="AZ106">
        <f t="shared" si="106"/>
        <v>1.8025958408854671E-2</v>
      </c>
      <c r="BA106">
        <f t="shared" si="107"/>
        <v>0.27996858767407895</v>
      </c>
      <c r="BB106">
        <f t="shared" si="108"/>
        <v>0.25118869589340964</v>
      </c>
      <c r="BC106">
        <f t="shared" si="109"/>
        <v>-0.32383866290623797</v>
      </c>
      <c r="BD106">
        <f t="shared" si="110"/>
        <v>-0.16334939055776687</v>
      </c>
      <c r="BE106">
        <f t="shared" si="113"/>
        <v>11.734276017709258</v>
      </c>
      <c r="BF106">
        <f t="shared" si="113"/>
        <v>11.72420343086511</v>
      </c>
      <c r="BG106">
        <f t="shared" si="113"/>
        <v>11.743904660125967</v>
      </c>
      <c r="BH106">
        <f t="shared" si="113"/>
        <v>11.704955121934825</v>
      </c>
      <c r="BI106">
        <f t="shared" si="113"/>
        <v>11.780440437932127</v>
      </c>
      <c r="BJ106">
        <f t="shared" si="113"/>
        <v>11.627536837551231</v>
      </c>
      <c r="BK106">
        <f t="shared" si="113"/>
        <v>11.915912555872938</v>
      </c>
      <c r="BL106">
        <f t="shared" si="111"/>
        <v>11.167614769822006</v>
      </c>
    </row>
    <row r="107" spans="1:64" x14ac:dyDescent="0.2">
      <c r="A107" s="75" t="s">
        <v>779</v>
      </c>
      <c r="B107" s="75"/>
      <c r="C107" s="76">
        <v>48898.661</v>
      </c>
      <c r="D107" s="76"/>
      <c r="E107">
        <f t="shared" si="82"/>
        <v>-3547.0450826952379</v>
      </c>
      <c r="F107">
        <f t="shared" si="83"/>
        <v>-3547</v>
      </c>
      <c r="G107">
        <f t="shared" si="84"/>
        <v>-9.6440000001166482E-2</v>
      </c>
      <c r="I107">
        <f t="shared" si="101"/>
        <v>-9.6440000001166482E-2</v>
      </c>
      <c r="Q107" s="12">
        <f t="shared" si="85"/>
        <v>0.12085348871425487</v>
      </c>
      <c r="R107" s="2">
        <f t="shared" si="86"/>
        <v>33880.161</v>
      </c>
      <c r="S107" s="6">
        <v>0.1</v>
      </c>
      <c r="Z107">
        <f t="shared" si="87"/>
        <v>-3547</v>
      </c>
      <c r="AA107" s="72">
        <f t="shared" si="88"/>
        <v>0.1320917687899239</v>
      </c>
      <c r="AB107" s="72">
        <f t="shared" si="89"/>
        <v>-0.10767828007683551</v>
      </c>
      <c r="AC107" s="72">
        <f t="shared" si="90"/>
        <v>-9.6440000001166482E-2</v>
      </c>
      <c r="AD107" s="72">
        <f t="shared" si="91"/>
        <v>-0.22853176879109038</v>
      </c>
      <c r="AE107" s="72">
        <f t="shared" si="92"/>
        <v>5.2226769346784396E-3</v>
      </c>
      <c r="AF107">
        <f t="shared" si="93"/>
        <v>-9.6440000001166482E-2</v>
      </c>
      <c r="AG107" s="127"/>
      <c r="AH107">
        <f t="shared" si="94"/>
        <v>1.1238280075669028E-2</v>
      </c>
      <c r="AI107">
        <f t="shared" si="95"/>
        <v>1.5178669516220524</v>
      </c>
      <c r="AJ107">
        <f t="shared" si="96"/>
        <v>0.77735306590742093</v>
      </c>
      <c r="AK107">
        <f t="shared" si="97"/>
        <v>0.55558018255381736</v>
      </c>
      <c r="AL107">
        <f t="shared" si="98"/>
        <v>-2.3210761089152414</v>
      </c>
      <c r="AM107">
        <f t="shared" si="99"/>
        <v>-2.2991766869348811</v>
      </c>
      <c r="AN107" s="72">
        <f t="shared" si="112"/>
        <v>9.7436441634588675</v>
      </c>
      <c r="AO107" s="72">
        <f t="shared" si="112"/>
        <v>9.7327582584628516</v>
      </c>
      <c r="AP107" s="72">
        <f t="shared" si="112"/>
        <v>9.7177530183558911</v>
      </c>
      <c r="AQ107" s="72">
        <f t="shared" si="112"/>
        <v>9.697179618223208</v>
      </c>
      <c r="AR107" s="72">
        <f t="shared" si="112"/>
        <v>9.66916084008888</v>
      </c>
      <c r="AS107" s="72">
        <f t="shared" si="112"/>
        <v>9.6313101134443002</v>
      </c>
      <c r="AT107" s="72">
        <f t="shared" si="112"/>
        <v>9.5806395237774549</v>
      </c>
      <c r="AU107" s="72">
        <f t="shared" si="100"/>
        <v>9.5134103989072631</v>
      </c>
      <c r="AW107">
        <v>3500</v>
      </c>
      <c r="AX107">
        <f t="shared" si="104"/>
        <v>-5.1603110393973042E-2</v>
      </c>
      <c r="AY107">
        <f t="shared" si="105"/>
        <v>-6.9297265509163347E-2</v>
      </c>
      <c r="AZ107">
        <f t="shared" si="106"/>
        <v>1.7694155115190308E-2</v>
      </c>
      <c r="BA107">
        <f t="shared" si="107"/>
        <v>0.27830726778442894</v>
      </c>
      <c r="BB107">
        <f t="shared" si="108"/>
        <v>0.2444594805085451</v>
      </c>
      <c r="BC107">
        <f t="shared" si="109"/>
        <v>-0.31689275404601841</v>
      </c>
      <c r="BD107">
        <f t="shared" si="110"/>
        <v>-0.15978577453307266</v>
      </c>
      <c r="BE107">
        <f t="shared" si="113"/>
        <v>11.750462793907078</v>
      </c>
      <c r="BF107">
        <f t="shared" si="113"/>
        <v>11.739156309065566</v>
      </c>
      <c r="BG107">
        <f t="shared" si="113"/>
        <v>11.760892478580006</v>
      </c>
      <c r="BH107">
        <f t="shared" si="113"/>
        <v>11.718640122544832</v>
      </c>
      <c r="BI107">
        <f t="shared" si="113"/>
        <v>11.799132824179138</v>
      </c>
      <c r="BJ107">
        <f t="shared" si="113"/>
        <v>11.638859803841738</v>
      </c>
      <c r="BK107">
        <f t="shared" si="113"/>
        <v>11.936416420333668</v>
      </c>
      <c r="BL107">
        <f t="shared" si="111"/>
        <v>11.191426550028062</v>
      </c>
    </row>
    <row r="108" spans="1:64" x14ac:dyDescent="0.2">
      <c r="A108" s="75" t="s">
        <v>779</v>
      </c>
      <c r="B108" s="75"/>
      <c r="C108" s="76">
        <v>49206.707000000002</v>
      </c>
      <c r="D108" s="76"/>
      <c r="E108">
        <f t="shared" si="82"/>
        <v>-3403.0431754223564</v>
      </c>
      <c r="F108">
        <f t="shared" si="83"/>
        <v>-3403</v>
      </c>
      <c r="G108">
        <f t="shared" si="84"/>
        <v>-9.2359999995096587E-2</v>
      </c>
      <c r="I108">
        <f t="shared" si="101"/>
        <v>-9.2359999995096587E-2</v>
      </c>
      <c r="Q108" s="12">
        <f t="shared" si="85"/>
        <v>0.11544222325031871</v>
      </c>
      <c r="R108" s="2">
        <f t="shared" si="86"/>
        <v>34188.207000000002</v>
      </c>
      <c r="S108" s="6">
        <v>0.1</v>
      </c>
      <c r="Z108">
        <f t="shared" si="87"/>
        <v>-3403</v>
      </c>
      <c r="AA108" s="72">
        <f t="shared" si="88"/>
        <v>0.12940177613148668</v>
      </c>
      <c r="AB108" s="72">
        <f t="shared" si="89"/>
        <v>-0.10631955287626456</v>
      </c>
      <c r="AC108" s="72">
        <f t="shared" si="90"/>
        <v>-9.2359999995096587E-2</v>
      </c>
      <c r="AD108" s="72">
        <f t="shared" si="91"/>
        <v>-0.22176177612658327</v>
      </c>
      <c r="AE108" s="72">
        <f t="shared" si="92"/>
        <v>4.9178285350816838E-3</v>
      </c>
      <c r="AF108">
        <f t="shared" si="93"/>
        <v>-9.2359999995096587E-2</v>
      </c>
      <c r="AG108" s="127"/>
      <c r="AH108">
        <f t="shared" si="94"/>
        <v>1.3959552881167977E-2</v>
      </c>
      <c r="AI108">
        <f t="shared" si="95"/>
        <v>1.3639162441474224</v>
      </c>
      <c r="AJ108">
        <f t="shared" si="96"/>
        <v>0.90906951254684887</v>
      </c>
      <c r="AK108">
        <f t="shared" si="97"/>
        <v>0.66664869764703183</v>
      </c>
      <c r="AL108">
        <f t="shared" si="98"/>
        <v>-2.0704778832399935</v>
      </c>
      <c r="AM108">
        <f t="shared" si="99"/>
        <v>-1.6851848656441077</v>
      </c>
      <c r="AN108" s="72">
        <f t="shared" si="112"/>
        <v>9.8567033792370573</v>
      </c>
      <c r="AO108" s="72">
        <f t="shared" si="112"/>
        <v>9.843777253021937</v>
      </c>
      <c r="AP108" s="72">
        <f t="shared" si="112"/>
        <v>9.825222206649622</v>
      </c>
      <c r="AQ108" s="72">
        <f t="shared" si="112"/>
        <v>9.7988374312014308</v>
      </c>
      <c r="AR108" s="72">
        <f t="shared" si="112"/>
        <v>9.7617786606464225</v>
      </c>
      <c r="AS108" s="72">
        <f t="shared" si="112"/>
        <v>9.7105153267855471</v>
      </c>
      <c r="AT108" s="72">
        <f t="shared" si="112"/>
        <v>9.6408244735041126</v>
      </c>
      <c r="AU108" s="72">
        <f t="shared" si="100"/>
        <v>9.5476993624039839</v>
      </c>
      <c r="AW108">
        <v>3600</v>
      </c>
      <c r="AX108">
        <f t="shared" si="104"/>
        <v>-5.3539771609990301E-2</v>
      </c>
      <c r="AY108">
        <f t="shared" si="105"/>
        <v>-7.0898636215647654E-2</v>
      </c>
      <c r="AZ108">
        <f t="shared" si="106"/>
        <v>1.7358864605657352E-2</v>
      </c>
      <c r="BA108">
        <f t="shared" si="107"/>
        <v>0.27669562583460838</v>
      </c>
      <c r="BB108">
        <f t="shared" si="108"/>
        <v>0.23778077026502412</v>
      </c>
      <c r="BC108">
        <f t="shared" si="109"/>
        <v>-0.31001098345666428</v>
      </c>
      <c r="BD108">
        <f t="shared" si="110"/>
        <v>-0.15625896343491708</v>
      </c>
      <c r="BE108">
        <f t="shared" si="113"/>
        <v>11.766594673168425</v>
      </c>
      <c r="BF108">
        <f t="shared" si="113"/>
        <v>11.753975008421156</v>
      </c>
      <c r="BG108">
        <f t="shared" si="113"/>
        <v>11.777835684787675</v>
      </c>
      <c r="BH108">
        <f t="shared" si="113"/>
        <v>11.732203549602739</v>
      </c>
      <c r="BI108">
        <f t="shared" si="113"/>
        <v>11.817712653180866</v>
      </c>
      <c r="BJ108">
        <f t="shared" si="113"/>
        <v>11.650257684986371</v>
      </c>
      <c r="BK108">
        <f t="shared" si="113"/>
        <v>11.956497894843414</v>
      </c>
      <c r="BL108">
        <f t="shared" si="111"/>
        <v>11.215238330234119</v>
      </c>
    </row>
    <row r="109" spans="1:64" x14ac:dyDescent="0.2">
      <c r="A109" s="75" t="s">
        <v>843</v>
      </c>
      <c r="B109" s="75"/>
      <c r="C109" s="76">
        <v>49232.377</v>
      </c>
      <c r="D109" s="76">
        <v>6.0000000000000001E-3</v>
      </c>
      <c r="E109">
        <f t="shared" si="82"/>
        <v>-3391.0432502173721</v>
      </c>
      <c r="F109">
        <f t="shared" si="83"/>
        <v>-3391</v>
      </c>
      <c r="G109">
        <f t="shared" si="84"/>
        <v>-9.2519999998330604E-2</v>
      </c>
      <c r="I109">
        <f t="shared" si="101"/>
        <v>-9.2519999998330604E-2</v>
      </c>
      <c r="Q109" s="12">
        <f t="shared" si="85"/>
        <v>0.11499415768524496</v>
      </c>
      <c r="R109" s="2">
        <f t="shared" si="86"/>
        <v>34213.877</v>
      </c>
      <c r="S109" s="6">
        <v>0.1</v>
      </c>
      <c r="Z109">
        <f t="shared" si="87"/>
        <v>-3391</v>
      </c>
      <c r="AA109" s="72">
        <f t="shared" si="88"/>
        <v>0.12916448000007533</v>
      </c>
      <c r="AB109" s="72">
        <f t="shared" si="89"/>
        <v>-0.10669032231316096</v>
      </c>
      <c r="AC109" s="72">
        <f t="shared" si="90"/>
        <v>-9.2519999998330604E-2</v>
      </c>
      <c r="AD109" s="72">
        <f t="shared" si="91"/>
        <v>-0.22168447999840593</v>
      </c>
      <c r="AE109" s="72">
        <f t="shared" si="92"/>
        <v>4.914400867216364E-3</v>
      </c>
      <c r="AF109">
        <f t="shared" si="93"/>
        <v>-9.2519999998330604E-2</v>
      </c>
      <c r="AG109" s="127"/>
      <c r="AH109">
        <f t="shared" si="94"/>
        <v>1.4170322314830359E-2</v>
      </c>
      <c r="AI109">
        <f t="shared" si="95"/>
        <v>1.3512487553902393</v>
      </c>
      <c r="AJ109">
        <f t="shared" si="96"/>
        <v>0.91678338996484598</v>
      </c>
      <c r="AK109">
        <f t="shared" si="97"/>
        <v>0.67340911091672784</v>
      </c>
      <c r="AL109">
        <f t="shared" si="98"/>
        <v>-2.0515725623170225</v>
      </c>
      <c r="AM109">
        <f t="shared" si="99"/>
        <v>-1.6494561615105672</v>
      </c>
      <c r="AN109" s="72">
        <f t="shared" si="112"/>
        <v>9.8657619964342889</v>
      </c>
      <c r="AO109" s="72">
        <f t="shared" si="112"/>
        <v>9.8527331352216461</v>
      </c>
      <c r="AP109" s="72">
        <f t="shared" si="112"/>
        <v>9.8339577466401238</v>
      </c>
      <c r="AQ109" s="72">
        <f t="shared" si="112"/>
        <v>9.8071654245897868</v>
      </c>
      <c r="AR109" s="72">
        <f t="shared" si="112"/>
        <v>9.7694210405713733</v>
      </c>
      <c r="AS109" s="72">
        <f t="shared" si="112"/>
        <v>9.7170880264348991</v>
      </c>
      <c r="AT109" s="72">
        <f t="shared" si="112"/>
        <v>9.6458353632643092</v>
      </c>
      <c r="AU109" s="72">
        <f t="shared" si="100"/>
        <v>9.5505567760287118</v>
      </c>
      <c r="AW109">
        <v>3700</v>
      </c>
      <c r="AX109">
        <f t="shared" si="104"/>
        <v>-5.544914165741846E-2</v>
      </c>
      <c r="AY109">
        <f t="shared" si="105"/>
        <v>-7.2469310088931108E-2</v>
      </c>
      <c r="AZ109">
        <f t="shared" si="106"/>
        <v>1.7020168431512647E-2</v>
      </c>
      <c r="BA109">
        <f t="shared" si="107"/>
        <v>0.27513220741543398</v>
      </c>
      <c r="BB109">
        <f t="shared" si="108"/>
        <v>0.23115073783919574</v>
      </c>
      <c r="BC109">
        <f t="shared" si="109"/>
        <v>-0.30319081964374078</v>
      </c>
      <c r="BD109">
        <f t="shared" si="110"/>
        <v>-0.15276746495511087</v>
      </c>
      <c r="BE109">
        <f t="shared" si="113"/>
        <v>11.782674120606433</v>
      </c>
      <c r="BF109">
        <f t="shared" si="113"/>
        <v>11.768664304782259</v>
      </c>
      <c r="BG109">
        <f t="shared" si="113"/>
        <v>11.794732510798813</v>
      </c>
      <c r="BH109">
        <f t="shared" si="113"/>
        <v>11.745656666413177</v>
      </c>
      <c r="BI109">
        <f t="shared" si="113"/>
        <v>11.836172060691112</v>
      </c>
      <c r="BJ109">
        <f t="shared" si="113"/>
        <v>11.661745382237052</v>
      </c>
      <c r="BK109">
        <f t="shared" si="113"/>
        <v>11.976159094388837</v>
      </c>
      <c r="BL109">
        <f t="shared" si="111"/>
        <v>11.239050110440175</v>
      </c>
    </row>
    <row r="110" spans="1:64" x14ac:dyDescent="0.2">
      <c r="A110" s="75" t="s">
        <v>779</v>
      </c>
      <c r="B110" s="75"/>
      <c r="C110" s="76">
        <v>49251.635000000002</v>
      </c>
      <c r="D110" s="76"/>
      <c r="E110">
        <f t="shared" si="82"/>
        <v>-3382.0407352349948</v>
      </c>
      <c r="F110">
        <f t="shared" si="83"/>
        <v>-3382</v>
      </c>
      <c r="G110">
        <f t="shared" si="84"/>
        <v>-8.7139999995997641E-2</v>
      </c>
      <c r="I110">
        <f t="shared" si="101"/>
        <v>-8.7139999995997641E-2</v>
      </c>
      <c r="Q110" s="12">
        <f t="shared" si="85"/>
        <v>0.11465839859651339</v>
      </c>
      <c r="R110" s="2">
        <f t="shared" si="86"/>
        <v>34233.135000000002</v>
      </c>
      <c r="S110" s="6">
        <v>0.1</v>
      </c>
      <c r="Z110">
        <f t="shared" si="87"/>
        <v>-3382</v>
      </c>
      <c r="AA110" s="72">
        <f t="shared" si="88"/>
        <v>0.12898514699448618</v>
      </c>
      <c r="AB110" s="72">
        <f t="shared" si="89"/>
        <v>-0.10146674839397045</v>
      </c>
      <c r="AC110" s="72">
        <f t="shared" si="90"/>
        <v>-8.7139999995997641E-2</v>
      </c>
      <c r="AD110" s="72">
        <f t="shared" si="91"/>
        <v>-0.21612514699048382</v>
      </c>
      <c r="AE110" s="72">
        <f t="shared" si="92"/>
        <v>4.6710079161658242E-3</v>
      </c>
      <c r="AF110">
        <f t="shared" si="93"/>
        <v>-8.7139999995997641E-2</v>
      </c>
      <c r="AG110" s="127"/>
      <c r="AH110">
        <f t="shared" si="94"/>
        <v>1.4326748397972804E-2</v>
      </c>
      <c r="AI110">
        <f t="shared" si="95"/>
        <v>1.3417978668338439</v>
      </c>
      <c r="AJ110">
        <f t="shared" si="96"/>
        <v>0.92227850947041035</v>
      </c>
      <c r="AK110">
        <f t="shared" si="97"/>
        <v>0.67825492040727875</v>
      </c>
      <c r="AL110">
        <f t="shared" si="98"/>
        <v>-2.0375887108150694</v>
      </c>
      <c r="AM110">
        <f t="shared" si="99"/>
        <v>-1.6237374555296114</v>
      </c>
      <c r="AN110" s="72">
        <f t="shared" si="112"/>
        <v>9.8725174922475674</v>
      </c>
      <c r="AO110" s="72">
        <f t="shared" si="112"/>
        <v>9.8594182520206353</v>
      </c>
      <c r="AP110" s="72">
        <f t="shared" si="112"/>
        <v>9.8404853840608517</v>
      </c>
      <c r="AQ110" s="72">
        <f t="shared" si="112"/>
        <v>9.813395568953025</v>
      </c>
      <c r="AR110" s="72">
        <f t="shared" si="112"/>
        <v>9.7751443689432378</v>
      </c>
      <c r="AS110" s="72">
        <f t="shared" si="112"/>
        <v>9.7220144349341719</v>
      </c>
      <c r="AT110" s="72">
        <f t="shared" si="112"/>
        <v>9.6495930210283696</v>
      </c>
      <c r="AU110" s="72">
        <f t="shared" si="100"/>
        <v>9.5526998362472568</v>
      </c>
      <c r="AW110">
        <v>3800</v>
      </c>
      <c r="AX110">
        <f t="shared" si="104"/>
        <v>-5.7331133351538957E-2</v>
      </c>
      <c r="AY110">
        <f t="shared" si="105"/>
        <v>-7.4009287129013709E-2</v>
      </c>
      <c r="AZ110">
        <f t="shared" si="106"/>
        <v>1.6678153777474752E-2</v>
      </c>
      <c r="BA110">
        <f t="shared" si="107"/>
        <v>0.27361566474546895</v>
      </c>
      <c r="BB110">
        <f t="shared" si="108"/>
        <v>0.22456775679196739</v>
      </c>
      <c r="BC110">
        <f t="shared" si="109"/>
        <v>-0.29642997373438296</v>
      </c>
      <c r="BD110">
        <f t="shared" si="110"/>
        <v>-0.14930992240249211</v>
      </c>
      <c r="BE110">
        <f t="shared" si="113"/>
        <v>11.798703178792946</v>
      </c>
      <c r="BF110">
        <f t="shared" si="113"/>
        <v>11.783229303344752</v>
      </c>
      <c r="BG110">
        <f t="shared" si="113"/>
        <v>11.811580706305429</v>
      </c>
      <c r="BH110">
        <f t="shared" si="113"/>
        <v>11.759010881867875</v>
      </c>
      <c r="BI110">
        <f t="shared" si="113"/>
        <v>11.854503279893642</v>
      </c>
      <c r="BJ110">
        <f t="shared" si="113"/>
        <v>11.673336788972321</v>
      </c>
      <c r="BK110">
        <f t="shared" si="113"/>
        <v>11.995402372241617</v>
      </c>
      <c r="BL110">
        <f t="shared" si="111"/>
        <v>11.262861890646231</v>
      </c>
    </row>
    <row r="111" spans="1:64" x14ac:dyDescent="0.2">
      <c r="A111" s="75" t="s">
        <v>779</v>
      </c>
      <c r="B111" s="75"/>
      <c r="C111" s="76">
        <v>49544.709000000003</v>
      </c>
      <c r="D111" s="76"/>
      <c r="E111">
        <f t="shared" si="82"/>
        <v>-3245.037771482529</v>
      </c>
      <c r="F111">
        <f t="shared" si="83"/>
        <v>-3245</v>
      </c>
      <c r="G111">
        <f t="shared" si="84"/>
        <v>-8.0799999996088445E-2</v>
      </c>
      <c r="I111">
        <f t="shared" si="101"/>
        <v>-8.0799999996088445E-2</v>
      </c>
      <c r="Q111" s="12">
        <f t="shared" si="85"/>
        <v>0.10957809903759491</v>
      </c>
      <c r="R111" s="2">
        <f t="shared" si="86"/>
        <v>34526.209000000003</v>
      </c>
      <c r="S111" s="6">
        <v>0.1</v>
      </c>
      <c r="Z111">
        <f t="shared" si="87"/>
        <v>-3245</v>
      </c>
      <c r="AA111" s="72">
        <f t="shared" si="88"/>
        <v>0.12611122595924515</v>
      </c>
      <c r="AB111" s="72">
        <f t="shared" si="89"/>
        <v>-9.7333126917738683E-2</v>
      </c>
      <c r="AC111" s="72">
        <f t="shared" si="90"/>
        <v>-8.0799999996088445E-2</v>
      </c>
      <c r="AD111" s="72">
        <f t="shared" si="91"/>
        <v>-0.20691122595533359</v>
      </c>
      <c r="AE111" s="72">
        <f t="shared" si="92"/>
        <v>4.2812255426339122E-3</v>
      </c>
      <c r="AF111">
        <f t="shared" si="93"/>
        <v>-8.0799999996088445E-2</v>
      </c>
      <c r="AG111" s="127"/>
      <c r="AH111">
        <f t="shared" si="94"/>
        <v>1.6533126921650237E-2</v>
      </c>
      <c r="AI111">
        <f t="shared" si="95"/>
        <v>1.2052864722576875</v>
      </c>
      <c r="AJ111">
        <f t="shared" si="96"/>
        <v>0.97931232188930406</v>
      </c>
      <c r="AK111">
        <f t="shared" si="97"/>
        <v>0.73124071490641429</v>
      </c>
      <c r="AL111">
        <f t="shared" si="98"/>
        <v>-1.8444885061041876</v>
      </c>
      <c r="AM111">
        <f t="shared" si="99"/>
        <v>-1.3193966151212932</v>
      </c>
      <c r="AN111" s="72">
        <f t="shared" ref="AN111:AT120" si="114">$AU111+$AB$7*SIN(AO111)</f>
        <v>9.9711771453176468</v>
      </c>
      <c r="AO111" s="72">
        <f t="shared" si="114"/>
        <v>9.9576760230418291</v>
      </c>
      <c r="AP111" s="72">
        <f t="shared" si="114"/>
        <v>9.9371609380063237</v>
      </c>
      <c r="AQ111" s="72">
        <f t="shared" si="114"/>
        <v>9.9064308439665361</v>
      </c>
      <c r="AR111" s="72">
        <f t="shared" si="114"/>
        <v>9.8612934020667975</v>
      </c>
      <c r="AS111" s="72">
        <f t="shared" si="114"/>
        <v>9.7966439797297014</v>
      </c>
      <c r="AT111" s="72">
        <f t="shared" si="114"/>
        <v>9.7067336434545997</v>
      </c>
      <c r="AU111" s="72">
        <f t="shared" si="100"/>
        <v>9.5853219751295526</v>
      </c>
      <c r="AW111">
        <v>3900</v>
      </c>
      <c r="AX111">
        <f t="shared" si="104"/>
        <v>-5.9185653146552358E-2</v>
      </c>
      <c r="AY111">
        <f t="shared" si="105"/>
        <v>-7.5518567335895459E-2</v>
      </c>
      <c r="AZ111">
        <f t="shared" si="106"/>
        <v>1.6332914189343097E-2</v>
      </c>
      <c r="BA111">
        <f t="shared" si="107"/>
        <v>0.2721447486755828</v>
      </c>
      <c r="BB111">
        <f t="shared" si="108"/>
        <v>0.2180303985776067</v>
      </c>
      <c r="BC111">
        <f t="shared" si="109"/>
        <v>-0.28972639271734452</v>
      </c>
      <c r="BD111">
        <f t="shared" si="110"/>
        <v>-0.14588511005114085</v>
      </c>
      <c r="BE111">
        <f t="shared" si="113"/>
        <v>11.814683464984018</v>
      </c>
      <c r="BF111">
        <f t="shared" si="113"/>
        <v>11.797675435302635</v>
      </c>
      <c r="BG111">
        <f t="shared" si="113"/>
        <v>11.828377573191698</v>
      </c>
      <c r="BH111">
        <f t="shared" si="113"/>
        <v>11.772277706766982</v>
      </c>
      <c r="BI111">
        <f t="shared" si="113"/>
        <v>11.872698669653538</v>
      </c>
      <c r="BJ111">
        <f t="shared" si="113"/>
        <v>11.68504480836833</v>
      </c>
      <c r="BK111">
        <f t="shared" si="113"/>
        <v>12.014230318624199</v>
      </c>
      <c r="BL111">
        <f t="shared" si="111"/>
        <v>11.286673670852288</v>
      </c>
    </row>
    <row r="112" spans="1:64" x14ac:dyDescent="0.2">
      <c r="A112" s="75" t="s">
        <v>779</v>
      </c>
      <c r="B112" s="75"/>
      <c r="C112" s="76">
        <v>49574.652000000002</v>
      </c>
      <c r="D112" s="76"/>
      <c r="E112">
        <f t="shared" si="82"/>
        <v>-3231.0403519105439</v>
      </c>
      <c r="F112">
        <f t="shared" si="83"/>
        <v>-3231</v>
      </c>
      <c r="G112">
        <f t="shared" si="84"/>
        <v>-8.6319999994884711E-2</v>
      </c>
      <c r="I112">
        <f t="shared" si="101"/>
        <v>-8.6319999994884711E-2</v>
      </c>
      <c r="Q112" s="12">
        <f t="shared" si="85"/>
        <v>0.10906218899341272</v>
      </c>
      <c r="R112" s="2">
        <f t="shared" si="86"/>
        <v>34556.152000000002</v>
      </c>
      <c r="S112" s="6">
        <v>0.1</v>
      </c>
      <c r="Z112">
        <f t="shared" si="87"/>
        <v>-3231</v>
      </c>
      <c r="AA112" s="72">
        <f t="shared" si="88"/>
        <v>0.12580249064725085</v>
      </c>
      <c r="AB112" s="72">
        <f t="shared" si="89"/>
        <v>-0.10306030164872285</v>
      </c>
      <c r="AC112" s="72">
        <f t="shared" si="90"/>
        <v>-8.6319999994884711E-2</v>
      </c>
      <c r="AD112" s="72">
        <f t="shared" si="91"/>
        <v>-0.21212249064213556</v>
      </c>
      <c r="AE112" s="72">
        <f t="shared" si="92"/>
        <v>4.499595103622289E-3</v>
      </c>
      <c r="AF112">
        <f t="shared" si="93"/>
        <v>-8.6319999994884711E-2</v>
      </c>
      <c r="AG112" s="127"/>
      <c r="AH112">
        <f t="shared" si="94"/>
        <v>1.6740301653838136E-2</v>
      </c>
      <c r="AI112">
        <f t="shared" si="95"/>
        <v>1.1922717221516042</v>
      </c>
      <c r="AJ112">
        <f t="shared" si="96"/>
        <v>0.98275055759385666</v>
      </c>
      <c r="AK112">
        <f t="shared" si="97"/>
        <v>0.73477010261013376</v>
      </c>
      <c r="AL112">
        <f t="shared" si="98"/>
        <v>-1.826733646376449</v>
      </c>
      <c r="AM112">
        <f t="shared" si="99"/>
        <v>-1.2953463547295774</v>
      </c>
      <c r="AN112" s="72">
        <f t="shared" si="114"/>
        <v>9.9808115480910224</v>
      </c>
      <c r="AO112" s="72">
        <f t="shared" si="114"/>
        <v>9.9673349923564185</v>
      </c>
      <c r="AP112" s="72">
        <f t="shared" si="114"/>
        <v>9.9467421595514622</v>
      </c>
      <c r="AQ112" s="72">
        <f t="shared" si="114"/>
        <v>9.9157353812405749</v>
      </c>
      <c r="AR112" s="72">
        <f t="shared" si="114"/>
        <v>9.8699860837039743</v>
      </c>
      <c r="AS112" s="72">
        <f t="shared" si="114"/>
        <v>9.8042288233771053</v>
      </c>
      <c r="AT112" s="72">
        <f t="shared" si="114"/>
        <v>9.7125659939461446</v>
      </c>
      <c r="AU112" s="72">
        <f t="shared" si="100"/>
        <v>9.5886556243584007</v>
      </c>
      <c r="AW112">
        <v>4000</v>
      </c>
      <c r="AX112">
        <f t="shared" si="104"/>
        <v>-6.1012600508205589E-2</v>
      </c>
      <c r="AY112">
        <f t="shared" si="105"/>
        <v>-7.6997150709576329E-2</v>
      </c>
      <c r="AZ112">
        <f t="shared" si="106"/>
        <v>1.5984550201370743E-2</v>
      </c>
      <c r="BA112">
        <f t="shared" si="107"/>
        <v>0.27071830086600623</v>
      </c>
      <c r="BB112">
        <f t="shared" si="108"/>
        <v>0.21153742853448171</v>
      </c>
      <c r="BC112">
        <f t="shared" si="109"/>
        <v>-0.28307825197868652</v>
      </c>
      <c r="BD112">
        <f t="shared" si="110"/>
        <v>-0.14249192823551218</v>
      </c>
      <c r="BE112">
        <f t="shared" ref="BE112:BK121" si="115">$BL112+$AB$7*SIN(BF112)</f>
        <v>11.830616171337292</v>
      </c>
      <c r="BF112">
        <f t="shared" si="115"/>
        <v>11.812008450674949</v>
      </c>
      <c r="BG112">
        <f t="shared" si="115"/>
        <v>11.845120001317367</v>
      </c>
      <c r="BH112">
        <f t="shared" si="115"/>
        <v>11.785468710346635</v>
      </c>
      <c r="BI112">
        <f t="shared" si="115"/>
        <v>11.890750740644252</v>
      </c>
      <c r="BJ112">
        <f t="shared" si="115"/>
        <v>11.696881373179435</v>
      </c>
      <c r="BK112">
        <f t="shared" si="115"/>
        <v>12.032645759241211</v>
      </c>
      <c r="BL112">
        <f t="shared" si="111"/>
        <v>11.310485451058344</v>
      </c>
    </row>
    <row r="113" spans="1:64" x14ac:dyDescent="0.2">
      <c r="A113" s="75" t="s">
        <v>844</v>
      </c>
      <c r="B113" s="75"/>
      <c r="C113" s="76">
        <v>49600.322</v>
      </c>
      <c r="D113" s="76">
        <v>3.0000000000000001E-3</v>
      </c>
      <c r="E113">
        <f t="shared" si="82"/>
        <v>-3219.0404267055596</v>
      </c>
      <c r="F113">
        <f t="shared" si="83"/>
        <v>-3219</v>
      </c>
      <c r="G113">
        <f t="shared" si="84"/>
        <v>-8.6479999998118728E-2</v>
      </c>
      <c r="I113">
        <f t="shared" si="101"/>
        <v>-8.6479999998118728E-2</v>
      </c>
      <c r="Q113" s="12">
        <f t="shared" si="85"/>
        <v>0.10862045925471162</v>
      </c>
      <c r="R113" s="2">
        <f t="shared" si="86"/>
        <v>34581.822</v>
      </c>
      <c r="S113" s="6">
        <v>0.1</v>
      </c>
      <c r="Z113">
        <f t="shared" si="87"/>
        <v>-3219</v>
      </c>
      <c r="AA113" s="72">
        <f t="shared" si="88"/>
        <v>0.12553569013512078</v>
      </c>
      <c r="AB113" s="72">
        <f t="shared" si="89"/>
        <v>-0.10339523087852791</v>
      </c>
      <c r="AC113" s="72">
        <f t="shared" si="90"/>
        <v>-8.6479999998118728E-2</v>
      </c>
      <c r="AD113" s="72">
        <f t="shared" si="91"/>
        <v>-0.21201569013323951</v>
      </c>
      <c r="AE113" s="72">
        <f t="shared" si="92"/>
        <v>4.4950652862673834E-3</v>
      </c>
      <c r="AF113">
        <f t="shared" si="93"/>
        <v>-8.6479999998118728E-2</v>
      </c>
      <c r="AG113" s="127"/>
      <c r="AH113">
        <f t="shared" si="94"/>
        <v>1.6915230880409179E-2</v>
      </c>
      <c r="AI113">
        <f t="shared" si="95"/>
        <v>1.1812695925888872</v>
      </c>
      <c r="AJ113">
        <f t="shared" si="96"/>
        <v>0.98540455904647528</v>
      </c>
      <c r="AK113">
        <f t="shared" si="97"/>
        <v>0.7375614236329805</v>
      </c>
      <c r="AL113">
        <f t="shared" si="98"/>
        <v>-1.8117887449209753</v>
      </c>
      <c r="AM113">
        <f t="shared" si="99"/>
        <v>-1.2755271822428458</v>
      </c>
      <c r="AN113" s="72">
        <f t="shared" si="114"/>
        <v>9.9890032178287012</v>
      </c>
      <c r="AO113" s="72">
        <f t="shared" si="114"/>
        <v>9.9755564860717385</v>
      </c>
      <c r="AP113" s="72">
        <f t="shared" si="114"/>
        <v>9.9549088867675835</v>
      </c>
      <c r="AQ113" s="72">
        <f t="shared" si="114"/>
        <v>9.9236790693007144</v>
      </c>
      <c r="AR113" s="72">
        <f t="shared" si="114"/>
        <v>9.8774194203488825</v>
      </c>
      <c r="AS113" s="72">
        <f t="shared" si="114"/>
        <v>9.8107234907070708</v>
      </c>
      <c r="AT113" s="72">
        <f t="shared" si="114"/>
        <v>9.7175640565496906</v>
      </c>
      <c r="AU113" s="72">
        <f t="shared" si="100"/>
        <v>9.5915130379831286</v>
      </c>
      <c r="AW113">
        <v>4100</v>
      </c>
      <c r="AX113">
        <f t="shared" si="104"/>
        <v>-6.2811867393119336E-2</v>
      </c>
      <c r="AY113">
        <f t="shared" si="105"/>
        <v>-7.844503725005636E-2</v>
      </c>
      <c r="AZ113">
        <f t="shared" si="106"/>
        <v>1.5633169856937031E-2</v>
      </c>
      <c r="BA113">
        <f t="shared" si="107"/>
        <v>0.26933524614786253</v>
      </c>
      <c r="BB113">
        <f t="shared" si="108"/>
        <v>0.20508780087142164</v>
      </c>
      <c r="BC113">
        <f t="shared" si="109"/>
        <v>-0.27648394713055008</v>
      </c>
      <c r="BD113">
        <f t="shared" si="110"/>
        <v>-0.13912939818564493</v>
      </c>
      <c r="BE113">
        <f t="shared" si="115"/>
        <v>11.846502068160607</v>
      </c>
      <c r="BF113">
        <f t="shared" si="115"/>
        <v>11.826234407476862</v>
      </c>
      <c r="BG113">
        <f t="shared" si="115"/>
        <v>11.861804505302</v>
      </c>
      <c r="BH113">
        <f t="shared" si="115"/>
        <v>11.798595477214253</v>
      </c>
      <c r="BI113">
        <f t="shared" si="115"/>
        <v>11.90865217963613</v>
      </c>
      <c r="BJ113">
        <f t="shared" si="115"/>
        <v>11.708857467372088</v>
      </c>
      <c r="BK113">
        <f t="shared" si="115"/>
        <v>12.050651753677361</v>
      </c>
      <c r="BL113">
        <f t="shared" si="111"/>
        <v>11.334297231264401</v>
      </c>
    </row>
    <row r="114" spans="1:64" x14ac:dyDescent="0.2">
      <c r="A114" s="75" t="s">
        <v>845</v>
      </c>
      <c r="B114" s="75"/>
      <c r="C114" s="76">
        <v>49895.531999999999</v>
      </c>
      <c r="D114" s="76">
        <v>3.0000000000000001E-3</v>
      </c>
      <c r="E114">
        <f t="shared" si="82"/>
        <v>-3081.0389495040154</v>
      </c>
      <c r="F114">
        <f t="shared" si="83"/>
        <v>-3081</v>
      </c>
      <c r="G114">
        <f t="shared" si="84"/>
        <v>-8.3319999997911509E-2</v>
      </c>
      <c r="I114">
        <f t="shared" si="101"/>
        <v>-8.3319999997911509E-2</v>
      </c>
      <c r="Q114" s="12">
        <f t="shared" si="85"/>
        <v>0.10357233848201197</v>
      </c>
      <c r="R114" s="2">
        <f t="shared" si="86"/>
        <v>34877.031999999999</v>
      </c>
      <c r="S114" s="6">
        <v>0.1</v>
      </c>
      <c r="Z114">
        <f t="shared" si="87"/>
        <v>-3081</v>
      </c>
      <c r="AA114" s="72">
        <f t="shared" si="88"/>
        <v>0.12232911916771566</v>
      </c>
      <c r="AB114" s="72">
        <f t="shared" si="89"/>
        <v>-0.1020767806836152</v>
      </c>
      <c r="AC114" s="72">
        <f t="shared" si="90"/>
        <v>-8.3319999997911509E-2</v>
      </c>
      <c r="AD114" s="72">
        <f t="shared" si="91"/>
        <v>-0.20564911916562717</v>
      </c>
      <c r="AE114" s="72">
        <f t="shared" si="92"/>
        <v>4.2291560213598327E-3</v>
      </c>
      <c r="AF114">
        <f t="shared" si="93"/>
        <v>-8.3319999997911509E-2</v>
      </c>
      <c r="AG114" s="127"/>
      <c r="AH114">
        <f t="shared" si="94"/>
        <v>1.8756780685703685E-2</v>
      </c>
      <c r="AI114">
        <f t="shared" si="95"/>
        <v>1.0652081746966633</v>
      </c>
      <c r="AJ114">
        <f t="shared" si="96"/>
        <v>0.99987150830951155</v>
      </c>
      <c r="AK114">
        <f t="shared" si="97"/>
        <v>0.75670563152495407</v>
      </c>
      <c r="AL114">
        <f t="shared" si="98"/>
        <v>-1.6567577326270093</v>
      </c>
      <c r="AM114">
        <f t="shared" si="99"/>
        <v>-1.089879858384768</v>
      </c>
      <c r="AN114" s="72">
        <f t="shared" si="114"/>
        <v>10.07884580082438</v>
      </c>
      <c r="AO114" s="72">
        <f t="shared" si="114"/>
        <v>10.066250478685749</v>
      </c>
      <c r="AP114" s="72">
        <f t="shared" si="114"/>
        <v>10.045708691823952</v>
      </c>
      <c r="AQ114" s="72">
        <f t="shared" si="114"/>
        <v>10.012835984821587</v>
      </c>
      <c r="AR114" s="72">
        <f t="shared" si="114"/>
        <v>9.9616665740698487</v>
      </c>
      <c r="AS114" s="72">
        <f t="shared" si="114"/>
        <v>9.8849399361323549</v>
      </c>
      <c r="AT114" s="72">
        <f t="shared" si="114"/>
        <v>9.7749634145749109</v>
      </c>
      <c r="AU114" s="72">
        <f t="shared" si="100"/>
        <v>9.6243732946674854</v>
      </c>
      <c r="AW114">
        <v>4200</v>
      </c>
      <c r="AX114">
        <f t="shared" si="104"/>
        <v>-6.4583337840117189E-2</v>
      </c>
      <c r="AY114">
        <f t="shared" si="105"/>
        <v>-7.9862226957335525E-2</v>
      </c>
      <c r="AZ114">
        <f t="shared" si="106"/>
        <v>1.5278889117218329E-2</v>
      </c>
      <c r="BA114">
        <f t="shared" si="107"/>
        <v>0.26799458508449225</v>
      </c>
      <c r="BB114">
        <f t="shared" si="108"/>
        <v>0.19868065267510357</v>
      </c>
      <c r="BC114">
        <f t="shared" si="109"/>
        <v>-0.26994208514327533</v>
      </c>
      <c r="BD114">
        <f t="shared" si="110"/>
        <v>-0.13579665660254903</v>
      </c>
      <c r="BE114">
        <f t="shared" si="115"/>
        <v>11.862341510196394</v>
      </c>
      <c r="BF114">
        <f t="shared" si="115"/>
        <v>11.840359657422225</v>
      </c>
      <c r="BG114">
        <f t="shared" si="115"/>
        <v>11.878427262097336</v>
      </c>
      <c r="BH114">
        <f t="shared" si="115"/>
        <v>11.811669564875944</v>
      </c>
      <c r="BI114">
        <f t="shared" si="115"/>
        <v>11.926395872199196</v>
      </c>
      <c r="BJ114">
        <f t="shared" si="115"/>
        <v>11.720983149365951</v>
      </c>
      <c r="BK114">
        <f t="shared" si="115"/>
        <v>12.068251593662731</v>
      </c>
      <c r="BL114">
        <f t="shared" si="111"/>
        <v>11.358109011470457</v>
      </c>
    </row>
    <row r="115" spans="1:64" x14ac:dyDescent="0.2">
      <c r="A115" s="75" t="s">
        <v>848</v>
      </c>
      <c r="B115" s="75"/>
      <c r="C115" s="76">
        <v>51369.449000000001</v>
      </c>
      <c r="D115" s="76">
        <v>4.0000000000000001E-3</v>
      </c>
      <c r="E115">
        <f t="shared" si="82"/>
        <v>-2392.0286745388412</v>
      </c>
      <c r="F115">
        <f t="shared" si="83"/>
        <v>-2392</v>
      </c>
      <c r="G115">
        <f t="shared" si="84"/>
        <v>-6.1340000000200234E-2</v>
      </c>
      <c r="I115">
        <f t="shared" si="101"/>
        <v>-6.1340000000200234E-2</v>
      </c>
      <c r="Q115" s="12">
        <f t="shared" si="85"/>
        <v>7.9242872586240562E-2</v>
      </c>
      <c r="R115" s="2">
        <f t="shared" si="86"/>
        <v>36350.949000000001</v>
      </c>
      <c r="S115" s="6">
        <v>0.1</v>
      </c>
      <c r="Z115">
        <f t="shared" si="87"/>
        <v>-2392</v>
      </c>
      <c r="AA115" s="72">
        <f t="shared" si="88"/>
        <v>0.10358549362537596</v>
      </c>
      <c r="AB115" s="72">
        <f t="shared" si="89"/>
        <v>-8.5682621039335632E-2</v>
      </c>
      <c r="AC115" s="72">
        <f t="shared" si="90"/>
        <v>-6.1340000000200234E-2</v>
      </c>
      <c r="AD115" s="72">
        <f t="shared" si="91"/>
        <v>-0.16492549362557618</v>
      </c>
      <c r="AE115" s="72">
        <f t="shared" si="92"/>
        <v>2.7200418447639973E-3</v>
      </c>
      <c r="AF115">
        <f t="shared" si="93"/>
        <v>-6.1340000000200234E-2</v>
      </c>
      <c r="AG115" s="127"/>
      <c r="AH115">
        <f t="shared" si="94"/>
        <v>2.4342621039135402E-2</v>
      </c>
      <c r="AI115">
        <f t="shared" si="95"/>
        <v>0.71614283980260018</v>
      </c>
      <c r="AJ115">
        <f t="shared" si="96"/>
        <v>0.8991532655880734</v>
      </c>
      <c r="AK115">
        <f t="shared" si="97"/>
        <v>0.70447188122274818</v>
      </c>
      <c r="AL115">
        <f t="shared" si="98"/>
        <v>-1.1877613848712487</v>
      </c>
      <c r="AM115">
        <f t="shared" si="99"/>
        <v>-0.67519074119143296</v>
      </c>
      <c r="AN115" s="72">
        <f t="shared" si="114"/>
        <v>10.426703008645703</v>
      </c>
      <c r="AO115" s="72">
        <f t="shared" si="114"/>
        <v>10.422736384283818</v>
      </c>
      <c r="AP115" s="72">
        <f t="shared" si="114"/>
        <v>10.413171686437414</v>
      </c>
      <c r="AQ115" s="72">
        <f t="shared" si="114"/>
        <v>10.390659054333652</v>
      </c>
      <c r="AR115" s="72">
        <f t="shared" si="114"/>
        <v>10.340346771124826</v>
      </c>
      <c r="AS115" s="72">
        <f t="shared" si="114"/>
        <v>10.238234667564093</v>
      </c>
      <c r="AT115" s="72">
        <f t="shared" si="114"/>
        <v>10.058591030861965</v>
      </c>
      <c r="AU115" s="72">
        <f t="shared" si="100"/>
        <v>9.7884364602872154</v>
      </c>
      <c r="AW115">
        <v>4300</v>
      </c>
      <c r="AX115">
        <f t="shared" si="104"/>
        <v>-6.6326887677665744E-2</v>
      </c>
      <c r="AY115">
        <f t="shared" si="105"/>
        <v>-8.1248719831413838E-2</v>
      </c>
      <c r="AZ115">
        <f t="shared" si="106"/>
        <v>1.492183215374809E-2</v>
      </c>
      <c r="BA115">
        <f t="shared" si="107"/>
        <v>0.26669538675029281</v>
      </c>
      <c r="BB115">
        <f t="shared" si="108"/>
        <v>0.19231529697413374</v>
      </c>
      <c r="BC115">
        <f t="shared" si="109"/>
        <v>-0.26345147480221287</v>
      </c>
      <c r="BD115">
        <f t="shared" si="110"/>
        <v>-0.13249294997983058</v>
      </c>
      <c r="BE115">
        <f t="shared" si="115"/>
        <v>11.878134445914151</v>
      </c>
      <c r="BF115">
        <f t="shared" si="115"/>
        <v>11.854390828360565</v>
      </c>
      <c r="BG115">
        <f t="shared" si="115"/>
        <v>11.894984149154118</v>
      </c>
      <c r="BH115">
        <f t="shared" si="115"/>
        <v>11.824702462025362</v>
      </c>
      <c r="BI115">
        <f t="shared" si="115"/>
        <v>11.943974924040798</v>
      </c>
      <c r="BJ115">
        <f t="shared" si="115"/>
        <v>11.733267576647213</v>
      </c>
      <c r="BK115">
        <f t="shared" si="115"/>
        <v>12.085448801206454</v>
      </c>
      <c r="BL115">
        <f t="shared" si="111"/>
        <v>11.381920791676514</v>
      </c>
    </row>
    <row r="116" spans="1:64" x14ac:dyDescent="0.2">
      <c r="A116" s="76" t="s">
        <v>861</v>
      </c>
      <c r="B116" s="77" t="s">
        <v>854</v>
      </c>
      <c r="C116" s="76">
        <v>52137.429759999999</v>
      </c>
      <c r="D116" s="76" t="s">
        <v>862</v>
      </c>
      <c r="E116">
        <f t="shared" si="82"/>
        <v>-2033.0215970605557</v>
      </c>
      <c r="F116">
        <f t="shared" si="83"/>
        <v>-2033</v>
      </c>
      <c r="G116">
        <f t="shared" si="84"/>
        <v>-4.6199999997043051E-2</v>
      </c>
      <c r="I116">
        <f t="shared" si="101"/>
        <v>-4.6199999997043051E-2</v>
      </c>
      <c r="O116" s="25"/>
      <c r="Q116" s="12">
        <f t="shared" si="85"/>
        <v>6.7143582752575953E-2</v>
      </c>
      <c r="R116" s="2">
        <f t="shared" si="86"/>
        <v>37118.929759999999</v>
      </c>
      <c r="S116" s="6">
        <v>0.1</v>
      </c>
      <c r="Z116">
        <f t="shared" si="87"/>
        <v>-2033</v>
      </c>
      <c r="AA116" s="72">
        <f t="shared" si="88"/>
        <v>9.2906190311918366E-2</v>
      </c>
      <c r="AB116" s="72">
        <f t="shared" si="89"/>
        <v>-7.1962607556385463E-2</v>
      </c>
      <c r="AC116" s="72">
        <f t="shared" si="90"/>
        <v>-4.6199999997043051E-2</v>
      </c>
      <c r="AD116" s="72">
        <f t="shared" si="91"/>
        <v>-0.13910619030896143</v>
      </c>
      <c r="AE116" s="72">
        <f t="shared" si="92"/>
        <v>1.9350532182272997E-3</v>
      </c>
      <c r="AF116">
        <f t="shared" si="93"/>
        <v>-4.6199999997043051E-2</v>
      </c>
      <c r="AG116" s="127"/>
      <c r="AH116">
        <f t="shared" si="94"/>
        <v>2.5762607559342409E-2</v>
      </c>
      <c r="AI116">
        <f t="shared" si="95"/>
        <v>0.62077634352296074</v>
      </c>
      <c r="AJ116">
        <f t="shared" si="96"/>
        <v>0.82942338698785156</v>
      </c>
      <c r="AK116">
        <f t="shared" si="97"/>
        <v>0.65806149955534898</v>
      </c>
      <c r="AL116">
        <f t="shared" si="98"/>
        <v>-1.0480052161086693</v>
      </c>
      <c r="AM116">
        <f t="shared" si="99"/>
        <v>-0.57788883806244518</v>
      </c>
      <c r="AN116" s="72">
        <f t="shared" si="114"/>
        <v>10.563045385067234</v>
      </c>
      <c r="AO116" s="72">
        <f t="shared" si="114"/>
        <v>10.561661966734412</v>
      </c>
      <c r="AP116" s="72">
        <f t="shared" si="114"/>
        <v>10.557349578524148</v>
      </c>
      <c r="AQ116" s="72">
        <f t="shared" si="114"/>
        <v>10.544154297996512</v>
      </c>
      <c r="AR116" s="72">
        <f t="shared" si="114"/>
        <v>10.505834171473374</v>
      </c>
      <c r="AS116" s="72">
        <f t="shared" si="114"/>
        <v>10.407483529633334</v>
      </c>
      <c r="AT116" s="72">
        <f t="shared" si="114"/>
        <v>10.203695080851688</v>
      </c>
      <c r="AU116" s="72">
        <f t="shared" si="100"/>
        <v>9.873920751226958</v>
      </c>
      <c r="AW116">
        <v>4400</v>
      </c>
      <c r="AX116">
        <f t="shared" si="104"/>
        <v>-6.804238435031329E-2</v>
      </c>
      <c r="AY116">
        <f t="shared" si="105"/>
        <v>-8.2604515872291284E-2</v>
      </c>
      <c r="AZ116">
        <f t="shared" si="106"/>
        <v>1.4562131521977993E-2</v>
      </c>
      <c r="BA116">
        <f t="shared" si="107"/>
        <v>0.26543678174634</v>
      </c>
      <c r="BB116">
        <f t="shared" si="108"/>
        <v>0.18599121490430981</v>
      </c>
      <c r="BC116">
        <f t="shared" si="109"/>
        <v>-0.25701111651991843</v>
      </c>
      <c r="BD116">
        <f t="shared" si="110"/>
        <v>-0.12921762868259665</v>
      </c>
      <c r="BE116">
        <f t="shared" si="115"/>
        <v>11.893880429753764</v>
      </c>
      <c r="BF116">
        <f t="shared" si="115"/>
        <v>11.868334803665686</v>
      </c>
      <c r="BG116">
        <f t="shared" si="115"/>
        <v>11.911470783007566</v>
      </c>
      <c r="BH116">
        <f t="shared" si="115"/>
        <v>11.837705547750236</v>
      </c>
      <c r="BI116">
        <f t="shared" si="115"/>
        <v>11.96138268116764</v>
      </c>
      <c r="BJ116">
        <f t="shared" si="115"/>
        <v>11.74571903153084</v>
      </c>
      <c r="BK116">
        <f t="shared" si="115"/>
        <v>12.102247126599817</v>
      </c>
      <c r="BL116">
        <f t="shared" si="111"/>
        <v>11.40573257188257</v>
      </c>
    </row>
    <row r="117" spans="1:64" x14ac:dyDescent="0.2">
      <c r="A117" s="76" t="s">
        <v>861</v>
      </c>
      <c r="B117" s="77" t="s">
        <v>854</v>
      </c>
      <c r="C117" s="76">
        <v>52137.436699999998</v>
      </c>
      <c r="D117" s="76" t="s">
        <v>862</v>
      </c>
      <c r="E117">
        <f t="shared" ref="E117:E132" si="116">+(C117-C$7)/C$8</f>
        <v>-2033.0183528267844</v>
      </c>
      <c r="F117">
        <f t="shared" ref="F117:F132" si="117">ROUND(2*E117,0)/2</f>
        <v>-2033</v>
      </c>
      <c r="G117">
        <f t="shared" ref="G117:G132" si="118">+C117-(C$7+F117*C$8)</f>
        <v>-3.9259999997739214E-2</v>
      </c>
      <c r="I117">
        <f t="shared" si="101"/>
        <v>-3.9259999997739214E-2</v>
      </c>
      <c r="O117" s="25"/>
      <c r="Q117" s="12">
        <f t="shared" ref="Q117:Q132" si="119">+D$11+D$12*F117+D$13*F117^2</f>
        <v>6.7143582752575953E-2</v>
      </c>
      <c r="R117" s="2">
        <f t="shared" ref="R117:R132" si="120">+C117-15018.5</f>
        <v>37118.936699999998</v>
      </c>
      <c r="S117" s="6">
        <v>0.1</v>
      </c>
      <c r="Z117">
        <f t="shared" ref="Z117:Z132" si="121">F117</f>
        <v>-2033</v>
      </c>
      <c r="AA117" s="72">
        <f t="shared" ref="AA117:AA132" si="122">AB$3+AB$4*Z117+AB$5*Z117^2+AH117</f>
        <v>9.2906190311918366E-2</v>
      </c>
      <c r="AB117" s="72">
        <f t="shared" ref="AB117:AB132" si="123">IF(S117&lt;&gt;0,G117-AH117, -9999)</f>
        <v>-6.5022607557081627E-2</v>
      </c>
      <c r="AC117" s="72">
        <f t="shared" ref="AC117:AC132" si="124">+G117-P117</f>
        <v>-3.9259999997739214E-2</v>
      </c>
      <c r="AD117" s="72">
        <f t="shared" ref="AD117:AD132" si="125">IF(S117&lt;&gt;0,G117-AA117, -9999)</f>
        <v>-0.13216619030965759</v>
      </c>
      <c r="AE117" s="72">
        <f t="shared" ref="AE117:AE132" si="126">+(G117-AA117)^2*S117</f>
        <v>1.7467901860968628E-3</v>
      </c>
      <c r="AF117">
        <f t="shared" ref="AF117:AF132" si="127">IF(S117&lt;&gt;0,G117-P117, -9999)</f>
        <v>-3.9259999997739214E-2</v>
      </c>
      <c r="AG117" s="127"/>
      <c r="AH117">
        <f t="shared" ref="AH117:AH132" si="128">$AB$6*($AB$11/AI117*AJ117+$AB$12)</f>
        <v>2.5762607559342409E-2</v>
      </c>
      <c r="AI117">
        <f t="shared" ref="AI117:AI132" si="129">1+$AB$7*COS(AL117)</f>
        <v>0.62077634352296074</v>
      </c>
      <c r="AJ117">
        <f t="shared" ref="AJ117:AJ132" si="130">SIN(AL117+RADIANS($AB$9))</f>
        <v>0.82942338698785156</v>
      </c>
      <c r="AK117">
        <f t="shared" ref="AK117:AK132" si="131">$AB$7*SIN(AL117)</f>
        <v>0.65806149955534898</v>
      </c>
      <c r="AL117">
        <f t="shared" ref="AL117:AL132" si="132">2*ATAN(AM117)</f>
        <v>-1.0480052161086693</v>
      </c>
      <c r="AM117">
        <f t="shared" ref="AM117:AM132" si="133">SQRT((1+$AB$7)/(1-$AB$7))*TAN(AN117/2)</f>
        <v>-0.57788883806244518</v>
      </c>
      <c r="AN117" s="72">
        <f t="shared" si="114"/>
        <v>10.563045385067234</v>
      </c>
      <c r="AO117" s="72">
        <f t="shared" si="114"/>
        <v>10.561661966734412</v>
      </c>
      <c r="AP117" s="72">
        <f t="shared" si="114"/>
        <v>10.557349578524148</v>
      </c>
      <c r="AQ117" s="72">
        <f t="shared" si="114"/>
        <v>10.544154297996512</v>
      </c>
      <c r="AR117" s="72">
        <f t="shared" si="114"/>
        <v>10.505834171473374</v>
      </c>
      <c r="AS117" s="72">
        <f t="shared" si="114"/>
        <v>10.407483529633334</v>
      </c>
      <c r="AT117" s="72">
        <f t="shared" si="114"/>
        <v>10.203695080851688</v>
      </c>
      <c r="AU117" s="72">
        <f t="shared" ref="AU117:AU132" si="134">RADIANS($AB$9)+$AB$18*(F117-AB$15)</f>
        <v>9.873920751226958</v>
      </c>
      <c r="AW117">
        <v>4500</v>
      </c>
      <c r="AX117">
        <f t="shared" si="104"/>
        <v>-6.9729686865781848E-2</v>
      </c>
      <c r="AY117">
        <f t="shared" si="105"/>
        <v>-8.3929615079967879E-2</v>
      </c>
      <c r="AZ117">
        <f t="shared" si="106"/>
        <v>1.4199928214186031E-2</v>
      </c>
      <c r="BA117">
        <f t="shared" si="107"/>
        <v>0.26421795547284288</v>
      </c>
      <c r="BB117">
        <f t="shared" si="108"/>
        <v>0.17970804702696624</v>
      </c>
      <c r="BC117">
        <f t="shared" si="109"/>
        <v>-0.25062019154216481</v>
      </c>
      <c r="BD117">
        <f t="shared" si="110"/>
        <v>-0.1259701407987775</v>
      </c>
      <c r="BE117">
        <f t="shared" si="115"/>
        <v>11.909578637235711</v>
      </c>
      <c r="BF117">
        <f t="shared" si="115"/>
        <v>11.882198698805576</v>
      </c>
      <c r="BG117">
        <f t="shared" si="115"/>
        <v>11.927882558121881</v>
      </c>
      <c r="BH117">
        <f t="shared" si="115"/>
        <v>11.850690051801262</v>
      </c>
      <c r="BI117">
        <f t="shared" si="115"/>
        <v>11.978612749032145</v>
      </c>
      <c r="BJ117">
        <f t="shared" si="115"/>
        <v>11.758344947860703</v>
      </c>
      <c r="BK117">
        <f t="shared" si="115"/>
        <v>12.118650546289956</v>
      </c>
      <c r="BL117">
        <f t="shared" si="111"/>
        <v>11.429544352088627</v>
      </c>
    </row>
    <row r="118" spans="1:64" x14ac:dyDescent="0.2">
      <c r="A118" s="73" t="s">
        <v>948</v>
      </c>
      <c r="B118" s="78" t="s">
        <v>854</v>
      </c>
      <c r="C118" s="79">
        <v>52492.527900000001</v>
      </c>
      <c r="D118" s="79">
        <v>5.9999999999999995E-4</v>
      </c>
      <c r="E118">
        <f t="shared" si="116"/>
        <v>-1867.0242803317149</v>
      </c>
      <c r="F118">
        <f t="shared" si="117"/>
        <v>-1867</v>
      </c>
      <c r="G118">
        <f t="shared" si="118"/>
        <v>-5.1939999997557607E-2</v>
      </c>
      <c r="J118">
        <f>G118</f>
        <v>-5.1939999997557607E-2</v>
      </c>
      <c r="Q118" s="12">
        <f t="shared" si="119"/>
        <v>6.1682686508573691E-2</v>
      </c>
      <c r="R118" s="2">
        <f t="shared" si="120"/>
        <v>37474.027900000001</v>
      </c>
      <c r="S118" s="6">
        <v>1</v>
      </c>
      <c r="Z118">
        <f t="shared" si="121"/>
        <v>-1867</v>
      </c>
      <c r="AA118" s="72">
        <f t="shared" si="122"/>
        <v>8.7896147949152459E-2</v>
      </c>
      <c r="AB118" s="72">
        <f t="shared" si="123"/>
        <v>-7.8153461438136368E-2</v>
      </c>
      <c r="AC118" s="72">
        <f t="shared" si="124"/>
        <v>-5.1939999997557607E-2</v>
      </c>
      <c r="AD118" s="72">
        <f t="shared" si="125"/>
        <v>-0.13983614794671007</v>
      </c>
      <c r="AE118" s="72">
        <f t="shared" si="126"/>
        <v>1.9554148272574186E-2</v>
      </c>
      <c r="AF118">
        <f t="shared" si="127"/>
        <v>-5.1939999997557607E-2</v>
      </c>
      <c r="AG118" s="127"/>
      <c r="AH118">
        <f t="shared" si="128"/>
        <v>2.6213461440578761E-2</v>
      </c>
      <c r="AI118">
        <f t="shared" si="129"/>
        <v>0.58670930102671137</v>
      </c>
      <c r="AJ118">
        <f t="shared" si="130"/>
        <v>0.79891253033281606</v>
      </c>
      <c r="AK118">
        <f t="shared" si="131"/>
        <v>0.63721763705269541</v>
      </c>
      <c r="AL118">
        <f t="shared" si="132"/>
        <v>-0.9954154852507282</v>
      </c>
      <c r="AM118">
        <f t="shared" si="133"/>
        <v>-0.54332983383319411</v>
      </c>
      <c r="AN118" s="72">
        <f t="shared" si="114"/>
        <v>10.619731190646275</v>
      </c>
      <c r="AO118" s="72">
        <f t="shared" si="114"/>
        <v>10.618970696061792</v>
      </c>
      <c r="AP118" s="72">
        <f t="shared" si="114"/>
        <v>10.616257342498432</v>
      </c>
      <c r="AQ118" s="72">
        <f t="shared" si="114"/>
        <v>10.606723253582004</v>
      </c>
      <c r="AR118" s="72">
        <f t="shared" si="114"/>
        <v>10.574847457273593</v>
      </c>
      <c r="AS118" s="72">
        <f t="shared" si="114"/>
        <v>10.481652824879282</v>
      </c>
      <c r="AT118" s="72">
        <f t="shared" si="114"/>
        <v>10.270002027872783</v>
      </c>
      <c r="AU118" s="72">
        <f t="shared" si="134"/>
        <v>9.9134483063690109</v>
      </c>
      <c r="AW118">
        <v>4600</v>
      </c>
      <c r="AX118">
        <f t="shared" si="104"/>
        <v>-7.1388645863128528E-2</v>
      </c>
      <c r="AY118">
        <f t="shared" si="105"/>
        <v>-8.5224017454443621E-2</v>
      </c>
      <c r="AZ118">
        <f t="shared" si="106"/>
        <v>1.3835371591315093E-2</v>
      </c>
      <c r="BA118">
        <f t="shared" si="107"/>
        <v>0.26303814167861383</v>
      </c>
      <c r="BB118">
        <f t="shared" si="108"/>
        <v>0.17346558385845129</v>
      </c>
      <c r="BC118">
        <f t="shared" si="109"/>
        <v>-0.24427805059252511</v>
      </c>
      <c r="BD118">
        <f t="shared" si="110"/>
        <v>-0.12275002578132366</v>
      </c>
      <c r="BE118">
        <f t="shared" si="115"/>
        <v>11.925227882829958</v>
      </c>
      <c r="BF118">
        <f t="shared" si="115"/>
        <v>11.895989835334506</v>
      </c>
      <c r="BG118">
        <f t="shared" si="115"/>
        <v>11.944214685848808</v>
      </c>
      <c r="BH118">
        <f t="shared" si="115"/>
        <v>11.863667016057699</v>
      </c>
      <c r="BI118">
        <f t="shared" si="115"/>
        <v>11.995659010795126</v>
      </c>
      <c r="BJ118">
        <f t="shared" si="115"/>
        <v>11.771151938449256</v>
      </c>
      <c r="BK118">
        <f t="shared" si="115"/>
        <v>12.134663260625306</v>
      </c>
      <c r="BL118">
        <f t="shared" si="111"/>
        <v>11.453356132294683</v>
      </c>
    </row>
    <row r="119" spans="1:64" x14ac:dyDescent="0.2">
      <c r="A119" s="80" t="s">
        <v>858</v>
      </c>
      <c r="B119" s="77" t="s">
        <v>854</v>
      </c>
      <c r="C119" s="76">
        <v>52800.580999999998</v>
      </c>
      <c r="D119" s="76">
        <v>5.0000000000000001E-3</v>
      </c>
      <c r="E119">
        <f t="shared" si="116"/>
        <v>-1723.0190540300491</v>
      </c>
      <c r="F119">
        <f t="shared" si="117"/>
        <v>-1723</v>
      </c>
      <c r="G119">
        <f t="shared" si="118"/>
        <v>-4.0760000003501773E-2</v>
      </c>
      <c r="I119">
        <f>G119</f>
        <v>-4.0760000003501773E-2</v>
      </c>
      <c r="Q119" s="12">
        <f t="shared" si="119"/>
        <v>5.701403883343268E-2</v>
      </c>
      <c r="R119" s="2">
        <f t="shared" si="120"/>
        <v>37782.080999999998</v>
      </c>
      <c r="S119" s="6">
        <v>0.1</v>
      </c>
      <c r="Z119">
        <f t="shared" si="121"/>
        <v>-1723</v>
      </c>
      <c r="AA119" s="72">
        <f t="shared" si="122"/>
        <v>8.3535258796593043E-2</v>
      </c>
      <c r="AB119" s="72">
        <f t="shared" si="123"/>
        <v>-6.7281219966662142E-2</v>
      </c>
      <c r="AC119" s="72">
        <f t="shared" si="124"/>
        <v>-4.0760000003501773E-2</v>
      </c>
      <c r="AD119" s="72">
        <f t="shared" si="125"/>
        <v>-0.12429525880009482</v>
      </c>
      <c r="AE119" s="72">
        <f t="shared" si="126"/>
        <v>1.5449311360182549E-3</v>
      </c>
      <c r="AF119">
        <f t="shared" si="127"/>
        <v>-4.0760000003501773E-2</v>
      </c>
      <c r="AG119" s="127"/>
      <c r="AH119">
        <f t="shared" si="128"/>
        <v>2.6521219963160366E-2</v>
      </c>
      <c r="AI119">
        <f t="shared" si="129"/>
        <v>0.56086774320652544</v>
      </c>
      <c r="AJ119">
        <f t="shared" si="130"/>
        <v>0.77351684502517382</v>
      </c>
      <c r="AK119">
        <f t="shared" si="131"/>
        <v>0.61969216541144045</v>
      </c>
      <c r="AL119">
        <f t="shared" si="132"/>
        <v>-0.9543020853184192</v>
      </c>
      <c r="AM119">
        <f t="shared" si="133"/>
        <v>-0.51699507096805564</v>
      </c>
      <c r="AN119" s="72">
        <f t="shared" si="114"/>
        <v>10.666353605199768</v>
      </c>
      <c r="AO119" s="72">
        <f t="shared" si="114"/>
        <v>10.665930673724334</v>
      </c>
      <c r="AP119" s="72">
        <f t="shared" si="114"/>
        <v>10.664214748285492</v>
      </c>
      <c r="AQ119" s="72">
        <f t="shared" si="114"/>
        <v>10.657338882341483</v>
      </c>
      <c r="AR119" s="72">
        <f t="shared" si="114"/>
        <v>10.631036474808282</v>
      </c>
      <c r="AS119" s="72">
        <f t="shared" si="114"/>
        <v>10.543763239180334</v>
      </c>
      <c r="AT119" s="72">
        <f t="shared" si="114"/>
        <v>10.327071605875989</v>
      </c>
      <c r="AU119" s="72">
        <f t="shared" si="134"/>
        <v>9.9477372698657334</v>
      </c>
      <c r="AW119">
        <v>4700</v>
      </c>
      <c r="AX119">
        <f t="shared" si="104"/>
        <v>-7.3019103801167454E-2</v>
      </c>
      <c r="AY119">
        <f t="shared" si="105"/>
        <v>-8.6487722995718497E-2</v>
      </c>
      <c r="AZ119">
        <f t="shared" si="106"/>
        <v>1.3468619194551038E-2</v>
      </c>
      <c r="BA119">
        <f t="shared" si="107"/>
        <v>0.26189661630726935</v>
      </c>
      <c r="BB119">
        <f t="shared" si="108"/>
        <v>0.16726375567366492</v>
      </c>
      <c r="BC119">
        <f t="shared" si="109"/>
        <v>-0.23798420200521156</v>
      </c>
      <c r="BD119">
        <f t="shared" si="110"/>
        <v>-0.11955690790230325</v>
      </c>
      <c r="BE119">
        <f t="shared" si="115"/>
        <v>11.940826640453954</v>
      </c>
      <c r="BF119">
        <f t="shared" si="115"/>
        <v>11.909715712557846</v>
      </c>
      <c r="BG119">
        <f t="shared" si="115"/>
        <v>11.96046223336811</v>
      </c>
      <c r="BH119">
        <f t="shared" si="115"/>
        <v>11.876647257314559</v>
      </c>
      <c r="BI119">
        <f t="shared" si="115"/>
        <v>12.012515644810646</v>
      </c>
      <c r="BJ119">
        <f t="shared" si="115"/>
        <v>11.784145823071238</v>
      </c>
      <c r="BK119">
        <f t="shared" si="115"/>
        <v>12.150289691474111</v>
      </c>
      <c r="BL119">
        <f t="shared" si="111"/>
        <v>11.47716791250074</v>
      </c>
    </row>
    <row r="120" spans="1:64" x14ac:dyDescent="0.2">
      <c r="A120" s="81" t="s">
        <v>855</v>
      </c>
      <c r="B120" s="82" t="s">
        <v>854</v>
      </c>
      <c r="C120" s="83">
        <v>52813.41</v>
      </c>
      <c r="D120" s="83">
        <v>2.0000000000000001E-4</v>
      </c>
      <c r="E120">
        <f t="shared" si="116"/>
        <v>-1717.0218962406134</v>
      </c>
      <c r="F120">
        <f t="shared" si="117"/>
        <v>-1717</v>
      </c>
      <c r="G120">
        <f t="shared" si="118"/>
        <v>-4.6839999995427206E-2</v>
      </c>
      <c r="K120">
        <f>G120</f>
        <v>-4.6839999995427206E-2</v>
      </c>
      <c r="Q120" s="12">
        <f t="shared" si="119"/>
        <v>5.68208932044625E-2</v>
      </c>
      <c r="R120" s="2">
        <f t="shared" si="120"/>
        <v>37794.910000000003</v>
      </c>
      <c r="S120" s="6">
        <v>1</v>
      </c>
      <c r="Z120">
        <f t="shared" si="121"/>
        <v>-1717</v>
      </c>
      <c r="AA120" s="72">
        <f t="shared" si="122"/>
        <v>8.3353414956295224E-2</v>
      </c>
      <c r="AB120" s="72">
        <f t="shared" si="123"/>
        <v>-7.3372521747259931E-2</v>
      </c>
      <c r="AC120" s="72">
        <f t="shared" si="124"/>
        <v>-4.6839999995427206E-2</v>
      </c>
      <c r="AD120" s="72">
        <f t="shared" si="125"/>
        <v>-0.13019341495172243</v>
      </c>
      <c r="AE120" s="72">
        <f t="shared" si="126"/>
        <v>1.6950325296791382E-2</v>
      </c>
      <c r="AF120">
        <f t="shared" si="127"/>
        <v>-4.6839999995427206E-2</v>
      </c>
      <c r="AG120" s="127"/>
      <c r="AH120">
        <f t="shared" si="128"/>
        <v>2.6532521751832724E-2</v>
      </c>
      <c r="AI120">
        <f t="shared" si="129"/>
        <v>0.55985604435166225</v>
      </c>
      <c r="AJ120">
        <f t="shared" si="130"/>
        <v>0.77248052232230535</v>
      </c>
      <c r="AK120">
        <f t="shared" si="131"/>
        <v>0.61897400360199639</v>
      </c>
      <c r="AL120">
        <f t="shared" si="132"/>
        <v>-0.95266855619620316</v>
      </c>
      <c r="AM120">
        <f t="shared" si="133"/>
        <v>-0.515960435045551</v>
      </c>
      <c r="AN120" s="72">
        <f t="shared" si="114"/>
        <v>10.668249886757247</v>
      </c>
      <c r="AO120" s="72">
        <f t="shared" si="114"/>
        <v>10.667837799663408</v>
      </c>
      <c r="AP120" s="72">
        <f t="shared" si="114"/>
        <v>10.666156438189427</v>
      </c>
      <c r="AQ120" s="72">
        <f t="shared" si="114"/>
        <v>10.659380269550752</v>
      </c>
      <c r="AR120" s="72">
        <f t="shared" si="114"/>
        <v>10.633305886588674</v>
      </c>
      <c r="AS120" s="72">
        <f t="shared" si="114"/>
        <v>10.546305207564618</v>
      </c>
      <c r="AT120" s="72">
        <f t="shared" si="114"/>
        <v>10.329440011023646</v>
      </c>
      <c r="AU120" s="72">
        <f t="shared" si="134"/>
        <v>9.9491659766780955</v>
      </c>
      <c r="AW120">
        <v>4800</v>
      </c>
      <c r="AX120">
        <f t="shared" si="104"/>
        <v>-7.4620895265135295E-2</v>
      </c>
      <c r="AY120">
        <f t="shared" si="105"/>
        <v>-8.772073170379252E-2</v>
      </c>
      <c r="AZ120">
        <f t="shared" si="106"/>
        <v>1.3099836438657218E-2</v>
      </c>
      <c r="BA120">
        <f t="shared" si="107"/>
        <v>0.26079269165893271</v>
      </c>
      <c r="BB120">
        <f t="shared" si="108"/>
        <v>0.16110262165042902</v>
      </c>
      <c r="BC120">
        <f t="shared" si="109"/>
        <v>-0.23173829939967008</v>
      </c>
      <c r="BD120">
        <f t="shared" si="110"/>
        <v>-0.11639048954189815</v>
      </c>
      <c r="BE120">
        <f t="shared" si="115"/>
        <v>11.956373066450986</v>
      </c>
      <c r="BF120">
        <f t="shared" si="115"/>
        <v>11.923383977128365</v>
      </c>
      <c r="BG120">
        <f t="shared" si="115"/>
        <v>11.97662016248883</v>
      </c>
      <c r="BH120">
        <f t="shared" si="115"/>
        <v>11.889641331507534</v>
      </c>
      <c r="BI120">
        <f t="shared" si="115"/>
        <v>12.029177141414714</v>
      </c>
      <c r="BJ120">
        <f t="shared" si="115"/>
        <v>11.797331656839017</v>
      </c>
      <c r="BK120">
        <f t="shared" si="115"/>
        <v>12.165534479717344</v>
      </c>
      <c r="BL120">
        <f t="shared" si="111"/>
        <v>11.500979692706796</v>
      </c>
    </row>
    <row r="121" spans="1:64" x14ac:dyDescent="0.2">
      <c r="A121" s="80" t="s">
        <v>853</v>
      </c>
      <c r="B121" s="77" t="s">
        <v>854</v>
      </c>
      <c r="C121" s="76">
        <v>52875.451999999997</v>
      </c>
      <c r="D121" s="76">
        <v>8.0000000000000002E-3</v>
      </c>
      <c r="E121">
        <f t="shared" si="116"/>
        <v>-1688.0191942707024</v>
      </c>
      <c r="F121">
        <f t="shared" si="117"/>
        <v>-1688</v>
      </c>
      <c r="G121">
        <f t="shared" si="118"/>
        <v>-4.1060000003199093E-2</v>
      </c>
      <c r="K121">
        <f>G121</f>
        <v>-4.1060000003199093E-2</v>
      </c>
      <c r="Q121" s="12">
        <f t="shared" si="119"/>
        <v>5.5888913862058291E-2</v>
      </c>
      <c r="R121" s="2">
        <f t="shared" si="120"/>
        <v>37856.951999999997</v>
      </c>
      <c r="S121" s="6">
        <v>1</v>
      </c>
      <c r="Z121">
        <f t="shared" si="121"/>
        <v>-1688</v>
      </c>
      <c r="AA121" s="72">
        <f t="shared" si="122"/>
        <v>8.2474434081783135E-2</v>
      </c>
      <c r="AB121" s="72">
        <f t="shared" si="123"/>
        <v>-6.7645520222923944E-2</v>
      </c>
      <c r="AC121" s="72">
        <f t="shared" si="124"/>
        <v>-4.1060000003199093E-2</v>
      </c>
      <c r="AD121" s="72">
        <f t="shared" si="125"/>
        <v>-0.12353443408498223</v>
      </c>
      <c r="AE121" s="72">
        <f t="shared" si="126"/>
        <v>1.5260756404696818E-2</v>
      </c>
      <c r="AF121">
        <f t="shared" si="127"/>
        <v>-4.1060000003199093E-2</v>
      </c>
      <c r="AG121" s="127"/>
      <c r="AH121">
        <f t="shared" si="128"/>
        <v>2.6585520219724847E-2</v>
      </c>
      <c r="AI121">
        <f t="shared" si="129"/>
        <v>0.55503416602449462</v>
      </c>
      <c r="AJ121">
        <f t="shared" si="130"/>
        <v>0.76749615110203151</v>
      </c>
      <c r="AK121">
        <f t="shared" si="131"/>
        <v>0.61551679540312565</v>
      </c>
      <c r="AL121">
        <f t="shared" si="132"/>
        <v>-0.94485666515657718</v>
      </c>
      <c r="AM121">
        <f t="shared" si="133"/>
        <v>-0.51102458974689369</v>
      </c>
      <c r="AN121" s="72">
        <f t="shared" ref="AN121:AT130" si="135">$AU121+$AB$7*SIN(AO121)</f>
        <v>10.67736585644894</v>
      </c>
      <c r="AO121" s="72">
        <f t="shared" si="135"/>
        <v>10.677003062760141</v>
      </c>
      <c r="AP121" s="72">
        <f t="shared" si="135"/>
        <v>10.675481499235019</v>
      </c>
      <c r="AQ121" s="72">
        <f t="shared" si="135"/>
        <v>10.669174635503371</v>
      </c>
      <c r="AR121" s="72">
        <f t="shared" si="135"/>
        <v>10.644195448030784</v>
      </c>
      <c r="AS121" s="72">
        <f t="shared" si="135"/>
        <v>10.558538980117399</v>
      </c>
      <c r="AT121" s="72">
        <f t="shared" si="135"/>
        <v>10.340876325572797</v>
      </c>
      <c r="AU121" s="72">
        <f t="shared" si="134"/>
        <v>9.9560713929378526</v>
      </c>
      <c r="AW121">
        <v>4900</v>
      </c>
      <c r="AX121">
        <f t="shared" si="104"/>
        <v>-7.6193847388412436E-2</v>
      </c>
      <c r="AY121">
        <f t="shared" si="105"/>
        <v>-8.8923043578665692E-2</v>
      </c>
      <c r="AZ121">
        <f t="shared" si="106"/>
        <v>1.2729196190253252E-2</v>
      </c>
      <c r="BA121">
        <f t="shared" si="107"/>
        <v>0.2597257108848281</v>
      </c>
      <c r="BB121">
        <f t="shared" si="108"/>
        <v>0.15498235842422059</v>
      </c>
      <c r="BC121">
        <f t="shared" si="109"/>
        <v>-0.22554012895312039</v>
      </c>
      <c r="BD121">
        <f t="shared" si="110"/>
        <v>-0.11325054433667664</v>
      </c>
      <c r="BE121">
        <f t="shared" si="115"/>
        <v>11.97186502488362</v>
      </c>
      <c r="BF121">
        <f t="shared" si="115"/>
        <v>11.937002390839519</v>
      </c>
      <c r="BG121">
        <f t="shared" si="115"/>
        <v>11.992683368199408</v>
      </c>
      <c r="BH121">
        <f t="shared" si="115"/>
        <v>11.902659499483352</v>
      </c>
      <c r="BI121">
        <f t="shared" si="115"/>
        <v>12.045638319077353</v>
      </c>
      <c r="BJ121">
        <f t="shared" si="115"/>
        <v>11.810713758800159</v>
      </c>
      <c r="BK121">
        <f t="shared" si="115"/>
        <v>12.180402482617446</v>
      </c>
      <c r="BL121">
        <f t="shared" si="111"/>
        <v>11.524791472912852</v>
      </c>
    </row>
    <row r="122" spans="1:64" x14ac:dyDescent="0.2">
      <c r="A122" s="73" t="s">
        <v>951</v>
      </c>
      <c r="B122" s="74" t="s">
        <v>854</v>
      </c>
      <c r="C122" s="73">
        <v>53568.548999999999</v>
      </c>
      <c r="D122" s="73">
        <v>4.0000000000000001E-3</v>
      </c>
      <c r="E122">
        <f t="shared" si="116"/>
        <v>-1364.0179414542019</v>
      </c>
      <c r="F122">
        <f t="shared" si="117"/>
        <v>-1364</v>
      </c>
      <c r="G122">
        <f t="shared" si="118"/>
        <v>-3.8379999998142011E-2</v>
      </c>
      <c r="I122">
        <f>G122</f>
        <v>-3.8379999998142011E-2</v>
      </c>
      <c r="Q122" s="12">
        <f t="shared" si="119"/>
        <v>4.565199791243639E-2</v>
      </c>
      <c r="R122" s="2">
        <f t="shared" si="120"/>
        <v>38550.048999999999</v>
      </c>
      <c r="S122" s="6">
        <v>0.1</v>
      </c>
      <c r="Z122">
        <f t="shared" si="121"/>
        <v>-1364</v>
      </c>
      <c r="AA122" s="72">
        <f t="shared" si="122"/>
        <v>7.2663305396167624E-2</v>
      </c>
      <c r="AB122" s="72">
        <f t="shared" si="123"/>
        <v>-6.5391307481873245E-2</v>
      </c>
      <c r="AC122" s="72">
        <f t="shared" si="124"/>
        <v>-3.8379999998142011E-2</v>
      </c>
      <c r="AD122" s="72">
        <f t="shared" si="125"/>
        <v>-0.11104330539430964</v>
      </c>
      <c r="AE122" s="72">
        <f t="shared" si="126"/>
        <v>1.2330615672893916E-3</v>
      </c>
      <c r="AF122">
        <f t="shared" si="127"/>
        <v>-3.8379999998142011E-2</v>
      </c>
      <c r="AG122" s="127"/>
      <c r="AH122">
        <f t="shared" si="128"/>
        <v>2.701130748373123E-2</v>
      </c>
      <c r="AI122">
        <f t="shared" si="129"/>
        <v>0.50784172199465227</v>
      </c>
      <c r="AJ122">
        <f t="shared" si="130"/>
        <v>0.71450583895553854</v>
      </c>
      <c r="AK122">
        <f t="shared" si="131"/>
        <v>0.57847709394552604</v>
      </c>
      <c r="AL122">
        <f t="shared" si="132"/>
        <v>-0.86584806628652589</v>
      </c>
      <c r="AM122">
        <f t="shared" si="133"/>
        <v>-0.46216484044316963</v>
      </c>
      <c r="AN122" s="72">
        <f t="shared" si="135"/>
        <v>10.774182789398447</v>
      </c>
      <c r="AO122" s="72">
        <f t="shared" si="135"/>
        <v>10.77411481292868</v>
      </c>
      <c r="AP122" s="72">
        <f t="shared" si="135"/>
        <v>10.773707719444328</v>
      </c>
      <c r="AQ122" s="72">
        <f t="shared" si="135"/>
        <v>10.771284949947191</v>
      </c>
      <c r="AR122" s="72">
        <f t="shared" si="135"/>
        <v>10.757366817491063</v>
      </c>
      <c r="AS122" s="72">
        <f t="shared" si="135"/>
        <v>10.689213244687192</v>
      </c>
      <c r="AT122" s="72">
        <f t="shared" si="135"/>
        <v>10.467350721437864</v>
      </c>
      <c r="AU122" s="72">
        <f t="shared" si="134"/>
        <v>10.033221560805476</v>
      </c>
      <c r="AW122">
        <v>5000</v>
      </c>
      <c r="AX122">
        <f t="shared" si="104"/>
        <v>-7.7737780384978569E-2</v>
      </c>
      <c r="AY122">
        <f t="shared" si="105"/>
        <v>-9.009465862033797E-2</v>
      </c>
      <c r="AZ122">
        <f t="shared" si="106"/>
        <v>1.2356878235359395E-2</v>
      </c>
      <c r="BA122">
        <f t="shared" si="107"/>
        <v>0.25869504283044509</v>
      </c>
      <c r="BB122">
        <f t="shared" si="108"/>
        <v>0.14890324812477232</v>
      </c>
      <c r="BC122">
        <f t="shared" si="109"/>
        <v>-0.21938959632911523</v>
      </c>
      <c r="BD122">
        <f t="shared" si="110"/>
        <v>-0.11013691021247859</v>
      </c>
      <c r="BE122">
        <f t="shared" ref="BE122:BK122" si="136">$BL122+$AB$7*SIN(BF122)</f>
        <v>11.987300114962418</v>
      </c>
      <c r="BF122">
        <f t="shared" si="136"/>
        <v>11.950578796886495</v>
      </c>
      <c r="BG122">
        <f t="shared" si="136"/>
        <v>12.008646716862311</v>
      </c>
      <c r="BH122">
        <f t="shared" si="136"/>
        <v>11.915711694415068</v>
      </c>
      <c r="BI122">
        <f t="shared" si="136"/>
        <v>12.0618943399574</v>
      </c>
      <c r="BJ122">
        <f t="shared" si="136"/>
        <v>11.824295740610868</v>
      </c>
      <c r="BK122">
        <f t="shared" si="136"/>
        <v>12.194898771064381</v>
      </c>
      <c r="BL122">
        <f t="shared" si="111"/>
        <v>11.548603253118909</v>
      </c>
    </row>
    <row r="123" spans="1:64" x14ac:dyDescent="0.2">
      <c r="A123" s="81" t="s">
        <v>855</v>
      </c>
      <c r="B123" s="82" t="s">
        <v>854</v>
      </c>
      <c r="C123" s="83">
        <v>53583.525800000003</v>
      </c>
      <c r="D123" s="83">
        <v>4.0000000000000002E-4</v>
      </c>
      <c r="E123">
        <f t="shared" si="116"/>
        <v>-1357.0167540833384</v>
      </c>
      <c r="F123">
        <f t="shared" si="117"/>
        <v>-1357</v>
      </c>
      <c r="G123">
        <f t="shared" si="118"/>
        <v>-3.583999999682419E-2</v>
      </c>
      <c r="K123">
        <f>G123</f>
        <v>-3.583999999682419E-2</v>
      </c>
      <c r="Q123" s="12">
        <f t="shared" si="119"/>
        <v>4.5434386203379515E-2</v>
      </c>
      <c r="R123" s="2">
        <f t="shared" si="120"/>
        <v>38565.025800000003</v>
      </c>
      <c r="S123" s="6">
        <v>1</v>
      </c>
      <c r="Z123">
        <f t="shared" si="121"/>
        <v>-1357</v>
      </c>
      <c r="AA123" s="72">
        <f t="shared" si="122"/>
        <v>7.2451829998292361E-2</v>
      </c>
      <c r="AB123" s="72">
        <f t="shared" si="123"/>
        <v>-6.285744379173705E-2</v>
      </c>
      <c r="AC123" s="72">
        <f t="shared" si="124"/>
        <v>-3.583999999682419E-2</v>
      </c>
      <c r="AD123" s="72">
        <f t="shared" si="125"/>
        <v>-0.10829182999511655</v>
      </c>
      <c r="AE123" s="72">
        <f t="shared" si="126"/>
        <v>1.1727120443691225E-2</v>
      </c>
      <c r="AF123">
        <f t="shared" si="127"/>
        <v>-3.583999999682419E-2</v>
      </c>
      <c r="AG123" s="127"/>
      <c r="AH123">
        <f t="shared" si="128"/>
        <v>2.7017443794912853E-2</v>
      </c>
      <c r="AI123">
        <f t="shared" si="129"/>
        <v>0.50694017698368521</v>
      </c>
      <c r="AJ123">
        <f t="shared" si="130"/>
        <v>0.71341388767210256</v>
      </c>
      <c r="AK123">
        <f t="shared" si="131"/>
        <v>0.57770886245233466</v>
      </c>
      <c r="AL123">
        <f t="shared" si="132"/>
        <v>-0.86428855101433544</v>
      </c>
      <c r="AM123">
        <f t="shared" si="133"/>
        <v>-0.46121887014392071</v>
      </c>
      <c r="AN123" s="72">
        <f t="shared" si="135"/>
        <v>10.776182151501661</v>
      </c>
      <c r="AO123" s="72">
        <f t="shared" si="135"/>
        <v>10.776116997834475</v>
      </c>
      <c r="AP123" s="72">
        <f t="shared" si="135"/>
        <v>10.775723299219562</v>
      </c>
      <c r="AQ123" s="72">
        <f t="shared" si="135"/>
        <v>10.773358931219377</v>
      </c>
      <c r="AR123" s="72">
        <f t="shared" si="135"/>
        <v>10.759649440087157</v>
      </c>
      <c r="AS123" s="72">
        <f t="shared" si="135"/>
        <v>10.691913122360186</v>
      </c>
      <c r="AT123" s="72">
        <f t="shared" si="135"/>
        <v>10.470055719836958</v>
      </c>
      <c r="AU123" s="72">
        <f t="shared" si="134"/>
        <v>10.034888385419899</v>
      </c>
    </row>
    <row r="124" spans="1:64" x14ac:dyDescent="0.2">
      <c r="A124" s="80" t="s">
        <v>860</v>
      </c>
      <c r="B124" s="82" t="s">
        <v>854</v>
      </c>
      <c r="C124" s="83">
        <v>53641.2863</v>
      </c>
      <c r="D124" s="83">
        <v>4.0000000000000002E-4</v>
      </c>
      <c r="E124">
        <f t="shared" si="116"/>
        <v>-1330.015519965594</v>
      </c>
      <c r="F124">
        <f t="shared" si="117"/>
        <v>-1330</v>
      </c>
      <c r="G124">
        <f t="shared" si="118"/>
        <v>-3.3199999998032581E-2</v>
      </c>
      <c r="J124">
        <f>G124</f>
        <v>-3.3199999998032581E-2</v>
      </c>
      <c r="Q124" s="12">
        <f t="shared" si="119"/>
        <v>4.4596435738804077E-2</v>
      </c>
      <c r="R124" s="2">
        <f t="shared" si="120"/>
        <v>38622.7863</v>
      </c>
      <c r="S124" s="6">
        <v>0.1</v>
      </c>
      <c r="Z124">
        <f t="shared" si="121"/>
        <v>-1330</v>
      </c>
      <c r="AA124" s="72">
        <f t="shared" si="122"/>
        <v>7.1636441873760989E-2</v>
      </c>
      <c r="AB124" s="72">
        <f t="shared" si="123"/>
        <v>-6.0240006132989493E-2</v>
      </c>
      <c r="AC124" s="72">
        <f t="shared" si="124"/>
        <v>-3.3199999998032581E-2</v>
      </c>
      <c r="AD124" s="72">
        <f t="shared" si="125"/>
        <v>-0.10483644187179357</v>
      </c>
      <c r="AE124" s="72">
        <f t="shared" si="126"/>
        <v>1.0990679544337952E-3</v>
      </c>
      <c r="AF124">
        <f t="shared" si="127"/>
        <v>-3.3199999998032581E-2</v>
      </c>
      <c r="AG124" s="127"/>
      <c r="AH124">
        <f t="shared" si="128"/>
        <v>2.7040006134956916E-2</v>
      </c>
      <c r="AI124">
        <f t="shared" si="129"/>
        <v>0.50350370986078075</v>
      </c>
      <c r="AJ124">
        <f t="shared" si="130"/>
        <v>0.70922223834011211</v>
      </c>
      <c r="AK124">
        <f t="shared" si="131"/>
        <v>0.57475816889091913</v>
      </c>
      <c r="AL124">
        <f t="shared" si="132"/>
        <v>-0.85832489766102871</v>
      </c>
      <c r="AM124">
        <f t="shared" si="133"/>
        <v>-0.4576076964630445</v>
      </c>
      <c r="AN124" s="72">
        <f t="shared" si="135"/>
        <v>10.783860670476782</v>
      </c>
      <c r="AO124" s="72">
        <f t="shared" si="135"/>
        <v>10.783805519065403</v>
      </c>
      <c r="AP124" s="72">
        <f t="shared" si="135"/>
        <v>10.783460324764562</v>
      </c>
      <c r="AQ124" s="72">
        <f t="shared" si="135"/>
        <v>10.781312187290753</v>
      </c>
      <c r="AR124" s="72">
        <f t="shared" si="135"/>
        <v>10.768393479224114</v>
      </c>
      <c r="AS124" s="72">
        <f t="shared" si="135"/>
        <v>10.702277589196751</v>
      </c>
      <c r="AT124" s="72">
        <f t="shared" si="135"/>
        <v>10.480477934027004</v>
      </c>
      <c r="AU124" s="72">
        <f t="shared" si="134"/>
        <v>10.041317566075534</v>
      </c>
    </row>
    <row r="125" spans="1:64" x14ac:dyDescent="0.2">
      <c r="A125" s="80" t="s">
        <v>952</v>
      </c>
      <c r="B125" s="77" t="s">
        <v>854</v>
      </c>
      <c r="C125" s="76">
        <v>54338.667600000001</v>
      </c>
      <c r="D125" s="76">
        <v>1E-4</v>
      </c>
      <c r="E125">
        <f t="shared" si="116"/>
        <v>-1004.0114903841651</v>
      </c>
      <c r="F125">
        <f t="shared" si="117"/>
        <v>-1004</v>
      </c>
      <c r="G125">
        <f t="shared" si="118"/>
        <v>-2.4579999997513369E-2</v>
      </c>
      <c r="K125">
        <f t="shared" ref="K125:K132" si="137">G125</f>
        <v>-2.4579999997513369E-2</v>
      </c>
      <c r="Q125" s="12">
        <f t="shared" si="119"/>
        <v>3.4655586267669902E-2</v>
      </c>
      <c r="R125" s="2">
        <f t="shared" si="120"/>
        <v>39320.167600000001</v>
      </c>
      <c r="S125" s="6">
        <v>1</v>
      </c>
      <c r="Z125">
        <f t="shared" si="121"/>
        <v>-1004</v>
      </c>
      <c r="AA125" s="72">
        <f t="shared" si="122"/>
        <v>6.1840461283734979E-2</v>
      </c>
      <c r="AB125" s="72">
        <f t="shared" si="123"/>
        <v>-5.1764875013578446E-2</v>
      </c>
      <c r="AC125" s="72">
        <f t="shared" si="124"/>
        <v>-2.4579999997513369E-2</v>
      </c>
      <c r="AD125" s="72">
        <f t="shared" si="125"/>
        <v>-8.6420461281248348E-2</v>
      </c>
      <c r="AE125" s="72">
        <f t="shared" si="126"/>
        <v>7.4684961280637452E-3</v>
      </c>
      <c r="AF125">
        <f t="shared" si="127"/>
        <v>-2.4579999997513369E-2</v>
      </c>
      <c r="AG125" s="127"/>
      <c r="AH125">
        <f t="shared" si="128"/>
        <v>2.7184875016065074E-2</v>
      </c>
      <c r="AI125">
        <f t="shared" si="129"/>
        <v>0.46656639095987462</v>
      </c>
      <c r="AJ125">
        <f t="shared" si="130"/>
        <v>0.6610277552294217</v>
      </c>
      <c r="AK125">
        <f t="shared" si="131"/>
        <v>0.54065155467757309</v>
      </c>
      <c r="AL125">
        <f t="shared" si="132"/>
        <v>-0.79211814914076384</v>
      </c>
      <c r="AM125">
        <f t="shared" si="133"/>
        <v>-0.41815553998251148</v>
      </c>
      <c r="AN125" s="72">
        <f t="shared" si="135"/>
        <v>10.872730048269402</v>
      </c>
      <c r="AO125" s="72">
        <f t="shared" si="135"/>
        <v>10.872725703201954</v>
      </c>
      <c r="AP125" s="72">
        <f t="shared" si="135"/>
        <v>10.872679026121283</v>
      </c>
      <c r="AQ125" s="72">
        <f t="shared" si="135"/>
        <v>10.872178703532983</v>
      </c>
      <c r="AR125" s="72">
        <f t="shared" si="135"/>
        <v>10.866937384436634</v>
      </c>
      <c r="AS125" s="72">
        <f t="shared" si="135"/>
        <v>10.821208457758726</v>
      </c>
      <c r="AT125" s="72">
        <f t="shared" si="135"/>
        <v>10.604836474625742</v>
      </c>
      <c r="AU125" s="72">
        <f t="shared" si="134"/>
        <v>10.118943969547278</v>
      </c>
    </row>
    <row r="126" spans="1:64" x14ac:dyDescent="0.2">
      <c r="A126" s="80" t="s">
        <v>953</v>
      </c>
      <c r="B126" s="77" t="s">
        <v>854</v>
      </c>
      <c r="C126" s="76">
        <v>54631.739300000001</v>
      </c>
      <c r="D126" s="76">
        <v>2.9999999999999997E-4</v>
      </c>
      <c r="E126">
        <f t="shared" si="116"/>
        <v>-867.00960181003836</v>
      </c>
      <c r="F126">
        <f t="shared" si="117"/>
        <v>-867</v>
      </c>
      <c r="G126">
        <f t="shared" si="118"/>
        <v>-2.0539999997708946E-2</v>
      </c>
      <c r="K126">
        <f t="shared" si="137"/>
        <v>-2.0539999997708946E-2</v>
      </c>
      <c r="Q126" s="12">
        <f t="shared" si="119"/>
        <v>3.0575346558868871E-2</v>
      </c>
      <c r="R126" s="2">
        <f t="shared" si="120"/>
        <v>39613.239300000001</v>
      </c>
      <c r="S126" s="6">
        <v>1</v>
      </c>
      <c r="Z126">
        <f t="shared" si="121"/>
        <v>-867</v>
      </c>
      <c r="AA126" s="72">
        <f t="shared" si="122"/>
        <v>5.7758154317394235E-2</v>
      </c>
      <c r="AB126" s="72">
        <f t="shared" si="123"/>
        <v>-4.772280775623431E-2</v>
      </c>
      <c r="AC126" s="72">
        <f t="shared" si="124"/>
        <v>-2.0539999997708946E-2</v>
      </c>
      <c r="AD126" s="72">
        <f t="shared" si="125"/>
        <v>-7.8298154315103174E-2</v>
      </c>
      <c r="AE126" s="72">
        <f t="shared" si="126"/>
        <v>6.1306009691517102E-3</v>
      </c>
      <c r="AF126">
        <f t="shared" si="127"/>
        <v>-2.0539999997708946E-2</v>
      </c>
      <c r="AG126" s="127"/>
      <c r="AH126">
        <f t="shared" si="128"/>
        <v>2.7182807758525364E-2</v>
      </c>
      <c r="AI126">
        <f t="shared" si="129"/>
        <v>0.45318834397703733</v>
      </c>
      <c r="AJ126">
        <f t="shared" si="130"/>
        <v>0.64202069052729172</v>
      </c>
      <c r="AK126">
        <f t="shared" si="131"/>
        <v>0.52711718968961285</v>
      </c>
      <c r="AL126">
        <f t="shared" si="132"/>
        <v>-0.76706151190135941</v>
      </c>
      <c r="AM126">
        <f t="shared" si="133"/>
        <v>-0.4035125394620363</v>
      </c>
      <c r="AN126" s="72">
        <f t="shared" si="135"/>
        <v>10.908177287076175</v>
      </c>
      <c r="AO126" s="72">
        <f t="shared" si="135"/>
        <v>10.908176372311924</v>
      </c>
      <c r="AP126" s="72">
        <f t="shared" si="135"/>
        <v>10.908162575033785</v>
      </c>
      <c r="AQ126" s="72">
        <f t="shared" si="135"/>
        <v>10.907954735204989</v>
      </c>
      <c r="AR126" s="72">
        <f t="shared" si="135"/>
        <v>10.904881334942402</v>
      </c>
      <c r="AS126" s="72">
        <f t="shared" si="135"/>
        <v>10.86776618204102</v>
      </c>
      <c r="AT126" s="72">
        <f t="shared" si="135"/>
        <v>10.656239886230843</v>
      </c>
      <c r="AU126" s="72">
        <f t="shared" si="134"/>
        <v>10.151566108429575</v>
      </c>
    </row>
    <row r="127" spans="1:64" x14ac:dyDescent="0.2">
      <c r="A127" s="80" t="s">
        <v>954</v>
      </c>
      <c r="B127" s="77" t="s">
        <v>854</v>
      </c>
      <c r="C127" s="76">
        <v>54751.533900000002</v>
      </c>
      <c r="D127" s="76">
        <v>4.0000000000000002E-4</v>
      </c>
      <c r="E127">
        <f t="shared" si="116"/>
        <v>-811.00935872623938</v>
      </c>
      <c r="F127">
        <f t="shared" si="117"/>
        <v>-811</v>
      </c>
      <c r="G127">
        <f t="shared" si="118"/>
        <v>-2.0019999996293336E-2</v>
      </c>
      <c r="K127">
        <f t="shared" si="137"/>
        <v>-2.0019999996293336E-2</v>
      </c>
      <c r="Q127" s="12">
        <f t="shared" si="119"/>
        <v>2.8924099918093693E-2</v>
      </c>
      <c r="R127" s="2">
        <f t="shared" si="120"/>
        <v>39733.033900000002</v>
      </c>
      <c r="S127" s="6">
        <v>1</v>
      </c>
      <c r="Z127">
        <f t="shared" si="121"/>
        <v>-811</v>
      </c>
      <c r="AA127" s="72">
        <f t="shared" si="122"/>
        <v>5.6096497432756159E-2</v>
      </c>
      <c r="AB127" s="72">
        <f t="shared" si="123"/>
        <v>-4.7192397510955802E-2</v>
      </c>
      <c r="AC127" s="72">
        <f t="shared" si="124"/>
        <v>-2.0019999996293336E-2</v>
      </c>
      <c r="AD127" s="72">
        <f t="shared" si="125"/>
        <v>-7.6116497429049496E-2</v>
      </c>
      <c r="AE127" s="72">
        <f t="shared" si="126"/>
        <v>5.7937211808664988E-3</v>
      </c>
      <c r="AF127">
        <f t="shared" si="127"/>
        <v>-2.0019999996293336E-2</v>
      </c>
      <c r="AG127" s="127"/>
      <c r="AH127">
        <f t="shared" si="128"/>
        <v>2.717239751466247E-2</v>
      </c>
      <c r="AI127">
        <f t="shared" si="129"/>
        <v>0.44803007188064781</v>
      </c>
      <c r="AJ127">
        <f t="shared" si="130"/>
        <v>0.63444849778034862</v>
      </c>
      <c r="AK127">
        <f t="shared" si="131"/>
        <v>0.521713251969669</v>
      </c>
      <c r="AL127">
        <f t="shared" si="132"/>
        <v>-0.75722535478219932</v>
      </c>
      <c r="AM127">
        <f t="shared" si="133"/>
        <v>-0.39780496839176299</v>
      </c>
      <c r="AN127" s="72">
        <f t="shared" si="135"/>
        <v>10.922376973299045</v>
      </c>
      <c r="AO127" s="72">
        <f t="shared" si="135"/>
        <v>10.922376560839069</v>
      </c>
      <c r="AP127" s="72">
        <f t="shared" si="135"/>
        <v>10.922369135494854</v>
      </c>
      <c r="AQ127" s="72">
        <f t="shared" si="135"/>
        <v>10.922235588495306</v>
      </c>
      <c r="AR127" s="72">
        <f t="shared" si="135"/>
        <v>10.919873846803501</v>
      </c>
      <c r="AS127" s="72">
        <f t="shared" si="135"/>
        <v>10.886217748068777</v>
      </c>
      <c r="AT127" s="72">
        <f t="shared" si="135"/>
        <v>10.677097992472127</v>
      </c>
      <c r="AU127" s="72">
        <f t="shared" si="134"/>
        <v>10.164900705344968</v>
      </c>
    </row>
    <row r="128" spans="1:64" x14ac:dyDescent="0.2">
      <c r="A128" s="80" t="s">
        <v>955</v>
      </c>
      <c r="B128" s="77"/>
      <c r="C128" s="76">
        <v>55076.694300000003</v>
      </c>
      <c r="D128" s="76">
        <v>2.0000000000000001E-4</v>
      </c>
      <c r="E128">
        <f t="shared" si="116"/>
        <v>-659.00700268326932</v>
      </c>
      <c r="F128">
        <f t="shared" si="117"/>
        <v>-659</v>
      </c>
      <c r="G128">
        <f t="shared" si="118"/>
        <v>-1.4979999992647208E-2</v>
      </c>
      <c r="K128">
        <f t="shared" si="137"/>
        <v>-1.4979999992647208E-2</v>
      </c>
      <c r="Q128" s="12">
        <f t="shared" si="119"/>
        <v>2.4490670304199276E-2</v>
      </c>
      <c r="R128" s="2">
        <f t="shared" si="120"/>
        <v>40058.194300000003</v>
      </c>
      <c r="S128" s="6">
        <v>1</v>
      </c>
      <c r="Z128">
        <f t="shared" si="121"/>
        <v>-659</v>
      </c>
      <c r="AA128" s="72">
        <f t="shared" si="122"/>
        <v>5.160875658546768E-2</v>
      </c>
      <c r="AB128" s="72">
        <f t="shared" si="123"/>
        <v>-4.2098086273915605E-2</v>
      </c>
      <c r="AC128" s="72">
        <f t="shared" si="124"/>
        <v>-1.4979999992647208E-2</v>
      </c>
      <c r="AD128" s="72">
        <f t="shared" si="125"/>
        <v>-6.6588756578114888E-2</v>
      </c>
      <c r="AE128" s="72">
        <f t="shared" si="126"/>
        <v>4.434062502619439E-3</v>
      </c>
      <c r="AF128">
        <f t="shared" si="127"/>
        <v>-1.4979999992647208E-2</v>
      </c>
      <c r="AG128" s="127"/>
      <c r="AH128">
        <f t="shared" si="128"/>
        <v>2.7118086281268401E-2</v>
      </c>
      <c r="AI128">
        <f t="shared" si="129"/>
        <v>0.43484910010509248</v>
      </c>
      <c r="AJ128">
        <f t="shared" si="130"/>
        <v>0.61444331269678154</v>
      </c>
      <c r="AK128">
        <f t="shared" si="131"/>
        <v>0.50740514303347994</v>
      </c>
      <c r="AL128">
        <f t="shared" si="132"/>
        <v>-0.73161070995411703</v>
      </c>
      <c r="AM128">
        <f t="shared" si="133"/>
        <v>-0.3830452934943514</v>
      </c>
      <c r="AN128" s="72">
        <f t="shared" si="135"/>
        <v>10.960127561620352</v>
      </c>
      <c r="AO128" s="72">
        <f t="shared" si="135"/>
        <v>10.960127543669637</v>
      </c>
      <c r="AP128" s="72">
        <f t="shared" si="135"/>
        <v>10.96012687677271</v>
      </c>
      <c r="AQ128" s="72">
        <f t="shared" si="135"/>
        <v>10.960102109396908</v>
      </c>
      <c r="AR128" s="72">
        <f t="shared" si="135"/>
        <v>10.959194226988233</v>
      </c>
      <c r="AS128" s="72">
        <f t="shared" si="135"/>
        <v>10.934621696298111</v>
      </c>
      <c r="AT128" s="72">
        <f t="shared" si="135"/>
        <v>10.733249970723259</v>
      </c>
      <c r="AU128" s="72">
        <f t="shared" si="134"/>
        <v>10.201094611258174</v>
      </c>
    </row>
    <row r="129" spans="1:47" x14ac:dyDescent="0.2">
      <c r="A129" s="84" t="s">
        <v>947</v>
      </c>
      <c r="B129" s="78" t="s">
        <v>854</v>
      </c>
      <c r="C129" s="79">
        <v>55425.384599999998</v>
      </c>
      <c r="D129" s="79">
        <v>1E-4</v>
      </c>
      <c r="E129">
        <f t="shared" si="116"/>
        <v>-496.00515150665274</v>
      </c>
      <c r="F129">
        <f t="shared" si="117"/>
        <v>-496</v>
      </c>
      <c r="G129">
        <f t="shared" si="118"/>
        <v>-1.1019999998097774E-2</v>
      </c>
      <c r="K129">
        <f t="shared" si="137"/>
        <v>-1.1019999998097774E-2</v>
      </c>
      <c r="Q129" s="12">
        <f t="shared" si="119"/>
        <v>1.9815206834334249E-2</v>
      </c>
      <c r="R129" s="2">
        <f t="shared" si="120"/>
        <v>40406.884599999998</v>
      </c>
      <c r="S129" s="6">
        <v>1</v>
      </c>
      <c r="Z129">
        <f t="shared" si="121"/>
        <v>-496</v>
      </c>
      <c r="AA129" s="72">
        <f t="shared" si="122"/>
        <v>4.6835747494376689E-2</v>
      </c>
      <c r="AB129" s="72">
        <f t="shared" si="123"/>
        <v>-3.8040540658140214E-2</v>
      </c>
      <c r="AC129" s="72">
        <f t="shared" si="124"/>
        <v>-1.1019999998097774E-2</v>
      </c>
      <c r="AD129" s="72">
        <f t="shared" si="125"/>
        <v>-5.7855747492474463E-2</v>
      </c>
      <c r="AE129" s="72">
        <f t="shared" si="126"/>
        <v>3.3472875179129651E-3</v>
      </c>
      <c r="AF129">
        <f t="shared" si="127"/>
        <v>-1.1019999998097774E-2</v>
      </c>
      <c r="AG129" s="127"/>
      <c r="AH129">
        <f t="shared" si="128"/>
        <v>2.702054066004244E-2</v>
      </c>
      <c r="AI129">
        <f t="shared" si="129"/>
        <v>0.42191460859412955</v>
      </c>
      <c r="AJ129">
        <f t="shared" si="130"/>
        <v>0.59383203707709464</v>
      </c>
      <c r="AK129">
        <f t="shared" si="131"/>
        <v>0.49261830972059045</v>
      </c>
      <c r="AL129">
        <f t="shared" si="132"/>
        <v>-0.70574377600676985</v>
      </c>
      <c r="AM129">
        <f t="shared" si="133"/>
        <v>-0.36828647421924388</v>
      </c>
      <c r="AN129" s="72">
        <f t="shared" si="135"/>
        <v>10.99941227099373</v>
      </c>
      <c r="AO129" s="72">
        <f t="shared" si="135"/>
        <v>10.999412270994883</v>
      </c>
      <c r="AP129" s="72">
        <f t="shared" si="135"/>
        <v>10.999412270599363</v>
      </c>
      <c r="AQ129" s="72">
        <f t="shared" si="135"/>
        <v>10.999412406282396</v>
      </c>
      <c r="AR129" s="72">
        <f t="shared" si="135"/>
        <v>10.999365575403985</v>
      </c>
      <c r="AS129" s="72">
        <f t="shared" si="135"/>
        <v>10.983839975500407</v>
      </c>
      <c r="AT129" s="72">
        <f t="shared" si="135"/>
        <v>10.79269035857582</v>
      </c>
      <c r="AU129" s="72">
        <f t="shared" si="134"/>
        <v>10.239907812994046</v>
      </c>
    </row>
    <row r="130" spans="1:47" x14ac:dyDescent="0.2">
      <c r="A130" s="80" t="s">
        <v>960</v>
      </c>
      <c r="B130" s="77" t="s">
        <v>854</v>
      </c>
      <c r="C130" s="76">
        <v>56167.688600000001</v>
      </c>
      <c r="D130" s="76">
        <v>2.0000000000000001E-4</v>
      </c>
      <c r="E130">
        <f t="shared" si="116"/>
        <v>-149.00115932273005</v>
      </c>
      <c r="F130">
        <f t="shared" si="117"/>
        <v>-149</v>
      </c>
      <c r="G130">
        <f t="shared" si="118"/>
        <v>-2.4799999955575913E-3</v>
      </c>
      <c r="K130">
        <f t="shared" si="137"/>
        <v>-2.4799999955575913E-3</v>
      </c>
      <c r="Q130" s="12">
        <f t="shared" si="119"/>
        <v>1.0133540498843538E-2</v>
      </c>
      <c r="R130" s="2">
        <f t="shared" si="120"/>
        <v>41149.188600000001</v>
      </c>
      <c r="S130" s="6">
        <v>1</v>
      </c>
      <c r="Z130">
        <f t="shared" si="121"/>
        <v>-149</v>
      </c>
      <c r="AA130" s="72">
        <f t="shared" si="122"/>
        <v>3.6826929776923312E-2</v>
      </c>
      <c r="AB130" s="72">
        <f t="shared" si="123"/>
        <v>-2.9173389273637367E-2</v>
      </c>
      <c r="AC130" s="72">
        <f t="shared" si="124"/>
        <v>-2.4799999955575913E-3</v>
      </c>
      <c r="AD130" s="72">
        <f t="shared" si="125"/>
        <v>-3.9306929772480903E-2</v>
      </c>
      <c r="AE130" s="72">
        <f t="shared" si="126"/>
        <v>1.5450347281387455E-3</v>
      </c>
      <c r="AF130">
        <f t="shared" si="127"/>
        <v>-2.4799999955575913E-3</v>
      </c>
      <c r="AG130" s="127"/>
      <c r="AH130">
        <f t="shared" si="128"/>
        <v>2.6693389278079776E-2</v>
      </c>
      <c r="AI130">
        <f t="shared" si="129"/>
        <v>0.39785065568935718</v>
      </c>
      <c r="AJ130">
        <f t="shared" si="130"/>
        <v>0.55257886622845698</v>
      </c>
      <c r="AK130">
        <f t="shared" si="131"/>
        <v>0.46289489733103883</v>
      </c>
      <c r="AL130">
        <f t="shared" si="132"/>
        <v>-0.6553857754248259</v>
      </c>
      <c r="AM130">
        <f t="shared" si="133"/>
        <v>-0.33994910815690199</v>
      </c>
      <c r="AN130" s="72">
        <f t="shared" si="135"/>
        <v>11.079379183912538</v>
      </c>
      <c r="AO130" s="72">
        <f t="shared" si="135"/>
        <v>11.079379188914535</v>
      </c>
      <c r="AP130" s="72">
        <f t="shared" si="135"/>
        <v>11.079379110237305</v>
      </c>
      <c r="AQ130" s="72">
        <f t="shared" si="135"/>
        <v>11.0793803477561</v>
      </c>
      <c r="AR130" s="72">
        <f t="shared" si="135"/>
        <v>11.079360880637616</v>
      </c>
      <c r="AS130" s="72">
        <f t="shared" si="135"/>
        <v>11.079666592399594</v>
      </c>
      <c r="AT130" s="72">
        <f t="shared" si="135"/>
        <v>10.916418765319571</v>
      </c>
      <c r="AU130" s="72">
        <f t="shared" si="134"/>
        <v>10.322534690309061</v>
      </c>
    </row>
    <row r="131" spans="1:47" x14ac:dyDescent="0.2">
      <c r="A131" s="80" t="s">
        <v>960</v>
      </c>
      <c r="B131" s="77" t="s">
        <v>854</v>
      </c>
      <c r="C131" s="76">
        <v>56492.847199999997</v>
      </c>
      <c r="D131" s="76">
        <v>2.0000000000000001E-4</v>
      </c>
      <c r="E131">
        <f t="shared" si="116"/>
        <v>3.0003552763196848</v>
      </c>
      <c r="F131">
        <f t="shared" si="117"/>
        <v>3</v>
      </c>
      <c r="G131">
        <f t="shared" si="118"/>
        <v>7.5999999535270035E-4</v>
      </c>
      <c r="K131">
        <f t="shared" si="137"/>
        <v>7.5999999535270035E-4</v>
      </c>
      <c r="Q131" s="12">
        <f t="shared" si="119"/>
        <v>6.0089946993494318E-3</v>
      </c>
      <c r="R131" s="2">
        <f t="shared" si="120"/>
        <v>41474.347199999997</v>
      </c>
      <c r="S131" s="6">
        <v>1</v>
      </c>
      <c r="Z131">
        <f t="shared" si="121"/>
        <v>3</v>
      </c>
      <c r="AA131" s="72">
        <f t="shared" si="122"/>
        <v>3.2513690833420296E-2</v>
      </c>
      <c r="AB131" s="72">
        <f t="shared" si="123"/>
        <v>-2.5744696138718166E-2</v>
      </c>
      <c r="AC131" s="72">
        <f t="shared" si="124"/>
        <v>7.5999999535270035E-4</v>
      </c>
      <c r="AD131" s="72">
        <f t="shared" si="125"/>
        <v>-3.1753690838067596E-2</v>
      </c>
      <c r="AE131" s="72">
        <f t="shared" si="126"/>
        <v>1.008296881839578E-3</v>
      </c>
      <c r="AF131">
        <f t="shared" si="127"/>
        <v>7.5999999535270035E-4</v>
      </c>
      <c r="AG131" s="127"/>
      <c r="AH131">
        <f t="shared" si="128"/>
        <v>2.6504696134070867E-2</v>
      </c>
      <c r="AI131">
        <f t="shared" si="129"/>
        <v>0.3885670944117281</v>
      </c>
      <c r="AJ131">
        <f t="shared" si="130"/>
        <v>0.53552535989461669</v>
      </c>
      <c r="AK131">
        <f t="shared" si="131"/>
        <v>0.45056111771072022</v>
      </c>
      <c r="AL131">
        <f t="shared" si="132"/>
        <v>-0.63506023918717469</v>
      </c>
      <c r="AM131">
        <f t="shared" si="133"/>
        <v>-0.32865052136058992</v>
      </c>
      <c r="AN131" s="72">
        <f t="shared" ref="AN131:AT132" si="138">$AU131+$AB$7*SIN(AO131)</f>
        <v>11.113007590668186</v>
      </c>
      <c r="AO131" s="72">
        <f t="shared" si="138"/>
        <v>11.113007936584149</v>
      </c>
      <c r="AP131" s="72">
        <f t="shared" si="138"/>
        <v>11.113004049263749</v>
      </c>
      <c r="AQ131" s="72">
        <f t="shared" si="138"/>
        <v>11.113047726669848</v>
      </c>
      <c r="AR131" s="72">
        <f t="shared" si="138"/>
        <v>11.112556039793148</v>
      </c>
      <c r="AS131" s="72">
        <f t="shared" si="138"/>
        <v>11.117977621370239</v>
      </c>
      <c r="AT131" s="72">
        <f t="shared" si="138"/>
        <v>10.969356072344757</v>
      </c>
      <c r="AU131" s="72">
        <f t="shared" si="134"/>
        <v>10.358728596222267</v>
      </c>
    </row>
    <row r="132" spans="1:47" x14ac:dyDescent="0.2">
      <c r="A132" s="87" t="s">
        <v>959</v>
      </c>
      <c r="B132" s="88" t="s">
        <v>854</v>
      </c>
      <c r="C132" s="89">
        <v>56890.737200000003</v>
      </c>
      <c r="D132" s="89">
        <v>1E-4</v>
      </c>
      <c r="E132">
        <f t="shared" si="116"/>
        <v>189.00153329780767</v>
      </c>
      <c r="F132">
        <f t="shared" si="117"/>
        <v>189</v>
      </c>
      <c r="G132">
        <f t="shared" si="118"/>
        <v>3.2800000044517219E-3</v>
      </c>
      <c r="K132">
        <f t="shared" si="137"/>
        <v>3.2800000044517219E-3</v>
      </c>
      <c r="Q132" s="12">
        <f t="shared" si="119"/>
        <v>1.0583455543994318E-3</v>
      </c>
      <c r="R132" s="2">
        <f t="shared" si="120"/>
        <v>41872.237200000003</v>
      </c>
      <c r="S132" s="6">
        <v>1</v>
      </c>
      <c r="Z132">
        <f t="shared" si="121"/>
        <v>189</v>
      </c>
      <c r="AA132" s="72">
        <f t="shared" si="122"/>
        <v>2.7298777609238108E-2</v>
      </c>
      <c r="AB132" s="72">
        <f t="shared" si="123"/>
        <v>-2.2960432050386954E-2</v>
      </c>
      <c r="AC132" s="72">
        <f t="shared" si="124"/>
        <v>3.2800000044517219E-3</v>
      </c>
      <c r="AD132" s="72">
        <f t="shared" si="125"/>
        <v>-2.4018777604786386E-2</v>
      </c>
      <c r="AE132" s="72">
        <f t="shared" si="126"/>
        <v>5.7690167762818804E-4</v>
      </c>
      <c r="AF132">
        <f t="shared" si="127"/>
        <v>3.2800000044517219E-3</v>
      </c>
      <c r="AG132" s="127"/>
      <c r="AH132">
        <f t="shared" si="128"/>
        <v>2.6240432054838676E-2</v>
      </c>
      <c r="AI132">
        <f t="shared" si="129"/>
        <v>0.37808961088354753</v>
      </c>
      <c r="AJ132">
        <f t="shared" si="130"/>
        <v>0.51541698288081783</v>
      </c>
      <c r="AK132">
        <f t="shared" si="131"/>
        <v>0.43598507627884781</v>
      </c>
      <c r="AL132">
        <f t="shared" si="132"/>
        <v>-0.61142470652282155</v>
      </c>
      <c r="AM132">
        <f t="shared" si="133"/>
        <v>-0.31560635948064331</v>
      </c>
      <c r="AN132" s="72">
        <f t="shared" si="138"/>
        <v>11.153121811669903</v>
      </c>
      <c r="AO132" s="72">
        <f t="shared" si="138"/>
        <v>11.153123863774342</v>
      </c>
      <c r="AP132" s="72">
        <f t="shared" si="138"/>
        <v>11.153106642297578</v>
      </c>
      <c r="AQ132" s="72">
        <f t="shared" si="138"/>
        <v>11.153251108887334</v>
      </c>
      <c r="AR132" s="72">
        <f t="shared" si="138"/>
        <v>11.152035115769024</v>
      </c>
      <c r="AS132" s="72">
        <f t="shared" si="138"/>
        <v>11.161995445697698</v>
      </c>
      <c r="AT132" s="72">
        <f t="shared" si="138"/>
        <v>11.033044270593354</v>
      </c>
      <c r="AU132" s="72">
        <f t="shared" si="134"/>
        <v>10.403018507405532</v>
      </c>
    </row>
    <row r="133" spans="1:47" x14ac:dyDescent="0.2">
      <c r="A133" s="75"/>
      <c r="B133" s="75"/>
      <c r="C133" s="75"/>
      <c r="D133" s="75"/>
      <c r="S133" s="6"/>
      <c r="AA133" s="72"/>
      <c r="AB133" s="72"/>
      <c r="AC133" s="72"/>
      <c r="AD133" s="72"/>
      <c r="AE133" s="72"/>
      <c r="AG133" s="127"/>
      <c r="AN133" s="72"/>
      <c r="AO133" s="72"/>
      <c r="AP133" s="72"/>
      <c r="AQ133" s="72"/>
      <c r="AR133" s="72"/>
      <c r="AS133" s="72"/>
      <c r="AT133" s="72"/>
      <c r="AU133" s="72"/>
    </row>
    <row r="134" spans="1:47" x14ac:dyDescent="0.2">
      <c r="A134" s="75"/>
      <c r="B134" s="75"/>
      <c r="C134" s="75"/>
      <c r="D134" s="75"/>
      <c r="S134" s="6"/>
      <c r="AA134" s="72"/>
      <c r="AB134" s="72"/>
      <c r="AC134" s="72"/>
      <c r="AD134" s="72"/>
      <c r="AE134" s="72"/>
      <c r="AG134" s="127"/>
      <c r="AN134" s="72"/>
      <c r="AO134" s="72"/>
      <c r="AP134" s="72"/>
      <c r="AQ134" s="72"/>
      <c r="AR134" s="72"/>
      <c r="AS134" s="72"/>
      <c r="AT134" s="72"/>
      <c r="AU134" s="72"/>
    </row>
    <row r="135" spans="1:47" x14ac:dyDescent="0.2">
      <c r="A135" s="75"/>
      <c r="B135" s="75"/>
      <c r="C135" s="75"/>
      <c r="D135" s="75"/>
      <c r="S135" s="6"/>
      <c r="AA135" s="72"/>
      <c r="AB135" s="72"/>
      <c r="AC135" s="72"/>
      <c r="AD135" s="72"/>
      <c r="AE135" s="72"/>
      <c r="AG135" s="127"/>
      <c r="AN135" s="72"/>
      <c r="AO135" s="72"/>
      <c r="AP135" s="72"/>
      <c r="AQ135" s="72"/>
      <c r="AR135" s="72"/>
      <c r="AS135" s="72"/>
      <c r="AT135" s="72"/>
      <c r="AU135" s="72"/>
    </row>
    <row r="136" spans="1:47" x14ac:dyDescent="0.2">
      <c r="A136" s="75"/>
      <c r="B136" s="75"/>
      <c r="C136" s="75"/>
      <c r="D136" s="75"/>
      <c r="S136" s="6"/>
      <c r="AA136" s="72"/>
      <c r="AB136" s="72"/>
      <c r="AC136" s="72"/>
      <c r="AD136" s="72"/>
      <c r="AE136" s="72"/>
      <c r="AG136" s="127"/>
      <c r="AN136" s="72"/>
      <c r="AO136" s="72"/>
      <c r="AP136" s="72"/>
      <c r="AQ136" s="72"/>
      <c r="AR136" s="72"/>
      <c r="AS136" s="72"/>
      <c r="AT136" s="72"/>
      <c r="AU136" s="72"/>
    </row>
    <row r="137" spans="1:47" x14ac:dyDescent="0.2">
      <c r="A137" s="75"/>
      <c r="B137" s="75"/>
      <c r="C137" s="75"/>
      <c r="D137" s="75"/>
      <c r="S137" s="6"/>
      <c r="AA137" s="72"/>
      <c r="AB137" s="72"/>
      <c r="AC137" s="72"/>
      <c r="AD137" s="72"/>
      <c r="AE137" s="72"/>
      <c r="AG137" s="127"/>
      <c r="AN137" s="72"/>
      <c r="AO137" s="72"/>
      <c r="AP137" s="72"/>
      <c r="AQ137" s="72"/>
      <c r="AR137" s="72"/>
      <c r="AS137" s="72"/>
      <c r="AT137" s="72"/>
      <c r="AU137" s="72"/>
    </row>
    <row r="138" spans="1:47" x14ac:dyDescent="0.2">
      <c r="A138" s="75"/>
      <c r="B138" s="75"/>
      <c r="C138" s="75"/>
      <c r="D138" s="75"/>
      <c r="S138" s="6"/>
      <c r="AA138" s="72"/>
      <c r="AB138" s="72"/>
      <c r="AC138" s="72"/>
      <c r="AD138" s="72"/>
      <c r="AE138" s="72"/>
      <c r="AG138" s="127"/>
      <c r="AN138" s="72"/>
      <c r="AO138" s="72"/>
      <c r="AP138" s="72"/>
      <c r="AQ138" s="72"/>
      <c r="AR138" s="72"/>
      <c r="AS138" s="72"/>
      <c r="AT138" s="72"/>
      <c r="AU138" s="72"/>
    </row>
    <row r="139" spans="1:47" x14ac:dyDescent="0.2">
      <c r="A139" s="75"/>
      <c r="B139" s="75"/>
      <c r="C139" s="75"/>
      <c r="D139" s="75"/>
      <c r="S139" s="6"/>
      <c r="AA139" s="72"/>
      <c r="AB139" s="72"/>
      <c r="AC139" s="72"/>
      <c r="AD139" s="72"/>
      <c r="AE139" s="72"/>
      <c r="AG139" s="127"/>
      <c r="AN139" s="72"/>
      <c r="AO139" s="72"/>
      <c r="AP139" s="72"/>
      <c r="AQ139" s="72"/>
      <c r="AR139" s="72"/>
      <c r="AS139" s="72"/>
      <c r="AT139" s="72"/>
      <c r="AU139" s="72"/>
    </row>
    <row r="140" spans="1:47" x14ac:dyDescent="0.2">
      <c r="A140" s="75"/>
      <c r="B140" s="75"/>
      <c r="C140" s="75"/>
      <c r="D140" s="75"/>
      <c r="S140" s="6"/>
      <c r="AA140" s="72"/>
      <c r="AB140" s="72"/>
      <c r="AC140" s="72"/>
      <c r="AD140" s="72"/>
      <c r="AE140" s="72"/>
      <c r="AG140" s="127"/>
      <c r="AN140" s="72"/>
      <c r="AO140" s="72"/>
      <c r="AP140" s="72"/>
      <c r="AQ140" s="72"/>
      <c r="AR140" s="72"/>
      <c r="AS140" s="72"/>
      <c r="AT140" s="72"/>
      <c r="AU140" s="72"/>
    </row>
    <row r="141" spans="1:47" x14ac:dyDescent="0.2">
      <c r="A141" s="75"/>
      <c r="B141" s="75"/>
      <c r="C141" s="75"/>
      <c r="D141" s="75"/>
      <c r="S141" s="6"/>
      <c r="AA141" s="72"/>
      <c r="AB141" s="72"/>
      <c r="AC141" s="72"/>
      <c r="AD141" s="72"/>
      <c r="AE141" s="72"/>
      <c r="AG141" s="127"/>
      <c r="AN141" s="72"/>
      <c r="AO141" s="72"/>
      <c r="AP141" s="72"/>
      <c r="AQ141" s="72"/>
      <c r="AR141" s="72"/>
      <c r="AS141" s="72"/>
      <c r="AT141" s="72"/>
      <c r="AU141" s="72"/>
    </row>
    <row r="142" spans="1:47" x14ac:dyDescent="0.2">
      <c r="A142" s="75"/>
      <c r="B142" s="75"/>
      <c r="C142" s="75"/>
      <c r="D142" s="75"/>
      <c r="S142" s="6"/>
      <c r="AA142" s="72"/>
      <c r="AB142" s="72"/>
      <c r="AC142" s="72"/>
      <c r="AD142" s="72"/>
      <c r="AE142" s="72"/>
      <c r="AG142" s="127"/>
      <c r="AN142" s="72"/>
      <c r="AO142" s="72"/>
      <c r="AP142" s="72"/>
      <c r="AQ142" s="72"/>
      <c r="AR142" s="72"/>
      <c r="AS142" s="72"/>
      <c r="AT142" s="72"/>
      <c r="AU142" s="72"/>
    </row>
    <row r="143" spans="1:47" x14ac:dyDescent="0.2">
      <c r="A143" s="75"/>
      <c r="B143" s="75"/>
      <c r="C143" s="75"/>
      <c r="D143" s="75"/>
      <c r="S143" s="6"/>
      <c r="AA143" s="72"/>
      <c r="AB143" s="72"/>
      <c r="AC143" s="72"/>
      <c r="AD143" s="72"/>
      <c r="AE143" s="72"/>
      <c r="AG143" s="127"/>
      <c r="AN143" s="72"/>
      <c r="AO143" s="72"/>
      <c r="AP143" s="72"/>
      <c r="AQ143" s="72"/>
      <c r="AR143" s="72"/>
      <c r="AS143" s="72"/>
      <c r="AT143" s="72"/>
      <c r="AU143" s="72"/>
    </row>
    <row r="144" spans="1:47" x14ac:dyDescent="0.2">
      <c r="A144" s="75"/>
      <c r="B144" s="75"/>
      <c r="C144" s="75"/>
      <c r="D144" s="75"/>
      <c r="S144" s="6"/>
      <c r="AA144" s="72"/>
      <c r="AB144" s="72"/>
      <c r="AC144" s="72"/>
      <c r="AD144" s="72"/>
      <c r="AE144" s="72"/>
      <c r="AG144" s="127"/>
      <c r="AN144" s="72"/>
      <c r="AO144" s="72"/>
      <c r="AP144" s="72"/>
      <c r="AQ144" s="72"/>
      <c r="AR144" s="72"/>
      <c r="AS144" s="72"/>
      <c r="AT144" s="72"/>
      <c r="AU144" s="72"/>
    </row>
    <row r="145" spans="1:47" x14ac:dyDescent="0.2">
      <c r="A145" s="75"/>
      <c r="B145" s="75"/>
      <c r="C145" s="75"/>
      <c r="D145" s="75"/>
      <c r="S145" s="6"/>
      <c r="AA145" s="72"/>
      <c r="AB145" s="72"/>
      <c r="AC145" s="72"/>
      <c r="AD145" s="72"/>
      <c r="AE145" s="72"/>
      <c r="AG145" s="127"/>
      <c r="AN145" s="72"/>
      <c r="AO145" s="72"/>
      <c r="AP145" s="72"/>
      <c r="AQ145" s="72"/>
      <c r="AR145" s="72"/>
      <c r="AS145" s="72"/>
      <c r="AT145" s="72"/>
      <c r="AU145" s="72"/>
    </row>
    <row r="146" spans="1:47" x14ac:dyDescent="0.2">
      <c r="A146" s="75"/>
      <c r="B146" s="75"/>
      <c r="C146" s="75"/>
      <c r="D146" s="75"/>
      <c r="S146" s="6"/>
      <c r="AA146" s="72"/>
      <c r="AB146" s="72"/>
      <c r="AC146" s="72"/>
      <c r="AD146" s="72"/>
      <c r="AE146" s="72"/>
      <c r="AG146" s="127"/>
      <c r="AN146" s="72"/>
      <c r="AO146" s="72"/>
      <c r="AP146" s="72"/>
      <c r="AQ146" s="72"/>
      <c r="AR146" s="72"/>
      <c r="AS146" s="72"/>
      <c r="AT146" s="72"/>
      <c r="AU146" s="72"/>
    </row>
    <row r="147" spans="1:47" x14ac:dyDescent="0.2">
      <c r="A147" s="75"/>
      <c r="B147" s="75"/>
      <c r="C147" s="75"/>
      <c r="D147" s="75"/>
      <c r="S147" s="6"/>
      <c r="AA147" s="72"/>
      <c r="AB147" s="72"/>
      <c r="AC147" s="72"/>
      <c r="AD147" s="72"/>
      <c r="AE147" s="72"/>
      <c r="AG147" s="127"/>
      <c r="AN147" s="72"/>
      <c r="AO147" s="72"/>
      <c r="AP147" s="72"/>
      <c r="AQ147" s="72"/>
      <c r="AR147" s="72"/>
      <c r="AS147" s="72"/>
      <c r="AT147" s="72"/>
      <c r="AU147" s="72"/>
    </row>
    <row r="148" spans="1:47" x14ac:dyDescent="0.2">
      <c r="A148" s="75"/>
      <c r="B148" s="75"/>
      <c r="C148" s="75"/>
      <c r="D148" s="75"/>
      <c r="S148" s="6"/>
      <c r="AA148" s="72"/>
      <c r="AB148" s="72"/>
      <c r="AC148" s="72"/>
      <c r="AD148" s="72"/>
      <c r="AE148" s="72"/>
      <c r="AG148" s="127"/>
      <c r="AN148" s="72"/>
      <c r="AO148" s="72"/>
      <c r="AP148" s="72"/>
      <c r="AQ148" s="72"/>
      <c r="AR148" s="72"/>
      <c r="AS148" s="72"/>
      <c r="AT148" s="72"/>
      <c r="AU148" s="72"/>
    </row>
    <row r="149" spans="1:47" x14ac:dyDescent="0.2">
      <c r="A149" s="75"/>
      <c r="B149" s="75"/>
      <c r="C149" s="75"/>
      <c r="D149" s="75"/>
      <c r="S149" s="6"/>
      <c r="AA149" s="72"/>
      <c r="AB149" s="72"/>
      <c r="AC149" s="72"/>
      <c r="AD149" s="72"/>
      <c r="AE149" s="72"/>
      <c r="AG149" s="127"/>
      <c r="AN149" s="72"/>
      <c r="AO149" s="72"/>
      <c r="AP149" s="72"/>
      <c r="AQ149" s="72"/>
      <c r="AR149" s="72"/>
      <c r="AS149" s="72"/>
      <c r="AT149" s="72"/>
      <c r="AU149" s="72"/>
    </row>
    <row r="150" spans="1:47" x14ac:dyDescent="0.2">
      <c r="A150" s="75"/>
      <c r="B150" s="75"/>
      <c r="C150" s="75"/>
      <c r="D150" s="75"/>
      <c r="S150" s="6"/>
      <c r="AA150" s="72"/>
      <c r="AB150" s="72"/>
      <c r="AC150" s="72"/>
      <c r="AD150" s="72"/>
      <c r="AE150" s="72"/>
      <c r="AG150" s="127"/>
      <c r="AN150" s="72"/>
      <c r="AO150" s="72"/>
      <c r="AP150" s="72"/>
      <c r="AQ150" s="72"/>
      <c r="AR150" s="72"/>
      <c r="AS150" s="72"/>
      <c r="AT150" s="72"/>
      <c r="AU150" s="72"/>
    </row>
    <row r="151" spans="1:47" x14ac:dyDescent="0.2">
      <c r="A151" s="75"/>
      <c r="B151" s="75"/>
      <c r="C151" s="75"/>
      <c r="D151" s="75"/>
      <c r="S151" s="6"/>
      <c r="AA151" s="72"/>
      <c r="AB151" s="72"/>
      <c r="AC151" s="72"/>
      <c r="AD151" s="72"/>
      <c r="AE151" s="72"/>
      <c r="AG151" s="127"/>
      <c r="AN151" s="72"/>
      <c r="AO151" s="72"/>
      <c r="AP151" s="72"/>
      <c r="AQ151" s="72"/>
      <c r="AR151" s="72"/>
      <c r="AS151" s="72"/>
      <c r="AT151" s="72"/>
      <c r="AU151" s="72"/>
    </row>
    <row r="152" spans="1:47" x14ac:dyDescent="0.2">
      <c r="A152" s="75"/>
      <c r="B152" s="75"/>
      <c r="C152" s="75"/>
      <c r="D152" s="75"/>
      <c r="S152" s="6"/>
      <c r="AA152" s="72"/>
      <c r="AB152" s="72"/>
      <c r="AC152" s="72"/>
      <c r="AD152" s="72"/>
      <c r="AE152" s="72"/>
      <c r="AG152" s="127"/>
      <c r="AN152" s="72"/>
      <c r="AO152" s="72"/>
      <c r="AP152" s="72"/>
      <c r="AQ152" s="72"/>
      <c r="AR152" s="72"/>
      <c r="AS152" s="72"/>
      <c r="AT152" s="72"/>
      <c r="AU152" s="72"/>
    </row>
    <row r="153" spans="1:47" x14ac:dyDescent="0.2">
      <c r="A153" s="75"/>
      <c r="B153" s="75"/>
      <c r="C153" s="75"/>
      <c r="D153" s="75"/>
      <c r="S153" s="6"/>
      <c r="AA153" s="72"/>
      <c r="AB153" s="72"/>
      <c r="AC153" s="72"/>
      <c r="AD153" s="72"/>
      <c r="AE153" s="72"/>
      <c r="AG153" s="127"/>
      <c r="AN153" s="72"/>
      <c r="AO153" s="72"/>
      <c r="AP153" s="72"/>
      <c r="AQ153" s="72"/>
      <c r="AR153" s="72"/>
      <c r="AS153" s="72"/>
      <c r="AT153" s="72"/>
      <c r="AU153" s="72"/>
    </row>
    <row r="154" spans="1:47" x14ac:dyDescent="0.2">
      <c r="A154" s="75"/>
      <c r="B154" s="75"/>
      <c r="C154" s="75"/>
      <c r="D154" s="75"/>
      <c r="S154" s="6"/>
      <c r="AA154" s="72"/>
      <c r="AB154" s="72"/>
      <c r="AC154" s="72"/>
      <c r="AD154" s="72"/>
      <c r="AE154" s="72"/>
      <c r="AG154" s="127"/>
      <c r="AN154" s="72"/>
      <c r="AO154" s="72"/>
      <c r="AP154" s="72"/>
      <c r="AQ154" s="72"/>
      <c r="AR154" s="72"/>
      <c r="AS154" s="72"/>
      <c r="AT154" s="72"/>
      <c r="AU154" s="72"/>
    </row>
    <row r="155" spans="1:47" x14ac:dyDescent="0.2">
      <c r="A155" s="75"/>
      <c r="B155" s="75"/>
      <c r="C155" s="75"/>
      <c r="D155" s="75"/>
      <c r="S155" s="6"/>
      <c r="AA155" s="72"/>
      <c r="AB155" s="72"/>
      <c r="AC155" s="72"/>
      <c r="AD155" s="72"/>
      <c r="AE155" s="72"/>
      <c r="AG155" s="127"/>
      <c r="AN155" s="72"/>
      <c r="AO155" s="72"/>
      <c r="AP155" s="72"/>
      <c r="AQ155" s="72"/>
      <c r="AR155" s="72"/>
      <c r="AS155" s="72"/>
      <c r="AT155" s="72"/>
      <c r="AU155" s="72"/>
    </row>
    <row r="156" spans="1:47" x14ac:dyDescent="0.2">
      <c r="A156" s="75"/>
      <c r="B156" s="75"/>
      <c r="C156" s="75"/>
      <c r="D156" s="75"/>
      <c r="S156" s="6"/>
      <c r="AA156" s="72"/>
      <c r="AB156" s="72"/>
      <c r="AC156" s="72"/>
      <c r="AD156" s="72"/>
      <c r="AE156" s="72"/>
      <c r="AG156" s="127"/>
      <c r="AN156" s="72"/>
      <c r="AO156" s="72"/>
      <c r="AP156" s="72"/>
      <c r="AQ156" s="72"/>
      <c r="AR156" s="72"/>
      <c r="AS156" s="72"/>
      <c r="AT156" s="72"/>
      <c r="AU156" s="72"/>
    </row>
    <row r="157" spans="1:47" x14ac:dyDescent="0.2">
      <c r="A157" s="75"/>
      <c r="B157" s="75"/>
      <c r="C157" s="75"/>
      <c r="D157" s="75"/>
      <c r="S157" s="6"/>
      <c r="AA157" s="72"/>
      <c r="AB157" s="72"/>
      <c r="AC157" s="72"/>
      <c r="AD157" s="72"/>
      <c r="AE157" s="72"/>
      <c r="AG157" s="127"/>
      <c r="AN157" s="72"/>
      <c r="AO157" s="72"/>
      <c r="AP157" s="72"/>
      <c r="AQ157" s="72"/>
      <c r="AR157" s="72"/>
      <c r="AS157" s="72"/>
      <c r="AT157" s="72"/>
      <c r="AU157" s="72"/>
    </row>
    <row r="158" spans="1:47" x14ac:dyDescent="0.2">
      <c r="A158" s="75"/>
      <c r="B158" s="75"/>
      <c r="C158" s="75"/>
      <c r="D158" s="75"/>
      <c r="S158" s="6"/>
      <c r="AA158" s="72"/>
      <c r="AB158" s="72"/>
      <c r="AC158" s="72"/>
      <c r="AD158" s="72"/>
      <c r="AE158" s="72"/>
      <c r="AG158" s="127"/>
      <c r="AN158" s="72"/>
      <c r="AO158" s="72"/>
      <c r="AP158" s="72"/>
      <c r="AQ158" s="72"/>
      <c r="AR158" s="72"/>
      <c r="AS158" s="72"/>
      <c r="AT158" s="72"/>
      <c r="AU158" s="72"/>
    </row>
    <row r="159" spans="1:47" x14ac:dyDescent="0.2">
      <c r="A159" s="75"/>
      <c r="B159" s="75"/>
      <c r="C159" s="75"/>
      <c r="D159" s="75"/>
      <c r="S159" s="6"/>
      <c r="AA159" s="72"/>
      <c r="AB159" s="72"/>
      <c r="AC159" s="72"/>
      <c r="AD159" s="72"/>
      <c r="AE159" s="72"/>
      <c r="AG159" s="127"/>
      <c r="AN159" s="72"/>
      <c r="AO159" s="72"/>
      <c r="AP159" s="72"/>
      <c r="AQ159" s="72"/>
      <c r="AR159" s="72"/>
      <c r="AS159" s="72"/>
      <c r="AT159" s="72"/>
      <c r="AU159" s="72"/>
    </row>
    <row r="160" spans="1:47" x14ac:dyDescent="0.2">
      <c r="A160" s="75"/>
      <c r="B160" s="75"/>
      <c r="C160" s="75"/>
      <c r="D160" s="75"/>
      <c r="S160" s="6"/>
      <c r="AA160" s="72"/>
      <c r="AB160" s="72"/>
      <c r="AC160" s="72"/>
      <c r="AD160" s="72"/>
      <c r="AE160" s="72"/>
      <c r="AG160" s="127"/>
      <c r="AN160" s="72"/>
      <c r="AO160" s="72"/>
      <c r="AP160" s="72"/>
      <c r="AQ160" s="72"/>
      <c r="AR160" s="72"/>
      <c r="AS160" s="72"/>
      <c r="AT160" s="72"/>
      <c r="AU160" s="72"/>
    </row>
    <row r="161" spans="1:48" x14ac:dyDescent="0.2">
      <c r="A161" s="75"/>
      <c r="B161" s="75"/>
      <c r="C161" s="75"/>
      <c r="D161" s="75"/>
      <c r="S161" s="6"/>
      <c r="AA161" s="72"/>
      <c r="AB161" s="72"/>
      <c r="AC161" s="72"/>
      <c r="AD161" s="72"/>
      <c r="AE161" s="72"/>
      <c r="AG161" s="127"/>
      <c r="AN161" s="72"/>
      <c r="AO161" s="72"/>
      <c r="AP161" s="72"/>
      <c r="AQ161" s="72"/>
      <c r="AR161" s="72"/>
      <c r="AS161" s="72"/>
      <c r="AT161" s="72"/>
      <c r="AU161" s="72"/>
    </row>
    <row r="162" spans="1:48" x14ac:dyDescent="0.2">
      <c r="A162" s="75"/>
      <c r="B162" s="75"/>
      <c r="C162" s="75"/>
      <c r="D162" s="75"/>
      <c r="S162" s="6"/>
      <c r="AA162" s="72"/>
      <c r="AB162" s="72"/>
      <c r="AC162" s="72"/>
      <c r="AD162" s="72"/>
      <c r="AE162" s="72"/>
      <c r="AG162" s="127"/>
      <c r="AN162" s="72"/>
      <c r="AO162" s="72"/>
      <c r="AP162" s="72"/>
      <c r="AQ162" s="72"/>
      <c r="AR162" s="72"/>
      <c r="AS162" s="72"/>
      <c r="AT162" s="72"/>
      <c r="AU162" s="72"/>
    </row>
    <row r="163" spans="1:48" x14ac:dyDescent="0.2">
      <c r="A163" s="75"/>
      <c r="B163" s="75"/>
      <c r="C163" s="75"/>
      <c r="D163" s="75"/>
      <c r="S163" s="6"/>
      <c r="AA163" s="72"/>
      <c r="AB163" s="72"/>
      <c r="AC163" s="72"/>
      <c r="AD163" s="72"/>
      <c r="AE163" s="72"/>
      <c r="AG163" s="127"/>
      <c r="AN163" s="72"/>
      <c r="AO163" s="72"/>
      <c r="AP163" s="72"/>
      <c r="AQ163" s="72"/>
      <c r="AR163" s="72"/>
      <c r="AS163" s="72"/>
      <c r="AT163" s="72"/>
      <c r="AU163" s="72"/>
    </row>
    <row r="164" spans="1:48" x14ac:dyDescent="0.2">
      <c r="A164" s="75"/>
      <c r="B164" s="75"/>
      <c r="C164" s="75"/>
      <c r="D164" s="75"/>
      <c r="S164" s="6"/>
      <c r="AA164" s="72"/>
      <c r="AB164" s="72"/>
      <c r="AC164" s="72"/>
      <c r="AD164" s="72"/>
      <c r="AE164" s="72"/>
      <c r="AG164" s="127"/>
      <c r="AN164" s="72"/>
      <c r="AO164" s="72"/>
      <c r="AP164" s="72"/>
      <c r="AQ164" s="72"/>
      <c r="AR164" s="72"/>
      <c r="AS164" s="72"/>
      <c r="AT164" s="72"/>
      <c r="AU164" s="72"/>
    </row>
    <row r="165" spans="1:48" x14ac:dyDescent="0.2">
      <c r="A165" s="75"/>
      <c r="B165" s="75"/>
      <c r="C165" s="75"/>
      <c r="D165" s="75"/>
      <c r="S165" s="6"/>
      <c r="AA165" s="72"/>
      <c r="AB165" s="72"/>
      <c r="AC165" s="72"/>
      <c r="AD165" s="72"/>
      <c r="AE165" s="72"/>
      <c r="AG165" s="127"/>
      <c r="AN165" s="72"/>
      <c r="AO165" s="72"/>
      <c r="AP165" s="72"/>
      <c r="AQ165" s="72"/>
      <c r="AR165" s="72"/>
      <c r="AS165" s="72"/>
      <c r="AT165" s="72"/>
      <c r="AU165" s="72"/>
    </row>
    <row r="166" spans="1:48" x14ac:dyDescent="0.2">
      <c r="A166" s="75"/>
      <c r="B166" s="75"/>
      <c r="C166" s="75"/>
      <c r="D166" s="75"/>
      <c r="S166" s="6"/>
      <c r="AA166" s="72"/>
      <c r="AB166" s="72"/>
      <c r="AC166" s="72"/>
      <c r="AD166" s="72"/>
      <c r="AE166" s="72"/>
      <c r="AG166" s="127"/>
      <c r="AN166" s="72"/>
      <c r="AO166" s="72"/>
      <c r="AP166" s="72"/>
      <c r="AQ166" s="72"/>
      <c r="AR166" s="72"/>
      <c r="AS166" s="72"/>
      <c r="AT166" s="72"/>
      <c r="AU166" s="72"/>
    </row>
    <row r="167" spans="1:48" x14ac:dyDescent="0.2">
      <c r="A167" s="75"/>
      <c r="B167" s="75"/>
      <c r="C167" s="75"/>
      <c r="D167" s="75"/>
      <c r="S167" s="6"/>
      <c r="AA167" s="72"/>
      <c r="AB167" s="72"/>
      <c r="AC167" s="72"/>
      <c r="AD167" s="72"/>
      <c r="AE167" s="72"/>
      <c r="AG167" s="127"/>
      <c r="AN167" s="72"/>
      <c r="AO167" s="72"/>
      <c r="AP167" s="72"/>
      <c r="AQ167" s="72"/>
      <c r="AR167" s="72"/>
      <c r="AS167" s="72"/>
      <c r="AT167" s="72"/>
      <c r="AU167" s="72"/>
    </row>
    <row r="168" spans="1:48" x14ac:dyDescent="0.2">
      <c r="A168" s="75"/>
      <c r="B168" s="75"/>
      <c r="C168" s="75"/>
      <c r="D168" s="75"/>
      <c r="S168" s="6"/>
      <c r="AA168" s="72"/>
      <c r="AB168" s="72"/>
      <c r="AC168" s="72"/>
      <c r="AD168" s="72"/>
      <c r="AE168" s="72"/>
      <c r="AG168" s="127"/>
      <c r="AN168" s="72"/>
      <c r="AO168" s="72"/>
      <c r="AP168" s="72"/>
      <c r="AQ168" s="72"/>
      <c r="AR168" s="72"/>
      <c r="AS168" s="72"/>
      <c r="AT168" s="72"/>
      <c r="AU168" s="72"/>
    </row>
    <row r="169" spans="1:48" x14ac:dyDescent="0.2">
      <c r="A169" s="75"/>
      <c r="B169" s="75"/>
      <c r="C169" s="75"/>
      <c r="D169" s="75"/>
      <c r="S169" s="6"/>
      <c r="AA169" s="72"/>
      <c r="AB169" s="72"/>
      <c r="AC169" s="72"/>
      <c r="AD169" s="72"/>
      <c r="AE169" s="72"/>
      <c r="AG169" s="127"/>
      <c r="AN169" s="72"/>
      <c r="AO169" s="72"/>
      <c r="AP169" s="72"/>
      <c r="AQ169" s="72"/>
      <c r="AR169" s="72"/>
      <c r="AS169" s="72"/>
      <c r="AT169" s="72"/>
      <c r="AU169" s="72"/>
      <c r="AV169" s="72"/>
    </row>
    <row r="170" spans="1:48" x14ac:dyDescent="0.2">
      <c r="A170" s="75"/>
      <c r="B170" s="75"/>
      <c r="C170" s="75"/>
      <c r="D170" s="75"/>
      <c r="S170" s="6"/>
      <c r="AA170" s="72"/>
      <c r="AB170" s="72"/>
      <c r="AC170" s="72"/>
      <c r="AD170" s="72"/>
      <c r="AE170" s="72"/>
      <c r="AG170" s="127"/>
      <c r="AN170" s="72"/>
      <c r="AO170" s="72"/>
      <c r="AP170" s="72"/>
      <c r="AQ170" s="72"/>
      <c r="AR170" s="72"/>
      <c r="AS170" s="72"/>
      <c r="AT170" s="72"/>
      <c r="AU170" s="72"/>
    </row>
    <row r="171" spans="1:48" x14ac:dyDescent="0.2">
      <c r="A171" s="75"/>
      <c r="B171" s="75"/>
      <c r="C171" s="75"/>
      <c r="D171" s="75"/>
      <c r="S171" s="6"/>
      <c r="AA171" s="72"/>
      <c r="AB171" s="72"/>
      <c r="AC171" s="72"/>
      <c r="AD171" s="72"/>
      <c r="AE171" s="72"/>
      <c r="AG171" s="127"/>
      <c r="AN171" s="72"/>
      <c r="AO171" s="72"/>
      <c r="AP171" s="72"/>
      <c r="AQ171" s="72"/>
      <c r="AR171" s="72"/>
      <c r="AS171" s="72"/>
      <c r="AT171" s="72"/>
      <c r="AU171" s="72"/>
    </row>
    <row r="172" spans="1:48" x14ac:dyDescent="0.2">
      <c r="A172" s="75"/>
      <c r="B172" s="75"/>
      <c r="C172" s="75"/>
      <c r="D172" s="75"/>
      <c r="S172" s="6"/>
      <c r="AA172" s="72"/>
      <c r="AB172" s="72"/>
      <c r="AC172" s="72"/>
      <c r="AD172" s="72"/>
      <c r="AE172" s="72"/>
      <c r="AG172" s="127"/>
      <c r="AN172" s="72"/>
      <c r="AO172" s="72"/>
      <c r="AP172" s="72"/>
      <c r="AQ172" s="72"/>
      <c r="AR172" s="72"/>
      <c r="AS172" s="72"/>
      <c r="AT172" s="72"/>
      <c r="AU172" s="72"/>
      <c r="AV172" s="72"/>
    </row>
    <row r="173" spans="1:48" x14ac:dyDescent="0.2">
      <c r="A173" s="75"/>
      <c r="B173" s="75"/>
      <c r="C173" s="75"/>
      <c r="D173" s="75"/>
      <c r="S173" s="6"/>
      <c r="AA173" s="72"/>
      <c r="AB173" s="72"/>
      <c r="AC173" s="72"/>
      <c r="AD173" s="72"/>
      <c r="AE173" s="72"/>
      <c r="AG173" s="127"/>
      <c r="AN173" s="72"/>
      <c r="AO173" s="72"/>
      <c r="AP173" s="72"/>
      <c r="AQ173" s="72"/>
      <c r="AR173" s="72"/>
      <c r="AS173" s="72"/>
      <c r="AT173" s="72"/>
      <c r="AU173" s="72"/>
    </row>
    <row r="174" spans="1:48" x14ac:dyDescent="0.2">
      <c r="A174" s="75"/>
      <c r="B174" s="75"/>
      <c r="C174" s="75"/>
      <c r="D174" s="75"/>
      <c r="S174" s="6"/>
      <c r="AA174" s="72"/>
      <c r="AB174" s="72"/>
      <c r="AC174" s="72"/>
      <c r="AD174" s="72"/>
      <c r="AE174" s="72"/>
      <c r="AG174" s="127"/>
      <c r="AN174" s="72"/>
      <c r="AO174" s="72"/>
      <c r="AP174" s="72"/>
      <c r="AQ174" s="72"/>
      <c r="AR174" s="72"/>
      <c r="AS174" s="72"/>
      <c r="AT174" s="72"/>
      <c r="AU174" s="72"/>
      <c r="AV174" s="72"/>
    </row>
    <row r="175" spans="1:48" x14ac:dyDescent="0.2">
      <c r="A175" s="75"/>
      <c r="B175" s="75"/>
      <c r="C175" s="75"/>
      <c r="D175" s="75"/>
      <c r="S175" s="6"/>
      <c r="AA175" s="72"/>
      <c r="AB175" s="72"/>
      <c r="AC175" s="72"/>
      <c r="AD175" s="72"/>
      <c r="AE175" s="72"/>
      <c r="AG175" s="127"/>
      <c r="AN175" s="72"/>
      <c r="AO175" s="72"/>
      <c r="AP175" s="72"/>
      <c r="AQ175" s="72"/>
      <c r="AR175" s="72"/>
      <c r="AS175" s="72"/>
      <c r="AT175" s="72"/>
      <c r="AU175" s="72"/>
    </row>
    <row r="176" spans="1:48" x14ac:dyDescent="0.2">
      <c r="A176" s="75"/>
      <c r="B176" s="75"/>
      <c r="C176" s="75"/>
      <c r="D176" s="75"/>
      <c r="S176" s="6"/>
      <c r="AA176" s="72"/>
      <c r="AB176" s="72"/>
      <c r="AC176" s="72"/>
      <c r="AD176" s="72"/>
      <c r="AE176" s="72"/>
      <c r="AG176" s="127"/>
      <c r="AN176" s="72"/>
      <c r="AO176" s="72"/>
      <c r="AP176" s="72"/>
      <c r="AQ176" s="72"/>
      <c r="AR176" s="72"/>
      <c r="AS176" s="72"/>
      <c r="AT176" s="72"/>
      <c r="AU176" s="72"/>
    </row>
    <row r="177" spans="1:48" x14ac:dyDescent="0.2">
      <c r="A177" s="75"/>
      <c r="B177" s="75"/>
      <c r="C177" s="75"/>
      <c r="D177" s="75"/>
      <c r="S177" s="6"/>
      <c r="AA177" s="72"/>
      <c r="AB177" s="72"/>
      <c r="AC177" s="72"/>
      <c r="AD177" s="72"/>
      <c r="AE177" s="72"/>
      <c r="AG177" s="127"/>
      <c r="AN177" s="72"/>
      <c r="AO177" s="72"/>
      <c r="AP177" s="72"/>
      <c r="AQ177" s="72"/>
      <c r="AR177" s="72"/>
      <c r="AS177" s="72"/>
      <c r="AT177" s="72"/>
      <c r="AU177" s="72"/>
    </row>
    <row r="178" spans="1:48" x14ac:dyDescent="0.2">
      <c r="A178" s="75"/>
      <c r="B178" s="75"/>
      <c r="C178" s="75"/>
      <c r="D178" s="75"/>
      <c r="S178" s="6"/>
      <c r="AA178" s="72"/>
      <c r="AB178" s="72"/>
      <c r="AC178" s="72"/>
      <c r="AD178" s="72"/>
      <c r="AE178" s="72"/>
      <c r="AG178" s="127"/>
      <c r="AN178" s="72"/>
      <c r="AO178" s="72"/>
      <c r="AP178" s="72"/>
      <c r="AQ178" s="72"/>
      <c r="AR178" s="72"/>
      <c r="AS178" s="72"/>
      <c r="AT178" s="72"/>
      <c r="AU178" s="72"/>
    </row>
    <row r="179" spans="1:48" x14ac:dyDescent="0.2">
      <c r="A179" s="75"/>
      <c r="B179" s="75"/>
      <c r="C179" s="75"/>
      <c r="D179" s="75"/>
      <c r="S179" s="6"/>
      <c r="AA179" s="72"/>
      <c r="AB179" s="72"/>
      <c r="AC179" s="72"/>
      <c r="AD179" s="72"/>
      <c r="AE179" s="72"/>
      <c r="AG179" s="127"/>
      <c r="AN179" s="72"/>
      <c r="AO179" s="72"/>
      <c r="AP179" s="72"/>
      <c r="AQ179" s="72"/>
      <c r="AR179" s="72"/>
      <c r="AS179" s="72"/>
      <c r="AT179" s="72"/>
      <c r="AU179" s="72"/>
    </row>
    <row r="180" spans="1:48" x14ac:dyDescent="0.2">
      <c r="A180" s="75"/>
      <c r="B180" s="75"/>
      <c r="C180" s="75"/>
      <c r="D180" s="75"/>
      <c r="S180" s="6"/>
      <c r="AA180" s="72"/>
      <c r="AB180" s="72"/>
      <c r="AC180" s="72"/>
      <c r="AD180" s="72"/>
      <c r="AE180" s="72"/>
      <c r="AG180" s="127"/>
      <c r="AN180" s="72"/>
      <c r="AO180" s="72"/>
      <c r="AP180" s="72"/>
      <c r="AQ180" s="72"/>
      <c r="AR180" s="72"/>
      <c r="AS180" s="72"/>
      <c r="AT180" s="72"/>
      <c r="AU180" s="72"/>
    </row>
    <row r="181" spans="1:48" x14ac:dyDescent="0.2">
      <c r="A181" s="75"/>
      <c r="B181" s="75"/>
      <c r="C181" s="75"/>
      <c r="D181" s="75"/>
      <c r="S181" s="6"/>
      <c r="AA181" s="72"/>
      <c r="AB181" s="72"/>
      <c r="AC181" s="72"/>
      <c r="AD181" s="72"/>
      <c r="AE181" s="72"/>
      <c r="AG181" s="127"/>
      <c r="AN181" s="72"/>
      <c r="AO181" s="72"/>
      <c r="AP181" s="72"/>
      <c r="AQ181" s="72"/>
      <c r="AR181" s="72"/>
      <c r="AS181" s="72"/>
      <c r="AT181" s="72"/>
      <c r="AU181" s="72"/>
    </row>
    <row r="182" spans="1:48" x14ac:dyDescent="0.2">
      <c r="A182" s="75"/>
      <c r="B182" s="75"/>
      <c r="C182" s="75"/>
      <c r="D182" s="75"/>
      <c r="S182" s="6"/>
      <c r="AA182" s="72"/>
      <c r="AB182" s="72"/>
      <c r="AC182" s="72"/>
      <c r="AD182" s="72"/>
      <c r="AE182" s="72"/>
      <c r="AG182" s="127"/>
      <c r="AN182" s="72"/>
      <c r="AO182" s="72"/>
      <c r="AP182" s="72"/>
      <c r="AQ182" s="72"/>
      <c r="AR182" s="72"/>
      <c r="AS182" s="72"/>
      <c r="AT182" s="72"/>
      <c r="AU182" s="72"/>
    </row>
    <row r="183" spans="1:48" x14ac:dyDescent="0.2">
      <c r="A183" s="75"/>
      <c r="B183" s="75"/>
      <c r="C183" s="75"/>
      <c r="D183" s="75"/>
      <c r="S183" s="6"/>
      <c r="AA183" s="72"/>
      <c r="AB183" s="72"/>
      <c r="AC183" s="72"/>
      <c r="AD183" s="72"/>
      <c r="AE183" s="72"/>
      <c r="AG183" s="127"/>
      <c r="AN183" s="72"/>
      <c r="AO183" s="72"/>
      <c r="AP183" s="72"/>
      <c r="AQ183" s="72"/>
      <c r="AR183" s="72"/>
      <c r="AS183" s="72"/>
      <c r="AT183" s="72"/>
      <c r="AU183" s="72"/>
      <c r="AV183" s="72"/>
    </row>
    <row r="184" spans="1:48" x14ac:dyDescent="0.2">
      <c r="A184" s="75"/>
      <c r="B184" s="75"/>
      <c r="C184" s="75"/>
      <c r="D184" s="75"/>
      <c r="S184" s="6"/>
      <c r="AA184" s="72"/>
      <c r="AB184" s="72"/>
      <c r="AC184" s="72"/>
      <c r="AD184" s="72"/>
      <c r="AE184" s="72"/>
      <c r="AG184" s="127"/>
      <c r="AN184" s="72"/>
      <c r="AO184" s="72"/>
      <c r="AP184" s="72"/>
      <c r="AQ184" s="72"/>
      <c r="AR184" s="72"/>
      <c r="AS184" s="72"/>
      <c r="AT184" s="72"/>
      <c r="AU184" s="72"/>
    </row>
    <row r="185" spans="1:48" x14ac:dyDescent="0.2">
      <c r="A185" s="75"/>
      <c r="B185" s="75"/>
      <c r="C185" s="75"/>
      <c r="D185" s="75"/>
      <c r="S185" s="6"/>
      <c r="AA185" s="72"/>
      <c r="AB185" s="72"/>
      <c r="AC185" s="72"/>
      <c r="AD185" s="72"/>
      <c r="AE185" s="72"/>
      <c r="AG185" s="127"/>
      <c r="AN185" s="72"/>
      <c r="AO185" s="72"/>
      <c r="AP185" s="72"/>
      <c r="AQ185" s="72"/>
      <c r="AR185" s="72"/>
      <c r="AS185" s="72"/>
      <c r="AT185" s="72"/>
      <c r="AU185" s="72"/>
    </row>
    <row r="186" spans="1:48" x14ac:dyDescent="0.2">
      <c r="A186" s="75"/>
      <c r="B186" s="75"/>
      <c r="C186" s="75"/>
      <c r="D186" s="75"/>
      <c r="S186" s="6"/>
      <c r="AA186" s="72"/>
      <c r="AB186" s="72"/>
      <c r="AC186" s="72"/>
      <c r="AD186" s="72"/>
      <c r="AE186" s="72"/>
      <c r="AG186" s="127"/>
      <c r="AN186" s="72"/>
      <c r="AO186" s="72"/>
      <c r="AP186" s="72"/>
      <c r="AQ186" s="72"/>
      <c r="AR186" s="72"/>
      <c r="AS186" s="72"/>
      <c r="AT186" s="72"/>
      <c r="AU186" s="72"/>
    </row>
    <row r="187" spans="1:48" x14ac:dyDescent="0.2">
      <c r="A187" s="75"/>
      <c r="B187" s="75"/>
      <c r="C187" s="75"/>
      <c r="D187" s="75"/>
      <c r="S187" s="6"/>
      <c r="AA187" s="72"/>
      <c r="AB187" s="72"/>
      <c r="AC187" s="72"/>
      <c r="AD187" s="72"/>
      <c r="AE187" s="72"/>
      <c r="AG187" s="127"/>
      <c r="AN187" s="72"/>
      <c r="AO187" s="72"/>
      <c r="AP187" s="72"/>
      <c r="AQ187" s="72"/>
      <c r="AR187" s="72"/>
      <c r="AS187" s="72"/>
      <c r="AT187" s="72"/>
      <c r="AU187" s="72"/>
    </row>
    <row r="188" spans="1:48" x14ac:dyDescent="0.2">
      <c r="A188" s="75"/>
      <c r="B188" s="75"/>
      <c r="C188" s="75"/>
      <c r="D188" s="75"/>
      <c r="S188" s="6"/>
      <c r="AA188" s="72"/>
      <c r="AB188" s="72"/>
      <c r="AC188" s="72"/>
      <c r="AD188" s="72"/>
      <c r="AE188" s="72"/>
      <c r="AG188" s="127"/>
      <c r="AN188" s="72"/>
      <c r="AO188" s="72"/>
      <c r="AP188" s="72"/>
      <c r="AQ188" s="72"/>
      <c r="AR188" s="72"/>
      <c r="AS188" s="72"/>
      <c r="AT188" s="72"/>
      <c r="AU188" s="72"/>
    </row>
    <row r="189" spans="1:48" x14ac:dyDescent="0.2">
      <c r="A189" s="75"/>
      <c r="B189" s="75"/>
      <c r="C189" s="75"/>
      <c r="D189" s="75"/>
      <c r="S189" s="6"/>
      <c r="AA189" s="72"/>
      <c r="AB189" s="72"/>
      <c r="AC189" s="72"/>
      <c r="AD189" s="72"/>
      <c r="AE189" s="72"/>
      <c r="AG189" s="127"/>
      <c r="AN189" s="72"/>
      <c r="AO189" s="72"/>
      <c r="AP189" s="72"/>
      <c r="AQ189" s="72"/>
      <c r="AR189" s="72"/>
      <c r="AS189" s="72"/>
      <c r="AT189" s="72"/>
      <c r="AU189" s="72"/>
    </row>
    <row r="190" spans="1:48" x14ac:dyDescent="0.2">
      <c r="A190" s="75"/>
      <c r="B190" s="75"/>
      <c r="C190" s="75"/>
      <c r="D190" s="75"/>
      <c r="S190" s="6"/>
      <c r="AA190" s="72"/>
      <c r="AB190" s="72"/>
      <c r="AC190" s="72"/>
      <c r="AD190" s="72"/>
      <c r="AE190" s="72"/>
      <c r="AG190" s="127"/>
      <c r="AN190" s="72"/>
      <c r="AO190" s="72"/>
      <c r="AP190" s="72"/>
      <c r="AQ190" s="72"/>
      <c r="AR190" s="72"/>
      <c r="AS190" s="72"/>
      <c r="AT190" s="72"/>
      <c r="AU190" s="72"/>
      <c r="AV190" s="72"/>
    </row>
    <row r="191" spans="1:48" x14ac:dyDescent="0.2">
      <c r="S191" s="6"/>
      <c r="AA191" s="72"/>
      <c r="AB191" s="72"/>
      <c r="AC191" s="72"/>
      <c r="AD191" s="72"/>
      <c r="AE191" s="72"/>
      <c r="AG191" s="127"/>
      <c r="AN191" s="72"/>
      <c r="AO191" s="72"/>
      <c r="AP191" s="72"/>
      <c r="AQ191" s="72"/>
      <c r="AR191" s="72"/>
      <c r="AS191" s="72"/>
      <c r="AT191" s="72"/>
      <c r="AU191" s="72"/>
    </row>
    <row r="192" spans="1:48" x14ac:dyDescent="0.2">
      <c r="S192" s="6"/>
      <c r="AA192" s="72"/>
      <c r="AB192" s="72"/>
      <c r="AC192" s="72"/>
      <c r="AD192" s="72"/>
      <c r="AE192" s="72"/>
      <c r="AG192" s="127"/>
      <c r="AN192" s="72"/>
      <c r="AO192" s="72"/>
      <c r="AP192" s="72"/>
      <c r="AQ192" s="72"/>
      <c r="AR192" s="72"/>
      <c r="AS192" s="72"/>
      <c r="AT192" s="72"/>
      <c r="AU192" s="72"/>
    </row>
    <row r="193" spans="19:48" x14ac:dyDescent="0.2">
      <c r="S193" s="6"/>
      <c r="AA193" s="72"/>
      <c r="AB193" s="72"/>
      <c r="AC193" s="72"/>
      <c r="AD193" s="72"/>
      <c r="AE193" s="72"/>
      <c r="AG193" s="127"/>
      <c r="AN193" s="72"/>
      <c r="AO193" s="72"/>
      <c r="AP193" s="72"/>
      <c r="AQ193" s="72"/>
      <c r="AR193" s="72"/>
      <c r="AS193" s="72"/>
      <c r="AT193" s="72"/>
      <c r="AU193" s="72"/>
      <c r="AV193" s="72"/>
    </row>
    <row r="194" spans="19:48" x14ac:dyDescent="0.2">
      <c r="S194" s="6"/>
      <c r="AA194" s="72"/>
      <c r="AB194" s="72"/>
      <c r="AC194" s="72"/>
      <c r="AD194" s="72"/>
      <c r="AE194" s="72"/>
      <c r="AG194" s="127"/>
      <c r="AN194" s="72"/>
      <c r="AO194" s="72"/>
      <c r="AP194" s="72"/>
      <c r="AQ194" s="72"/>
      <c r="AR194" s="72"/>
      <c r="AS194" s="72"/>
      <c r="AT194" s="72"/>
      <c r="AU194" s="72"/>
    </row>
    <row r="195" spans="19:48" x14ac:dyDescent="0.2">
      <c r="S195" s="6"/>
      <c r="AA195" s="72"/>
      <c r="AB195" s="72"/>
      <c r="AC195" s="72"/>
      <c r="AD195" s="72"/>
      <c r="AE195" s="72"/>
      <c r="AG195" s="127"/>
      <c r="AN195" s="72"/>
      <c r="AO195" s="72"/>
      <c r="AP195" s="72"/>
      <c r="AQ195" s="72"/>
      <c r="AR195" s="72"/>
      <c r="AS195" s="72"/>
      <c r="AT195" s="72"/>
      <c r="AU195" s="72"/>
    </row>
    <row r="196" spans="19:48" x14ac:dyDescent="0.2">
      <c r="S196" s="6"/>
      <c r="AA196" s="72"/>
      <c r="AB196" s="72"/>
      <c r="AC196" s="72"/>
      <c r="AD196" s="72"/>
      <c r="AE196" s="72"/>
      <c r="AG196" s="127"/>
      <c r="AN196" s="72"/>
      <c r="AO196" s="72"/>
      <c r="AP196" s="72"/>
      <c r="AQ196" s="72"/>
      <c r="AR196" s="72"/>
      <c r="AS196" s="72"/>
      <c r="AT196" s="72"/>
      <c r="AU196" s="72"/>
    </row>
    <row r="197" spans="19:48" x14ac:dyDescent="0.2">
      <c r="S197" s="6"/>
      <c r="AA197" s="72"/>
      <c r="AB197" s="72"/>
      <c r="AC197" s="72"/>
      <c r="AD197" s="72"/>
      <c r="AE197" s="72"/>
      <c r="AG197" s="127"/>
      <c r="AN197" s="72"/>
      <c r="AO197" s="72"/>
      <c r="AP197" s="72"/>
      <c r="AQ197" s="72"/>
      <c r="AR197" s="72"/>
      <c r="AS197" s="72"/>
      <c r="AT197" s="72"/>
      <c r="AU197" s="72"/>
    </row>
    <row r="198" spans="19:48" x14ac:dyDescent="0.2">
      <c r="S198" s="6"/>
      <c r="AA198" s="72"/>
      <c r="AB198" s="72"/>
      <c r="AC198" s="72"/>
      <c r="AD198" s="72"/>
      <c r="AE198" s="72"/>
      <c r="AG198" s="127"/>
      <c r="AN198" s="72"/>
      <c r="AO198" s="72"/>
      <c r="AP198" s="72"/>
      <c r="AQ198" s="72"/>
      <c r="AR198" s="72"/>
      <c r="AS198" s="72"/>
      <c r="AT198" s="72"/>
      <c r="AU198" s="72"/>
    </row>
    <row r="199" spans="19:48" x14ac:dyDescent="0.2">
      <c r="S199" s="6"/>
      <c r="AA199" s="72"/>
      <c r="AB199" s="72"/>
      <c r="AC199" s="72"/>
      <c r="AD199" s="72"/>
      <c r="AE199" s="72"/>
      <c r="AG199" s="127"/>
      <c r="AN199" s="72"/>
      <c r="AO199" s="72"/>
      <c r="AP199" s="72"/>
      <c r="AQ199" s="72"/>
      <c r="AR199" s="72"/>
      <c r="AS199" s="72"/>
      <c r="AT199" s="72"/>
      <c r="AU199" s="72"/>
    </row>
    <row r="200" spans="19:48" x14ac:dyDescent="0.2">
      <c r="S200" s="6"/>
      <c r="AA200" s="72"/>
      <c r="AB200" s="72"/>
      <c r="AC200" s="72"/>
      <c r="AD200" s="72"/>
      <c r="AE200" s="72"/>
      <c r="AG200" s="127"/>
      <c r="AN200" s="72"/>
      <c r="AO200" s="72"/>
      <c r="AP200" s="72"/>
      <c r="AQ200" s="72"/>
      <c r="AR200" s="72"/>
      <c r="AS200" s="72"/>
      <c r="AT200" s="72"/>
      <c r="AU200" s="72"/>
    </row>
    <row r="201" spans="19:48" x14ac:dyDescent="0.2">
      <c r="S201" s="6"/>
      <c r="AA201" s="72"/>
      <c r="AB201" s="72"/>
      <c r="AC201" s="72"/>
      <c r="AD201" s="72"/>
      <c r="AE201" s="72"/>
      <c r="AG201" s="127"/>
      <c r="AN201" s="72"/>
      <c r="AO201" s="72"/>
      <c r="AP201" s="72"/>
      <c r="AQ201" s="72"/>
      <c r="AR201" s="72"/>
      <c r="AS201" s="72"/>
      <c r="AT201" s="72"/>
      <c r="AU201" s="72"/>
    </row>
    <row r="202" spans="19:48" x14ac:dyDescent="0.2">
      <c r="S202" s="6"/>
      <c r="AA202" s="72"/>
      <c r="AB202" s="72"/>
      <c r="AC202" s="72"/>
      <c r="AD202" s="72"/>
      <c r="AE202" s="72"/>
      <c r="AG202" s="127"/>
      <c r="AN202" s="72"/>
      <c r="AO202" s="72"/>
      <c r="AP202" s="72"/>
      <c r="AQ202" s="72"/>
      <c r="AR202" s="72"/>
      <c r="AS202" s="72"/>
      <c r="AT202" s="72"/>
      <c r="AU202" s="72"/>
    </row>
    <row r="203" spans="19:48" x14ac:dyDescent="0.2">
      <c r="S203" s="6"/>
      <c r="AA203" s="72"/>
      <c r="AB203" s="72"/>
      <c r="AC203" s="72"/>
      <c r="AD203" s="72"/>
      <c r="AE203" s="72"/>
      <c r="AG203" s="127"/>
      <c r="AN203" s="72"/>
      <c r="AO203" s="72"/>
      <c r="AP203" s="72"/>
      <c r="AQ203" s="72"/>
      <c r="AR203" s="72"/>
      <c r="AS203" s="72"/>
      <c r="AT203" s="72"/>
      <c r="AU203" s="72"/>
    </row>
    <row r="204" spans="19:48" x14ac:dyDescent="0.2">
      <c r="S204" s="6"/>
      <c r="AA204" s="72"/>
      <c r="AB204" s="72"/>
      <c r="AC204" s="72"/>
      <c r="AD204" s="72"/>
      <c r="AE204" s="72"/>
      <c r="AG204" s="127"/>
      <c r="AN204" s="72"/>
      <c r="AO204" s="72"/>
      <c r="AP204" s="72"/>
      <c r="AQ204" s="72"/>
      <c r="AR204" s="72"/>
      <c r="AS204" s="72"/>
      <c r="AT204" s="72"/>
      <c r="AU204" s="72"/>
    </row>
    <row r="205" spans="19:48" x14ac:dyDescent="0.2">
      <c r="S205" s="6"/>
      <c r="AA205" s="72"/>
      <c r="AB205" s="72"/>
      <c r="AC205" s="72"/>
      <c r="AD205" s="72"/>
      <c r="AE205" s="72"/>
      <c r="AG205" s="127"/>
      <c r="AN205" s="72"/>
      <c r="AO205" s="72"/>
      <c r="AP205" s="72"/>
      <c r="AQ205" s="72"/>
      <c r="AR205" s="72"/>
      <c r="AS205" s="72"/>
      <c r="AT205" s="72"/>
      <c r="AU205" s="72"/>
    </row>
    <row r="206" spans="19:48" x14ac:dyDescent="0.2">
      <c r="S206" s="6"/>
      <c r="AA206" s="72"/>
      <c r="AB206" s="72"/>
      <c r="AC206" s="72"/>
      <c r="AD206" s="72"/>
      <c r="AE206" s="72"/>
      <c r="AG206" s="127"/>
      <c r="AN206" s="72"/>
      <c r="AO206" s="72"/>
      <c r="AP206" s="72"/>
      <c r="AQ206" s="72"/>
      <c r="AR206" s="72"/>
      <c r="AS206" s="72"/>
      <c r="AT206" s="72"/>
      <c r="AU206" s="72"/>
    </row>
    <row r="207" spans="19:48" x14ac:dyDescent="0.2">
      <c r="S207" s="6"/>
      <c r="AA207" s="72"/>
      <c r="AB207" s="72"/>
      <c r="AC207" s="72"/>
      <c r="AD207" s="72"/>
      <c r="AE207" s="72"/>
      <c r="AG207" s="127"/>
      <c r="AN207" s="72"/>
      <c r="AO207" s="72"/>
      <c r="AP207" s="72"/>
      <c r="AQ207" s="72"/>
      <c r="AR207" s="72"/>
      <c r="AS207" s="72"/>
      <c r="AT207" s="72"/>
      <c r="AU207" s="72"/>
      <c r="AV207" s="72"/>
    </row>
    <row r="208" spans="19:48" x14ac:dyDescent="0.2">
      <c r="S208" s="6"/>
      <c r="AA208" s="72"/>
      <c r="AB208" s="72"/>
      <c r="AC208" s="72"/>
      <c r="AD208" s="72"/>
      <c r="AE208" s="72"/>
      <c r="AG208" s="127"/>
      <c r="AN208" s="72"/>
      <c r="AO208" s="72"/>
      <c r="AP208" s="72"/>
      <c r="AQ208" s="72"/>
      <c r="AR208" s="72"/>
      <c r="AS208" s="72"/>
      <c r="AT208" s="72"/>
      <c r="AU208" s="72"/>
      <c r="AV208" s="72"/>
    </row>
    <row r="209" spans="19:48" x14ac:dyDescent="0.2">
      <c r="S209" s="6"/>
      <c r="AA209" s="72"/>
      <c r="AB209" s="72"/>
      <c r="AC209" s="72"/>
      <c r="AD209" s="72"/>
      <c r="AE209" s="72"/>
      <c r="AG209" s="127"/>
      <c r="AN209" s="72"/>
      <c r="AO209" s="72"/>
      <c r="AP209" s="72"/>
      <c r="AQ209" s="72"/>
      <c r="AR209" s="72"/>
      <c r="AS209" s="72"/>
      <c r="AT209" s="72"/>
      <c r="AU209" s="72"/>
      <c r="AV209" s="72"/>
    </row>
    <row r="210" spans="19:48" x14ac:dyDescent="0.2">
      <c r="S210" s="6"/>
      <c r="AA210" s="72"/>
      <c r="AB210" s="72"/>
      <c r="AC210" s="72"/>
      <c r="AD210" s="72"/>
      <c r="AE210" s="72"/>
      <c r="AG210" s="127"/>
      <c r="AN210" s="72"/>
      <c r="AO210" s="72"/>
      <c r="AP210" s="72"/>
      <c r="AQ210" s="72"/>
      <c r="AR210" s="72"/>
      <c r="AS210" s="72"/>
      <c r="AT210" s="72"/>
      <c r="AU210" s="72"/>
    </row>
    <row r="211" spans="19:48" x14ac:dyDescent="0.2">
      <c r="S211" s="6"/>
      <c r="AA211" s="72"/>
      <c r="AB211" s="72"/>
      <c r="AC211" s="72"/>
      <c r="AD211" s="72"/>
      <c r="AE211" s="72"/>
      <c r="AG211" s="127"/>
      <c r="AN211" s="72"/>
      <c r="AO211" s="72"/>
      <c r="AP211" s="72"/>
      <c r="AQ211" s="72"/>
      <c r="AR211" s="72"/>
      <c r="AS211" s="72"/>
      <c r="AT211" s="72"/>
      <c r="AU211" s="72"/>
    </row>
    <row r="212" spans="19:48" x14ac:dyDescent="0.2">
      <c r="S212" s="6"/>
      <c r="AA212" s="72"/>
      <c r="AB212" s="72"/>
      <c r="AC212" s="72"/>
      <c r="AD212" s="72"/>
      <c r="AE212" s="72"/>
      <c r="AG212" s="127"/>
      <c r="AN212" s="72"/>
      <c r="AO212" s="72"/>
      <c r="AP212" s="72"/>
      <c r="AQ212" s="72"/>
      <c r="AR212" s="72"/>
      <c r="AS212" s="72"/>
      <c r="AT212" s="72"/>
      <c r="AU212" s="72"/>
    </row>
    <row r="213" spans="19:48" x14ac:dyDescent="0.2">
      <c r="S213" s="6"/>
      <c r="AA213" s="72"/>
      <c r="AB213" s="72"/>
      <c r="AC213" s="72"/>
      <c r="AD213" s="72"/>
      <c r="AE213" s="72"/>
      <c r="AG213" s="127"/>
      <c r="AN213" s="72"/>
      <c r="AO213" s="72"/>
      <c r="AP213" s="72"/>
      <c r="AQ213" s="72"/>
      <c r="AR213" s="72"/>
      <c r="AS213" s="72"/>
      <c r="AT213" s="72"/>
      <c r="AU213" s="72"/>
    </row>
    <row r="214" spans="19:48" x14ac:dyDescent="0.2">
      <c r="S214" s="6"/>
      <c r="AA214" s="72"/>
      <c r="AB214" s="72"/>
      <c r="AC214" s="72"/>
      <c r="AD214" s="72"/>
      <c r="AE214" s="72"/>
      <c r="AG214" s="127"/>
      <c r="AN214" s="72"/>
      <c r="AO214" s="72"/>
      <c r="AP214" s="72"/>
      <c r="AQ214" s="72"/>
      <c r="AR214" s="72"/>
      <c r="AS214" s="72"/>
      <c r="AT214" s="72"/>
      <c r="AU214" s="72"/>
    </row>
    <row r="215" spans="19:48" x14ac:dyDescent="0.2">
      <c r="S215" s="6"/>
      <c r="AA215" s="72"/>
      <c r="AB215" s="72"/>
      <c r="AC215" s="72"/>
      <c r="AD215" s="72"/>
      <c r="AE215" s="72"/>
      <c r="AG215" s="127"/>
      <c r="AN215" s="72"/>
      <c r="AO215" s="72"/>
      <c r="AP215" s="72"/>
      <c r="AQ215" s="72"/>
      <c r="AR215" s="72"/>
      <c r="AS215" s="72"/>
      <c r="AT215" s="72"/>
      <c r="AU215" s="72"/>
    </row>
    <row r="216" spans="19:48" x14ac:dyDescent="0.2">
      <c r="S216" s="6"/>
      <c r="AA216" s="72"/>
      <c r="AB216" s="72"/>
      <c r="AC216" s="72"/>
      <c r="AD216" s="72"/>
      <c r="AE216" s="72"/>
      <c r="AG216" s="127"/>
      <c r="AN216" s="72"/>
      <c r="AO216" s="72"/>
      <c r="AP216" s="72"/>
      <c r="AQ216" s="72"/>
      <c r="AR216" s="72"/>
      <c r="AS216" s="72"/>
      <c r="AT216" s="72"/>
      <c r="AU216" s="72"/>
    </row>
    <row r="217" spans="19:48" x14ac:dyDescent="0.2">
      <c r="S217" s="6"/>
      <c r="AA217" s="72"/>
      <c r="AB217" s="72"/>
      <c r="AC217" s="72"/>
      <c r="AD217" s="72"/>
      <c r="AE217" s="72"/>
      <c r="AG217" s="127"/>
      <c r="AN217" s="72"/>
      <c r="AO217" s="72"/>
      <c r="AP217" s="72"/>
      <c r="AQ217" s="72"/>
      <c r="AR217" s="72"/>
      <c r="AS217" s="72"/>
      <c r="AT217" s="72"/>
      <c r="AU217" s="72"/>
    </row>
    <row r="218" spans="19:48" x14ac:dyDescent="0.2">
      <c r="S218" s="6"/>
      <c r="AA218" s="72"/>
      <c r="AB218" s="72"/>
      <c r="AC218" s="72"/>
      <c r="AD218" s="72"/>
      <c r="AE218" s="72"/>
      <c r="AG218" s="127"/>
      <c r="AN218" s="72"/>
      <c r="AO218" s="72"/>
      <c r="AP218" s="72"/>
      <c r="AQ218" s="72"/>
      <c r="AR218" s="72"/>
      <c r="AS218" s="72"/>
      <c r="AT218" s="72"/>
      <c r="AU218" s="72"/>
    </row>
    <row r="219" spans="19:48" x14ac:dyDescent="0.2">
      <c r="S219" s="6"/>
      <c r="AA219" s="72"/>
      <c r="AB219" s="72"/>
      <c r="AC219" s="72"/>
      <c r="AD219" s="72"/>
      <c r="AE219" s="72"/>
      <c r="AG219" s="127"/>
      <c r="AN219" s="72"/>
      <c r="AO219" s="72"/>
      <c r="AP219" s="72"/>
      <c r="AQ219" s="72"/>
      <c r="AR219" s="72"/>
      <c r="AS219" s="72"/>
      <c r="AT219" s="72"/>
      <c r="AU219" s="72"/>
    </row>
    <row r="220" spans="19:48" x14ac:dyDescent="0.2">
      <c r="S220" s="6"/>
      <c r="AA220" s="72"/>
      <c r="AB220" s="72"/>
      <c r="AC220" s="72"/>
      <c r="AD220" s="72"/>
      <c r="AE220" s="72"/>
      <c r="AG220" s="127"/>
      <c r="AN220" s="72"/>
      <c r="AO220" s="72"/>
      <c r="AP220" s="72"/>
      <c r="AQ220" s="72"/>
      <c r="AR220" s="72"/>
      <c r="AS220" s="72"/>
      <c r="AT220" s="72"/>
      <c r="AU220" s="72"/>
    </row>
    <row r="221" spans="19:48" x14ac:dyDescent="0.2">
      <c r="S221" s="6"/>
      <c r="AA221" s="72"/>
      <c r="AB221" s="72"/>
      <c r="AC221" s="72"/>
      <c r="AD221" s="72"/>
      <c r="AE221" s="72"/>
      <c r="AG221" s="127"/>
      <c r="AN221" s="72"/>
      <c r="AO221" s="72"/>
      <c r="AP221" s="72"/>
      <c r="AQ221" s="72"/>
      <c r="AR221" s="72"/>
      <c r="AS221" s="72"/>
      <c r="AT221" s="72"/>
      <c r="AU221" s="72"/>
    </row>
    <row r="222" spans="19:48" x14ac:dyDescent="0.2">
      <c r="S222" s="6"/>
      <c r="AA222" s="72"/>
      <c r="AB222" s="72"/>
      <c r="AC222" s="72"/>
      <c r="AD222" s="72"/>
      <c r="AE222" s="72"/>
      <c r="AG222" s="127"/>
      <c r="AN222" s="72"/>
      <c r="AO222" s="72"/>
      <c r="AP222" s="72"/>
      <c r="AQ222" s="72"/>
      <c r="AR222" s="72"/>
      <c r="AS222" s="72"/>
      <c r="AT222" s="72"/>
      <c r="AU222" s="72"/>
    </row>
    <row r="223" spans="19:48" x14ac:dyDescent="0.2">
      <c r="S223" s="6"/>
      <c r="AA223" s="72"/>
      <c r="AB223" s="72"/>
      <c r="AC223" s="72"/>
      <c r="AD223" s="72"/>
      <c r="AE223" s="72"/>
      <c r="AG223" s="127"/>
      <c r="AN223" s="72"/>
      <c r="AO223" s="72"/>
      <c r="AP223" s="72"/>
      <c r="AQ223" s="72"/>
      <c r="AR223" s="72"/>
      <c r="AS223" s="72"/>
      <c r="AT223" s="72"/>
      <c r="AU223" s="72"/>
    </row>
    <row r="224" spans="19:48" x14ac:dyDescent="0.2">
      <c r="S224" s="6"/>
      <c r="AA224" s="72"/>
      <c r="AB224" s="72"/>
      <c r="AC224" s="72"/>
      <c r="AD224" s="72"/>
      <c r="AE224" s="72"/>
      <c r="AG224" s="127"/>
      <c r="AN224" s="72"/>
      <c r="AO224" s="72"/>
      <c r="AP224" s="72"/>
      <c r="AQ224" s="72"/>
      <c r="AR224" s="72"/>
      <c r="AS224" s="72"/>
      <c r="AT224" s="72"/>
      <c r="AU224" s="72"/>
    </row>
    <row r="225" spans="19:48" x14ac:dyDescent="0.2">
      <c r="S225" s="6"/>
      <c r="AA225" s="72"/>
      <c r="AB225" s="72"/>
      <c r="AC225" s="72"/>
      <c r="AD225" s="72"/>
      <c r="AE225" s="72"/>
      <c r="AG225" s="127"/>
      <c r="AN225" s="72"/>
      <c r="AO225" s="72"/>
      <c r="AP225" s="72"/>
      <c r="AQ225" s="72"/>
      <c r="AR225" s="72"/>
      <c r="AS225" s="72"/>
      <c r="AT225" s="72"/>
      <c r="AU225" s="72"/>
    </row>
    <row r="226" spans="19:48" x14ac:dyDescent="0.2">
      <c r="S226" s="6"/>
      <c r="AA226" s="72"/>
      <c r="AB226" s="72"/>
      <c r="AC226" s="72"/>
      <c r="AD226" s="72"/>
      <c r="AE226" s="72"/>
      <c r="AG226" s="127"/>
      <c r="AN226" s="72"/>
      <c r="AO226" s="72"/>
      <c r="AP226" s="72"/>
      <c r="AQ226" s="72"/>
      <c r="AR226" s="72"/>
      <c r="AS226" s="72"/>
      <c r="AT226" s="72"/>
      <c r="AU226" s="72"/>
    </row>
    <row r="227" spans="19:48" x14ac:dyDescent="0.2">
      <c r="S227" s="6"/>
      <c r="AA227" s="72"/>
      <c r="AB227" s="72"/>
      <c r="AC227" s="72"/>
      <c r="AD227" s="72"/>
      <c r="AE227" s="72"/>
      <c r="AG227" s="127"/>
      <c r="AN227" s="72"/>
      <c r="AO227" s="72"/>
      <c r="AP227" s="72"/>
      <c r="AQ227" s="72"/>
      <c r="AR227" s="72"/>
      <c r="AS227" s="72"/>
      <c r="AT227" s="72"/>
      <c r="AU227" s="72"/>
    </row>
    <row r="228" spans="19:48" x14ac:dyDescent="0.2">
      <c r="S228" s="6"/>
      <c r="AA228" s="72"/>
      <c r="AB228" s="72"/>
      <c r="AC228" s="72"/>
      <c r="AD228" s="72"/>
      <c r="AE228" s="72"/>
      <c r="AG228" s="127"/>
      <c r="AN228" s="72"/>
      <c r="AO228" s="72"/>
      <c r="AP228" s="72"/>
      <c r="AQ228" s="72"/>
      <c r="AR228" s="72"/>
      <c r="AS228" s="72"/>
      <c r="AT228" s="72"/>
      <c r="AU228" s="72"/>
    </row>
    <row r="229" spans="19:48" x14ac:dyDescent="0.2">
      <c r="S229" s="6"/>
      <c r="AA229" s="72"/>
      <c r="AB229" s="72"/>
      <c r="AC229" s="72"/>
      <c r="AD229" s="72"/>
      <c r="AE229" s="72"/>
      <c r="AG229" s="127"/>
      <c r="AN229" s="72"/>
      <c r="AO229" s="72"/>
      <c r="AP229" s="72"/>
      <c r="AQ229" s="72"/>
      <c r="AR229" s="72"/>
      <c r="AS229" s="72"/>
      <c r="AT229" s="72"/>
      <c r="AU229" s="72"/>
    </row>
    <row r="230" spans="19:48" x14ac:dyDescent="0.2">
      <c r="S230" s="6"/>
      <c r="AA230" s="72"/>
      <c r="AB230" s="72"/>
      <c r="AC230" s="72"/>
      <c r="AD230" s="72"/>
      <c r="AE230" s="72"/>
      <c r="AG230" s="127"/>
      <c r="AN230" s="72"/>
      <c r="AO230" s="72"/>
      <c r="AP230" s="72"/>
      <c r="AQ230" s="72"/>
      <c r="AR230" s="72"/>
      <c r="AS230" s="72"/>
      <c r="AT230" s="72"/>
      <c r="AU230" s="72"/>
    </row>
    <row r="231" spans="19:48" x14ac:dyDescent="0.2">
      <c r="S231" s="6"/>
      <c r="AA231" s="72"/>
      <c r="AB231" s="72"/>
      <c r="AC231" s="72"/>
      <c r="AD231" s="72"/>
      <c r="AE231" s="72"/>
      <c r="AG231" s="127"/>
      <c r="AN231" s="72"/>
      <c r="AO231" s="72"/>
      <c r="AP231" s="72"/>
      <c r="AQ231" s="72"/>
      <c r="AR231" s="72"/>
      <c r="AS231" s="72"/>
      <c r="AT231" s="72"/>
      <c r="AU231" s="72"/>
      <c r="AV231" s="72"/>
    </row>
    <row r="232" spans="19:48" x14ac:dyDescent="0.2">
      <c r="S232" s="6"/>
      <c r="AA232" s="72"/>
      <c r="AB232" s="72"/>
      <c r="AC232" s="72"/>
      <c r="AD232" s="72"/>
      <c r="AE232" s="72"/>
      <c r="AG232" s="127"/>
      <c r="AN232" s="72"/>
      <c r="AO232" s="72"/>
      <c r="AP232" s="72"/>
      <c r="AQ232" s="72"/>
      <c r="AR232" s="72"/>
      <c r="AS232" s="72"/>
      <c r="AT232" s="72"/>
      <c r="AU232" s="72"/>
    </row>
    <row r="233" spans="19:48" x14ac:dyDescent="0.2">
      <c r="S233" s="6"/>
      <c r="AA233" s="72"/>
      <c r="AB233" s="72"/>
      <c r="AC233" s="72"/>
      <c r="AD233" s="72"/>
      <c r="AE233" s="72"/>
      <c r="AG233" s="127"/>
      <c r="AN233" s="72"/>
      <c r="AO233" s="72"/>
      <c r="AP233" s="72"/>
      <c r="AQ233" s="72"/>
      <c r="AR233" s="72"/>
      <c r="AS233" s="72"/>
      <c r="AT233" s="72"/>
      <c r="AU233" s="72"/>
    </row>
    <row r="234" spans="19:48" x14ac:dyDescent="0.2">
      <c r="S234" s="6"/>
      <c r="AA234" s="72"/>
      <c r="AB234" s="72"/>
      <c r="AC234" s="72"/>
      <c r="AD234" s="72"/>
      <c r="AE234" s="72"/>
      <c r="AG234" s="127"/>
      <c r="AN234" s="72"/>
      <c r="AO234" s="72"/>
      <c r="AP234" s="72"/>
      <c r="AQ234" s="72"/>
      <c r="AR234" s="72"/>
      <c r="AS234" s="72"/>
      <c r="AT234" s="72"/>
      <c r="AU234" s="72"/>
    </row>
    <row r="235" spans="19:48" x14ac:dyDescent="0.2">
      <c r="S235" s="6"/>
      <c r="AA235" s="72"/>
      <c r="AB235" s="72"/>
      <c r="AC235" s="72"/>
      <c r="AD235" s="72"/>
      <c r="AE235" s="72"/>
      <c r="AG235" s="127"/>
      <c r="AN235" s="72"/>
      <c r="AO235" s="72"/>
      <c r="AP235" s="72"/>
      <c r="AQ235" s="72"/>
      <c r="AR235" s="72"/>
      <c r="AS235" s="72"/>
      <c r="AT235" s="72"/>
      <c r="AU235" s="72"/>
    </row>
    <row r="236" spans="19:48" x14ac:dyDescent="0.2">
      <c r="S236" s="6"/>
      <c r="AA236" s="72"/>
      <c r="AB236" s="72"/>
      <c r="AC236" s="72"/>
      <c r="AD236" s="72"/>
      <c r="AE236" s="72"/>
      <c r="AG236" s="127"/>
      <c r="AN236" s="72"/>
      <c r="AO236" s="72"/>
      <c r="AP236" s="72"/>
      <c r="AQ236" s="72"/>
      <c r="AR236" s="72"/>
      <c r="AS236" s="72"/>
      <c r="AT236" s="72"/>
      <c r="AU236" s="72"/>
    </row>
    <row r="237" spans="19:48" x14ac:dyDescent="0.2">
      <c r="S237" s="6"/>
      <c r="AA237" s="72"/>
      <c r="AB237" s="72"/>
      <c r="AC237" s="72"/>
      <c r="AD237" s="72"/>
      <c r="AE237" s="72"/>
      <c r="AG237" s="127"/>
      <c r="AN237" s="72"/>
      <c r="AO237" s="72"/>
      <c r="AP237" s="72"/>
      <c r="AQ237" s="72"/>
      <c r="AR237" s="72"/>
      <c r="AS237" s="72"/>
      <c r="AT237" s="72"/>
      <c r="AU237" s="72"/>
    </row>
    <row r="238" spans="19:48" x14ac:dyDescent="0.2">
      <c r="S238" s="6"/>
      <c r="AA238" s="72"/>
      <c r="AB238" s="72"/>
      <c r="AC238" s="72"/>
      <c r="AD238" s="72"/>
      <c r="AE238" s="72"/>
      <c r="AG238" s="127"/>
      <c r="AN238" s="72"/>
      <c r="AO238" s="72"/>
      <c r="AP238" s="72"/>
      <c r="AQ238" s="72"/>
      <c r="AR238" s="72"/>
      <c r="AS238" s="72"/>
      <c r="AT238" s="72"/>
      <c r="AU238" s="72"/>
    </row>
    <row r="239" spans="19:48" x14ac:dyDescent="0.2">
      <c r="S239" s="6"/>
      <c r="AA239" s="72"/>
      <c r="AB239" s="72"/>
      <c r="AC239" s="72"/>
      <c r="AD239" s="72"/>
      <c r="AE239" s="72"/>
      <c r="AG239" s="127"/>
      <c r="AN239" s="72"/>
      <c r="AO239" s="72"/>
      <c r="AP239" s="72"/>
      <c r="AQ239" s="72"/>
      <c r="AR239" s="72"/>
      <c r="AS239" s="72"/>
      <c r="AT239" s="72"/>
      <c r="AU239" s="72"/>
    </row>
    <row r="240" spans="19:48" x14ac:dyDescent="0.2">
      <c r="S240" s="6"/>
      <c r="AA240" s="72"/>
      <c r="AB240" s="72"/>
      <c r="AC240" s="72"/>
      <c r="AD240" s="72"/>
      <c r="AE240" s="72"/>
      <c r="AG240" s="127"/>
      <c r="AN240" s="72"/>
      <c r="AO240" s="72"/>
      <c r="AP240" s="72"/>
      <c r="AQ240" s="72"/>
      <c r="AR240" s="72"/>
      <c r="AS240" s="72"/>
      <c r="AT240" s="72"/>
      <c r="AU240" s="72"/>
    </row>
    <row r="241" spans="19:48" x14ac:dyDescent="0.2">
      <c r="S241" s="6"/>
      <c r="AA241" s="72"/>
      <c r="AB241" s="72"/>
      <c r="AC241" s="72"/>
      <c r="AD241" s="72"/>
      <c r="AE241" s="72"/>
      <c r="AG241" s="127"/>
      <c r="AN241" s="72"/>
      <c r="AO241" s="72"/>
      <c r="AP241" s="72"/>
      <c r="AQ241" s="72"/>
      <c r="AR241" s="72"/>
      <c r="AS241" s="72"/>
      <c r="AT241" s="72"/>
      <c r="AU241" s="72"/>
    </row>
    <row r="242" spans="19:48" x14ac:dyDescent="0.2">
      <c r="S242" s="6"/>
      <c r="AA242" s="72"/>
      <c r="AB242" s="72"/>
      <c r="AC242" s="72"/>
      <c r="AD242" s="72"/>
      <c r="AE242" s="72"/>
      <c r="AG242" s="127"/>
      <c r="AN242" s="72"/>
      <c r="AO242" s="72"/>
      <c r="AP242" s="72"/>
      <c r="AQ242" s="72"/>
      <c r="AR242" s="72"/>
      <c r="AS242" s="72"/>
      <c r="AT242" s="72"/>
      <c r="AU242" s="72"/>
    </row>
    <row r="243" spans="19:48" x14ac:dyDescent="0.2">
      <c r="S243" s="6"/>
      <c r="AA243" s="72"/>
      <c r="AB243" s="72"/>
      <c r="AC243" s="72"/>
      <c r="AD243" s="72"/>
      <c r="AE243" s="72"/>
      <c r="AG243" s="127"/>
      <c r="AN243" s="72"/>
      <c r="AO243" s="72"/>
      <c r="AP243" s="72"/>
      <c r="AQ243" s="72"/>
      <c r="AR243" s="72"/>
      <c r="AS243" s="72"/>
      <c r="AT243" s="72"/>
      <c r="AU243" s="72"/>
    </row>
    <row r="244" spans="19:48" x14ac:dyDescent="0.2">
      <c r="S244" s="6"/>
      <c r="AA244" s="72"/>
      <c r="AB244" s="72"/>
      <c r="AC244" s="72"/>
      <c r="AD244" s="72"/>
      <c r="AE244" s="72"/>
      <c r="AG244" s="127"/>
      <c r="AN244" s="72"/>
      <c r="AO244" s="72"/>
      <c r="AP244" s="72"/>
      <c r="AQ244" s="72"/>
      <c r="AR244" s="72"/>
      <c r="AS244" s="72"/>
      <c r="AT244" s="72"/>
      <c r="AU244" s="72"/>
    </row>
    <row r="245" spans="19:48" x14ac:dyDescent="0.2">
      <c r="S245" s="6"/>
      <c r="AA245" s="72"/>
      <c r="AB245" s="72"/>
      <c r="AC245" s="72"/>
      <c r="AD245" s="72"/>
      <c r="AE245" s="72"/>
      <c r="AG245" s="127"/>
      <c r="AN245" s="72"/>
      <c r="AO245" s="72"/>
      <c r="AP245" s="72"/>
      <c r="AQ245" s="72"/>
      <c r="AR245" s="72"/>
      <c r="AS245" s="72"/>
      <c r="AT245" s="72"/>
      <c r="AU245" s="72"/>
    </row>
    <row r="246" spans="19:48" x14ac:dyDescent="0.2">
      <c r="S246" s="6"/>
      <c r="AA246" s="72"/>
      <c r="AB246" s="72"/>
      <c r="AC246" s="72"/>
      <c r="AD246" s="72"/>
      <c r="AE246" s="72"/>
      <c r="AG246" s="127"/>
      <c r="AN246" s="72"/>
      <c r="AO246" s="72"/>
      <c r="AP246" s="72"/>
      <c r="AQ246" s="72"/>
      <c r="AR246" s="72"/>
      <c r="AS246" s="72"/>
      <c r="AT246" s="72"/>
      <c r="AU246" s="72"/>
    </row>
    <row r="247" spans="19:48" x14ac:dyDescent="0.2">
      <c r="S247" s="6"/>
      <c r="AA247" s="72"/>
      <c r="AB247" s="72"/>
      <c r="AC247" s="72"/>
      <c r="AD247" s="72"/>
      <c r="AE247" s="72"/>
      <c r="AG247" s="127"/>
      <c r="AN247" s="72"/>
      <c r="AO247" s="72"/>
      <c r="AP247" s="72"/>
      <c r="AQ247" s="72"/>
      <c r="AR247" s="72"/>
      <c r="AS247" s="72"/>
      <c r="AT247" s="72"/>
      <c r="AU247" s="72"/>
    </row>
    <row r="248" spans="19:48" x14ac:dyDescent="0.2">
      <c r="S248" s="6"/>
      <c r="AA248" s="72"/>
      <c r="AB248" s="72"/>
      <c r="AC248" s="72"/>
      <c r="AD248" s="72"/>
      <c r="AE248" s="72"/>
      <c r="AG248" s="127"/>
      <c r="AN248" s="72"/>
      <c r="AO248" s="72"/>
      <c r="AP248" s="72"/>
      <c r="AQ248" s="72"/>
      <c r="AR248" s="72"/>
      <c r="AS248" s="72"/>
      <c r="AT248" s="72"/>
      <c r="AU248" s="72"/>
    </row>
    <row r="249" spans="19:48" x14ac:dyDescent="0.2">
      <c r="S249" s="6"/>
      <c r="AA249" s="72"/>
      <c r="AB249" s="72"/>
      <c r="AC249" s="72"/>
      <c r="AD249" s="72"/>
      <c r="AE249" s="72"/>
      <c r="AG249" s="127"/>
      <c r="AN249" s="72"/>
      <c r="AO249" s="72"/>
      <c r="AP249" s="72"/>
      <c r="AQ249" s="72"/>
      <c r="AR249" s="72"/>
      <c r="AS249" s="72"/>
      <c r="AT249" s="72"/>
      <c r="AU249" s="72"/>
    </row>
    <row r="250" spans="19:48" x14ac:dyDescent="0.2">
      <c r="S250" s="6"/>
      <c r="AA250" s="72"/>
      <c r="AB250" s="72"/>
      <c r="AC250" s="72"/>
      <c r="AD250" s="72"/>
      <c r="AE250" s="72"/>
      <c r="AG250" s="127"/>
      <c r="AN250" s="72"/>
      <c r="AO250" s="72"/>
      <c r="AP250" s="72"/>
      <c r="AQ250" s="72"/>
      <c r="AR250" s="72"/>
      <c r="AS250" s="72"/>
      <c r="AT250" s="72"/>
      <c r="AU250" s="72"/>
    </row>
    <row r="251" spans="19:48" x14ac:dyDescent="0.2">
      <c r="S251" s="6"/>
      <c r="AA251" s="72"/>
      <c r="AB251" s="72"/>
      <c r="AC251" s="72"/>
      <c r="AD251" s="72"/>
      <c r="AE251" s="72"/>
      <c r="AG251" s="127"/>
      <c r="AN251" s="72"/>
      <c r="AO251" s="72"/>
      <c r="AP251" s="72"/>
      <c r="AQ251" s="72"/>
      <c r="AR251" s="72"/>
      <c r="AS251" s="72"/>
      <c r="AT251" s="72"/>
      <c r="AU251" s="72"/>
    </row>
    <row r="252" spans="19:48" x14ac:dyDescent="0.2">
      <c r="S252" s="6"/>
      <c r="AA252" s="72"/>
      <c r="AB252" s="72"/>
      <c r="AC252" s="72"/>
      <c r="AD252" s="72"/>
      <c r="AE252" s="72"/>
      <c r="AG252" s="127"/>
      <c r="AN252" s="72"/>
      <c r="AO252" s="72"/>
      <c r="AP252" s="72"/>
      <c r="AQ252" s="72"/>
      <c r="AR252" s="72"/>
      <c r="AS252" s="72"/>
      <c r="AT252" s="72"/>
      <c r="AU252" s="72"/>
      <c r="AV252" s="72"/>
    </row>
    <row r="253" spans="19:48" x14ac:dyDescent="0.2">
      <c r="S253" s="6"/>
      <c r="AA253" s="72"/>
      <c r="AB253" s="72"/>
      <c r="AC253" s="72"/>
      <c r="AD253" s="72"/>
      <c r="AE253" s="72"/>
      <c r="AG253" s="127"/>
      <c r="AN253" s="72"/>
      <c r="AO253" s="72"/>
      <c r="AP253" s="72"/>
      <c r="AQ253" s="72"/>
      <c r="AR253" s="72"/>
      <c r="AS253" s="72"/>
      <c r="AT253" s="72"/>
      <c r="AU253" s="72"/>
    </row>
    <row r="254" spans="19:48" x14ac:dyDescent="0.2">
      <c r="S254" s="6"/>
      <c r="AA254" s="72"/>
      <c r="AB254" s="72"/>
      <c r="AC254" s="72"/>
      <c r="AD254" s="72"/>
      <c r="AE254" s="72"/>
      <c r="AG254" s="127"/>
      <c r="AN254" s="72"/>
      <c r="AO254" s="72"/>
      <c r="AP254" s="72"/>
      <c r="AQ254" s="72"/>
      <c r="AR254" s="72"/>
      <c r="AS254" s="72"/>
      <c r="AT254" s="72"/>
      <c r="AU254" s="72"/>
      <c r="AV254" s="72"/>
    </row>
    <row r="255" spans="19:48" x14ac:dyDescent="0.2">
      <c r="S255" s="6"/>
      <c r="AA255" s="72"/>
      <c r="AB255" s="72"/>
      <c r="AC255" s="72"/>
      <c r="AD255" s="72"/>
      <c r="AE255" s="72"/>
      <c r="AG255" s="127"/>
      <c r="AN255" s="72"/>
      <c r="AO255" s="72"/>
      <c r="AP255" s="72"/>
      <c r="AQ255" s="72"/>
      <c r="AR255" s="72"/>
      <c r="AS255" s="72"/>
      <c r="AT255" s="72"/>
      <c r="AU255" s="72"/>
    </row>
    <row r="256" spans="19:48" x14ac:dyDescent="0.2">
      <c r="S256" s="6"/>
      <c r="AA256" s="72"/>
      <c r="AB256" s="72"/>
      <c r="AC256" s="72"/>
      <c r="AD256" s="72"/>
      <c r="AE256" s="72"/>
      <c r="AG256" s="127"/>
      <c r="AN256" s="72"/>
      <c r="AO256" s="72"/>
      <c r="AP256" s="72"/>
      <c r="AQ256" s="72"/>
      <c r="AR256" s="72"/>
      <c r="AS256" s="72"/>
      <c r="AT256" s="72"/>
      <c r="AU256" s="72"/>
      <c r="AV256" s="72"/>
    </row>
    <row r="257" spans="19:48" x14ac:dyDescent="0.2">
      <c r="S257" s="6"/>
      <c r="AA257" s="72"/>
      <c r="AB257" s="72"/>
      <c r="AC257" s="72"/>
      <c r="AD257" s="72"/>
      <c r="AE257" s="72"/>
      <c r="AG257" s="127"/>
      <c r="AN257" s="72"/>
      <c r="AO257" s="72"/>
      <c r="AP257" s="72"/>
      <c r="AQ257" s="72"/>
      <c r="AR257" s="72"/>
      <c r="AS257" s="72"/>
      <c r="AT257" s="72"/>
      <c r="AU257" s="72"/>
      <c r="AV257" s="72"/>
    </row>
    <row r="258" spans="19:48" x14ac:dyDescent="0.2">
      <c r="S258" s="6"/>
      <c r="AA258" s="72"/>
      <c r="AB258" s="72"/>
      <c r="AC258" s="72"/>
      <c r="AD258" s="72"/>
      <c r="AE258" s="72"/>
      <c r="AG258" s="127"/>
      <c r="AN258" s="72"/>
      <c r="AO258" s="72"/>
      <c r="AP258" s="72"/>
      <c r="AQ258" s="72"/>
      <c r="AR258" s="72"/>
      <c r="AS258" s="72"/>
      <c r="AT258" s="72"/>
      <c r="AU258" s="72"/>
    </row>
    <row r="259" spans="19:48" x14ac:dyDescent="0.2">
      <c r="S259" s="6"/>
      <c r="AA259" s="72"/>
      <c r="AB259" s="72"/>
      <c r="AC259" s="72"/>
      <c r="AD259" s="72"/>
      <c r="AE259" s="72"/>
      <c r="AG259" s="127"/>
      <c r="AN259" s="72"/>
      <c r="AO259" s="72"/>
      <c r="AP259" s="72"/>
      <c r="AQ259" s="72"/>
      <c r="AR259" s="72"/>
      <c r="AS259" s="72"/>
      <c r="AT259" s="72"/>
      <c r="AU259" s="72"/>
      <c r="AV259" s="72"/>
    </row>
    <row r="260" spans="19:48" x14ac:dyDescent="0.2">
      <c r="S260" s="6"/>
      <c r="AA260" s="72"/>
      <c r="AB260" s="72"/>
      <c r="AC260" s="72"/>
      <c r="AD260" s="72"/>
      <c r="AE260" s="72"/>
      <c r="AG260" s="127"/>
      <c r="AN260" s="72"/>
      <c r="AO260" s="72"/>
      <c r="AP260" s="72"/>
      <c r="AQ260" s="72"/>
      <c r="AR260" s="72"/>
      <c r="AS260" s="72"/>
      <c r="AT260" s="72"/>
      <c r="AU260" s="72"/>
      <c r="AV260" s="72"/>
    </row>
    <row r="261" spans="19:48" x14ac:dyDescent="0.2">
      <c r="S261" s="6"/>
      <c r="AA261" s="72"/>
      <c r="AB261" s="72"/>
      <c r="AC261" s="72"/>
      <c r="AD261" s="72"/>
      <c r="AE261" s="72"/>
      <c r="AG261" s="127"/>
      <c r="AN261" s="72"/>
      <c r="AO261" s="72"/>
      <c r="AP261" s="72"/>
      <c r="AQ261" s="72"/>
      <c r="AR261" s="72"/>
      <c r="AS261" s="72"/>
      <c r="AT261" s="72"/>
      <c r="AU261" s="72"/>
    </row>
    <row r="262" spans="19:48" x14ac:dyDescent="0.2">
      <c r="S262" s="6"/>
      <c r="AA262" s="72"/>
      <c r="AB262" s="72"/>
      <c r="AC262" s="72"/>
      <c r="AD262" s="72"/>
      <c r="AE262" s="72"/>
      <c r="AG262" s="127"/>
      <c r="AN262" s="72"/>
      <c r="AO262" s="72"/>
      <c r="AP262" s="72"/>
      <c r="AQ262" s="72"/>
      <c r="AR262" s="72"/>
      <c r="AS262" s="72"/>
      <c r="AT262" s="72"/>
      <c r="AU262" s="72"/>
      <c r="AV262" s="72"/>
    </row>
    <row r="263" spans="19:48" x14ac:dyDescent="0.2">
      <c r="S263" s="6"/>
      <c r="AA263" s="72"/>
      <c r="AB263" s="72"/>
      <c r="AC263" s="72"/>
      <c r="AD263" s="72"/>
      <c r="AE263" s="72"/>
      <c r="AG263" s="127"/>
      <c r="AN263" s="72"/>
      <c r="AO263" s="72"/>
      <c r="AP263" s="72"/>
      <c r="AQ263" s="72"/>
      <c r="AR263" s="72"/>
      <c r="AS263" s="72"/>
      <c r="AT263" s="72"/>
      <c r="AU263" s="72"/>
      <c r="AV263" s="72"/>
    </row>
    <row r="264" spans="19:48" x14ac:dyDescent="0.2">
      <c r="S264" s="6"/>
      <c r="AA264" s="72"/>
      <c r="AB264" s="72"/>
      <c r="AC264" s="72"/>
      <c r="AD264" s="72"/>
      <c r="AE264" s="72"/>
      <c r="AG264" s="127"/>
      <c r="AN264" s="72"/>
      <c r="AO264" s="72"/>
      <c r="AP264" s="72"/>
      <c r="AQ264" s="72"/>
      <c r="AR264" s="72"/>
      <c r="AS264" s="72"/>
      <c r="AT264" s="72"/>
      <c r="AU264" s="72"/>
      <c r="AV264" s="72"/>
    </row>
    <row r="265" spans="19:48" x14ac:dyDescent="0.2">
      <c r="S265" s="6"/>
      <c r="AA265" s="72"/>
      <c r="AB265" s="72"/>
      <c r="AC265" s="72"/>
      <c r="AD265" s="72"/>
      <c r="AE265" s="72"/>
      <c r="AG265" s="127"/>
      <c r="AN265" s="72"/>
      <c r="AO265" s="72"/>
      <c r="AP265" s="72"/>
      <c r="AQ265" s="72"/>
      <c r="AR265" s="72"/>
      <c r="AS265" s="72"/>
      <c r="AT265" s="72"/>
      <c r="AU265" s="72"/>
      <c r="AV265" s="72"/>
    </row>
    <row r="266" spans="19:48" x14ac:dyDescent="0.2">
      <c r="S266" s="6"/>
      <c r="AA266" s="72"/>
      <c r="AB266" s="72"/>
      <c r="AC266" s="72"/>
      <c r="AD266" s="72"/>
      <c r="AE266" s="72"/>
      <c r="AG266" s="127"/>
      <c r="AN266" s="72"/>
      <c r="AO266" s="72"/>
      <c r="AP266" s="72"/>
      <c r="AQ266" s="72"/>
      <c r="AR266" s="72"/>
      <c r="AS266" s="72"/>
      <c r="AT266" s="72"/>
      <c r="AU266" s="72"/>
    </row>
    <row r="267" spans="19:48" x14ac:dyDescent="0.2">
      <c r="S267" s="6"/>
      <c r="AA267" s="72"/>
      <c r="AB267" s="72"/>
      <c r="AC267" s="72"/>
      <c r="AD267" s="72"/>
      <c r="AE267" s="72"/>
      <c r="AG267" s="127"/>
      <c r="AN267" s="72"/>
      <c r="AO267" s="72"/>
      <c r="AP267" s="72"/>
      <c r="AQ267" s="72"/>
      <c r="AR267" s="72"/>
      <c r="AS267" s="72"/>
      <c r="AT267" s="72"/>
      <c r="AU267" s="72"/>
      <c r="AV267" s="72"/>
    </row>
    <row r="268" spans="19:48" x14ac:dyDescent="0.2">
      <c r="S268" s="6"/>
      <c r="AA268" s="72"/>
      <c r="AB268" s="72"/>
      <c r="AC268" s="72"/>
      <c r="AD268" s="72"/>
      <c r="AE268" s="72"/>
      <c r="AG268" s="127"/>
      <c r="AN268" s="72"/>
      <c r="AO268" s="72"/>
      <c r="AP268" s="72"/>
      <c r="AQ268" s="72"/>
      <c r="AR268" s="72"/>
      <c r="AS268" s="72"/>
      <c r="AT268" s="72"/>
      <c r="AU268" s="72"/>
    </row>
    <row r="269" spans="19:48" x14ac:dyDescent="0.2">
      <c r="S269" s="6"/>
      <c r="AA269" s="72"/>
      <c r="AB269" s="72"/>
      <c r="AC269" s="72"/>
      <c r="AD269" s="72"/>
      <c r="AE269" s="72"/>
      <c r="AG269" s="127"/>
      <c r="AN269" s="72"/>
      <c r="AO269" s="72"/>
      <c r="AP269" s="72"/>
      <c r="AQ269" s="72"/>
      <c r="AR269" s="72"/>
      <c r="AS269" s="72"/>
      <c r="AT269" s="72"/>
      <c r="AU269" s="72"/>
    </row>
    <row r="270" spans="19:48" x14ac:dyDescent="0.2">
      <c r="S270" s="6"/>
      <c r="AA270" s="72"/>
      <c r="AB270" s="72"/>
      <c r="AC270" s="72"/>
      <c r="AD270" s="72"/>
      <c r="AE270" s="72"/>
      <c r="AG270" s="127"/>
      <c r="AN270" s="72"/>
      <c r="AO270" s="72"/>
      <c r="AP270" s="72"/>
      <c r="AQ270" s="72"/>
      <c r="AR270" s="72"/>
      <c r="AS270" s="72"/>
      <c r="AT270" s="72"/>
      <c r="AU270" s="72"/>
    </row>
    <row r="271" spans="19:48" x14ac:dyDescent="0.2">
      <c r="S271" s="6"/>
      <c r="AA271" s="72"/>
      <c r="AB271" s="72"/>
      <c r="AC271" s="72"/>
      <c r="AD271" s="72"/>
      <c r="AE271" s="72"/>
      <c r="AG271" s="127"/>
      <c r="AN271" s="72"/>
      <c r="AO271" s="72"/>
      <c r="AP271" s="72"/>
      <c r="AQ271" s="72"/>
      <c r="AR271" s="72"/>
      <c r="AS271" s="72"/>
      <c r="AT271" s="72"/>
      <c r="AU271" s="72"/>
    </row>
    <row r="272" spans="19:48" x14ac:dyDescent="0.2">
      <c r="S272" s="6"/>
      <c r="AA272" s="72"/>
      <c r="AB272" s="72"/>
      <c r="AC272" s="72"/>
      <c r="AD272" s="72"/>
      <c r="AE272" s="72"/>
      <c r="AG272" s="127"/>
      <c r="AN272" s="72"/>
      <c r="AO272" s="72"/>
      <c r="AP272" s="72"/>
      <c r="AQ272" s="72"/>
      <c r="AR272" s="72"/>
      <c r="AS272" s="72"/>
      <c r="AT272" s="72"/>
      <c r="AU272" s="72"/>
    </row>
    <row r="273" spans="19:48" x14ac:dyDescent="0.2">
      <c r="S273" s="6"/>
      <c r="AA273" s="72"/>
      <c r="AB273" s="72"/>
      <c r="AC273" s="72"/>
      <c r="AD273" s="72"/>
      <c r="AE273" s="72"/>
      <c r="AG273" s="127"/>
      <c r="AN273" s="72"/>
      <c r="AO273" s="72"/>
      <c r="AP273" s="72"/>
      <c r="AQ273" s="72"/>
      <c r="AR273" s="72"/>
      <c r="AS273" s="72"/>
      <c r="AT273" s="72"/>
      <c r="AU273" s="72"/>
    </row>
    <row r="274" spans="19:48" x14ac:dyDescent="0.2">
      <c r="S274" s="6"/>
      <c r="AA274" s="72"/>
      <c r="AB274" s="72"/>
      <c r="AC274" s="72"/>
      <c r="AD274" s="72"/>
      <c r="AE274" s="72"/>
      <c r="AG274" s="127"/>
      <c r="AN274" s="72"/>
      <c r="AO274" s="72"/>
      <c r="AP274" s="72"/>
      <c r="AQ274" s="72"/>
      <c r="AR274" s="72"/>
      <c r="AS274" s="72"/>
      <c r="AT274" s="72"/>
      <c r="AU274" s="72"/>
    </row>
    <row r="275" spans="19:48" x14ac:dyDescent="0.2">
      <c r="S275" s="6"/>
      <c r="AA275" s="72"/>
      <c r="AB275" s="72"/>
      <c r="AC275" s="72"/>
      <c r="AD275" s="72"/>
      <c r="AE275" s="72"/>
      <c r="AG275" s="127"/>
      <c r="AN275" s="72"/>
      <c r="AO275" s="72"/>
      <c r="AP275" s="72"/>
      <c r="AQ275" s="72"/>
      <c r="AR275" s="72"/>
      <c r="AS275" s="72"/>
      <c r="AT275" s="72"/>
      <c r="AU275" s="72"/>
      <c r="AV275" s="72"/>
    </row>
    <row r="276" spans="19:48" x14ac:dyDescent="0.2">
      <c r="S276" s="6"/>
      <c r="AA276" s="72"/>
      <c r="AB276" s="72"/>
      <c r="AC276" s="72"/>
      <c r="AD276" s="72"/>
      <c r="AE276" s="72"/>
      <c r="AG276" s="127"/>
      <c r="AN276" s="72"/>
      <c r="AO276" s="72"/>
      <c r="AP276" s="72"/>
      <c r="AQ276" s="72"/>
      <c r="AR276" s="72"/>
      <c r="AS276" s="72"/>
      <c r="AT276" s="72"/>
      <c r="AU276" s="72"/>
    </row>
    <row r="277" spans="19:48" x14ac:dyDescent="0.2">
      <c r="S277" s="6"/>
      <c r="AA277" s="72"/>
      <c r="AB277" s="72"/>
      <c r="AC277" s="72"/>
      <c r="AD277" s="72"/>
      <c r="AE277" s="72"/>
      <c r="AG277" s="127"/>
      <c r="AN277" s="72"/>
      <c r="AO277" s="72"/>
      <c r="AP277" s="72"/>
      <c r="AQ277" s="72"/>
      <c r="AR277" s="72"/>
      <c r="AS277" s="72"/>
      <c r="AT277" s="72"/>
      <c r="AU277" s="72"/>
    </row>
    <row r="278" spans="19:48" x14ac:dyDescent="0.2">
      <c r="S278" s="6"/>
      <c r="AA278" s="72"/>
      <c r="AB278" s="72"/>
      <c r="AC278" s="72"/>
      <c r="AD278" s="72"/>
      <c r="AE278" s="72"/>
      <c r="AG278" s="127"/>
      <c r="AN278" s="72"/>
      <c r="AO278" s="72"/>
      <c r="AP278" s="72"/>
      <c r="AQ278" s="72"/>
      <c r="AR278" s="72"/>
      <c r="AS278" s="72"/>
      <c r="AT278" s="72"/>
      <c r="AU278" s="72"/>
    </row>
    <row r="279" spans="19:48" x14ac:dyDescent="0.2">
      <c r="S279" s="6"/>
      <c r="AA279" s="72"/>
      <c r="AB279" s="72"/>
      <c r="AC279" s="72"/>
      <c r="AD279" s="72"/>
      <c r="AE279" s="72"/>
      <c r="AG279" s="127"/>
      <c r="AN279" s="72"/>
      <c r="AO279" s="72"/>
      <c r="AP279" s="72"/>
      <c r="AQ279" s="72"/>
      <c r="AR279" s="72"/>
      <c r="AS279" s="72"/>
      <c r="AT279" s="72"/>
      <c r="AU279" s="72"/>
    </row>
    <row r="280" spans="19:48" x14ac:dyDescent="0.2">
      <c r="S280" s="6"/>
      <c r="AA280" s="72"/>
      <c r="AB280" s="72"/>
      <c r="AC280" s="72"/>
      <c r="AD280" s="72"/>
      <c r="AE280" s="72"/>
      <c r="AG280" s="127"/>
      <c r="AN280" s="72"/>
      <c r="AO280" s="72"/>
      <c r="AP280" s="72"/>
      <c r="AQ280" s="72"/>
      <c r="AR280" s="72"/>
      <c r="AS280" s="72"/>
      <c r="AT280" s="72"/>
      <c r="AU280" s="72"/>
      <c r="AV280" s="72"/>
    </row>
    <row r="281" spans="19:48" x14ac:dyDescent="0.2">
      <c r="S281" s="6"/>
      <c r="AA281" s="72"/>
      <c r="AB281" s="72"/>
      <c r="AC281" s="72"/>
      <c r="AD281" s="72"/>
      <c r="AE281" s="72"/>
      <c r="AG281" s="127"/>
      <c r="AN281" s="72"/>
      <c r="AO281" s="72"/>
      <c r="AP281" s="72"/>
      <c r="AQ281" s="72"/>
      <c r="AR281" s="72"/>
      <c r="AS281" s="72"/>
      <c r="AT281" s="72"/>
      <c r="AU281" s="72"/>
      <c r="AV281" s="72"/>
    </row>
    <row r="282" spans="19:48" x14ac:dyDescent="0.2">
      <c r="S282" s="6"/>
      <c r="AA282" s="72"/>
      <c r="AB282" s="72"/>
      <c r="AC282" s="72"/>
      <c r="AD282" s="72"/>
      <c r="AE282" s="72"/>
      <c r="AG282" s="127"/>
      <c r="AN282" s="72"/>
      <c r="AO282" s="72"/>
      <c r="AP282" s="72"/>
      <c r="AQ282" s="72"/>
      <c r="AR282" s="72"/>
      <c r="AS282" s="72"/>
      <c r="AT282" s="72"/>
      <c r="AU282" s="72"/>
    </row>
    <row r="283" spans="19:48" x14ac:dyDescent="0.2">
      <c r="S283" s="6"/>
      <c r="AA283" s="72"/>
      <c r="AB283" s="72"/>
      <c r="AC283" s="72"/>
      <c r="AD283" s="72"/>
      <c r="AE283" s="72"/>
      <c r="AG283" s="127"/>
      <c r="AN283" s="72"/>
      <c r="AO283" s="72"/>
      <c r="AP283" s="72"/>
      <c r="AQ283" s="72"/>
      <c r="AR283" s="72"/>
      <c r="AS283" s="72"/>
      <c r="AT283" s="72"/>
      <c r="AU283" s="72"/>
    </row>
    <row r="284" spans="19:48" x14ac:dyDescent="0.2">
      <c r="S284" s="6"/>
      <c r="AA284" s="72"/>
      <c r="AB284" s="72"/>
      <c r="AC284" s="72"/>
      <c r="AD284" s="72"/>
      <c r="AE284" s="72"/>
      <c r="AG284" s="127"/>
      <c r="AN284" s="72"/>
      <c r="AO284" s="72"/>
      <c r="AP284" s="72"/>
      <c r="AQ284" s="72"/>
      <c r="AR284" s="72"/>
      <c r="AS284" s="72"/>
      <c r="AT284" s="72"/>
      <c r="AU284" s="72"/>
    </row>
    <row r="285" spans="19:48" x14ac:dyDescent="0.2">
      <c r="S285" s="6"/>
      <c r="AA285" s="72"/>
      <c r="AB285" s="72"/>
      <c r="AC285" s="72"/>
      <c r="AD285" s="72"/>
      <c r="AE285" s="72"/>
      <c r="AG285" s="127"/>
      <c r="AN285" s="72"/>
      <c r="AO285" s="72"/>
      <c r="AP285" s="72"/>
      <c r="AQ285" s="72"/>
      <c r="AR285" s="72"/>
      <c r="AS285" s="72"/>
      <c r="AT285" s="72"/>
      <c r="AU285" s="72"/>
    </row>
    <row r="286" spans="19:48" x14ac:dyDescent="0.2">
      <c r="S286" s="6"/>
      <c r="AA286" s="72"/>
      <c r="AB286" s="72"/>
      <c r="AC286" s="72"/>
      <c r="AD286" s="72"/>
      <c r="AE286" s="72"/>
      <c r="AG286" s="127"/>
      <c r="AN286" s="72"/>
      <c r="AO286" s="72"/>
      <c r="AP286" s="72"/>
      <c r="AQ286" s="72"/>
      <c r="AR286" s="72"/>
      <c r="AS286" s="72"/>
      <c r="AT286" s="72"/>
      <c r="AU286" s="72"/>
      <c r="AV286" s="72"/>
    </row>
    <row r="287" spans="19:48" x14ac:dyDescent="0.2">
      <c r="S287" s="6"/>
      <c r="AA287" s="72"/>
      <c r="AB287" s="72"/>
      <c r="AC287" s="72"/>
      <c r="AD287" s="72"/>
      <c r="AE287" s="72"/>
      <c r="AG287" s="127"/>
      <c r="AN287" s="72"/>
      <c r="AO287" s="72"/>
      <c r="AP287" s="72"/>
      <c r="AQ287" s="72"/>
      <c r="AR287" s="72"/>
      <c r="AS287" s="72"/>
      <c r="AT287" s="72"/>
      <c r="AU287" s="72"/>
      <c r="AV287" s="72"/>
    </row>
    <row r="288" spans="19:48" x14ac:dyDescent="0.2">
      <c r="S288" s="6"/>
      <c r="AA288" s="72"/>
      <c r="AB288" s="72"/>
      <c r="AC288" s="72"/>
      <c r="AD288" s="72"/>
      <c r="AE288" s="72"/>
      <c r="AG288" s="127"/>
      <c r="AN288" s="72"/>
      <c r="AO288" s="72"/>
      <c r="AP288" s="72"/>
      <c r="AQ288" s="72"/>
      <c r="AR288" s="72"/>
      <c r="AS288" s="72"/>
      <c r="AT288" s="72"/>
      <c r="AU288" s="72"/>
    </row>
    <row r="289" spans="19:48" x14ac:dyDescent="0.2">
      <c r="S289" s="6"/>
      <c r="AA289" s="72"/>
      <c r="AB289" s="72"/>
      <c r="AC289" s="72"/>
      <c r="AD289" s="72"/>
      <c r="AE289" s="72"/>
      <c r="AG289" s="127"/>
      <c r="AN289" s="72"/>
      <c r="AO289" s="72"/>
      <c r="AP289" s="72"/>
      <c r="AQ289" s="72"/>
      <c r="AR289" s="72"/>
      <c r="AS289" s="72"/>
      <c r="AT289" s="72"/>
      <c r="AU289" s="72"/>
    </row>
    <row r="290" spans="19:48" x14ac:dyDescent="0.2">
      <c r="S290" s="6"/>
      <c r="AA290" s="72"/>
      <c r="AB290" s="72"/>
      <c r="AC290" s="72"/>
      <c r="AD290" s="72"/>
      <c r="AE290" s="72"/>
      <c r="AG290" s="127"/>
      <c r="AN290" s="72"/>
      <c r="AO290" s="72"/>
      <c r="AP290" s="72"/>
      <c r="AQ290" s="72"/>
      <c r="AR290" s="72"/>
      <c r="AS290" s="72"/>
      <c r="AT290" s="72"/>
      <c r="AU290" s="72"/>
    </row>
    <row r="291" spans="19:48" x14ac:dyDescent="0.2">
      <c r="S291" s="6"/>
      <c r="AA291" s="72"/>
      <c r="AB291" s="72"/>
      <c r="AC291" s="72"/>
      <c r="AD291" s="72"/>
      <c r="AE291" s="72"/>
      <c r="AG291" s="127"/>
      <c r="AN291" s="72"/>
      <c r="AO291" s="72"/>
      <c r="AP291" s="72"/>
      <c r="AQ291" s="72"/>
      <c r="AR291" s="72"/>
      <c r="AS291" s="72"/>
      <c r="AT291" s="72"/>
      <c r="AU291" s="72"/>
    </row>
    <row r="292" spans="19:48" x14ac:dyDescent="0.2">
      <c r="S292" s="6"/>
      <c r="AA292" s="72"/>
      <c r="AB292" s="72"/>
      <c r="AC292" s="72"/>
      <c r="AD292" s="72"/>
      <c r="AE292" s="72"/>
      <c r="AG292" s="127"/>
      <c r="AN292" s="72"/>
      <c r="AO292" s="72"/>
      <c r="AP292" s="72"/>
      <c r="AQ292" s="72"/>
      <c r="AR292" s="72"/>
      <c r="AS292" s="72"/>
      <c r="AT292" s="72"/>
      <c r="AU292" s="72"/>
    </row>
    <row r="293" spans="19:48" x14ac:dyDescent="0.2">
      <c r="S293" s="6"/>
      <c r="AA293" s="72"/>
      <c r="AB293" s="72"/>
      <c r="AC293" s="72"/>
      <c r="AD293" s="72"/>
      <c r="AE293" s="72"/>
      <c r="AG293" s="127"/>
      <c r="AN293" s="72"/>
      <c r="AO293" s="72"/>
      <c r="AP293" s="72"/>
      <c r="AQ293" s="72"/>
      <c r="AR293" s="72"/>
      <c r="AS293" s="72"/>
      <c r="AT293" s="72"/>
      <c r="AU293" s="72"/>
    </row>
    <row r="294" spans="19:48" x14ac:dyDescent="0.2">
      <c r="S294" s="6"/>
      <c r="AA294" s="72"/>
      <c r="AB294" s="72"/>
      <c r="AC294" s="72"/>
      <c r="AD294" s="72"/>
      <c r="AE294" s="72"/>
      <c r="AG294" s="127"/>
      <c r="AN294" s="72"/>
      <c r="AO294" s="72"/>
      <c r="AP294" s="72"/>
      <c r="AQ294" s="72"/>
      <c r="AR294" s="72"/>
      <c r="AS294" s="72"/>
      <c r="AT294" s="72"/>
      <c r="AU294" s="72"/>
      <c r="AV294" s="72"/>
    </row>
    <row r="295" spans="19:48" x14ac:dyDescent="0.2">
      <c r="S295" s="6"/>
      <c r="AA295" s="72"/>
      <c r="AB295" s="72"/>
      <c r="AC295" s="72"/>
      <c r="AD295" s="72"/>
      <c r="AE295" s="72"/>
      <c r="AG295" s="127"/>
      <c r="AN295" s="72"/>
      <c r="AO295" s="72"/>
      <c r="AP295" s="72"/>
      <c r="AQ295" s="72"/>
      <c r="AR295" s="72"/>
      <c r="AS295" s="72"/>
      <c r="AT295" s="72"/>
      <c r="AU295" s="72"/>
      <c r="AV295" s="72"/>
    </row>
    <row r="296" spans="19:48" x14ac:dyDescent="0.2">
      <c r="S296" s="6"/>
      <c r="AA296" s="72"/>
      <c r="AB296" s="72"/>
      <c r="AC296" s="72"/>
      <c r="AD296" s="72"/>
      <c r="AE296" s="72"/>
      <c r="AG296" s="127"/>
      <c r="AN296" s="72"/>
      <c r="AO296" s="72"/>
      <c r="AP296" s="72"/>
      <c r="AQ296" s="72"/>
      <c r="AR296" s="72"/>
      <c r="AS296" s="72"/>
      <c r="AT296" s="72"/>
      <c r="AU296" s="72"/>
      <c r="AV296" s="72"/>
    </row>
    <row r="297" spans="19:48" x14ac:dyDescent="0.2">
      <c r="S297" s="6"/>
      <c r="AA297" s="72"/>
      <c r="AB297" s="72"/>
      <c r="AC297" s="72"/>
      <c r="AD297" s="72"/>
      <c r="AE297" s="72"/>
      <c r="AG297" s="127"/>
      <c r="AN297" s="72"/>
      <c r="AO297" s="72"/>
      <c r="AP297" s="72"/>
      <c r="AQ297" s="72"/>
      <c r="AR297" s="72"/>
      <c r="AS297" s="72"/>
      <c r="AT297" s="72"/>
      <c r="AU297" s="72"/>
    </row>
    <row r="298" spans="19:48" x14ac:dyDescent="0.2">
      <c r="S298" s="6"/>
      <c r="AA298" s="72"/>
      <c r="AB298" s="72"/>
      <c r="AC298" s="72"/>
      <c r="AD298" s="72"/>
      <c r="AE298" s="72"/>
      <c r="AG298" s="127"/>
      <c r="AN298" s="72"/>
      <c r="AO298" s="72"/>
      <c r="AP298" s="72"/>
      <c r="AQ298" s="72"/>
      <c r="AR298" s="72"/>
      <c r="AS298" s="72"/>
      <c r="AT298" s="72"/>
      <c r="AU298" s="72"/>
    </row>
    <row r="299" spans="19:48" x14ac:dyDescent="0.2">
      <c r="S299" s="6"/>
      <c r="AA299" s="72"/>
      <c r="AB299" s="72"/>
      <c r="AC299" s="72"/>
      <c r="AD299" s="72"/>
      <c r="AE299" s="72"/>
      <c r="AG299" s="127"/>
      <c r="AN299" s="72"/>
      <c r="AO299" s="72"/>
      <c r="AP299" s="72"/>
      <c r="AQ299" s="72"/>
      <c r="AR299" s="72"/>
      <c r="AS299" s="72"/>
      <c r="AT299" s="72"/>
      <c r="AU299" s="72"/>
    </row>
    <row r="300" spans="19:48" x14ac:dyDescent="0.2">
      <c r="S300" s="6"/>
      <c r="AA300" s="72"/>
      <c r="AB300" s="72"/>
      <c r="AC300" s="72"/>
      <c r="AD300" s="72"/>
      <c r="AE300" s="72"/>
      <c r="AG300" s="127"/>
      <c r="AN300" s="72"/>
      <c r="AO300" s="72"/>
      <c r="AP300" s="72"/>
      <c r="AQ300" s="72"/>
      <c r="AR300" s="72"/>
      <c r="AS300" s="72"/>
      <c r="AT300" s="72"/>
      <c r="AU300" s="72"/>
    </row>
    <row r="301" spans="19:48" x14ac:dyDescent="0.2">
      <c r="S301" s="6"/>
      <c r="AA301" s="72"/>
      <c r="AB301" s="72"/>
      <c r="AC301" s="72"/>
      <c r="AD301" s="72"/>
      <c r="AE301" s="72"/>
      <c r="AG301" s="127"/>
      <c r="AN301" s="72"/>
      <c r="AO301" s="72"/>
      <c r="AP301" s="72"/>
      <c r="AQ301" s="72"/>
      <c r="AR301" s="72"/>
      <c r="AS301" s="72"/>
      <c r="AT301" s="72"/>
      <c r="AU301" s="72"/>
    </row>
    <row r="302" spans="19:48" x14ac:dyDescent="0.2">
      <c r="S302" s="6"/>
      <c r="AA302" s="72"/>
      <c r="AB302" s="72"/>
      <c r="AC302" s="72"/>
      <c r="AD302" s="72"/>
      <c r="AE302" s="72"/>
      <c r="AG302" s="127"/>
      <c r="AN302" s="72"/>
      <c r="AO302" s="72"/>
      <c r="AP302" s="72"/>
      <c r="AQ302" s="72"/>
      <c r="AR302" s="72"/>
      <c r="AS302" s="72"/>
      <c r="AT302" s="72"/>
      <c r="AU302" s="72"/>
    </row>
    <row r="303" spans="19:48" x14ac:dyDescent="0.2">
      <c r="S303" s="6"/>
      <c r="AA303" s="72"/>
      <c r="AB303" s="72"/>
      <c r="AC303" s="72"/>
      <c r="AD303" s="72"/>
      <c r="AE303" s="72"/>
      <c r="AG303" s="127"/>
      <c r="AN303" s="72"/>
      <c r="AO303" s="72"/>
      <c r="AP303" s="72"/>
      <c r="AQ303" s="72"/>
      <c r="AR303" s="72"/>
      <c r="AS303" s="72"/>
      <c r="AT303" s="72"/>
      <c r="AU303" s="72"/>
    </row>
    <row r="304" spans="19:48" x14ac:dyDescent="0.2">
      <c r="S304" s="6"/>
      <c r="AA304" s="72"/>
      <c r="AB304" s="72"/>
      <c r="AC304" s="72"/>
      <c r="AD304" s="72"/>
      <c r="AE304" s="72"/>
      <c r="AG304" s="127"/>
      <c r="AN304" s="72"/>
      <c r="AO304" s="72"/>
      <c r="AP304" s="72"/>
      <c r="AQ304" s="72"/>
      <c r="AR304" s="72"/>
      <c r="AS304" s="72"/>
      <c r="AT304" s="72"/>
      <c r="AU304" s="72"/>
      <c r="AV304" s="72"/>
    </row>
    <row r="305" spans="19:48" x14ac:dyDescent="0.2">
      <c r="S305" s="6"/>
      <c r="AA305" s="72"/>
      <c r="AB305" s="72"/>
      <c r="AC305" s="72"/>
      <c r="AD305" s="72"/>
      <c r="AE305" s="72"/>
      <c r="AG305" s="127"/>
      <c r="AN305" s="72"/>
      <c r="AO305" s="72"/>
      <c r="AP305" s="72"/>
      <c r="AQ305" s="72"/>
      <c r="AR305" s="72"/>
      <c r="AS305" s="72"/>
      <c r="AT305" s="72"/>
      <c r="AU305" s="72"/>
      <c r="AV305" s="72"/>
    </row>
    <row r="306" spans="19:48" x14ac:dyDescent="0.2">
      <c r="S306" s="6"/>
      <c r="AA306" s="72"/>
      <c r="AB306" s="72"/>
      <c r="AC306" s="72"/>
      <c r="AD306" s="72"/>
      <c r="AE306" s="72"/>
      <c r="AG306" s="127"/>
      <c r="AN306" s="72"/>
      <c r="AO306" s="72"/>
      <c r="AP306" s="72"/>
      <c r="AQ306" s="72"/>
      <c r="AR306" s="72"/>
      <c r="AS306" s="72"/>
      <c r="AT306" s="72"/>
      <c r="AU306" s="72"/>
      <c r="AV306" s="72"/>
    </row>
    <row r="307" spans="19:48" x14ac:dyDescent="0.2">
      <c r="S307" s="6"/>
      <c r="AA307" s="72"/>
      <c r="AB307" s="72"/>
      <c r="AC307" s="72"/>
      <c r="AD307" s="72"/>
      <c r="AE307" s="72"/>
      <c r="AG307" s="127"/>
      <c r="AN307" s="72"/>
      <c r="AO307" s="72"/>
      <c r="AP307" s="72"/>
      <c r="AQ307" s="72"/>
      <c r="AR307" s="72"/>
      <c r="AS307" s="72"/>
      <c r="AT307" s="72"/>
      <c r="AU307" s="72"/>
    </row>
    <row r="308" spans="19:48" x14ac:dyDescent="0.2">
      <c r="S308" s="6"/>
      <c r="AA308" s="72"/>
      <c r="AB308" s="72"/>
      <c r="AC308" s="72"/>
      <c r="AD308" s="72"/>
      <c r="AE308" s="72"/>
      <c r="AG308" s="127"/>
      <c r="AN308" s="72"/>
      <c r="AO308" s="72"/>
      <c r="AP308" s="72"/>
      <c r="AQ308" s="72"/>
      <c r="AR308" s="72"/>
      <c r="AS308" s="72"/>
      <c r="AT308" s="72"/>
      <c r="AU308" s="72"/>
    </row>
    <row r="309" spans="19:48" x14ac:dyDescent="0.2">
      <c r="S309" s="6"/>
      <c r="AA309" s="72"/>
      <c r="AB309" s="72"/>
      <c r="AC309" s="72"/>
      <c r="AD309" s="72"/>
      <c r="AE309" s="72"/>
      <c r="AG309" s="127"/>
      <c r="AN309" s="72"/>
      <c r="AO309" s="72"/>
      <c r="AP309" s="72"/>
      <c r="AQ309" s="72"/>
      <c r="AR309" s="72"/>
      <c r="AS309" s="72"/>
      <c r="AT309" s="72"/>
      <c r="AU309" s="72"/>
    </row>
    <row r="310" spans="19:48" x14ac:dyDescent="0.2">
      <c r="S310" s="6"/>
      <c r="AA310" s="72"/>
      <c r="AB310" s="72"/>
      <c r="AC310" s="72"/>
      <c r="AD310" s="72"/>
      <c r="AE310" s="72"/>
      <c r="AG310" s="127"/>
      <c r="AN310" s="72"/>
      <c r="AO310" s="72"/>
      <c r="AP310" s="72"/>
      <c r="AQ310" s="72"/>
      <c r="AR310" s="72"/>
      <c r="AS310" s="72"/>
      <c r="AT310" s="72"/>
      <c r="AU310" s="72"/>
    </row>
    <row r="311" spans="19:48" x14ac:dyDescent="0.2">
      <c r="S311" s="6"/>
      <c r="AA311" s="72"/>
      <c r="AB311" s="72"/>
      <c r="AC311" s="72"/>
      <c r="AD311" s="72"/>
      <c r="AE311" s="72"/>
      <c r="AG311" s="127"/>
      <c r="AN311" s="72"/>
      <c r="AO311" s="72"/>
      <c r="AP311" s="72"/>
      <c r="AQ311" s="72"/>
      <c r="AR311" s="72"/>
      <c r="AS311" s="72"/>
      <c r="AT311" s="72"/>
      <c r="AU311" s="72"/>
    </row>
    <row r="312" spans="19:48" x14ac:dyDescent="0.2">
      <c r="S312" s="6"/>
      <c r="AA312" s="72"/>
      <c r="AB312" s="72"/>
      <c r="AC312" s="72"/>
      <c r="AD312" s="72"/>
      <c r="AE312" s="72"/>
      <c r="AG312" s="127"/>
      <c r="AN312" s="72"/>
      <c r="AO312" s="72"/>
      <c r="AP312" s="72"/>
      <c r="AQ312" s="72"/>
      <c r="AR312" s="72"/>
      <c r="AS312" s="72"/>
      <c r="AT312" s="72"/>
      <c r="AU312" s="72"/>
    </row>
    <row r="313" spans="19:48" x14ac:dyDescent="0.2">
      <c r="S313" s="6"/>
      <c r="AA313" s="72"/>
      <c r="AB313" s="72"/>
      <c r="AC313" s="72"/>
      <c r="AD313" s="72"/>
      <c r="AE313" s="72"/>
      <c r="AG313" s="127"/>
      <c r="AN313" s="72"/>
      <c r="AO313" s="72"/>
      <c r="AP313" s="72"/>
      <c r="AQ313" s="72"/>
      <c r="AR313" s="72"/>
      <c r="AS313" s="72"/>
      <c r="AT313" s="72"/>
      <c r="AU313" s="72"/>
    </row>
    <row r="314" spans="19:48" x14ac:dyDescent="0.2">
      <c r="S314" s="6"/>
      <c r="AA314" s="72"/>
      <c r="AB314" s="72"/>
      <c r="AC314" s="72"/>
      <c r="AD314" s="72"/>
      <c r="AE314" s="72"/>
      <c r="AG314" s="127"/>
      <c r="AN314" s="72"/>
      <c r="AO314" s="72"/>
      <c r="AP314" s="72"/>
      <c r="AQ314" s="72"/>
      <c r="AR314" s="72"/>
      <c r="AS314" s="72"/>
      <c r="AT314" s="72"/>
      <c r="AU314" s="72"/>
    </row>
    <row r="315" spans="19:48" x14ac:dyDescent="0.2">
      <c r="S315" s="6"/>
      <c r="AA315" s="72"/>
      <c r="AB315" s="72"/>
      <c r="AC315" s="72"/>
      <c r="AD315" s="72"/>
      <c r="AE315" s="72"/>
      <c r="AG315" s="127"/>
      <c r="AN315" s="72"/>
      <c r="AO315" s="72"/>
      <c r="AP315" s="72"/>
      <c r="AQ315" s="72"/>
      <c r="AR315" s="72"/>
      <c r="AS315" s="72"/>
      <c r="AT315" s="72"/>
      <c r="AU315" s="72"/>
    </row>
    <row r="316" spans="19:48" x14ac:dyDescent="0.2">
      <c r="S316" s="6"/>
      <c r="AA316" s="72"/>
      <c r="AB316" s="72"/>
      <c r="AC316" s="72"/>
      <c r="AD316" s="72"/>
      <c r="AE316" s="72"/>
      <c r="AG316" s="127"/>
      <c r="AN316" s="72"/>
      <c r="AO316" s="72"/>
      <c r="AP316" s="72"/>
      <c r="AQ316" s="72"/>
      <c r="AR316" s="72"/>
      <c r="AS316" s="72"/>
      <c r="AT316" s="72"/>
      <c r="AU316" s="72"/>
    </row>
    <row r="317" spans="19:48" x14ac:dyDescent="0.2">
      <c r="S317" s="6"/>
      <c r="AA317" s="72"/>
      <c r="AB317" s="72"/>
      <c r="AC317" s="72"/>
      <c r="AD317" s="72"/>
      <c r="AE317" s="72"/>
      <c r="AG317" s="127"/>
      <c r="AN317" s="72"/>
      <c r="AO317" s="72"/>
      <c r="AP317" s="72"/>
      <c r="AQ317" s="72"/>
      <c r="AR317" s="72"/>
      <c r="AS317" s="72"/>
      <c r="AT317" s="72"/>
      <c r="AU317" s="72"/>
    </row>
    <row r="318" spans="19:48" x14ac:dyDescent="0.2">
      <c r="S318" s="6"/>
      <c r="AA318" s="72"/>
      <c r="AB318" s="72"/>
      <c r="AC318" s="72"/>
      <c r="AD318" s="72"/>
      <c r="AE318" s="72"/>
      <c r="AG318" s="127"/>
      <c r="AN318" s="72"/>
      <c r="AO318" s="72"/>
      <c r="AP318" s="72"/>
      <c r="AQ318" s="72"/>
      <c r="AR318" s="72"/>
      <c r="AS318" s="72"/>
      <c r="AT318" s="72"/>
      <c r="AU318" s="72"/>
    </row>
    <row r="319" spans="19:48" x14ac:dyDescent="0.2">
      <c r="S319" s="6"/>
      <c r="AA319" s="72"/>
      <c r="AB319" s="72"/>
      <c r="AC319" s="72"/>
      <c r="AD319" s="72"/>
      <c r="AE319" s="72"/>
      <c r="AG319" s="127"/>
      <c r="AN319" s="72"/>
      <c r="AO319" s="72"/>
      <c r="AP319" s="72"/>
      <c r="AQ319" s="72"/>
      <c r="AR319" s="72"/>
      <c r="AS319" s="72"/>
      <c r="AT319" s="72"/>
      <c r="AU319" s="72"/>
    </row>
    <row r="320" spans="19:48" x14ac:dyDescent="0.2">
      <c r="S320" s="6"/>
      <c r="AA320" s="72"/>
      <c r="AB320" s="72"/>
      <c r="AC320" s="72"/>
      <c r="AD320" s="72"/>
      <c r="AE320" s="72"/>
      <c r="AG320" s="127"/>
      <c r="AN320" s="72"/>
      <c r="AO320" s="72"/>
      <c r="AP320" s="72"/>
      <c r="AQ320" s="72"/>
      <c r="AR320" s="72"/>
      <c r="AS320" s="72"/>
      <c r="AT320" s="72"/>
      <c r="AU320" s="72"/>
    </row>
    <row r="321" spans="19:48" x14ac:dyDescent="0.2">
      <c r="S321" s="6"/>
      <c r="AA321" s="72"/>
      <c r="AB321" s="72"/>
      <c r="AC321" s="72"/>
      <c r="AD321" s="72"/>
      <c r="AE321" s="72"/>
      <c r="AG321" s="127"/>
      <c r="AN321" s="72"/>
      <c r="AO321" s="72"/>
      <c r="AP321" s="72"/>
      <c r="AQ321" s="72"/>
      <c r="AR321" s="72"/>
      <c r="AS321" s="72"/>
      <c r="AT321" s="72"/>
      <c r="AU321" s="72"/>
    </row>
    <row r="322" spans="19:48" x14ac:dyDescent="0.2">
      <c r="S322" s="6"/>
      <c r="AA322" s="72"/>
      <c r="AB322" s="72"/>
      <c r="AC322" s="72"/>
      <c r="AD322" s="72"/>
      <c r="AE322" s="72"/>
      <c r="AG322" s="127"/>
      <c r="AN322" s="72"/>
      <c r="AO322" s="72"/>
      <c r="AP322" s="72"/>
      <c r="AQ322" s="72"/>
      <c r="AR322" s="72"/>
      <c r="AS322" s="72"/>
      <c r="AT322" s="72"/>
      <c r="AU322" s="72"/>
      <c r="AV322" s="72"/>
    </row>
    <row r="323" spans="19:48" x14ac:dyDescent="0.2">
      <c r="S323" s="6"/>
      <c r="AA323" s="72"/>
      <c r="AB323" s="72"/>
      <c r="AC323" s="72"/>
      <c r="AD323" s="72"/>
      <c r="AE323" s="72"/>
      <c r="AG323" s="127"/>
      <c r="AN323" s="72"/>
      <c r="AO323" s="72"/>
      <c r="AP323" s="72"/>
      <c r="AQ323" s="72"/>
      <c r="AR323" s="72"/>
      <c r="AS323" s="72"/>
      <c r="AT323" s="72"/>
      <c r="AU323" s="72"/>
    </row>
    <row r="324" spans="19:48" x14ac:dyDescent="0.2">
      <c r="AA324" s="72"/>
      <c r="AB324" s="72"/>
      <c r="AC324" s="72"/>
      <c r="AD324" s="72"/>
      <c r="AE324" s="72"/>
      <c r="AG324" s="127"/>
      <c r="AN324" s="72"/>
      <c r="AO324" s="72"/>
      <c r="AP324" s="72"/>
      <c r="AQ324" s="72"/>
      <c r="AR324" s="72"/>
      <c r="AS324" s="72"/>
      <c r="AT324" s="72"/>
      <c r="AU324" s="72"/>
    </row>
    <row r="325" spans="19:48" x14ac:dyDescent="0.2">
      <c r="AA325" s="72"/>
      <c r="AB325" s="72"/>
      <c r="AC325" s="72"/>
      <c r="AD325" s="72"/>
      <c r="AE325" s="72"/>
      <c r="AG325" s="127"/>
      <c r="AN325" s="72"/>
      <c r="AO325" s="72"/>
      <c r="AP325" s="72"/>
      <c r="AQ325" s="72"/>
      <c r="AR325" s="72"/>
      <c r="AS325" s="72"/>
      <c r="AT325" s="72"/>
      <c r="AU325" s="72"/>
    </row>
    <row r="326" spans="19:48" x14ac:dyDescent="0.2">
      <c r="AA326" s="72"/>
      <c r="AB326" s="72"/>
      <c r="AC326" s="72"/>
      <c r="AD326" s="72"/>
      <c r="AE326" s="72"/>
      <c r="AG326" s="127"/>
      <c r="AN326" s="72"/>
      <c r="AO326" s="72"/>
      <c r="AP326" s="72"/>
      <c r="AQ326" s="72"/>
      <c r="AR326" s="72"/>
      <c r="AS326" s="72"/>
      <c r="AT326" s="72"/>
      <c r="AU326" s="72"/>
    </row>
    <row r="327" spans="19:48" x14ac:dyDescent="0.2">
      <c r="AA327" s="72"/>
      <c r="AB327" s="72"/>
      <c r="AC327" s="72"/>
      <c r="AD327" s="72"/>
      <c r="AE327" s="72"/>
      <c r="AG327" s="127"/>
      <c r="AN327" s="72"/>
      <c r="AO327" s="72"/>
      <c r="AP327" s="72"/>
      <c r="AQ327" s="72"/>
      <c r="AR327" s="72"/>
      <c r="AS327" s="72"/>
      <c r="AT327" s="72"/>
      <c r="AU327" s="72"/>
    </row>
    <row r="328" spans="19:48" x14ac:dyDescent="0.2">
      <c r="AA328" s="72"/>
      <c r="AB328" s="72"/>
      <c r="AC328" s="72"/>
      <c r="AD328" s="72"/>
      <c r="AE328" s="72"/>
      <c r="AG328" s="127"/>
      <c r="AN328" s="72"/>
      <c r="AO328" s="72"/>
      <c r="AP328" s="72"/>
      <c r="AQ328" s="72"/>
      <c r="AR328" s="72"/>
      <c r="AS328" s="72"/>
      <c r="AT328" s="72"/>
      <c r="AU328" s="72"/>
    </row>
    <row r="329" spans="19:48" x14ac:dyDescent="0.2">
      <c r="AA329" s="72"/>
      <c r="AB329" s="72"/>
      <c r="AC329" s="72"/>
      <c r="AD329" s="72"/>
      <c r="AE329" s="72"/>
      <c r="AG329" s="127"/>
      <c r="AN329" s="72"/>
      <c r="AO329" s="72"/>
      <c r="AP329" s="72"/>
      <c r="AQ329" s="72"/>
      <c r="AR329" s="72"/>
      <c r="AS329" s="72"/>
      <c r="AT329" s="72"/>
      <c r="AU329" s="72"/>
    </row>
    <row r="330" spans="19:48" x14ac:dyDescent="0.2">
      <c r="AA330" s="72"/>
      <c r="AB330" s="72"/>
      <c r="AC330" s="72"/>
      <c r="AD330" s="72"/>
      <c r="AE330" s="72"/>
      <c r="AG330" s="127"/>
      <c r="AN330" s="72"/>
      <c r="AO330" s="72"/>
      <c r="AP330" s="72"/>
      <c r="AQ330" s="72"/>
      <c r="AR330" s="72"/>
      <c r="AS330" s="72"/>
      <c r="AT330" s="72"/>
      <c r="AU330" s="72"/>
    </row>
    <row r="331" spans="19:48" x14ac:dyDescent="0.2">
      <c r="AA331" s="72"/>
      <c r="AB331" s="72"/>
      <c r="AC331" s="72"/>
      <c r="AD331" s="72"/>
      <c r="AE331" s="72"/>
      <c r="AG331" s="127"/>
      <c r="AN331" s="72"/>
      <c r="AO331" s="72"/>
      <c r="AP331" s="72"/>
      <c r="AQ331" s="72"/>
      <c r="AR331" s="72"/>
      <c r="AS331" s="72"/>
      <c r="AT331" s="72"/>
      <c r="AU331" s="72"/>
    </row>
    <row r="332" spans="19:48" x14ac:dyDescent="0.2">
      <c r="AA332" s="72"/>
      <c r="AB332" s="72"/>
      <c r="AC332" s="72"/>
      <c r="AD332" s="72"/>
      <c r="AE332" s="72"/>
      <c r="AG332" s="127"/>
      <c r="AN332" s="72"/>
      <c r="AO332" s="72"/>
      <c r="AP332" s="72"/>
      <c r="AQ332" s="72"/>
      <c r="AR332" s="72"/>
      <c r="AS332" s="72"/>
      <c r="AT332" s="72"/>
      <c r="AU332" s="72"/>
    </row>
    <row r="333" spans="19:48" x14ac:dyDescent="0.2">
      <c r="AA333" s="72"/>
      <c r="AB333" s="72"/>
      <c r="AC333" s="72"/>
      <c r="AD333" s="72"/>
      <c r="AE333" s="72"/>
      <c r="AG333" s="127"/>
      <c r="AN333" s="72"/>
      <c r="AO333" s="72"/>
      <c r="AP333" s="72"/>
      <c r="AQ333" s="72"/>
      <c r="AR333" s="72"/>
      <c r="AS333" s="72"/>
      <c r="AT333" s="72"/>
      <c r="AU333" s="72"/>
    </row>
    <row r="334" spans="19:48" x14ac:dyDescent="0.2">
      <c r="AA334" s="72"/>
      <c r="AB334" s="72"/>
      <c r="AC334" s="72"/>
      <c r="AD334" s="72"/>
      <c r="AE334" s="72"/>
      <c r="AG334" s="127"/>
      <c r="AN334" s="72"/>
      <c r="AO334" s="72"/>
      <c r="AP334" s="72"/>
      <c r="AQ334" s="72"/>
      <c r="AR334" s="72"/>
      <c r="AS334" s="72"/>
      <c r="AT334" s="72"/>
      <c r="AU334" s="72"/>
    </row>
    <row r="335" spans="19:48" x14ac:dyDescent="0.2">
      <c r="AA335" s="72"/>
      <c r="AB335" s="72"/>
      <c r="AC335" s="72"/>
      <c r="AD335" s="72"/>
      <c r="AE335" s="72"/>
      <c r="AG335" s="127"/>
      <c r="AN335" s="72"/>
      <c r="AO335" s="72"/>
      <c r="AP335" s="72"/>
      <c r="AQ335" s="72"/>
      <c r="AR335" s="72"/>
      <c r="AS335" s="72"/>
      <c r="AT335" s="72"/>
      <c r="AU335" s="72"/>
    </row>
    <row r="336" spans="19:48" x14ac:dyDescent="0.2">
      <c r="AA336" s="72"/>
      <c r="AB336" s="72"/>
      <c r="AC336" s="72"/>
      <c r="AD336" s="72"/>
      <c r="AE336" s="72"/>
      <c r="AG336" s="127"/>
      <c r="AN336" s="72"/>
      <c r="AO336" s="72"/>
      <c r="AP336" s="72"/>
      <c r="AQ336" s="72"/>
      <c r="AR336" s="72"/>
      <c r="AS336" s="72"/>
      <c r="AT336" s="72"/>
      <c r="AU336" s="72"/>
      <c r="AV336" s="72"/>
    </row>
    <row r="337" spans="27:47" x14ac:dyDescent="0.2">
      <c r="AA337" s="72"/>
      <c r="AB337" s="72"/>
      <c r="AC337" s="72"/>
      <c r="AD337" s="72"/>
      <c r="AE337" s="72"/>
      <c r="AG337" s="127"/>
      <c r="AN337" s="72"/>
      <c r="AO337" s="72"/>
      <c r="AP337" s="72"/>
      <c r="AQ337" s="72"/>
      <c r="AR337" s="72"/>
      <c r="AS337" s="72"/>
      <c r="AT337" s="72"/>
      <c r="AU337" s="72"/>
    </row>
    <row r="338" spans="27:47" x14ac:dyDescent="0.2">
      <c r="AA338" s="72"/>
      <c r="AB338" s="72"/>
      <c r="AC338" s="72"/>
      <c r="AD338" s="72"/>
      <c r="AE338" s="72"/>
      <c r="AG338" s="127"/>
      <c r="AN338" s="72"/>
      <c r="AO338" s="72"/>
      <c r="AP338" s="72"/>
      <c r="AQ338" s="72"/>
      <c r="AR338" s="72"/>
      <c r="AS338" s="72"/>
      <c r="AT338" s="72"/>
      <c r="AU338" s="72"/>
    </row>
    <row r="339" spans="27:47" x14ac:dyDescent="0.2">
      <c r="AA339" s="72"/>
      <c r="AB339" s="72"/>
      <c r="AC339" s="72"/>
      <c r="AD339" s="72"/>
      <c r="AE339" s="72"/>
      <c r="AG339" s="127"/>
      <c r="AN339" s="72"/>
      <c r="AO339" s="72"/>
      <c r="AP339" s="72"/>
      <c r="AQ339" s="72"/>
      <c r="AR339" s="72"/>
      <c r="AS339" s="72"/>
      <c r="AT339" s="72"/>
      <c r="AU339" s="72"/>
    </row>
    <row r="340" spans="27:47" x14ac:dyDescent="0.2">
      <c r="AA340" s="72"/>
      <c r="AB340" s="72"/>
      <c r="AC340" s="72"/>
      <c r="AD340" s="72"/>
      <c r="AE340" s="72"/>
      <c r="AG340" s="127"/>
      <c r="AN340" s="72"/>
      <c r="AO340" s="72"/>
      <c r="AP340" s="72"/>
      <c r="AQ340" s="72"/>
      <c r="AR340" s="72"/>
      <c r="AS340" s="72"/>
      <c r="AT340" s="72"/>
      <c r="AU340" s="72"/>
    </row>
    <row r="341" spans="27:47" x14ac:dyDescent="0.2">
      <c r="AA341" s="72"/>
      <c r="AB341" s="72"/>
      <c r="AC341" s="72"/>
      <c r="AD341" s="72"/>
      <c r="AE341" s="72"/>
      <c r="AG341" s="127"/>
      <c r="AN341" s="72"/>
      <c r="AO341" s="72"/>
      <c r="AP341" s="72"/>
      <c r="AQ341" s="72"/>
      <c r="AR341" s="72"/>
      <c r="AS341" s="72"/>
      <c r="AT341" s="72"/>
      <c r="AU341" s="72"/>
    </row>
    <row r="342" spans="27:47" x14ac:dyDescent="0.2">
      <c r="AA342" s="72"/>
      <c r="AB342" s="72"/>
      <c r="AC342" s="72"/>
      <c r="AD342" s="72"/>
      <c r="AE342" s="72"/>
      <c r="AG342" s="127"/>
      <c r="AN342" s="72"/>
      <c r="AO342" s="72"/>
      <c r="AP342" s="72"/>
      <c r="AQ342" s="72"/>
      <c r="AR342" s="72"/>
      <c r="AS342" s="72"/>
      <c r="AT342" s="72"/>
      <c r="AU342" s="72"/>
    </row>
    <row r="343" spans="27:47" x14ac:dyDescent="0.2">
      <c r="AA343" s="72"/>
      <c r="AB343" s="72"/>
      <c r="AC343" s="72"/>
      <c r="AD343" s="72"/>
      <c r="AE343" s="72"/>
      <c r="AG343" s="127"/>
      <c r="AN343" s="72"/>
      <c r="AO343" s="72"/>
      <c r="AP343" s="72"/>
      <c r="AQ343" s="72"/>
      <c r="AR343" s="72"/>
      <c r="AS343" s="72"/>
      <c r="AT343" s="72"/>
      <c r="AU343" s="72"/>
    </row>
    <row r="344" spans="27:47" x14ac:dyDescent="0.2">
      <c r="AA344" s="72"/>
      <c r="AB344" s="72"/>
      <c r="AC344" s="72"/>
      <c r="AD344" s="72"/>
      <c r="AE344" s="72"/>
      <c r="AG344" s="127"/>
      <c r="AN344" s="72"/>
      <c r="AO344" s="72"/>
      <c r="AP344" s="72"/>
      <c r="AQ344" s="72"/>
      <c r="AR344" s="72"/>
      <c r="AS344" s="72"/>
      <c r="AT344" s="72"/>
      <c r="AU344" s="72"/>
    </row>
    <row r="345" spans="27:47" x14ac:dyDescent="0.2">
      <c r="AA345" s="72"/>
      <c r="AB345" s="72"/>
      <c r="AC345" s="72"/>
      <c r="AD345" s="72"/>
      <c r="AE345" s="72"/>
      <c r="AG345" s="127"/>
      <c r="AN345" s="72"/>
      <c r="AO345" s="72"/>
      <c r="AP345" s="72"/>
      <c r="AQ345" s="72"/>
      <c r="AR345" s="72"/>
      <c r="AS345" s="72"/>
      <c r="AT345" s="72"/>
      <c r="AU345" s="72"/>
    </row>
    <row r="346" spans="27:47" x14ac:dyDescent="0.2">
      <c r="AA346" s="72"/>
      <c r="AB346" s="72"/>
      <c r="AC346" s="72"/>
      <c r="AD346" s="72"/>
      <c r="AE346" s="72"/>
      <c r="AG346" s="127"/>
      <c r="AN346" s="72"/>
      <c r="AO346" s="72"/>
      <c r="AP346" s="72"/>
      <c r="AQ346" s="72"/>
      <c r="AR346" s="72"/>
      <c r="AS346" s="72"/>
      <c r="AT346" s="72"/>
      <c r="AU346" s="72"/>
    </row>
    <row r="347" spans="27:47" x14ac:dyDescent="0.2">
      <c r="AA347" s="72"/>
      <c r="AB347" s="72"/>
      <c r="AC347" s="72"/>
      <c r="AD347" s="72"/>
      <c r="AE347" s="72"/>
      <c r="AG347" s="127"/>
      <c r="AN347" s="72"/>
      <c r="AO347" s="72"/>
      <c r="AP347" s="72"/>
      <c r="AQ347" s="72"/>
      <c r="AR347" s="72"/>
      <c r="AS347" s="72"/>
      <c r="AT347" s="72"/>
      <c r="AU347" s="72"/>
    </row>
    <row r="348" spans="27:47" x14ac:dyDescent="0.2">
      <c r="AA348" s="72"/>
      <c r="AB348" s="72"/>
      <c r="AC348" s="72"/>
      <c r="AD348" s="72"/>
      <c r="AE348" s="72"/>
      <c r="AG348" s="127"/>
      <c r="AN348" s="72"/>
      <c r="AO348" s="72"/>
      <c r="AP348" s="72"/>
      <c r="AQ348" s="72"/>
      <c r="AR348" s="72"/>
      <c r="AS348" s="72"/>
      <c r="AT348" s="72"/>
      <c r="AU348" s="72"/>
    </row>
    <row r="349" spans="27:47" x14ac:dyDescent="0.2">
      <c r="AA349" s="72"/>
      <c r="AB349" s="72"/>
      <c r="AC349" s="72"/>
      <c r="AD349" s="72"/>
      <c r="AE349" s="72"/>
      <c r="AG349" s="127"/>
      <c r="AN349" s="72"/>
      <c r="AO349" s="72"/>
      <c r="AP349" s="72"/>
      <c r="AQ349" s="72"/>
      <c r="AR349" s="72"/>
      <c r="AS349" s="72"/>
      <c r="AT349" s="72"/>
      <c r="AU349" s="72"/>
    </row>
    <row r="350" spans="27:47" x14ac:dyDescent="0.2">
      <c r="AA350" s="72"/>
      <c r="AB350" s="72"/>
      <c r="AC350" s="72"/>
      <c r="AD350" s="72"/>
      <c r="AE350" s="72"/>
      <c r="AG350" s="127"/>
      <c r="AN350" s="72"/>
      <c r="AO350" s="72"/>
      <c r="AP350" s="72"/>
      <c r="AQ350" s="72"/>
      <c r="AR350" s="72"/>
      <c r="AS350" s="72"/>
      <c r="AT350" s="72"/>
      <c r="AU350" s="72"/>
    </row>
    <row r="351" spans="27:47" x14ac:dyDescent="0.2">
      <c r="AA351" s="72"/>
      <c r="AB351" s="72"/>
      <c r="AC351" s="72"/>
      <c r="AD351" s="72"/>
      <c r="AE351" s="72"/>
      <c r="AG351" s="127"/>
      <c r="AN351" s="72"/>
      <c r="AO351" s="72"/>
      <c r="AP351" s="72"/>
      <c r="AQ351" s="72"/>
      <c r="AR351" s="72"/>
      <c r="AS351" s="72"/>
      <c r="AT351" s="72"/>
      <c r="AU351" s="72"/>
    </row>
    <row r="352" spans="27:47" x14ac:dyDescent="0.2">
      <c r="AA352" s="72"/>
      <c r="AB352" s="72"/>
      <c r="AC352" s="72"/>
      <c r="AD352" s="72"/>
      <c r="AE352" s="72"/>
      <c r="AG352" s="127"/>
      <c r="AN352" s="72"/>
      <c r="AO352" s="72"/>
      <c r="AP352" s="72"/>
      <c r="AQ352" s="72"/>
      <c r="AR352" s="72"/>
      <c r="AS352" s="72"/>
      <c r="AT352" s="72"/>
      <c r="AU352" s="72"/>
    </row>
    <row r="353" spans="27:64" x14ac:dyDescent="0.2">
      <c r="AA353" s="72"/>
      <c r="AB353" s="72"/>
      <c r="AC353" s="72"/>
      <c r="AD353" s="72"/>
      <c r="AE353" s="72"/>
      <c r="AG353" s="127"/>
      <c r="AN353" s="72"/>
      <c r="AO353" s="72"/>
      <c r="AP353" s="72"/>
      <c r="AQ353" s="72"/>
      <c r="AR353" s="72"/>
      <c r="AS353" s="72"/>
      <c r="AT353" s="72"/>
      <c r="AU353" s="72"/>
    </row>
    <row r="354" spans="27:64" x14ac:dyDescent="0.2">
      <c r="AA354" s="72"/>
      <c r="AB354" s="72"/>
      <c r="AC354" s="72"/>
      <c r="AD354" s="72"/>
      <c r="AE354" s="72"/>
      <c r="AG354" s="127"/>
      <c r="AN354" s="72"/>
      <c r="AO354" s="72"/>
      <c r="AP354" s="72"/>
      <c r="AQ354" s="72"/>
      <c r="AR354" s="72"/>
      <c r="AS354" s="72"/>
      <c r="AT354" s="72"/>
      <c r="AU354" s="72"/>
      <c r="AV354" s="72"/>
    </row>
    <row r="355" spans="27:64" x14ac:dyDescent="0.2">
      <c r="AA355" s="72"/>
      <c r="AB355" s="72"/>
      <c r="AC355" s="72"/>
      <c r="AD355" s="72"/>
      <c r="AE355" s="72"/>
      <c r="AG355" s="127"/>
      <c r="AN355" s="72"/>
      <c r="AO355" s="72"/>
      <c r="AP355" s="72"/>
      <c r="AQ355" s="72"/>
      <c r="AR355" s="72"/>
      <c r="AS355" s="72"/>
      <c r="AT355" s="72"/>
      <c r="AU355" s="72"/>
    </row>
    <row r="356" spans="27:64" x14ac:dyDescent="0.2">
      <c r="AA356" s="72"/>
      <c r="AB356" s="72"/>
      <c r="AC356" s="72"/>
      <c r="AD356" s="72"/>
      <c r="AE356" s="72"/>
      <c r="AG356" s="127"/>
      <c r="AN356" s="72"/>
      <c r="AO356" s="72"/>
      <c r="AP356" s="72"/>
      <c r="AQ356" s="72"/>
      <c r="AR356" s="72"/>
      <c r="AS356" s="72"/>
      <c r="AT356" s="72"/>
      <c r="AU356" s="72"/>
    </row>
    <row r="357" spans="27:64" x14ac:dyDescent="0.2">
      <c r="AA357" s="72"/>
      <c r="AB357" s="72"/>
      <c r="AC357" s="72"/>
      <c r="AD357" s="72"/>
      <c r="AE357" s="72"/>
      <c r="AG357" s="127"/>
      <c r="AN357" s="72"/>
      <c r="AO357" s="72"/>
      <c r="AP357" s="72"/>
      <c r="AQ357" s="72"/>
      <c r="AR357" s="72"/>
      <c r="AS357" s="72"/>
      <c r="AT357" s="72"/>
      <c r="AU357" s="72"/>
    </row>
    <row r="358" spans="27:64" x14ac:dyDescent="0.2">
      <c r="AA358" s="72"/>
      <c r="AB358" s="72"/>
      <c r="AC358" s="72"/>
      <c r="AD358" s="72"/>
      <c r="AE358" s="72"/>
      <c r="AG358" s="127"/>
      <c r="AN358" s="72"/>
      <c r="AO358" s="72"/>
      <c r="AP358" s="72"/>
      <c r="AQ358" s="72"/>
      <c r="AR358" s="72"/>
      <c r="AS358" s="72"/>
      <c r="AT358" s="72"/>
      <c r="AU358" s="72"/>
    </row>
    <row r="359" spans="27:64" x14ac:dyDescent="0.2">
      <c r="AA359" s="72"/>
      <c r="AB359" s="72"/>
      <c r="AC359" s="72"/>
      <c r="AD359" s="72"/>
      <c r="AE359" s="72"/>
      <c r="AG359" s="127"/>
      <c r="AN359" s="72"/>
      <c r="AO359" s="72"/>
      <c r="AP359" s="72"/>
      <c r="AQ359" s="72"/>
      <c r="AR359" s="72"/>
      <c r="AS359" s="72"/>
      <c r="AT359" s="72"/>
      <c r="AU359" s="72"/>
    </row>
    <row r="360" spans="27:64" x14ac:dyDescent="0.2">
      <c r="AA360" s="72"/>
      <c r="AB360" s="72"/>
      <c r="AC360" s="72"/>
      <c r="AD360" s="72"/>
      <c r="AE360" s="72"/>
      <c r="AG360" s="127"/>
      <c r="AN360" s="72"/>
      <c r="AO360" s="72"/>
      <c r="AP360" s="72"/>
      <c r="AQ360" s="72"/>
      <c r="AR360" s="72"/>
      <c r="AS360" s="72"/>
      <c r="AT360" s="72"/>
      <c r="AU360" s="72"/>
    </row>
    <row r="361" spans="27:64" x14ac:dyDescent="0.2">
      <c r="AA361" s="72"/>
      <c r="AB361" s="72"/>
      <c r="AC361" s="72"/>
      <c r="AD361" s="72"/>
      <c r="AE361" s="72"/>
      <c r="AG361" s="127"/>
      <c r="AN361" s="72"/>
      <c r="AO361" s="72"/>
      <c r="AP361" s="72"/>
      <c r="AQ361" s="72"/>
      <c r="AR361" s="72"/>
      <c r="AS361" s="72"/>
      <c r="AT361" s="72"/>
      <c r="AU361" s="72"/>
    </row>
    <row r="362" spans="27:64" x14ac:dyDescent="0.2">
      <c r="AA362" s="72"/>
      <c r="AB362" s="72"/>
      <c r="AC362" s="72"/>
      <c r="AD362" s="72"/>
      <c r="AE362" s="72"/>
      <c r="AG362" s="127"/>
      <c r="AN362" s="72"/>
      <c r="AO362" s="72"/>
      <c r="AP362" s="72"/>
      <c r="AQ362" s="72"/>
      <c r="AR362" s="72"/>
      <c r="AS362" s="72"/>
      <c r="AT362" s="72"/>
      <c r="AU362" s="72"/>
    </row>
    <row r="363" spans="27:64" x14ac:dyDescent="0.2">
      <c r="AA363" s="72"/>
      <c r="AB363" s="72"/>
      <c r="AC363" s="72"/>
      <c r="AD363" s="72"/>
      <c r="AE363" s="72"/>
      <c r="AG363" s="127"/>
      <c r="AN363" s="72"/>
      <c r="AO363" s="72"/>
      <c r="AP363" s="72"/>
      <c r="AQ363" s="72"/>
      <c r="AR363" s="72"/>
      <c r="AS363" s="72"/>
      <c r="AT363" s="72"/>
      <c r="AU363" s="72"/>
    </row>
    <row r="364" spans="27:64" x14ac:dyDescent="0.2">
      <c r="AA364" s="72"/>
      <c r="AB364" s="72"/>
      <c r="AC364" s="72"/>
      <c r="AD364" s="72"/>
      <c r="AE364" s="72"/>
      <c r="AG364" s="127"/>
      <c r="AN364" s="72"/>
      <c r="AO364" s="72"/>
      <c r="AP364" s="72"/>
      <c r="AQ364" s="72"/>
      <c r="AR364" s="72"/>
      <c r="AS364" s="72"/>
      <c r="AT364" s="72"/>
      <c r="AU364" s="72"/>
    </row>
    <row r="365" spans="27:64" x14ac:dyDescent="0.2">
      <c r="AA365" s="72"/>
      <c r="AB365" s="72"/>
      <c r="AC365" s="72"/>
      <c r="AD365" s="72"/>
      <c r="AE365" s="72"/>
      <c r="AG365" s="127"/>
      <c r="AN365" s="72"/>
      <c r="AO365" s="72"/>
      <c r="AP365" s="72"/>
      <c r="AQ365" s="72"/>
      <c r="AR365" s="72"/>
      <c r="AS365" s="72"/>
      <c r="AT365" s="72"/>
      <c r="AU365" s="72"/>
    </row>
    <row r="366" spans="27:64" x14ac:dyDescent="0.2">
      <c r="AA366" s="72"/>
      <c r="AB366" s="72"/>
      <c r="AC366" s="72"/>
      <c r="AD366" s="72"/>
      <c r="AE366" s="72"/>
      <c r="AG366" s="127"/>
      <c r="AN366" s="72"/>
      <c r="AO366" s="72"/>
      <c r="AP366" s="72"/>
      <c r="AQ366" s="72"/>
      <c r="AR366" s="72"/>
      <c r="AS366" s="72"/>
      <c r="AT366" s="72"/>
      <c r="AU366" s="72"/>
    </row>
    <row r="367" spans="27:64" x14ac:dyDescent="0.2">
      <c r="AA367" s="72"/>
      <c r="AB367" s="72"/>
      <c r="AC367" s="72"/>
      <c r="AD367" s="72"/>
      <c r="AE367" s="72"/>
      <c r="AG367" s="127"/>
      <c r="AN367" s="72"/>
      <c r="AO367" s="72"/>
      <c r="AP367" s="72"/>
      <c r="AQ367" s="72"/>
      <c r="AR367" s="72"/>
      <c r="AS367" s="72"/>
      <c r="AT367" s="72"/>
      <c r="AU367" s="72"/>
    </row>
    <row r="368" spans="27:64" x14ac:dyDescent="0.2">
      <c r="AA368" s="72"/>
      <c r="AB368" s="72"/>
      <c r="AC368" s="72"/>
      <c r="AD368" s="72"/>
      <c r="AE368" s="72"/>
      <c r="AG368" s="127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27:47" x14ac:dyDescent="0.2">
      <c r="AA369" s="72"/>
      <c r="AB369" s="72"/>
      <c r="AC369" s="72"/>
      <c r="AD369" s="72"/>
      <c r="AE369" s="72"/>
      <c r="AG369" s="127"/>
      <c r="AN369" s="72"/>
      <c r="AO369" s="72"/>
      <c r="AP369" s="72"/>
      <c r="AQ369" s="72"/>
      <c r="AR369" s="72"/>
      <c r="AS369" s="72"/>
      <c r="AT369" s="72"/>
      <c r="AU369" s="72"/>
    </row>
    <row r="370" spans="27:47" x14ac:dyDescent="0.2">
      <c r="AA370" s="72"/>
      <c r="AB370" s="72"/>
      <c r="AC370" s="72"/>
      <c r="AD370" s="72"/>
      <c r="AE370" s="72"/>
      <c r="AG370" s="127"/>
      <c r="AN370" s="72"/>
      <c r="AO370" s="72"/>
      <c r="AP370" s="72"/>
      <c r="AQ370" s="72"/>
      <c r="AR370" s="72"/>
      <c r="AS370" s="72"/>
      <c r="AT370" s="72"/>
      <c r="AU370" s="72"/>
    </row>
    <row r="371" spans="27:47" x14ac:dyDescent="0.2">
      <c r="AA371" s="72"/>
      <c r="AB371" s="72"/>
      <c r="AC371" s="72"/>
      <c r="AD371" s="72"/>
      <c r="AE371" s="72"/>
      <c r="AG371" s="127"/>
      <c r="AN371" s="72"/>
      <c r="AO371" s="72"/>
      <c r="AP371" s="72"/>
      <c r="AQ371" s="72"/>
      <c r="AR371" s="72"/>
      <c r="AS371" s="72"/>
      <c r="AT371" s="72"/>
      <c r="AU371" s="72"/>
    </row>
    <row r="372" spans="27:47" x14ac:dyDescent="0.2">
      <c r="AA372" s="72"/>
      <c r="AB372" s="72"/>
      <c r="AC372" s="72"/>
      <c r="AD372" s="72"/>
      <c r="AE372" s="72"/>
      <c r="AG372" s="127"/>
      <c r="AN372" s="72"/>
      <c r="AO372" s="72"/>
      <c r="AP372" s="72"/>
      <c r="AQ372" s="72"/>
      <c r="AR372" s="72"/>
      <c r="AS372" s="72"/>
      <c r="AT372" s="72"/>
      <c r="AU372" s="72"/>
    </row>
    <row r="373" spans="27:47" x14ac:dyDescent="0.2">
      <c r="AA373" s="72"/>
      <c r="AB373" s="72"/>
      <c r="AC373" s="72"/>
      <c r="AD373" s="72"/>
      <c r="AE373" s="72"/>
      <c r="AG373" s="127"/>
      <c r="AN373" s="72"/>
      <c r="AO373" s="72"/>
      <c r="AP373" s="72"/>
      <c r="AQ373" s="72"/>
      <c r="AR373" s="72"/>
      <c r="AS373" s="72"/>
      <c r="AT373" s="72"/>
      <c r="AU373" s="72"/>
    </row>
    <row r="374" spans="27:47" x14ac:dyDescent="0.2">
      <c r="AA374" s="72"/>
      <c r="AB374" s="72"/>
      <c r="AC374" s="72"/>
      <c r="AD374" s="72"/>
      <c r="AE374" s="72"/>
      <c r="AG374" s="127"/>
      <c r="AN374" s="72"/>
      <c r="AO374" s="72"/>
      <c r="AP374" s="72"/>
      <c r="AQ374" s="72"/>
      <c r="AR374" s="72"/>
      <c r="AS374" s="72"/>
      <c r="AT374" s="72"/>
      <c r="AU374" s="72"/>
    </row>
    <row r="375" spans="27:47" x14ac:dyDescent="0.2">
      <c r="AA375" s="72"/>
      <c r="AB375" s="72"/>
      <c r="AC375" s="72"/>
      <c r="AD375" s="72"/>
      <c r="AE375" s="72"/>
      <c r="AG375" s="127"/>
      <c r="AN375" s="72"/>
      <c r="AO375" s="72"/>
      <c r="AP375" s="72"/>
      <c r="AQ375" s="72"/>
      <c r="AR375" s="72"/>
      <c r="AS375" s="72"/>
      <c r="AT375" s="72"/>
      <c r="AU375" s="72"/>
    </row>
    <row r="376" spans="27:47" x14ac:dyDescent="0.2">
      <c r="AA376" s="72"/>
      <c r="AB376" s="72"/>
      <c r="AC376" s="72"/>
      <c r="AD376" s="72"/>
      <c r="AE376" s="72"/>
      <c r="AG376" s="127"/>
      <c r="AN376" s="72"/>
      <c r="AO376" s="72"/>
      <c r="AP376" s="72"/>
      <c r="AQ376" s="72"/>
      <c r="AR376" s="72"/>
      <c r="AS376" s="72"/>
      <c r="AT376" s="72"/>
      <c r="AU376" s="72"/>
    </row>
    <row r="377" spans="27:47" x14ac:dyDescent="0.2">
      <c r="AA377" s="72"/>
      <c r="AB377" s="72"/>
      <c r="AC377" s="72"/>
      <c r="AD377" s="72"/>
      <c r="AE377" s="72"/>
      <c r="AG377" s="127"/>
      <c r="AN377" s="72"/>
      <c r="AO377" s="72"/>
      <c r="AP377" s="72"/>
      <c r="AQ377" s="72"/>
      <c r="AR377" s="72"/>
      <c r="AS377" s="72"/>
      <c r="AT377" s="72"/>
      <c r="AU377" s="72"/>
    </row>
    <row r="378" spans="27:47" x14ac:dyDescent="0.2">
      <c r="AA378" s="72"/>
      <c r="AB378" s="72"/>
      <c r="AC378" s="72"/>
      <c r="AD378" s="72"/>
      <c r="AE378" s="72"/>
      <c r="AG378" s="127"/>
      <c r="AN378" s="72"/>
      <c r="AO378" s="72"/>
      <c r="AP378" s="72"/>
      <c r="AQ378" s="72"/>
      <c r="AR378" s="72"/>
      <c r="AS378" s="72"/>
      <c r="AT378" s="72"/>
      <c r="AU378" s="72"/>
    </row>
    <row r="379" spans="27:47" x14ac:dyDescent="0.2">
      <c r="AA379" s="72"/>
      <c r="AB379" s="72"/>
      <c r="AC379" s="72"/>
      <c r="AD379" s="72"/>
      <c r="AE379" s="72"/>
      <c r="AG379" s="127"/>
      <c r="AN379" s="72"/>
      <c r="AO379" s="72"/>
      <c r="AP379" s="72"/>
      <c r="AQ379" s="72"/>
      <c r="AR379" s="72"/>
      <c r="AS379" s="72"/>
      <c r="AT379" s="72"/>
      <c r="AU379" s="72"/>
    </row>
    <row r="380" spans="27:47" x14ac:dyDescent="0.2">
      <c r="AA380" s="72"/>
      <c r="AB380" s="72"/>
      <c r="AC380" s="72"/>
      <c r="AD380" s="72"/>
      <c r="AE380" s="72"/>
      <c r="AG380" s="127"/>
      <c r="AN380" s="72"/>
      <c r="AO380" s="72"/>
      <c r="AP380" s="72"/>
      <c r="AQ380" s="72"/>
      <c r="AR380" s="72"/>
      <c r="AS380" s="72"/>
      <c r="AT380" s="72"/>
      <c r="AU380" s="72"/>
    </row>
    <row r="381" spans="27:47" x14ac:dyDescent="0.2">
      <c r="AA381" s="72"/>
      <c r="AB381" s="72"/>
      <c r="AC381" s="72"/>
      <c r="AD381" s="72"/>
      <c r="AE381" s="72"/>
      <c r="AG381" s="127"/>
      <c r="AN381" s="72"/>
      <c r="AO381" s="72"/>
      <c r="AP381" s="72"/>
      <c r="AQ381" s="72"/>
      <c r="AR381" s="72"/>
      <c r="AS381" s="72"/>
      <c r="AT381" s="72"/>
      <c r="AU381" s="72"/>
    </row>
    <row r="382" spans="27:47" x14ac:dyDescent="0.2">
      <c r="AA382" s="72"/>
      <c r="AB382" s="72"/>
      <c r="AC382" s="72"/>
      <c r="AD382" s="72"/>
      <c r="AE382" s="72"/>
      <c r="AG382" s="127"/>
      <c r="AN382" s="72"/>
      <c r="AO382" s="72"/>
      <c r="AP382" s="72"/>
      <c r="AQ382" s="72"/>
      <c r="AR382" s="72"/>
      <c r="AS382" s="72"/>
      <c r="AT382" s="72"/>
      <c r="AU382" s="72"/>
    </row>
    <row r="383" spans="27:47" x14ac:dyDescent="0.2">
      <c r="AA383" s="72"/>
      <c r="AB383" s="72"/>
      <c r="AC383" s="72"/>
      <c r="AD383" s="72"/>
      <c r="AE383" s="72"/>
      <c r="AG383" s="127"/>
      <c r="AN383" s="72"/>
      <c r="AO383" s="72"/>
      <c r="AP383" s="72"/>
      <c r="AQ383" s="72"/>
      <c r="AR383" s="72"/>
      <c r="AS383" s="72"/>
      <c r="AT383" s="72"/>
      <c r="AU383" s="72"/>
    </row>
    <row r="384" spans="27:47" x14ac:dyDescent="0.2">
      <c r="AA384" s="72"/>
      <c r="AB384" s="72"/>
      <c r="AC384" s="72"/>
      <c r="AD384" s="72"/>
      <c r="AE384" s="72"/>
      <c r="AG384" s="127"/>
      <c r="AN384" s="72"/>
      <c r="AO384" s="72"/>
      <c r="AP384" s="72"/>
      <c r="AQ384" s="72"/>
      <c r="AR384" s="72"/>
      <c r="AS384" s="72"/>
      <c r="AT384" s="72"/>
      <c r="AU384" s="72"/>
    </row>
    <row r="385" spans="27:64" x14ac:dyDescent="0.2">
      <c r="AA385" s="72"/>
      <c r="AB385" s="72"/>
      <c r="AC385" s="72"/>
      <c r="AD385" s="72"/>
      <c r="AE385" s="72"/>
      <c r="AG385" s="127"/>
      <c r="AN385" s="72"/>
      <c r="AO385" s="72"/>
      <c r="AP385" s="72"/>
      <c r="AQ385" s="72"/>
      <c r="AR385" s="72"/>
      <c r="AS385" s="72"/>
      <c r="AT385" s="72"/>
      <c r="AU385" s="72"/>
    </row>
    <row r="386" spans="27:64" x14ac:dyDescent="0.2">
      <c r="AA386" s="72"/>
      <c r="AB386" s="72"/>
      <c r="AC386" s="72"/>
      <c r="AD386" s="72"/>
      <c r="AE386" s="72"/>
      <c r="AG386" s="127"/>
      <c r="AN386" s="72"/>
      <c r="AO386" s="72"/>
      <c r="AP386" s="72"/>
      <c r="AQ386" s="72"/>
      <c r="AR386" s="72"/>
      <c r="AS386" s="72"/>
      <c r="AT386" s="72"/>
      <c r="AU386" s="72"/>
    </row>
    <row r="387" spans="27:64" x14ac:dyDescent="0.2">
      <c r="AA387" s="72"/>
      <c r="AB387" s="72"/>
      <c r="AC387" s="72"/>
      <c r="AD387" s="72"/>
      <c r="AE387" s="72"/>
      <c r="AG387" s="127"/>
      <c r="AN387" s="72"/>
      <c r="AO387" s="72"/>
      <c r="AP387" s="72"/>
      <c r="AQ387" s="72"/>
      <c r="AR387" s="72"/>
      <c r="AS387" s="72"/>
      <c r="AT387" s="72"/>
      <c r="AU387" s="72"/>
    </row>
    <row r="388" spans="27:64" x14ac:dyDescent="0.2">
      <c r="AA388" s="72"/>
      <c r="AB388" s="72"/>
      <c r="AC388" s="72"/>
      <c r="AD388" s="72"/>
      <c r="AE388" s="72"/>
      <c r="AG388" s="127"/>
      <c r="AN388" s="72"/>
      <c r="AO388" s="72"/>
      <c r="AP388" s="72"/>
      <c r="AQ388" s="72"/>
      <c r="AR388" s="72"/>
      <c r="AS388" s="72"/>
      <c r="AT388" s="72"/>
      <c r="AU388" s="72"/>
    </row>
    <row r="389" spans="27:64" x14ac:dyDescent="0.2">
      <c r="AA389" s="72"/>
      <c r="AB389" s="72"/>
      <c r="AC389" s="72"/>
      <c r="AD389" s="72"/>
      <c r="AE389" s="72"/>
      <c r="AG389" s="127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27:64" x14ac:dyDescent="0.2">
      <c r="AA390" s="72"/>
      <c r="AB390" s="72"/>
      <c r="AC390" s="72"/>
      <c r="AD390" s="72"/>
      <c r="AE390" s="72"/>
      <c r="AG390" s="127"/>
      <c r="AN390" s="72"/>
      <c r="AO390" s="72"/>
      <c r="AP390" s="72"/>
      <c r="AQ390" s="72"/>
      <c r="AR390" s="72"/>
      <c r="AS390" s="72"/>
      <c r="AT390" s="72"/>
      <c r="AU390" s="72"/>
    </row>
    <row r="391" spans="27:64" x14ac:dyDescent="0.2">
      <c r="AA391" s="72"/>
      <c r="AB391" s="72"/>
      <c r="AC391" s="72"/>
      <c r="AD391" s="72"/>
      <c r="AE391" s="72"/>
      <c r="AG391" s="127"/>
      <c r="AN391" s="72"/>
      <c r="AO391" s="72"/>
      <c r="AP391" s="72"/>
      <c r="AQ391" s="72"/>
      <c r="AR391" s="72"/>
      <c r="AS391" s="72"/>
      <c r="AT391" s="72"/>
      <c r="AU391" s="72"/>
      <c r="AV391" s="72"/>
    </row>
    <row r="392" spans="27:64" x14ac:dyDescent="0.2">
      <c r="AA392" s="72"/>
      <c r="AB392" s="72"/>
      <c r="AC392" s="72"/>
      <c r="AD392" s="72"/>
      <c r="AE392" s="72"/>
      <c r="AG392" s="127"/>
      <c r="AN392" s="72"/>
      <c r="AO392" s="72"/>
      <c r="AP392" s="72"/>
      <c r="AQ392" s="72"/>
      <c r="AR392" s="72"/>
      <c r="AS392" s="72"/>
      <c r="AT392" s="72"/>
      <c r="AU392" s="72"/>
    </row>
    <row r="393" spans="27:64" x14ac:dyDescent="0.2">
      <c r="AA393" s="72"/>
      <c r="AB393" s="72"/>
      <c r="AC393" s="72"/>
      <c r="AD393" s="72"/>
      <c r="AE393" s="72"/>
      <c r="AG393" s="127"/>
      <c r="AN393" s="72"/>
      <c r="AO393" s="72"/>
      <c r="AP393" s="72"/>
      <c r="AQ393" s="72"/>
      <c r="AR393" s="72"/>
      <c r="AS393" s="72"/>
      <c r="AT393" s="72"/>
      <c r="AU393" s="72"/>
    </row>
    <row r="394" spans="27:64" x14ac:dyDescent="0.2">
      <c r="AA394" s="72"/>
      <c r="AB394" s="72"/>
      <c r="AC394" s="72"/>
      <c r="AD394" s="72"/>
      <c r="AE394" s="72"/>
      <c r="AG394" s="127"/>
      <c r="AN394" s="72"/>
      <c r="AO394" s="72"/>
      <c r="AP394" s="72"/>
      <c r="AQ394" s="72"/>
      <c r="AR394" s="72"/>
      <c r="AS394" s="72"/>
      <c r="AT394" s="72"/>
      <c r="AU394" s="72"/>
    </row>
    <row r="395" spans="27:64" x14ac:dyDescent="0.2">
      <c r="AA395" s="72"/>
      <c r="AB395" s="72"/>
      <c r="AC395" s="72"/>
      <c r="AD395" s="72"/>
      <c r="AE395" s="72"/>
      <c r="AG395" s="127"/>
      <c r="AN395" s="72"/>
      <c r="AO395" s="72"/>
      <c r="AP395" s="72"/>
      <c r="AQ395" s="72"/>
      <c r="AR395" s="72"/>
      <c r="AS395" s="72"/>
      <c r="AT395" s="72"/>
      <c r="AU395" s="72"/>
    </row>
    <row r="396" spans="27:64" x14ac:dyDescent="0.2">
      <c r="AA396" s="72"/>
      <c r="AB396" s="72"/>
      <c r="AC396" s="72"/>
      <c r="AD396" s="72"/>
      <c r="AE396" s="72"/>
      <c r="AG396" s="127"/>
      <c r="AN396" s="72"/>
      <c r="AO396" s="72"/>
      <c r="AP396" s="72"/>
      <c r="AQ396" s="72"/>
      <c r="AR396" s="72"/>
      <c r="AS396" s="72"/>
      <c r="AT396" s="72"/>
      <c r="AU396" s="72"/>
    </row>
    <row r="397" spans="27:64" x14ac:dyDescent="0.2">
      <c r="AA397" s="72"/>
      <c r="AB397" s="72"/>
      <c r="AC397" s="72"/>
      <c r="AD397" s="72"/>
      <c r="AE397" s="72"/>
      <c r="AG397" s="127"/>
      <c r="AN397" s="72"/>
      <c r="AO397" s="72"/>
      <c r="AP397" s="72"/>
      <c r="AQ397" s="72"/>
      <c r="AR397" s="72"/>
      <c r="AS397" s="72"/>
      <c r="AT397" s="72"/>
      <c r="AU397" s="72"/>
    </row>
    <row r="398" spans="27:64" x14ac:dyDescent="0.2">
      <c r="AA398" s="72"/>
      <c r="AB398" s="72"/>
      <c r="AC398" s="72"/>
      <c r="AD398" s="72"/>
      <c r="AE398" s="72"/>
      <c r="AG398" s="127"/>
      <c r="AN398" s="72"/>
      <c r="AO398" s="72"/>
      <c r="AP398" s="72"/>
      <c r="AQ398" s="72"/>
      <c r="AR398" s="72"/>
      <c r="AS398" s="72"/>
      <c r="AT398" s="72"/>
      <c r="AU398" s="72"/>
    </row>
    <row r="399" spans="27:64" x14ac:dyDescent="0.2">
      <c r="AA399" s="72"/>
      <c r="AB399" s="72"/>
      <c r="AC399" s="72"/>
      <c r="AD399" s="72"/>
      <c r="AE399" s="72"/>
      <c r="AG399" s="127"/>
      <c r="AN399" s="72"/>
      <c r="AO399" s="72"/>
      <c r="AP399" s="72"/>
      <c r="AQ399" s="72"/>
      <c r="AR399" s="72"/>
      <c r="AS399" s="72"/>
      <c r="AT399" s="72"/>
      <c r="AU399" s="72"/>
    </row>
    <row r="400" spans="27:64" x14ac:dyDescent="0.2">
      <c r="AA400" s="72"/>
      <c r="AB400" s="72"/>
      <c r="AC400" s="72"/>
      <c r="AD400" s="72"/>
      <c r="AE400" s="72"/>
      <c r="AG400" s="127"/>
      <c r="AN400" s="72"/>
      <c r="AO400" s="72"/>
      <c r="AP400" s="72"/>
      <c r="AQ400" s="72"/>
      <c r="AR400" s="72"/>
      <c r="AS400" s="72"/>
      <c r="AT400" s="72"/>
      <c r="AU400" s="72"/>
    </row>
    <row r="401" spans="27:64" x14ac:dyDescent="0.2">
      <c r="AA401" s="72"/>
      <c r="AB401" s="72"/>
      <c r="AC401" s="72"/>
      <c r="AD401" s="72"/>
      <c r="AE401" s="72"/>
      <c r="AG401" s="127"/>
      <c r="AN401" s="72"/>
      <c r="AO401" s="72"/>
      <c r="AP401" s="72"/>
      <c r="AQ401" s="72"/>
      <c r="AR401" s="72"/>
      <c r="AS401" s="72"/>
      <c r="AT401" s="72"/>
      <c r="AU401" s="72"/>
    </row>
    <row r="402" spans="27:64" x14ac:dyDescent="0.2">
      <c r="AA402" s="72"/>
      <c r="AB402" s="72"/>
      <c r="AC402" s="72"/>
      <c r="AD402" s="72"/>
      <c r="AE402" s="72"/>
      <c r="AG402" s="127"/>
      <c r="AN402" s="72"/>
      <c r="AO402" s="72"/>
      <c r="AP402" s="72"/>
      <c r="AQ402" s="72"/>
      <c r="AR402" s="72"/>
      <c r="AS402" s="72"/>
      <c r="AT402" s="72"/>
      <c r="AU402" s="72"/>
    </row>
    <row r="403" spans="27:64" x14ac:dyDescent="0.2">
      <c r="AA403" s="72"/>
      <c r="AB403" s="72"/>
      <c r="AC403" s="72"/>
      <c r="AD403" s="72"/>
      <c r="AE403" s="72"/>
      <c r="AG403" s="127"/>
      <c r="AN403" s="72"/>
      <c r="AO403" s="72"/>
      <c r="AP403" s="72"/>
      <c r="AQ403" s="72"/>
      <c r="AR403" s="72"/>
      <c r="AS403" s="72"/>
      <c r="AT403" s="72"/>
      <c r="AU403" s="72"/>
    </row>
    <row r="404" spans="27:64" x14ac:dyDescent="0.2">
      <c r="AA404" s="72"/>
      <c r="AB404" s="72"/>
      <c r="AC404" s="72"/>
      <c r="AD404" s="72"/>
      <c r="AE404" s="72"/>
      <c r="AG404" s="127"/>
      <c r="AN404" s="72"/>
      <c r="AO404" s="72"/>
      <c r="AP404" s="72"/>
      <c r="AQ404" s="72"/>
      <c r="AR404" s="72"/>
      <c r="AS404" s="72"/>
      <c r="AT404" s="72"/>
      <c r="AU404" s="72"/>
    </row>
    <row r="405" spans="27:64" x14ac:dyDescent="0.2">
      <c r="AA405" s="72"/>
      <c r="AB405" s="72"/>
      <c r="AC405" s="72"/>
      <c r="AD405" s="72"/>
      <c r="AE405" s="72"/>
      <c r="AG405" s="127"/>
      <c r="AN405" s="72"/>
      <c r="AO405" s="72"/>
      <c r="AP405" s="72"/>
      <c r="AQ405" s="72"/>
      <c r="AR405" s="72"/>
      <c r="AS405" s="72"/>
      <c r="AT405" s="72"/>
      <c r="AU405" s="72"/>
    </row>
    <row r="406" spans="27:64" x14ac:dyDescent="0.2">
      <c r="AA406" s="72"/>
      <c r="AB406" s="72"/>
      <c r="AC406" s="72"/>
      <c r="AD406" s="72"/>
      <c r="AE406" s="72"/>
      <c r="AG406" s="127"/>
      <c r="AN406" s="72"/>
      <c r="AO406" s="72"/>
      <c r="AP406" s="72"/>
      <c r="AQ406" s="72"/>
      <c r="AR406" s="72"/>
      <c r="AS406" s="72"/>
      <c r="AT406" s="72"/>
      <c r="AU406" s="72"/>
    </row>
    <row r="407" spans="27:64" x14ac:dyDescent="0.2">
      <c r="AA407" s="72"/>
      <c r="AB407" s="72"/>
      <c r="AC407" s="72"/>
      <c r="AD407" s="72"/>
      <c r="AE407" s="72"/>
      <c r="AG407" s="127"/>
      <c r="AN407" s="72"/>
      <c r="AO407" s="72"/>
      <c r="AP407" s="72"/>
      <c r="AQ407" s="72"/>
      <c r="AR407" s="72"/>
      <c r="AS407" s="72"/>
      <c r="AT407" s="72"/>
      <c r="AU407" s="72"/>
    </row>
    <row r="408" spans="27:64" x14ac:dyDescent="0.2">
      <c r="AA408" s="72"/>
      <c r="AB408" s="72"/>
      <c r="AC408" s="72"/>
      <c r="AD408" s="72"/>
      <c r="AE408" s="72"/>
      <c r="AG408" s="127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27:64" x14ac:dyDescent="0.2">
      <c r="AA409" s="72"/>
      <c r="AB409" s="72"/>
      <c r="AC409" s="72"/>
      <c r="AD409" s="72"/>
      <c r="AE409" s="72"/>
      <c r="AG409" s="127"/>
      <c r="AN409" s="72"/>
      <c r="AO409" s="72"/>
      <c r="AP409" s="72"/>
      <c r="AQ409" s="72"/>
      <c r="AR409" s="72"/>
      <c r="AS409" s="72"/>
      <c r="AT409" s="72"/>
      <c r="AU409" s="72"/>
      <c r="AV409" s="72"/>
    </row>
    <row r="410" spans="27:64" x14ac:dyDescent="0.2">
      <c r="AA410" s="72"/>
      <c r="AB410" s="72"/>
      <c r="AC410" s="72"/>
      <c r="AD410" s="72"/>
      <c r="AE410" s="72"/>
      <c r="AG410" s="127"/>
      <c r="AN410" s="72"/>
      <c r="AO410" s="72"/>
      <c r="AP410" s="72"/>
      <c r="AQ410" s="72"/>
      <c r="AR410" s="72"/>
      <c r="AS410" s="72"/>
      <c r="AT410" s="72"/>
      <c r="AU410" s="72"/>
      <c r="AV410" s="72"/>
      <c r="AX410" s="72"/>
    </row>
    <row r="411" spans="27:64" x14ac:dyDescent="0.2">
      <c r="AA411" s="72"/>
      <c r="AB411" s="72"/>
      <c r="AC411" s="72"/>
      <c r="AD411" s="72"/>
      <c r="AE411" s="72"/>
      <c r="AG411" s="127"/>
      <c r="AN411" s="72"/>
      <c r="AO411" s="72"/>
      <c r="AP411" s="72"/>
      <c r="AQ411" s="72"/>
      <c r="AR411" s="72"/>
      <c r="AS411" s="72"/>
      <c r="AT411" s="72"/>
      <c r="AU411" s="72"/>
    </row>
    <row r="412" spans="27:64" x14ac:dyDescent="0.2">
      <c r="AA412" s="72"/>
      <c r="AB412" s="72"/>
      <c r="AC412" s="72"/>
      <c r="AD412" s="72"/>
      <c r="AE412" s="72"/>
      <c r="AG412" s="127"/>
      <c r="AN412" s="72"/>
      <c r="AO412" s="72"/>
      <c r="AP412" s="72"/>
      <c r="AQ412" s="72"/>
      <c r="AR412" s="72"/>
      <c r="AS412" s="72"/>
      <c r="AT412" s="72"/>
      <c r="AU412" s="72"/>
    </row>
    <row r="413" spans="27:64" x14ac:dyDescent="0.2">
      <c r="AA413" s="72"/>
      <c r="AB413" s="72"/>
      <c r="AC413" s="72"/>
      <c r="AD413" s="72"/>
      <c r="AE413" s="72"/>
      <c r="AG413" s="127"/>
      <c r="AN413" s="72"/>
      <c r="AO413" s="72"/>
      <c r="AP413" s="72"/>
      <c r="AQ413" s="72"/>
      <c r="AR413" s="72"/>
      <c r="AS413" s="72"/>
      <c r="AT413" s="72"/>
      <c r="AU413" s="72"/>
    </row>
    <row r="414" spans="27:64" x14ac:dyDescent="0.2">
      <c r="AA414" s="72"/>
      <c r="AB414" s="72"/>
      <c r="AC414" s="72"/>
      <c r="AD414" s="72"/>
      <c r="AE414" s="72"/>
      <c r="AG414" s="127"/>
      <c r="AN414" s="72"/>
      <c r="AO414" s="72"/>
      <c r="AP414" s="72"/>
      <c r="AQ414" s="72"/>
      <c r="AR414" s="72"/>
      <c r="AS414" s="72"/>
      <c r="AT414" s="72"/>
      <c r="AU414" s="72"/>
      <c r="AV414" s="72"/>
    </row>
    <row r="415" spans="27:64" x14ac:dyDescent="0.2">
      <c r="AA415" s="72"/>
      <c r="AB415" s="72"/>
      <c r="AC415" s="72"/>
      <c r="AD415" s="72"/>
      <c r="AE415" s="72"/>
      <c r="AG415" s="127"/>
      <c r="AN415" s="72"/>
      <c r="AO415" s="72"/>
      <c r="AP415" s="72"/>
      <c r="AQ415" s="72"/>
      <c r="AR415" s="72"/>
      <c r="AS415" s="72"/>
      <c r="AT415" s="72"/>
      <c r="AU415" s="72"/>
    </row>
    <row r="416" spans="27:64" x14ac:dyDescent="0.2">
      <c r="AA416" s="72"/>
      <c r="AB416" s="72"/>
      <c r="AC416" s="72"/>
      <c r="AD416" s="72"/>
      <c r="AE416" s="72"/>
      <c r="AG416" s="127"/>
      <c r="AN416" s="72"/>
      <c r="AO416" s="72"/>
      <c r="AP416" s="72"/>
      <c r="AQ416" s="72"/>
      <c r="AR416" s="72"/>
      <c r="AS416" s="72"/>
      <c r="AT416" s="72"/>
      <c r="AU416" s="72"/>
    </row>
    <row r="417" spans="27:47" x14ac:dyDescent="0.2">
      <c r="AA417" s="72"/>
      <c r="AB417" s="72"/>
      <c r="AC417" s="72"/>
      <c r="AD417" s="72"/>
      <c r="AE417" s="72"/>
      <c r="AG417" s="127"/>
      <c r="AN417" s="72"/>
      <c r="AO417" s="72"/>
      <c r="AP417" s="72"/>
      <c r="AQ417" s="72"/>
      <c r="AR417" s="72"/>
      <c r="AS417" s="72"/>
      <c r="AT417" s="72"/>
      <c r="AU417" s="72"/>
    </row>
    <row r="418" spans="27:47" x14ac:dyDescent="0.2">
      <c r="AA418" s="72"/>
      <c r="AB418" s="72"/>
      <c r="AC418" s="72"/>
      <c r="AD418" s="72"/>
      <c r="AE418" s="72"/>
      <c r="AG418" s="127"/>
      <c r="AN418" s="72"/>
      <c r="AO418" s="72"/>
      <c r="AP418" s="72"/>
      <c r="AQ418" s="72"/>
      <c r="AR418" s="72"/>
      <c r="AS418" s="72"/>
      <c r="AT418" s="72"/>
      <c r="AU418" s="72"/>
    </row>
    <row r="419" spans="27:47" x14ac:dyDescent="0.2">
      <c r="AA419" s="72"/>
      <c r="AB419" s="72"/>
      <c r="AC419" s="72"/>
      <c r="AD419" s="72"/>
      <c r="AE419" s="72"/>
      <c r="AG419" s="127"/>
      <c r="AN419" s="72"/>
      <c r="AO419" s="72"/>
      <c r="AP419" s="72"/>
      <c r="AQ419" s="72"/>
      <c r="AR419" s="72"/>
      <c r="AS419" s="72"/>
      <c r="AT419" s="72"/>
      <c r="AU419" s="72"/>
    </row>
    <row r="420" spans="27:47" x14ac:dyDescent="0.2">
      <c r="AA420" s="72"/>
      <c r="AB420" s="72"/>
      <c r="AC420" s="72"/>
      <c r="AD420" s="72"/>
      <c r="AE420" s="72"/>
      <c r="AG420" s="127"/>
      <c r="AN420" s="72"/>
      <c r="AO420" s="72"/>
      <c r="AP420" s="72"/>
      <c r="AQ420" s="72"/>
      <c r="AR420" s="72"/>
      <c r="AS420" s="72"/>
      <c r="AT420" s="72"/>
      <c r="AU420" s="72"/>
    </row>
    <row r="421" spans="27:47" x14ac:dyDescent="0.2">
      <c r="AA421" s="72"/>
      <c r="AB421" s="72"/>
      <c r="AC421" s="72"/>
      <c r="AD421" s="72"/>
      <c r="AE421" s="72"/>
      <c r="AG421" s="127"/>
      <c r="AN421" s="72"/>
      <c r="AO421" s="72"/>
      <c r="AP421" s="72"/>
      <c r="AQ421" s="72"/>
      <c r="AR421" s="72"/>
      <c r="AS421" s="72"/>
      <c r="AT421" s="72"/>
      <c r="AU421" s="72"/>
    </row>
    <row r="422" spans="27:47" x14ac:dyDescent="0.2">
      <c r="AA422" s="72"/>
      <c r="AB422" s="72"/>
      <c r="AC422" s="72"/>
      <c r="AD422" s="72"/>
      <c r="AE422" s="72"/>
      <c r="AG422" s="127"/>
      <c r="AN422" s="72"/>
      <c r="AO422" s="72"/>
      <c r="AP422" s="72"/>
      <c r="AQ422" s="72"/>
      <c r="AR422" s="72"/>
      <c r="AS422" s="72"/>
      <c r="AT422" s="72"/>
      <c r="AU422" s="72"/>
    </row>
    <row r="423" spans="27:47" x14ac:dyDescent="0.2">
      <c r="AA423" s="72"/>
      <c r="AB423" s="72"/>
      <c r="AC423" s="72"/>
      <c r="AD423" s="72"/>
      <c r="AE423" s="72"/>
      <c r="AG423" s="127"/>
      <c r="AN423" s="72"/>
      <c r="AO423" s="72"/>
      <c r="AP423" s="72"/>
      <c r="AQ423" s="72"/>
      <c r="AR423" s="72"/>
      <c r="AS423" s="72"/>
      <c r="AT423" s="72"/>
      <c r="AU423" s="72"/>
    </row>
    <row r="424" spans="27:47" x14ac:dyDescent="0.2">
      <c r="AA424" s="72"/>
      <c r="AB424" s="72"/>
      <c r="AC424" s="72"/>
      <c r="AD424" s="72"/>
      <c r="AE424" s="72"/>
      <c r="AG424" s="127"/>
      <c r="AN424" s="72"/>
      <c r="AO424" s="72"/>
      <c r="AP424" s="72"/>
      <c r="AQ424" s="72"/>
      <c r="AR424" s="72"/>
      <c r="AS424" s="72"/>
      <c r="AT424" s="72"/>
      <c r="AU424" s="72"/>
    </row>
    <row r="425" spans="27:47" x14ac:dyDescent="0.2">
      <c r="AA425" s="72"/>
      <c r="AB425" s="72"/>
      <c r="AC425" s="72"/>
      <c r="AD425" s="72"/>
      <c r="AE425" s="72"/>
      <c r="AG425" s="127"/>
      <c r="AN425" s="72"/>
      <c r="AO425" s="72"/>
      <c r="AP425" s="72"/>
      <c r="AQ425" s="72"/>
      <c r="AR425" s="72"/>
      <c r="AS425" s="72"/>
      <c r="AT425" s="72"/>
      <c r="AU425" s="72"/>
    </row>
    <row r="426" spans="27:47" x14ac:dyDescent="0.2">
      <c r="AA426" s="72"/>
      <c r="AB426" s="72"/>
      <c r="AC426" s="72"/>
      <c r="AD426" s="72"/>
      <c r="AE426" s="72"/>
      <c r="AG426" s="127"/>
      <c r="AN426" s="72"/>
      <c r="AO426" s="72"/>
      <c r="AP426" s="72"/>
      <c r="AQ426" s="72"/>
      <c r="AR426" s="72"/>
      <c r="AS426" s="72"/>
      <c r="AT426" s="72"/>
      <c r="AU426" s="72"/>
    </row>
    <row r="427" spans="27:47" x14ac:dyDescent="0.2">
      <c r="AA427" s="72"/>
      <c r="AB427" s="72"/>
      <c r="AC427" s="72"/>
      <c r="AD427" s="72"/>
      <c r="AE427" s="72"/>
      <c r="AG427" s="127"/>
      <c r="AN427" s="72"/>
      <c r="AO427" s="72"/>
      <c r="AP427" s="72"/>
      <c r="AQ427" s="72"/>
      <c r="AR427" s="72"/>
      <c r="AS427" s="72"/>
      <c r="AT427" s="72"/>
      <c r="AU427" s="72"/>
    </row>
    <row r="428" spans="27:47" x14ac:dyDescent="0.2">
      <c r="AA428" s="72"/>
      <c r="AB428" s="72"/>
      <c r="AC428" s="72"/>
      <c r="AD428" s="72"/>
      <c r="AE428" s="72"/>
      <c r="AG428" s="127"/>
      <c r="AN428" s="72"/>
      <c r="AO428" s="72"/>
      <c r="AP428" s="72"/>
      <c r="AQ428" s="72"/>
      <c r="AR428" s="72"/>
      <c r="AS428" s="72"/>
      <c r="AT428" s="72"/>
      <c r="AU428" s="72"/>
    </row>
    <row r="429" spans="27:47" x14ac:dyDescent="0.2">
      <c r="AA429" s="72"/>
      <c r="AB429" s="72"/>
      <c r="AC429" s="72"/>
      <c r="AD429" s="72"/>
      <c r="AE429" s="72"/>
      <c r="AG429" s="127"/>
      <c r="AN429" s="72"/>
      <c r="AO429" s="72"/>
      <c r="AP429" s="72"/>
      <c r="AQ429" s="72"/>
      <c r="AR429" s="72"/>
      <c r="AS429" s="72"/>
      <c r="AT429" s="72"/>
      <c r="AU429" s="72"/>
    </row>
    <row r="430" spans="27:47" x14ac:dyDescent="0.2">
      <c r="AA430" s="72"/>
      <c r="AB430" s="72"/>
      <c r="AC430" s="72"/>
      <c r="AD430" s="72"/>
      <c r="AE430" s="72"/>
      <c r="AG430" s="127"/>
      <c r="AN430" s="72"/>
      <c r="AO430" s="72"/>
      <c r="AP430" s="72"/>
      <c r="AQ430" s="72"/>
      <c r="AR430" s="72"/>
      <c r="AS430" s="72"/>
      <c r="AT430" s="72"/>
      <c r="AU430" s="72"/>
    </row>
    <row r="431" spans="27:47" x14ac:dyDescent="0.2">
      <c r="AA431" s="72"/>
      <c r="AB431" s="72"/>
      <c r="AC431" s="72"/>
      <c r="AD431" s="72"/>
      <c r="AE431" s="72"/>
      <c r="AG431" s="127"/>
      <c r="AN431" s="72"/>
      <c r="AO431" s="72"/>
      <c r="AP431" s="72"/>
      <c r="AQ431" s="72"/>
      <c r="AR431" s="72"/>
      <c r="AS431" s="72"/>
      <c r="AT431" s="72"/>
      <c r="AU431" s="72"/>
    </row>
    <row r="432" spans="27:47" x14ac:dyDescent="0.2">
      <c r="AA432" s="72"/>
      <c r="AB432" s="72"/>
      <c r="AC432" s="72"/>
      <c r="AD432" s="72"/>
      <c r="AE432" s="72"/>
      <c r="AG432" s="127"/>
      <c r="AN432" s="72"/>
      <c r="AO432" s="72"/>
      <c r="AP432" s="72"/>
      <c r="AQ432" s="72"/>
      <c r="AR432" s="72"/>
      <c r="AS432" s="72"/>
      <c r="AT432" s="72"/>
      <c r="AU432" s="72"/>
    </row>
    <row r="433" spans="27:47" x14ac:dyDescent="0.2">
      <c r="AA433" s="72"/>
      <c r="AB433" s="72"/>
      <c r="AC433" s="72"/>
      <c r="AD433" s="72"/>
      <c r="AE433" s="72"/>
      <c r="AG433" s="127"/>
      <c r="AN433" s="72"/>
      <c r="AO433" s="72"/>
      <c r="AP433" s="72"/>
      <c r="AQ433" s="72"/>
      <c r="AR433" s="72"/>
      <c r="AS433" s="72"/>
      <c r="AT433" s="72"/>
      <c r="AU433" s="72"/>
    </row>
    <row r="434" spans="27:47" x14ac:dyDescent="0.2">
      <c r="AA434" s="72"/>
      <c r="AB434" s="72"/>
      <c r="AC434" s="72"/>
      <c r="AD434" s="72"/>
      <c r="AE434" s="72"/>
      <c r="AG434" s="127"/>
      <c r="AN434" s="72"/>
      <c r="AO434" s="72"/>
      <c r="AP434" s="72"/>
      <c r="AQ434" s="72"/>
      <c r="AR434" s="72"/>
      <c r="AS434" s="72"/>
      <c r="AT434" s="72"/>
      <c r="AU434" s="72"/>
    </row>
    <row r="435" spans="27:47" x14ac:dyDescent="0.2">
      <c r="AA435" s="72"/>
      <c r="AB435" s="72"/>
      <c r="AC435" s="72"/>
      <c r="AD435" s="72"/>
      <c r="AE435" s="72"/>
      <c r="AG435" s="127"/>
      <c r="AN435" s="72"/>
      <c r="AO435" s="72"/>
      <c r="AP435" s="72"/>
      <c r="AQ435" s="72"/>
      <c r="AR435" s="72"/>
      <c r="AS435" s="72"/>
      <c r="AT435" s="72"/>
      <c r="AU435" s="72"/>
    </row>
    <row r="436" spans="27:47" x14ac:dyDescent="0.2">
      <c r="AA436" s="72"/>
      <c r="AB436" s="72"/>
      <c r="AC436" s="72"/>
      <c r="AD436" s="72"/>
      <c r="AE436" s="72"/>
      <c r="AG436" s="127"/>
      <c r="AN436" s="72"/>
      <c r="AO436" s="72"/>
      <c r="AP436" s="72"/>
      <c r="AQ436" s="72"/>
      <c r="AR436" s="72"/>
      <c r="AS436" s="72"/>
      <c r="AT436" s="72"/>
      <c r="AU436" s="72"/>
    </row>
    <row r="437" spans="27:47" x14ac:dyDescent="0.2">
      <c r="AA437" s="72"/>
      <c r="AB437" s="72"/>
      <c r="AC437" s="72"/>
      <c r="AD437" s="72"/>
      <c r="AE437" s="72"/>
      <c r="AG437" s="127"/>
      <c r="AN437" s="72"/>
      <c r="AO437" s="72"/>
      <c r="AP437" s="72"/>
      <c r="AQ437" s="72"/>
      <c r="AR437" s="72"/>
      <c r="AS437" s="72"/>
      <c r="AT437" s="72"/>
      <c r="AU437" s="72"/>
    </row>
    <row r="438" spans="27:47" x14ac:dyDescent="0.2">
      <c r="AA438" s="72"/>
      <c r="AB438" s="72"/>
      <c r="AC438" s="72"/>
      <c r="AD438" s="72"/>
      <c r="AE438" s="72"/>
      <c r="AG438" s="127"/>
      <c r="AN438" s="72"/>
      <c r="AO438" s="72"/>
      <c r="AP438" s="72"/>
      <c r="AQ438" s="72"/>
      <c r="AR438" s="72"/>
      <c r="AS438" s="72"/>
      <c r="AT438" s="72"/>
      <c r="AU438" s="72"/>
    </row>
    <row r="439" spans="27:47" x14ac:dyDescent="0.2">
      <c r="AA439" s="72"/>
      <c r="AB439" s="72"/>
      <c r="AC439" s="72"/>
      <c r="AD439" s="72"/>
      <c r="AE439" s="72"/>
      <c r="AG439" s="127"/>
      <c r="AN439" s="72"/>
      <c r="AO439" s="72"/>
      <c r="AP439" s="72"/>
      <c r="AQ439" s="72"/>
      <c r="AR439" s="72"/>
      <c r="AS439" s="72"/>
      <c r="AT439" s="72"/>
      <c r="AU439" s="72"/>
    </row>
    <row r="440" spans="27:47" x14ac:dyDescent="0.2">
      <c r="AA440" s="72"/>
      <c r="AB440" s="72"/>
      <c r="AC440" s="72"/>
      <c r="AD440" s="72"/>
      <c r="AE440" s="72"/>
      <c r="AG440" s="127"/>
      <c r="AN440" s="72"/>
      <c r="AO440" s="72"/>
      <c r="AP440" s="72"/>
      <c r="AQ440" s="72"/>
      <c r="AR440" s="72"/>
      <c r="AS440" s="72"/>
      <c r="AT440" s="72"/>
      <c r="AU440" s="72"/>
    </row>
    <row r="441" spans="27:47" x14ac:dyDescent="0.2">
      <c r="AA441" s="72"/>
      <c r="AB441" s="72"/>
      <c r="AC441" s="72"/>
      <c r="AD441" s="72"/>
      <c r="AE441" s="72"/>
      <c r="AG441" s="127"/>
      <c r="AN441" s="72"/>
      <c r="AO441" s="72"/>
      <c r="AP441" s="72"/>
      <c r="AQ441" s="72"/>
      <c r="AR441" s="72"/>
      <c r="AS441" s="72"/>
      <c r="AT441" s="72"/>
      <c r="AU441" s="72"/>
    </row>
    <row r="442" spans="27:47" x14ac:dyDescent="0.2">
      <c r="AA442" s="72"/>
      <c r="AB442" s="72"/>
      <c r="AC442" s="72"/>
      <c r="AD442" s="72"/>
      <c r="AE442" s="72"/>
      <c r="AG442" s="127"/>
      <c r="AN442" s="72"/>
      <c r="AO442" s="72"/>
      <c r="AP442" s="72"/>
      <c r="AQ442" s="72"/>
      <c r="AR442" s="72"/>
      <c r="AS442" s="72"/>
      <c r="AT442" s="72"/>
      <c r="AU442" s="72"/>
    </row>
    <row r="443" spans="27:47" x14ac:dyDescent="0.2">
      <c r="AA443" s="72"/>
      <c r="AB443" s="72"/>
      <c r="AC443" s="72"/>
      <c r="AD443" s="72"/>
      <c r="AE443" s="72"/>
      <c r="AG443" s="127"/>
      <c r="AN443" s="72"/>
      <c r="AO443" s="72"/>
      <c r="AP443" s="72"/>
      <c r="AQ443" s="72"/>
      <c r="AR443" s="72"/>
      <c r="AS443" s="72"/>
      <c r="AT443" s="72"/>
      <c r="AU443" s="72"/>
    </row>
    <row r="444" spans="27:47" x14ac:dyDescent="0.2">
      <c r="AA444" s="72"/>
      <c r="AB444" s="72"/>
      <c r="AC444" s="72"/>
      <c r="AD444" s="72"/>
      <c r="AE444" s="72"/>
      <c r="AG444" s="127"/>
      <c r="AN444" s="72"/>
      <c r="AO444" s="72"/>
      <c r="AP444" s="72"/>
      <c r="AQ444" s="72"/>
      <c r="AR444" s="72"/>
      <c r="AS444" s="72"/>
      <c r="AT444" s="72"/>
      <c r="AU444" s="72"/>
    </row>
    <row r="445" spans="27:47" x14ac:dyDescent="0.2">
      <c r="AA445" s="72"/>
      <c r="AB445" s="72"/>
      <c r="AC445" s="72"/>
      <c r="AD445" s="72"/>
      <c r="AE445" s="72"/>
      <c r="AG445" s="127"/>
      <c r="AN445" s="72"/>
      <c r="AO445" s="72"/>
      <c r="AP445" s="72"/>
      <c r="AQ445" s="72"/>
      <c r="AR445" s="72"/>
      <c r="AS445" s="72"/>
      <c r="AT445" s="72"/>
      <c r="AU445" s="72"/>
    </row>
    <row r="446" spans="27:47" x14ac:dyDescent="0.2">
      <c r="AA446" s="72"/>
      <c r="AB446" s="72"/>
      <c r="AC446" s="72"/>
      <c r="AD446" s="72"/>
      <c r="AE446" s="72"/>
      <c r="AG446" s="127"/>
      <c r="AN446" s="72"/>
      <c r="AO446" s="72"/>
      <c r="AP446" s="72"/>
      <c r="AQ446" s="72"/>
      <c r="AR446" s="72"/>
      <c r="AS446" s="72"/>
      <c r="AT446" s="72"/>
      <c r="AU446" s="72"/>
    </row>
    <row r="447" spans="27:47" x14ac:dyDescent="0.2">
      <c r="AA447" s="72"/>
      <c r="AB447" s="72"/>
      <c r="AC447" s="72"/>
      <c r="AD447" s="72"/>
      <c r="AE447" s="72"/>
      <c r="AG447" s="127"/>
      <c r="AN447" s="72"/>
      <c r="AO447" s="72"/>
      <c r="AP447" s="72"/>
      <c r="AQ447" s="72"/>
      <c r="AR447" s="72"/>
      <c r="AS447" s="72"/>
      <c r="AT447" s="72"/>
      <c r="AU447" s="72"/>
    </row>
    <row r="448" spans="27:47" x14ac:dyDescent="0.2">
      <c r="AA448" s="72"/>
      <c r="AB448" s="72"/>
      <c r="AC448" s="72"/>
      <c r="AD448" s="72"/>
      <c r="AE448" s="72"/>
      <c r="AG448" s="127"/>
      <c r="AN448" s="72"/>
      <c r="AO448" s="72"/>
      <c r="AP448" s="72"/>
      <c r="AQ448" s="72"/>
      <c r="AR448" s="72"/>
      <c r="AS448" s="72"/>
      <c r="AT448" s="72"/>
      <c r="AU448" s="72"/>
    </row>
    <row r="449" spans="27:47" x14ac:dyDescent="0.2">
      <c r="AA449" s="72"/>
      <c r="AB449" s="72"/>
      <c r="AC449" s="72"/>
      <c r="AD449" s="72"/>
      <c r="AE449" s="72"/>
      <c r="AG449" s="127"/>
      <c r="AN449" s="72"/>
      <c r="AO449" s="72"/>
      <c r="AP449" s="72"/>
      <c r="AQ449" s="72"/>
      <c r="AR449" s="72"/>
      <c r="AS449" s="72"/>
      <c r="AT449" s="72"/>
      <c r="AU449" s="72"/>
    </row>
    <row r="450" spans="27:47" x14ac:dyDescent="0.2">
      <c r="AA450" s="72"/>
      <c r="AB450" s="72"/>
      <c r="AC450" s="72"/>
      <c r="AD450" s="72"/>
      <c r="AE450" s="72"/>
      <c r="AG450" s="127"/>
      <c r="AN450" s="72"/>
      <c r="AO450" s="72"/>
      <c r="AP450" s="72"/>
      <c r="AQ450" s="72"/>
      <c r="AR450" s="72"/>
      <c r="AS450" s="72"/>
      <c r="AT450" s="72"/>
      <c r="AU450" s="72"/>
    </row>
    <row r="451" spans="27:47" x14ac:dyDescent="0.2">
      <c r="AA451" s="72"/>
      <c r="AB451" s="72"/>
      <c r="AC451" s="72"/>
      <c r="AD451" s="72"/>
      <c r="AE451" s="72"/>
      <c r="AG451" s="127"/>
      <c r="AN451" s="72"/>
      <c r="AO451" s="72"/>
      <c r="AP451" s="72"/>
      <c r="AQ451" s="72"/>
      <c r="AR451" s="72"/>
      <c r="AS451" s="72"/>
      <c r="AT451" s="72"/>
      <c r="AU451" s="72"/>
    </row>
    <row r="452" spans="27:47" x14ac:dyDescent="0.2">
      <c r="AA452" s="72"/>
      <c r="AB452" s="72"/>
      <c r="AC452" s="72"/>
      <c r="AD452" s="72"/>
      <c r="AE452" s="72"/>
      <c r="AG452" s="127"/>
      <c r="AN452" s="72"/>
      <c r="AO452" s="72"/>
      <c r="AP452" s="72"/>
      <c r="AQ452" s="72"/>
      <c r="AR452" s="72"/>
      <c r="AS452" s="72"/>
      <c r="AT452" s="72"/>
      <c r="AU452" s="72"/>
    </row>
    <row r="453" spans="27:47" x14ac:dyDescent="0.2">
      <c r="AA453" s="72"/>
      <c r="AB453" s="72"/>
      <c r="AC453" s="72"/>
      <c r="AD453" s="72"/>
      <c r="AE453" s="72"/>
      <c r="AG453" s="127"/>
      <c r="AN453" s="72"/>
      <c r="AO453" s="72"/>
      <c r="AP453" s="72"/>
      <c r="AQ453" s="72"/>
      <c r="AR453" s="72"/>
      <c r="AS453" s="72"/>
      <c r="AT453" s="72"/>
      <c r="AU453" s="72"/>
    </row>
    <row r="454" spans="27:47" x14ac:dyDescent="0.2">
      <c r="AA454" s="72"/>
      <c r="AB454" s="72"/>
      <c r="AC454" s="72"/>
      <c r="AD454" s="72"/>
      <c r="AE454" s="72"/>
      <c r="AG454" s="127"/>
      <c r="AN454" s="72"/>
      <c r="AO454" s="72"/>
      <c r="AP454" s="72"/>
      <c r="AQ454" s="72"/>
      <c r="AR454" s="72"/>
      <c r="AS454" s="72"/>
      <c r="AT454" s="72"/>
      <c r="AU454" s="72"/>
    </row>
    <row r="455" spans="27:47" x14ac:dyDescent="0.2">
      <c r="AA455" s="72"/>
      <c r="AB455" s="72"/>
      <c r="AC455" s="72"/>
      <c r="AD455" s="72"/>
      <c r="AE455" s="72"/>
      <c r="AG455" s="127"/>
      <c r="AN455" s="72"/>
      <c r="AO455" s="72"/>
      <c r="AP455" s="72"/>
      <c r="AQ455" s="72"/>
      <c r="AR455" s="72"/>
      <c r="AS455" s="72"/>
      <c r="AT455" s="72"/>
      <c r="AU455" s="72"/>
    </row>
    <row r="456" spans="27:47" x14ac:dyDescent="0.2">
      <c r="AA456" s="72"/>
      <c r="AB456" s="72"/>
      <c r="AC456" s="72"/>
      <c r="AD456" s="72"/>
      <c r="AE456" s="72"/>
      <c r="AG456" s="127"/>
      <c r="AN456" s="72"/>
      <c r="AO456" s="72"/>
      <c r="AP456" s="72"/>
      <c r="AQ456" s="72"/>
      <c r="AR456" s="72"/>
      <c r="AS456" s="72"/>
      <c r="AT456" s="72"/>
      <c r="AU456" s="72"/>
    </row>
    <row r="457" spans="27:47" x14ac:dyDescent="0.2">
      <c r="AA457" s="72"/>
      <c r="AB457" s="72"/>
      <c r="AC457" s="72"/>
      <c r="AD457" s="72"/>
      <c r="AE457" s="72"/>
      <c r="AG457" s="127"/>
      <c r="AN457" s="72"/>
      <c r="AO457" s="72"/>
      <c r="AP457" s="72"/>
      <c r="AQ457" s="72"/>
      <c r="AR457" s="72"/>
      <c r="AS457" s="72"/>
      <c r="AT457" s="72"/>
      <c r="AU457" s="72"/>
    </row>
    <row r="458" spans="27:47" x14ac:dyDescent="0.2">
      <c r="AA458" s="72"/>
      <c r="AB458" s="72"/>
      <c r="AC458" s="72"/>
      <c r="AD458" s="72"/>
      <c r="AE458" s="72"/>
      <c r="AG458" s="127"/>
      <c r="AN458" s="72"/>
      <c r="AO458" s="72"/>
      <c r="AP458" s="72"/>
      <c r="AQ458" s="72"/>
      <c r="AR458" s="72"/>
      <c r="AS458" s="72"/>
      <c r="AT458" s="72"/>
      <c r="AU458" s="72"/>
    </row>
    <row r="459" spans="27:47" x14ac:dyDescent="0.2">
      <c r="AA459" s="72"/>
      <c r="AB459" s="72"/>
      <c r="AC459" s="72"/>
      <c r="AD459" s="72"/>
      <c r="AE459" s="72"/>
      <c r="AG459" s="127"/>
      <c r="AN459" s="72"/>
      <c r="AO459" s="72"/>
      <c r="AP459" s="72"/>
      <c r="AQ459" s="72"/>
      <c r="AR459" s="72"/>
      <c r="AS459" s="72"/>
      <c r="AT459" s="72"/>
      <c r="AU459" s="72"/>
    </row>
    <row r="460" spans="27:47" x14ac:dyDescent="0.2">
      <c r="AA460" s="72"/>
      <c r="AB460" s="72"/>
      <c r="AC460" s="72"/>
      <c r="AD460" s="72"/>
      <c r="AE460" s="72"/>
      <c r="AG460" s="127"/>
      <c r="AN460" s="72"/>
      <c r="AO460" s="72"/>
      <c r="AP460" s="72"/>
      <c r="AQ460" s="72"/>
      <c r="AR460" s="72"/>
      <c r="AS460" s="72"/>
      <c r="AT460" s="72"/>
      <c r="AU460" s="72"/>
    </row>
    <row r="461" spans="27:47" x14ac:dyDescent="0.2">
      <c r="AA461" s="72"/>
      <c r="AB461" s="72"/>
      <c r="AC461" s="72"/>
      <c r="AD461" s="72"/>
      <c r="AE461" s="72"/>
      <c r="AG461" s="127"/>
      <c r="AN461" s="72"/>
      <c r="AO461" s="72"/>
      <c r="AP461" s="72"/>
      <c r="AQ461" s="72"/>
      <c r="AR461" s="72"/>
      <c r="AS461" s="72"/>
      <c r="AT461" s="72"/>
      <c r="AU461" s="72"/>
    </row>
    <row r="462" spans="27:47" x14ac:dyDescent="0.2">
      <c r="AA462" s="72"/>
      <c r="AB462" s="72"/>
      <c r="AC462" s="72"/>
      <c r="AD462" s="72"/>
      <c r="AE462" s="72"/>
      <c r="AG462" s="127"/>
      <c r="AN462" s="72"/>
      <c r="AO462" s="72"/>
      <c r="AP462" s="72"/>
      <c r="AQ462" s="72"/>
      <c r="AR462" s="72"/>
      <c r="AS462" s="72"/>
      <c r="AT462" s="72"/>
      <c r="AU462" s="72"/>
    </row>
    <row r="463" spans="27:47" x14ac:dyDescent="0.2">
      <c r="AA463" s="72"/>
      <c r="AB463" s="72"/>
      <c r="AC463" s="72"/>
      <c r="AD463" s="72"/>
      <c r="AE463" s="72"/>
      <c r="AG463" s="127"/>
      <c r="AN463" s="72"/>
      <c r="AO463" s="72"/>
      <c r="AP463" s="72"/>
      <c r="AQ463" s="72"/>
      <c r="AR463" s="72"/>
      <c r="AS463" s="72"/>
      <c r="AT463" s="72"/>
      <c r="AU463" s="72"/>
    </row>
    <row r="464" spans="27:47" x14ac:dyDescent="0.2">
      <c r="AA464" s="72"/>
      <c r="AB464" s="72"/>
      <c r="AC464" s="72"/>
      <c r="AD464" s="72"/>
      <c r="AE464" s="72"/>
      <c r="AG464" s="127"/>
      <c r="AN464" s="72"/>
      <c r="AO464" s="72"/>
      <c r="AP464" s="72"/>
      <c r="AQ464" s="72"/>
      <c r="AR464" s="72"/>
      <c r="AS464" s="72"/>
      <c r="AT464" s="72"/>
      <c r="AU464" s="72"/>
    </row>
    <row r="465" spans="27:50" x14ac:dyDescent="0.2">
      <c r="AA465" s="72"/>
      <c r="AB465" s="72"/>
      <c r="AC465" s="72"/>
      <c r="AD465" s="72"/>
      <c r="AE465" s="72"/>
      <c r="AG465" s="127"/>
      <c r="AN465" s="72"/>
      <c r="AO465" s="72"/>
      <c r="AP465" s="72"/>
      <c r="AQ465" s="72"/>
      <c r="AR465" s="72"/>
      <c r="AS465" s="72"/>
      <c r="AT465" s="72"/>
      <c r="AU465" s="72"/>
    </row>
    <row r="466" spans="27:50" x14ac:dyDescent="0.2">
      <c r="AA466" s="72"/>
      <c r="AB466" s="72"/>
      <c r="AC466" s="72"/>
      <c r="AD466" s="72"/>
      <c r="AE466" s="72"/>
      <c r="AG466" s="127"/>
      <c r="AN466" s="72"/>
      <c r="AO466" s="72"/>
      <c r="AP466" s="72"/>
      <c r="AQ466" s="72"/>
      <c r="AR466" s="72"/>
      <c r="AS466" s="72"/>
      <c r="AT466" s="72"/>
      <c r="AU466" s="72"/>
    </row>
    <row r="467" spans="27:50" x14ac:dyDescent="0.2">
      <c r="AA467" s="72"/>
      <c r="AB467" s="72"/>
      <c r="AC467" s="72"/>
      <c r="AD467" s="72"/>
      <c r="AE467" s="72"/>
      <c r="AG467" s="127"/>
      <c r="AN467" s="72"/>
      <c r="AO467" s="72"/>
      <c r="AP467" s="72"/>
      <c r="AQ467" s="72"/>
      <c r="AR467" s="72"/>
      <c r="AS467" s="72"/>
      <c r="AT467" s="72"/>
      <c r="AU467" s="72"/>
    </row>
    <row r="468" spans="27:50" x14ac:dyDescent="0.2">
      <c r="AA468" s="72"/>
      <c r="AB468" s="72"/>
      <c r="AC468" s="72"/>
      <c r="AD468" s="72"/>
      <c r="AE468" s="72"/>
      <c r="AG468" s="127"/>
      <c r="AN468" s="72"/>
      <c r="AO468" s="72"/>
      <c r="AP468" s="72"/>
      <c r="AQ468" s="72"/>
      <c r="AR468" s="72"/>
      <c r="AS468" s="72"/>
      <c r="AT468" s="72"/>
      <c r="AU468" s="72"/>
    </row>
    <row r="469" spans="27:50" x14ac:dyDescent="0.2">
      <c r="AA469" s="72"/>
      <c r="AB469" s="72"/>
      <c r="AC469" s="72"/>
      <c r="AD469" s="72"/>
      <c r="AE469" s="72"/>
      <c r="AG469" s="127"/>
      <c r="AN469" s="72"/>
      <c r="AO469" s="72"/>
      <c r="AP469" s="72"/>
      <c r="AQ469" s="72"/>
      <c r="AR469" s="72"/>
      <c r="AS469" s="72"/>
      <c r="AT469" s="72"/>
      <c r="AU469" s="72"/>
    </row>
    <row r="470" spans="27:50" x14ac:dyDescent="0.2">
      <c r="AA470" s="72"/>
      <c r="AB470" s="72"/>
      <c r="AC470" s="72"/>
      <c r="AD470" s="72"/>
      <c r="AE470" s="72"/>
      <c r="AG470" s="127"/>
      <c r="AN470" s="72"/>
      <c r="AO470" s="72"/>
      <c r="AP470" s="72"/>
      <c r="AQ470" s="72"/>
      <c r="AR470" s="72"/>
      <c r="AS470" s="72"/>
      <c r="AT470" s="72"/>
      <c r="AU470" s="72"/>
    </row>
    <row r="471" spans="27:50" x14ac:dyDescent="0.2">
      <c r="AA471" s="72"/>
      <c r="AB471" s="72"/>
      <c r="AC471" s="72"/>
      <c r="AD471" s="72"/>
      <c r="AE471" s="72"/>
      <c r="AG471" s="127"/>
      <c r="AN471" s="72"/>
      <c r="AO471" s="72"/>
      <c r="AP471" s="72"/>
      <c r="AQ471" s="72"/>
      <c r="AR471" s="72"/>
      <c r="AS471" s="72"/>
      <c r="AT471" s="72"/>
      <c r="AU471" s="72"/>
    </row>
    <row r="472" spans="27:50" x14ac:dyDescent="0.2">
      <c r="AA472" s="72"/>
      <c r="AB472" s="72"/>
      <c r="AC472" s="72"/>
      <c r="AD472" s="72"/>
      <c r="AE472" s="72"/>
      <c r="AG472" s="127"/>
      <c r="AN472" s="72"/>
      <c r="AO472" s="72"/>
      <c r="AP472" s="72"/>
      <c r="AQ472" s="72"/>
      <c r="AR472" s="72"/>
      <c r="AS472" s="72"/>
      <c r="AT472" s="72"/>
      <c r="AU472" s="72"/>
      <c r="AV472" s="72"/>
      <c r="AX472" s="72"/>
    </row>
    <row r="473" spans="27:50" x14ac:dyDescent="0.2">
      <c r="AA473" s="72"/>
      <c r="AB473" s="72"/>
      <c r="AC473" s="72"/>
      <c r="AD473" s="72"/>
      <c r="AE473" s="72"/>
      <c r="AG473" s="127"/>
      <c r="AN473" s="72"/>
      <c r="AO473" s="72"/>
      <c r="AP473" s="72"/>
      <c r="AQ473" s="72"/>
      <c r="AR473" s="72"/>
      <c r="AS473" s="72"/>
      <c r="AT473" s="72"/>
      <c r="AU473" s="72"/>
    </row>
    <row r="474" spans="27:50" x14ac:dyDescent="0.2">
      <c r="AA474" s="72"/>
      <c r="AB474" s="72"/>
      <c r="AC474" s="72"/>
      <c r="AD474" s="72"/>
      <c r="AE474" s="72"/>
      <c r="AG474" s="127"/>
      <c r="AN474" s="72"/>
      <c r="AO474" s="72"/>
      <c r="AP474" s="72"/>
      <c r="AQ474" s="72"/>
      <c r="AR474" s="72"/>
      <c r="AS474" s="72"/>
      <c r="AT474" s="72"/>
      <c r="AU474" s="72"/>
    </row>
    <row r="475" spans="27:50" x14ac:dyDescent="0.2">
      <c r="AA475" s="72"/>
      <c r="AB475" s="72"/>
      <c r="AC475" s="72"/>
      <c r="AD475" s="72"/>
      <c r="AE475" s="72"/>
      <c r="AG475" s="127"/>
      <c r="AN475" s="72"/>
      <c r="AO475" s="72"/>
      <c r="AP475" s="72"/>
      <c r="AQ475" s="72"/>
      <c r="AR475" s="72"/>
      <c r="AS475" s="72"/>
      <c r="AT475" s="72"/>
      <c r="AU475" s="72"/>
    </row>
    <row r="476" spans="27:50" x14ac:dyDescent="0.2">
      <c r="AA476" s="72"/>
      <c r="AB476" s="72"/>
      <c r="AC476" s="72"/>
      <c r="AD476" s="72"/>
      <c r="AE476" s="72"/>
      <c r="AG476" s="127"/>
      <c r="AN476" s="72"/>
      <c r="AO476" s="72"/>
      <c r="AP476" s="72"/>
      <c r="AQ476" s="72"/>
      <c r="AR476" s="72"/>
      <c r="AS476" s="72"/>
      <c r="AT476" s="72"/>
      <c r="AU476" s="72"/>
    </row>
    <row r="477" spans="27:50" x14ac:dyDescent="0.2">
      <c r="AA477" s="72"/>
      <c r="AB477" s="72"/>
      <c r="AC477" s="72"/>
      <c r="AD477" s="72"/>
      <c r="AE477" s="72"/>
      <c r="AG477" s="127"/>
      <c r="AN477" s="72"/>
      <c r="AO477" s="72"/>
      <c r="AP477" s="72"/>
      <c r="AQ477" s="72"/>
      <c r="AR477" s="72"/>
      <c r="AS477" s="72"/>
      <c r="AT477" s="72"/>
      <c r="AU477" s="72"/>
    </row>
    <row r="478" spans="27:50" x14ac:dyDescent="0.2">
      <c r="AA478" s="72"/>
      <c r="AB478" s="72"/>
      <c r="AC478" s="72"/>
      <c r="AD478" s="72"/>
      <c r="AE478" s="72"/>
      <c r="AG478" s="127"/>
      <c r="AN478" s="72"/>
      <c r="AO478" s="72"/>
      <c r="AP478" s="72"/>
      <c r="AQ478" s="72"/>
      <c r="AR478" s="72"/>
      <c r="AS478" s="72"/>
      <c r="AT478" s="72"/>
      <c r="AU478" s="72"/>
    </row>
    <row r="479" spans="27:50" x14ac:dyDescent="0.2">
      <c r="AA479" s="72"/>
      <c r="AB479" s="72"/>
      <c r="AC479" s="72"/>
      <c r="AD479" s="72"/>
      <c r="AE479" s="72"/>
      <c r="AG479" s="127"/>
      <c r="AN479" s="72"/>
      <c r="AO479" s="72"/>
      <c r="AP479" s="72"/>
      <c r="AQ479" s="72"/>
      <c r="AR479" s="72"/>
      <c r="AS479" s="72"/>
      <c r="AT479" s="72"/>
      <c r="AU479" s="72"/>
    </row>
    <row r="480" spans="27:50" x14ac:dyDescent="0.2">
      <c r="AA480" s="72"/>
      <c r="AB480" s="72"/>
      <c r="AC480" s="72"/>
      <c r="AD480" s="72"/>
      <c r="AE480" s="72"/>
      <c r="AG480" s="127"/>
      <c r="AN480" s="72"/>
      <c r="AO480" s="72"/>
      <c r="AP480" s="72"/>
      <c r="AQ480" s="72"/>
      <c r="AR480" s="72"/>
      <c r="AS480" s="72"/>
      <c r="AT480" s="72"/>
      <c r="AU480" s="72"/>
    </row>
    <row r="481" spans="27:64" x14ac:dyDescent="0.2">
      <c r="AA481" s="72"/>
      <c r="AB481" s="72"/>
      <c r="AC481" s="72"/>
      <c r="AD481" s="72"/>
      <c r="AE481" s="72"/>
      <c r="AG481" s="127"/>
      <c r="AN481" s="72"/>
      <c r="AO481" s="72"/>
      <c r="AP481" s="72"/>
      <c r="AQ481" s="72"/>
      <c r="AR481" s="72"/>
      <c r="AS481" s="72"/>
      <c r="AT481" s="72"/>
      <c r="AU481" s="72"/>
    </row>
    <row r="482" spans="27:64" x14ac:dyDescent="0.2">
      <c r="AA482" s="72"/>
      <c r="AB482" s="72"/>
      <c r="AC482" s="72"/>
      <c r="AD482" s="72"/>
      <c r="AE482" s="72"/>
      <c r="AG482" s="127"/>
      <c r="AN482" s="72"/>
      <c r="AO482" s="72"/>
      <c r="AP482" s="72"/>
      <c r="AQ482" s="72"/>
      <c r="AR482" s="72"/>
      <c r="AS482" s="72"/>
      <c r="AT482" s="72"/>
      <c r="AU482" s="72"/>
    </row>
    <row r="483" spans="27:64" x14ac:dyDescent="0.2">
      <c r="AA483" s="72"/>
      <c r="AB483" s="72"/>
      <c r="AC483" s="72"/>
      <c r="AD483" s="72"/>
      <c r="AE483" s="72"/>
      <c r="AG483" s="127"/>
      <c r="AN483" s="72"/>
      <c r="AO483" s="72"/>
      <c r="AP483" s="72"/>
      <c r="AQ483" s="72"/>
      <c r="AR483" s="72"/>
      <c r="AS483" s="72"/>
      <c r="AT483" s="72"/>
      <c r="AU483" s="72"/>
    </row>
    <row r="484" spans="27:64" x14ac:dyDescent="0.2">
      <c r="AA484" s="72"/>
      <c r="AB484" s="72"/>
      <c r="AC484" s="72"/>
      <c r="AD484" s="72"/>
      <c r="AE484" s="72"/>
      <c r="AG484" s="127"/>
      <c r="AN484" s="72"/>
      <c r="AO484" s="72"/>
      <c r="AP484" s="72"/>
      <c r="AQ484" s="72"/>
      <c r="AR484" s="72"/>
      <c r="AS484" s="72"/>
      <c r="AT484" s="72"/>
      <c r="AU484" s="72"/>
    </row>
    <row r="485" spans="27:64" x14ac:dyDescent="0.2">
      <c r="AA485" s="72"/>
      <c r="AB485" s="72"/>
      <c r="AC485" s="72"/>
      <c r="AD485" s="72"/>
      <c r="AE485" s="72"/>
      <c r="AG485" s="127"/>
      <c r="AN485" s="72"/>
      <c r="AO485" s="72"/>
      <c r="AP485" s="72"/>
      <c r="AQ485" s="72"/>
      <c r="AR485" s="72"/>
      <c r="AS485" s="72"/>
      <c r="AT485" s="72"/>
      <c r="AU485" s="72"/>
      <c r="AV485" s="72"/>
      <c r="AW485" s="72"/>
      <c r="AX485" s="72"/>
      <c r="AY485" s="72"/>
      <c r="AZ485" s="72"/>
      <c r="BA485" s="72"/>
      <c r="BB485" s="72"/>
      <c r="BC485" s="72"/>
      <c r="BD485" s="72"/>
      <c r="BE485" s="72"/>
      <c r="BF485" s="72"/>
      <c r="BG485" s="72"/>
      <c r="BH485" s="72"/>
      <c r="BI485" s="72"/>
      <c r="BJ485" s="72"/>
      <c r="BK485" s="72"/>
      <c r="BL485" s="72"/>
    </row>
    <row r="486" spans="27:64" x14ac:dyDescent="0.2">
      <c r="AA486" s="72"/>
      <c r="AB486" s="72"/>
      <c r="AC486" s="72"/>
      <c r="AD486" s="72"/>
      <c r="AE486" s="72"/>
      <c r="AG486" s="127"/>
      <c r="AN486" s="72"/>
      <c r="AO486" s="72"/>
      <c r="AP486" s="72"/>
      <c r="AQ486" s="72"/>
      <c r="AR486" s="72"/>
      <c r="AS486" s="72"/>
      <c r="AT486" s="72"/>
      <c r="AU486" s="72"/>
    </row>
    <row r="487" spans="27:64" x14ac:dyDescent="0.2">
      <c r="AA487" s="72"/>
      <c r="AB487" s="72"/>
      <c r="AC487" s="72"/>
      <c r="AD487" s="72"/>
      <c r="AE487" s="72"/>
      <c r="AG487" s="127"/>
      <c r="AN487" s="72"/>
      <c r="AO487" s="72"/>
      <c r="AP487" s="72"/>
      <c r="AQ487" s="72"/>
      <c r="AR487" s="72"/>
      <c r="AS487" s="72"/>
      <c r="AT487" s="72"/>
      <c r="AU487" s="72"/>
    </row>
    <row r="488" spans="27:64" x14ac:dyDescent="0.2">
      <c r="AA488" s="72"/>
      <c r="AB488" s="72"/>
      <c r="AC488" s="72"/>
      <c r="AD488" s="72"/>
      <c r="AE488" s="72"/>
      <c r="AG488" s="127"/>
      <c r="AN488" s="72"/>
      <c r="AO488" s="72"/>
      <c r="AP488" s="72"/>
      <c r="AQ488" s="72"/>
      <c r="AR488" s="72"/>
      <c r="AS488" s="72"/>
      <c r="AT488" s="72"/>
      <c r="AU488" s="72"/>
    </row>
    <row r="489" spans="27:64" x14ac:dyDescent="0.2">
      <c r="AA489" s="72"/>
      <c r="AB489" s="72"/>
      <c r="AC489" s="72"/>
      <c r="AD489" s="72"/>
      <c r="AE489" s="72"/>
      <c r="AG489" s="127"/>
      <c r="AN489" s="72"/>
      <c r="AO489" s="72"/>
      <c r="AP489" s="72"/>
      <c r="AQ489" s="72"/>
      <c r="AR489" s="72"/>
      <c r="AS489" s="72"/>
      <c r="AT489" s="72"/>
      <c r="AU489" s="72"/>
    </row>
    <row r="490" spans="27:64" x14ac:dyDescent="0.2">
      <c r="AA490" s="72"/>
      <c r="AB490" s="72"/>
      <c r="AC490" s="72"/>
      <c r="AD490" s="72"/>
      <c r="AE490" s="72"/>
      <c r="AG490" s="127"/>
      <c r="AN490" s="72"/>
      <c r="AO490" s="72"/>
      <c r="AP490" s="72"/>
      <c r="AQ490" s="72"/>
      <c r="AR490" s="72"/>
      <c r="AS490" s="72"/>
      <c r="AT490" s="72"/>
      <c r="AU490" s="72"/>
    </row>
    <row r="491" spans="27:64" x14ac:dyDescent="0.2">
      <c r="AA491" s="72"/>
      <c r="AB491" s="72"/>
      <c r="AC491" s="72"/>
      <c r="AD491" s="72"/>
      <c r="AE491" s="72"/>
      <c r="AG491" s="127"/>
      <c r="AN491" s="72"/>
      <c r="AO491" s="72"/>
      <c r="AP491" s="72"/>
      <c r="AQ491" s="72"/>
      <c r="AR491" s="72"/>
      <c r="AS491" s="72"/>
      <c r="AT491" s="72"/>
      <c r="AU491" s="72"/>
    </row>
    <row r="492" spans="27:64" x14ac:dyDescent="0.2">
      <c r="AA492" s="72"/>
      <c r="AB492" s="72"/>
      <c r="AC492" s="72"/>
      <c r="AD492" s="72"/>
      <c r="AE492" s="72"/>
      <c r="AG492" s="127"/>
      <c r="AN492" s="72"/>
      <c r="AO492" s="72"/>
      <c r="AP492" s="72"/>
      <c r="AQ492" s="72"/>
      <c r="AR492" s="72"/>
      <c r="AS492" s="72"/>
      <c r="AT492" s="72"/>
      <c r="AU492" s="72"/>
    </row>
    <row r="493" spans="27:64" x14ac:dyDescent="0.2">
      <c r="AA493" s="72"/>
      <c r="AB493" s="72"/>
      <c r="AC493" s="72"/>
      <c r="AD493" s="72"/>
      <c r="AE493" s="72"/>
      <c r="AG493" s="127"/>
      <c r="AN493" s="72"/>
      <c r="AO493" s="72"/>
      <c r="AP493" s="72"/>
      <c r="AQ493" s="72"/>
      <c r="AR493" s="72"/>
      <c r="AS493" s="72"/>
      <c r="AT493" s="72"/>
      <c r="AU493" s="72"/>
    </row>
    <row r="494" spans="27:64" x14ac:dyDescent="0.2">
      <c r="AA494" s="72"/>
      <c r="AB494" s="72"/>
      <c r="AC494" s="72"/>
      <c r="AD494" s="72"/>
      <c r="AE494" s="72"/>
      <c r="AG494" s="127"/>
      <c r="AN494" s="72"/>
      <c r="AO494" s="72"/>
      <c r="AP494" s="72"/>
      <c r="AQ494" s="72"/>
      <c r="AR494" s="72"/>
      <c r="AS494" s="72"/>
      <c r="AT494" s="72"/>
      <c r="AU494" s="72"/>
    </row>
    <row r="495" spans="27:64" x14ac:dyDescent="0.2">
      <c r="AA495" s="72"/>
      <c r="AB495" s="72"/>
      <c r="AC495" s="72"/>
      <c r="AD495" s="72"/>
      <c r="AE495" s="72"/>
      <c r="AG495" s="127"/>
      <c r="AN495" s="72"/>
      <c r="AO495" s="72"/>
      <c r="AP495" s="72"/>
      <c r="AQ495" s="72"/>
      <c r="AR495" s="72"/>
      <c r="AS495" s="72"/>
      <c r="AT495" s="72"/>
      <c r="AU495" s="72"/>
    </row>
    <row r="496" spans="27:64" x14ac:dyDescent="0.2">
      <c r="AA496" s="72"/>
      <c r="AB496" s="72"/>
      <c r="AC496" s="72"/>
      <c r="AD496" s="72"/>
      <c r="AE496" s="72"/>
      <c r="AG496" s="127"/>
      <c r="AN496" s="72"/>
      <c r="AO496" s="72"/>
      <c r="AP496" s="72"/>
      <c r="AQ496" s="72"/>
      <c r="AR496" s="72"/>
      <c r="AS496" s="72"/>
      <c r="AT496" s="72"/>
      <c r="AU496" s="72"/>
    </row>
    <row r="497" spans="27:47" x14ac:dyDescent="0.2">
      <c r="AA497" s="72"/>
      <c r="AB497" s="72"/>
      <c r="AC497" s="72"/>
      <c r="AD497" s="72"/>
      <c r="AE497" s="72"/>
      <c r="AG497" s="127"/>
      <c r="AN497" s="72"/>
      <c r="AO497" s="72"/>
      <c r="AP497" s="72"/>
      <c r="AQ497" s="72"/>
      <c r="AR497" s="72"/>
      <c r="AS497" s="72"/>
      <c r="AT497" s="72"/>
      <c r="AU497" s="72"/>
    </row>
    <row r="498" spans="27:47" x14ac:dyDescent="0.2">
      <c r="AA498" s="72"/>
      <c r="AB498" s="72"/>
      <c r="AC498" s="72"/>
      <c r="AD498" s="72"/>
      <c r="AE498" s="72"/>
      <c r="AG498" s="127"/>
      <c r="AN498" s="72"/>
      <c r="AO498" s="72"/>
      <c r="AP498" s="72"/>
      <c r="AQ498" s="72"/>
      <c r="AR498" s="72"/>
      <c r="AS498" s="72"/>
      <c r="AT498" s="72"/>
      <c r="AU498" s="72"/>
    </row>
    <row r="499" spans="27:47" x14ac:dyDescent="0.2">
      <c r="AA499" s="72"/>
      <c r="AB499" s="72"/>
      <c r="AC499" s="72"/>
      <c r="AD499" s="72"/>
      <c r="AE499" s="72"/>
      <c r="AG499" s="127"/>
      <c r="AN499" s="72"/>
      <c r="AO499" s="72"/>
      <c r="AP499" s="72"/>
      <c r="AQ499" s="72"/>
      <c r="AR499" s="72"/>
      <c r="AS499" s="72"/>
      <c r="AT499" s="72"/>
      <c r="AU499" s="72"/>
    </row>
    <row r="500" spans="27:47" x14ac:dyDescent="0.2">
      <c r="AA500" s="72"/>
      <c r="AB500" s="72"/>
      <c r="AC500" s="72"/>
      <c r="AD500" s="72"/>
      <c r="AE500" s="72"/>
      <c r="AG500" s="127"/>
      <c r="AN500" s="72"/>
      <c r="AO500" s="72"/>
      <c r="AP500" s="72"/>
      <c r="AQ500" s="72"/>
      <c r="AR500" s="72"/>
      <c r="AS500" s="72"/>
      <c r="AT500" s="72"/>
      <c r="AU500" s="72"/>
    </row>
    <row r="501" spans="27:47" x14ac:dyDescent="0.2">
      <c r="AA501" s="72"/>
      <c r="AB501" s="72"/>
      <c r="AC501" s="72"/>
      <c r="AD501" s="72"/>
      <c r="AE501" s="72"/>
      <c r="AG501" s="127"/>
      <c r="AN501" s="72"/>
      <c r="AO501" s="72"/>
      <c r="AP501" s="72"/>
      <c r="AQ501" s="72"/>
      <c r="AR501" s="72"/>
      <c r="AS501" s="72"/>
      <c r="AT501" s="72"/>
      <c r="AU501" s="72"/>
    </row>
    <row r="502" spans="27:47" x14ac:dyDescent="0.2">
      <c r="AA502" s="72"/>
      <c r="AB502" s="72"/>
      <c r="AC502" s="72"/>
      <c r="AD502" s="72"/>
      <c r="AE502" s="72"/>
      <c r="AG502" s="127"/>
      <c r="AN502" s="72"/>
      <c r="AO502" s="72"/>
      <c r="AP502" s="72"/>
      <c r="AQ502" s="72"/>
      <c r="AR502" s="72"/>
      <c r="AS502" s="72"/>
      <c r="AT502" s="72"/>
      <c r="AU502" s="72"/>
    </row>
    <row r="503" spans="27:47" x14ac:dyDescent="0.2">
      <c r="AA503" s="72"/>
      <c r="AB503" s="72"/>
      <c r="AC503" s="72"/>
      <c r="AD503" s="72"/>
      <c r="AE503" s="72"/>
      <c r="AG503" s="127"/>
      <c r="AN503" s="72"/>
      <c r="AO503" s="72"/>
      <c r="AP503" s="72"/>
      <c r="AQ503" s="72"/>
      <c r="AR503" s="72"/>
      <c r="AS503" s="72"/>
      <c r="AT503" s="72"/>
      <c r="AU503" s="72"/>
    </row>
    <row r="504" spans="27:47" x14ac:dyDescent="0.2">
      <c r="AA504" s="72"/>
      <c r="AB504" s="72"/>
      <c r="AC504" s="72"/>
      <c r="AD504" s="72"/>
      <c r="AE504" s="72"/>
      <c r="AG504" s="127"/>
      <c r="AN504" s="72"/>
      <c r="AO504" s="72"/>
      <c r="AP504" s="72"/>
      <c r="AQ504" s="72"/>
      <c r="AR504" s="72"/>
      <c r="AS504" s="72"/>
      <c r="AT504" s="72"/>
      <c r="AU504" s="72"/>
    </row>
    <row r="505" spans="27:47" x14ac:dyDescent="0.2">
      <c r="AA505" s="72"/>
      <c r="AB505" s="72"/>
      <c r="AC505" s="72"/>
      <c r="AD505" s="72"/>
      <c r="AE505" s="72"/>
      <c r="AG505" s="127"/>
      <c r="AN505" s="72"/>
      <c r="AO505" s="72"/>
      <c r="AP505" s="72"/>
      <c r="AQ505" s="72"/>
      <c r="AR505" s="72"/>
      <c r="AS505" s="72"/>
      <c r="AT505" s="72"/>
      <c r="AU505" s="72"/>
    </row>
    <row r="506" spans="27:47" x14ac:dyDescent="0.2">
      <c r="AA506" s="72"/>
      <c r="AB506" s="72"/>
      <c r="AC506" s="72"/>
      <c r="AD506" s="72"/>
      <c r="AE506" s="72"/>
      <c r="AG506" s="127"/>
      <c r="AN506" s="72"/>
      <c r="AO506" s="72"/>
      <c r="AP506" s="72"/>
      <c r="AQ506" s="72"/>
      <c r="AR506" s="72"/>
      <c r="AS506" s="72"/>
      <c r="AT506" s="72"/>
      <c r="AU506" s="72"/>
    </row>
    <row r="507" spans="27:47" x14ac:dyDescent="0.2">
      <c r="AA507" s="72"/>
      <c r="AB507" s="72"/>
      <c r="AC507" s="72"/>
      <c r="AD507" s="72"/>
      <c r="AE507" s="72"/>
      <c r="AG507" s="127"/>
      <c r="AN507" s="72"/>
      <c r="AO507" s="72"/>
      <c r="AP507" s="72"/>
      <c r="AQ507" s="72"/>
      <c r="AR507" s="72"/>
      <c r="AS507" s="72"/>
      <c r="AT507" s="72"/>
      <c r="AU507" s="72"/>
    </row>
    <row r="508" spans="27:47" x14ac:dyDescent="0.2">
      <c r="AA508" s="72"/>
      <c r="AB508" s="72"/>
      <c r="AC508" s="72"/>
      <c r="AD508" s="72"/>
      <c r="AE508" s="72"/>
      <c r="AG508" s="127"/>
      <c r="AN508" s="72"/>
      <c r="AO508" s="72"/>
      <c r="AP508" s="72"/>
      <c r="AQ508" s="72"/>
      <c r="AR508" s="72"/>
      <c r="AS508" s="72"/>
      <c r="AT508" s="72"/>
      <c r="AU508" s="72"/>
    </row>
    <row r="509" spans="27:47" x14ac:dyDescent="0.2">
      <c r="AA509" s="72"/>
      <c r="AB509" s="72"/>
      <c r="AC509" s="72"/>
      <c r="AD509" s="72"/>
      <c r="AE509" s="72"/>
      <c r="AG509" s="127"/>
      <c r="AN509" s="72"/>
      <c r="AO509" s="72"/>
      <c r="AP509" s="72"/>
      <c r="AQ509" s="72"/>
      <c r="AR509" s="72"/>
      <c r="AS509" s="72"/>
      <c r="AT509" s="72"/>
      <c r="AU509" s="72"/>
    </row>
    <row r="510" spans="27:47" x14ac:dyDescent="0.2">
      <c r="AA510" s="72"/>
      <c r="AB510" s="72"/>
      <c r="AC510" s="72"/>
      <c r="AD510" s="72"/>
      <c r="AE510" s="72"/>
      <c r="AG510" s="127"/>
      <c r="AN510" s="72"/>
      <c r="AO510" s="72"/>
      <c r="AP510" s="72"/>
      <c r="AQ510" s="72"/>
      <c r="AR510" s="72"/>
      <c r="AS510" s="72"/>
      <c r="AT510" s="72"/>
      <c r="AU510" s="72"/>
    </row>
    <row r="511" spans="27:47" x14ac:dyDescent="0.2">
      <c r="AA511" s="72"/>
      <c r="AB511" s="72"/>
      <c r="AC511" s="72"/>
      <c r="AD511" s="72"/>
      <c r="AE511" s="72"/>
      <c r="AG511" s="127"/>
      <c r="AN511" s="72"/>
      <c r="AO511" s="72"/>
      <c r="AP511" s="72"/>
      <c r="AQ511" s="72"/>
      <c r="AR511" s="72"/>
      <c r="AS511" s="72"/>
      <c r="AT511" s="72"/>
      <c r="AU511" s="72"/>
    </row>
    <row r="512" spans="27:47" x14ac:dyDescent="0.2">
      <c r="AA512" s="72"/>
      <c r="AB512" s="72"/>
      <c r="AC512" s="72"/>
      <c r="AD512" s="72"/>
      <c r="AE512" s="72"/>
      <c r="AG512" s="127"/>
      <c r="AN512" s="72"/>
      <c r="AO512" s="72"/>
      <c r="AP512" s="72"/>
      <c r="AQ512" s="72"/>
      <c r="AR512" s="72"/>
      <c r="AS512" s="72"/>
      <c r="AT512" s="72"/>
      <c r="AU512" s="72"/>
    </row>
    <row r="513" spans="27:64" x14ac:dyDescent="0.2">
      <c r="AA513" s="72"/>
      <c r="AB513" s="72"/>
      <c r="AC513" s="72"/>
      <c r="AD513" s="72"/>
      <c r="AE513" s="72"/>
      <c r="AG513" s="127"/>
      <c r="AN513" s="72"/>
      <c r="AO513" s="72"/>
      <c r="AP513" s="72"/>
      <c r="AQ513" s="72"/>
      <c r="AR513" s="72"/>
      <c r="AS513" s="72"/>
      <c r="AT513" s="72"/>
      <c r="AU513" s="72"/>
    </row>
    <row r="514" spans="27:64" x14ac:dyDescent="0.2">
      <c r="AA514" s="72"/>
      <c r="AB514" s="72"/>
      <c r="AC514" s="72"/>
      <c r="AD514" s="72"/>
      <c r="AE514" s="72"/>
      <c r="AG514" s="127"/>
      <c r="AN514" s="72"/>
      <c r="AO514" s="72"/>
      <c r="AP514" s="72"/>
      <c r="AQ514" s="72"/>
      <c r="AR514" s="72"/>
      <c r="AS514" s="72"/>
      <c r="AT514" s="72"/>
      <c r="AU514" s="72"/>
    </row>
    <row r="515" spans="27:64" x14ac:dyDescent="0.2">
      <c r="AA515" s="72"/>
      <c r="AB515" s="72"/>
      <c r="AC515" s="72"/>
      <c r="AD515" s="72"/>
      <c r="AE515" s="72"/>
      <c r="AG515" s="127"/>
      <c r="AN515" s="72"/>
      <c r="AO515" s="72"/>
      <c r="AP515" s="72"/>
      <c r="AQ515" s="72"/>
      <c r="AR515" s="72"/>
      <c r="AS515" s="72"/>
      <c r="AT515" s="72"/>
      <c r="AU515" s="72"/>
      <c r="AV515" s="72"/>
    </row>
    <row r="516" spans="27:64" x14ac:dyDescent="0.2">
      <c r="AA516" s="72"/>
      <c r="AB516" s="72"/>
      <c r="AC516" s="72"/>
      <c r="AD516" s="72"/>
      <c r="AE516" s="72"/>
      <c r="AG516" s="127"/>
      <c r="AN516" s="72"/>
      <c r="AO516" s="72"/>
      <c r="AP516" s="72"/>
      <c r="AQ516" s="72"/>
      <c r="AR516" s="72"/>
      <c r="AS516" s="72"/>
      <c r="AT516" s="72"/>
      <c r="AU516" s="72"/>
    </row>
    <row r="517" spans="27:64" x14ac:dyDescent="0.2">
      <c r="AA517" s="72"/>
      <c r="AB517" s="72"/>
      <c r="AC517" s="72"/>
      <c r="AD517" s="72"/>
      <c r="AE517" s="72"/>
      <c r="AG517" s="127"/>
      <c r="AN517" s="72"/>
      <c r="AO517" s="72"/>
      <c r="AP517" s="72"/>
      <c r="AQ517" s="72"/>
      <c r="AR517" s="72"/>
      <c r="AS517" s="72"/>
      <c r="AT517" s="72"/>
      <c r="AU517" s="72"/>
    </row>
    <row r="518" spans="27:64" x14ac:dyDescent="0.2">
      <c r="AA518" s="72"/>
      <c r="AB518" s="72"/>
      <c r="AC518" s="72"/>
      <c r="AD518" s="72"/>
      <c r="AE518" s="72"/>
      <c r="AG518" s="127"/>
      <c r="AN518" s="72"/>
      <c r="AO518" s="72"/>
      <c r="AP518" s="72"/>
      <c r="AQ518" s="72"/>
      <c r="AR518" s="72"/>
      <c r="AS518" s="72"/>
      <c r="AT518" s="72"/>
      <c r="AU518" s="72"/>
      <c r="AV518" s="72"/>
    </row>
    <row r="519" spans="27:64" x14ac:dyDescent="0.2">
      <c r="AA519" s="72"/>
      <c r="AB519" s="72"/>
      <c r="AC519" s="72"/>
      <c r="AD519" s="72"/>
      <c r="AE519" s="72"/>
      <c r="AG519" s="127"/>
      <c r="AN519" s="72"/>
      <c r="AO519" s="72"/>
      <c r="AP519" s="72"/>
      <c r="AQ519" s="72"/>
      <c r="AR519" s="72"/>
      <c r="AS519" s="72"/>
      <c r="AT519" s="72"/>
      <c r="AU519" s="72"/>
      <c r="AV519" s="72"/>
      <c r="AW519" s="72"/>
      <c r="AX519" s="72"/>
      <c r="AY519" s="72"/>
      <c r="AZ519" s="72"/>
      <c r="BA519" s="72"/>
      <c r="BB519" s="72"/>
      <c r="BC519" s="72"/>
      <c r="BD519" s="72"/>
      <c r="BE519" s="72"/>
      <c r="BF519" s="72"/>
      <c r="BG519" s="72"/>
      <c r="BH519" s="72"/>
      <c r="BI519" s="72"/>
      <c r="BJ519" s="72"/>
      <c r="BK519" s="72"/>
      <c r="BL519" s="72"/>
    </row>
    <row r="520" spans="27:64" x14ac:dyDescent="0.2">
      <c r="AA520" s="72"/>
      <c r="AB520" s="72"/>
      <c r="AC520" s="72"/>
      <c r="AD520" s="72"/>
      <c r="AE520" s="72"/>
      <c r="AG520" s="127"/>
      <c r="AN520" s="72"/>
      <c r="AO520" s="72"/>
      <c r="AP520" s="72"/>
      <c r="AQ520" s="72"/>
      <c r="AR520" s="72"/>
      <c r="AS520" s="72"/>
      <c r="AT520" s="72"/>
      <c r="AU520" s="72"/>
    </row>
    <row r="521" spans="27:64" x14ac:dyDescent="0.2">
      <c r="AA521" s="72"/>
      <c r="AB521" s="72"/>
      <c r="AC521" s="72"/>
      <c r="AD521" s="72"/>
      <c r="AE521" s="72"/>
      <c r="AG521" s="127"/>
      <c r="AN521" s="72"/>
      <c r="AO521" s="72"/>
      <c r="AP521" s="72"/>
      <c r="AQ521" s="72"/>
      <c r="AR521" s="72"/>
      <c r="AS521" s="72"/>
      <c r="AT521" s="72"/>
      <c r="AU521" s="72"/>
    </row>
    <row r="522" spans="27:64" x14ac:dyDescent="0.2">
      <c r="AA522" s="72"/>
      <c r="AB522" s="72"/>
      <c r="AC522" s="72"/>
      <c r="AD522" s="72"/>
      <c r="AE522" s="72"/>
      <c r="AG522" s="127"/>
      <c r="AN522" s="72"/>
      <c r="AO522" s="72"/>
      <c r="AP522" s="72"/>
      <c r="AQ522" s="72"/>
      <c r="AR522" s="72"/>
      <c r="AS522" s="72"/>
      <c r="AT522" s="72"/>
      <c r="AU522" s="72"/>
    </row>
    <row r="523" spans="27:64" x14ac:dyDescent="0.2">
      <c r="AA523" s="72"/>
      <c r="AB523" s="72"/>
      <c r="AC523" s="72"/>
      <c r="AD523" s="72"/>
      <c r="AE523" s="72"/>
      <c r="AG523" s="127"/>
      <c r="AN523" s="72"/>
      <c r="AO523" s="72"/>
      <c r="AP523" s="72"/>
      <c r="AQ523" s="72"/>
      <c r="AR523" s="72"/>
      <c r="AS523" s="72"/>
      <c r="AT523" s="72"/>
      <c r="AU523" s="72"/>
    </row>
    <row r="524" spans="27:64" x14ac:dyDescent="0.2">
      <c r="AA524" s="72"/>
      <c r="AB524" s="72"/>
      <c r="AC524" s="72"/>
      <c r="AD524" s="72"/>
      <c r="AE524" s="72"/>
      <c r="AG524" s="127"/>
      <c r="AN524" s="72"/>
      <c r="AO524" s="72"/>
      <c r="AP524" s="72"/>
      <c r="AQ524" s="72"/>
      <c r="AR524" s="72"/>
      <c r="AS524" s="72"/>
      <c r="AT524" s="72"/>
      <c r="AU524" s="72"/>
    </row>
    <row r="525" spans="27:64" x14ac:dyDescent="0.2">
      <c r="AA525" s="72"/>
      <c r="AB525" s="72"/>
      <c r="AC525" s="72"/>
      <c r="AD525" s="72"/>
      <c r="AE525" s="72"/>
      <c r="AG525" s="127"/>
      <c r="AN525" s="72"/>
      <c r="AO525" s="72"/>
      <c r="AP525" s="72"/>
      <c r="AQ525" s="72"/>
      <c r="AR525" s="72"/>
      <c r="AS525" s="72"/>
      <c r="AT525" s="72"/>
      <c r="AU525" s="72"/>
    </row>
    <row r="526" spans="27:64" x14ac:dyDescent="0.2">
      <c r="AA526" s="72"/>
      <c r="AB526" s="72"/>
      <c r="AC526" s="72"/>
      <c r="AD526" s="72"/>
      <c r="AE526" s="72"/>
      <c r="AG526" s="127"/>
      <c r="AN526" s="72"/>
      <c r="AO526" s="72"/>
      <c r="AP526" s="72"/>
      <c r="AQ526" s="72"/>
      <c r="AR526" s="72"/>
      <c r="AS526" s="72"/>
      <c r="AT526" s="72"/>
      <c r="AU526" s="72"/>
    </row>
    <row r="527" spans="27:64" x14ac:dyDescent="0.2">
      <c r="AA527" s="72"/>
      <c r="AB527" s="72"/>
      <c r="AC527" s="72"/>
      <c r="AD527" s="72"/>
      <c r="AE527" s="72"/>
      <c r="AG527" s="127"/>
      <c r="AN527" s="72"/>
      <c r="AO527" s="72"/>
      <c r="AP527" s="72"/>
      <c r="AQ527" s="72"/>
      <c r="AR527" s="72"/>
      <c r="AS527" s="72"/>
      <c r="AT527" s="72"/>
      <c r="AU527" s="72"/>
    </row>
    <row r="528" spans="27:64" x14ac:dyDescent="0.2">
      <c r="AA528" s="72"/>
      <c r="AB528" s="72"/>
      <c r="AC528" s="72"/>
      <c r="AD528" s="72"/>
      <c r="AE528" s="72"/>
      <c r="AG528" s="127"/>
      <c r="AN528" s="72"/>
      <c r="AO528" s="72"/>
      <c r="AP528" s="72"/>
      <c r="AQ528" s="72"/>
      <c r="AR528" s="72"/>
      <c r="AS528" s="72"/>
      <c r="AT528" s="72"/>
      <c r="AU528" s="72"/>
      <c r="AV528" s="72"/>
      <c r="AX528" s="72"/>
    </row>
    <row r="529" spans="27:64" x14ac:dyDescent="0.2">
      <c r="AA529" s="72"/>
      <c r="AB529" s="72"/>
      <c r="AC529" s="72"/>
      <c r="AD529" s="72"/>
      <c r="AE529" s="72"/>
      <c r="AG529" s="127"/>
      <c r="AN529" s="72"/>
      <c r="AO529" s="72"/>
      <c r="AP529" s="72"/>
      <c r="AQ529" s="72"/>
      <c r="AR529" s="72"/>
      <c r="AS529" s="72"/>
      <c r="AT529" s="72"/>
      <c r="AU529" s="72"/>
    </row>
    <row r="530" spans="27:64" x14ac:dyDescent="0.2">
      <c r="AA530" s="72"/>
      <c r="AB530" s="72"/>
      <c r="AC530" s="72"/>
      <c r="AD530" s="72"/>
      <c r="AE530" s="72"/>
      <c r="AG530" s="127"/>
      <c r="AN530" s="72"/>
      <c r="AO530" s="72"/>
      <c r="AP530" s="72"/>
      <c r="AQ530" s="72"/>
      <c r="AR530" s="72"/>
      <c r="AS530" s="72"/>
      <c r="AT530" s="72"/>
      <c r="AU530" s="72"/>
    </row>
    <row r="531" spans="27:64" x14ac:dyDescent="0.2">
      <c r="AA531" s="72"/>
      <c r="AB531" s="72"/>
      <c r="AC531" s="72"/>
      <c r="AD531" s="72"/>
      <c r="AE531" s="72"/>
      <c r="AG531" s="127"/>
      <c r="AN531" s="72"/>
      <c r="AO531" s="72"/>
      <c r="AP531" s="72"/>
      <c r="AQ531" s="72"/>
      <c r="AR531" s="72"/>
      <c r="AS531" s="72"/>
      <c r="AT531" s="72"/>
      <c r="AU531" s="72"/>
    </row>
    <row r="532" spans="27:64" x14ac:dyDescent="0.2">
      <c r="AA532" s="72"/>
      <c r="AB532" s="72"/>
      <c r="AC532" s="72"/>
      <c r="AD532" s="72"/>
      <c r="AE532" s="72"/>
      <c r="AG532" s="127"/>
      <c r="AN532" s="72"/>
      <c r="AO532" s="72"/>
      <c r="AP532" s="72"/>
      <c r="AQ532" s="72"/>
      <c r="AR532" s="72"/>
      <c r="AS532" s="72"/>
      <c r="AT532" s="72"/>
      <c r="AU532" s="72"/>
    </row>
    <row r="533" spans="27:64" x14ac:dyDescent="0.2">
      <c r="AA533" s="72"/>
      <c r="AB533" s="72"/>
      <c r="AC533" s="72"/>
      <c r="AD533" s="72"/>
      <c r="AE533" s="72"/>
      <c r="AG533" s="127"/>
      <c r="AN533" s="72"/>
      <c r="AO533" s="72"/>
      <c r="AP533" s="72"/>
      <c r="AQ533" s="72"/>
      <c r="AR533" s="72"/>
      <c r="AS533" s="72"/>
      <c r="AT533" s="72"/>
      <c r="AU533" s="72"/>
    </row>
    <row r="534" spans="27:64" x14ac:dyDescent="0.2">
      <c r="AA534" s="72"/>
      <c r="AB534" s="72"/>
      <c r="AC534" s="72"/>
      <c r="AD534" s="72"/>
      <c r="AE534" s="72"/>
      <c r="AG534" s="127"/>
      <c r="AN534" s="72"/>
      <c r="AO534" s="72"/>
      <c r="AP534" s="72"/>
      <c r="AQ534" s="72"/>
      <c r="AR534" s="72"/>
      <c r="AS534" s="72"/>
      <c r="AT534" s="72"/>
      <c r="AU534" s="72"/>
      <c r="AV534" s="72"/>
      <c r="AW534" s="72"/>
      <c r="AX534" s="72"/>
      <c r="AY534" s="72"/>
      <c r="AZ534" s="72"/>
      <c r="BA534" s="72"/>
      <c r="BB534" s="72"/>
      <c r="BC534" s="72"/>
      <c r="BD534" s="72"/>
      <c r="BE534" s="72"/>
      <c r="BF534" s="72"/>
      <c r="BG534" s="72"/>
      <c r="BH534" s="72"/>
      <c r="BI534" s="72"/>
      <c r="BJ534" s="72"/>
      <c r="BK534" s="72"/>
      <c r="BL534" s="72"/>
    </row>
    <row r="535" spans="27:64" x14ac:dyDescent="0.2">
      <c r="AA535" s="72"/>
      <c r="AB535" s="72"/>
      <c r="AC535" s="72"/>
      <c r="AD535" s="72"/>
      <c r="AE535" s="72"/>
      <c r="AG535" s="127"/>
      <c r="AN535" s="72"/>
      <c r="AO535" s="72"/>
      <c r="AP535" s="72"/>
      <c r="AQ535" s="72"/>
      <c r="AR535" s="72"/>
      <c r="AS535" s="72"/>
      <c r="AT535" s="72"/>
      <c r="AU535" s="72"/>
    </row>
    <row r="536" spans="27:64" x14ac:dyDescent="0.2">
      <c r="AA536" s="72"/>
      <c r="AB536" s="72"/>
      <c r="AC536" s="72"/>
      <c r="AD536" s="72"/>
      <c r="AE536" s="72"/>
      <c r="AG536" s="127"/>
      <c r="AN536" s="72"/>
      <c r="AO536" s="72"/>
      <c r="AP536" s="72"/>
      <c r="AQ536" s="72"/>
      <c r="AR536" s="72"/>
      <c r="AS536" s="72"/>
      <c r="AT536" s="72"/>
      <c r="AU536" s="72"/>
    </row>
    <row r="537" spans="27:64" x14ac:dyDescent="0.2">
      <c r="AA537" s="72"/>
      <c r="AB537" s="72"/>
      <c r="AC537" s="72"/>
      <c r="AD537" s="72"/>
      <c r="AE537" s="72"/>
      <c r="AG537" s="127"/>
      <c r="AN537" s="72"/>
      <c r="AO537" s="72"/>
      <c r="AP537" s="72"/>
      <c r="AQ537" s="72"/>
      <c r="AR537" s="72"/>
      <c r="AS537" s="72"/>
      <c r="AT537" s="72"/>
      <c r="AU537" s="72"/>
    </row>
    <row r="538" spans="27:64" x14ac:dyDescent="0.2">
      <c r="AA538" s="72"/>
      <c r="AB538" s="72"/>
      <c r="AC538" s="72"/>
      <c r="AD538" s="72"/>
      <c r="AE538" s="72"/>
      <c r="AG538" s="127"/>
      <c r="AN538" s="72"/>
      <c r="AO538" s="72"/>
      <c r="AP538" s="72"/>
      <c r="AQ538" s="72"/>
      <c r="AR538" s="72"/>
      <c r="AS538" s="72"/>
      <c r="AT538" s="72"/>
      <c r="AU538" s="72"/>
    </row>
    <row r="539" spans="27:64" x14ac:dyDescent="0.2">
      <c r="AA539" s="72"/>
      <c r="AB539" s="72"/>
      <c r="AC539" s="72"/>
      <c r="AD539" s="72"/>
      <c r="AE539" s="72"/>
      <c r="AG539" s="127"/>
      <c r="AN539" s="72"/>
      <c r="AO539" s="72"/>
      <c r="AP539" s="72"/>
      <c r="AQ539" s="72"/>
      <c r="AR539" s="72"/>
      <c r="AS539" s="72"/>
      <c r="AT539" s="72"/>
      <c r="AU539" s="72"/>
    </row>
    <row r="540" spans="27:64" x14ac:dyDescent="0.2">
      <c r="AA540" s="72"/>
      <c r="AB540" s="72"/>
      <c r="AC540" s="72"/>
      <c r="AD540" s="72"/>
      <c r="AE540" s="72"/>
      <c r="AG540" s="127"/>
      <c r="AN540" s="72"/>
      <c r="AO540" s="72"/>
      <c r="AP540" s="72"/>
      <c r="AQ540" s="72"/>
      <c r="AR540" s="72"/>
      <c r="AS540" s="72"/>
      <c r="AT540" s="72"/>
      <c r="AU540" s="72"/>
    </row>
    <row r="541" spans="27:64" x14ac:dyDescent="0.2">
      <c r="AA541" s="72"/>
      <c r="AB541" s="72"/>
      <c r="AC541" s="72"/>
      <c r="AD541" s="72"/>
      <c r="AE541" s="72"/>
      <c r="AG541" s="127"/>
      <c r="AN541" s="72"/>
      <c r="AO541" s="72"/>
      <c r="AP541" s="72"/>
      <c r="AQ541" s="72"/>
      <c r="AR541" s="72"/>
      <c r="AS541" s="72"/>
      <c r="AT541" s="72"/>
      <c r="AU541" s="72"/>
    </row>
    <row r="542" spans="27:64" x14ac:dyDescent="0.2">
      <c r="AA542" s="72"/>
      <c r="AB542" s="72"/>
      <c r="AC542" s="72"/>
      <c r="AD542" s="72"/>
      <c r="AE542" s="72"/>
      <c r="AG542" s="127"/>
      <c r="AN542" s="72"/>
      <c r="AO542" s="72"/>
      <c r="AP542" s="72"/>
      <c r="AQ542" s="72"/>
      <c r="AR542" s="72"/>
      <c r="AS542" s="72"/>
      <c r="AT542" s="72"/>
      <c r="AU542" s="72"/>
    </row>
    <row r="543" spans="27:64" x14ac:dyDescent="0.2">
      <c r="AA543" s="72"/>
      <c r="AB543" s="72"/>
      <c r="AC543" s="72"/>
      <c r="AD543" s="72"/>
      <c r="AE543" s="72"/>
      <c r="AG543" s="127"/>
      <c r="AN543" s="72"/>
      <c r="AO543" s="72"/>
      <c r="AP543" s="72"/>
      <c r="AQ543" s="72"/>
      <c r="AR543" s="72"/>
      <c r="AS543" s="72"/>
      <c r="AT543" s="72"/>
      <c r="AU543" s="72"/>
    </row>
    <row r="544" spans="27:64" x14ac:dyDescent="0.2">
      <c r="AA544" s="72"/>
      <c r="AB544" s="72"/>
      <c r="AC544" s="72"/>
      <c r="AD544" s="72"/>
      <c r="AE544" s="72"/>
      <c r="AG544" s="127"/>
      <c r="AN544" s="72"/>
      <c r="AO544" s="72"/>
      <c r="AP544" s="72"/>
      <c r="AQ544" s="72"/>
      <c r="AR544" s="72"/>
      <c r="AS544" s="72"/>
      <c r="AT544" s="72"/>
      <c r="AU544" s="72"/>
    </row>
    <row r="545" spans="27:48" x14ac:dyDescent="0.2">
      <c r="AA545" s="72"/>
      <c r="AB545" s="72"/>
      <c r="AC545" s="72"/>
      <c r="AD545" s="72"/>
      <c r="AE545" s="72"/>
      <c r="AG545" s="127"/>
      <c r="AN545" s="72"/>
      <c r="AO545" s="72"/>
      <c r="AP545" s="72"/>
      <c r="AQ545" s="72"/>
      <c r="AR545" s="72"/>
      <c r="AS545" s="72"/>
      <c r="AT545" s="72"/>
      <c r="AU545" s="72"/>
    </row>
    <row r="546" spans="27:48" x14ac:dyDescent="0.2">
      <c r="AA546" s="72"/>
      <c r="AB546" s="72"/>
      <c r="AC546" s="72"/>
      <c r="AD546" s="72"/>
      <c r="AE546" s="72"/>
      <c r="AG546" s="127"/>
      <c r="AN546" s="72"/>
      <c r="AO546" s="72"/>
      <c r="AP546" s="72"/>
      <c r="AQ546" s="72"/>
      <c r="AR546" s="72"/>
      <c r="AS546" s="72"/>
      <c r="AT546" s="72"/>
      <c r="AU546" s="72"/>
    </row>
    <row r="547" spans="27:48" x14ac:dyDescent="0.2">
      <c r="AA547" s="72"/>
      <c r="AB547" s="72"/>
      <c r="AC547" s="72"/>
      <c r="AD547" s="72"/>
      <c r="AE547" s="72"/>
      <c r="AG547" s="127"/>
      <c r="AN547" s="72"/>
      <c r="AO547" s="72"/>
      <c r="AP547" s="72"/>
      <c r="AQ547" s="72"/>
      <c r="AR547" s="72"/>
      <c r="AS547" s="72"/>
      <c r="AT547" s="72"/>
      <c r="AU547" s="72"/>
    </row>
    <row r="548" spans="27:48" x14ac:dyDescent="0.2">
      <c r="AA548" s="72"/>
      <c r="AB548" s="72"/>
      <c r="AC548" s="72"/>
      <c r="AD548" s="72"/>
      <c r="AE548" s="72"/>
      <c r="AG548" s="127"/>
      <c r="AN548" s="72"/>
      <c r="AO548" s="72"/>
      <c r="AP548" s="72"/>
      <c r="AQ548" s="72"/>
      <c r="AR548" s="72"/>
      <c r="AS548" s="72"/>
      <c r="AT548" s="72"/>
      <c r="AU548" s="72"/>
    </row>
    <row r="549" spans="27:48" x14ac:dyDescent="0.2">
      <c r="AA549" s="72"/>
      <c r="AB549" s="72"/>
      <c r="AC549" s="72"/>
      <c r="AD549" s="72"/>
      <c r="AE549" s="72"/>
      <c r="AG549" s="127"/>
      <c r="AN549" s="72"/>
      <c r="AO549" s="72"/>
      <c r="AP549" s="72"/>
      <c r="AQ549" s="72"/>
      <c r="AR549" s="72"/>
      <c r="AS549" s="72"/>
      <c r="AT549" s="72"/>
      <c r="AU549" s="72"/>
    </row>
    <row r="550" spans="27:48" x14ac:dyDescent="0.2">
      <c r="AA550" s="72"/>
      <c r="AB550" s="72"/>
      <c r="AC550" s="72"/>
      <c r="AD550" s="72"/>
      <c r="AE550" s="72"/>
      <c r="AG550" s="127"/>
      <c r="AN550" s="72"/>
      <c r="AO550" s="72"/>
      <c r="AP550" s="72"/>
      <c r="AQ550" s="72"/>
      <c r="AR550" s="72"/>
      <c r="AS550" s="72"/>
      <c r="AT550" s="72"/>
      <c r="AU550" s="72"/>
    </row>
    <row r="551" spans="27:48" x14ac:dyDescent="0.2">
      <c r="AA551" s="72"/>
      <c r="AB551" s="72"/>
      <c r="AC551" s="72"/>
      <c r="AD551" s="72"/>
      <c r="AE551" s="72"/>
      <c r="AG551" s="127"/>
      <c r="AN551" s="72"/>
      <c r="AO551" s="72"/>
      <c r="AP551" s="72"/>
      <c r="AQ551" s="72"/>
      <c r="AR551" s="72"/>
      <c r="AS551" s="72"/>
      <c r="AT551" s="72"/>
      <c r="AU551" s="72"/>
    </row>
    <row r="552" spans="27:48" x14ac:dyDescent="0.2">
      <c r="AA552" s="72"/>
      <c r="AB552" s="72"/>
      <c r="AC552" s="72"/>
      <c r="AD552" s="72"/>
      <c r="AE552" s="72"/>
      <c r="AG552" s="127"/>
      <c r="AN552" s="72"/>
      <c r="AO552" s="72"/>
      <c r="AP552" s="72"/>
      <c r="AQ552" s="72"/>
      <c r="AR552" s="72"/>
      <c r="AS552" s="72"/>
      <c r="AT552" s="72"/>
      <c r="AU552" s="72"/>
    </row>
    <row r="553" spans="27:48" x14ac:dyDescent="0.2">
      <c r="AA553" s="72"/>
      <c r="AB553" s="72"/>
      <c r="AC553" s="72"/>
      <c r="AD553" s="72"/>
      <c r="AE553" s="72"/>
      <c r="AG553" s="127"/>
      <c r="AN553" s="72"/>
      <c r="AO553" s="72"/>
      <c r="AP553" s="72"/>
      <c r="AQ553" s="72"/>
      <c r="AR553" s="72"/>
      <c r="AS553" s="72"/>
      <c r="AT553" s="72"/>
      <c r="AU553" s="72"/>
    </row>
    <row r="554" spans="27:48" x14ac:dyDescent="0.2">
      <c r="AA554" s="72"/>
      <c r="AB554" s="72"/>
      <c r="AC554" s="72"/>
      <c r="AD554" s="72"/>
      <c r="AE554" s="72"/>
      <c r="AG554" s="127"/>
      <c r="AN554" s="72"/>
      <c r="AO554" s="72"/>
      <c r="AP554" s="72"/>
      <c r="AQ554" s="72"/>
      <c r="AR554" s="72"/>
      <c r="AS554" s="72"/>
      <c r="AT554" s="72"/>
      <c r="AU554" s="72"/>
    </row>
    <row r="555" spans="27:48" x14ac:dyDescent="0.2">
      <c r="AA555" s="72"/>
      <c r="AB555" s="72"/>
      <c r="AC555" s="72"/>
      <c r="AD555" s="72"/>
      <c r="AE555" s="72"/>
      <c r="AG555" s="127"/>
      <c r="AN555" s="72"/>
      <c r="AO555" s="72"/>
      <c r="AP555" s="72"/>
      <c r="AQ555" s="72"/>
      <c r="AR555" s="72"/>
      <c r="AS555" s="72"/>
      <c r="AT555" s="72"/>
      <c r="AU555" s="72"/>
    </row>
    <row r="556" spans="27:48" x14ac:dyDescent="0.2">
      <c r="AA556" s="72"/>
      <c r="AB556" s="72"/>
      <c r="AC556" s="72"/>
      <c r="AD556" s="72"/>
      <c r="AE556" s="72"/>
      <c r="AG556" s="127"/>
      <c r="AN556" s="72"/>
      <c r="AO556" s="72"/>
      <c r="AP556" s="72"/>
      <c r="AQ556" s="72"/>
      <c r="AR556" s="72"/>
      <c r="AS556" s="72"/>
      <c r="AT556" s="72"/>
      <c r="AU556" s="72"/>
    </row>
    <row r="557" spans="27:48" x14ac:dyDescent="0.2">
      <c r="AA557" s="72"/>
      <c r="AB557" s="72"/>
      <c r="AC557" s="72"/>
      <c r="AD557" s="72"/>
      <c r="AE557" s="72"/>
      <c r="AG557" s="127"/>
      <c r="AN557" s="72"/>
      <c r="AO557" s="72"/>
      <c r="AP557" s="72"/>
      <c r="AQ557" s="72"/>
      <c r="AR557" s="72"/>
      <c r="AS557" s="72"/>
      <c r="AT557" s="72"/>
      <c r="AU557" s="72"/>
    </row>
    <row r="558" spans="27:48" x14ac:dyDescent="0.2">
      <c r="AA558" s="72"/>
      <c r="AB558" s="72"/>
      <c r="AC558" s="72"/>
      <c r="AD558" s="72"/>
      <c r="AE558" s="72"/>
      <c r="AG558" s="127"/>
      <c r="AN558" s="72"/>
      <c r="AO558" s="72"/>
      <c r="AP558" s="72"/>
      <c r="AQ558" s="72"/>
      <c r="AR558" s="72"/>
      <c r="AS558" s="72"/>
      <c r="AT558" s="72"/>
      <c r="AU558" s="72"/>
    </row>
    <row r="559" spans="27:48" x14ac:dyDescent="0.2">
      <c r="AA559" s="72"/>
      <c r="AB559" s="72"/>
      <c r="AC559" s="72"/>
      <c r="AD559" s="72"/>
      <c r="AE559" s="72"/>
      <c r="AG559" s="127"/>
      <c r="AN559" s="72"/>
      <c r="AO559" s="72"/>
      <c r="AP559" s="72"/>
      <c r="AQ559" s="72"/>
      <c r="AR559" s="72"/>
      <c r="AS559" s="72"/>
      <c r="AT559" s="72"/>
      <c r="AU559" s="72"/>
      <c r="AV559" s="72"/>
    </row>
    <row r="560" spans="27:48" x14ac:dyDescent="0.2">
      <c r="AA560" s="72"/>
      <c r="AB560" s="72"/>
      <c r="AC560" s="72"/>
      <c r="AD560" s="72"/>
      <c r="AE560" s="72"/>
      <c r="AG560" s="127"/>
      <c r="AN560" s="72"/>
      <c r="AO560" s="72"/>
      <c r="AP560" s="72"/>
      <c r="AQ560" s="72"/>
      <c r="AR560" s="72"/>
      <c r="AS560" s="72"/>
      <c r="AT560" s="72"/>
      <c r="AU560" s="72"/>
    </row>
    <row r="561" spans="27:47" x14ac:dyDescent="0.2">
      <c r="AA561" s="72"/>
      <c r="AB561" s="72"/>
      <c r="AC561" s="72"/>
      <c r="AD561" s="72"/>
      <c r="AE561" s="72"/>
      <c r="AG561" s="127"/>
      <c r="AN561" s="72"/>
      <c r="AO561" s="72"/>
      <c r="AP561" s="72"/>
      <c r="AQ561" s="72"/>
      <c r="AR561" s="72"/>
      <c r="AS561" s="72"/>
      <c r="AT561" s="72"/>
      <c r="AU561" s="72"/>
    </row>
    <row r="562" spans="27:47" x14ac:dyDescent="0.2">
      <c r="AA562" s="72"/>
      <c r="AB562" s="72"/>
      <c r="AC562" s="72"/>
      <c r="AD562" s="72"/>
      <c r="AE562" s="72"/>
      <c r="AG562" s="127"/>
      <c r="AN562" s="72"/>
      <c r="AO562" s="72"/>
      <c r="AP562" s="72"/>
      <c r="AQ562" s="72"/>
      <c r="AR562" s="72"/>
      <c r="AS562" s="72"/>
      <c r="AT562" s="72"/>
      <c r="AU562" s="72"/>
    </row>
    <row r="563" spans="27:47" x14ac:dyDescent="0.2">
      <c r="AA563" s="72"/>
      <c r="AB563" s="72"/>
      <c r="AC563" s="72"/>
      <c r="AD563" s="72"/>
      <c r="AE563" s="72"/>
      <c r="AG563" s="127"/>
      <c r="AN563" s="72"/>
      <c r="AO563" s="72"/>
      <c r="AP563" s="72"/>
      <c r="AQ563" s="72"/>
      <c r="AR563" s="72"/>
      <c r="AS563" s="72"/>
      <c r="AT563" s="72"/>
      <c r="AU563" s="72"/>
    </row>
    <row r="564" spans="27:47" x14ac:dyDescent="0.2">
      <c r="AA564" s="72"/>
      <c r="AB564" s="72"/>
      <c r="AC564" s="72"/>
      <c r="AD564" s="72"/>
      <c r="AE564" s="72"/>
      <c r="AG564" s="127"/>
      <c r="AN564" s="72"/>
      <c r="AO564" s="72"/>
      <c r="AP564" s="72"/>
      <c r="AQ564" s="72"/>
      <c r="AR564" s="72"/>
      <c r="AS564" s="72"/>
      <c r="AT564" s="72"/>
      <c r="AU564" s="72"/>
    </row>
    <row r="565" spans="27:47" x14ac:dyDescent="0.2">
      <c r="AA565" s="72"/>
      <c r="AB565" s="72"/>
      <c r="AC565" s="72"/>
      <c r="AD565" s="72"/>
      <c r="AE565" s="72"/>
      <c r="AG565" s="127"/>
      <c r="AN565" s="72"/>
      <c r="AO565" s="72"/>
      <c r="AP565" s="72"/>
      <c r="AQ565" s="72"/>
      <c r="AR565" s="72"/>
      <c r="AS565" s="72"/>
      <c r="AT565" s="72"/>
      <c r="AU565" s="72"/>
    </row>
    <row r="566" spans="27:47" x14ac:dyDescent="0.2">
      <c r="AA566" s="72"/>
      <c r="AB566" s="72"/>
      <c r="AC566" s="72"/>
      <c r="AD566" s="72"/>
      <c r="AE566" s="72"/>
      <c r="AG566" s="127"/>
      <c r="AN566" s="72"/>
      <c r="AO566" s="72"/>
      <c r="AP566" s="72"/>
      <c r="AQ566" s="72"/>
      <c r="AR566" s="72"/>
      <c r="AS566" s="72"/>
      <c r="AT566" s="72"/>
      <c r="AU566" s="72"/>
    </row>
    <row r="567" spans="27:47" x14ac:dyDescent="0.2">
      <c r="AA567" s="72"/>
      <c r="AB567" s="72"/>
      <c r="AC567" s="72"/>
      <c r="AD567" s="72"/>
      <c r="AE567" s="72"/>
      <c r="AG567" s="127"/>
      <c r="AN567" s="72"/>
      <c r="AO567" s="72"/>
      <c r="AP567" s="72"/>
      <c r="AQ567" s="72"/>
      <c r="AR567" s="72"/>
      <c r="AS567" s="72"/>
      <c r="AT567" s="72"/>
      <c r="AU567" s="72"/>
    </row>
    <row r="568" spans="27:47" x14ac:dyDescent="0.2">
      <c r="AA568" s="72"/>
      <c r="AB568" s="72"/>
      <c r="AC568" s="72"/>
      <c r="AD568" s="72"/>
      <c r="AE568" s="72"/>
      <c r="AG568" s="127"/>
      <c r="AN568" s="72"/>
      <c r="AO568" s="72"/>
      <c r="AP568" s="72"/>
      <c r="AQ568" s="72"/>
      <c r="AR568" s="72"/>
      <c r="AS568" s="72"/>
      <c r="AT568" s="72"/>
      <c r="AU568" s="72"/>
    </row>
    <row r="569" spans="27:47" x14ac:dyDescent="0.2">
      <c r="AA569" s="72"/>
      <c r="AB569" s="72"/>
      <c r="AC569" s="72"/>
      <c r="AD569" s="72"/>
      <c r="AE569" s="72"/>
      <c r="AG569" s="127"/>
      <c r="AN569" s="72"/>
      <c r="AO569" s="72"/>
      <c r="AP569" s="72"/>
      <c r="AQ569" s="72"/>
      <c r="AR569" s="72"/>
      <c r="AS569" s="72"/>
      <c r="AT569" s="72"/>
      <c r="AU569" s="72"/>
    </row>
    <row r="570" spans="27:47" x14ac:dyDescent="0.2">
      <c r="AA570" s="72"/>
      <c r="AB570" s="72"/>
      <c r="AC570" s="72"/>
      <c r="AD570" s="72"/>
      <c r="AE570" s="72"/>
      <c r="AG570" s="127"/>
      <c r="AN570" s="72"/>
      <c r="AO570" s="72"/>
      <c r="AP570" s="72"/>
      <c r="AQ570" s="72"/>
      <c r="AR570" s="72"/>
      <c r="AS570" s="72"/>
      <c r="AT570" s="72"/>
      <c r="AU570" s="72"/>
    </row>
    <row r="571" spans="27:47" x14ac:dyDescent="0.2">
      <c r="AA571" s="72"/>
      <c r="AB571" s="72"/>
      <c r="AC571" s="72"/>
      <c r="AD571" s="72"/>
      <c r="AE571" s="72"/>
      <c r="AG571" s="127"/>
      <c r="AN571" s="72"/>
      <c r="AO571" s="72"/>
      <c r="AP571" s="72"/>
      <c r="AQ571" s="72"/>
      <c r="AR571" s="72"/>
      <c r="AS571" s="72"/>
      <c r="AT571" s="72"/>
      <c r="AU571" s="72"/>
    </row>
    <row r="572" spans="27:47" x14ac:dyDescent="0.2">
      <c r="AA572" s="72"/>
      <c r="AB572" s="72"/>
      <c r="AC572" s="72"/>
      <c r="AD572" s="72"/>
      <c r="AE572" s="72"/>
      <c r="AG572" s="127"/>
      <c r="AN572" s="72"/>
      <c r="AO572" s="72"/>
      <c r="AP572" s="72"/>
      <c r="AQ572" s="72"/>
      <c r="AR572" s="72"/>
      <c r="AS572" s="72"/>
      <c r="AT572" s="72"/>
      <c r="AU572" s="72"/>
    </row>
    <row r="573" spans="27:47" x14ac:dyDescent="0.2">
      <c r="AA573" s="72"/>
      <c r="AB573" s="72"/>
      <c r="AC573" s="72"/>
      <c r="AD573" s="72"/>
      <c r="AE573" s="72"/>
      <c r="AG573" s="127"/>
      <c r="AN573" s="72"/>
      <c r="AO573" s="72"/>
      <c r="AP573" s="72"/>
      <c r="AQ573" s="72"/>
      <c r="AR573" s="72"/>
      <c r="AS573" s="72"/>
      <c r="AT573" s="72"/>
      <c r="AU573" s="72"/>
    </row>
    <row r="574" spans="27:47" x14ac:dyDescent="0.2">
      <c r="AA574" s="72"/>
      <c r="AB574" s="72"/>
      <c r="AC574" s="72"/>
      <c r="AD574" s="72"/>
      <c r="AE574" s="72"/>
      <c r="AG574" s="127"/>
      <c r="AN574" s="72"/>
      <c r="AO574" s="72"/>
      <c r="AP574" s="72"/>
      <c r="AQ574" s="72"/>
      <c r="AR574" s="72"/>
      <c r="AS574" s="72"/>
      <c r="AT574" s="72"/>
      <c r="AU574" s="72"/>
    </row>
    <row r="575" spans="27:47" x14ac:dyDescent="0.2">
      <c r="AA575" s="72"/>
      <c r="AB575" s="72"/>
      <c r="AC575" s="72"/>
      <c r="AD575" s="72"/>
      <c r="AE575" s="72"/>
      <c r="AG575" s="127"/>
      <c r="AN575" s="72"/>
      <c r="AO575" s="72"/>
      <c r="AP575" s="72"/>
      <c r="AQ575" s="72"/>
      <c r="AR575" s="72"/>
      <c r="AS575" s="72"/>
      <c r="AT575" s="72"/>
      <c r="AU575" s="72"/>
    </row>
    <row r="576" spans="27:47" x14ac:dyDescent="0.2">
      <c r="AA576" s="72"/>
      <c r="AB576" s="72"/>
      <c r="AC576" s="72"/>
      <c r="AD576" s="72"/>
      <c r="AE576" s="72"/>
      <c r="AG576" s="127"/>
      <c r="AN576" s="72"/>
      <c r="AO576" s="72"/>
      <c r="AP576" s="72"/>
      <c r="AQ576" s="72"/>
      <c r="AR576" s="72"/>
      <c r="AS576" s="72"/>
      <c r="AT576" s="72"/>
      <c r="AU576" s="72"/>
    </row>
    <row r="577" spans="27:48" x14ac:dyDescent="0.2">
      <c r="AA577" s="72"/>
      <c r="AB577" s="72"/>
      <c r="AC577" s="72"/>
      <c r="AD577" s="72"/>
      <c r="AE577" s="72"/>
      <c r="AG577" s="127"/>
      <c r="AN577" s="72"/>
      <c r="AO577" s="72"/>
      <c r="AP577" s="72"/>
      <c r="AQ577" s="72"/>
      <c r="AR577" s="72"/>
      <c r="AS577" s="72"/>
      <c r="AT577" s="72"/>
      <c r="AU577" s="72"/>
    </row>
    <row r="578" spans="27:48" x14ac:dyDescent="0.2">
      <c r="AA578" s="72"/>
      <c r="AB578" s="72"/>
      <c r="AC578" s="72"/>
      <c r="AD578" s="72"/>
      <c r="AE578" s="72"/>
      <c r="AG578" s="127"/>
      <c r="AN578" s="72"/>
      <c r="AO578" s="72"/>
      <c r="AP578" s="72"/>
      <c r="AQ578" s="72"/>
      <c r="AR578" s="72"/>
      <c r="AS578" s="72"/>
      <c r="AT578" s="72"/>
      <c r="AU578" s="72"/>
    </row>
    <row r="579" spans="27:48" x14ac:dyDescent="0.2">
      <c r="AA579" s="72"/>
      <c r="AB579" s="72"/>
      <c r="AC579" s="72"/>
      <c r="AD579" s="72"/>
      <c r="AE579" s="72"/>
      <c r="AG579" s="127"/>
      <c r="AN579" s="72"/>
      <c r="AO579" s="72"/>
      <c r="AP579" s="72"/>
      <c r="AQ579" s="72"/>
      <c r="AR579" s="72"/>
      <c r="AS579" s="72"/>
      <c r="AT579" s="72"/>
      <c r="AU579" s="72"/>
      <c r="AV579" s="72"/>
    </row>
    <row r="580" spans="27:48" x14ac:dyDescent="0.2">
      <c r="AA580" s="72"/>
      <c r="AB580" s="72"/>
      <c r="AC580" s="72"/>
      <c r="AD580" s="72"/>
      <c r="AE580" s="72"/>
      <c r="AG580" s="127"/>
      <c r="AN580" s="72"/>
      <c r="AO580" s="72"/>
      <c r="AP580" s="72"/>
      <c r="AQ580" s="72"/>
      <c r="AR580" s="72"/>
      <c r="AS580" s="72"/>
      <c r="AT580" s="72"/>
      <c r="AU580" s="72"/>
    </row>
    <row r="581" spans="27:48" x14ac:dyDescent="0.2">
      <c r="AA581" s="72"/>
      <c r="AB581" s="72"/>
      <c r="AC581" s="72"/>
      <c r="AD581" s="72"/>
      <c r="AE581" s="72"/>
      <c r="AG581" s="127"/>
      <c r="AN581" s="72"/>
      <c r="AO581" s="72"/>
      <c r="AP581" s="72"/>
      <c r="AQ581" s="72"/>
      <c r="AR581" s="72"/>
      <c r="AS581" s="72"/>
      <c r="AT581" s="72"/>
      <c r="AU581" s="72"/>
    </row>
    <row r="582" spans="27:48" x14ac:dyDescent="0.2">
      <c r="AA582" s="72"/>
      <c r="AB582" s="72"/>
      <c r="AC582" s="72"/>
      <c r="AD582" s="72"/>
      <c r="AE582" s="72"/>
      <c r="AG582" s="127"/>
      <c r="AN582" s="72"/>
      <c r="AO582" s="72"/>
      <c r="AP582" s="72"/>
      <c r="AQ582" s="72"/>
      <c r="AR582" s="72"/>
      <c r="AS582" s="72"/>
      <c r="AT582" s="72"/>
      <c r="AU582" s="72"/>
    </row>
    <row r="583" spans="27:48" x14ac:dyDescent="0.2">
      <c r="AA583" s="72"/>
      <c r="AB583" s="72"/>
      <c r="AC583" s="72"/>
      <c r="AD583" s="72"/>
      <c r="AE583" s="72"/>
      <c r="AG583" s="127"/>
      <c r="AN583" s="72"/>
      <c r="AO583" s="72"/>
      <c r="AP583" s="72"/>
      <c r="AQ583" s="72"/>
      <c r="AR583" s="72"/>
      <c r="AS583" s="72"/>
      <c r="AT583" s="72"/>
      <c r="AU583" s="72"/>
    </row>
    <row r="584" spans="27:48" x14ac:dyDescent="0.2">
      <c r="AA584" s="72"/>
      <c r="AB584" s="72"/>
      <c r="AC584" s="72"/>
      <c r="AD584" s="72"/>
      <c r="AE584" s="72"/>
      <c r="AG584" s="127"/>
      <c r="AN584" s="72"/>
      <c r="AO584" s="72"/>
      <c r="AP584" s="72"/>
      <c r="AQ584" s="72"/>
      <c r="AR584" s="72"/>
      <c r="AS584" s="72"/>
      <c r="AT584" s="72"/>
      <c r="AU584" s="72"/>
    </row>
    <row r="585" spans="27:48" x14ac:dyDescent="0.2">
      <c r="AA585" s="72"/>
      <c r="AB585" s="72"/>
      <c r="AC585" s="72"/>
      <c r="AD585" s="72"/>
      <c r="AE585" s="72"/>
      <c r="AG585" s="127"/>
      <c r="AN585" s="72"/>
      <c r="AO585" s="72"/>
      <c r="AP585" s="72"/>
      <c r="AQ585" s="72"/>
      <c r="AR585" s="72"/>
      <c r="AS585" s="72"/>
      <c r="AT585" s="72"/>
      <c r="AU585" s="72"/>
    </row>
    <row r="586" spans="27:48" x14ac:dyDescent="0.2">
      <c r="AA586" s="72"/>
      <c r="AB586" s="72"/>
      <c r="AC586" s="72"/>
      <c r="AD586" s="72"/>
      <c r="AE586" s="72"/>
      <c r="AG586" s="127"/>
      <c r="AN586" s="72"/>
      <c r="AO586" s="72"/>
      <c r="AP586" s="72"/>
      <c r="AQ586" s="72"/>
      <c r="AR586" s="72"/>
      <c r="AS586" s="72"/>
      <c r="AT586" s="72"/>
      <c r="AU586" s="72"/>
    </row>
    <row r="587" spans="27:48" x14ac:dyDescent="0.2">
      <c r="AA587" s="72"/>
      <c r="AB587" s="72"/>
      <c r="AC587" s="72"/>
      <c r="AD587" s="72"/>
      <c r="AE587" s="72"/>
      <c r="AG587" s="127"/>
      <c r="AN587" s="72"/>
      <c r="AO587" s="72"/>
      <c r="AP587" s="72"/>
      <c r="AQ587" s="72"/>
      <c r="AR587" s="72"/>
      <c r="AS587" s="72"/>
      <c r="AT587" s="72"/>
      <c r="AU587" s="72"/>
    </row>
    <row r="588" spans="27:48" x14ac:dyDescent="0.2">
      <c r="AA588" s="72"/>
      <c r="AB588" s="72"/>
      <c r="AC588" s="72"/>
      <c r="AD588" s="72"/>
      <c r="AE588" s="72"/>
      <c r="AG588" s="127"/>
      <c r="AN588" s="72"/>
      <c r="AO588" s="72"/>
      <c r="AP588" s="72"/>
      <c r="AQ588" s="72"/>
      <c r="AR588" s="72"/>
      <c r="AS588" s="72"/>
      <c r="AT588" s="72"/>
      <c r="AU588" s="72"/>
    </row>
    <row r="589" spans="27:48" x14ac:dyDescent="0.2">
      <c r="AA589" s="72"/>
      <c r="AB589" s="72"/>
      <c r="AC589" s="72"/>
      <c r="AD589" s="72"/>
      <c r="AE589" s="72"/>
      <c r="AG589" s="127"/>
      <c r="AN589" s="72"/>
      <c r="AO589" s="72"/>
      <c r="AP589" s="72"/>
      <c r="AQ589" s="72"/>
      <c r="AR589" s="72"/>
      <c r="AS589" s="72"/>
      <c r="AT589" s="72"/>
      <c r="AU589" s="72"/>
    </row>
    <row r="590" spans="27:48" x14ac:dyDescent="0.2">
      <c r="AA590" s="72"/>
      <c r="AB590" s="72"/>
      <c r="AC590" s="72"/>
      <c r="AD590" s="72"/>
      <c r="AE590" s="72"/>
      <c r="AG590" s="127"/>
      <c r="AN590" s="72"/>
      <c r="AO590" s="72"/>
      <c r="AP590" s="72"/>
      <c r="AQ590" s="72"/>
      <c r="AR590" s="72"/>
      <c r="AS590" s="72"/>
      <c r="AT590" s="72"/>
      <c r="AU590" s="72"/>
    </row>
    <row r="591" spans="27:48" x14ac:dyDescent="0.2">
      <c r="AA591" s="72"/>
      <c r="AB591" s="72"/>
      <c r="AC591" s="72"/>
      <c r="AD591" s="72"/>
      <c r="AE591" s="72"/>
      <c r="AG591" s="127"/>
      <c r="AN591" s="72"/>
      <c r="AO591" s="72"/>
      <c r="AP591" s="72"/>
      <c r="AQ591" s="72"/>
      <c r="AR591" s="72"/>
      <c r="AS591" s="72"/>
      <c r="AT591" s="72"/>
      <c r="AU591" s="72"/>
      <c r="AV591" s="72"/>
    </row>
    <row r="592" spans="27:48" x14ac:dyDescent="0.2">
      <c r="AA592" s="72"/>
      <c r="AB592" s="72"/>
      <c r="AC592" s="72"/>
      <c r="AD592" s="72"/>
      <c r="AE592" s="72"/>
      <c r="AG592" s="127"/>
      <c r="AN592" s="72"/>
      <c r="AO592" s="72"/>
      <c r="AP592" s="72"/>
      <c r="AQ592" s="72"/>
      <c r="AR592" s="72"/>
      <c r="AS592" s="72"/>
      <c r="AT592" s="72"/>
      <c r="AU592" s="72"/>
      <c r="AV592" s="72"/>
    </row>
    <row r="593" spans="27:64" x14ac:dyDescent="0.2">
      <c r="AA593" s="72"/>
      <c r="AB593" s="72"/>
      <c r="AC593" s="72"/>
      <c r="AD593" s="72"/>
      <c r="AE593" s="72"/>
      <c r="AG593" s="127"/>
      <c r="AN593" s="72"/>
      <c r="AO593" s="72"/>
      <c r="AP593" s="72"/>
      <c r="AQ593" s="72"/>
      <c r="AR593" s="72"/>
      <c r="AS593" s="72"/>
      <c r="AT593" s="72"/>
      <c r="AU593" s="72"/>
      <c r="AV593" s="72"/>
      <c r="AX593" s="72"/>
    </row>
    <row r="594" spans="27:64" x14ac:dyDescent="0.2">
      <c r="AA594" s="72"/>
      <c r="AB594" s="72"/>
      <c r="AC594" s="72"/>
      <c r="AD594" s="72"/>
      <c r="AE594" s="72"/>
      <c r="AG594" s="127"/>
      <c r="AN594" s="72"/>
      <c r="AO594" s="72"/>
      <c r="AP594" s="72"/>
      <c r="AQ594" s="72"/>
      <c r="AR594" s="72"/>
      <c r="AS594" s="72"/>
      <c r="AT594" s="72"/>
      <c r="AU594" s="72"/>
      <c r="AV594" s="72"/>
    </row>
    <row r="595" spans="27:64" x14ac:dyDescent="0.2">
      <c r="AA595" s="72"/>
      <c r="AB595" s="72"/>
      <c r="AC595" s="72"/>
      <c r="AD595" s="72"/>
      <c r="AE595" s="72"/>
      <c r="AG595" s="127"/>
      <c r="AN595" s="72"/>
      <c r="AO595" s="72"/>
      <c r="AP595" s="72"/>
      <c r="AQ595" s="72"/>
      <c r="AR595" s="72"/>
      <c r="AS595" s="72"/>
      <c r="AT595" s="72"/>
      <c r="AU595" s="72"/>
    </row>
    <row r="596" spans="27:64" x14ac:dyDescent="0.2">
      <c r="AA596" s="72"/>
      <c r="AB596" s="72"/>
      <c r="AC596" s="72"/>
      <c r="AD596" s="72"/>
      <c r="AE596" s="72"/>
      <c r="AG596" s="127"/>
      <c r="AN596" s="72"/>
      <c r="AO596" s="72"/>
      <c r="AP596" s="72"/>
      <c r="AQ596" s="72"/>
      <c r="AR596" s="72"/>
      <c r="AS596" s="72"/>
      <c r="AT596" s="72"/>
      <c r="AU596" s="72"/>
    </row>
    <row r="597" spans="27:64" x14ac:dyDescent="0.2">
      <c r="AA597" s="72"/>
      <c r="AB597" s="72"/>
      <c r="AC597" s="72"/>
      <c r="AD597" s="72"/>
      <c r="AE597" s="72"/>
      <c r="AG597" s="127"/>
      <c r="AN597" s="72"/>
      <c r="AO597" s="72"/>
      <c r="AP597" s="72"/>
      <c r="AQ597" s="72"/>
      <c r="AR597" s="72"/>
      <c r="AS597" s="72"/>
      <c r="AT597" s="72"/>
      <c r="AU597" s="72"/>
    </row>
    <row r="598" spans="27:64" x14ac:dyDescent="0.2">
      <c r="AA598" s="72"/>
      <c r="AB598" s="72"/>
      <c r="AC598" s="72"/>
      <c r="AD598" s="72"/>
      <c r="AE598" s="72"/>
      <c r="AG598" s="127"/>
      <c r="AN598" s="72"/>
      <c r="AO598" s="72"/>
      <c r="AP598" s="72"/>
      <c r="AQ598" s="72"/>
      <c r="AR598" s="72"/>
      <c r="AS598" s="72"/>
      <c r="AT598" s="72"/>
      <c r="AU598" s="72"/>
    </row>
    <row r="599" spans="27:64" x14ac:dyDescent="0.2">
      <c r="AA599" s="72"/>
      <c r="AB599" s="72"/>
      <c r="AC599" s="72"/>
      <c r="AD599" s="72"/>
      <c r="AE599" s="72"/>
      <c r="AG599" s="127"/>
      <c r="AN599" s="72"/>
      <c r="AO599" s="72"/>
      <c r="AP599" s="72"/>
      <c r="AQ599" s="72"/>
      <c r="AR599" s="72"/>
      <c r="AS599" s="72"/>
      <c r="AT599" s="72"/>
      <c r="AU599" s="72"/>
    </row>
    <row r="600" spans="27:64" x14ac:dyDescent="0.2">
      <c r="AA600" s="72"/>
      <c r="AB600" s="72"/>
      <c r="AC600" s="72"/>
      <c r="AD600" s="72"/>
      <c r="AE600" s="72"/>
      <c r="AG600" s="127"/>
      <c r="AN600" s="72"/>
      <c r="AO600" s="72"/>
      <c r="AP600" s="72"/>
      <c r="AQ600" s="72"/>
      <c r="AR600" s="72"/>
      <c r="AS600" s="72"/>
      <c r="AT600" s="72"/>
      <c r="AU600" s="72"/>
    </row>
    <row r="601" spans="27:64" x14ac:dyDescent="0.2">
      <c r="AA601" s="72"/>
      <c r="AB601" s="72"/>
      <c r="AC601" s="72"/>
      <c r="AD601" s="72"/>
      <c r="AE601" s="72"/>
      <c r="AG601" s="127"/>
      <c r="AN601" s="72"/>
      <c r="AO601" s="72"/>
      <c r="AP601" s="72"/>
      <c r="AQ601" s="72"/>
      <c r="AR601" s="72"/>
      <c r="AS601" s="72"/>
      <c r="AT601" s="72"/>
      <c r="AU601" s="72"/>
    </row>
    <row r="602" spans="27:64" x14ac:dyDescent="0.2">
      <c r="AA602" s="72"/>
      <c r="AB602" s="72"/>
      <c r="AC602" s="72"/>
      <c r="AD602" s="72"/>
      <c r="AE602" s="72"/>
      <c r="AG602" s="127"/>
      <c r="AN602" s="72"/>
      <c r="AO602" s="72"/>
      <c r="AP602" s="72"/>
      <c r="AQ602" s="72"/>
      <c r="AR602" s="72"/>
      <c r="AS602" s="72"/>
      <c r="AT602" s="72"/>
      <c r="AU602" s="72"/>
    </row>
    <row r="603" spans="27:64" x14ac:dyDescent="0.2">
      <c r="AA603" s="72"/>
      <c r="AB603" s="72"/>
      <c r="AC603" s="72"/>
      <c r="AD603" s="72"/>
      <c r="AE603" s="72"/>
      <c r="AG603" s="127"/>
      <c r="AN603" s="72"/>
      <c r="AO603" s="72"/>
      <c r="AP603" s="72"/>
      <c r="AQ603" s="72"/>
      <c r="AR603" s="72"/>
      <c r="AS603" s="72"/>
      <c r="AT603" s="72"/>
      <c r="AU603" s="72"/>
    </row>
    <row r="604" spans="27:64" x14ac:dyDescent="0.2">
      <c r="AA604" s="72"/>
      <c r="AB604" s="72"/>
      <c r="AC604" s="72"/>
      <c r="AD604" s="72"/>
      <c r="AE604" s="72"/>
      <c r="AG604" s="127"/>
      <c r="AN604" s="72"/>
      <c r="AO604" s="72"/>
      <c r="AP604" s="72"/>
      <c r="AQ604" s="72"/>
      <c r="AR604" s="72"/>
      <c r="AS604" s="72"/>
      <c r="AT604" s="72"/>
      <c r="AU604" s="72"/>
    </row>
    <row r="605" spans="27:64" x14ac:dyDescent="0.2">
      <c r="AA605" s="72"/>
      <c r="AB605" s="72"/>
      <c r="AC605" s="72"/>
      <c r="AD605" s="72"/>
      <c r="AE605" s="72"/>
      <c r="AG605" s="127"/>
      <c r="AN605" s="72"/>
      <c r="AO605" s="72"/>
      <c r="AP605" s="72"/>
      <c r="AQ605" s="72"/>
      <c r="AR605" s="72"/>
      <c r="AS605" s="72"/>
      <c r="AT605" s="72"/>
      <c r="AU605" s="72"/>
      <c r="AV605" s="72"/>
      <c r="AW605" s="72"/>
      <c r="AX605" s="72"/>
      <c r="AY605" s="72"/>
      <c r="AZ605" s="72"/>
      <c r="BA605" s="72"/>
      <c r="BB605" s="72"/>
      <c r="BC605" s="72"/>
      <c r="BD605" s="72"/>
      <c r="BE605" s="72"/>
      <c r="BF605" s="72"/>
      <c r="BG605" s="72"/>
      <c r="BH605" s="72"/>
      <c r="BI605" s="72"/>
      <c r="BJ605" s="72"/>
      <c r="BK605" s="72"/>
      <c r="BL605" s="72"/>
    </row>
    <row r="606" spans="27:64" x14ac:dyDescent="0.2">
      <c r="AA606" s="72"/>
      <c r="AB606" s="72"/>
      <c r="AC606" s="72"/>
      <c r="AD606" s="72"/>
      <c r="AE606" s="72"/>
      <c r="AG606" s="127"/>
      <c r="AN606" s="72"/>
      <c r="AO606" s="72"/>
      <c r="AP606" s="72"/>
      <c r="AQ606" s="72"/>
      <c r="AR606" s="72"/>
      <c r="AS606" s="72"/>
      <c r="AT606" s="72"/>
      <c r="AU606" s="72"/>
    </row>
    <row r="607" spans="27:64" x14ac:dyDescent="0.2">
      <c r="AA607" s="72"/>
      <c r="AB607" s="72"/>
      <c r="AC607" s="72"/>
      <c r="AD607" s="72"/>
      <c r="AE607" s="72"/>
      <c r="AG607" s="127"/>
      <c r="AN607" s="72"/>
      <c r="AO607" s="72"/>
      <c r="AP607" s="72"/>
      <c r="AQ607" s="72"/>
      <c r="AR607" s="72"/>
      <c r="AS607" s="72"/>
      <c r="AT607" s="72"/>
      <c r="AU607" s="72"/>
    </row>
    <row r="608" spans="27:64" x14ac:dyDescent="0.2">
      <c r="AA608" s="72"/>
      <c r="AB608" s="72"/>
      <c r="AC608" s="72"/>
      <c r="AD608" s="72"/>
      <c r="AE608" s="72"/>
      <c r="AG608" s="127"/>
      <c r="AN608" s="72"/>
      <c r="AO608" s="72"/>
      <c r="AP608" s="72"/>
      <c r="AQ608" s="72"/>
      <c r="AR608" s="72"/>
      <c r="AS608" s="72"/>
      <c r="AT608" s="72"/>
      <c r="AU608" s="72"/>
    </row>
    <row r="609" spans="27:64" x14ac:dyDescent="0.2">
      <c r="AA609" s="72"/>
      <c r="AB609" s="72"/>
      <c r="AC609" s="72"/>
      <c r="AD609" s="72"/>
      <c r="AE609" s="72"/>
      <c r="AG609" s="127"/>
      <c r="AN609" s="72"/>
      <c r="AO609" s="72"/>
      <c r="AP609" s="72"/>
      <c r="AQ609" s="72"/>
      <c r="AR609" s="72"/>
      <c r="AS609" s="72"/>
      <c r="AT609" s="72"/>
      <c r="AU609" s="72"/>
    </row>
    <row r="610" spans="27:64" x14ac:dyDescent="0.2">
      <c r="AA610" s="72"/>
      <c r="AB610" s="72"/>
      <c r="AC610" s="72"/>
      <c r="AD610" s="72"/>
      <c r="AE610" s="72"/>
      <c r="AG610" s="127"/>
      <c r="AN610" s="72"/>
      <c r="AO610" s="72"/>
      <c r="AP610" s="72"/>
      <c r="AQ610" s="72"/>
      <c r="AR610" s="72"/>
      <c r="AS610" s="72"/>
      <c r="AT610" s="72"/>
      <c r="AU610" s="72"/>
    </row>
    <row r="611" spans="27:64" x14ac:dyDescent="0.2">
      <c r="AA611" s="72"/>
      <c r="AB611" s="72"/>
      <c r="AC611" s="72"/>
      <c r="AD611" s="72"/>
      <c r="AE611" s="72"/>
      <c r="AG611" s="127"/>
      <c r="AN611" s="72"/>
      <c r="AO611" s="72"/>
      <c r="AP611" s="72"/>
      <c r="AQ611" s="72"/>
      <c r="AR611" s="72"/>
      <c r="AS611" s="72"/>
      <c r="AT611" s="72"/>
      <c r="AU611" s="72"/>
    </row>
    <row r="612" spans="27:64" x14ac:dyDescent="0.2">
      <c r="AA612" s="72"/>
      <c r="AB612" s="72"/>
      <c r="AC612" s="72"/>
      <c r="AD612" s="72"/>
      <c r="AE612" s="72"/>
      <c r="AG612" s="127"/>
      <c r="AN612" s="72"/>
      <c r="AO612" s="72"/>
      <c r="AP612" s="72"/>
      <c r="AQ612" s="72"/>
      <c r="AR612" s="72"/>
      <c r="AS612" s="72"/>
      <c r="AT612" s="72"/>
      <c r="AU612" s="72"/>
    </row>
    <row r="613" spans="27:64" x14ac:dyDescent="0.2">
      <c r="AA613" s="72"/>
      <c r="AB613" s="72"/>
      <c r="AC613" s="72"/>
      <c r="AD613" s="72"/>
      <c r="AE613" s="72"/>
      <c r="AG613" s="127"/>
      <c r="AN613" s="72"/>
      <c r="AO613" s="72"/>
      <c r="AP613" s="72"/>
      <c r="AQ613" s="72"/>
      <c r="AR613" s="72"/>
      <c r="AS613" s="72"/>
      <c r="AT613" s="72"/>
      <c r="AU613" s="72"/>
    </row>
    <row r="614" spans="27:64" x14ac:dyDescent="0.2">
      <c r="AA614" s="72"/>
      <c r="AB614" s="72"/>
      <c r="AC614" s="72"/>
      <c r="AD614" s="72"/>
      <c r="AE614" s="72"/>
      <c r="AG614" s="127"/>
      <c r="AN614" s="72"/>
      <c r="AO614" s="72"/>
      <c r="AP614" s="72"/>
      <c r="AQ614" s="72"/>
      <c r="AR614" s="72"/>
      <c r="AS614" s="72"/>
      <c r="AT614" s="72"/>
      <c r="AU614" s="72"/>
      <c r="AV614" s="72"/>
    </row>
    <row r="615" spans="27:64" x14ac:dyDescent="0.2">
      <c r="AA615" s="72"/>
      <c r="AB615" s="72"/>
      <c r="AC615" s="72"/>
      <c r="AD615" s="72"/>
      <c r="AE615" s="72"/>
      <c r="AG615" s="127"/>
      <c r="AN615" s="72"/>
      <c r="AO615" s="72"/>
      <c r="AP615" s="72"/>
      <c r="AQ615" s="72"/>
      <c r="AR615" s="72"/>
      <c r="AS615" s="72"/>
      <c r="AT615" s="72"/>
      <c r="AU615" s="72"/>
    </row>
    <row r="616" spans="27:64" x14ac:dyDescent="0.2">
      <c r="AA616" s="72"/>
      <c r="AB616" s="72"/>
      <c r="AC616" s="72"/>
      <c r="AD616" s="72"/>
      <c r="AE616" s="72"/>
      <c r="AG616" s="127"/>
      <c r="AN616" s="72"/>
      <c r="AO616" s="72"/>
      <c r="AP616" s="72"/>
      <c r="AQ616" s="72"/>
      <c r="AR616" s="72"/>
      <c r="AS616" s="72"/>
      <c r="AT616" s="72"/>
      <c r="AU616" s="72"/>
    </row>
    <row r="617" spans="27:64" x14ac:dyDescent="0.2">
      <c r="AA617" s="72"/>
      <c r="AB617" s="72"/>
      <c r="AC617" s="72"/>
      <c r="AD617" s="72"/>
      <c r="AE617" s="72"/>
      <c r="AG617" s="127"/>
      <c r="AN617" s="72"/>
      <c r="AO617" s="72"/>
      <c r="AP617" s="72"/>
      <c r="AQ617" s="72"/>
      <c r="AR617" s="72"/>
      <c r="AS617" s="72"/>
      <c r="AT617" s="72"/>
      <c r="AU617" s="72"/>
    </row>
    <row r="618" spans="27:64" x14ac:dyDescent="0.2">
      <c r="AA618" s="72"/>
      <c r="AB618" s="72"/>
      <c r="AC618" s="72"/>
      <c r="AD618" s="72"/>
      <c r="AE618" s="72"/>
      <c r="AG618" s="127"/>
      <c r="AN618" s="72"/>
      <c r="AO618" s="72"/>
      <c r="AP618" s="72"/>
      <c r="AQ618" s="72"/>
      <c r="AR618" s="72"/>
      <c r="AS618" s="72"/>
      <c r="AT618" s="72"/>
      <c r="AU618" s="72"/>
      <c r="AV618" s="72"/>
      <c r="AW618" s="72"/>
      <c r="AX618" s="72"/>
      <c r="AY618" s="72"/>
      <c r="AZ618" s="72"/>
      <c r="BA618" s="72"/>
      <c r="BB618" s="72"/>
      <c r="BC618" s="72"/>
      <c r="BD618" s="72"/>
      <c r="BE618" s="72"/>
      <c r="BF618" s="72"/>
      <c r="BG618" s="72"/>
      <c r="BH618" s="72"/>
      <c r="BI618" s="72"/>
      <c r="BJ618" s="72"/>
      <c r="BK618" s="72"/>
      <c r="BL618" s="72"/>
    </row>
    <row r="619" spans="27:64" x14ac:dyDescent="0.2">
      <c r="AA619" s="72"/>
      <c r="AB619" s="72"/>
      <c r="AC619" s="72"/>
      <c r="AD619" s="72"/>
      <c r="AE619" s="72"/>
      <c r="AG619" s="127"/>
      <c r="AN619" s="72"/>
      <c r="AO619" s="72"/>
      <c r="AP619" s="72"/>
      <c r="AQ619" s="72"/>
      <c r="AR619" s="72"/>
      <c r="AS619" s="72"/>
      <c r="AT619" s="72"/>
      <c r="AU619" s="72"/>
    </row>
    <row r="620" spans="27:64" x14ac:dyDescent="0.2">
      <c r="AA620" s="72"/>
      <c r="AB620" s="72"/>
      <c r="AC620" s="72"/>
      <c r="AD620" s="72"/>
      <c r="AE620" s="72"/>
      <c r="AG620" s="127"/>
      <c r="AN620" s="72"/>
      <c r="AO620" s="72"/>
      <c r="AP620" s="72"/>
      <c r="AQ620" s="72"/>
      <c r="AR620" s="72"/>
      <c r="AS620" s="72"/>
      <c r="AT620" s="72"/>
      <c r="AU620" s="72"/>
    </row>
    <row r="621" spans="27:64" x14ac:dyDescent="0.2">
      <c r="AA621" s="72"/>
      <c r="AB621" s="72"/>
      <c r="AC621" s="72"/>
      <c r="AD621" s="72"/>
      <c r="AE621" s="72"/>
      <c r="AG621" s="127"/>
      <c r="AN621" s="72"/>
      <c r="AO621" s="72"/>
      <c r="AP621" s="72"/>
      <c r="AQ621" s="72"/>
      <c r="AR621" s="72"/>
      <c r="AS621" s="72"/>
      <c r="AT621" s="72"/>
      <c r="AU621" s="72"/>
    </row>
    <row r="622" spans="27:64" x14ac:dyDescent="0.2">
      <c r="AA622" s="72"/>
      <c r="AB622" s="72"/>
      <c r="AC622" s="72"/>
      <c r="AD622" s="72"/>
      <c r="AE622" s="72"/>
      <c r="AG622" s="127"/>
      <c r="AN622" s="72"/>
      <c r="AO622" s="72"/>
      <c r="AP622" s="72"/>
      <c r="AQ622" s="72"/>
      <c r="AR622" s="72"/>
      <c r="AS622" s="72"/>
      <c r="AT622" s="72"/>
      <c r="AU622" s="72"/>
    </row>
    <row r="623" spans="27:64" x14ac:dyDescent="0.2">
      <c r="AA623" s="72"/>
      <c r="AB623" s="72"/>
      <c r="AC623" s="72"/>
      <c r="AD623" s="72"/>
      <c r="AE623" s="72"/>
      <c r="AG623" s="127"/>
      <c r="AN623" s="72"/>
      <c r="AO623" s="72"/>
      <c r="AP623" s="72"/>
      <c r="AQ623" s="72"/>
      <c r="AR623" s="72"/>
      <c r="AS623" s="72"/>
      <c r="AT623" s="72"/>
      <c r="AU623" s="72"/>
    </row>
    <row r="624" spans="27:64" x14ac:dyDescent="0.2">
      <c r="AA624" s="72"/>
      <c r="AB624" s="72"/>
      <c r="AC624" s="72"/>
      <c r="AD624" s="72"/>
      <c r="AE624" s="72"/>
      <c r="AG624" s="127"/>
      <c r="AN624" s="72"/>
      <c r="AO624" s="72"/>
      <c r="AP624" s="72"/>
      <c r="AQ624" s="72"/>
      <c r="AR624" s="72"/>
      <c r="AS624" s="72"/>
      <c r="AT624" s="72"/>
      <c r="AU624" s="72"/>
    </row>
    <row r="625" spans="27:64" x14ac:dyDescent="0.2">
      <c r="AA625" s="72"/>
      <c r="AB625" s="72"/>
      <c r="AC625" s="72"/>
      <c r="AD625" s="72"/>
      <c r="AE625" s="72"/>
      <c r="AG625" s="127"/>
      <c r="AN625" s="72"/>
      <c r="AO625" s="72"/>
      <c r="AP625" s="72"/>
      <c r="AQ625" s="72"/>
      <c r="AR625" s="72"/>
      <c r="AS625" s="72"/>
      <c r="AT625" s="72"/>
      <c r="AU625" s="72"/>
    </row>
    <row r="626" spans="27:64" x14ac:dyDescent="0.2">
      <c r="AA626" s="72"/>
      <c r="AB626" s="72"/>
      <c r="AC626" s="72"/>
      <c r="AD626" s="72"/>
      <c r="AE626" s="72"/>
      <c r="AG626" s="127"/>
      <c r="AN626" s="72"/>
      <c r="AO626" s="72"/>
      <c r="AP626" s="72"/>
      <c r="AQ626" s="72"/>
      <c r="AR626" s="72"/>
      <c r="AS626" s="72"/>
      <c r="AT626" s="72"/>
      <c r="AU626" s="72"/>
      <c r="AV626" s="72"/>
      <c r="AW626" s="72"/>
      <c r="AX626" s="72"/>
      <c r="AY626" s="72"/>
      <c r="AZ626" s="72"/>
      <c r="BA626" s="72"/>
      <c r="BB626" s="72"/>
      <c r="BC626" s="72"/>
      <c r="BD626" s="72"/>
      <c r="BE626" s="72"/>
      <c r="BF626" s="72"/>
      <c r="BG626" s="72"/>
      <c r="BH626" s="72"/>
      <c r="BI626" s="72"/>
      <c r="BJ626" s="72"/>
      <c r="BK626" s="72"/>
      <c r="BL626" s="72"/>
    </row>
    <row r="627" spans="27:64" x14ac:dyDescent="0.2">
      <c r="AA627" s="72"/>
      <c r="AB627" s="72"/>
      <c r="AC627" s="72"/>
      <c r="AD627" s="72"/>
      <c r="AE627" s="72"/>
      <c r="AG627" s="127"/>
      <c r="AN627" s="72"/>
      <c r="AO627" s="72"/>
      <c r="AP627" s="72"/>
      <c r="AQ627" s="72"/>
      <c r="AR627" s="72"/>
      <c r="AS627" s="72"/>
      <c r="AT627" s="72"/>
      <c r="AU627" s="72"/>
    </row>
    <row r="628" spans="27:64" x14ac:dyDescent="0.2">
      <c r="AA628" s="72"/>
      <c r="AB628" s="72"/>
      <c r="AC628" s="72"/>
      <c r="AD628" s="72"/>
      <c r="AE628" s="72"/>
      <c r="AG628" s="127"/>
      <c r="AN628" s="72"/>
      <c r="AO628" s="72"/>
      <c r="AP628" s="72"/>
      <c r="AQ628" s="72"/>
      <c r="AR628" s="72"/>
      <c r="AS628" s="72"/>
      <c r="AT628" s="72"/>
      <c r="AU628" s="72"/>
    </row>
    <row r="629" spans="27:64" x14ac:dyDescent="0.2">
      <c r="AA629" s="72"/>
      <c r="AB629" s="72"/>
      <c r="AC629" s="72"/>
      <c r="AD629" s="72"/>
      <c r="AE629" s="72"/>
      <c r="AG629" s="127"/>
      <c r="AN629" s="72"/>
      <c r="AO629" s="72"/>
      <c r="AP629" s="72"/>
      <c r="AQ629" s="72"/>
      <c r="AR629" s="72"/>
      <c r="AS629" s="72"/>
      <c r="AT629" s="72"/>
      <c r="AU629" s="72"/>
    </row>
    <row r="630" spans="27:64" x14ac:dyDescent="0.2">
      <c r="AA630" s="72"/>
      <c r="AB630" s="72"/>
      <c r="AC630" s="72"/>
      <c r="AD630" s="72"/>
      <c r="AE630" s="72"/>
      <c r="AG630" s="127"/>
      <c r="AN630" s="72"/>
      <c r="AO630" s="72"/>
      <c r="AP630" s="72"/>
      <c r="AQ630" s="72"/>
      <c r="AR630" s="72"/>
      <c r="AS630" s="72"/>
      <c r="AT630" s="72"/>
      <c r="AU630" s="72"/>
    </row>
    <row r="631" spans="27:64" x14ac:dyDescent="0.2">
      <c r="AA631" s="72"/>
      <c r="AB631" s="72"/>
      <c r="AC631" s="72"/>
      <c r="AD631" s="72"/>
      <c r="AE631" s="72"/>
      <c r="AG631" s="127"/>
      <c r="AN631" s="72"/>
      <c r="AO631" s="72"/>
      <c r="AP631" s="72"/>
      <c r="AQ631" s="72"/>
      <c r="AR631" s="72"/>
      <c r="AS631" s="72"/>
      <c r="AT631" s="72"/>
      <c r="AU631" s="72"/>
    </row>
    <row r="632" spans="27:64" x14ac:dyDescent="0.2">
      <c r="AA632" s="72"/>
      <c r="AB632" s="72"/>
      <c r="AC632" s="72"/>
      <c r="AD632" s="72"/>
      <c r="AE632" s="72"/>
      <c r="AG632" s="127"/>
      <c r="AN632" s="72"/>
      <c r="AO632" s="72"/>
      <c r="AP632" s="72"/>
      <c r="AQ632" s="72"/>
      <c r="AR632" s="72"/>
      <c r="AS632" s="72"/>
      <c r="AT632" s="72"/>
      <c r="AU632" s="72"/>
    </row>
    <row r="633" spans="27:64" x14ac:dyDescent="0.2">
      <c r="AA633" s="72"/>
      <c r="AB633" s="72"/>
      <c r="AC633" s="72"/>
      <c r="AD633" s="72"/>
      <c r="AE633" s="72"/>
      <c r="AG633" s="127"/>
      <c r="AN633" s="72"/>
      <c r="AO633" s="72"/>
      <c r="AP633" s="72"/>
      <c r="AQ633" s="72"/>
      <c r="AR633" s="72"/>
      <c r="AS633" s="72"/>
      <c r="AT633" s="72"/>
      <c r="AU633" s="72"/>
    </row>
    <row r="634" spans="27:64" x14ac:dyDescent="0.2">
      <c r="AA634" s="72"/>
      <c r="AB634" s="72"/>
      <c r="AC634" s="72"/>
      <c r="AD634" s="72"/>
      <c r="AE634" s="72"/>
      <c r="AG634" s="127"/>
      <c r="AN634" s="72"/>
      <c r="AO634" s="72"/>
      <c r="AP634" s="72"/>
      <c r="AQ634" s="72"/>
      <c r="AR634" s="72"/>
      <c r="AS634" s="72"/>
      <c r="AT634" s="72"/>
      <c r="AU634" s="72"/>
    </row>
    <row r="635" spans="27:64" x14ac:dyDescent="0.2">
      <c r="AA635" s="72"/>
      <c r="AB635" s="72"/>
      <c r="AC635" s="72"/>
      <c r="AD635" s="72"/>
      <c r="AE635" s="72"/>
      <c r="AG635" s="127"/>
      <c r="AN635" s="72"/>
      <c r="AO635" s="72"/>
      <c r="AP635" s="72"/>
      <c r="AQ635" s="72"/>
      <c r="AR635" s="72"/>
      <c r="AS635" s="72"/>
      <c r="AT635" s="72"/>
      <c r="AU635" s="72"/>
    </row>
    <row r="636" spans="27:64" x14ac:dyDescent="0.2">
      <c r="AA636" s="72"/>
      <c r="AB636" s="72"/>
      <c r="AC636" s="72"/>
      <c r="AD636" s="72"/>
      <c r="AE636" s="72"/>
      <c r="AG636" s="127"/>
      <c r="AN636" s="72"/>
      <c r="AO636" s="72"/>
      <c r="AP636" s="72"/>
      <c r="AQ636" s="72"/>
      <c r="AR636" s="72"/>
      <c r="AS636" s="72"/>
      <c r="AT636" s="72"/>
      <c r="AU636" s="72"/>
    </row>
    <row r="637" spans="27:64" x14ac:dyDescent="0.2">
      <c r="AA637" s="72"/>
      <c r="AB637" s="72"/>
      <c r="AC637" s="72"/>
      <c r="AD637" s="72"/>
      <c r="AE637" s="72"/>
      <c r="AG637" s="127"/>
      <c r="AN637" s="72"/>
      <c r="AO637" s="72"/>
      <c r="AP637" s="72"/>
      <c r="AQ637" s="72"/>
      <c r="AR637" s="72"/>
      <c r="AS637" s="72"/>
      <c r="AT637" s="72"/>
      <c r="AU637" s="72"/>
    </row>
    <row r="638" spans="27:64" x14ac:dyDescent="0.2">
      <c r="AA638" s="72"/>
      <c r="AB638" s="72"/>
      <c r="AC638" s="72"/>
      <c r="AD638" s="72"/>
      <c r="AE638" s="72"/>
      <c r="AG638" s="127"/>
      <c r="AN638" s="72"/>
      <c r="AO638" s="72"/>
      <c r="AP638" s="72"/>
      <c r="AQ638" s="72"/>
      <c r="AR638" s="72"/>
      <c r="AS638" s="72"/>
      <c r="AT638" s="72"/>
      <c r="AU638" s="72"/>
    </row>
    <row r="639" spans="27:64" x14ac:dyDescent="0.2">
      <c r="AA639" s="72"/>
      <c r="AB639" s="72"/>
      <c r="AC639" s="72"/>
      <c r="AD639" s="72"/>
      <c r="AE639" s="72"/>
      <c r="AG639" s="127"/>
      <c r="AN639" s="72"/>
      <c r="AO639" s="72"/>
      <c r="AP639" s="72"/>
      <c r="AQ639" s="72"/>
      <c r="AR639" s="72"/>
      <c r="AS639" s="72"/>
      <c r="AT639" s="72"/>
      <c r="AU639" s="72"/>
    </row>
    <row r="640" spans="27:64" x14ac:dyDescent="0.2">
      <c r="AA640" s="72"/>
      <c r="AB640" s="72"/>
      <c r="AC640" s="72"/>
      <c r="AD640" s="72"/>
      <c r="AE640" s="72"/>
      <c r="AG640" s="127"/>
      <c r="AN640" s="72"/>
      <c r="AO640" s="72"/>
      <c r="AP640" s="72"/>
      <c r="AQ640" s="72"/>
      <c r="AR640" s="72"/>
      <c r="AS640" s="72"/>
      <c r="AT640" s="72"/>
      <c r="AU640" s="72"/>
      <c r="AV640" s="72"/>
    </row>
    <row r="641" spans="27:47" x14ac:dyDescent="0.2">
      <c r="AA641" s="72"/>
      <c r="AB641" s="72"/>
      <c r="AC641" s="72"/>
      <c r="AD641" s="72"/>
      <c r="AE641" s="72"/>
      <c r="AG641" s="127"/>
      <c r="AN641" s="72"/>
      <c r="AO641" s="72"/>
      <c r="AP641" s="72"/>
      <c r="AQ641" s="72"/>
      <c r="AR641" s="72"/>
      <c r="AS641" s="72"/>
      <c r="AT641" s="72"/>
      <c r="AU641" s="72"/>
    </row>
    <row r="642" spans="27:47" x14ac:dyDescent="0.2">
      <c r="AA642" s="72"/>
      <c r="AB642" s="72"/>
      <c r="AC642" s="72"/>
      <c r="AD642" s="72"/>
      <c r="AE642" s="72"/>
      <c r="AG642" s="127"/>
      <c r="AN642" s="72"/>
      <c r="AO642" s="72"/>
      <c r="AP642" s="72"/>
      <c r="AQ642" s="72"/>
      <c r="AR642" s="72"/>
      <c r="AS642" s="72"/>
      <c r="AT642" s="72"/>
      <c r="AU642" s="72"/>
    </row>
    <row r="643" spans="27:47" x14ac:dyDescent="0.2">
      <c r="AA643" s="72"/>
      <c r="AB643" s="72"/>
      <c r="AC643" s="72"/>
      <c r="AD643" s="72"/>
      <c r="AE643" s="72"/>
      <c r="AG643" s="127"/>
      <c r="AN643" s="72"/>
      <c r="AO643" s="72"/>
      <c r="AP643" s="72"/>
      <c r="AQ643" s="72"/>
      <c r="AR643" s="72"/>
      <c r="AS643" s="72"/>
      <c r="AT643" s="72"/>
      <c r="AU643" s="72"/>
    </row>
    <row r="644" spans="27:47" x14ac:dyDescent="0.2">
      <c r="AA644" s="72"/>
      <c r="AB644" s="72"/>
      <c r="AC644" s="72"/>
      <c r="AD644" s="72"/>
      <c r="AE644" s="72"/>
      <c r="AG644" s="127"/>
      <c r="AN644" s="72"/>
      <c r="AO644" s="72"/>
      <c r="AP644" s="72"/>
      <c r="AQ644" s="72"/>
      <c r="AR644" s="72"/>
      <c r="AS644" s="72"/>
      <c r="AT644" s="72"/>
      <c r="AU644" s="72"/>
    </row>
    <row r="645" spans="27:47" x14ac:dyDescent="0.2">
      <c r="AA645" s="72"/>
      <c r="AB645" s="72"/>
      <c r="AC645" s="72"/>
      <c r="AD645" s="72"/>
      <c r="AE645" s="72"/>
      <c r="AG645" s="127"/>
      <c r="AN645" s="72"/>
      <c r="AO645" s="72"/>
      <c r="AP645" s="72"/>
      <c r="AQ645" s="72"/>
      <c r="AR645" s="72"/>
      <c r="AS645" s="72"/>
      <c r="AT645" s="72"/>
      <c r="AU645" s="72"/>
    </row>
    <row r="646" spans="27:47" x14ac:dyDescent="0.2">
      <c r="AA646" s="72"/>
      <c r="AB646" s="72"/>
      <c r="AC646" s="72"/>
      <c r="AD646" s="72"/>
      <c r="AE646" s="72"/>
      <c r="AG646" s="127"/>
      <c r="AN646" s="72"/>
      <c r="AO646" s="72"/>
      <c r="AP646" s="72"/>
      <c r="AQ646" s="72"/>
      <c r="AR646" s="72"/>
      <c r="AS646" s="72"/>
      <c r="AT646" s="72"/>
      <c r="AU646" s="72"/>
    </row>
    <row r="647" spans="27:47" x14ac:dyDescent="0.2">
      <c r="AA647" s="72"/>
      <c r="AB647" s="72"/>
      <c r="AC647" s="72"/>
      <c r="AD647" s="72"/>
      <c r="AE647" s="72"/>
      <c r="AG647" s="127"/>
      <c r="AN647" s="72"/>
      <c r="AO647" s="72"/>
      <c r="AP647" s="72"/>
      <c r="AQ647" s="72"/>
      <c r="AR647" s="72"/>
      <c r="AS647" s="72"/>
      <c r="AT647" s="72"/>
      <c r="AU647" s="72"/>
    </row>
    <row r="648" spans="27:47" x14ac:dyDescent="0.2">
      <c r="AA648" s="72"/>
      <c r="AB648" s="72"/>
      <c r="AC648" s="72"/>
      <c r="AD648" s="72"/>
      <c r="AE648" s="72"/>
      <c r="AG648" s="127"/>
      <c r="AN648" s="72"/>
      <c r="AO648" s="72"/>
      <c r="AP648" s="72"/>
      <c r="AQ648" s="72"/>
      <c r="AR648" s="72"/>
      <c r="AS648" s="72"/>
      <c r="AT648" s="72"/>
      <c r="AU648" s="72"/>
    </row>
    <row r="649" spans="27:47" x14ac:dyDescent="0.2">
      <c r="AA649" s="72"/>
      <c r="AB649" s="72"/>
      <c r="AC649" s="72"/>
      <c r="AD649" s="72"/>
      <c r="AE649" s="72"/>
      <c r="AG649" s="127"/>
      <c r="AN649" s="72"/>
      <c r="AO649" s="72"/>
      <c r="AP649" s="72"/>
      <c r="AQ649" s="72"/>
      <c r="AR649" s="72"/>
      <c r="AS649" s="72"/>
      <c r="AT649" s="72"/>
      <c r="AU649" s="72"/>
    </row>
    <row r="650" spans="27:47" x14ac:dyDescent="0.2">
      <c r="AA650" s="72"/>
      <c r="AB650" s="72"/>
      <c r="AC650" s="72"/>
      <c r="AD650" s="72"/>
      <c r="AE650" s="72"/>
      <c r="AG650" s="127"/>
      <c r="AN650" s="72"/>
      <c r="AO650" s="72"/>
      <c r="AP650" s="72"/>
      <c r="AQ650" s="72"/>
      <c r="AR650" s="72"/>
      <c r="AS650" s="72"/>
      <c r="AT650" s="72"/>
      <c r="AU650" s="72"/>
    </row>
    <row r="651" spans="27:47" x14ac:dyDescent="0.2">
      <c r="AA651" s="72"/>
      <c r="AB651" s="72"/>
      <c r="AC651" s="72"/>
      <c r="AD651" s="72"/>
      <c r="AE651" s="72"/>
      <c r="AG651" s="127"/>
      <c r="AN651" s="72"/>
      <c r="AO651" s="72"/>
      <c r="AP651" s="72"/>
      <c r="AQ651" s="72"/>
      <c r="AR651" s="72"/>
      <c r="AS651" s="72"/>
      <c r="AT651" s="72"/>
      <c r="AU651" s="72"/>
    </row>
    <row r="652" spans="27:47" x14ac:dyDescent="0.2">
      <c r="AA652" s="72"/>
      <c r="AB652" s="72"/>
      <c r="AC652" s="72"/>
      <c r="AD652" s="72"/>
      <c r="AE652" s="72"/>
      <c r="AG652" s="127"/>
      <c r="AN652" s="72"/>
      <c r="AO652" s="72"/>
      <c r="AP652" s="72"/>
      <c r="AQ652" s="72"/>
      <c r="AR652" s="72"/>
      <c r="AS652" s="72"/>
      <c r="AT652" s="72"/>
      <c r="AU652" s="72"/>
    </row>
    <row r="653" spans="27:47" x14ac:dyDescent="0.2">
      <c r="AA653" s="72"/>
      <c r="AB653" s="72"/>
      <c r="AC653" s="72"/>
      <c r="AD653" s="72"/>
      <c r="AE653" s="72"/>
      <c r="AG653" s="127"/>
      <c r="AN653" s="72"/>
      <c r="AO653" s="72"/>
      <c r="AP653" s="72"/>
      <c r="AQ653" s="72"/>
      <c r="AR653" s="72"/>
      <c r="AS653" s="72"/>
      <c r="AT653" s="72"/>
      <c r="AU653" s="72"/>
    </row>
    <row r="654" spans="27:47" x14ac:dyDescent="0.2">
      <c r="AA654" s="72"/>
      <c r="AB654" s="72"/>
      <c r="AC654" s="72"/>
      <c r="AD654" s="72"/>
      <c r="AE654" s="72"/>
      <c r="AG654" s="127"/>
      <c r="AN654" s="72"/>
      <c r="AO654" s="72"/>
      <c r="AP654" s="72"/>
      <c r="AQ654" s="72"/>
      <c r="AR654" s="72"/>
      <c r="AS654" s="72"/>
      <c r="AT654" s="72"/>
      <c r="AU654" s="72"/>
    </row>
    <row r="655" spans="27:47" x14ac:dyDescent="0.2">
      <c r="AA655" s="72"/>
      <c r="AB655" s="72"/>
      <c r="AC655" s="72"/>
      <c r="AD655" s="72"/>
      <c r="AE655" s="72"/>
      <c r="AG655" s="127"/>
      <c r="AN655" s="72"/>
      <c r="AO655" s="72"/>
      <c r="AP655" s="72"/>
      <c r="AQ655" s="72"/>
      <c r="AR655" s="72"/>
      <c r="AS655" s="72"/>
      <c r="AT655" s="72"/>
      <c r="AU655" s="72"/>
    </row>
    <row r="656" spans="27:47" x14ac:dyDescent="0.2">
      <c r="AA656" s="72"/>
      <c r="AB656" s="72"/>
      <c r="AC656" s="72"/>
      <c r="AD656" s="72"/>
      <c r="AE656" s="72"/>
      <c r="AG656" s="127"/>
      <c r="AN656" s="72"/>
      <c r="AO656" s="72"/>
      <c r="AP656" s="72"/>
      <c r="AQ656" s="72"/>
      <c r="AR656" s="72"/>
      <c r="AS656" s="72"/>
      <c r="AT656" s="72"/>
      <c r="AU656" s="72"/>
    </row>
    <row r="657" spans="27:64" x14ac:dyDescent="0.2">
      <c r="AA657" s="72"/>
      <c r="AB657" s="72"/>
      <c r="AC657" s="72"/>
      <c r="AD657" s="72"/>
      <c r="AE657" s="72"/>
      <c r="AG657" s="127"/>
      <c r="AN657" s="72"/>
      <c r="AO657" s="72"/>
      <c r="AP657" s="72"/>
      <c r="AQ657" s="72"/>
      <c r="AR657" s="72"/>
      <c r="AS657" s="72"/>
      <c r="AT657" s="72"/>
      <c r="AU657" s="72"/>
    </row>
    <row r="658" spans="27:64" x14ac:dyDescent="0.2">
      <c r="AA658" s="72"/>
      <c r="AB658" s="72"/>
      <c r="AC658" s="72"/>
      <c r="AD658" s="72"/>
      <c r="AE658" s="72"/>
      <c r="AG658" s="127"/>
      <c r="AN658" s="72"/>
      <c r="AO658" s="72"/>
      <c r="AP658" s="72"/>
      <c r="AQ658" s="72"/>
      <c r="AR658" s="72"/>
      <c r="AS658" s="72"/>
      <c r="AT658" s="72"/>
      <c r="AU658" s="72"/>
    </row>
    <row r="659" spans="27:64" x14ac:dyDescent="0.2">
      <c r="AA659" s="72"/>
      <c r="AB659" s="72"/>
      <c r="AC659" s="72"/>
      <c r="AD659" s="72"/>
      <c r="AE659" s="72"/>
      <c r="AG659" s="127"/>
      <c r="AN659" s="72"/>
      <c r="AO659" s="72"/>
      <c r="AP659" s="72"/>
      <c r="AQ659" s="72"/>
      <c r="AR659" s="72"/>
      <c r="AS659" s="72"/>
      <c r="AT659" s="72"/>
      <c r="AU659" s="72"/>
      <c r="AV659" s="72"/>
      <c r="AW659" s="72"/>
      <c r="AX659" s="72"/>
      <c r="AY659" s="72"/>
      <c r="AZ659" s="72"/>
      <c r="BA659" s="72"/>
      <c r="BB659" s="72"/>
      <c r="BC659" s="72"/>
      <c r="BD659" s="72"/>
      <c r="BE659" s="72"/>
      <c r="BF659" s="72"/>
      <c r="BG659" s="72"/>
      <c r="BH659" s="72"/>
      <c r="BI659" s="72"/>
      <c r="BJ659" s="72"/>
      <c r="BK659" s="72"/>
      <c r="BL659" s="72"/>
    </row>
    <row r="660" spans="27:64" x14ac:dyDescent="0.2">
      <c r="AA660" s="72"/>
      <c r="AB660" s="72"/>
      <c r="AC660" s="72"/>
      <c r="AD660" s="72"/>
      <c r="AE660" s="72"/>
      <c r="AG660" s="127"/>
      <c r="AN660" s="72"/>
      <c r="AO660" s="72"/>
      <c r="AP660" s="72"/>
      <c r="AQ660" s="72"/>
      <c r="AR660" s="72"/>
      <c r="AS660" s="72"/>
      <c r="AT660" s="72"/>
      <c r="AU660" s="72"/>
    </row>
    <row r="661" spans="27:64" x14ac:dyDescent="0.2">
      <c r="AA661" s="72"/>
      <c r="AB661" s="72"/>
      <c r="AC661" s="72"/>
      <c r="AD661" s="72"/>
      <c r="AE661" s="72"/>
      <c r="AG661" s="127"/>
      <c r="AN661" s="72"/>
      <c r="AO661" s="72"/>
      <c r="AP661" s="72"/>
      <c r="AQ661" s="72"/>
      <c r="AR661" s="72"/>
      <c r="AS661" s="72"/>
      <c r="AT661" s="72"/>
      <c r="AU661" s="72"/>
    </row>
    <row r="662" spans="27:64" x14ac:dyDescent="0.2">
      <c r="AA662" s="72"/>
      <c r="AB662" s="72"/>
      <c r="AC662" s="72"/>
      <c r="AD662" s="72"/>
      <c r="AE662" s="72"/>
      <c r="AG662" s="127"/>
      <c r="AN662" s="72"/>
      <c r="AO662" s="72"/>
      <c r="AP662" s="72"/>
      <c r="AQ662" s="72"/>
      <c r="AR662" s="72"/>
      <c r="AS662" s="72"/>
      <c r="AT662" s="72"/>
      <c r="AU662" s="72"/>
    </row>
    <row r="663" spans="27:64" x14ac:dyDescent="0.2">
      <c r="AA663" s="72"/>
      <c r="AB663" s="72"/>
      <c r="AC663" s="72"/>
      <c r="AD663" s="72"/>
      <c r="AE663" s="72"/>
      <c r="AG663" s="127"/>
      <c r="AN663" s="72"/>
      <c r="AO663" s="72"/>
      <c r="AP663" s="72"/>
      <c r="AQ663" s="72"/>
      <c r="AR663" s="72"/>
      <c r="AS663" s="72"/>
      <c r="AT663" s="72"/>
      <c r="AU663" s="72"/>
    </row>
    <row r="664" spans="27:64" x14ac:dyDescent="0.2">
      <c r="AA664" s="72"/>
      <c r="AB664" s="72"/>
      <c r="AC664" s="72"/>
      <c r="AD664" s="72"/>
      <c r="AE664" s="72"/>
      <c r="AG664" s="127"/>
      <c r="AN664" s="72"/>
      <c r="AO664" s="72"/>
      <c r="AP664" s="72"/>
      <c r="AQ664" s="72"/>
      <c r="AR664" s="72"/>
      <c r="AS664" s="72"/>
      <c r="AT664" s="72"/>
      <c r="AU664" s="72"/>
      <c r="AV664" s="72"/>
      <c r="AW664" s="72"/>
      <c r="AX664" s="72"/>
      <c r="AY664" s="72"/>
      <c r="AZ664" s="72"/>
      <c r="BA664" s="72"/>
      <c r="BB664" s="72"/>
      <c r="BC664" s="72"/>
      <c r="BD664" s="72"/>
      <c r="BE664" s="72"/>
      <c r="BF664" s="72"/>
      <c r="BG664" s="72"/>
      <c r="BH664" s="72"/>
      <c r="BI664" s="72"/>
      <c r="BJ664" s="72"/>
      <c r="BK664" s="72"/>
      <c r="BL664" s="72"/>
    </row>
    <row r="665" spans="27:64" x14ac:dyDescent="0.2">
      <c r="AA665" s="72"/>
      <c r="AB665" s="72"/>
      <c r="AC665" s="72"/>
      <c r="AD665" s="72"/>
      <c r="AE665" s="72"/>
      <c r="AG665" s="127"/>
      <c r="AN665" s="72"/>
      <c r="AO665" s="72"/>
      <c r="AP665" s="72"/>
      <c r="AQ665" s="72"/>
      <c r="AR665" s="72"/>
      <c r="AS665" s="72"/>
      <c r="AT665" s="72"/>
      <c r="AU665" s="72"/>
    </row>
    <row r="666" spans="27:64" x14ac:dyDescent="0.2">
      <c r="AA666" s="72"/>
      <c r="AB666" s="72"/>
      <c r="AC666" s="72"/>
      <c r="AD666" s="72"/>
      <c r="AE666" s="72"/>
      <c r="AG666" s="127"/>
      <c r="AN666" s="72"/>
      <c r="AO666" s="72"/>
      <c r="AP666" s="72"/>
      <c r="AQ666" s="72"/>
      <c r="AR666" s="72"/>
      <c r="AS666" s="72"/>
      <c r="AT666" s="72"/>
      <c r="AU666" s="72"/>
    </row>
    <row r="667" spans="27:64" x14ac:dyDescent="0.2">
      <c r="AA667" s="72"/>
      <c r="AB667" s="72"/>
      <c r="AC667" s="72"/>
      <c r="AD667" s="72"/>
      <c r="AE667" s="72"/>
      <c r="AG667" s="127"/>
      <c r="AN667" s="72"/>
      <c r="AO667" s="72"/>
      <c r="AP667" s="72"/>
      <c r="AQ667" s="72"/>
      <c r="AR667" s="72"/>
      <c r="AS667" s="72"/>
      <c r="AT667" s="72"/>
      <c r="AU667" s="72"/>
    </row>
    <row r="668" spans="27:64" x14ac:dyDescent="0.2">
      <c r="AA668" s="72"/>
      <c r="AB668" s="72"/>
      <c r="AC668" s="72"/>
      <c r="AD668" s="72"/>
      <c r="AE668" s="72"/>
      <c r="AG668" s="127"/>
      <c r="AN668" s="72"/>
      <c r="AO668" s="72"/>
      <c r="AP668" s="72"/>
      <c r="AQ668" s="72"/>
      <c r="AR668" s="72"/>
      <c r="AS668" s="72"/>
      <c r="AT668" s="72"/>
      <c r="AU668" s="72"/>
    </row>
    <row r="669" spans="27:64" x14ac:dyDescent="0.2">
      <c r="AA669" s="72"/>
      <c r="AB669" s="72"/>
      <c r="AC669" s="72"/>
      <c r="AD669" s="72"/>
      <c r="AE669" s="72"/>
      <c r="AG669" s="127"/>
      <c r="AN669" s="72"/>
      <c r="AO669" s="72"/>
      <c r="AP669" s="72"/>
      <c r="AQ669" s="72"/>
      <c r="AR669" s="72"/>
      <c r="AS669" s="72"/>
      <c r="AT669" s="72"/>
      <c r="AU669" s="72"/>
      <c r="AV669" s="72"/>
      <c r="AX669" s="72"/>
    </row>
    <row r="670" spans="27:64" x14ac:dyDescent="0.2">
      <c r="AA670" s="72"/>
      <c r="AB670" s="72"/>
      <c r="AC670" s="72"/>
      <c r="AD670" s="72"/>
      <c r="AE670" s="72"/>
      <c r="AG670" s="127"/>
      <c r="AN670" s="72"/>
      <c r="AO670" s="72"/>
      <c r="AP670" s="72"/>
      <c r="AQ670" s="72"/>
      <c r="AR670" s="72"/>
      <c r="AS670" s="72"/>
      <c r="AT670" s="72"/>
      <c r="AU670" s="72"/>
    </row>
    <row r="671" spans="27:64" x14ac:dyDescent="0.2">
      <c r="AA671" s="72"/>
      <c r="AB671" s="72"/>
      <c r="AC671" s="72"/>
      <c r="AD671" s="72"/>
      <c r="AE671" s="72"/>
      <c r="AG671" s="127"/>
      <c r="AN671" s="72"/>
      <c r="AO671" s="72"/>
      <c r="AP671" s="72"/>
      <c r="AQ671" s="72"/>
      <c r="AR671" s="72"/>
      <c r="AS671" s="72"/>
      <c r="AT671" s="72"/>
      <c r="AU671" s="72"/>
    </row>
    <row r="672" spans="27:64" x14ac:dyDescent="0.2">
      <c r="AA672" s="72"/>
      <c r="AB672" s="72"/>
      <c r="AC672" s="72"/>
      <c r="AD672" s="72"/>
      <c r="AE672" s="72"/>
      <c r="AG672" s="127"/>
      <c r="AN672" s="72"/>
      <c r="AO672" s="72"/>
      <c r="AP672" s="72"/>
      <c r="AQ672" s="72"/>
      <c r="AR672" s="72"/>
      <c r="AS672" s="72"/>
      <c r="AT672" s="72"/>
      <c r="AU672" s="72"/>
    </row>
    <row r="673" spans="27:47" x14ac:dyDescent="0.2">
      <c r="AA673" s="72"/>
      <c r="AB673" s="72"/>
      <c r="AC673" s="72"/>
      <c r="AD673" s="72"/>
      <c r="AE673" s="72"/>
      <c r="AG673" s="127"/>
      <c r="AN673" s="72"/>
      <c r="AO673" s="72"/>
      <c r="AP673" s="72"/>
      <c r="AQ673" s="72"/>
      <c r="AR673" s="72"/>
      <c r="AS673" s="72"/>
      <c r="AT673" s="72"/>
      <c r="AU673" s="72"/>
    </row>
    <row r="674" spans="27:47" x14ac:dyDescent="0.2">
      <c r="AA674" s="72"/>
      <c r="AB674" s="72"/>
      <c r="AC674" s="72"/>
      <c r="AD674" s="72"/>
      <c r="AE674" s="72"/>
      <c r="AG674" s="127"/>
      <c r="AN674" s="72"/>
      <c r="AO674" s="72"/>
      <c r="AP674" s="72"/>
      <c r="AQ674" s="72"/>
      <c r="AR674" s="72"/>
      <c r="AS674" s="72"/>
      <c r="AT674" s="72"/>
      <c r="AU674" s="72"/>
    </row>
    <row r="675" spans="27:47" x14ac:dyDescent="0.2">
      <c r="AA675" s="72"/>
      <c r="AB675" s="72"/>
      <c r="AC675" s="72"/>
      <c r="AD675" s="72"/>
      <c r="AE675" s="72"/>
      <c r="AG675" s="127"/>
      <c r="AN675" s="72"/>
      <c r="AO675" s="72"/>
      <c r="AP675" s="72"/>
      <c r="AQ675" s="72"/>
      <c r="AR675" s="72"/>
      <c r="AS675" s="72"/>
      <c r="AT675" s="72"/>
      <c r="AU675" s="72"/>
    </row>
    <row r="676" spans="27:47" x14ac:dyDescent="0.2">
      <c r="AA676" s="72"/>
      <c r="AB676" s="72"/>
      <c r="AC676" s="72"/>
      <c r="AD676" s="72"/>
      <c r="AE676" s="72"/>
      <c r="AG676" s="127"/>
      <c r="AN676" s="72"/>
      <c r="AO676" s="72"/>
      <c r="AP676" s="72"/>
      <c r="AQ676" s="72"/>
      <c r="AR676" s="72"/>
      <c r="AS676" s="72"/>
      <c r="AT676" s="72"/>
      <c r="AU676" s="72"/>
    </row>
    <row r="677" spans="27:47" x14ac:dyDescent="0.2">
      <c r="AA677" s="72"/>
      <c r="AB677" s="72"/>
      <c r="AC677" s="72"/>
      <c r="AD677" s="72"/>
      <c r="AE677" s="72"/>
      <c r="AG677" s="127"/>
      <c r="AN677" s="72"/>
      <c r="AO677" s="72"/>
      <c r="AP677" s="72"/>
      <c r="AQ677" s="72"/>
      <c r="AR677" s="72"/>
      <c r="AS677" s="72"/>
      <c r="AT677" s="72"/>
      <c r="AU677" s="72"/>
    </row>
    <row r="678" spans="27:47" x14ac:dyDescent="0.2">
      <c r="AA678" s="72"/>
      <c r="AB678" s="72"/>
      <c r="AC678" s="72"/>
      <c r="AD678" s="72"/>
      <c r="AE678" s="72"/>
      <c r="AG678" s="127"/>
      <c r="AN678" s="72"/>
      <c r="AO678" s="72"/>
      <c r="AP678" s="72"/>
      <c r="AQ678" s="72"/>
      <c r="AR678" s="72"/>
      <c r="AS678" s="72"/>
      <c r="AT678" s="72"/>
      <c r="AU678" s="72"/>
    </row>
    <row r="679" spans="27:47" x14ac:dyDescent="0.2">
      <c r="AA679" s="72"/>
      <c r="AB679" s="72"/>
      <c r="AC679" s="72"/>
      <c r="AD679" s="72"/>
      <c r="AE679" s="72"/>
      <c r="AG679" s="127"/>
      <c r="AN679" s="72"/>
      <c r="AO679" s="72"/>
      <c r="AP679" s="72"/>
      <c r="AQ679" s="72"/>
      <c r="AR679" s="72"/>
      <c r="AS679" s="72"/>
      <c r="AT679" s="72"/>
      <c r="AU679" s="72"/>
    </row>
    <row r="680" spans="27:47" x14ac:dyDescent="0.2">
      <c r="AA680" s="72"/>
      <c r="AB680" s="72"/>
      <c r="AC680" s="72"/>
      <c r="AD680" s="72"/>
      <c r="AE680" s="72"/>
      <c r="AG680" s="127"/>
      <c r="AN680" s="72"/>
      <c r="AO680" s="72"/>
      <c r="AP680" s="72"/>
      <c r="AQ680" s="72"/>
      <c r="AR680" s="72"/>
      <c r="AS680" s="72"/>
      <c r="AT680" s="72"/>
      <c r="AU680" s="72"/>
    </row>
    <row r="681" spans="27:47" x14ac:dyDescent="0.2">
      <c r="AA681" s="72"/>
      <c r="AB681" s="72"/>
      <c r="AC681" s="72"/>
      <c r="AD681" s="72"/>
      <c r="AE681" s="72"/>
      <c r="AG681" s="127"/>
      <c r="AN681" s="72"/>
      <c r="AO681" s="72"/>
      <c r="AP681" s="72"/>
      <c r="AQ681" s="72"/>
      <c r="AR681" s="72"/>
      <c r="AS681" s="72"/>
      <c r="AT681" s="72"/>
      <c r="AU681" s="72"/>
    </row>
    <row r="682" spans="27:47" x14ac:dyDescent="0.2">
      <c r="AA682" s="72"/>
      <c r="AB682" s="72"/>
      <c r="AC682" s="72"/>
      <c r="AD682" s="72"/>
      <c r="AE682" s="72"/>
      <c r="AG682" s="127"/>
      <c r="AN682" s="72"/>
      <c r="AO682" s="72"/>
      <c r="AP682" s="72"/>
      <c r="AQ682" s="72"/>
      <c r="AR682" s="72"/>
      <c r="AS682" s="72"/>
      <c r="AT682" s="72"/>
      <c r="AU682" s="72"/>
    </row>
    <row r="683" spans="27:47" x14ac:dyDescent="0.2">
      <c r="AA683" s="72"/>
      <c r="AB683" s="72"/>
      <c r="AC683" s="72"/>
      <c r="AD683" s="72"/>
      <c r="AE683" s="72"/>
      <c r="AG683" s="127"/>
      <c r="AN683" s="72"/>
      <c r="AO683" s="72"/>
      <c r="AP683" s="72"/>
      <c r="AQ683" s="72"/>
      <c r="AR683" s="72"/>
      <c r="AS683" s="72"/>
      <c r="AT683" s="72"/>
      <c r="AU683" s="72"/>
    </row>
    <row r="684" spans="27:47" x14ac:dyDescent="0.2">
      <c r="AA684" s="72"/>
      <c r="AB684" s="72"/>
      <c r="AC684" s="72"/>
      <c r="AD684" s="72"/>
      <c r="AE684" s="72"/>
      <c r="AG684" s="127"/>
      <c r="AN684" s="72"/>
      <c r="AO684" s="72"/>
      <c r="AP684" s="72"/>
      <c r="AQ684" s="72"/>
      <c r="AR684" s="72"/>
      <c r="AS684" s="72"/>
      <c r="AT684" s="72"/>
      <c r="AU684" s="72"/>
    </row>
    <row r="685" spans="27:47" x14ac:dyDescent="0.2">
      <c r="AA685" s="72"/>
      <c r="AB685" s="72"/>
      <c r="AC685" s="72"/>
      <c r="AD685" s="72"/>
      <c r="AE685" s="72"/>
      <c r="AG685" s="127"/>
      <c r="AN685" s="72"/>
      <c r="AO685" s="72"/>
      <c r="AP685" s="72"/>
      <c r="AQ685" s="72"/>
      <c r="AR685" s="72"/>
      <c r="AS685" s="72"/>
      <c r="AT685" s="72"/>
      <c r="AU685" s="72"/>
    </row>
    <row r="686" spans="27:47" x14ac:dyDescent="0.2">
      <c r="AA686" s="72"/>
      <c r="AB686" s="72"/>
      <c r="AC686" s="72"/>
      <c r="AD686" s="72"/>
      <c r="AE686" s="72"/>
      <c r="AG686" s="127"/>
      <c r="AN686" s="72"/>
      <c r="AO686" s="72"/>
      <c r="AP686" s="72"/>
      <c r="AQ686" s="72"/>
      <c r="AR686" s="72"/>
      <c r="AS686" s="72"/>
      <c r="AT686" s="72"/>
      <c r="AU686" s="72"/>
    </row>
    <row r="687" spans="27:47" x14ac:dyDescent="0.2">
      <c r="AA687" s="72"/>
      <c r="AB687" s="72"/>
      <c r="AC687" s="72"/>
      <c r="AD687" s="72"/>
      <c r="AE687" s="72"/>
      <c r="AG687" s="127"/>
      <c r="AN687" s="72"/>
      <c r="AO687" s="72"/>
      <c r="AP687" s="72"/>
      <c r="AQ687" s="72"/>
      <c r="AR687" s="72"/>
      <c r="AS687" s="72"/>
      <c r="AT687" s="72"/>
      <c r="AU687" s="72"/>
    </row>
    <row r="688" spans="27:47" x14ac:dyDescent="0.2">
      <c r="AA688" s="72"/>
      <c r="AB688" s="72"/>
      <c r="AC688" s="72"/>
      <c r="AD688" s="72"/>
      <c r="AE688" s="72"/>
      <c r="AG688" s="127"/>
      <c r="AN688" s="72"/>
      <c r="AO688" s="72"/>
      <c r="AP688" s="72"/>
      <c r="AQ688" s="72"/>
      <c r="AR688" s="72"/>
      <c r="AS688" s="72"/>
      <c r="AT688" s="72"/>
      <c r="AU688" s="72"/>
    </row>
    <row r="689" spans="27:64" x14ac:dyDescent="0.2">
      <c r="AA689" s="72"/>
      <c r="AB689" s="72"/>
      <c r="AC689" s="72"/>
      <c r="AD689" s="72"/>
      <c r="AE689" s="72"/>
      <c r="AG689" s="127"/>
      <c r="AN689" s="72"/>
      <c r="AO689" s="72"/>
      <c r="AP689" s="72"/>
      <c r="AQ689" s="72"/>
      <c r="AR689" s="72"/>
      <c r="AS689" s="72"/>
      <c r="AT689" s="72"/>
      <c r="AU689" s="72"/>
    </row>
    <row r="690" spans="27:64" x14ac:dyDescent="0.2">
      <c r="AA690" s="72"/>
      <c r="AB690" s="72"/>
      <c r="AC690" s="72"/>
      <c r="AD690" s="72"/>
      <c r="AE690" s="72"/>
      <c r="AG690" s="127"/>
      <c r="AN690" s="72"/>
      <c r="AO690" s="72"/>
      <c r="AP690" s="72"/>
      <c r="AQ690" s="72"/>
      <c r="AR690" s="72"/>
      <c r="AS690" s="72"/>
      <c r="AT690" s="72"/>
      <c r="AU690" s="72"/>
    </row>
    <row r="691" spans="27:64" x14ac:dyDescent="0.2">
      <c r="AA691" s="72"/>
      <c r="AB691" s="72"/>
      <c r="AC691" s="72"/>
      <c r="AD691" s="72"/>
      <c r="AE691" s="72"/>
      <c r="AG691" s="127"/>
      <c r="AN691" s="72"/>
      <c r="AO691" s="72"/>
      <c r="AP691" s="72"/>
      <c r="AQ691" s="72"/>
      <c r="AR691" s="72"/>
      <c r="AS691" s="72"/>
      <c r="AT691" s="72"/>
      <c r="AU691" s="72"/>
      <c r="AV691" s="72"/>
      <c r="AW691" s="72"/>
      <c r="AX691" s="72"/>
      <c r="AY691" s="72"/>
      <c r="AZ691" s="72"/>
      <c r="BA691" s="72"/>
      <c r="BB691" s="72"/>
      <c r="BC691" s="72"/>
      <c r="BD691" s="72"/>
      <c r="BE691" s="72"/>
      <c r="BF691" s="72"/>
      <c r="BG691" s="72"/>
      <c r="BH691" s="72"/>
      <c r="BI691" s="72"/>
      <c r="BJ691" s="72"/>
      <c r="BK691" s="72"/>
      <c r="BL691" s="72"/>
    </row>
    <row r="692" spans="27:64" x14ac:dyDescent="0.2">
      <c r="AA692" s="72"/>
      <c r="AB692" s="72"/>
      <c r="AC692" s="72"/>
      <c r="AD692" s="72"/>
      <c r="AE692" s="72"/>
      <c r="AG692" s="127"/>
      <c r="AN692" s="72"/>
      <c r="AO692" s="72"/>
      <c r="AP692" s="72"/>
      <c r="AQ692" s="72"/>
      <c r="AR692" s="72"/>
      <c r="AS692" s="72"/>
      <c r="AT692" s="72"/>
      <c r="AU692" s="72"/>
    </row>
    <row r="693" spans="27:64" x14ac:dyDescent="0.2">
      <c r="AA693" s="72"/>
      <c r="AB693" s="72"/>
      <c r="AC693" s="72"/>
      <c r="AD693" s="72"/>
      <c r="AE693" s="72"/>
      <c r="AG693" s="127"/>
      <c r="AN693" s="72"/>
      <c r="AO693" s="72"/>
      <c r="AP693" s="72"/>
      <c r="AQ693" s="72"/>
      <c r="AR693" s="72"/>
      <c r="AS693" s="72"/>
      <c r="AT693" s="72"/>
      <c r="AU693" s="72"/>
    </row>
    <row r="694" spans="27:64" x14ac:dyDescent="0.2">
      <c r="AA694" s="72"/>
      <c r="AB694" s="72"/>
      <c r="AC694" s="72"/>
      <c r="AD694" s="72"/>
      <c r="AE694" s="72"/>
      <c r="AG694" s="127"/>
      <c r="AN694" s="72"/>
      <c r="AO694" s="72"/>
      <c r="AP694" s="72"/>
      <c r="AQ694" s="72"/>
      <c r="AR694" s="72"/>
      <c r="AS694" s="72"/>
      <c r="AT694" s="72"/>
      <c r="AU694" s="72"/>
    </row>
    <row r="695" spans="27:64" x14ac:dyDescent="0.2">
      <c r="AA695" s="72"/>
      <c r="AB695" s="72"/>
      <c r="AC695" s="72"/>
      <c r="AD695" s="72"/>
      <c r="AE695" s="72"/>
      <c r="AG695" s="127"/>
      <c r="AN695" s="72"/>
      <c r="AO695" s="72"/>
      <c r="AP695" s="72"/>
      <c r="AQ695" s="72"/>
      <c r="AR695" s="72"/>
      <c r="AS695" s="72"/>
      <c r="AT695" s="72"/>
      <c r="AU695" s="72"/>
    </row>
    <row r="696" spans="27:64" x14ac:dyDescent="0.2">
      <c r="AA696" s="72"/>
      <c r="AB696" s="72"/>
      <c r="AC696" s="72"/>
      <c r="AD696" s="72"/>
      <c r="AE696" s="72"/>
      <c r="AG696" s="127"/>
      <c r="AN696" s="72"/>
      <c r="AO696" s="72"/>
      <c r="AP696" s="72"/>
      <c r="AQ696" s="72"/>
      <c r="AR696" s="72"/>
      <c r="AS696" s="72"/>
      <c r="AT696" s="72"/>
      <c r="AU696" s="72"/>
    </row>
    <row r="697" spans="27:64" x14ac:dyDescent="0.2">
      <c r="AA697" s="72"/>
      <c r="AB697" s="72"/>
      <c r="AC697" s="72"/>
      <c r="AD697" s="72"/>
      <c r="AE697" s="72"/>
      <c r="AG697" s="127"/>
      <c r="AN697" s="72"/>
      <c r="AO697" s="72"/>
      <c r="AP697" s="72"/>
      <c r="AQ697" s="72"/>
      <c r="AR697" s="72"/>
      <c r="AS697" s="72"/>
      <c r="AT697" s="72"/>
      <c r="AU697" s="72"/>
    </row>
    <row r="698" spans="27:64" x14ac:dyDescent="0.2">
      <c r="AA698" s="72"/>
      <c r="AB698" s="72"/>
      <c r="AC698" s="72"/>
      <c r="AD698" s="72"/>
      <c r="AE698" s="72"/>
      <c r="AG698" s="127"/>
      <c r="AN698" s="72"/>
      <c r="AO698" s="72"/>
      <c r="AP698" s="72"/>
      <c r="AQ698" s="72"/>
      <c r="AR698" s="72"/>
      <c r="AS698" s="72"/>
      <c r="AT698" s="72"/>
      <c r="AU698" s="72"/>
    </row>
    <row r="699" spans="27:64" x14ac:dyDescent="0.2">
      <c r="AA699" s="72"/>
      <c r="AB699" s="72"/>
      <c r="AC699" s="72"/>
      <c r="AD699" s="72"/>
      <c r="AE699" s="72"/>
      <c r="AG699" s="127"/>
      <c r="AN699" s="72"/>
      <c r="AO699" s="72"/>
      <c r="AP699" s="72"/>
      <c r="AQ699" s="72"/>
      <c r="AR699" s="72"/>
      <c r="AS699" s="72"/>
      <c r="AT699" s="72"/>
      <c r="AU699" s="72"/>
    </row>
    <row r="700" spans="27:64" x14ac:dyDescent="0.2">
      <c r="AA700" s="72"/>
      <c r="AB700" s="72"/>
      <c r="AC700" s="72"/>
      <c r="AD700" s="72"/>
      <c r="AE700" s="72"/>
      <c r="AG700" s="127"/>
      <c r="AN700" s="72"/>
      <c r="AO700" s="72"/>
      <c r="AP700" s="72"/>
      <c r="AQ700" s="72"/>
      <c r="AR700" s="72"/>
      <c r="AS700" s="72"/>
      <c r="AT700" s="72"/>
      <c r="AU700" s="72"/>
    </row>
    <row r="701" spans="27:64" x14ac:dyDescent="0.2">
      <c r="AA701" s="72"/>
      <c r="AB701" s="72"/>
      <c r="AC701" s="72"/>
      <c r="AD701" s="72"/>
      <c r="AE701" s="72"/>
      <c r="AG701" s="127"/>
      <c r="AN701" s="72"/>
      <c r="AO701" s="72"/>
      <c r="AP701" s="72"/>
      <c r="AQ701" s="72"/>
      <c r="AR701" s="72"/>
      <c r="AS701" s="72"/>
      <c r="AT701" s="72"/>
      <c r="AU701" s="72"/>
    </row>
    <row r="702" spans="27:64" x14ac:dyDescent="0.2">
      <c r="AA702" s="72"/>
      <c r="AB702" s="72"/>
      <c r="AC702" s="72"/>
      <c r="AD702" s="72"/>
      <c r="AE702" s="72"/>
      <c r="AG702" s="127"/>
      <c r="AN702" s="72"/>
      <c r="AO702" s="72"/>
      <c r="AP702" s="72"/>
      <c r="AQ702" s="72"/>
      <c r="AR702" s="72"/>
      <c r="AS702" s="72"/>
      <c r="AT702" s="72"/>
      <c r="AU702" s="72"/>
    </row>
    <row r="703" spans="27:64" x14ac:dyDescent="0.2">
      <c r="AA703" s="72"/>
      <c r="AB703" s="72"/>
      <c r="AC703" s="72"/>
      <c r="AD703" s="72"/>
      <c r="AE703" s="72"/>
      <c r="AG703" s="127"/>
      <c r="AN703" s="72"/>
      <c r="AO703" s="72"/>
      <c r="AP703" s="72"/>
      <c r="AQ703" s="72"/>
      <c r="AR703" s="72"/>
      <c r="AS703" s="72"/>
      <c r="AT703" s="72"/>
      <c r="AU703" s="72"/>
    </row>
    <row r="704" spans="27:64" x14ac:dyDescent="0.2">
      <c r="AA704" s="72"/>
      <c r="AB704" s="72"/>
      <c r="AC704" s="72"/>
      <c r="AD704" s="72"/>
      <c r="AE704" s="72"/>
      <c r="AG704" s="127"/>
      <c r="AN704" s="72"/>
      <c r="AO704" s="72"/>
      <c r="AP704" s="72"/>
      <c r="AQ704" s="72"/>
      <c r="AR704" s="72"/>
      <c r="AS704" s="72"/>
      <c r="AT704" s="72"/>
      <c r="AU704" s="72"/>
    </row>
    <row r="705" spans="27:47" x14ac:dyDescent="0.2">
      <c r="AA705" s="72"/>
      <c r="AB705" s="72"/>
      <c r="AC705" s="72"/>
      <c r="AD705" s="72"/>
      <c r="AE705" s="72"/>
      <c r="AG705" s="127"/>
      <c r="AN705" s="72"/>
      <c r="AO705" s="72"/>
      <c r="AP705" s="72"/>
      <c r="AQ705" s="72"/>
      <c r="AR705" s="72"/>
      <c r="AS705" s="72"/>
      <c r="AT705" s="72"/>
      <c r="AU705" s="72"/>
    </row>
    <row r="706" spans="27:47" x14ac:dyDescent="0.2">
      <c r="AA706" s="72"/>
      <c r="AB706" s="72"/>
      <c r="AC706" s="72"/>
      <c r="AD706" s="72"/>
      <c r="AE706" s="72"/>
      <c r="AG706" s="127"/>
      <c r="AN706" s="72"/>
      <c r="AO706" s="72"/>
      <c r="AP706" s="72"/>
      <c r="AQ706" s="72"/>
      <c r="AR706" s="72"/>
      <c r="AS706" s="72"/>
      <c r="AT706" s="72"/>
      <c r="AU706" s="72"/>
    </row>
    <row r="707" spans="27:47" x14ac:dyDescent="0.2">
      <c r="AA707" s="72"/>
      <c r="AB707" s="72"/>
      <c r="AC707" s="72"/>
      <c r="AD707" s="72"/>
      <c r="AE707" s="72"/>
      <c r="AG707" s="127"/>
      <c r="AN707" s="72"/>
      <c r="AO707" s="72"/>
      <c r="AP707" s="72"/>
      <c r="AQ707" s="72"/>
      <c r="AR707" s="72"/>
      <c r="AS707" s="72"/>
      <c r="AT707" s="72"/>
      <c r="AU707" s="72"/>
    </row>
    <row r="708" spans="27:47" x14ac:dyDescent="0.2">
      <c r="AA708" s="72"/>
      <c r="AB708" s="72"/>
      <c r="AC708" s="72"/>
      <c r="AD708" s="72"/>
      <c r="AE708" s="72"/>
      <c r="AG708" s="127"/>
      <c r="AN708" s="72"/>
      <c r="AO708" s="72"/>
      <c r="AP708" s="72"/>
      <c r="AQ708" s="72"/>
      <c r="AR708" s="72"/>
      <c r="AS708" s="72"/>
      <c r="AT708" s="72"/>
      <c r="AU708" s="72"/>
    </row>
    <row r="709" spans="27:47" x14ac:dyDescent="0.2">
      <c r="AA709" s="72"/>
      <c r="AB709" s="72"/>
      <c r="AC709" s="72"/>
      <c r="AD709" s="72"/>
      <c r="AE709" s="72"/>
      <c r="AG709" s="127"/>
      <c r="AN709" s="72"/>
      <c r="AO709" s="72"/>
      <c r="AP709" s="72"/>
      <c r="AQ709" s="72"/>
      <c r="AR709" s="72"/>
      <c r="AS709" s="72"/>
      <c r="AT709" s="72"/>
      <c r="AU709" s="72"/>
    </row>
    <row r="710" spans="27:47" x14ac:dyDescent="0.2">
      <c r="AA710" s="72"/>
      <c r="AB710" s="72"/>
      <c r="AC710" s="72"/>
      <c r="AD710" s="72"/>
      <c r="AE710" s="72"/>
      <c r="AG710" s="127"/>
      <c r="AN710" s="72"/>
      <c r="AO710" s="72"/>
      <c r="AP710" s="72"/>
      <c r="AQ710" s="72"/>
      <c r="AR710" s="72"/>
      <c r="AS710" s="72"/>
      <c r="AT710" s="72"/>
      <c r="AU710" s="72"/>
    </row>
    <row r="711" spans="27:47" x14ac:dyDescent="0.2">
      <c r="AA711" s="72"/>
      <c r="AB711" s="72"/>
      <c r="AC711" s="72"/>
      <c r="AD711" s="72"/>
      <c r="AE711" s="72"/>
      <c r="AG711" s="127"/>
      <c r="AN711" s="72"/>
      <c r="AO711" s="72"/>
      <c r="AP711" s="72"/>
      <c r="AQ711" s="72"/>
      <c r="AR711" s="72"/>
      <c r="AS711" s="72"/>
      <c r="AT711" s="72"/>
      <c r="AU711" s="72"/>
    </row>
    <row r="712" spans="27:47" x14ac:dyDescent="0.2">
      <c r="AA712" s="72"/>
      <c r="AB712" s="72"/>
      <c r="AC712" s="72"/>
      <c r="AD712" s="72"/>
      <c r="AE712" s="72"/>
      <c r="AG712" s="127"/>
      <c r="AN712" s="72"/>
      <c r="AO712" s="72"/>
      <c r="AP712" s="72"/>
      <c r="AQ712" s="72"/>
      <c r="AR712" s="72"/>
      <c r="AS712" s="72"/>
      <c r="AT712" s="72"/>
      <c r="AU712" s="72"/>
    </row>
    <row r="713" spans="27:47" x14ac:dyDescent="0.2">
      <c r="AA713" s="72"/>
      <c r="AB713" s="72"/>
      <c r="AC713" s="72"/>
      <c r="AD713" s="72"/>
      <c r="AE713" s="72"/>
      <c r="AG713" s="127"/>
      <c r="AN713" s="72"/>
      <c r="AO713" s="72"/>
      <c r="AP713" s="72"/>
      <c r="AQ713" s="72"/>
      <c r="AR713" s="72"/>
      <c r="AS713" s="72"/>
      <c r="AT713" s="72"/>
      <c r="AU713" s="72"/>
    </row>
    <row r="714" spans="27:47" x14ac:dyDescent="0.2">
      <c r="AA714" s="72"/>
      <c r="AB714" s="72"/>
      <c r="AC714" s="72"/>
      <c r="AD714" s="72"/>
      <c r="AE714" s="72"/>
      <c r="AG714" s="127"/>
      <c r="AN714" s="72"/>
      <c r="AO714" s="72"/>
      <c r="AP714" s="72"/>
      <c r="AQ714" s="72"/>
      <c r="AR714" s="72"/>
      <c r="AS714" s="72"/>
      <c r="AT714" s="72"/>
      <c r="AU714" s="72"/>
    </row>
    <row r="715" spans="27:47" x14ac:dyDescent="0.2">
      <c r="AA715" s="72"/>
      <c r="AB715" s="72"/>
      <c r="AC715" s="72"/>
      <c r="AD715" s="72"/>
      <c r="AE715" s="72"/>
      <c r="AG715" s="127"/>
      <c r="AN715" s="72"/>
      <c r="AO715" s="72"/>
      <c r="AP715" s="72"/>
      <c r="AQ715" s="72"/>
      <c r="AR715" s="72"/>
      <c r="AS715" s="72"/>
      <c r="AT715" s="72"/>
      <c r="AU715" s="72"/>
    </row>
    <row r="716" spans="27:47" x14ac:dyDescent="0.2">
      <c r="AA716" s="72"/>
      <c r="AB716" s="72"/>
      <c r="AC716" s="72"/>
      <c r="AD716" s="72"/>
      <c r="AE716" s="72"/>
      <c r="AG716" s="127"/>
      <c r="AN716" s="72"/>
      <c r="AO716" s="72"/>
      <c r="AP716" s="72"/>
      <c r="AQ716" s="72"/>
      <c r="AR716" s="72"/>
      <c r="AS716" s="72"/>
      <c r="AT716" s="72"/>
      <c r="AU716" s="72"/>
    </row>
    <row r="717" spans="27:47" x14ac:dyDescent="0.2">
      <c r="AA717" s="72"/>
      <c r="AB717" s="72"/>
      <c r="AC717" s="72"/>
      <c r="AD717" s="72"/>
      <c r="AE717" s="72"/>
      <c r="AG717" s="127"/>
      <c r="AN717" s="72"/>
      <c r="AO717" s="72"/>
      <c r="AP717" s="72"/>
      <c r="AQ717" s="72"/>
      <c r="AR717" s="72"/>
      <c r="AS717" s="72"/>
      <c r="AT717" s="72"/>
      <c r="AU717" s="72"/>
    </row>
    <row r="718" spans="27:47" x14ac:dyDescent="0.2">
      <c r="AA718" s="72"/>
      <c r="AB718" s="72"/>
      <c r="AC718" s="72"/>
      <c r="AD718" s="72"/>
      <c r="AE718" s="72"/>
      <c r="AG718" s="127"/>
      <c r="AN718" s="72"/>
      <c r="AO718" s="72"/>
      <c r="AP718" s="72"/>
      <c r="AQ718" s="72"/>
      <c r="AR718" s="72"/>
      <c r="AS718" s="72"/>
      <c r="AT718" s="72"/>
      <c r="AU718" s="72"/>
    </row>
    <row r="719" spans="27:47" x14ac:dyDescent="0.2">
      <c r="AA719" s="72"/>
      <c r="AB719" s="72"/>
      <c r="AC719" s="72"/>
      <c r="AD719" s="72"/>
      <c r="AE719" s="72"/>
      <c r="AG719" s="127"/>
      <c r="AN719" s="72"/>
      <c r="AO719" s="72"/>
      <c r="AP719" s="72"/>
      <c r="AQ719" s="72"/>
      <c r="AR719" s="72"/>
      <c r="AS719" s="72"/>
      <c r="AT719" s="72"/>
      <c r="AU719" s="72"/>
    </row>
    <row r="720" spans="27:47" x14ac:dyDescent="0.2">
      <c r="AA720" s="72"/>
      <c r="AB720" s="72"/>
      <c r="AC720" s="72"/>
      <c r="AD720" s="72"/>
      <c r="AE720" s="72"/>
      <c r="AG720" s="127"/>
      <c r="AN720" s="72"/>
      <c r="AO720" s="72"/>
      <c r="AP720" s="72"/>
      <c r="AQ720" s="72"/>
      <c r="AR720" s="72"/>
      <c r="AS720" s="72"/>
      <c r="AT720" s="72"/>
      <c r="AU720" s="72"/>
    </row>
    <row r="721" spans="27:64" x14ac:dyDescent="0.2">
      <c r="AA721" s="72"/>
      <c r="AB721" s="72"/>
      <c r="AC721" s="72"/>
      <c r="AD721" s="72"/>
      <c r="AE721" s="72"/>
      <c r="AG721" s="127"/>
      <c r="AN721" s="72"/>
      <c r="AO721" s="72"/>
      <c r="AP721" s="72"/>
      <c r="AQ721" s="72"/>
      <c r="AR721" s="72"/>
      <c r="AS721" s="72"/>
      <c r="AT721" s="72"/>
      <c r="AU721" s="72"/>
    </row>
    <row r="722" spans="27:64" x14ac:dyDescent="0.2">
      <c r="AA722" s="72"/>
      <c r="AB722" s="72"/>
      <c r="AC722" s="72"/>
      <c r="AD722" s="72"/>
      <c r="AE722" s="72"/>
      <c r="AG722" s="127"/>
      <c r="AN722" s="72"/>
      <c r="AO722" s="72"/>
      <c r="AP722" s="72"/>
      <c r="AQ722" s="72"/>
      <c r="AR722" s="72"/>
      <c r="AS722" s="72"/>
      <c r="AT722" s="72"/>
      <c r="AU722" s="72"/>
    </row>
    <row r="723" spans="27:64" x14ac:dyDescent="0.2">
      <c r="AA723" s="72"/>
      <c r="AB723" s="72"/>
      <c r="AC723" s="72"/>
      <c r="AD723" s="72"/>
      <c r="AE723" s="72"/>
      <c r="AG723" s="127"/>
      <c r="AN723" s="72"/>
      <c r="AO723" s="72"/>
      <c r="AP723" s="72"/>
      <c r="AQ723" s="72"/>
      <c r="AR723" s="72"/>
      <c r="AS723" s="72"/>
      <c r="AT723" s="72"/>
      <c r="AU723" s="72"/>
    </row>
    <row r="724" spans="27:64" x14ac:dyDescent="0.2">
      <c r="AA724" s="72"/>
      <c r="AB724" s="72"/>
      <c r="AC724" s="72"/>
      <c r="AD724" s="72"/>
      <c r="AE724" s="72"/>
      <c r="AG724" s="127"/>
      <c r="AN724" s="72"/>
      <c r="AO724" s="72"/>
      <c r="AP724" s="72"/>
      <c r="AQ724" s="72"/>
      <c r="AR724" s="72"/>
      <c r="AS724" s="72"/>
      <c r="AT724" s="72"/>
      <c r="AU724" s="72"/>
    </row>
    <row r="725" spans="27:64" x14ac:dyDescent="0.2">
      <c r="AA725" s="72"/>
      <c r="AB725" s="72"/>
      <c r="AC725" s="72"/>
      <c r="AD725" s="72"/>
      <c r="AE725" s="72"/>
      <c r="AG725" s="127"/>
      <c r="AN725" s="72"/>
      <c r="AO725" s="72"/>
      <c r="AP725" s="72"/>
      <c r="AQ725" s="72"/>
      <c r="AR725" s="72"/>
      <c r="AS725" s="72"/>
      <c r="AT725" s="72"/>
      <c r="AU725" s="72"/>
    </row>
    <row r="726" spans="27:64" x14ac:dyDescent="0.2">
      <c r="AA726" s="72"/>
      <c r="AB726" s="72"/>
      <c r="AC726" s="72"/>
      <c r="AD726" s="72"/>
      <c r="AE726" s="72"/>
      <c r="AG726" s="127"/>
      <c r="AN726" s="72"/>
      <c r="AO726" s="72"/>
      <c r="AP726" s="72"/>
      <c r="AQ726" s="72"/>
      <c r="AR726" s="72"/>
      <c r="AS726" s="72"/>
      <c r="AT726" s="72"/>
      <c r="AU726" s="72"/>
    </row>
    <row r="727" spans="27:64" x14ac:dyDescent="0.2">
      <c r="AA727" s="72"/>
      <c r="AB727" s="72"/>
      <c r="AC727" s="72"/>
      <c r="AD727" s="72"/>
      <c r="AE727" s="72"/>
      <c r="AG727" s="127"/>
      <c r="AN727" s="72"/>
      <c r="AO727" s="72"/>
      <c r="AP727" s="72"/>
      <c r="AQ727" s="72"/>
      <c r="AR727" s="72"/>
      <c r="AS727" s="72"/>
      <c r="AT727" s="72"/>
      <c r="AU727" s="72"/>
      <c r="AV727" s="72"/>
    </row>
    <row r="728" spans="27:64" x14ac:dyDescent="0.2">
      <c r="AA728" s="72"/>
      <c r="AB728" s="72"/>
      <c r="AC728" s="72"/>
      <c r="AD728" s="72"/>
      <c r="AE728" s="72"/>
      <c r="AG728" s="127"/>
      <c r="AN728" s="72"/>
      <c r="AO728" s="72"/>
      <c r="AP728" s="72"/>
      <c r="AQ728" s="72"/>
      <c r="AR728" s="72"/>
      <c r="AS728" s="72"/>
      <c r="AT728" s="72"/>
      <c r="AU728" s="72"/>
      <c r="AV728" s="72"/>
      <c r="AW728" s="72"/>
      <c r="AX728" s="72"/>
      <c r="AY728" s="72"/>
      <c r="AZ728" s="72"/>
      <c r="BA728" s="72"/>
      <c r="BB728" s="72"/>
      <c r="BC728" s="72"/>
      <c r="BD728" s="72"/>
      <c r="BE728" s="72"/>
      <c r="BF728" s="72"/>
      <c r="BG728" s="72"/>
      <c r="BH728" s="72"/>
      <c r="BI728" s="72"/>
      <c r="BJ728" s="72"/>
      <c r="BK728" s="72"/>
      <c r="BL728" s="72"/>
    </row>
    <row r="729" spans="27:64" x14ac:dyDescent="0.2">
      <c r="AA729" s="72"/>
      <c r="AB729" s="72"/>
      <c r="AC729" s="72"/>
      <c r="AD729" s="72"/>
      <c r="AE729" s="72"/>
      <c r="AG729" s="127"/>
      <c r="AN729" s="72"/>
      <c r="AO729" s="72"/>
      <c r="AP729" s="72"/>
      <c r="AQ729" s="72"/>
      <c r="AR729" s="72"/>
      <c r="AS729" s="72"/>
      <c r="AT729" s="72"/>
      <c r="AU729" s="72"/>
    </row>
    <row r="730" spans="27:64" x14ac:dyDescent="0.2">
      <c r="AA730" s="72"/>
      <c r="AB730" s="72"/>
      <c r="AC730" s="72"/>
      <c r="AD730" s="72"/>
      <c r="AE730" s="72"/>
      <c r="AG730" s="127"/>
      <c r="AN730" s="72"/>
      <c r="AO730" s="72"/>
      <c r="AP730" s="72"/>
      <c r="AQ730" s="72"/>
      <c r="AR730" s="72"/>
      <c r="AS730" s="72"/>
      <c r="AT730" s="72"/>
      <c r="AU730" s="72"/>
    </row>
    <row r="731" spans="27:64" x14ac:dyDescent="0.2">
      <c r="AA731" s="72"/>
      <c r="AB731" s="72"/>
      <c r="AC731" s="72"/>
      <c r="AD731" s="72"/>
      <c r="AE731" s="72"/>
      <c r="AG731" s="127"/>
      <c r="AN731" s="72"/>
      <c r="AO731" s="72"/>
      <c r="AP731" s="72"/>
      <c r="AQ731" s="72"/>
      <c r="AR731" s="72"/>
      <c r="AS731" s="72"/>
      <c r="AT731" s="72"/>
      <c r="AU731" s="72"/>
    </row>
    <row r="732" spans="27:64" x14ac:dyDescent="0.2">
      <c r="AA732" s="72"/>
      <c r="AB732" s="72"/>
      <c r="AC732" s="72"/>
      <c r="AD732" s="72"/>
      <c r="AE732" s="72"/>
      <c r="AG732" s="127"/>
      <c r="AN732" s="72"/>
      <c r="AO732" s="72"/>
      <c r="AP732" s="72"/>
      <c r="AQ732" s="72"/>
      <c r="AR732" s="72"/>
      <c r="AS732" s="72"/>
      <c r="AT732" s="72"/>
      <c r="AU732" s="72"/>
    </row>
    <row r="733" spans="27:64" x14ac:dyDescent="0.2">
      <c r="AA733" s="72"/>
      <c r="AB733" s="72"/>
      <c r="AC733" s="72"/>
      <c r="AD733" s="72"/>
      <c r="AE733" s="72"/>
      <c r="AG733" s="127"/>
      <c r="AN733" s="72"/>
      <c r="AO733" s="72"/>
      <c r="AP733" s="72"/>
      <c r="AQ733" s="72"/>
      <c r="AR733" s="72"/>
      <c r="AS733" s="72"/>
      <c r="AT733" s="72"/>
      <c r="AU733" s="72"/>
    </row>
    <row r="734" spans="27:64" x14ac:dyDescent="0.2">
      <c r="AA734" s="72"/>
      <c r="AB734" s="72"/>
      <c r="AC734" s="72"/>
      <c r="AD734" s="72"/>
      <c r="AE734" s="72"/>
      <c r="AG734" s="127"/>
      <c r="AN734" s="72"/>
      <c r="AO734" s="72"/>
      <c r="AP734" s="72"/>
      <c r="AQ734" s="72"/>
      <c r="AR734" s="72"/>
      <c r="AS734" s="72"/>
      <c r="AT734" s="72"/>
      <c r="AU734" s="72"/>
    </row>
    <row r="735" spans="27:64" x14ac:dyDescent="0.2">
      <c r="AA735" s="72"/>
      <c r="AB735" s="72"/>
      <c r="AC735" s="72"/>
      <c r="AD735" s="72"/>
      <c r="AE735" s="72"/>
      <c r="AG735" s="127"/>
      <c r="AN735" s="72"/>
      <c r="AO735" s="72"/>
      <c r="AP735" s="72"/>
      <c r="AQ735" s="72"/>
      <c r="AR735" s="72"/>
      <c r="AS735" s="72"/>
      <c r="AT735" s="72"/>
      <c r="AU735" s="72"/>
    </row>
    <row r="736" spans="27:64" x14ac:dyDescent="0.2">
      <c r="AA736" s="72"/>
      <c r="AB736" s="72"/>
      <c r="AC736" s="72"/>
      <c r="AD736" s="72"/>
      <c r="AE736" s="72"/>
      <c r="AG736" s="127"/>
      <c r="AN736" s="72"/>
      <c r="AO736" s="72"/>
      <c r="AP736" s="72"/>
      <c r="AQ736" s="72"/>
      <c r="AR736" s="72"/>
      <c r="AS736" s="72"/>
      <c r="AT736" s="72"/>
      <c r="AU736" s="72"/>
    </row>
    <row r="737" spans="27:64" x14ac:dyDescent="0.2">
      <c r="AA737" s="72"/>
      <c r="AB737" s="72"/>
      <c r="AC737" s="72"/>
      <c r="AD737" s="72"/>
      <c r="AE737" s="72"/>
      <c r="AG737" s="127"/>
      <c r="AN737" s="72"/>
      <c r="AO737" s="72"/>
      <c r="AP737" s="72"/>
      <c r="AQ737" s="72"/>
      <c r="AR737" s="72"/>
      <c r="AS737" s="72"/>
      <c r="AT737" s="72"/>
      <c r="AU737" s="72"/>
    </row>
    <row r="738" spans="27:64" x14ac:dyDescent="0.2">
      <c r="AA738" s="72"/>
      <c r="AB738" s="72"/>
      <c r="AC738" s="72"/>
      <c r="AD738" s="72"/>
      <c r="AE738" s="72"/>
      <c r="AG738" s="127"/>
      <c r="AN738" s="72"/>
      <c r="AO738" s="72"/>
      <c r="AP738" s="72"/>
      <c r="AQ738" s="72"/>
      <c r="AR738" s="72"/>
      <c r="AS738" s="72"/>
      <c r="AT738" s="72"/>
      <c r="AU738" s="72"/>
    </row>
    <row r="739" spans="27:64" x14ac:dyDescent="0.2">
      <c r="AA739" s="72"/>
      <c r="AB739" s="72"/>
      <c r="AC739" s="72"/>
      <c r="AD739" s="72"/>
      <c r="AE739" s="72"/>
      <c r="AG739" s="127"/>
      <c r="AN739" s="72"/>
      <c r="AO739" s="72"/>
      <c r="AP739" s="72"/>
      <c r="AQ739" s="72"/>
      <c r="AR739" s="72"/>
      <c r="AS739" s="72"/>
      <c r="AT739" s="72"/>
      <c r="AU739" s="72"/>
    </row>
    <row r="740" spans="27:64" x14ac:dyDescent="0.2">
      <c r="AA740" s="72"/>
      <c r="AB740" s="72"/>
      <c r="AC740" s="72"/>
      <c r="AD740" s="72"/>
      <c r="AE740" s="72"/>
      <c r="AG740" s="127"/>
      <c r="AN740" s="72"/>
      <c r="AO740" s="72"/>
      <c r="AP740" s="72"/>
      <c r="AQ740" s="72"/>
      <c r="AR740" s="72"/>
      <c r="AS740" s="72"/>
      <c r="AT740" s="72"/>
      <c r="AU740" s="72"/>
    </row>
    <row r="741" spans="27:64" x14ac:dyDescent="0.2">
      <c r="AA741" s="72"/>
      <c r="AB741" s="72"/>
      <c r="AC741" s="72"/>
      <c r="AD741" s="72"/>
      <c r="AE741" s="72"/>
      <c r="AG741" s="127"/>
      <c r="AN741" s="72"/>
      <c r="AO741" s="72"/>
      <c r="AP741" s="72"/>
      <c r="AQ741" s="72"/>
      <c r="AR741" s="72"/>
      <c r="AS741" s="72"/>
      <c r="AT741" s="72"/>
      <c r="AU741" s="72"/>
    </row>
    <row r="742" spans="27:64" x14ac:dyDescent="0.2">
      <c r="AA742" s="72"/>
      <c r="AB742" s="72"/>
      <c r="AC742" s="72"/>
      <c r="AD742" s="72"/>
      <c r="AE742" s="72"/>
      <c r="AG742" s="127"/>
      <c r="AN742" s="72"/>
      <c r="AO742" s="72"/>
      <c r="AP742" s="72"/>
      <c r="AQ742" s="72"/>
      <c r="AR742" s="72"/>
      <c r="AS742" s="72"/>
      <c r="AT742" s="72"/>
      <c r="AU742" s="72"/>
    </row>
    <row r="743" spans="27:64" x14ac:dyDescent="0.2">
      <c r="AA743" s="72"/>
      <c r="AB743" s="72"/>
      <c r="AC743" s="72"/>
      <c r="AD743" s="72"/>
      <c r="AE743" s="72"/>
      <c r="AG743" s="127"/>
      <c r="AN743" s="72"/>
      <c r="AO743" s="72"/>
      <c r="AP743" s="72"/>
      <c r="AQ743" s="72"/>
      <c r="AR743" s="72"/>
      <c r="AS743" s="72"/>
      <c r="AT743" s="72"/>
      <c r="AU743" s="72"/>
    </row>
    <row r="744" spans="27:64" x14ac:dyDescent="0.2">
      <c r="AA744" s="72"/>
      <c r="AB744" s="72"/>
      <c r="AC744" s="72"/>
      <c r="AD744" s="72"/>
      <c r="AE744" s="72"/>
      <c r="AG744" s="127"/>
      <c r="AN744" s="72"/>
      <c r="AO744" s="72"/>
      <c r="AP744" s="72"/>
      <c r="AQ744" s="72"/>
      <c r="AR744" s="72"/>
      <c r="AS744" s="72"/>
      <c r="AT744" s="72"/>
      <c r="AU744" s="72"/>
    </row>
    <row r="745" spans="27:64" x14ac:dyDescent="0.2">
      <c r="AA745" s="72"/>
      <c r="AB745" s="72"/>
      <c r="AC745" s="72"/>
      <c r="AD745" s="72"/>
      <c r="AE745" s="72"/>
      <c r="AG745" s="127"/>
      <c r="AN745" s="72"/>
      <c r="AO745" s="72"/>
      <c r="AP745" s="72"/>
      <c r="AQ745" s="72"/>
      <c r="AR745" s="72"/>
      <c r="AS745" s="72"/>
      <c r="AT745" s="72"/>
      <c r="AU745" s="72"/>
    </row>
    <row r="746" spans="27:64" x14ac:dyDescent="0.2">
      <c r="AA746" s="72"/>
      <c r="AB746" s="72"/>
      <c r="AC746" s="72"/>
      <c r="AD746" s="72"/>
      <c r="AE746" s="72"/>
      <c r="AG746" s="127"/>
      <c r="AN746" s="72"/>
      <c r="AO746" s="72"/>
      <c r="AP746" s="72"/>
      <c r="AQ746" s="72"/>
      <c r="AR746" s="72"/>
      <c r="AS746" s="72"/>
      <c r="AT746" s="72"/>
      <c r="AU746" s="72"/>
    </row>
    <row r="747" spans="27:64" x14ac:dyDescent="0.2">
      <c r="AA747" s="72"/>
      <c r="AB747" s="72"/>
      <c r="AC747" s="72"/>
      <c r="AD747" s="72"/>
      <c r="AE747" s="72"/>
      <c r="AG747" s="127"/>
      <c r="AN747" s="72"/>
      <c r="AO747" s="72"/>
      <c r="AP747" s="72"/>
      <c r="AQ747" s="72"/>
      <c r="AR747" s="72"/>
      <c r="AS747" s="72"/>
      <c r="AT747" s="72"/>
      <c r="AU747" s="72"/>
    </row>
    <row r="748" spans="27:64" x14ac:dyDescent="0.2">
      <c r="AA748" s="72"/>
      <c r="AB748" s="72"/>
      <c r="AC748" s="72"/>
      <c r="AD748" s="72"/>
      <c r="AE748" s="72"/>
      <c r="AG748" s="127"/>
      <c r="AN748" s="72"/>
      <c r="AO748" s="72"/>
      <c r="AP748" s="72"/>
      <c r="AQ748" s="72"/>
      <c r="AR748" s="72"/>
      <c r="AS748" s="72"/>
      <c r="AT748" s="72"/>
      <c r="AU748" s="72"/>
      <c r="AV748" s="72"/>
      <c r="AW748" s="72"/>
      <c r="AX748" s="72"/>
      <c r="AY748" s="72"/>
      <c r="AZ748" s="72"/>
      <c r="BA748" s="72"/>
      <c r="BB748" s="72"/>
      <c r="BC748" s="72"/>
      <c r="BD748" s="72"/>
      <c r="BE748" s="72"/>
      <c r="BF748" s="72"/>
      <c r="BG748" s="72"/>
      <c r="BH748" s="72"/>
      <c r="BI748" s="72"/>
      <c r="BJ748" s="72"/>
      <c r="BK748" s="72"/>
      <c r="BL748" s="72"/>
    </row>
    <row r="749" spans="27:64" x14ac:dyDescent="0.2">
      <c r="AA749" s="72"/>
      <c r="AB749" s="72"/>
      <c r="AC749" s="72"/>
      <c r="AD749" s="72"/>
      <c r="AE749" s="72"/>
      <c r="AG749" s="127"/>
      <c r="AN749" s="72"/>
      <c r="AO749" s="72"/>
      <c r="AP749" s="72"/>
      <c r="AQ749" s="72"/>
      <c r="AR749" s="72"/>
      <c r="AS749" s="72"/>
      <c r="AT749" s="72"/>
      <c r="AU749" s="72"/>
    </row>
    <row r="750" spans="27:64" x14ac:dyDescent="0.2">
      <c r="AA750" s="72"/>
      <c r="AB750" s="72"/>
      <c r="AC750" s="72"/>
      <c r="AD750" s="72"/>
      <c r="AE750" s="72"/>
      <c r="AG750" s="127"/>
      <c r="AN750" s="72"/>
      <c r="AO750" s="72"/>
      <c r="AP750" s="72"/>
      <c r="AQ750" s="72"/>
      <c r="AR750" s="72"/>
      <c r="AS750" s="72"/>
      <c r="AT750" s="72"/>
      <c r="AU750" s="72"/>
    </row>
    <row r="751" spans="27:64" x14ac:dyDescent="0.2">
      <c r="AA751" s="72"/>
      <c r="AB751" s="72"/>
      <c r="AC751" s="72"/>
      <c r="AD751" s="72"/>
      <c r="AE751" s="72"/>
      <c r="AG751" s="127"/>
      <c r="AN751" s="72"/>
      <c r="AO751" s="72"/>
      <c r="AP751" s="72"/>
      <c r="AQ751" s="72"/>
      <c r="AR751" s="72"/>
      <c r="AS751" s="72"/>
      <c r="AT751" s="72"/>
      <c r="AU751" s="72"/>
    </row>
    <row r="752" spans="27:64" x14ac:dyDescent="0.2">
      <c r="AA752" s="72"/>
      <c r="AB752" s="72"/>
      <c r="AC752" s="72"/>
      <c r="AD752" s="72"/>
      <c r="AE752" s="72"/>
      <c r="AG752" s="127"/>
      <c r="AN752" s="72"/>
      <c r="AO752" s="72"/>
      <c r="AP752" s="72"/>
      <c r="AQ752" s="72"/>
      <c r="AR752" s="72"/>
      <c r="AS752" s="72"/>
      <c r="AT752" s="72"/>
      <c r="AU752" s="72"/>
    </row>
    <row r="753" spans="27:48" x14ac:dyDescent="0.2">
      <c r="AA753" s="72"/>
      <c r="AB753" s="72"/>
      <c r="AC753" s="72"/>
      <c r="AD753" s="72"/>
      <c r="AE753" s="72"/>
      <c r="AG753" s="127"/>
      <c r="AN753" s="72"/>
      <c r="AO753" s="72"/>
      <c r="AP753" s="72"/>
      <c r="AQ753" s="72"/>
      <c r="AR753" s="72"/>
      <c r="AS753" s="72"/>
      <c r="AT753" s="72"/>
      <c r="AU753" s="72"/>
    </row>
    <row r="754" spans="27:48" x14ac:dyDescent="0.2">
      <c r="AA754" s="72"/>
      <c r="AB754" s="72"/>
      <c r="AC754" s="72"/>
      <c r="AD754" s="72"/>
      <c r="AE754" s="72"/>
      <c r="AG754" s="127"/>
      <c r="AN754" s="72"/>
      <c r="AO754" s="72"/>
      <c r="AP754" s="72"/>
      <c r="AQ754" s="72"/>
      <c r="AR754" s="72"/>
      <c r="AS754" s="72"/>
      <c r="AT754" s="72"/>
      <c r="AU754" s="72"/>
    </row>
    <row r="755" spans="27:48" x14ac:dyDescent="0.2">
      <c r="AA755" s="72"/>
      <c r="AB755" s="72"/>
      <c r="AC755" s="72"/>
      <c r="AD755" s="72"/>
      <c r="AE755" s="72"/>
      <c r="AG755" s="127"/>
      <c r="AN755" s="72"/>
      <c r="AO755" s="72"/>
      <c r="AP755" s="72"/>
      <c r="AQ755" s="72"/>
      <c r="AR755" s="72"/>
      <c r="AS755" s="72"/>
      <c r="AT755" s="72"/>
      <c r="AU755" s="72"/>
    </row>
    <row r="756" spans="27:48" x14ac:dyDescent="0.2">
      <c r="AA756" s="72"/>
      <c r="AB756" s="72"/>
      <c r="AC756" s="72"/>
      <c r="AD756" s="72"/>
      <c r="AE756" s="72"/>
      <c r="AG756" s="127"/>
      <c r="AN756" s="72"/>
      <c r="AO756" s="72"/>
      <c r="AP756" s="72"/>
      <c r="AQ756" s="72"/>
      <c r="AR756" s="72"/>
      <c r="AS756" s="72"/>
      <c r="AT756" s="72"/>
      <c r="AU756" s="72"/>
    </row>
    <row r="757" spans="27:48" x14ac:dyDescent="0.2">
      <c r="AA757" s="72"/>
      <c r="AB757" s="72"/>
      <c r="AC757" s="72"/>
      <c r="AD757" s="72"/>
      <c r="AE757" s="72"/>
      <c r="AG757" s="127"/>
      <c r="AN757" s="72"/>
      <c r="AO757" s="72"/>
      <c r="AP757" s="72"/>
      <c r="AQ757" s="72"/>
      <c r="AR757" s="72"/>
      <c r="AS757" s="72"/>
      <c r="AT757" s="72"/>
      <c r="AU757" s="72"/>
    </row>
    <row r="758" spans="27:48" x14ac:dyDescent="0.2">
      <c r="AA758" s="72"/>
      <c r="AB758" s="72"/>
      <c r="AC758" s="72"/>
      <c r="AD758" s="72"/>
      <c r="AE758" s="72"/>
      <c r="AG758" s="127"/>
      <c r="AN758" s="72"/>
      <c r="AO758" s="72"/>
      <c r="AP758" s="72"/>
      <c r="AQ758" s="72"/>
      <c r="AR758" s="72"/>
      <c r="AS758" s="72"/>
      <c r="AT758" s="72"/>
      <c r="AU758" s="72"/>
    </row>
    <row r="759" spans="27:48" x14ac:dyDescent="0.2">
      <c r="AA759" s="72"/>
      <c r="AB759" s="72"/>
      <c r="AC759" s="72"/>
      <c r="AD759" s="72"/>
      <c r="AE759" s="72"/>
      <c r="AG759" s="127"/>
      <c r="AN759" s="72"/>
      <c r="AO759" s="72"/>
      <c r="AP759" s="72"/>
      <c r="AQ759" s="72"/>
      <c r="AR759" s="72"/>
      <c r="AS759" s="72"/>
      <c r="AT759" s="72"/>
      <c r="AU759" s="72"/>
      <c r="AV759" s="72"/>
    </row>
    <row r="760" spans="27:48" x14ac:dyDescent="0.2">
      <c r="AA760" s="72"/>
      <c r="AB760" s="72"/>
      <c r="AC760" s="72"/>
      <c r="AD760" s="72"/>
      <c r="AE760" s="72"/>
      <c r="AG760" s="127"/>
      <c r="AN760" s="72"/>
      <c r="AO760" s="72"/>
      <c r="AP760" s="72"/>
      <c r="AQ760" s="72"/>
      <c r="AR760" s="72"/>
      <c r="AS760" s="72"/>
      <c r="AT760" s="72"/>
      <c r="AU760" s="72"/>
    </row>
    <row r="761" spans="27:48" x14ac:dyDescent="0.2">
      <c r="AA761" s="72"/>
      <c r="AB761" s="72"/>
      <c r="AC761" s="72"/>
      <c r="AD761" s="72"/>
      <c r="AE761" s="72"/>
      <c r="AG761" s="127"/>
      <c r="AN761" s="72"/>
      <c r="AO761" s="72"/>
      <c r="AP761" s="72"/>
      <c r="AQ761" s="72"/>
      <c r="AR761" s="72"/>
      <c r="AS761" s="72"/>
      <c r="AT761" s="72"/>
      <c r="AU761" s="72"/>
    </row>
    <row r="762" spans="27:48" x14ac:dyDescent="0.2">
      <c r="AA762" s="72"/>
      <c r="AB762" s="72"/>
      <c r="AC762" s="72"/>
      <c r="AD762" s="72"/>
      <c r="AE762" s="72"/>
      <c r="AG762" s="127"/>
      <c r="AN762" s="72"/>
      <c r="AO762" s="72"/>
      <c r="AP762" s="72"/>
      <c r="AQ762" s="72"/>
      <c r="AR762" s="72"/>
      <c r="AS762" s="72"/>
      <c r="AT762" s="72"/>
      <c r="AU762" s="72"/>
    </row>
    <row r="763" spans="27:48" x14ac:dyDescent="0.2">
      <c r="AA763" s="72"/>
      <c r="AB763" s="72"/>
      <c r="AC763" s="72"/>
      <c r="AD763" s="72"/>
      <c r="AE763" s="72"/>
      <c r="AG763" s="127"/>
      <c r="AN763" s="72"/>
      <c r="AO763" s="72"/>
      <c r="AP763" s="72"/>
      <c r="AQ763" s="72"/>
      <c r="AR763" s="72"/>
      <c r="AS763" s="72"/>
      <c r="AT763" s="72"/>
      <c r="AU763" s="72"/>
    </row>
    <row r="764" spans="27:48" x14ac:dyDescent="0.2">
      <c r="AA764" s="72"/>
      <c r="AB764" s="72"/>
      <c r="AC764" s="72"/>
      <c r="AD764" s="72"/>
      <c r="AE764" s="72"/>
      <c r="AG764" s="127"/>
      <c r="AN764" s="72"/>
      <c r="AO764" s="72"/>
      <c r="AP764" s="72"/>
      <c r="AQ764" s="72"/>
      <c r="AR764" s="72"/>
      <c r="AS764" s="72"/>
      <c r="AT764" s="72"/>
      <c r="AU764" s="72"/>
    </row>
    <row r="765" spans="27:48" x14ac:dyDescent="0.2">
      <c r="AA765" s="72"/>
      <c r="AB765" s="72"/>
      <c r="AC765" s="72"/>
      <c r="AD765" s="72"/>
      <c r="AE765" s="72"/>
      <c r="AG765" s="127"/>
      <c r="AN765" s="72"/>
      <c r="AO765" s="72"/>
      <c r="AP765" s="72"/>
      <c r="AQ765" s="72"/>
      <c r="AR765" s="72"/>
      <c r="AS765" s="72"/>
      <c r="AT765" s="72"/>
      <c r="AU765" s="72"/>
    </row>
    <row r="766" spans="27:48" x14ac:dyDescent="0.2">
      <c r="AA766" s="72"/>
      <c r="AB766" s="72"/>
      <c r="AC766" s="72"/>
      <c r="AD766" s="72"/>
      <c r="AE766" s="72"/>
      <c r="AG766" s="127"/>
      <c r="AN766" s="72"/>
      <c r="AO766" s="72"/>
      <c r="AP766" s="72"/>
      <c r="AQ766" s="72"/>
      <c r="AR766" s="72"/>
      <c r="AS766" s="72"/>
      <c r="AT766" s="72"/>
      <c r="AU766" s="72"/>
    </row>
    <row r="767" spans="27:48" x14ac:dyDescent="0.2">
      <c r="AA767" s="72"/>
      <c r="AB767" s="72"/>
      <c r="AC767" s="72"/>
      <c r="AD767" s="72"/>
      <c r="AE767" s="72"/>
      <c r="AG767" s="127"/>
      <c r="AN767" s="72"/>
      <c r="AO767" s="72"/>
      <c r="AP767" s="72"/>
      <c r="AQ767" s="72"/>
      <c r="AR767" s="72"/>
      <c r="AS767" s="72"/>
      <c r="AT767" s="72"/>
      <c r="AU767" s="72"/>
    </row>
    <row r="768" spans="27:48" x14ac:dyDescent="0.2">
      <c r="AA768" s="72"/>
      <c r="AB768" s="72"/>
      <c r="AC768" s="72"/>
      <c r="AD768" s="72"/>
      <c r="AE768" s="72"/>
      <c r="AG768" s="127"/>
      <c r="AN768" s="72"/>
      <c r="AO768" s="72"/>
      <c r="AP768" s="72"/>
      <c r="AQ768" s="72"/>
      <c r="AR768" s="72"/>
      <c r="AS768" s="72"/>
      <c r="AT768" s="72"/>
      <c r="AU768" s="72"/>
    </row>
    <row r="769" spans="27:64" x14ac:dyDescent="0.2">
      <c r="AA769" s="72"/>
      <c r="AB769" s="72"/>
      <c r="AC769" s="72"/>
      <c r="AD769" s="72"/>
      <c r="AE769" s="72"/>
      <c r="AG769" s="127"/>
      <c r="AN769" s="72"/>
      <c r="AO769" s="72"/>
      <c r="AP769" s="72"/>
      <c r="AQ769" s="72"/>
      <c r="AR769" s="72"/>
      <c r="AS769" s="72"/>
      <c r="AT769" s="72"/>
      <c r="AU769" s="72"/>
      <c r="AV769" s="72"/>
      <c r="AX769" s="72"/>
      <c r="AY769" s="72"/>
      <c r="AZ769" s="72"/>
      <c r="BA769" s="72"/>
      <c r="BB769" s="72"/>
      <c r="BC769" s="72"/>
      <c r="BD769" s="72"/>
      <c r="BE769" s="72"/>
      <c r="BF769" s="72"/>
      <c r="BG769" s="72"/>
      <c r="BH769" s="72"/>
      <c r="BI769" s="72"/>
      <c r="BJ769" s="72"/>
      <c r="BK769" s="72"/>
      <c r="BL769" s="72"/>
    </row>
    <row r="770" spans="27:64" x14ac:dyDescent="0.2">
      <c r="AA770" s="72"/>
      <c r="AB770" s="72"/>
      <c r="AC770" s="72"/>
      <c r="AD770" s="72"/>
      <c r="AE770" s="72"/>
      <c r="AG770" s="127"/>
      <c r="AN770" s="72"/>
      <c r="AO770" s="72"/>
      <c r="AP770" s="72"/>
      <c r="AQ770" s="72"/>
      <c r="AR770" s="72"/>
      <c r="AS770" s="72"/>
      <c r="AT770" s="72"/>
      <c r="AU770" s="72"/>
    </row>
    <row r="771" spans="27:64" x14ac:dyDescent="0.2">
      <c r="AA771" s="72"/>
      <c r="AB771" s="72"/>
      <c r="AC771" s="72"/>
      <c r="AD771" s="72"/>
      <c r="AE771" s="72"/>
      <c r="AG771" s="127"/>
      <c r="AN771" s="72"/>
      <c r="AO771" s="72"/>
      <c r="AP771" s="72"/>
      <c r="AQ771" s="72"/>
      <c r="AR771" s="72"/>
      <c r="AS771" s="72"/>
      <c r="AT771" s="72"/>
      <c r="AU771" s="72"/>
    </row>
    <row r="772" spans="27:64" x14ac:dyDescent="0.2">
      <c r="AA772" s="72"/>
      <c r="AB772" s="72"/>
      <c r="AC772" s="72"/>
      <c r="AD772" s="72"/>
      <c r="AE772" s="72"/>
      <c r="AG772" s="127"/>
      <c r="AN772" s="72"/>
      <c r="AO772" s="72"/>
      <c r="AP772" s="72"/>
      <c r="AQ772" s="72"/>
      <c r="AR772" s="72"/>
      <c r="AS772" s="72"/>
      <c r="AT772" s="72"/>
      <c r="AU772" s="72"/>
    </row>
    <row r="773" spans="27:64" x14ac:dyDescent="0.2">
      <c r="AA773" s="72"/>
      <c r="AB773" s="72"/>
      <c r="AC773" s="72"/>
      <c r="AD773" s="72"/>
      <c r="AE773" s="72"/>
      <c r="AG773" s="127"/>
      <c r="AN773" s="72"/>
      <c r="AO773" s="72"/>
      <c r="AP773" s="72"/>
      <c r="AQ773" s="72"/>
      <c r="AR773" s="72"/>
      <c r="AS773" s="72"/>
      <c r="AT773" s="72"/>
      <c r="AU773" s="72"/>
    </row>
    <row r="774" spans="27:64" x14ac:dyDescent="0.2">
      <c r="AA774" s="72"/>
      <c r="AB774" s="72"/>
      <c r="AC774" s="72"/>
      <c r="AD774" s="72"/>
      <c r="AE774" s="72"/>
      <c r="AG774" s="127"/>
      <c r="AN774" s="72"/>
      <c r="AO774" s="72"/>
      <c r="AP774" s="72"/>
      <c r="AQ774" s="72"/>
      <c r="AR774" s="72"/>
      <c r="AS774" s="72"/>
      <c r="AT774" s="72"/>
      <c r="AU774" s="72"/>
      <c r="AV774" s="72"/>
      <c r="AW774" s="72"/>
      <c r="AX774" s="72"/>
      <c r="AY774" s="72"/>
      <c r="AZ774" s="72"/>
      <c r="BA774" s="72"/>
      <c r="BB774" s="72"/>
      <c r="BC774" s="72"/>
      <c r="BD774" s="72"/>
      <c r="BE774" s="72"/>
      <c r="BF774" s="72"/>
      <c r="BG774" s="72"/>
      <c r="BH774" s="72"/>
      <c r="BI774" s="72"/>
      <c r="BJ774" s="72"/>
      <c r="BK774" s="72"/>
      <c r="BL774" s="72"/>
    </row>
    <row r="775" spans="27:64" x14ac:dyDescent="0.2">
      <c r="AA775" s="72"/>
      <c r="AB775" s="72"/>
      <c r="AC775" s="72"/>
      <c r="AD775" s="72"/>
      <c r="AE775" s="72"/>
      <c r="AG775" s="127"/>
      <c r="AN775" s="72"/>
      <c r="AO775" s="72"/>
      <c r="AP775" s="72"/>
      <c r="AQ775" s="72"/>
      <c r="AR775" s="72"/>
      <c r="AS775" s="72"/>
      <c r="AT775" s="72"/>
      <c r="AU775" s="72"/>
    </row>
    <row r="776" spans="27:64" x14ac:dyDescent="0.2">
      <c r="AA776" s="72"/>
      <c r="AB776" s="72"/>
      <c r="AC776" s="72"/>
      <c r="AD776" s="72"/>
      <c r="AE776" s="72"/>
      <c r="AG776" s="127"/>
      <c r="AN776" s="72"/>
      <c r="AO776" s="72"/>
      <c r="AP776" s="72"/>
      <c r="AQ776" s="72"/>
      <c r="AR776" s="72"/>
      <c r="AS776" s="72"/>
      <c r="AT776" s="72"/>
      <c r="AU776" s="72"/>
    </row>
    <row r="777" spans="27:64" x14ac:dyDescent="0.2">
      <c r="AA777" s="72"/>
      <c r="AB777" s="72"/>
      <c r="AC777" s="72"/>
      <c r="AD777" s="72"/>
      <c r="AE777" s="72"/>
      <c r="AG777" s="127"/>
      <c r="AN777" s="72"/>
      <c r="AO777" s="72"/>
      <c r="AP777" s="72"/>
      <c r="AQ777" s="72"/>
      <c r="AR777" s="72"/>
      <c r="AS777" s="72"/>
      <c r="AT777" s="72"/>
      <c r="AU777" s="72"/>
    </row>
    <row r="778" spans="27:64" x14ac:dyDescent="0.2">
      <c r="AA778" s="72"/>
      <c r="AB778" s="72"/>
      <c r="AC778" s="72"/>
      <c r="AD778" s="72"/>
      <c r="AE778" s="72"/>
      <c r="AG778" s="127"/>
      <c r="AN778" s="72"/>
      <c r="AO778" s="72"/>
      <c r="AP778" s="72"/>
      <c r="AQ778" s="72"/>
      <c r="AR778" s="72"/>
      <c r="AS778" s="72"/>
      <c r="AT778" s="72"/>
      <c r="AU778" s="72"/>
    </row>
    <row r="779" spans="27:64" x14ac:dyDescent="0.2">
      <c r="AA779" s="72"/>
      <c r="AB779" s="72"/>
      <c r="AC779" s="72"/>
      <c r="AD779" s="72"/>
      <c r="AE779" s="72"/>
      <c r="AG779" s="127"/>
      <c r="AN779" s="72"/>
      <c r="AO779" s="72"/>
      <c r="AP779" s="72"/>
      <c r="AQ779" s="72"/>
      <c r="AR779" s="72"/>
      <c r="AS779" s="72"/>
      <c r="AT779" s="72"/>
      <c r="AU779" s="72"/>
    </row>
    <row r="780" spans="27:64" x14ac:dyDescent="0.2">
      <c r="AA780" s="72"/>
      <c r="AB780" s="72"/>
      <c r="AC780" s="72"/>
      <c r="AD780" s="72"/>
      <c r="AE780" s="72"/>
      <c r="AG780" s="127"/>
      <c r="AN780" s="72"/>
      <c r="AO780" s="72"/>
      <c r="AP780" s="72"/>
      <c r="AQ780" s="72"/>
      <c r="AR780" s="72"/>
      <c r="AS780" s="72"/>
      <c r="AT780" s="72"/>
      <c r="AU780" s="72"/>
    </row>
    <row r="781" spans="27:64" x14ac:dyDescent="0.2">
      <c r="AA781" s="72"/>
      <c r="AB781" s="72"/>
      <c r="AC781" s="72"/>
      <c r="AD781" s="72"/>
      <c r="AE781" s="72"/>
      <c r="AG781" s="127"/>
      <c r="AN781" s="72"/>
      <c r="AO781" s="72"/>
      <c r="AP781" s="72"/>
      <c r="AQ781" s="72"/>
      <c r="AR781" s="72"/>
      <c r="AS781" s="72"/>
      <c r="AT781" s="72"/>
      <c r="AU781" s="72"/>
    </row>
    <row r="782" spans="27:64" x14ac:dyDescent="0.2">
      <c r="AA782" s="72"/>
      <c r="AB782" s="72"/>
      <c r="AC782" s="72"/>
      <c r="AD782" s="72"/>
      <c r="AE782" s="72"/>
      <c r="AG782" s="127"/>
      <c r="AN782" s="72"/>
      <c r="AO782" s="72"/>
      <c r="AP782" s="72"/>
      <c r="AQ782" s="72"/>
      <c r="AR782" s="72"/>
      <c r="AS782" s="72"/>
      <c r="AT782" s="72"/>
      <c r="AU782" s="72"/>
    </row>
    <row r="783" spans="27:64" x14ac:dyDescent="0.2">
      <c r="AA783" s="72"/>
      <c r="AB783" s="72"/>
      <c r="AC783" s="72"/>
      <c r="AD783" s="72"/>
      <c r="AE783" s="72"/>
      <c r="AG783" s="127"/>
      <c r="AN783" s="72"/>
      <c r="AO783" s="72"/>
      <c r="AP783" s="72"/>
      <c r="AQ783" s="72"/>
      <c r="AR783" s="72"/>
      <c r="AS783" s="72"/>
      <c r="AT783" s="72"/>
      <c r="AU783" s="72"/>
      <c r="AV783" s="72"/>
    </row>
    <row r="784" spans="27:64" x14ac:dyDescent="0.2">
      <c r="AA784" s="72"/>
      <c r="AB784" s="72"/>
      <c r="AC784" s="72"/>
      <c r="AD784" s="72"/>
      <c r="AE784" s="72"/>
      <c r="AG784" s="127"/>
      <c r="AN784" s="72"/>
      <c r="AO784" s="72"/>
      <c r="AP784" s="72"/>
      <c r="AQ784" s="72"/>
      <c r="AR784" s="72"/>
      <c r="AS784" s="72"/>
      <c r="AT784" s="72"/>
      <c r="AU784" s="72"/>
    </row>
    <row r="785" spans="27:47" x14ac:dyDescent="0.2">
      <c r="AA785" s="72"/>
      <c r="AB785" s="72"/>
      <c r="AC785" s="72"/>
      <c r="AD785" s="72"/>
      <c r="AE785" s="72"/>
      <c r="AG785" s="127"/>
      <c r="AN785" s="72"/>
      <c r="AO785" s="72"/>
      <c r="AP785" s="72"/>
      <c r="AQ785" s="72"/>
      <c r="AR785" s="72"/>
      <c r="AS785" s="72"/>
      <c r="AT785" s="72"/>
      <c r="AU785" s="72"/>
    </row>
    <row r="786" spans="27:47" x14ac:dyDescent="0.2">
      <c r="AA786" s="72"/>
      <c r="AB786" s="72"/>
      <c r="AC786" s="72"/>
      <c r="AD786" s="72"/>
      <c r="AE786" s="72"/>
      <c r="AG786" s="127"/>
      <c r="AN786" s="72"/>
      <c r="AO786" s="72"/>
      <c r="AP786" s="72"/>
      <c r="AQ786" s="72"/>
      <c r="AR786" s="72"/>
      <c r="AS786" s="72"/>
      <c r="AT786" s="72"/>
      <c r="AU786" s="72"/>
    </row>
    <row r="787" spans="27:47" x14ac:dyDescent="0.2">
      <c r="AA787" s="72"/>
      <c r="AB787" s="72"/>
      <c r="AC787" s="72"/>
      <c r="AD787" s="72"/>
      <c r="AE787" s="72"/>
      <c r="AG787" s="127"/>
      <c r="AN787" s="72"/>
      <c r="AO787" s="72"/>
      <c r="AP787" s="72"/>
      <c r="AQ787" s="72"/>
      <c r="AR787" s="72"/>
      <c r="AS787" s="72"/>
      <c r="AT787" s="72"/>
      <c r="AU787" s="72"/>
    </row>
    <row r="788" spans="27:47" x14ac:dyDescent="0.2">
      <c r="AA788" s="72"/>
      <c r="AB788" s="72"/>
      <c r="AC788" s="72"/>
      <c r="AD788" s="72"/>
      <c r="AE788" s="72"/>
      <c r="AG788" s="127"/>
      <c r="AN788" s="72"/>
      <c r="AO788" s="72"/>
      <c r="AP788" s="72"/>
      <c r="AQ788" s="72"/>
      <c r="AR788" s="72"/>
      <c r="AS788" s="72"/>
      <c r="AT788" s="72"/>
      <c r="AU788" s="72"/>
    </row>
    <row r="789" spans="27:47" x14ac:dyDescent="0.2">
      <c r="AA789" s="72"/>
      <c r="AB789" s="72"/>
      <c r="AC789" s="72"/>
      <c r="AD789" s="72"/>
      <c r="AE789" s="72"/>
      <c r="AG789" s="127"/>
      <c r="AN789" s="72"/>
      <c r="AO789" s="72"/>
      <c r="AP789" s="72"/>
      <c r="AQ789" s="72"/>
      <c r="AR789" s="72"/>
      <c r="AS789" s="72"/>
      <c r="AT789" s="72"/>
      <c r="AU789" s="72"/>
    </row>
    <row r="790" spans="27:47" x14ac:dyDescent="0.2">
      <c r="AA790" s="72"/>
      <c r="AB790" s="72"/>
      <c r="AC790" s="72"/>
      <c r="AD790" s="72"/>
      <c r="AE790" s="72"/>
      <c r="AG790" s="127"/>
      <c r="AN790" s="72"/>
      <c r="AO790" s="72"/>
      <c r="AP790" s="72"/>
      <c r="AQ790" s="72"/>
      <c r="AR790" s="72"/>
      <c r="AS790" s="72"/>
      <c r="AT790" s="72"/>
      <c r="AU790" s="72"/>
    </row>
    <row r="791" spans="27:47" x14ac:dyDescent="0.2">
      <c r="AA791" s="72"/>
      <c r="AB791" s="72"/>
      <c r="AC791" s="72"/>
      <c r="AD791" s="72"/>
      <c r="AE791" s="72"/>
      <c r="AG791" s="127"/>
      <c r="AN791" s="72"/>
      <c r="AO791" s="72"/>
      <c r="AP791" s="72"/>
      <c r="AQ791" s="72"/>
      <c r="AR791" s="72"/>
      <c r="AS791" s="72"/>
      <c r="AT791" s="72"/>
      <c r="AU791" s="72"/>
    </row>
    <row r="792" spans="27:47" x14ac:dyDescent="0.2">
      <c r="AA792" s="72"/>
      <c r="AB792" s="72"/>
      <c r="AC792" s="72"/>
      <c r="AD792" s="72"/>
      <c r="AE792" s="72"/>
      <c r="AG792" s="127"/>
      <c r="AN792" s="72"/>
      <c r="AO792" s="72"/>
      <c r="AP792" s="72"/>
      <c r="AQ792" s="72"/>
      <c r="AR792" s="72"/>
      <c r="AS792" s="72"/>
      <c r="AT792" s="72"/>
      <c r="AU792" s="72"/>
    </row>
    <row r="793" spans="27:47" x14ac:dyDescent="0.2">
      <c r="AA793" s="72"/>
      <c r="AB793" s="72"/>
      <c r="AC793" s="72"/>
      <c r="AD793" s="72"/>
      <c r="AE793" s="72"/>
      <c r="AG793" s="127"/>
      <c r="AN793" s="72"/>
      <c r="AO793" s="72"/>
      <c r="AP793" s="72"/>
      <c r="AQ793" s="72"/>
      <c r="AR793" s="72"/>
      <c r="AS793" s="72"/>
      <c r="AT793" s="72"/>
      <c r="AU793" s="72"/>
    </row>
    <row r="794" spans="27:47" x14ac:dyDescent="0.2">
      <c r="AA794" s="72"/>
      <c r="AB794" s="72"/>
      <c r="AC794" s="72"/>
      <c r="AD794" s="72"/>
      <c r="AE794" s="72"/>
      <c r="AG794" s="127"/>
      <c r="AN794" s="72"/>
      <c r="AO794" s="72"/>
      <c r="AP794" s="72"/>
      <c r="AQ794" s="72"/>
      <c r="AR794" s="72"/>
      <c r="AS794" s="72"/>
      <c r="AT794" s="72"/>
      <c r="AU794" s="72"/>
    </row>
    <row r="795" spans="27:47" x14ac:dyDescent="0.2">
      <c r="AA795" s="72"/>
      <c r="AB795" s="72"/>
      <c r="AC795" s="72"/>
      <c r="AD795" s="72"/>
      <c r="AE795" s="72"/>
      <c r="AG795" s="127"/>
      <c r="AN795" s="72"/>
      <c r="AO795" s="72"/>
      <c r="AP795" s="72"/>
      <c r="AQ795" s="72"/>
      <c r="AR795" s="72"/>
      <c r="AS795" s="72"/>
      <c r="AT795" s="72"/>
      <c r="AU795" s="72"/>
    </row>
    <row r="796" spans="27:47" x14ac:dyDescent="0.2">
      <c r="AA796" s="72"/>
      <c r="AB796" s="72"/>
      <c r="AC796" s="72"/>
      <c r="AD796" s="72"/>
      <c r="AE796" s="72"/>
      <c r="AG796" s="127"/>
      <c r="AN796" s="72"/>
      <c r="AO796" s="72"/>
      <c r="AP796" s="72"/>
      <c r="AQ796" s="72"/>
      <c r="AR796" s="72"/>
      <c r="AS796" s="72"/>
      <c r="AT796" s="72"/>
      <c r="AU796" s="72"/>
    </row>
    <row r="797" spans="27:47" x14ac:dyDescent="0.2">
      <c r="AA797" s="72"/>
      <c r="AB797" s="72"/>
      <c r="AC797" s="72"/>
      <c r="AD797" s="72"/>
      <c r="AE797" s="72"/>
      <c r="AG797" s="127"/>
      <c r="AN797" s="72"/>
      <c r="AO797" s="72"/>
      <c r="AP797" s="72"/>
      <c r="AQ797" s="72"/>
      <c r="AR797" s="72"/>
      <c r="AS797" s="72"/>
      <c r="AT797" s="72"/>
      <c r="AU797" s="72"/>
    </row>
    <row r="798" spans="27:47" x14ac:dyDescent="0.2">
      <c r="AA798" s="72"/>
      <c r="AB798" s="72"/>
      <c r="AC798" s="72"/>
      <c r="AD798" s="72"/>
      <c r="AE798" s="72"/>
      <c r="AG798" s="127"/>
      <c r="AN798" s="72"/>
      <c r="AO798" s="72"/>
      <c r="AP798" s="72"/>
      <c r="AQ798" s="72"/>
      <c r="AR798" s="72"/>
      <c r="AS798" s="72"/>
      <c r="AT798" s="72"/>
      <c r="AU798" s="72"/>
    </row>
    <row r="799" spans="27:47" x14ac:dyDescent="0.2">
      <c r="AA799" s="72"/>
      <c r="AB799" s="72"/>
      <c r="AC799" s="72"/>
      <c r="AD799" s="72"/>
      <c r="AE799" s="72"/>
      <c r="AG799" s="127"/>
      <c r="AN799" s="72"/>
      <c r="AO799" s="72"/>
      <c r="AP799" s="72"/>
      <c r="AQ799" s="72"/>
      <c r="AR799" s="72"/>
      <c r="AS799" s="72"/>
      <c r="AT799" s="72"/>
      <c r="AU799" s="72"/>
    </row>
    <row r="800" spans="27:47" x14ac:dyDescent="0.2">
      <c r="AA800" s="72"/>
      <c r="AB800" s="72"/>
      <c r="AC800" s="72"/>
      <c r="AD800" s="72"/>
      <c r="AE800" s="72"/>
      <c r="AG800" s="127"/>
      <c r="AN800" s="72"/>
      <c r="AO800" s="72"/>
      <c r="AP800" s="72"/>
      <c r="AQ800" s="72"/>
      <c r="AR800" s="72"/>
      <c r="AS800" s="72"/>
      <c r="AT800" s="72"/>
      <c r="AU800" s="72"/>
    </row>
    <row r="801" spans="27:47" x14ac:dyDescent="0.2">
      <c r="AA801" s="72"/>
      <c r="AB801" s="72"/>
      <c r="AC801" s="72"/>
      <c r="AD801" s="72"/>
      <c r="AE801" s="72"/>
      <c r="AG801" s="127"/>
      <c r="AN801" s="72"/>
      <c r="AO801" s="72"/>
      <c r="AP801" s="72"/>
      <c r="AQ801" s="72"/>
      <c r="AR801" s="72"/>
      <c r="AS801" s="72"/>
      <c r="AT801" s="72"/>
      <c r="AU801" s="72"/>
    </row>
    <row r="802" spans="27:47" x14ac:dyDescent="0.2">
      <c r="AA802" s="72"/>
      <c r="AB802" s="72"/>
      <c r="AC802" s="72"/>
      <c r="AD802" s="72"/>
      <c r="AE802" s="72"/>
      <c r="AG802" s="127"/>
      <c r="AN802" s="72"/>
      <c r="AO802" s="72"/>
      <c r="AP802" s="72"/>
      <c r="AQ802" s="72"/>
      <c r="AR802" s="72"/>
      <c r="AS802" s="72"/>
      <c r="AT802" s="72"/>
      <c r="AU802" s="72"/>
    </row>
    <row r="803" spans="27:47" x14ac:dyDescent="0.2">
      <c r="AA803" s="72"/>
      <c r="AB803" s="72"/>
      <c r="AC803" s="72"/>
      <c r="AD803" s="72"/>
      <c r="AE803" s="72"/>
      <c r="AG803" s="127"/>
      <c r="AN803" s="72"/>
      <c r="AO803" s="72"/>
      <c r="AP803" s="72"/>
      <c r="AQ803" s="72"/>
      <c r="AR803" s="72"/>
      <c r="AS803" s="72"/>
      <c r="AT803" s="72"/>
      <c r="AU803" s="72"/>
    </row>
    <row r="804" spans="27:47" x14ac:dyDescent="0.2">
      <c r="AA804" s="72"/>
      <c r="AB804" s="72"/>
      <c r="AC804" s="72"/>
      <c r="AD804" s="72"/>
      <c r="AE804" s="72"/>
      <c r="AG804" s="127"/>
      <c r="AN804" s="72"/>
      <c r="AO804" s="72"/>
      <c r="AP804" s="72"/>
      <c r="AQ804" s="72"/>
      <c r="AR804" s="72"/>
      <c r="AS804" s="72"/>
      <c r="AT804" s="72"/>
      <c r="AU804" s="72"/>
    </row>
    <row r="805" spans="27:47" x14ac:dyDescent="0.2">
      <c r="AA805" s="72"/>
      <c r="AB805" s="72"/>
      <c r="AC805" s="72"/>
      <c r="AD805" s="72"/>
      <c r="AE805" s="72"/>
      <c r="AG805" s="127"/>
      <c r="AN805" s="72"/>
      <c r="AO805" s="72"/>
      <c r="AP805" s="72"/>
      <c r="AQ805" s="72"/>
      <c r="AR805" s="72"/>
      <c r="AS805" s="72"/>
      <c r="AT805" s="72"/>
      <c r="AU805" s="72"/>
    </row>
    <row r="806" spans="27:47" x14ac:dyDescent="0.2">
      <c r="AA806" s="72"/>
      <c r="AB806" s="72"/>
      <c r="AC806" s="72"/>
      <c r="AD806" s="72"/>
      <c r="AE806" s="72"/>
      <c r="AG806" s="127"/>
      <c r="AN806" s="72"/>
      <c r="AO806" s="72"/>
      <c r="AP806" s="72"/>
      <c r="AQ806" s="72"/>
      <c r="AR806" s="72"/>
      <c r="AS806" s="72"/>
      <c r="AT806" s="72"/>
      <c r="AU806" s="72"/>
    </row>
    <row r="807" spans="27:47" x14ac:dyDescent="0.2">
      <c r="AA807" s="72"/>
      <c r="AB807" s="72"/>
      <c r="AC807" s="72"/>
      <c r="AD807" s="72"/>
      <c r="AE807" s="72"/>
      <c r="AG807" s="127"/>
      <c r="AN807" s="72"/>
      <c r="AO807" s="72"/>
      <c r="AP807" s="72"/>
      <c r="AQ807" s="72"/>
      <c r="AR807" s="72"/>
      <c r="AS807" s="72"/>
      <c r="AT807" s="72"/>
      <c r="AU807" s="72"/>
    </row>
    <row r="808" spans="27:47" x14ac:dyDescent="0.2">
      <c r="AA808" s="72"/>
      <c r="AB808" s="72"/>
      <c r="AC808" s="72"/>
      <c r="AD808" s="72"/>
      <c r="AE808" s="72"/>
      <c r="AG808" s="127"/>
      <c r="AN808" s="72"/>
      <c r="AO808" s="72"/>
      <c r="AP808" s="72"/>
      <c r="AQ808" s="72"/>
      <c r="AR808" s="72"/>
      <c r="AS808" s="72"/>
      <c r="AT808" s="72"/>
      <c r="AU808" s="72"/>
    </row>
    <row r="809" spans="27:47" x14ac:dyDescent="0.2">
      <c r="AA809" s="72"/>
      <c r="AB809" s="72"/>
      <c r="AC809" s="72"/>
      <c r="AD809" s="72"/>
      <c r="AE809" s="72"/>
      <c r="AG809" s="127"/>
      <c r="AN809" s="72"/>
      <c r="AO809" s="72"/>
      <c r="AP809" s="72"/>
      <c r="AQ809" s="72"/>
      <c r="AR809" s="72"/>
      <c r="AS809" s="72"/>
      <c r="AT809" s="72"/>
      <c r="AU809" s="72"/>
    </row>
    <row r="810" spans="27:47" x14ac:dyDescent="0.2">
      <c r="AA810" s="72"/>
      <c r="AB810" s="72"/>
      <c r="AC810" s="72"/>
      <c r="AD810" s="72"/>
      <c r="AE810" s="72"/>
      <c r="AG810" s="127"/>
      <c r="AN810" s="72"/>
      <c r="AO810" s="72"/>
      <c r="AP810" s="72"/>
      <c r="AQ810" s="72"/>
      <c r="AR810" s="72"/>
      <c r="AS810" s="72"/>
      <c r="AT810" s="72"/>
      <c r="AU810" s="72"/>
    </row>
    <row r="811" spans="27:47" x14ac:dyDescent="0.2">
      <c r="AA811" s="72"/>
      <c r="AB811" s="72"/>
      <c r="AC811" s="72"/>
      <c r="AD811" s="72"/>
      <c r="AE811" s="72"/>
      <c r="AG811" s="127"/>
      <c r="AN811" s="72"/>
      <c r="AO811" s="72"/>
      <c r="AP811" s="72"/>
      <c r="AQ811" s="72"/>
      <c r="AR811" s="72"/>
      <c r="AS811" s="72"/>
      <c r="AT811" s="72"/>
      <c r="AU811" s="72"/>
    </row>
    <row r="812" spans="27:47" x14ac:dyDescent="0.2">
      <c r="AA812" s="72"/>
      <c r="AB812" s="72"/>
      <c r="AC812" s="72"/>
      <c r="AD812" s="72"/>
      <c r="AE812" s="72"/>
      <c r="AG812" s="127"/>
      <c r="AN812" s="72"/>
      <c r="AO812" s="72"/>
      <c r="AP812" s="72"/>
      <c r="AQ812" s="72"/>
      <c r="AR812" s="72"/>
      <c r="AS812" s="72"/>
      <c r="AT812" s="72"/>
      <c r="AU812" s="72"/>
    </row>
    <row r="813" spans="27:47" x14ac:dyDescent="0.2">
      <c r="AA813" s="72"/>
      <c r="AB813" s="72"/>
      <c r="AC813" s="72"/>
      <c r="AD813" s="72"/>
      <c r="AE813" s="72"/>
      <c r="AG813" s="127"/>
      <c r="AN813" s="72"/>
      <c r="AO813" s="72"/>
      <c r="AP813" s="72"/>
      <c r="AQ813" s="72"/>
      <c r="AR813" s="72"/>
      <c r="AS813" s="72"/>
      <c r="AT813" s="72"/>
      <c r="AU813" s="72"/>
    </row>
    <row r="814" spans="27:47" x14ac:dyDescent="0.2">
      <c r="AA814" s="72"/>
      <c r="AB814" s="72"/>
      <c r="AC814" s="72"/>
      <c r="AD814" s="72"/>
      <c r="AE814" s="72"/>
      <c r="AG814" s="127"/>
      <c r="AN814" s="72"/>
      <c r="AO814" s="72"/>
      <c r="AP814" s="72"/>
      <c r="AQ814" s="72"/>
      <c r="AR814" s="72"/>
      <c r="AS814" s="72"/>
      <c r="AT814" s="72"/>
      <c r="AU814" s="72"/>
    </row>
    <row r="815" spans="27:47" x14ac:dyDescent="0.2">
      <c r="AA815" s="72"/>
      <c r="AB815" s="72"/>
      <c r="AC815" s="72"/>
      <c r="AD815" s="72"/>
      <c r="AE815" s="72"/>
      <c r="AG815" s="127"/>
      <c r="AN815" s="72"/>
      <c r="AO815" s="72"/>
      <c r="AP815" s="72"/>
      <c r="AQ815" s="72"/>
      <c r="AR815" s="72"/>
      <c r="AS815" s="72"/>
      <c r="AT815" s="72"/>
      <c r="AU815" s="72"/>
    </row>
    <row r="816" spans="27:47" x14ac:dyDescent="0.2">
      <c r="AA816" s="72"/>
      <c r="AB816" s="72"/>
      <c r="AC816" s="72"/>
      <c r="AD816" s="72"/>
      <c r="AE816" s="72"/>
      <c r="AG816" s="127"/>
      <c r="AN816" s="72"/>
      <c r="AO816" s="72"/>
      <c r="AP816" s="72"/>
      <c r="AQ816" s="72"/>
      <c r="AR816" s="72"/>
      <c r="AS816" s="72"/>
      <c r="AT816" s="72"/>
      <c r="AU816" s="72"/>
    </row>
    <row r="817" spans="27:64" x14ac:dyDescent="0.2">
      <c r="AA817" s="72"/>
      <c r="AB817" s="72"/>
      <c r="AC817" s="72"/>
      <c r="AD817" s="72"/>
      <c r="AE817" s="72"/>
      <c r="AG817" s="127"/>
      <c r="AN817" s="72"/>
      <c r="AO817" s="72"/>
      <c r="AP817" s="72"/>
      <c r="AQ817" s="72"/>
      <c r="AR817" s="72"/>
      <c r="AS817" s="72"/>
      <c r="AT817" s="72"/>
      <c r="AU817" s="72"/>
    </row>
    <row r="818" spans="27:64" x14ac:dyDescent="0.2">
      <c r="AA818" s="72"/>
      <c r="AB818" s="72"/>
      <c r="AC818" s="72"/>
      <c r="AD818" s="72"/>
      <c r="AE818" s="72"/>
      <c r="AG818" s="127"/>
      <c r="AN818" s="72"/>
      <c r="AO818" s="72"/>
      <c r="AP818" s="72"/>
      <c r="AQ818" s="72"/>
      <c r="AR818" s="72"/>
      <c r="AS818" s="72"/>
      <c r="AT818" s="72"/>
      <c r="AU818" s="72"/>
    </row>
    <row r="819" spans="27:64" x14ac:dyDescent="0.2">
      <c r="AA819" s="72"/>
      <c r="AB819" s="72"/>
      <c r="AC819" s="72"/>
      <c r="AD819" s="72"/>
      <c r="AE819" s="72"/>
      <c r="AG819" s="127"/>
      <c r="AN819" s="72"/>
      <c r="AO819" s="72"/>
      <c r="AP819" s="72"/>
      <c r="AQ819" s="72"/>
      <c r="AR819" s="72"/>
      <c r="AS819" s="72"/>
      <c r="AT819" s="72"/>
      <c r="AU819" s="72"/>
    </row>
    <row r="820" spans="27:64" x14ac:dyDescent="0.2">
      <c r="AA820" s="72"/>
      <c r="AB820" s="72"/>
      <c r="AC820" s="72"/>
      <c r="AD820" s="72"/>
      <c r="AE820" s="72"/>
      <c r="AG820" s="127"/>
      <c r="AN820" s="72"/>
      <c r="AO820" s="72"/>
      <c r="AP820" s="72"/>
      <c r="AQ820" s="72"/>
      <c r="AR820" s="72"/>
      <c r="AS820" s="72"/>
      <c r="AT820" s="72"/>
      <c r="AU820" s="72"/>
    </row>
    <row r="821" spans="27:64" x14ac:dyDescent="0.2">
      <c r="AA821" s="72"/>
      <c r="AB821" s="72"/>
      <c r="AC821" s="72"/>
      <c r="AD821" s="72"/>
      <c r="AE821" s="72"/>
      <c r="AG821" s="127"/>
      <c r="AN821" s="72"/>
      <c r="AO821" s="72"/>
      <c r="AP821" s="72"/>
      <c r="AQ821" s="72"/>
      <c r="AR821" s="72"/>
      <c r="AS821" s="72"/>
      <c r="AT821" s="72"/>
      <c r="AU821" s="72"/>
      <c r="AV821" s="72"/>
      <c r="AW821" s="72"/>
      <c r="AX821" s="72"/>
      <c r="AY821" s="72"/>
      <c r="AZ821" s="72"/>
      <c r="BA821" s="72"/>
      <c r="BB821" s="72"/>
      <c r="BC821" s="72"/>
      <c r="BD821" s="72"/>
      <c r="BE821" s="72"/>
      <c r="BF821" s="72"/>
      <c r="BG821" s="72"/>
      <c r="BH821" s="72"/>
      <c r="BI821" s="72"/>
      <c r="BJ821" s="72"/>
      <c r="BK821" s="72"/>
      <c r="BL821" s="72"/>
    </row>
    <row r="822" spans="27:64" x14ac:dyDescent="0.2">
      <c r="AA822" s="72"/>
      <c r="AB822" s="72"/>
      <c r="AC822" s="72"/>
      <c r="AD822" s="72"/>
      <c r="AE822" s="72"/>
      <c r="AG822" s="127"/>
      <c r="AN822" s="72"/>
      <c r="AO822" s="72"/>
      <c r="AP822" s="72"/>
      <c r="AQ822" s="72"/>
      <c r="AR822" s="72"/>
      <c r="AS822" s="72"/>
      <c r="AT822" s="72"/>
      <c r="AU822" s="72"/>
      <c r="AV822" s="72"/>
      <c r="AX822" s="72"/>
      <c r="AY822" s="72"/>
      <c r="AZ822" s="72"/>
      <c r="BA822" s="72"/>
      <c r="BB822" s="72"/>
      <c r="BC822" s="72"/>
      <c r="BD822" s="72"/>
      <c r="BE822" s="72"/>
      <c r="BF822" s="72"/>
      <c r="BG822" s="72"/>
      <c r="BH822" s="72"/>
      <c r="BI822" s="72"/>
      <c r="BJ822" s="72"/>
      <c r="BK822" s="72"/>
      <c r="BL822" s="72"/>
    </row>
    <row r="823" spans="27:64" x14ac:dyDescent="0.2">
      <c r="AA823" s="72"/>
      <c r="AB823" s="72"/>
      <c r="AC823" s="72"/>
      <c r="AD823" s="72"/>
      <c r="AE823" s="72"/>
      <c r="AG823" s="127"/>
      <c r="AN823" s="72"/>
      <c r="AO823" s="72"/>
      <c r="AP823" s="72"/>
      <c r="AQ823" s="72"/>
      <c r="AR823" s="72"/>
      <c r="AS823" s="72"/>
      <c r="AT823" s="72"/>
      <c r="AU823" s="72"/>
    </row>
    <row r="824" spans="27:64" x14ac:dyDescent="0.2">
      <c r="AA824" s="72"/>
      <c r="AB824" s="72"/>
      <c r="AC824" s="72"/>
      <c r="AD824" s="72"/>
      <c r="AE824" s="72"/>
      <c r="AG824" s="127"/>
      <c r="AN824" s="72"/>
      <c r="AO824" s="72"/>
      <c r="AP824" s="72"/>
      <c r="AQ824" s="72"/>
      <c r="AR824" s="72"/>
      <c r="AS824" s="72"/>
      <c r="AT824" s="72"/>
      <c r="AU824" s="72"/>
    </row>
    <row r="825" spans="27:64" x14ac:dyDescent="0.2">
      <c r="AA825" s="72"/>
      <c r="AB825" s="72"/>
      <c r="AC825" s="72"/>
      <c r="AD825" s="72"/>
      <c r="AE825" s="72"/>
      <c r="AG825" s="127"/>
      <c r="AN825" s="72"/>
      <c r="AO825" s="72"/>
      <c r="AP825" s="72"/>
      <c r="AQ825" s="72"/>
      <c r="AR825" s="72"/>
      <c r="AS825" s="72"/>
      <c r="AT825" s="72"/>
      <c r="AU825" s="72"/>
    </row>
    <row r="826" spans="27:64" x14ac:dyDescent="0.2">
      <c r="AA826" s="72"/>
      <c r="AB826" s="72"/>
      <c r="AC826" s="72"/>
      <c r="AD826" s="72"/>
      <c r="AE826" s="72"/>
      <c r="AG826" s="127"/>
      <c r="AN826" s="72"/>
      <c r="AO826" s="72"/>
      <c r="AP826" s="72"/>
      <c r="AQ826" s="72"/>
      <c r="AR826" s="72"/>
      <c r="AS826" s="72"/>
      <c r="AT826" s="72"/>
      <c r="AU826" s="72"/>
    </row>
    <row r="827" spans="27:64" x14ac:dyDescent="0.2">
      <c r="AA827" s="72"/>
      <c r="AB827" s="72"/>
      <c r="AC827" s="72"/>
      <c r="AD827" s="72"/>
      <c r="AE827" s="72"/>
      <c r="AG827" s="127"/>
      <c r="AN827" s="72"/>
      <c r="AO827" s="72"/>
      <c r="AP827" s="72"/>
      <c r="AQ827" s="72"/>
      <c r="AR827" s="72"/>
      <c r="AS827" s="72"/>
      <c r="AT827" s="72"/>
      <c r="AU827" s="72"/>
    </row>
    <row r="828" spans="27:64" x14ac:dyDescent="0.2">
      <c r="AA828" s="72"/>
      <c r="AB828" s="72"/>
      <c r="AC828" s="72"/>
      <c r="AD828" s="72"/>
      <c r="AE828" s="72"/>
      <c r="AG828" s="127"/>
      <c r="AN828" s="72"/>
      <c r="AO828" s="72"/>
      <c r="AP828" s="72"/>
      <c r="AQ828" s="72"/>
      <c r="AR828" s="72"/>
      <c r="AS828" s="72"/>
      <c r="AT828" s="72"/>
      <c r="AU828" s="72"/>
    </row>
    <row r="829" spans="27:64" x14ac:dyDescent="0.2">
      <c r="AA829" s="72"/>
      <c r="AB829" s="72"/>
      <c r="AC829" s="72"/>
      <c r="AD829" s="72"/>
      <c r="AE829" s="72"/>
      <c r="AG829" s="127"/>
      <c r="AN829" s="72"/>
      <c r="AO829" s="72"/>
      <c r="AP829" s="72"/>
      <c r="AQ829" s="72"/>
      <c r="AR829" s="72"/>
      <c r="AS829" s="72"/>
      <c r="AT829" s="72"/>
      <c r="AU829" s="72"/>
    </row>
    <row r="830" spans="27:64" x14ac:dyDescent="0.2">
      <c r="AA830" s="72"/>
      <c r="AB830" s="72"/>
      <c r="AC830" s="72"/>
      <c r="AD830" s="72"/>
      <c r="AE830" s="72"/>
      <c r="AG830" s="127"/>
      <c r="AN830" s="72"/>
      <c r="AO830" s="72"/>
      <c r="AP830" s="72"/>
      <c r="AQ830" s="72"/>
      <c r="AR830" s="72"/>
      <c r="AS830" s="72"/>
      <c r="AT830" s="72"/>
      <c r="AU830" s="72"/>
    </row>
    <row r="831" spans="27:64" x14ac:dyDescent="0.2">
      <c r="AA831" s="72"/>
      <c r="AB831" s="72"/>
      <c r="AC831" s="72"/>
      <c r="AD831" s="72"/>
      <c r="AE831" s="72"/>
      <c r="AG831" s="127"/>
      <c r="AN831" s="72"/>
      <c r="AO831" s="72"/>
      <c r="AP831" s="72"/>
      <c r="AQ831" s="72"/>
      <c r="AR831" s="72"/>
      <c r="AS831" s="72"/>
      <c r="AT831" s="72"/>
      <c r="AU831" s="72"/>
    </row>
    <row r="832" spans="27:64" x14ac:dyDescent="0.2">
      <c r="AA832" s="72"/>
      <c r="AB832" s="72"/>
      <c r="AC832" s="72"/>
      <c r="AD832" s="72"/>
      <c r="AE832" s="72"/>
      <c r="AG832" s="127"/>
      <c r="AN832" s="72"/>
      <c r="AO832" s="72"/>
      <c r="AP832" s="72"/>
      <c r="AQ832" s="72"/>
      <c r="AR832" s="72"/>
      <c r="AS832" s="72"/>
      <c r="AT832" s="72"/>
      <c r="AU832" s="72"/>
    </row>
    <row r="833" spans="27:50" x14ac:dyDescent="0.2">
      <c r="AA833" s="72"/>
      <c r="AB833" s="72"/>
      <c r="AC833" s="72"/>
      <c r="AD833" s="72"/>
      <c r="AE833" s="72"/>
      <c r="AG833" s="127"/>
      <c r="AN833" s="72"/>
      <c r="AO833" s="72"/>
      <c r="AP833" s="72"/>
      <c r="AQ833" s="72"/>
      <c r="AR833" s="72"/>
      <c r="AS833" s="72"/>
      <c r="AT833" s="72"/>
      <c r="AU833" s="72"/>
      <c r="AV833" s="72"/>
      <c r="AX833" s="72"/>
    </row>
    <row r="834" spans="27:50" x14ac:dyDescent="0.2">
      <c r="AA834" s="72"/>
      <c r="AB834" s="72"/>
      <c r="AC834" s="72"/>
      <c r="AD834" s="72"/>
      <c r="AE834" s="72"/>
      <c r="AG834" s="127"/>
      <c r="AN834" s="72"/>
      <c r="AO834" s="72"/>
      <c r="AP834" s="72"/>
      <c r="AQ834" s="72"/>
      <c r="AR834" s="72"/>
      <c r="AS834" s="72"/>
      <c r="AT834" s="72"/>
      <c r="AU834" s="72"/>
    </row>
    <row r="835" spans="27:50" x14ac:dyDescent="0.2">
      <c r="AA835" s="72"/>
      <c r="AB835" s="72"/>
      <c r="AC835" s="72"/>
      <c r="AD835" s="72"/>
      <c r="AE835" s="72"/>
      <c r="AG835" s="127"/>
      <c r="AN835" s="72"/>
      <c r="AO835" s="72"/>
      <c r="AP835" s="72"/>
      <c r="AQ835" s="72"/>
      <c r="AR835" s="72"/>
      <c r="AS835" s="72"/>
      <c r="AT835" s="72"/>
      <c r="AU835" s="72"/>
    </row>
    <row r="836" spans="27:50" x14ac:dyDescent="0.2">
      <c r="AA836" s="72"/>
      <c r="AB836" s="72"/>
      <c r="AC836" s="72"/>
      <c r="AD836" s="72"/>
      <c r="AE836" s="72"/>
      <c r="AG836" s="127"/>
      <c r="AN836" s="72"/>
      <c r="AO836" s="72"/>
      <c r="AP836" s="72"/>
      <c r="AQ836" s="72"/>
      <c r="AR836" s="72"/>
      <c r="AS836" s="72"/>
      <c r="AT836" s="72"/>
      <c r="AU836" s="72"/>
    </row>
    <row r="837" spans="27:50" x14ac:dyDescent="0.2">
      <c r="AA837" s="72"/>
      <c r="AB837" s="72"/>
      <c r="AC837" s="72"/>
      <c r="AD837" s="72"/>
      <c r="AE837" s="72"/>
      <c r="AG837" s="127"/>
      <c r="AN837" s="72"/>
      <c r="AO837" s="72"/>
      <c r="AP837" s="72"/>
      <c r="AQ837" s="72"/>
      <c r="AR837" s="72"/>
      <c r="AS837" s="72"/>
      <c r="AT837" s="72"/>
      <c r="AU837" s="72"/>
    </row>
    <row r="838" spans="27:50" x14ac:dyDescent="0.2">
      <c r="AA838" s="72"/>
      <c r="AB838" s="72"/>
      <c r="AC838" s="72"/>
      <c r="AD838" s="72"/>
      <c r="AE838" s="72"/>
      <c r="AG838" s="127"/>
      <c r="AN838" s="72"/>
      <c r="AO838" s="72"/>
      <c r="AP838" s="72"/>
      <c r="AQ838" s="72"/>
      <c r="AR838" s="72"/>
      <c r="AS838" s="72"/>
      <c r="AT838" s="72"/>
      <c r="AU838" s="72"/>
    </row>
    <row r="839" spans="27:50" x14ac:dyDescent="0.2">
      <c r="AA839" s="72"/>
      <c r="AB839" s="72"/>
      <c r="AC839" s="72"/>
      <c r="AD839" s="72"/>
      <c r="AE839" s="72"/>
      <c r="AG839" s="127"/>
      <c r="AN839" s="72"/>
      <c r="AO839" s="72"/>
      <c r="AP839" s="72"/>
      <c r="AQ839" s="72"/>
      <c r="AR839" s="72"/>
      <c r="AS839" s="72"/>
      <c r="AT839" s="72"/>
      <c r="AU839" s="72"/>
    </row>
    <row r="840" spans="27:50" x14ac:dyDescent="0.2">
      <c r="AA840" s="72"/>
      <c r="AB840" s="72"/>
      <c r="AC840" s="72"/>
      <c r="AD840" s="72"/>
      <c r="AE840" s="72"/>
      <c r="AG840" s="127"/>
      <c r="AN840" s="72"/>
      <c r="AO840" s="72"/>
      <c r="AP840" s="72"/>
      <c r="AQ840" s="72"/>
      <c r="AR840" s="72"/>
      <c r="AS840" s="72"/>
      <c r="AT840" s="72"/>
      <c r="AU840" s="72"/>
    </row>
    <row r="841" spans="27:50" x14ac:dyDescent="0.2">
      <c r="AA841" s="72"/>
      <c r="AB841" s="72"/>
      <c r="AC841" s="72"/>
      <c r="AD841" s="72"/>
      <c r="AE841" s="72"/>
      <c r="AG841" s="127"/>
      <c r="AN841" s="72"/>
      <c r="AO841" s="72"/>
      <c r="AP841" s="72"/>
      <c r="AQ841" s="72"/>
      <c r="AR841" s="72"/>
      <c r="AS841" s="72"/>
      <c r="AT841" s="72"/>
      <c r="AU841" s="72"/>
    </row>
    <row r="842" spans="27:50" x14ac:dyDescent="0.2">
      <c r="AA842" s="72"/>
      <c r="AB842" s="72"/>
      <c r="AC842" s="72"/>
      <c r="AD842" s="72"/>
      <c r="AE842" s="72"/>
      <c r="AG842" s="127"/>
      <c r="AN842" s="72"/>
      <c r="AO842" s="72"/>
      <c r="AP842" s="72"/>
      <c r="AQ842" s="72"/>
      <c r="AR842" s="72"/>
      <c r="AS842" s="72"/>
      <c r="AT842" s="72"/>
      <c r="AU842" s="72"/>
    </row>
    <row r="843" spans="27:50" x14ac:dyDescent="0.2">
      <c r="AA843" s="72"/>
      <c r="AB843" s="72"/>
      <c r="AC843" s="72"/>
      <c r="AD843" s="72"/>
      <c r="AE843" s="72"/>
      <c r="AG843" s="127"/>
      <c r="AN843" s="72"/>
      <c r="AO843" s="72"/>
      <c r="AP843" s="72"/>
      <c r="AQ843" s="72"/>
      <c r="AR843" s="72"/>
      <c r="AS843" s="72"/>
      <c r="AT843" s="72"/>
      <c r="AU843" s="72"/>
    </row>
    <row r="844" spans="27:50" x14ac:dyDescent="0.2">
      <c r="AA844" s="72"/>
      <c r="AB844" s="72"/>
      <c r="AC844" s="72"/>
      <c r="AD844" s="72"/>
      <c r="AE844" s="72"/>
      <c r="AG844" s="127"/>
      <c r="AN844" s="72"/>
      <c r="AO844" s="72"/>
      <c r="AP844" s="72"/>
      <c r="AQ844" s="72"/>
      <c r="AR844" s="72"/>
      <c r="AS844" s="72"/>
      <c r="AT844" s="72"/>
      <c r="AU844" s="72"/>
    </row>
    <row r="845" spans="27:50" x14ac:dyDescent="0.2">
      <c r="AA845" s="72"/>
      <c r="AB845" s="72"/>
      <c r="AC845" s="72"/>
      <c r="AD845" s="72"/>
      <c r="AE845" s="72"/>
      <c r="AG845" s="127"/>
      <c r="AN845" s="72"/>
      <c r="AO845" s="72"/>
      <c r="AP845" s="72"/>
      <c r="AQ845" s="72"/>
      <c r="AR845" s="72"/>
      <c r="AS845" s="72"/>
      <c r="AT845" s="72"/>
      <c r="AU845" s="72"/>
    </row>
    <row r="846" spans="27:50" x14ac:dyDescent="0.2">
      <c r="AA846" s="72"/>
      <c r="AB846" s="72"/>
      <c r="AC846" s="72"/>
      <c r="AD846" s="72"/>
      <c r="AE846" s="72"/>
      <c r="AG846" s="127"/>
      <c r="AN846" s="72"/>
      <c r="AO846" s="72"/>
      <c r="AP846" s="72"/>
      <c r="AQ846" s="72"/>
      <c r="AR846" s="72"/>
      <c r="AS846" s="72"/>
      <c r="AT846" s="72"/>
      <c r="AU846" s="72"/>
    </row>
    <row r="847" spans="27:50" x14ac:dyDescent="0.2">
      <c r="AA847" s="72"/>
      <c r="AB847" s="72"/>
      <c r="AC847" s="72"/>
      <c r="AD847" s="72"/>
      <c r="AE847" s="72"/>
      <c r="AG847" s="127"/>
      <c r="AN847" s="72"/>
      <c r="AO847" s="72"/>
      <c r="AP847" s="72"/>
      <c r="AQ847" s="72"/>
      <c r="AR847" s="72"/>
      <c r="AS847" s="72"/>
      <c r="AT847" s="72"/>
      <c r="AU847" s="72"/>
    </row>
    <row r="848" spans="27:50" x14ac:dyDescent="0.2">
      <c r="AA848" s="72"/>
      <c r="AB848" s="72"/>
      <c r="AC848" s="72"/>
      <c r="AD848" s="72"/>
      <c r="AE848" s="72"/>
      <c r="AG848" s="127"/>
      <c r="AN848" s="72"/>
      <c r="AO848" s="72"/>
      <c r="AP848" s="72"/>
      <c r="AQ848" s="72"/>
      <c r="AR848" s="72"/>
      <c r="AS848" s="72"/>
      <c r="AT848" s="72"/>
      <c r="AU848" s="72"/>
    </row>
    <row r="849" spans="27:47" x14ac:dyDescent="0.2">
      <c r="AA849" s="72"/>
      <c r="AB849" s="72"/>
      <c r="AC849" s="72"/>
      <c r="AD849" s="72"/>
      <c r="AE849" s="72"/>
      <c r="AG849" s="127"/>
      <c r="AN849" s="72"/>
      <c r="AO849" s="72"/>
      <c r="AP849" s="72"/>
      <c r="AQ849" s="72"/>
      <c r="AR849" s="72"/>
      <c r="AS849" s="72"/>
      <c r="AT849" s="72"/>
      <c r="AU849" s="72"/>
    </row>
    <row r="850" spans="27:47" x14ac:dyDescent="0.2">
      <c r="AA850" s="72"/>
      <c r="AB850" s="72"/>
      <c r="AC850" s="72"/>
      <c r="AD850" s="72"/>
      <c r="AE850" s="72"/>
      <c r="AG850" s="127"/>
      <c r="AN850" s="72"/>
      <c r="AO850" s="72"/>
      <c r="AP850" s="72"/>
      <c r="AQ850" s="72"/>
      <c r="AR850" s="72"/>
      <c r="AS850" s="72"/>
      <c r="AT850" s="72"/>
      <c r="AU850" s="72"/>
    </row>
    <row r="851" spans="27:47" x14ac:dyDescent="0.2">
      <c r="AA851" s="72"/>
      <c r="AB851" s="72"/>
      <c r="AC851" s="72"/>
      <c r="AD851" s="72"/>
      <c r="AE851" s="72"/>
      <c r="AG851" s="127"/>
      <c r="AN851" s="72"/>
      <c r="AO851" s="72"/>
      <c r="AP851" s="72"/>
      <c r="AQ851" s="72"/>
      <c r="AR851" s="72"/>
      <c r="AS851" s="72"/>
      <c r="AT851" s="72"/>
      <c r="AU851" s="72"/>
    </row>
    <row r="852" spans="27:47" x14ac:dyDescent="0.2">
      <c r="AA852" s="72"/>
      <c r="AB852" s="72"/>
      <c r="AC852" s="72"/>
      <c r="AD852" s="72"/>
      <c r="AE852" s="72"/>
      <c r="AG852" s="127"/>
      <c r="AN852" s="72"/>
      <c r="AO852" s="72"/>
      <c r="AP852" s="72"/>
      <c r="AQ852" s="72"/>
      <c r="AR852" s="72"/>
      <c r="AS852" s="72"/>
      <c r="AT852" s="72"/>
      <c r="AU852" s="72"/>
    </row>
    <row r="853" spans="27:47" x14ac:dyDescent="0.2">
      <c r="AA853" s="72"/>
      <c r="AB853" s="72"/>
      <c r="AC853" s="72"/>
      <c r="AD853" s="72"/>
      <c r="AE853" s="72"/>
      <c r="AG853" s="127"/>
      <c r="AN853" s="72"/>
      <c r="AO853" s="72"/>
      <c r="AP853" s="72"/>
      <c r="AQ853" s="72"/>
      <c r="AR853" s="72"/>
      <c r="AS853" s="72"/>
      <c r="AT853" s="72"/>
      <c r="AU853" s="72"/>
    </row>
    <row r="854" spans="27:47" x14ac:dyDescent="0.2">
      <c r="AA854" s="72"/>
      <c r="AB854" s="72"/>
      <c r="AC854" s="72"/>
      <c r="AD854" s="72"/>
      <c r="AE854" s="72"/>
      <c r="AG854" s="127"/>
      <c r="AN854" s="72"/>
      <c r="AO854" s="72"/>
      <c r="AP854" s="72"/>
      <c r="AQ854" s="72"/>
      <c r="AR854" s="72"/>
      <c r="AS854" s="72"/>
      <c r="AT854" s="72"/>
      <c r="AU854" s="72"/>
    </row>
    <row r="855" spans="27:47" x14ac:dyDescent="0.2">
      <c r="AA855" s="72"/>
      <c r="AB855" s="72"/>
      <c r="AC855" s="72"/>
      <c r="AD855" s="72"/>
      <c r="AE855" s="72"/>
      <c r="AG855" s="127"/>
      <c r="AN855" s="72"/>
      <c r="AO855" s="72"/>
      <c r="AP855" s="72"/>
      <c r="AQ855" s="72"/>
      <c r="AR855" s="72"/>
      <c r="AS855" s="72"/>
      <c r="AT855" s="72"/>
      <c r="AU855" s="72"/>
    </row>
    <row r="856" spans="27:47" x14ac:dyDescent="0.2">
      <c r="AA856" s="72"/>
      <c r="AB856" s="72"/>
      <c r="AC856" s="72"/>
      <c r="AD856" s="72"/>
      <c r="AE856" s="72"/>
      <c r="AG856" s="127"/>
      <c r="AN856" s="72"/>
      <c r="AO856" s="72"/>
      <c r="AP856" s="72"/>
      <c r="AQ856" s="72"/>
      <c r="AR856" s="72"/>
      <c r="AS856" s="72"/>
      <c r="AT856" s="72"/>
      <c r="AU856" s="72"/>
    </row>
    <row r="857" spans="27:47" x14ac:dyDescent="0.2">
      <c r="AA857" s="72"/>
      <c r="AB857" s="72"/>
      <c r="AC857" s="72"/>
      <c r="AD857" s="72"/>
      <c r="AE857" s="72"/>
      <c r="AG857" s="127"/>
      <c r="AN857" s="72"/>
      <c r="AO857" s="72"/>
      <c r="AP857" s="72"/>
      <c r="AQ857" s="72"/>
      <c r="AR857" s="72"/>
      <c r="AS857" s="72"/>
      <c r="AT857" s="72"/>
      <c r="AU857" s="72"/>
    </row>
    <row r="858" spans="27:47" x14ac:dyDescent="0.2">
      <c r="AA858" s="72"/>
      <c r="AB858" s="72"/>
      <c r="AC858" s="72"/>
      <c r="AD858" s="72"/>
      <c r="AE858" s="72"/>
      <c r="AG858" s="127"/>
      <c r="AN858" s="72"/>
      <c r="AO858" s="72"/>
      <c r="AP858" s="72"/>
      <c r="AQ858" s="72"/>
      <c r="AR858" s="72"/>
      <c r="AS858" s="72"/>
      <c r="AT858" s="72"/>
      <c r="AU858" s="72"/>
    </row>
    <row r="859" spans="27:47" x14ac:dyDescent="0.2">
      <c r="AA859" s="72"/>
      <c r="AB859" s="72"/>
      <c r="AC859" s="72"/>
      <c r="AD859" s="72"/>
      <c r="AE859" s="72"/>
      <c r="AG859" s="127"/>
      <c r="AN859" s="72"/>
      <c r="AO859" s="72"/>
      <c r="AP859" s="72"/>
      <c r="AQ859" s="72"/>
      <c r="AR859" s="72"/>
      <c r="AS859" s="72"/>
      <c r="AT859" s="72"/>
      <c r="AU859" s="72"/>
    </row>
    <row r="860" spans="27:47" x14ac:dyDescent="0.2">
      <c r="AA860" s="72"/>
      <c r="AB860" s="72"/>
      <c r="AC860" s="72"/>
      <c r="AD860" s="72"/>
      <c r="AE860" s="72"/>
      <c r="AG860" s="127"/>
      <c r="AN860" s="72"/>
      <c r="AO860" s="72"/>
      <c r="AP860" s="72"/>
      <c r="AQ860" s="72"/>
      <c r="AR860" s="72"/>
      <c r="AS860" s="72"/>
      <c r="AT860" s="72"/>
      <c r="AU860" s="72"/>
    </row>
    <row r="861" spans="27:47" x14ac:dyDescent="0.2">
      <c r="AA861" s="72"/>
      <c r="AB861" s="72"/>
      <c r="AC861" s="72"/>
      <c r="AD861" s="72"/>
      <c r="AE861" s="72"/>
      <c r="AG861" s="127"/>
      <c r="AN861" s="72"/>
      <c r="AO861" s="72"/>
      <c r="AP861" s="72"/>
      <c r="AQ861" s="72"/>
      <c r="AR861" s="72"/>
      <c r="AS861" s="72"/>
      <c r="AT861" s="72"/>
      <c r="AU861" s="72"/>
    </row>
    <row r="862" spans="27:47" x14ac:dyDescent="0.2">
      <c r="AA862" s="72"/>
      <c r="AB862" s="72"/>
      <c r="AC862" s="72"/>
      <c r="AD862" s="72"/>
      <c r="AE862" s="72"/>
      <c r="AG862" s="127"/>
      <c r="AN862" s="72"/>
      <c r="AO862" s="72"/>
      <c r="AP862" s="72"/>
      <c r="AQ862" s="72"/>
      <c r="AR862" s="72"/>
      <c r="AS862" s="72"/>
      <c r="AT862" s="72"/>
      <c r="AU862" s="72"/>
    </row>
    <row r="863" spans="27:47" x14ac:dyDescent="0.2">
      <c r="AA863" s="72"/>
      <c r="AB863" s="72"/>
      <c r="AC863" s="72"/>
      <c r="AD863" s="72"/>
      <c r="AE863" s="72"/>
      <c r="AG863" s="127"/>
      <c r="AN863" s="72"/>
      <c r="AO863" s="72"/>
      <c r="AP863" s="72"/>
      <c r="AQ863" s="72"/>
      <c r="AR863" s="72"/>
      <c r="AS863" s="72"/>
      <c r="AT863" s="72"/>
      <c r="AU863" s="72"/>
    </row>
    <row r="864" spans="27:47" x14ac:dyDescent="0.2">
      <c r="AA864" s="72"/>
      <c r="AB864" s="72"/>
      <c r="AC864" s="72"/>
      <c r="AD864" s="72"/>
      <c r="AE864" s="72"/>
      <c r="AG864" s="127"/>
      <c r="AN864" s="72"/>
      <c r="AO864" s="72"/>
      <c r="AP864" s="72"/>
      <c r="AQ864" s="72"/>
      <c r="AR864" s="72"/>
      <c r="AS864" s="72"/>
      <c r="AT864" s="72"/>
      <c r="AU864" s="72"/>
    </row>
    <row r="865" spans="27:47" x14ac:dyDescent="0.2">
      <c r="AA865" s="72"/>
      <c r="AB865" s="72"/>
      <c r="AC865" s="72"/>
      <c r="AD865" s="72"/>
      <c r="AE865" s="72"/>
      <c r="AG865" s="127"/>
      <c r="AN865" s="72"/>
      <c r="AO865" s="72"/>
      <c r="AP865" s="72"/>
      <c r="AQ865" s="72"/>
      <c r="AR865" s="72"/>
      <c r="AS865" s="72"/>
      <c r="AT865" s="72"/>
      <c r="AU865" s="72"/>
    </row>
    <row r="866" spans="27:47" x14ac:dyDescent="0.2">
      <c r="AA866" s="72"/>
      <c r="AB866" s="72"/>
      <c r="AC866" s="72"/>
      <c r="AD866" s="72"/>
      <c r="AE866" s="72"/>
      <c r="AG866" s="127"/>
      <c r="AN866" s="72"/>
      <c r="AO866" s="72"/>
      <c r="AP866" s="72"/>
      <c r="AQ866" s="72"/>
      <c r="AR866" s="72"/>
      <c r="AS866" s="72"/>
      <c r="AT866" s="72"/>
      <c r="AU866" s="72"/>
    </row>
    <row r="867" spans="27:47" x14ac:dyDescent="0.2">
      <c r="AA867" s="72"/>
      <c r="AB867" s="72"/>
      <c r="AC867" s="72"/>
      <c r="AD867" s="72"/>
      <c r="AE867" s="72"/>
      <c r="AG867" s="127"/>
      <c r="AN867" s="72"/>
      <c r="AO867" s="72"/>
      <c r="AP867" s="72"/>
      <c r="AQ867" s="72"/>
      <c r="AR867" s="72"/>
      <c r="AS867" s="72"/>
      <c r="AT867" s="72"/>
      <c r="AU867" s="72"/>
    </row>
    <row r="868" spans="27:47" x14ac:dyDescent="0.2">
      <c r="AA868" s="72"/>
      <c r="AB868" s="72"/>
      <c r="AC868" s="72"/>
      <c r="AD868" s="72"/>
      <c r="AE868" s="72"/>
      <c r="AG868" s="127"/>
      <c r="AN868" s="72"/>
      <c r="AO868" s="72"/>
      <c r="AP868" s="72"/>
      <c r="AQ868" s="72"/>
      <c r="AR868" s="72"/>
      <c r="AS868" s="72"/>
      <c r="AT868" s="72"/>
      <c r="AU868" s="72"/>
    </row>
    <row r="869" spans="27:47" x14ac:dyDescent="0.2">
      <c r="AA869" s="72"/>
      <c r="AB869" s="72"/>
      <c r="AC869" s="72"/>
      <c r="AD869" s="72"/>
      <c r="AE869" s="72"/>
      <c r="AG869" s="127"/>
      <c r="AN869" s="72"/>
      <c r="AO869" s="72"/>
      <c r="AP869" s="72"/>
      <c r="AQ869" s="72"/>
      <c r="AR869" s="72"/>
      <c r="AS869" s="72"/>
      <c r="AT869" s="72"/>
      <c r="AU869" s="72"/>
    </row>
    <row r="870" spans="27:47" x14ac:dyDescent="0.2">
      <c r="AA870" s="72"/>
      <c r="AB870" s="72"/>
      <c r="AC870" s="72"/>
      <c r="AD870" s="72"/>
      <c r="AE870" s="72"/>
      <c r="AG870" s="127"/>
      <c r="AN870" s="72"/>
      <c r="AO870" s="72"/>
      <c r="AP870" s="72"/>
      <c r="AQ870" s="72"/>
      <c r="AR870" s="72"/>
      <c r="AS870" s="72"/>
      <c r="AT870" s="72"/>
      <c r="AU870" s="72"/>
    </row>
    <row r="871" spans="27:47" x14ac:dyDescent="0.2">
      <c r="AA871" s="72"/>
      <c r="AB871" s="72"/>
      <c r="AC871" s="72"/>
      <c r="AD871" s="72"/>
      <c r="AE871" s="72"/>
      <c r="AG871" s="127"/>
      <c r="AN871" s="72"/>
      <c r="AO871" s="72"/>
      <c r="AP871" s="72"/>
      <c r="AQ871" s="72"/>
      <c r="AR871" s="72"/>
      <c r="AS871" s="72"/>
      <c r="AT871" s="72"/>
      <c r="AU871" s="72"/>
    </row>
    <row r="872" spans="27:47" x14ac:dyDescent="0.2">
      <c r="AA872" s="72"/>
      <c r="AB872" s="72"/>
      <c r="AC872" s="72"/>
      <c r="AD872" s="72"/>
      <c r="AE872" s="72"/>
      <c r="AG872" s="127"/>
      <c r="AN872" s="72"/>
      <c r="AO872" s="72"/>
      <c r="AP872" s="72"/>
      <c r="AQ872" s="72"/>
      <c r="AR872" s="72"/>
      <c r="AS872" s="72"/>
      <c r="AT872" s="72"/>
      <c r="AU872" s="72"/>
    </row>
    <row r="873" spans="27:47" x14ac:dyDescent="0.2">
      <c r="AA873" s="72"/>
      <c r="AB873" s="72"/>
      <c r="AC873" s="72"/>
      <c r="AD873" s="72"/>
      <c r="AE873" s="72"/>
      <c r="AG873" s="127"/>
      <c r="AN873" s="72"/>
      <c r="AO873" s="72"/>
      <c r="AP873" s="72"/>
      <c r="AQ873" s="72"/>
      <c r="AR873" s="72"/>
      <c r="AS873" s="72"/>
      <c r="AT873" s="72"/>
      <c r="AU873" s="72"/>
    </row>
    <row r="874" spans="27:47" x14ac:dyDescent="0.2">
      <c r="AA874" s="72"/>
      <c r="AB874" s="72"/>
      <c r="AC874" s="72"/>
      <c r="AD874" s="72"/>
      <c r="AE874" s="72"/>
      <c r="AG874" s="127"/>
      <c r="AN874" s="72"/>
      <c r="AO874" s="72"/>
      <c r="AP874" s="72"/>
      <c r="AQ874" s="72"/>
      <c r="AR874" s="72"/>
      <c r="AS874" s="72"/>
      <c r="AT874" s="72"/>
      <c r="AU874" s="72"/>
    </row>
    <row r="875" spans="27:47" x14ac:dyDescent="0.2">
      <c r="AA875" s="72"/>
      <c r="AB875" s="72"/>
      <c r="AC875" s="72"/>
      <c r="AD875" s="72"/>
      <c r="AE875" s="72"/>
      <c r="AG875" s="127"/>
      <c r="AN875" s="72"/>
      <c r="AO875" s="72"/>
      <c r="AP875" s="72"/>
      <c r="AQ875" s="72"/>
      <c r="AR875" s="72"/>
      <c r="AS875" s="72"/>
      <c r="AT875" s="72"/>
      <c r="AU875" s="72"/>
    </row>
    <row r="876" spans="27:47" x14ac:dyDescent="0.2">
      <c r="AA876" s="72"/>
      <c r="AB876" s="72"/>
      <c r="AC876" s="72"/>
      <c r="AD876" s="72"/>
      <c r="AE876" s="72"/>
      <c r="AG876" s="127"/>
      <c r="AN876" s="72"/>
      <c r="AO876" s="72"/>
      <c r="AP876" s="72"/>
      <c r="AQ876" s="72"/>
      <c r="AR876" s="72"/>
      <c r="AS876" s="72"/>
      <c r="AT876" s="72"/>
      <c r="AU876" s="72"/>
    </row>
    <row r="877" spans="27:47" x14ac:dyDescent="0.2">
      <c r="AA877" s="72"/>
      <c r="AB877" s="72"/>
      <c r="AC877" s="72"/>
      <c r="AD877" s="72"/>
      <c r="AE877" s="72"/>
      <c r="AG877" s="127"/>
      <c r="AN877" s="72"/>
      <c r="AO877" s="72"/>
      <c r="AP877" s="72"/>
      <c r="AQ877" s="72"/>
      <c r="AR877" s="72"/>
      <c r="AS877" s="72"/>
      <c r="AT877" s="72"/>
      <c r="AU877" s="72"/>
    </row>
    <row r="878" spans="27:47" x14ac:dyDescent="0.2">
      <c r="AA878" s="72"/>
      <c r="AB878" s="72"/>
      <c r="AC878" s="72"/>
      <c r="AD878" s="72"/>
      <c r="AE878" s="72"/>
      <c r="AG878" s="127"/>
      <c r="AN878" s="72"/>
      <c r="AO878" s="72"/>
      <c r="AP878" s="72"/>
      <c r="AQ878" s="72"/>
      <c r="AR878" s="72"/>
      <c r="AS878" s="72"/>
      <c r="AT878" s="72"/>
      <c r="AU878" s="72"/>
    </row>
    <row r="879" spans="27:47" x14ac:dyDescent="0.2">
      <c r="AA879" s="72"/>
      <c r="AB879" s="72"/>
      <c r="AC879" s="72"/>
      <c r="AD879" s="72"/>
      <c r="AE879" s="72"/>
      <c r="AG879" s="127"/>
      <c r="AN879" s="72"/>
      <c r="AO879" s="72"/>
      <c r="AP879" s="72"/>
      <c r="AQ879" s="72"/>
      <c r="AR879" s="72"/>
      <c r="AS879" s="72"/>
      <c r="AT879" s="72"/>
      <c r="AU879" s="72"/>
    </row>
    <row r="880" spans="27:47" x14ac:dyDescent="0.2">
      <c r="AA880" s="72"/>
      <c r="AB880" s="72"/>
      <c r="AC880" s="72"/>
      <c r="AD880" s="72"/>
      <c r="AE880" s="72"/>
      <c r="AG880" s="127"/>
      <c r="AN880" s="72"/>
      <c r="AO880" s="72"/>
      <c r="AP880" s="72"/>
      <c r="AQ880" s="72"/>
      <c r="AR880" s="72"/>
      <c r="AS880" s="72"/>
      <c r="AT880" s="72"/>
      <c r="AU880" s="72"/>
    </row>
    <row r="881" spans="27:48" x14ac:dyDescent="0.2">
      <c r="AA881" s="72"/>
      <c r="AB881" s="72"/>
      <c r="AC881" s="72"/>
      <c r="AD881" s="72"/>
      <c r="AE881" s="72"/>
      <c r="AG881" s="127"/>
      <c r="AN881" s="72"/>
      <c r="AO881" s="72"/>
      <c r="AP881" s="72"/>
      <c r="AQ881" s="72"/>
      <c r="AR881" s="72"/>
      <c r="AS881" s="72"/>
      <c r="AT881" s="72"/>
      <c r="AU881" s="72"/>
    </row>
    <row r="882" spans="27:48" x14ac:dyDescent="0.2">
      <c r="AA882" s="72"/>
      <c r="AB882" s="72"/>
      <c r="AC882" s="72"/>
      <c r="AD882" s="72"/>
      <c r="AE882" s="72"/>
      <c r="AG882" s="127"/>
      <c r="AN882" s="72"/>
      <c r="AO882" s="72"/>
      <c r="AP882" s="72"/>
      <c r="AQ882" s="72"/>
      <c r="AR882" s="72"/>
      <c r="AS882" s="72"/>
      <c r="AT882" s="72"/>
      <c r="AU882" s="72"/>
    </row>
    <row r="883" spans="27:48" x14ac:dyDescent="0.2">
      <c r="AA883" s="72"/>
      <c r="AB883" s="72"/>
      <c r="AC883" s="72"/>
      <c r="AD883" s="72"/>
      <c r="AE883" s="72"/>
      <c r="AG883" s="127"/>
      <c r="AN883" s="72"/>
      <c r="AO883" s="72"/>
      <c r="AP883" s="72"/>
      <c r="AQ883" s="72"/>
      <c r="AR883" s="72"/>
      <c r="AS883" s="72"/>
      <c r="AT883" s="72"/>
      <c r="AU883" s="72"/>
    </row>
    <row r="884" spans="27:48" x14ac:dyDescent="0.2">
      <c r="AA884" s="72"/>
      <c r="AB884" s="72"/>
      <c r="AC884" s="72"/>
      <c r="AD884" s="72"/>
      <c r="AE884" s="72"/>
      <c r="AG884" s="127"/>
      <c r="AN884" s="72"/>
      <c r="AO884" s="72"/>
      <c r="AP884" s="72"/>
      <c r="AQ884" s="72"/>
      <c r="AR884" s="72"/>
      <c r="AS884" s="72"/>
      <c r="AT884" s="72"/>
      <c r="AU884" s="72"/>
    </row>
    <row r="885" spans="27:48" x14ac:dyDescent="0.2">
      <c r="AA885" s="72"/>
      <c r="AB885" s="72"/>
      <c r="AC885" s="72"/>
      <c r="AD885" s="72"/>
      <c r="AE885" s="72"/>
      <c r="AG885" s="127"/>
      <c r="AN885" s="72"/>
      <c r="AO885" s="72"/>
      <c r="AP885" s="72"/>
      <c r="AQ885" s="72"/>
      <c r="AR885" s="72"/>
      <c r="AS885" s="72"/>
      <c r="AT885" s="72"/>
      <c r="AU885" s="72"/>
    </row>
    <row r="886" spans="27:48" x14ac:dyDescent="0.2">
      <c r="AA886" s="72"/>
      <c r="AB886" s="72"/>
      <c r="AC886" s="72"/>
      <c r="AD886" s="72"/>
      <c r="AE886" s="72"/>
      <c r="AG886" s="127"/>
      <c r="AN886" s="72"/>
      <c r="AO886" s="72"/>
      <c r="AP886" s="72"/>
      <c r="AQ886" s="72"/>
      <c r="AR886" s="72"/>
      <c r="AS886" s="72"/>
      <c r="AT886" s="72"/>
      <c r="AU886" s="72"/>
    </row>
    <row r="887" spans="27:48" x14ac:dyDescent="0.2">
      <c r="AA887" s="72"/>
      <c r="AB887" s="72"/>
      <c r="AC887" s="72"/>
      <c r="AD887" s="72"/>
      <c r="AE887" s="72"/>
      <c r="AG887" s="127"/>
      <c r="AN887" s="72"/>
      <c r="AO887" s="72"/>
      <c r="AP887" s="72"/>
      <c r="AQ887" s="72"/>
      <c r="AR887" s="72"/>
      <c r="AS887" s="72"/>
      <c r="AT887" s="72"/>
      <c r="AU887" s="72"/>
    </row>
    <row r="888" spans="27:48" x14ac:dyDescent="0.2">
      <c r="AA888" s="72"/>
      <c r="AB888" s="72"/>
      <c r="AC888" s="72"/>
      <c r="AD888" s="72"/>
      <c r="AE888" s="72"/>
      <c r="AG888" s="127"/>
      <c r="AN888" s="72"/>
      <c r="AO888" s="72"/>
      <c r="AP888" s="72"/>
      <c r="AQ888" s="72"/>
      <c r="AR888" s="72"/>
      <c r="AS888" s="72"/>
      <c r="AT888" s="72"/>
      <c r="AU888" s="72"/>
      <c r="AV888" s="72"/>
    </row>
    <row r="889" spans="27:48" x14ac:dyDescent="0.2">
      <c r="AA889" s="72"/>
      <c r="AB889" s="72"/>
      <c r="AC889" s="72"/>
      <c r="AD889" s="72"/>
      <c r="AE889" s="72"/>
      <c r="AG889" s="127"/>
      <c r="AN889" s="72"/>
      <c r="AO889" s="72"/>
      <c r="AP889" s="72"/>
      <c r="AQ889" s="72"/>
      <c r="AR889" s="72"/>
      <c r="AS889" s="72"/>
      <c r="AT889" s="72"/>
      <c r="AU889" s="72"/>
    </row>
    <row r="890" spans="27:48" x14ac:dyDescent="0.2">
      <c r="AA890" s="72"/>
      <c r="AB890" s="72"/>
      <c r="AC890" s="72"/>
      <c r="AD890" s="72"/>
      <c r="AE890" s="72"/>
      <c r="AG890" s="127"/>
      <c r="AN890" s="72"/>
      <c r="AO890" s="72"/>
      <c r="AP890" s="72"/>
      <c r="AQ890" s="72"/>
      <c r="AR890" s="72"/>
      <c r="AS890" s="72"/>
      <c r="AT890" s="72"/>
      <c r="AU890" s="72"/>
    </row>
    <row r="891" spans="27:48" x14ac:dyDescent="0.2">
      <c r="AA891" s="72"/>
      <c r="AB891" s="72"/>
      <c r="AC891" s="72"/>
      <c r="AD891" s="72"/>
      <c r="AE891" s="72"/>
      <c r="AG891" s="127"/>
      <c r="AN891" s="72"/>
      <c r="AO891" s="72"/>
      <c r="AP891" s="72"/>
      <c r="AQ891" s="72"/>
      <c r="AR891" s="72"/>
      <c r="AS891" s="72"/>
      <c r="AT891" s="72"/>
      <c r="AU891" s="72"/>
    </row>
    <row r="892" spans="27:48" x14ac:dyDescent="0.2">
      <c r="AA892" s="72"/>
      <c r="AB892" s="72"/>
      <c r="AC892" s="72"/>
      <c r="AD892" s="72"/>
      <c r="AE892" s="72"/>
      <c r="AG892" s="127"/>
      <c r="AN892" s="72"/>
      <c r="AO892" s="72"/>
      <c r="AP892" s="72"/>
      <c r="AQ892" s="72"/>
      <c r="AR892" s="72"/>
      <c r="AS892" s="72"/>
      <c r="AT892" s="72"/>
      <c r="AU892" s="72"/>
    </row>
    <row r="893" spans="27:48" x14ac:dyDescent="0.2">
      <c r="AA893" s="72"/>
      <c r="AB893" s="72"/>
      <c r="AC893" s="72"/>
      <c r="AD893" s="72"/>
      <c r="AE893" s="72"/>
      <c r="AG893" s="127"/>
      <c r="AN893" s="72"/>
      <c r="AO893" s="72"/>
      <c r="AP893" s="72"/>
      <c r="AQ893" s="72"/>
      <c r="AR893" s="72"/>
      <c r="AS893" s="72"/>
      <c r="AT893" s="72"/>
      <c r="AU893" s="72"/>
    </row>
    <row r="894" spans="27:48" x14ac:dyDescent="0.2">
      <c r="AA894" s="72"/>
      <c r="AB894" s="72"/>
      <c r="AC894" s="72"/>
      <c r="AD894" s="72"/>
      <c r="AE894" s="72"/>
      <c r="AG894" s="127"/>
      <c r="AN894" s="72"/>
      <c r="AO894" s="72"/>
      <c r="AP894" s="72"/>
      <c r="AQ894" s="72"/>
      <c r="AR894" s="72"/>
      <c r="AS894" s="72"/>
      <c r="AT894" s="72"/>
      <c r="AU894" s="72"/>
    </row>
    <row r="895" spans="27:48" x14ac:dyDescent="0.2">
      <c r="AA895" s="72"/>
      <c r="AB895" s="72"/>
      <c r="AC895" s="72"/>
      <c r="AD895" s="72"/>
      <c r="AE895" s="72"/>
      <c r="AG895" s="127"/>
      <c r="AN895" s="72"/>
      <c r="AO895" s="72"/>
      <c r="AP895" s="72"/>
      <c r="AQ895" s="72"/>
      <c r="AR895" s="72"/>
      <c r="AS895" s="72"/>
      <c r="AT895" s="72"/>
      <c r="AU895" s="72"/>
    </row>
    <row r="896" spans="27:48" x14ac:dyDescent="0.2">
      <c r="AA896" s="72"/>
      <c r="AB896" s="72"/>
      <c r="AC896" s="72"/>
      <c r="AD896" s="72"/>
      <c r="AE896" s="72"/>
      <c r="AG896" s="127"/>
      <c r="AN896" s="72"/>
      <c r="AO896" s="72"/>
      <c r="AP896" s="72"/>
      <c r="AQ896" s="72"/>
      <c r="AR896" s="72"/>
      <c r="AS896" s="72"/>
      <c r="AT896" s="72"/>
      <c r="AU896" s="72"/>
    </row>
    <row r="897" spans="27:64" x14ac:dyDescent="0.2">
      <c r="AA897" s="72"/>
      <c r="AB897" s="72"/>
      <c r="AC897" s="72"/>
      <c r="AD897" s="72"/>
      <c r="AE897" s="72"/>
      <c r="AG897" s="127"/>
      <c r="AN897" s="72"/>
      <c r="AO897" s="72"/>
      <c r="AP897" s="72"/>
      <c r="AQ897" s="72"/>
      <c r="AR897" s="72"/>
      <c r="AS897" s="72"/>
      <c r="AT897" s="72"/>
      <c r="AU897" s="72"/>
    </row>
    <row r="898" spans="27:64" x14ac:dyDescent="0.2">
      <c r="AA898" s="72"/>
      <c r="AB898" s="72"/>
      <c r="AC898" s="72"/>
      <c r="AD898" s="72"/>
      <c r="AE898" s="72"/>
      <c r="AG898" s="127"/>
      <c r="AN898" s="72"/>
      <c r="AO898" s="72"/>
      <c r="AP898" s="72"/>
      <c r="AQ898" s="72"/>
      <c r="AR898" s="72"/>
      <c r="AS898" s="72"/>
      <c r="AT898" s="72"/>
      <c r="AU898" s="72"/>
    </row>
    <row r="899" spans="27:64" x14ac:dyDescent="0.2">
      <c r="AA899" s="72"/>
      <c r="AB899" s="72"/>
      <c r="AC899" s="72"/>
      <c r="AD899" s="72"/>
      <c r="AE899" s="72"/>
      <c r="AG899" s="127"/>
      <c r="AN899" s="72"/>
      <c r="AO899" s="72"/>
      <c r="AP899" s="72"/>
      <c r="AQ899" s="72"/>
      <c r="AR899" s="72"/>
      <c r="AS899" s="72"/>
      <c r="AT899" s="72"/>
      <c r="AU899" s="72"/>
    </row>
    <row r="900" spans="27:64" x14ac:dyDescent="0.2">
      <c r="AA900" s="72"/>
      <c r="AB900" s="72"/>
      <c r="AC900" s="72"/>
      <c r="AD900" s="72"/>
      <c r="AE900" s="72"/>
      <c r="AG900" s="127"/>
      <c r="AN900" s="72"/>
      <c r="AO900" s="72"/>
      <c r="AP900" s="72"/>
      <c r="AQ900" s="72"/>
      <c r="AR900" s="72"/>
      <c r="AS900" s="72"/>
      <c r="AT900" s="72"/>
      <c r="AU900" s="72"/>
    </row>
    <row r="901" spans="27:64" x14ac:dyDescent="0.2">
      <c r="AA901" s="72"/>
      <c r="AB901" s="72"/>
      <c r="AC901" s="72"/>
      <c r="AD901" s="72"/>
      <c r="AE901" s="72"/>
      <c r="AG901" s="127"/>
      <c r="AN901" s="72"/>
      <c r="AO901" s="72"/>
      <c r="AP901" s="72"/>
      <c r="AQ901" s="72"/>
      <c r="AR901" s="72"/>
      <c r="AS901" s="72"/>
      <c r="AT901" s="72"/>
      <c r="AU901" s="72"/>
    </row>
    <row r="902" spans="27:64" x14ac:dyDescent="0.2">
      <c r="AA902" s="72"/>
      <c r="AB902" s="72"/>
      <c r="AC902" s="72"/>
      <c r="AD902" s="72"/>
      <c r="AE902" s="72"/>
      <c r="AG902" s="127"/>
      <c r="AN902" s="72"/>
      <c r="AO902" s="72"/>
      <c r="AP902" s="72"/>
      <c r="AQ902" s="72"/>
      <c r="AR902" s="72"/>
      <c r="AS902" s="72"/>
      <c r="AT902" s="72"/>
      <c r="AU902" s="72"/>
    </row>
    <row r="903" spans="27:64" x14ac:dyDescent="0.2">
      <c r="AA903" s="72"/>
      <c r="AB903" s="72"/>
      <c r="AC903" s="72"/>
      <c r="AD903" s="72"/>
      <c r="AE903" s="72"/>
      <c r="AG903" s="127"/>
      <c r="AN903" s="72"/>
      <c r="AO903" s="72"/>
      <c r="AP903" s="72"/>
      <c r="AQ903" s="72"/>
      <c r="AR903" s="72"/>
      <c r="AS903" s="72"/>
      <c r="AT903" s="72"/>
      <c r="AU903" s="72"/>
      <c r="AV903" s="72"/>
      <c r="AW903" s="72"/>
      <c r="AX903" s="72"/>
      <c r="AY903" s="72"/>
      <c r="AZ903" s="72"/>
      <c r="BA903" s="72"/>
      <c r="BB903" s="72"/>
      <c r="BC903" s="72"/>
      <c r="BD903" s="72"/>
      <c r="BE903" s="72"/>
      <c r="BF903" s="72"/>
      <c r="BG903" s="72"/>
      <c r="BH903" s="72"/>
      <c r="BI903" s="72"/>
      <c r="BJ903" s="72"/>
      <c r="BK903" s="72"/>
      <c r="BL903" s="72"/>
    </row>
    <row r="904" spans="27:64" x14ac:dyDescent="0.2">
      <c r="AA904" s="72"/>
      <c r="AB904" s="72"/>
      <c r="AC904" s="72"/>
      <c r="AD904" s="72"/>
      <c r="AE904" s="72"/>
      <c r="AG904" s="127"/>
      <c r="AN904" s="72"/>
      <c r="AO904" s="72"/>
      <c r="AP904" s="72"/>
      <c r="AQ904" s="72"/>
      <c r="AR904" s="72"/>
      <c r="AS904" s="72"/>
      <c r="AT904" s="72"/>
      <c r="AU904" s="72"/>
    </row>
    <row r="905" spans="27:64" x14ac:dyDescent="0.2">
      <c r="AA905" s="72"/>
      <c r="AB905" s="72"/>
      <c r="AC905" s="72"/>
      <c r="AD905" s="72"/>
      <c r="AE905" s="72"/>
      <c r="AG905" s="127"/>
      <c r="AN905" s="72"/>
      <c r="AO905" s="72"/>
      <c r="AP905" s="72"/>
      <c r="AQ905" s="72"/>
      <c r="AR905" s="72"/>
      <c r="AS905" s="72"/>
      <c r="AT905" s="72"/>
      <c r="AU905" s="72"/>
    </row>
    <row r="906" spans="27:64" x14ac:dyDescent="0.2">
      <c r="AA906" s="72"/>
      <c r="AB906" s="72"/>
      <c r="AC906" s="72"/>
      <c r="AD906" s="72"/>
      <c r="AE906" s="72"/>
      <c r="AG906" s="127"/>
      <c r="AN906" s="72"/>
      <c r="AO906" s="72"/>
      <c r="AP906" s="72"/>
      <c r="AQ906" s="72"/>
      <c r="AR906" s="72"/>
      <c r="AS906" s="72"/>
      <c r="AT906" s="72"/>
      <c r="AU906" s="72"/>
    </row>
    <row r="907" spans="27:64" x14ac:dyDescent="0.2">
      <c r="AA907" s="72"/>
      <c r="AB907" s="72"/>
      <c r="AC907" s="72"/>
      <c r="AD907" s="72"/>
      <c r="AE907" s="72"/>
      <c r="AG907" s="127"/>
      <c r="AN907" s="72"/>
      <c r="AO907" s="72"/>
      <c r="AP907" s="72"/>
      <c r="AQ907" s="72"/>
      <c r="AR907" s="72"/>
      <c r="AS907" s="72"/>
      <c r="AT907" s="72"/>
      <c r="AU907" s="72"/>
      <c r="AV907" s="72"/>
      <c r="AW907" s="72"/>
      <c r="AX907" s="72"/>
      <c r="AY907" s="72"/>
      <c r="AZ907" s="72"/>
      <c r="BA907" s="72"/>
      <c r="BB907" s="72"/>
      <c r="BC907" s="72"/>
      <c r="BD907" s="72"/>
      <c r="BE907" s="72"/>
      <c r="BF907" s="72"/>
      <c r="BG907" s="72"/>
      <c r="BH907" s="72"/>
      <c r="BI907" s="72"/>
      <c r="BJ907" s="72"/>
      <c r="BK907" s="72"/>
      <c r="BL907" s="72"/>
    </row>
    <row r="908" spans="27:64" x14ac:dyDescent="0.2">
      <c r="AA908" s="72"/>
      <c r="AB908" s="72"/>
      <c r="AC908" s="72"/>
      <c r="AD908" s="72"/>
      <c r="AE908" s="72"/>
      <c r="AG908" s="127"/>
      <c r="AN908" s="72"/>
      <c r="AO908" s="72"/>
      <c r="AP908" s="72"/>
      <c r="AQ908" s="72"/>
      <c r="AR908" s="72"/>
      <c r="AS908" s="72"/>
      <c r="AT908" s="72"/>
      <c r="AU908" s="72"/>
    </row>
    <row r="909" spans="27:64" x14ac:dyDescent="0.2">
      <c r="AA909" s="72"/>
      <c r="AB909" s="72"/>
      <c r="AC909" s="72"/>
      <c r="AD909" s="72"/>
      <c r="AE909" s="72"/>
      <c r="AG909" s="127"/>
      <c r="AN909" s="72"/>
      <c r="AO909" s="72"/>
      <c r="AP909" s="72"/>
      <c r="AQ909" s="72"/>
      <c r="AR909" s="72"/>
      <c r="AS909" s="72"/>
      <c r="AT909" s="72"/>
      <c r="AU909" s="72"/>
    </row>
    <row r="910" spans="27:64" x14ac:dyDescent="0.2">
      <c r="AA910" s="72"/>
      <c r="AB910" s="72"/>
      <c r="AC910" s="72"/>
      <c r="AD910" s="72"/>
      <c r="AE910" s="72"/>
      <c r="AG910" s="127"/>
      <c r="AN910" s="72"/>
      <c r="AO910" s="72"/>
      <c r="AP910" s="72"/>
      <c r="AQ910" s="72"/>
      <c r="AR910" s="72"/>
      <c r="AS910" s="72"/>
      <c r="AT910" s="72"/>
      <c r="AU910" s="72"/>
    </row>
    <row r="911" spans="27:64" x14ac:dyDescent="0.2">
      <c r="AA911" s="72"/>
      <c r="AB911" s="72"/>
      <c r="AC911" s="72"/>
      <c r="AD911" s="72"/>
      <c r="AE911" s="72"/>
      <c r="AG911" s="127"/>
      <c r="AN911" s="72"/>
      <c r="AO911" s="72"/>
      <c r="AP911" s="72"/>
      <c r="AQ911" s="72"/>
      <c r="AR911" s="72"/>
      <c r="AS911" s="72"/>
      <c r="AT911" s="72"/>
      <c r="AU911" s="72"/>
      <c r="AV911" s="72"/>
      <c r="AW911" s="72"/>
      <c r="AX911" s="72"/>
      <c r="AY911" s="72"/>
      <c r="AZ911" s="72"/>
      <c r="BA911" s="72"/>
      <c r="BB911" s="72"/>
      <c r="BC911" s="72"/>
      <c r="BD911" s="72"/>
      <c r="BE911" s="72"/>
      <c r="BF911" s="72"/>
      <c r="BG911" s="72"/>
      <c r="BH911" s="72"/>
      <c r="BI911" s="72"/>
      <c r="BJ911" s="72"/>
      <c r="BK911" s="72"/>
      <c r="BL911" s="72"/>
    </row>
    <row r="912" spans="27:64" x14ac:dyDescent="0.2">
      <c r="AA912" s="72"/>
      <c r="AB912" s="72"/>
      <c r="AC912" s="72"/>
      <c r="AD912" s="72"/>
      <c r="AE912" s="72"/>
      <c r="AG912" s="127"/>
      <c r="AN912" s="72"/>
      <c r="AO912" s="72"/>
      <c r="AP912" s="72"/>
      <c r="AQ912" s="72"/>
      <c r="AR912" s="72"/>
      <c r="AS912" s="72"/>
      <c r="AT912" s="72"/>
      <c r="AU912" s="72"/>
    </row>
    <row r="913" spans="27:64" x14ac:dyDescent="0.2">
      <c r="AA913" s="72"/>
      <c r="AB913" s="72"/>
      <c r="AC913" s="72"/>
      <c r="AD913" s="72"/>
      <c r="AE913" s="72"/>
      <c r="AG913" s="127"/>
      <c r="AN913" s="72"/>
      <c r="AO913" s="72"/>
      <c r="AP913" s="72"/>
      <c r="AQ913" s="72"/>
      <c r="AR913" s="72"/>
      <c r="AS913" s="72"/>
      <c r="AT913" s="72"/>
      <c r="AU913" s="72"/>
    </row>
    <row r="914" spans="27:64" x14ac:dyDescent="0.2">
      <c r="AA914" s="72"/>
      <c r="AB914" s="72"/>
      <c r="AC914" s="72"/>
      <c r="AD914" s="72"/>
      <c r="AE914" s="72"/>
      <c r="AG914" s="127"/>
      <c r="AN914" s="72"/>
      <c r="AO914" s="72"/>
      <c r="AP914" s="72"/>
      <c r="AQ914" s="72"/>
      <c r="AR914" s="72"/>
      <c r="AS914" s="72"/>
      <c r="AT914" s="72"/>
      <c r="AU914" s="72"/>
    </row>
    <row r="915" spans="27:64" x14ac:dyDescent="0.2">
      <c r="AA915" s="72"/>
      <c r="AB915" s="72"/>
      <c r="AC915" s="72"/>
      <c r="AD915" s="72"/>
      <c r="AE915" s="72"/>
      <c r="AG915" s="127"/>
      <c r="AN915" s="72"/>
      <c r="AO915" s="72"/>
      <c r="AP915" s="72"/>
      <c r="AQ915" s="72"/>
      <c r="AR915" s="72"/>
      <c r="AS915" s="72"/>
      <c r="AT915" s="72"/>
      <c r="AU915" s="72"/>
    </row>
    <row r="916" spans="27:64" x14ac:dyDescent="0.2">
      <c r="AA916" s="72"/>
      <c r="AB916" s="72"/>
      <c r="AC916" s="72"/>
      <c r="AD916" s="72"/>
      <c r="AE916" s="72"/>
      <c r="AG916" s="127"/>
      <c r="AN916" s="72"/>
      <c r="AO916" s="72"/>
      <c r="AP916" s="72"/>
      <c r="AQ916" s="72"/>
      <c r="AR916" s="72"/>
      <c r="AS916" s="72"/>
      <c r="AT916" s="72"/>
      <c r="AU916" s="72"/>
    </row>
    <row r="917" spans="27:64" x14ac:dyDescent="0.2">
      <c r="AA917" s="72"/>
      <c r="AB917" s="72"/>
      <c r="AC917" s="72"/>
      <c r="AD917" s="72"/>
      <c r="AE917" s="72"/>
      <c r="AG917" s="127"/>
      <c r="AN917" s="72"/>
      <c r="AO917" s="72"/>
      <c r="AP917" s="72"/>
      <c r="AQ917" s="72"/>
      <c r="AR917" s="72"/>
      <c r="AS917" s="72"/>
      <c r="AT917" s="72"/>
      <c r="AU917" s="72"/>
    </row>
    <row r="918" spans="27:64" x14ac:dyDescent="0.2">
      <c r="AA918" s="72"/>
      <c r="AB918" s="72"/>
      <c r="AC918" s="72"/>
      <c r="AD918" s="72"/>
      <c r="AE918" s="72"/>
      <c r="AG918" s="127"/>
      <c r="AN918" s="72"/>
      <c r="AO918" s="72"/>
      <c r="AP918" s="72"/>
      <c r="AQ918" s="72"/>
      <c r="AR918" s="72"/>
      <c r="AS918" s="72"/>
      <c r="AT918" s="72"/>
      <c r="AU918" s="72"/>
    </row>
    <row r="919" spans="27:64" x14ac:dyDescent="0.2">
      <c r="AA919" s="72"/>
      <c r="AB919" s="72"/>
      <c r="AC919" s="72"/>
      <c r="AD919" s="72"/>
      <c r="AE919" s="72"/>
      <c r="AG919" s="127"/>
      <c r="AN919" s="72"/>
      <c r="AO919" s="72"/>
      <c r="AP919" s="72"/>
      <c r="AQ919" s="72"/>
      <c r="AR919" s="72"/>
      <c r="AS919" s="72"/>
      <c r="AT919" s="72"/>
      <c r="AU919" s="72"/>
    </row>
    <row r="920" spans="27:64" x14ac:dyDescent="0.2">
      <c r="AA920" s="72"/>
      <c r="AB920" s="72"/>
      <c r="AC920" s="72"/>
      <c r="AD920" s="72"/>
      <c r="AE920" s="72"/>
      <c r="AG920" s="127"/>
      <c r="AN920" s="72"/>
      <c r="AO920" s="72"/>
      <c r="AP920" s="72"/>
      <c r="AQ920" s="72"/>
      <c r="AR920" s="72"/>
      <c r="AS920" s="72"/>
      <c r="AT920" s="72"/>
      <c r="AU920" s="72"/>
      <c r="AV920" s="72"/>
      <c r="AW920" s="72"/>
      <c r="AX920" s="72"/>
      <c r="AY920" s="72"/>
      <c r="AZ920" s="72"/>
      <c r="BA920" s="72"/>
      <c r="BB920" s="72"/>
      <c r="BC920" s="72"/>
      <c r="BD920" s="72"/>
      <c r="BE920" s="72"/>
      <c r="BF920" s="72"/>
      <c r="BG920" s="72"/>
      <c r="BH920" s="72"/>
      <c r="BI920" s="72"/>
      <c r="BJ920" s="72"/>
      <c r="BK920" s="72"/>
      <c r="BL920" s="72"/>
    </row>
    <row r="921" spans="27:64" x14ac:dyDescent="0.2">
      <c r="AA921" s="72"/>
      <c r="AB921" s="72"/>
      <c r="AC921" s="72"/>
      <c r="AD921" s="72"/>
      <c r="AE921" s="72"/>
      <c r="AG921" s="127"/>
      <c r="AN921" s="72"/>
      <c r="AO921" s="72"/>
      <c r="AP921" s="72"/>
      <c r="AQ921" s="72"/>
      <c r="AR921" s="72"/>
      <c r="AS921" s="72"/>
      <c r="AT921" s="72"/>
      <c r="AU921" s="72"/>
    </row>
    <row r="922" spans="27:64" x14ac:dyDescent="0.2">
      <c r="AA922" s="72"/>
      <c r="AB922" s="72"/>
      <c r="AC922" s="72"/>
      <c r="AD922" s="72"/>
      <c r="AE922" s="72"/>
      <c r="AG922" s="127"/>
      <c r="AN922" s="72"/>
      <c r="AO922" s="72"/>
      <c r="AP922" s="72"/>
      <c r="AQ922" s="72"/>
      <c r="AR922" s="72"/>
      <c r="AS922" s="72"/>
      <c r="AT922" s="72"/>
      <c r="AU922" s="72"/>
    </row>
    <row r="923" spans="27:64" x14ac:dyDescent="0.2">
      <c r="AA923" s="72"/>
      <c r="AB923" s="72"/>
      <c r="AC923" s="72"/>
      <c r="AD923" s="72"/>
      <c r="AE923" s="72"/>
      <c r="AG923" s="127"/>
      <c r="AN923" s="72"/>
      <c r="AO923" s="72"/>
      <c r="AP923" s="72"/>
      <c r="AQ923" s="72"/>
      <c r="AR923" s="72"/>
      <c r="AS923" s="72"/>
      <c r="AT923" s="72"/>
      <c r="AU923" s="72"/>
    </row>
    <row r="924" spans="27:64" x14ac:dyDescent="0.2">
      <c r="AA924" s="72"/>
      <c r="AB924" s="72"/>
      <c r="AC924" s="72"/>
      <c r="AD924" s="72"/>
      <c r="AE924" s="72"/>
      <c r="AG924" s="127"/>
      <c r="AN924" s="72"/>
      <c r="AO924" s="72"/>
      <c r="AP924" s="72"/>
      <c r="AQ924" s="72"/>
      <c r="AR924" s="72"/>
      <c r="AS924" s="72"/>
      <c r="AT924" s="72"/>
      <c r="AU924" s="72"/>
    </row>
    <row r="925" spans="27:64" x14ac:dyDescent="0.2">
      <c r="AA925" s="72"/>
      <c r="AB925" s="72"/>
      <c r="AC925" s="72"/>
      <c r="AD925" s="72"/>
      <c r="AE925" s="72"/>
      <c r="AG925" s="127"/>
      <c r="AN925" s="72"/>
      <c r="AO925" s="72"/>
      <c r="AP925" s="72"/>
      <c r="AQ925" s="72"/>
      <c r="AR925" s="72"/>
      <c r="AS925" s="72"/>
      <c r="AT925" s="72"/>
      <c r="AU925" s="72"/>
    </row>
    <row r="926" spans="27:64" x14ac:dyDescent="0.2">
      <c r="AA926" s="72"/>
      <c r="AB926" s="72"/>
      <c r="AC926" s="72"/>
      <c r="AD926" s="72"/>
      <c r="AE926" s="72"/>
      <c r="AG926" s="127"/>
      <c r="AN926" s="72"/>
      <c r="AO926" s="72"/>
      <c r="AP926" s="72"/>
      <c r="AQ926" s="72"/>
      <c r="AR926" s="72"/>
      <c r="AS926" s="72"/>
      <c r="AT926" s="72"/>
      <c r="AU926" s="72"/>
    </row>
    <row r="927" spans="27:64" x14ac:dyDescent="0.2">
      <c r="AA927" s="72"/>
      <c r="AB927" s="72"/>
      <c r="AC927" s="72"/>
      <c r="AD927" s="72"/>
      <c r="AE927" s="72"/>
      <c r="AG927" s="127"/>
      <c r="AN927" s="72"/>
      <c r="AO927" s="72"/>
      <c r="AP927" s="72"/>
      <c r="AQ927" s="72"/>
      <c r="AR927" s="72"/>
      <c r="AS927" s="72"/>
      <c r="AT927" s="72"/>
      <c r="AU927" s="72"/>
    </row>
    <row r="928" spans="27:64" x14ac:dyDescent="0.2">
      <c r="AA928" s="72"/>
      <c r="AB928" s="72"/>
      <c r="AC928" s="72"/>
      <c r="AD928" s="72"/>
      <c r="AE928" s="72"/>
      <c r="AG928" s="127"/>
      <c r="AN928" s="72"/>
      <c r="AO928" s="72"/>
      <c r="AP928" s="72"/>
      <c r="AQ928" s="72"/>
      <c r="AR928" s="72"/>
      <c r="AS928" s="72"/>
      <c r="AT928" s="72"/>
      <c r="AU928" s="72"/>
    </row>
    <row r="929" spans="27:64" x14ac:dyDescent="0.2">
      <c r="AA929" s="72"/>
      <c r="AB929" s="72"/>
      <c r="AC929" s="72"/>
      <c r="AD929" s="72"/>
      <c r="AE929" s="72"/>
      <c r="AG929" s="127"/>
      <c r="AN929" s="72"/>
      <c r="AO929" s="72"/>
      <c r="AP929" s="72"/>
      <c r="AQ929" s="72"/>
      <c r="AR929" s="72"/>
      <c r="AS929" s="72"/>
      <c r="AT929" s="72"/>
      <c r="AU929" s="72"/>
    </row>
    <row r="930" spans="27:64" x14ac:dyDescent="0.2">
      <c r="AA930" s="72"/>
      <c r="AB930" s="72"/>
      <c r="AC930" s="72"/>
      <c r="AD930" s="72"/>
      <c r="AE930" s="72"/>
      <c r="AG930" s="127"/>
      <c r="AN930" s="72"/>
      <c r="AO930" s="72"/>
      <c r="AP930" s="72"/>
      <c r="AQ930" s="72"/>
      <c r="AR930" s="72"/>
      <c r="AS930" s="72"/>
      <c r="AT930" s="72"/>
      <c r="AU930" s="72"/>
    </row>
    <row r="931" spans="27:64" x14ac:dyDescent="0.2">
      <c r="AA931" s="72"/>
      <c r="AB931" s="72"/>
      <c r="AC931" s="72"/>
      <c r="AD931" s="72"/>
      <c r="AE931" s="72"/>
      <c r="AG931" s="127"/>
      <c r="AN931" s="72"/>
      <c r="AO931" s="72"/>
      <c r="AP931" s="72"/>
      <c r="AQ931" s="72"/>
      <c r="AR931" s="72"/>
      <c r="AS931" s="72"/>
      <c r="AT931" s="72"/>
      <c r="AU931" s="72"/>
    </row>
    <row r="932" spans="27:64" x14ac:dyDescent="0.2">
      <c r="AA932" s="72"/>
      <c r="AB932" s="72"/>
      <c r="AC932" s="72"/>
      <c r="AD932" s="72"/>
      <c r="AE932" s="72"/>
      <c r="AG932" s="127"/>
      <c r="AN932" s="72"/>
      <c r="AO932" s="72"/>
      <c r="AP932" s="72"/>
      <c r="AQ932" s="72"/>
      <c r="AR932" s="72"/>
      <c r="AS932" s="72"/>
      <c r="AT932" s="72"/>
      <c r="AU932" s="72"/>
    </row>
    <row r="933" spans="27:64" x14ac:dyDescent="0.2">
      <c r="AA933" s="72"/>
      <c r="AB933" s="72"/>
      <c r="AC933" s="72"/>
      <c r="AD933" s="72"/>
      <c r="AE933" s="72"/>
      <c r="AG933" s="127"/>
      <c r="AN933" s="72"/>
      <c r="AO933" s="72"/>
      <c r="AP933" s="72"/>
      <c r="AQ933" s="72"/>
      <c r="AR933" s="72"/>
      <c r="AS933" s="72"/>
      <c r="AT933" s="72"/>
      <c r="AU933" s="72"/>
    </row>
    <row r="934" spans="27:64" x14ac:dyDescent="0.2">
      <c r="AA934" s="72"/>
      <c r="AB934" s="72"/>
      <c r="AC934" s="72"/>
      <c r="AD934" s="72"/>
      <c r="AE934" s="72"/>
      <c r="AG934" s="127"/>
      <c r="AN934" s="72"/>
      <c r="AO934" s="72"/>
      <c r="AP934" s="72"/>
      <c r="AQ934" s="72"/>
      <c r="AR934" s="72"/>
      <c r="AS934" s="72"/>
      <c r="AT934" s="72"/>
      <c r="AU934" s="72"/>
    </row>
    <row r="935" spans="27:64" x14ac:dyDescent="0.2">
      <c r="AA935" s="72"/>
      <c r="AB935" s="72"/>
      <c r="AC935" s="72"/>
      <c r="AD935" s="72"/>
      <c r="AE935" s="72"/>
      <c r="AG935" s="127"/>
      <c r="AN935" s="72"/>
      <c r="AO935" s="72"/>
      <c r="AP935" s="72"/>
      <c r="AQ935" s="72"/>
      <c r="AR935" s="72"/>
      <c r="AS935" s="72"/>
      <c r="AT935" s="72"/>
      <c r="AU935" s="72"/>
    </row>
    <row r="936" spans="27:64" x14ac:dyDescent="0.2">
      <c r="AA936" s="72"/>
      <c r="AB936" s="72"/>
      <c r="AC936" s="72"/>
      <c r="AD936" s="72"/>
      <c r="AE936" s="72"/>
      <c r="AG936" s="127"/>
      <c r="AN936" s="72"/>
      <c r="AO936" s="72"/>
      <c r="AP936" s="72"/>
      <c r="AQ936" s="72"/>
      <c r="AR936" s="72"/>
      <c r="AS936" s="72"/>
      <c r="AT936" s="72"/>
      <c r="AU936" s="72"/>
      <c r="AV936" s="72"/>
      <c r="AW936" s="72"/>
      <c r="AX936" s="72"/>
      <c r="AY936" s="72"/>
      <c r="AZ936" s="72"/>
      <c r="BA936" s="72"/>
      <c r="BB936" s="72"/>
      <c r="BC936" s="72"/>
      <c r="BD936" s="72"/>
      <c r="BE936" s="72"/>
      <c r="BF936" s="72"/>
      <c r="BG936" s="72"/>
      <c r="BH936" s="72"/>
      <c r="BI936" s="72"/>
      <c r="BJ936" s="72"/>
      <c r="BK936" s="72"/>
      <c r="BL936" s="72"/>
    </row>
    <row r="937" spans="27:64" x14ac:dyDescent="0.2">
      <c r="AA937" s="72"/>
      <c r="AB937" s="72"/>
      <c r="AC937" s="72"/>
      <c r="AD937" s="72"/>
      <c r="AE937" s="72"/>
      <c r="AG937" s="127"/>
      <c r="AN937" s="72"/>
      <c r="AO937" s="72"/>
      <c r="AP937" s="72"/>
      <c r="AQ937" s="72"/>
      <c r="AR937" s="72"/>
      <c r="AS937" s="72"/>
      <c r="AT937" s="72"/>
      <c r="AU937" s="72"/>
    </row>
    <row r="938" spans="27:64" x14ac:dyDescent="0.2">
      <c r="AA938" s="72"/>
      <c r="AB938" s="72"/>
      <c r="AC938" s="72"/>
      <c r="AD938" s="72"/>
      <c r="AE938" s="72"/>
      <c r="AG938" s="127"/>
      <c r="AN938" s="72"/>
      <c r="AO938" s="72"/>
      <c r="AP938" s="72"/>
      <c r="AQ938" s="72"/>
      <c r="AR938" s="72"/>
      <c r="AS938" s="72"/>
      <c r="AT938" s="72"/>
      <c r="AU938" s="72"/>
    </row>
    <row r="939" spans="27:64" x14ac:dyDescent="0.2">
      <c r="AA939" s="72"/>
      <c r="AB939" s="72"/>
      <c r="AC939" s="72"/>
      <c r="AD939" s="72"/>
      <c r="AE939" s="72"/>
      <c r="AG939" s="127"/>
      <c r="AN939" s="72"/>
      <c r="AO939" s="72"/>
      <c r="AP939" s="72"/>
      <c r="AQ939" s="72"/>
      <c r="AR939" s="72"/>
      <c r="AS939" s="72"/>
      <c r="AT939" s="72"/>
      <c r="AU939" s="72"/>
    </row>
    <row r="940" spans="27:64" x14ac:dyDescent="0.2">
      <c r="AA940" s="72"/>
      <c r="AB940" s="72"/>
      <c r="AC940" s="72"/>
      <c r="AD940" s="72"/>
      <c r="AE940" s="72"/>
      <c r="AG940" s="127"/>
      <c r="AN940" s="72"/>
      <c r="AO940" s="72"/>
      <c r="AP940" s="72"/>
      <c r="AQ940" s="72"/>
      <c r="AR940" s="72"/>
      <c r="AS940" s="72"/>
      <c r="AT940" s="72"/>
      <c r="AU940" s="72"/>
    </row>
    <row r="941" spans="27:64" x14ac:dyDescent="0.2">
      <c r="AA941" s="72"/>
      <c r="AB941" s="72"/>
      <c r="AC941" s="72"/>
      <c r="AD941" s="72"/>
      <c r="AE941" s="72"/>
      <c r="AG941" s="127"/>
      <c r="AN941" s="72"/>
      <c r="AO941" s="72"/>
      <c r="AP941" s="72"/>
      <c r="AQ941" s="72"/>
      <c r="AR941" s="72"/>
      <c r="AS941" s="72"/>
      <c r="AT941" s="72"/>
      <c r="AU941" s="72"/>
    </row>
    <row r="942" spans="27:64" x14ac:dyDescent="0.2">
      <c r="AA942" s="72"/>
      <c r="AB942" s="72"/>
      <c r="AC942" s="72"/>
      <c r="AD942" s="72"/>
      <c r="AE942" s="72"/>
      <c r="AG942" s="127"/>
      <c r="AN942" s="72"/>
      <c r="AO942" s="72"/>
      <c r="AP942" s="72"/>
      <c r="AQ942" s="72"/>
      <c r="AR942" s="72"/>
      <c r="AS942" s="72"/>
      <c r="AT942" s="72"/>
      <c r="AU942" s="72"/>
    </row>
    <row r="943" spans="27:64" x14ac:dyDescent="0.2">
      <c r="AA943" s="72"/>
      <c r="AB943" s="72"/>
      <c r="AC943" s="72"/>
      <c r="AD943" s="72"/>
      <c r="AE943" s="72"/>
      <c r="AG943" s="127"/>
      <c r="AN943" s="72"/>
      <c r="AO943" s="72"/>
      <c r="AP943" s="72"/>
      <c r="AQ943" s="72"/>
      <c r="AR943" s="72"/>
      <c r="AS943" s="72"/>
      <c r="AT943" s="72"/>
      <c r="AU943" s="72"/>
      <c r="AV943" s="72"/>
      <c r="AW943" s="72"/>
      <c r="AX943" s="72"/>
      <c r="AY943" s="72"/>
      <c r="AZ943" s="72"/>
      <c r="BA943" s="72"/>
      <c r="BB943" s="72"/>
      <c r="BC943" s="72"/>
      <c r="BD943" s="72"/>
      <c r="BE943" s="72"/>
      <c r="BF943" s="72"/>
      <c r="BG943" s="72"/>
      <c r="BH943" s="72"/>
      <c r="BI943" s="72"/>
      <c r="BJ943" s="72"/>
      <c r="BK943" s="72"/>
      <c r="BL943" s="72"/>
    </row>
    <row r="944" spans="27:64" x14ac:dyDescent="0.2">
      <c r="AA944" s="72"/>
      <c r="AB944" s="72"/>
      <c r="AC944" s="72"/>
      <c r="AD944" s="72"/>
      <c r="AE944" s="72"/>
      <c r="AG944" s="127"/>
      <c r="AN944" s="72"/>
      <c r="AO944" s="72"/>
      <c r="AP944" s="72"/>
      <c r="AQ944" s="72"/>
      <c r="AR944" s="72"/>
      <c r="AS944" s="72"/>
      <c r="AT944" s="72"/>
      <c r="AU944" s="72"/>
    </row>
    <row r="945" spans="27:64" x14ac:dyDescent="0.2">
      <c r="AA945" s="72"/>
      <c r="AB945" s="72"/>
      <c r="AC945" s="72"/>
      <c r="AD945" s="72"/>
      <c r="AE945" s="72"/>
      <c r="AG945" s="127"/>
      <c r="AN945" s="72"/>
      <c r="AO945" s="72"/>
      <c r="AP945" s="72"/>
      <c r="AQ945" s="72"/>
      <c r="AR945" s="72"/>
      <c r="AS945" s="72"/>
      <c r="AT945" s="72"/>
      <c r="AU945" s="72"/>
    </row>
    <row r="946" spans="27:64" x14ac:dyDescent="0.2">
      <c r="AA946" s="72"/>
      <c r="AB946" s="72"/>
      <c r="AC946" s="72"/>
      <c r="AD946" s="72"/>
      <c r="AE946" s="72"/>
      <c r="AG946" s="127"/>
      <c r="AN946" s="72"/>
      <c r="AO946" s="72"/>
      <c r="AP946" s="72"/>
      <c r="AQ946" s="72"/>
      <c r="AR946" s="72"/>
      <c r="AS946" s="72"/>
      <c r="AT946" s="72"/>
      <c r="AU946" s="72"/>
    </row>
    <row r="947" spans="27:64" x14ac:dyDescent="0.2">
      <c r="AA947" s="72"/>
      <c r="AB947" s="72"/>
      <c r="AC947" s="72"/>
      <c r="AD947" s="72"/>
      <c r="AE947" s="72"/>
      <c r="AG947" s="127"/>
      <c r="AN947" s="72"/>
      <c r="AO947" s="72"/>
      <c r="AP947" s="72"/>
      <c r="AQ947" s="72"/>
      <c r="AR947" s="72"/>
      <c r="AS947" s="72"/>
      <c r="AT947" s="72"/>
      <c r="AU947" s="72"/>
    </row>
    <row r="948" spans="27:64" x14ac:dyDescent="0.2">
      <c r="AA948" s="72"/>
      <c r="AB948" s="72"/>
      <c r="AC948" s="72"/>
      <c r="AD948" s="72"/>
      <c r="AE948" s="72"/>
      <c r="AG948" s="127"/>
      <c r="AN948" s="72"/>
      <c r="AO948" s="72"/>
      <c r="AP948" s="72"/>
      <c r="AQ948" s="72"/>
      <c r="AR948" s="72"/>
      <c r="AS948" s="72"/>
      <c r="AT948" s="72"/>
      <c r="AU948" s="72"/>
    </row>
    <row r="949" spans="27:64" x14ac:dyDescent="0.2">
      <c r="AA949" s="72"/>
      <c r="AB949" s="72"/>
      <c r="AC949" s="72"/>
      <c r="AD949" s="72"/>
      <c r="AE949" s="72"/>
      <c r="AG949" s="127"/>
      <c r="AN949" s="72"/>
      <c r="AO949" s="72"/>
      <c r="AP949" s="72"/>
      <c r="AQ949" s="72"/>
      <c r="AR949" s="72"/>
      <c r="AS949" s="72"/>
      <c r="AT949" s="72"/>
      <c r="AU949" s="72"/>
      <c r="AV949" s="72"/>
      <c r="AW949" s="72"/>
      <c r="AX949" s="72"/>
      <c r="AY949" s="72"/>
      <c r="AZ949" s="72"/>
      <c r="BA949" s="72"/>
      <c r="BB949" s="72"/>
      <c r="BC949" s="72"/>
      <c r="BD949" s="72"/>
      <c r="BE949" s="72"/>
      <c r="BF949" s="72"/>
      <c r="BG949" s="72"/>
      <c r="BH949" s="72"/>
      <c r="BI949" s="72"/>
      <c r="BJ949" s="72"/>
      <c r="BK949" s="72"/>
      <c r="BL949" s="72"/>
    </row>
    <row r="950" spans="27:64" x14ac:dyDescent="0.2">
      <c r="AA950" s="72"/>
      <c r="AB950" s="72"/>
      <c r="AC950" s="72"/>
      <c r="AD950" s="72"/>
      <c r="AE950" s="72"/>
      <c r="AG950" s="127"/>
      <c r="AN950" s="72"/>
      <c r="AO950" s="72"/>
      <c r="AP950" s="72"/>
      <c r="AQ950" s="72"/>
      <c r="AR950" s="72"/>
      <c r="AS950" s="72"/>
      <c r="AT950" s="72"/>
      <c r="AU950" s="72"/>
    </row>
    <row r="951" spans="27:64" x14ac:dyDescent="0.2">
      <c r="AA951" s="72"/>
      <c r="AB951" s="72"/>
      <c r="AC951" s="72"/>
      <c r="AD951" s="72"/>
      <c r="AE951" s="72"/>
      <c r="AG951" s="127"/>
      <c r="AN951" s="72"/>
      <c r="AO951" s="72"/>
      <c r="AP951" s="72"/>
      <c r="AQ951" s="72"/>
      <c r="AR951" s="72"/>
      <c r="AS951" s="72"/>
      <c r="AT951" s="72"/>
      <c r="AU951" s="72"/>
      <c r="AV951" s="72"/>
      <c r="AW951" s="72"/>
      <c r="AX951" s="72"/>
      <c r="AY951" s="72"/>
      <c r="AZ951" s="72"/>
      <c r="BA951" s="72"/>
      <c r="BB951" s="72"/>
      <c r="BC951" s="72"/>
      <c r="BD951" s="72"/>
      <c r="BE951" s="72"/>
      <c r="BF951" s="72"/>
      <c r="BG951" s="72"/>
      <c r="BH951" s="72"/>
      <c r="BI951" s="72"/>
      <c r="BJ951" s="72"/>
      <c r="BK951" s="72"/>
      <c r="BL951" s="72"/>
    </row>
    <row r="952" spans="27:64" x14ac:dyDescent="0.2">
      <c r="AA952" s="72"/>
      <c r="AB952" s="72"/>
      <c r="AC952" s="72"/>
      <c r="AD952" s="72"/>
      <c r="AE952" s="72"/>
      <c r="AG952" s="127"/>
      <c r="AN952" s="72"/>
      <c r="AO952" s="72"/>
      <c r="AP952" s="72"/>
      <c r="AQ952" s="72"/>
      <c r="AR952" s="72"/>
      <c r="AS952" s="72"/>
      <c r="AT952" s="72"/>
      <c r="AU952" s="72"/>
    </row>
    <row r="953" spans="27:64" x14ac:dyDescent="0.2">
      <c r="AA953" s="72"/>
      <c r="AB953" s="72"/>
      <c r="AC953" s="72"/>
      <c r="AD953" s="72"/>
      <c r="AE953" s="72"/>
      <c r="AG953" s="127"/>
      <c r="AN953" s="72"/>
      <c r="AO953" s="72"/>
      <c r="AP953" s="72"/>
      <c r="AQ953" s="72"/>
      <c r="AR953" s="72"/>
      <c r="AS953" s="72"/>
      <c r="AT953" s="72"/>
      <c r="AU953" s="72"/>
      <c r="AV953" s="72"/>
    </row>
    <row r="954" spans="27:64" x14ac:dyDescent="0.2">
      <c r="AA954" s="72"/>
      <c r="AB954" s="72"/>
      <c r="AC954" s="72"/>
      <c r="AD954" s="72"/>
      <c r="AE954" s="72"/>
      <c r="AG954" s="127"/>
      <c r="AN954" s="72"/>
      <c r="AO954" s="72"/>
      <c r="AP954" s="72"/>
      <c r="AQ954" s="72"/>
      <c r="AR954" s="72"/>
      <c r="AS954" s="72"/>
      <c r="AT954" s="72"/>
      <c r="AU954" s="72"/>
    </row>
    <row r="955" spans="27:64" x14ac:dyDescent="0.2">
      <c r="AA955" s="72"/>
      <c r="AB955" s="72"/>
      <c r="AC955" s="72"/>
      <c r="AD955" s="72"/>
      <c r="AE955" s="72"/>
      <c r="AG955" s="127"/>
      <c r="AN955" s="72"/>
      <c r="AO955" s="72"/>
      <c r="AP955" s="72"/>
      <c r="AQ955" s="72"/>
      <c r="AR955" s="72"/>
      <c r="AS955" s="72"/>
      <c r="AT955" s="72"/>
      <c r="AU955" s="72"/>
    </row>
    <row r="956" spans="27:64" x14ac:dyDescent="0.2">
      <c r="AA956" s="72"/>
      <c r="AB956" s="72"/>
      <c r="AC956" s="72"/>
      <c r="AD956" s="72"/>
      <c r="AE956" s="72"/>
      <c r="AG956" s="127"/>
      <c r="AN956" s="72"/>
      <c r="AO956" s="72"/>
      <c r="AP956" s="72"/>
      <c r="AQ956" s="72"/>
      <c r="AR956" s="72"/>
      <c r="AS956" s="72"/>
      <c r="AT956" s="72"/>
      <c r="AU956" s="72"/>
    </row>
    <row r="957" spans="27:64" x14ac:dyDescent="0.2">
      <c r="AA957" s="72"/>
      <c r="AB957" s="72"/>
      <c r="AC957" s="72"/>
      <c r="AD957" s="72"/>
      <c r="AE957" s="72"/>
      <c r="AG957" s="127"/>
      <c r="AN957" s="72"/>
      <c r="AO957" s="72"/>
      <c r="AP957" s="72"/>
      <c r="AQ957" s="72"/>
      <c r="AR957" s="72"/>
      <c r="AS957" s="72"/>
      <c r="AT957" s="72"/>
      <c r="AU957" s="72"/>
    </row>
    <row r="958" spans="27:64" x14ac:dyDescent="0.2">
      <c r="AA958" s="72"/>
      <c r="AB958" s="72"/>
      <c r="AC958" s="72"/>
      <c r="AD958" s="72"/>
      <c r="AE958" s="72"/>
      <c r="AG958" s="127"/>
      <c r="AN958" s="72"/>
      <c r="AO958" s="72"/>
      <c r="AP958" s="72"/>
      <c r="AQ958" s="72"/>
      <c r="AR958" s="72"/>
      <c r="AS958" s="72"/>
      <c r="AT958" s="72"/>
      <c r="AU958" s="72"/>
    </row>
    <row r="959" spans="27:64" x14ac:dyDescent="0.2">
      <c r="AA959" s="72"/>
      <c r="AB959" s="72"/>
      <c r="AC959" s="72"/>
      <c r="AD959" s="72"/>
      <c r="AE959" s="72"/>
      <c r="AG959" s="127"/>
      <c r="AN959" s="72"/>
      <c r="AO959" s="72"/>
      <c r="AP959" s="72"/>
      <c r="AQ959" s="72"/>
      <c r="AR959" s="72"/>
      <c r="AS959" s="72"/>
      <c r="AT959" s="72"/>
      <c r="AU959" s="72"/>
      <c r="AV959" s="72"/>
    </row>
    <row r="960" spans="27:64" x14ac:dyDescent="0.2">
      <c r="AA960" s="72"/>
      <c r="AB960" s="72"/>
      <c r="AC960" s="72"/>
      <c r="AD960" s="72"/>
      <c r="AE960" s="72"/>
      <c r="AG960" s="127"/>
      <c r="AN960" s="72"/>
      <c r="AO960" s="72"/>
      <c r="AP960" s="72"/>
      <c r="AQ960" s="72"/>
      <c r="AR960" s="72"/>
      <c r="AS960" s="72"/>
      <c r="AT960" s="72"/>
      <c r="AU960" s="72"/>
    </row>
    <row r="961" spans="27:48" x14ac:dyDescent="0.2">
      <c r="AA961" s="72"/>
      <c r="AB961" s="72"/>
      <c r="AC961" s="72"/>
      <c r="AD961" s="72"/>
      <c r="AE961" s="72"/>
      <c r="AG961" s="127"/>
      <c r="AN961" s="72"/>
      <c r="AO961" s="72"/>
      <c r="AP961" s="72"/>
      <c r="AQ961" s="72"/>
      <c r="AR961" s="72"/>
      <c r="AS961" s="72"/>
      <c r="AT961" s="72"/>
      <c r="AU961" s="72"/>
    </row>
    <row r="962" spans="27:48" x14ac:dyDescent="0.2">
      <c r="AA962" s="72"/>
      <c r="AB962" s="72"/>
      <c r="AC962" s="72"/>
      <c r="AD962" s="72"/>
      <c r="AE962" s="72"/>
      <c r="AG962" s="127"/>
      <c r="AN962" s="72"/>
      <c r="AO962" s="72"/>
      <c r="AP962" s="72"/>
      <c r="AQ962" s="72"/>
      <c r="AR962" s="72"/>
      <c r="AS962" s="72"/>
      <c r="AT962" s="72"/>
      <c r="AU962" s="72"/>
    </row>
    <row r="963" spans="27:48" x14ac:dyDescent="0.2">
      <c r="AA963" s="72"/>
      <c r="AB963" s="72"/>
      <c r="AC963" s="72"/>
      <c r="AD963" s="72"/>
      <c r="AE963" s="72"/>
      <c r="AG963" s="127"/>
      <c r="AN963" s="72"/>
      <c r="AO963" s="72"/>
      <c r="AP963" s="72"/>
      <c r="AQ963" s="72"/>
      <c r="AR963" s="72"/>
      <c r="AS963" s="72"/>
      <c r="AT963" s="72"/>
      <c r="AU963" s="72"/>
    </row>
    <row r="964" spans="27:48" x14ac:dyDescent="0.2">
      <c r="AA964" s="72"/>
      <c r="AB964" s="72"/>
      <c r="AC964" s="72"/>
      <c r="AD964" s="72"/>
      <c r="AE964" s="72"/>
      <c r="AG964" s="127"/>
      <c r="AN964" s="72"/>
      <c r="AO964" s="72"/>
      <c r="AP964" s="72"/>
      <c r="AQ964" s="72"/>
      <c r="AR964" s="72"/>
      <c r="AS964" s="72"/>
      <c r="AT964" s="72"/>
      <c r="AU964" s="72"/>
    </row>
    <row r="965" spans="27:48" x14ac:dyDescent="0.2">
      <c r="AA965" s="72"/>
      <c r="AB965" s="72"/>
      <c r="AC965" s="72"/>
      <c r="AD965" s="72"/>
      <c r="AE965" s="72"/>
      <c r="AG965" s="127"/>
      <c r="AN965" s="72"/>
      <c r="AO965" s="72"/>
      <c r="AP965" s="72"/>
      <c r="AQ965" s="72"/>
      <c r="AR965" s="72"/>
      <c r="AS965" s="72"/>
      <c r="AT965" s="72"/>
      <c r="AU965" s="72"/>
    </row>
    <row r="966" spans="27:48" x14ac:dyDescent="0.2">
      <c r="AA966" s="72"/>
      <c r="AB966" s="72"/>
      <c r="AC966" s="72"/>
      <c r="AD966" s="72"/>
      <c r="AE966" s="72"/>
      <c r="AG966" s="127"/>
      <c r="AN966" s="72"/>
      <c r="AO966" s="72"/>
      <c r="AP966" s="72"/>
      <c r="AQ966" s="72"/>
      <c r="AR966" s="72"/>
      <c r="AS966" s="72"/>
      <c r="AT966" s="72"/>
      <c r="AU966" s="72"/>
    </row>
    <row r="967" spans="27:48" x14ac:dyDescent="0.2">
      <c r="AA967" s="72"/>
      <c r="AB967" s="72"/>
      <c r="AC967" s="72"/>
      <c r="AD967" s="72"/>
      <c r="AE967" s="72"/>
      <c r="AG967" s="127"/>
      <c r="AN967" s="72"/>
      <c r="AO967" s="72"/>
      <c r="AP967" s="72"/>
      <c r="AQ967" s="72"/>
      <c r="AR967" s="72"/>
      <c r="AS967" s="72"/>
      <c r="AT967" s="72"/>
      <c r="AU967" s="72"/>
    </row>
    <row r="968" spans="27:48" x14ac:dyDescent="0.2">
      <c r="AA968" s="72"/>
      <c r="AB968" s="72"/>
      <c r="AC968" s="72"/>
      <c r="AD968" s="72"/>
      <c r="AE968" s="72"/>
      <c r="AG968" s="127"/>
      <c r="AN968" s="72"/>
      <c r="AO968" s="72"/>
      <c r="AP968" s="72"/>
      <c r="AQ968" s="72"/>
      <c r="AR968" s="72"/>
      <c r="AS968" s="72"/>
      <c r="AT968" s="72"/>
      <c r="AU968" s="72"/>
    </row>
    <row r="969" spans="27:48" x14ac:dyDescent="0.2">
      <c r="AA969" s="72"/>
      <c r="AB969" s="72"/>
      <c r="AC969" s="72"/>
      <c r="AD969" s="72"/>
      <c r="AE969" s="72"/>
      <c r="AG969" s="127"/>
      <c r="AN969" s="72"/>
      <c r="AO969" s="72"/>
      <c r="AP969" s="72"/>
      <c r="AQ969" s="72"/>
      <c r="AR969" s="72"/>
      <c r="AS969" s="72"/>
      <c r="AT969" s="72"/>
      <c r="AU969" s="72"/>
    </row>
    <row r="970" spans="27:48" x14ac:dyDescent="0.2">
      <c r="AA970" s="72"/>
      <c r="AB970" s="72"/>
      <c r="AC970" s="72"/>
      <c r="AD970" s="72"/>
      <c r="AE970" s="72"/>
      <c r="AG970" s="127"/>
      <c r="AN970" s="72"/>
      <c r="AO970" s="72"/>
      <c r="AP970" s="72"/>
      <c r="AQ970" s="72"/>
      <c r="AR970" s="72"/>
      <c r="AS970" s="72"/>
      <c r="AT970" s="72"/>
      <c r="AU970" s="72"/>
      <c r="AV970" s="72"/>
    </row>
    <row r="971" spans="27:48" x14ac:dyDescent="0.2">
      <c r="AA971" s="72"/>
      <c r="AB971" s="72"/>
      <c r="AC971" s="72"/>
      <c r="AD971" s="72"/>
      <c r="AE971" s="72"/>
      <c r="AG971" s="127"/>
      <c r="AN971" s="72"/>
      <c r="AO971" s="72"/>
      <c r="AP971" s="72"/>
      <c r="AQ971" s="72"/>
      <c r="AR971" s="72"/>
      <c r="AS971" s="72"/>
      <c r="AT971" s="72"/>
      <c r="AU971" s="72"/>
    </row>
    <row r="972" spans="27:48" x14ac:dyDescent="0.2">
      <c r="AA972" s="72"/>
      <c r="AB972" s="72"/>
      <c r="AC972" s="72"/>
      <c r="AD972" s="72"/>
      <c r="AE972" s="72"/>
      <c r="AG972" s="127"/>
      <c r="AN972" s="72"/>
      <c r="AO972" s="72"/>
      <c r="AP972" s="72"/>
      <c r="AQ972" s="72"/>
      <c r="AR972" s="72"/>
      <c r="AS972" s="72"/>
      <c r="AT972" s="72"/>
      <c r="AU972" s="72"/>
    </row>
    <row r="973" spans="27:48" x14ac:dyDescent="0.2">
      <c r="AA973" s="72"/>
      <c r="AB973" s="72"/>
      <c r="AC973" s="72"/>
      <c r="AD973" s="72"/>
      <c r="AE973" s="72"/>
      <c r="AG973" s="127"/>
      <c r="AN973" s="72"/>
      <c r="AO973" s="72"/>
      <c r="AP973" s="72"/>
      <c r="AQ973" s="72"/>
      <c r="AR973" s="72"/>
      <c r="AS973" s="72"/>
      <c r="AT973" s="72"/>
      <c r="AU973" s="72"/>
    </row>
    <row r="974" spans="27:48" x14ac:dyDescent="0.2">
      <c r="AA974" s="72"/>
      <c r="AB974" s="72"/>
      <c r="AC974" s="72"/>
      <c r="AD974" s="72"/>
      <c r="AE974" s="72"/>
      <c r="AG974" s="127"/>
      <c r="AN974" s="72"/>
      <c r="AO974" s="72"/>
      <c r="AP974" s="72"/>
      <c r="AQ974" s="72"/>
      <c r="AR974" s="72"/>
      <c r="AS974" s="72"/>
      <c r="AT974" s="72"/>
      <c r="AU974" s="72"/>
    </row>
    <row r="975" spans="27:48" x14ac:dyDescent="0.2">
      <c r="AA975" s="72"/>
      <c r="AB975" s="72"/>
      <c r="AC975" s="72"/>
      <c r="AD975" s="72"/>
      <c r="AE975" s="72"/>
      <c r="AG975" s="127"/>
      <c r="AN975" s="72"/>
      <c r="AO975" s="72"/>
      <c r="AP975" s="72"/>
      <c r="AQ975" s="72"/>
      <c r="AR975" s="72"/>
      <c r="AS975" s="72"/>
      <c r="AT975" s="72"/>
      <c r="AU975" s="72"/>
    </row>
    <row r="976" spans="27:48" x14ac:dyDescent="0.2">
      <c r="AA976" s="72"/>
      <c r="AB976" s="72"/>
      <c r="AC976" s="72"/>
      <c r="AD976" s="72"/>
      <c r="AE976" s="72"/>
      <c r="AG976" s="127"/>
      <c r="AN976" s="72"/>
      <c r="AO976" s="72"/>
      <c r="AP976" s="72"/>
      <c r="AQ976" s="72"/>
      <c r="AR976" s="72"/>
      <c r="AS976" s="72"/>
      <c r="AT976" s="72"/>
      <c r="AU976" s="72"/>
      <c r="AV976" s="72"/>
    </row>
    <row r="977" spans="27:64" x14ac:dyDescent="0.2">
      <c r="AA977" s="72"/>
      <c r="AB977" s="72"/>
      <c r="AC977" s="72"/>
      <c r="AD977" s="72"/>
      <c r="AE977" s="72"/>
      <c r="AG977" s="127"/>
      <c r="AN977" s="72"/>
      <c r="AO977" s="72"/>
      <c r="AP977" s="72"/>
      <c r="AQ977" s="72"/>
      <c r="AR977" s="72"/>
      <c r="AS977" s="72"/>
      <c r="AT977" s="72"/>
      <c r="AU977" s="72"/>
    </row>
    <row r="978" spans="27:64" x14ac:dyDescent="0.2">
      <c r="AA978" s="72"/>
      <c r="AB978" s="72"/>
      <c r="AC978" s="72"/>
      <c r="AD978" s="72"/>
      <c r="AE978" s="72"/>
      <c r="AG978" s="127"/>
      <c r="AN978" s="72"/>
      <c r="AO978" s="72"/>
      <c r="AP978" s="72"/>
      <c r="AQ978" s="72"/>
      <c r="AR978" s="72"/>
      <c r="AS978" s="72"/>
      <c r="AT978" s="72"/>
      <c r="AU978" s="72"/>
    </row>
    <row r="979" spans="27:64" x14ac:dyDescent="0.2">
      <c r="AA979" s="72"/>
      <c r="AB979" s="72"/>
      <c r="AC979" s="72"/>
      <c r="AD979" s="72"/>
      <c r="AE979" s="72"/>
      <c r="AG979" s="127"/>
      <c r="AN979" s="72"/>
      <c r="AO979" s="72"/>
      <c r="AP979" s="72"/>
      <c r="AQ979" s="72"/>
      <c r="AR979" s="72"/>
      <c r="AS979" s="72"/>
      <c r="AT979" s="72"/>
      <c r="AU979" s="72"/>
    </row>
    <row r="980" spans="27:64" x14ac:dyDescent="0.2">
      <c r="AA980" s="72"/>
      <c r="AB980" s="72"/>
      <c r="AC980" s="72"/>
      <c r="AD980" s="72"/>
      <c r="AE980" s="72"/>
      <c r="AG980" s="127"/>
      <c r="AN980" s="72"/>
      <c r="AO980" s="72"/>
      <c r="AP980" s="72"/>
      <c r="AQ980" s="72"/>
      <c r="AR980" s="72"/>
      <c r="AS980" s="72"/>
      <c r="AT980" s="72"/>
      <c r="AU980" s="72"/>
    </row>
    <row r="981" spans="27:64" x14ac:dyDescent="0.2">
      <c r="AA981" s="72"/>
      <c r="AB981" s="72"/>
      <c r="AC981" s="72"/>
      <c r="AD981" s="72"/>
      <c r="AE981" s="72"/>
      <c r="AG981" s="127"/>
      <c r="AN981" s="72"/>
      <c r="AO981" s="72"/>
      <c r="AP981" s="72"/>
      <c r="AQ981" s="72"/>
      <c r="AR981" s="72"/>
      <c r="AS981" s="72"/>
      <c r="AT981" s="72"/>
      <c r="AU981" s="72"/>
    </row>
    <row r="982" spans="27:64" x14ac:dyDescent="0.2">
      <c r="AA982" s="72"/>
      <c r="AB982" s="72"/>
      <c r="AC982" s="72"/>
      <c r="AD982" s="72"/>
      <c r="AE982" s="72"/>
      <c r="AG982" s="127"/>
      <c r="AN982" s="72"/>
      <c r="AO982" s="72"/>
      <c r="AP982" s="72"/>
      <c r="AQ982" s="72"/>
      <c r="AR982" s="72"/>
      <c r="AS982" s="72"/>
      <c r="AT982" s="72"/>
      <c r="AU982" s="72"/>
    </row>
    <row r="983" spans="27:64" x14ac:dyDescent="0.2">
      <c r="AA983" s="72"/>
      <c r="AB983" s="72"/>
      <c r="AC983" s="72"/>
      <c r="AD983" s="72"/>
      <c r="AE983" s="72"/>
      <c r="AG983" s="127"/>
      <c r="AN983" s="72"/>
      <c r="AO983" s="72"/>
      <c r="AP983" s="72"/>
      <c r="AQ983" s="72"/>
      <c r="AR983" s="72"/>
      <c r="AS983" s="72"/>
      <c r="AT983" s="72"/>
      <c r="AU983" s="72"/>
    </row>
    <row r="984" spans="27:64" x14ac:dyDescent="0.2">
      <c r="AA984" s="72"/>
      <c r="AB984" s="72"/>
      <c r="AC984" s="72"/>
      <c r="AD984" s="72"/>
      <c r="AE984" s="72"/>
      <c r="AG984" s="127"/>
      <c r="AN984" s="72"/>
      <c r="AO984" s="72"/>
      <c r="AP984" s="72"/>
      <c r="AQ984" s="72"/>
      <c r="AR984" s="72"/>
      <c r="AS984" s="72"/>
      <c r="AT984" s="72"/>
      <c r="AU984" s="72"/>
    </row>
    <row r="985" spans="27:64" x14ac:dyDescent="0.2">
      <c r="AA985" s="72"/>
      <c r="AB985" s="72"/>
      <c r="AC985" s="72"/>
      <c r="AD985" s="72"/>
      <c r="AE985" s="72"/>
      <c r="AG985" s="127"/>
      <c r="AN985" s="72"/>
      <c r="AO985" s="72"/>
      <c r="AP985" s="72"/>
      <c r="AQ985" s="72"/>
      <c r="AR985" s="72"/>
      <c r="AS985" s="72"/>
      <c r="AT985" s="72"/>
      <c r="AU985" s="72"/>
    </row>
    <row r="986" spans="27:64" x14ac:dyDescent="0.2">
      <c r="AA986" s="72"/>
      <c r="AB986" s="72"/>
      <c r="AC986" s="72"/>
      <c r="AD986" s="72"/>
      <c r="AE986" s="72"/>
      <c r="AG986" s="127"/>
      <c r="AN986" s="72"/>
      <c r="AO986" s="72"/>
      <c r="AP986" s="72"/>
      <c r="AQ986" s="72"/>
      <c r="AR986" s="72"/>
      <c r="AS986" s="72"/>
      <c r="AT986" s="72"/>
      <c r="AU986" s="72"/>
    </row>
    <row r="987" spans="27:64" x14ac:dyDescent="0.2">
      <c r="AA987" s="72"/>
      <c r="AB987" s="72"/>
      <c r="AC987" s="72"/>
      <c r="AD987" s="72"/>
      <c r="AE987" s="72"/>
      <c r="AG987" s="127"/>
      <c r="AN987" s="72"/>
      <c r="AO987" s="72"/>
      <c r="AP987" s="72"/>
      <c r="AQ987" s="72"/>
      <c r="AR987" s="72"/>
      <c r="AS987" s="72"/>
      <c r="AT987" s="72"/>
      <c r="AU987" s="72"/>
    </row>
    <row r="988" spans="27:64" x14ac:dyDescent="0.2">
      <c r="AA988" s="72"/>
      <c r="AB988" s="72"/>
      <c r="AC988" s="72"/>
      <c r="AD988" s="72"/>
      <c r="AE988" s="72"/>
      <c r="AG988" s="127"/>
      <c r="AN988" s="72"/>
      <c r="AO988" s="72"/>
      <c r="AP988" s="72"/>
      <c r="AQ988" s="72"/>
      <c r="AR988" s="72"/>
      <c r="AS988" s="72"/>
      <c r="AT988" s="72"/>
      <c r="AU988" s="72"/>
    </row>
    <row r="989" spans="27:64" x14ac:dyDescent="0.2">
      <c r="AA989" s="72"/>
      <c r="AB989" s="72"/>
      <c r="AC989" s="72"/>
      <c r="AD989" s="72"/>
      <c r="AE989" s="72"/>
      <c r="AG989" s="127"/>
      <c r="AN989" s="72"/>
      <c r="AO989" s="72"/>
      <c r="AP989" s="72"/>
      <c r="AQ989" s="72"/>
      <c r="AR989" s="72"/>
      <c r="AS989" s="72"/>
      <c r="AT989" s="72"/>
      <c r="AU989" s="72"/>
      <c r="AV989" s="72"/>
      <c r="AW989" s="72"/>
      <c r="AX989" s="72"/>
      <c r="AY989" s="72"/>
      <c r="AZ989" s="72"/>
      <c r="BA989" s="72"/>
      <c r="BB989" s="72"/>
      <c r="BC989" s="72"/>
      <c r="BD989" s="72"/>
      <c r="BE989" s="72"/>
      <c r="BF989" s="72"/>
      <c r="BG989" s="72"/>
      <c r="BH989" s="72"/>
      <c r="BI989" s="72"/>
      <c r="BJ989" s="72"/>
      <c r="BK989" s="72"/>
      <c r="BL989" s="72"/>
    </row>
    <row r="990" spans="27:64" x14ac:dyDescent="0.2">
      <c r="AA990" s="72"/>
      <c r="AB990" s="72"/>
      <c r="AC990" s="72"/>
      <c r="AD990" s="72"/>
      <c r="AE990" s="72"/>
      <c r="AG990" s="127"/>
      <c r="AN990" s="72"/>
      <c r="AO990" s="72"/>
      <c r="AP990" s="72"/>
      <c r="AQ990" s="72"/>
      <c r="AR990" s="72"/>
      <c r="AS990" s="72"/>
      <c r="AT990" s="72"/>
      <c r="AU990" s="72"/>
    </row>
    <row r="991" spans="27:64" x14ac:dyDescent="0.2">
      <c r="AA991" s="72"/>
      <c r="AB991" s="72"/>
      <c r="AC991" s="72"/>
      <c r="AD991" s="72"/>
      <c r="AE991" s="72"/>
      <c r="AG991" s="127"/>
      <c r="AN991" s="72"/>
      <c r="AO991" s="72"/>
      <c r="AP991" s="72"/>
      <c r="AQ991" s="72"/>
      <c r="AR991" s="72"/>
      <c r="AS991" s="72"/>
      <c r="AT991" s="72"/>
      <c r="AU991" s="72"/>
    </row>
    <row r="992" spans="27:64" x14ac:dyDescent="0.2">
      <c r="AA992" s="72"/>
      <c r="AB992" s="72"/>
      <c r="AC992" s="72"/>
      <c r="AD992" s="72"/>
      <c r="AE992" s="72"/>
      <c r="AG992" s="127"/>
      <c r="AN992" s="72"/>
      <c r="AO992" s="72"/>
      <c r="AP992" s="72"/>
      <c r="AQ992" s="72"/>
      <c r="AR992" s="72"/>
      <c r="AS992" s="72"/>
      <c r="AT992" s="72"/>
      <c r="AU992" s="72"/>
    </row>
    <row r="993" spans="27:64" x14ac:dyDescent="0.2">
      <c r="AA993" s="72"/>
      <c r="AB993" s="72"/>
      <c r="AC993" s="72"/>
      <c r="AD993" s="72"/>
      <c r="AE993" s="72"/>
      <c r="AG993" s="127"/>
      <c r="AN993" s="72"/>
      <c r="AO993" s="72"/>
      <c r="AP993" s="72"/>
      <c r="AQ993" s="72"/>
      <c r="AR993" s="72"/>
      <c r="AS993" s="72"/>
      <c r="AT993" s="72"/>
      <c r="AU993" s="72"/>
    </row>
    <row r="994" spans="27:64" x14ac:dyDescent="0.2">
      <c r="AA994" s="72"/>
      <c r="AB994" s="72"/>
      <c r="AC994" s="72"/>
      <c r="AD994" s="72"/>
      <c r="AE994" s="72"/>
      <c r="AG994" s="127"/>
      <c r="AN994" s="72"/>
      <c r="AO994" s="72"/>
      <c r="AP994" s="72"/>
      <c r="AQ994" s="72"/>
      <c r="AR994" s="72"/>
      <c r="AS994" s="72"/>
      <c r="AT994" s="72"/>
      <c r="AU994" s="72"/>
    </row>
    <row r="995" spans="27:64" x14ac:dyDescent="0.2">
      <c r="AA995" s="72"/>
      <c r="AB995" s="72"/>
      <c r="AC995" s="72"/>
      <c r="AD995" s="72"/>
      <c r="AE995" s="72"/>
      <c r="AG995" s="127"/>
      <c r="AN995" s="72"/>
      <c r="AO995" s="72"/>
      <c r="AP995" s="72"/>
      <c r="AQ995" s="72"/>
      <c r="AR995" s="72"/>
      <c r="AS995" s="72"/>
      <c r="AT995" s="72"/>
      <c r="AU995" s="72"/>
    </row>
    <row r="996" spans="27:64" x14ac:dyDescent="0.2">
      <c r="AA996" s="72"/>
      <c r="AB996" s="72"/>
      <c r="AC996" s="72"/>
      <c r="AD996" s="72"/>
      <c r="AE996" s="72"/>
      <c r="AG996" s="127"/>
      <c r="AN996" s="72"/>
      <c r="AO996" s="72"/>
      <c r="AP996" s="72"/>
      <c r="AQ996" s="72"/>
      <c r="AR996" s="72"/>
      <c r="AS996" s="72"/>
      <c r="AT996" s="72"/>
      <c r="AU996" s="72"/>
    </row>
    <row r="997" spans="27:64" x14ac:dyDescent="0.2">
      <c r="AA997" s="72"/>
      <c r="AB997" s="72"/>
      <c r="AC997" s="72"/>
      <c r="AD997" s="72"/>
      <c r="AE997" s="72"/>
      <c r="AG997" s="127"/>
      <c r="AN997" s="72"/>
      <c r="AO997" s="72"/>
      <c r="AP997" s="72"/>
      <c r="AQ997" s="72"/>
      <c r="AR997" s="72"/>
      <c r="AS997" s="72"/>
      <c r="AT997" s="72"/>
      <c r="AU997" s="72"/>
    </row>
    <row r="998" spans="27:64" x14ac:dyDescent="0.2">
      <c r="AA998" s="72"/>
      <c r="AB998" s="72"/>
      <c r="AC998" s="72"/>
      <c r="AD998" s="72"/>
      <c r="AE998" s="72"/>
      <c r="AG998" s="127"/>
      <c r="AN998" s="72"/>
      <c r="AO998" s="72"/>
      <c r="AP998" s="72"/>
      <c r="AQ998" s="72"/>
      <c r="AR998" s="72"/>
      <c r="AS998" s="72"/>
      <c r="AT998" s="72"/>
      <c r="AU998" s="72"/>
    </row>
    <row r="999" spans="27:64" x14ac:dyDescent="0.2">
      <c r="AA999" s="72"/>
      <c r="AB999" s="72"/>
      <c r="AC999" s="72"/>
      <c r="AD999" s="72"/>
      <c r="AE999" s="72"/>
      <c r="AG999" s="127"/>
      <c r="AN999" s="72"/>
      <c r="AO999" s="72"/>
      <c r="AP999" s="72"/>
      <c r="AQ999" s="72"/>
      <c r="AR999" s="72"/>
      <c r="AS999" s="72"/>
      <c r="AT999" s="72"/>
      <c r="AU999" s="72"/>
    </row>
    <row r="1000" spans="27:64" x14ac:dyDescent="0.2">
      <c r="AA1000" s="72"/>
      <c r="AB1000" s="72"/>
      <c r="AC1000" s="72"/>
      <c r="AD1000" s="72"/>
      <c r="AE1000" s="72"/>
      <c r="AG1000" s="127"/>
      <c r="AN1000" s="72"/>
      <c r="AO1000" s="72"/>
      <c r="AP1000" s="72"/>
      <c r="AQ1000" s="72"/>
      <c r="AR1000" s="72"/>
      <c r="AS1000" s="72"/>
      <c r="AT1000" s="72"/>
      <c r="AU1000" s="72"/>
    </row>
    <row r="1001" spans="27:64" x14ac:dyDescent="0.2">
      <c r="AA1001" s="72"/>
      <c r="AB1001" s="72"/>
      <c r="AC1001" s="72"/>
      <c r="AD1001" s="72"/>
      <c r="AE1001" s="72"/>
      <c r="AG1001" s="127"/>
      <c r="AN1001" s="72"/>
      <c r="AO1001" s="72"/>
      <c r="AP1001" s="72"/>
      <c r="AQ1001" s="72"/>
      <c r="AR1001" s="72"/>
      <c r="AS1001" s="72"/>
      <c r="AT1001" s="72"/>
      <c r="AU1001" s="72"/>
    </row>
    <row r="1002" spans="27:64" x14ac:dyDescent="0.2">
      <c r="AA1002" s="72"/>
      <c r="AB1002" s="72"/>
      <c r="AC1002" s="72"/>
      <c r="AD1002" s="72"/>
      <c r="AE1002" s="72"/>
      <c r="AG1002" s="127"/>
      <c r="AN1002" s="72"/>
      <c r="AO1002" s="72"/>
      <c r="AP1002" s="72"/>
      <c r="AQ1002" s="72"/>
      <c r="AR1002" s="72"/>
      <c r="AS1002" s="72"/>
      <c r="AT1002" s="72"/>
      <c r="AU1002" s="72"/>
    </row>
    <row r="1003" spans="27:64" x14ac:dyDescent="0.2">
      <c r="AA1003" s="72"/>
      <c r="AB1003" s="72"/>
      <c r="AC1003" s="72"/>
      <c r="AD1003" s="72"/>
      <c r="AE1003" s="72"/>
      <c r="AG1003" s="127"/>
      <c r="AN1003" s="72"/>
      <c r="AO1003" s="72"/>
      <c r="AP1003" s="72"/>
      <c r="AQ1003" s="72"/>
      <c r="AR1003" s="72"/>
      <c r="AS1003" s="72"/>
      <c r="AT1003" s="72"/>
      <c r="AU1003" s="72"/>
    </row>
    <row r="1004" spans="27:64" x14ac:dyDescent="0.2">
      <c r="AA1004" s="72"/>
      <c r="AB1004" s="72"/>
      <c r="AC1004" s="72"/>
      <c r="AD1004" s="72"/>
      <c r="AE1004" s="72"/>
      <c r="AG1004" s="127"/>
      <c r="AN1004" s="72"/>
      <c r="AO1004" s="72"/>
      <c r="AP1004" s="72"/>
      <c r="AQ1004" s="72"/>
      <c r="AR1004" s="72"/>
      <c r="AS1004" s="72"/>
      <c r="AT1004" s="72"/>
      <c r="AU1004" s="72"/>
    </row>
    <row r="1005" spans="27:64" x14ac:dyDescent="0.2">
      <c r="AA1005" s="72"/>
      <c r="AB1005" s="72"/>
      <c r="AC1005" s="72"/>
      <c r="AD1005" s="72"/>
      <c r="AE1005" s="72"/>
      <c r="AG1005" s="127"/>
      <c r="AN1005" s="72"/>
      <c r="AO1005" s="72"/>
      <c r="AP1005" s="72"/>
      <c r="AQ1005" s="72"/>
      <c r="AR1005" s="72"/>
      <c r="AS1005" s="72"/>
      <c r="AT1005" s="72"/>
      <c r="AU1005" s="72"/>
    </row>
    <row r="1006" spans="27:64" x14ac:dyDescent="0.2">
      <c r="AA1006" s="72"/>
      <c r="AB1006" s="72"/>
      <c r="AC1006" s="72"/>
      <c r="AD1006" s="72"/>
      <c r="AE1006" s="72"/>
      <c r="AG1006" s="127"/>
      <c r="AN1006" s="72"/>
      <c r="AO1006" s="72"/>
      <c r="AP1006" s="72"/>
      <c r="AQ1006" s="72"/>
      <c r="AR1006" s="72"/>
      <c r="AS1006" s="72"/>
      <c r="AT1006" s="72"/>
      <c r="AU1006" s="72"/>
    </row>
    <row r="1007" spans="27:64" x14ac:dyDescent="0.2">
      <c r="AA1007" s="72"/>
      <c r="AB1007" s="72"/>
      <c r="AC1007" s="72"/>
      <c r="AD1007" s="72"/>
      <c r="AE1007" s="72"/>
      <c r="AG1007" s="127"/>
      <c r="AN1007" s="72"/>
      <c r="AO1007" s="72"/>
      <c r="AP1007" s="72"/>
      <c r="AQ1007" s="72"/>
      <c r="AR1007" s="72"/>
      <c r="AS1007" s="72"/>
      <c r="AT1007" s="72"/>
      <c r="AU1007" s="72"/>
      <c r="AV1007" s="72"/>
      <c r="AW1007" s="72"/>
      <c r="AX1007" s="72"/>
      <c r="AY1007" s="72"/>
      <c r="AZ1007" s="72"/>
      <c r="BA1007" s="72"/>
      <c r="BB1007" s="72"/>
      <c r="BC1007" s="72"/>
      <c r="BD1007" s="72"/>
      <c r="BE1007" s="72"/>
      <c r="BF1007" s="72"/>
      <c r="BG1007" s="72"/>
      <c r="BH1007" s="72"/>
      <c r="BI1007" s="72"/>
      <c r="BJ1007" s="72"/>
      <c r="BK1007" s="72"/>
      <c r="BL1007" s="72"/>
    </row>
    <row r="1008" spans="27:64" x14ac:dyDescent="0.2">
      <c r="AA1008" s="72"/>
      <c r="AB1008" s="72"/>
      <c r="AC1008" s="72"/>
      <c r="AD1008" s="72"/>
      <c r="AE1008" s="72"/>
      <c r="AG1008" s="127"/>
      <c r="AN1008" s="72"/>
      <c r="AO1008" s="72"/>
      <c r="AP1008" s="72"/>
      <c r="AQ1008" s="72"/>
      <c r="AR1008" s="72"/>
      <c r="AS1008" s="72"/>
      <c r="AT1008" s="72"/>
      <c r="AU1008" s="72"/>
    </row>
    <row r="1009" spans="27:47" x14ac:dyDescent="0.2">
      <c r="AA1009" s="72"/>
      <c r="AB1009" s="72"/>
      <c r="AC1009" s="72"/>
      <c r="AD1009" s="72"/>
      <c r="AE1009" s="72"/>
      <c r="AG1009" s="127"/>
      <c r="AN1009" s="72"/>
      <c r="AO1009" s="72"/>
      <c r="AP1009" s="72"/>
      <c r="AQ1009" s="72"/>
      <c r="AR1009" s="72"/>
      <c r="AS1009" s="72"/>
      <c r="AT1009" s="72"/>
      <c r="AU1009" s="72"/>
    </row>
    <row r="1010" spans="27:47" x14ac:dyDescent="0.2">
      <c r="AA1010" s="72"/>
      <c r="AB1010" s="72"/>
      <c r="AC1010" s="72"/>
      <c r="AD1010" s="72"/>
      <c r="AE1010" s="72"/>
      <c r="AG1010" s="127"/>
      <c r="AN1010" s="72"/>
      <c r="AO1010" s="72"/>
      <c r="AP1010" s="72"/>
      <c r="AQ1010" s="72"/>
      <c r="AR1010" s="72"/>
      <c r="AS1010" s="72"/>
      <c r="AT1010" s="72"/>
      <c r="AU1010" s="72"/>
    </row>
    <row r="1011" spans="27:47" x14ac:dyDescent="0.2">
      <c r="AA1011" s="72"/>
      <c r="AB1011" s="72"/>
      <c r="AC1011" s="72"/>
      <c r="AD1011" s="72"/>
      <c r="AE1011" s="72"/>
      <c r="AG1011" s="127"/>
      <c r="AN1011" s="72"/>
      <c r="AO1011" s="72"/>
      <c r="AP1011" s="72"/>
      <c r="AQ1011" s="72"/>
      <c r="AR1011" s="72"/>
      <c r="AS1011" s="72"/>
      <c r="AT1011" s="72"/>
      <c r="AU1011" s="72"/>
    </row>
    <row r="1012" spans="27:47" x14ac:dyDescent="0.2">
      <c r="AA1012" s="72"/>
      <c r="AB1012" s="72"/>
      <c r="AC1012" s="72"/>
      <c r="AD1012" s="72"/>
      <c r="AE1012" s="72"/>
      <c r="AG1012" s="127"/>
      <c r="AN1012" s="72"/>
      <c r="AO1012" s="72"/>
      <c r="AP1012" s="72"/>
      <c r="AQ1012" s="72"/>
      <c r="AR1012" s="72"/>
      <c r="AS1012" s="72"/>
      <c r="AT1012" s="72"/>
      <c r="AU1012" s="72"/>
    </row>
    <row r="1013" spans="27:47" x14ac:dyDescent="0.2">
      <c r="AA1013" s="72"/>
      <c r="AB1013" s="72"/>
      <c r="AC1013" s="72"/>
      <c r="AD1013" s="72"/>
      <c r="AE1013" s="72"/>
      <c r="AG1013" s="127"/>
      <c r="AN1013" s="72"/>
      <c r="AO1013" s="72"/>
      <c r="AP1013" s="72"/>
      <c r="AQ1013" s="72"/>
      <c r="AR1013" s="72"/>
      <c r="AS1013" s="72"/>
      <c r="AT1013" s="72"/>
      <c r="AU1013" s="72"/>
    </row>
    <row r="1014" spans="27:47" x14ac:dyDescent="0.2">
      <c r="AA1014" s="72"/>
      <c r="AB1014" s="72"/>
      <c r="AC1014" s="72"/>
      <c r="AD1014" s="72"/>
      <c r="AE1014" s="72"/>
      <c r="AG1014" s="127"/>
      <c r="AN1014" s="72"/>
      <c r="AO1014" s="72"/>
      <c r="AP1014" s="72"/>
      <c r="AQ1014" s="72"/>
      <c r="AR1014" s="72"/>
      <c r="AS1014" s="72"/>
      <c r="AT1014" s="72"/>
      <c r="AU1014" s="72"/>
    </row>
    <row r="1015" spans="27:47" x14ac:dyDescent="0.2">
      <c r="AA1015" s="72"/>
      <c r="AB1015" s="72"/>
      <c r="AC1015" s="72"/>
      <c r="AD1015" s="72"/>
      <c r="AE1015" s="72"/>
      <c r="AG1015" s="127"/>
      <c r="AN1015" s="72"/>
      <c r="AO1015" s="72"/>
      <c r="AP1015" s="72"/>
      <c r="AQ1015" s="72"/>
      <c r="AR1015" s="72"/>
      <c r="AS1015" s="72"/>
      <c r="AT1015" s="72"/>
      <c r="AU1015" s="72"/>
    </row>
    <row r="1016" spans="27:47" x14ac:dyDescent="0.2">
      <c r="AA1016" s="72"/>
      <c r="AB1016" s="72"/>
      <c r="AC1016" s="72"/>
      <c r="AD1016" s="72"/>
      <c r="AE1016" s="72"/>
      <c r="AG1016" s="127"/>
      <c r="AN1016" s="72"/>
      <c r="AO1016" s="72"/>
      <c r="AP1016" s="72"/>
      <c r="AQ1016" s="72"/>
      <c r="AR1016" s="72"/>
      <c r="AS1016" s="72"/>
      <c r="AT1016" s="72"/>
      <c r="AU1016" s="72"/>
    </row>
    <row r="1017" spans="27:47" x14ac:dyDescent="0.2">
      <c r="AA1017" s="72"/>
      <c r="AB1017" s="72"/>
      <c r="AC1017" s="72"/>
      <c r="AD1017" s="72"/>
      <c r="AE1017" s="72"/>
      <c r="AG1017" s="127"/>
      <c r="AN1017" s="72"/>
      <c r="AO1017" s="72"/>
      <c r="AP1017" s="72"/>
      <c r="AQ1017" s="72"/>
      <c r="AR1017" s="72"/>
      <c r="AS1017" s="72"/>
      <c r="AT1017" s="72"/>
      <c r="AU1017" s="72"/>
    </row>
    <row r="1018" spans="27:47" x14ac:dyDescent="0.2">
      <c r="AA1018" s="72"/>
      <c r="AB1018" s="72"/>
      <c r="AC1018" s="72"/>
      <c r="AD1018" s="72"/>
      <c r="AE1018" s="72"/>
      <c r="AG1018" s="127"/>
      <c r="AN1018" s="72"/>
      <c r="AO1018" s="72"/>
      <c r="AP1018" s="72"/>
      <c r="AQ1018" s="72"/>
      <c r="AR1018" s="72"/>
      <c r="AS1018" s="72"/>
      <c r="AT1018" s="72"/>
      <c r="AU1018" s="72"/>
    </row>
    <row r="1019" spans="27:47" x14ac:dyDescent="0.2">
      <c r="AA1019" s="72"/>
      <c r="AB1019" s="72"/>
      <c r="AC1019" s="72"/>
      <c r="AD1019" s="72"/>
      <c r="AE1019" s="72"/>
      <c r="AG1019" s="127"/>
      <c r="AN1019" s="72"/>
      <c r="AO1019" s="72"/>
      <c r="AP1019" s="72"/>
      <c r="AQ1019" s="72"/>
      <c r="AR1019" s="72"/>
      <c r="AS1019" s="72"/>
      <c r="AT1019" s="72"/>
      <c r="AU1019" s="72"/>
    </row>
    <row r="1020" spans="27:47" x14ac:dyDescent="0.2">
      <c r="AA1020" s="72"/>
      <c r="AB1020" s="72"/>
      <c r="AC1020" s="72"/>
      <c r="AD1020" s="72"/>
      <c r="AE1020" s="72"/>
      <c r="AG1020" s="127"/>
      <c r="AN1020" s="72"/>
      <c r="AO1020" s="72"/>
      <c r="AP1020" s="72"/>
      <c r="AQ1020" s="72"/>
      <c r="AR1020" s="72"/>
      <c r="AS1020" s="72"/>
      <c r="AT1020" s="72"/>
      <c r="AU1020" s="72"/>
    </row>
    <row r="1021" spans="27:47" x14ac:dyDescent="0.2">
      <c r="AA1021" s="72"/>
      <c r="AB1021" s="72"/>
      <c r="AC1021" s="72"/>
      <c r="AD1021" s="72"/>
      <c r="AE1021" s="72"/>
      <c r="AG1021" s="127"/>
      <c r="AN1021" s="72"/>
      <c r="AO1021" s="72"/>
      <c r="AP1021" s="72"/>
      <c r="AQ1021" s="72"/>
      <c r="AR1021" s="72"/>
      <c r="AS1021" s="72"/>
      <c r="AT1021" s="72"/>
      <c r="AU1021" s="72"/>
    </row>
    <row r="1022" spans="27:47" x14ac:dyDescent="0.2">
      <c r="AA1022" s="72"/>
      <c r="AB1022" s="72"/>
      <c r="AC1022" s="72"/>
      <c r="AD1022" s="72"/>
      <c r="AE1022" s="72"/>
      <c r="AG1022" s="127"/>
      <c r="AN1022" s="72"/>
      <c r="AO1022" s="72"/>
      <c r="AP1022" s="72"/>
      <c r="AQ1022" s="72"/>
      <c r="AR1022" s="72"/>
      <c r="AS1022" s="72"/>
      <c r="AT1022" s="72"/>
      <c r="AU1022" s="72"/>
    </row>
    <row r="1023" spans="27:47" x14ac:dyDescent="0.2">
      <c r="AA1023" s="72"/>
      <c r="AB1023" s="72"/>
      <c r="AC1023" s="72"/>
      <c r="AD1023" s="72"/>
      <c r="AE1023" s="72"/>
      <c r="AG1023" s="127"/>
      <c r="AN1023" s="72"/>
      <c r="AO1023" s="72"/>
      <c r="AP1023" s="72"/>
      <c r="AQ1023" s="72"/>
      <c r="AR1023" s="72"/>
      <c r="AS1023" s="72"/>
      <c r="AT1023" s="72"/>
      <c r="AU1023" s="72"/>
    </row>
    <row r="1024" spans="27:47" x14ac:dyDescent="0.2">
      <c r="AA1024" s="72"/>
      <c r="AB1024" s="72"/>
      <c r="AC1024" s="72"/>
      <c r="AD1024" s="72"/>
      <c r="AE1024" s="72"/>
      <c r="AG1024" s="127"/>
      <c r="AN1024" s="72"/>
      <c r="AO1024" s="72"/>
      <c r="AP1024" s="72"/>
      <c r="AQ1024" s="72"/>
      <c r="AR1024" s="72"/>
      <c r="AS1024" s="72"/>
      <c r="AT1024" s="72"/>
      <c r="AU1024" s="72"/>
    </row>
    <row r="1025" spans="27:47" x14ac:dyDescent="0.2">
      <c r="AA1025" s="72"/>
      <c r="AB1025" s="72"/>
      <c r="AC1025" s="72"/>
      <c r="AD1025" s="72"/>
      <c r="AE1025" s="72"/>
      <c r="AG1025" s="127"/>
      <c r="AN1025" s="72"/>
      <c r="AO1025" s="72"/>
      <c r="AP1025" s="72"/>
      <c r="AQ1025" s="72"/>
      <c r="AR1025" s="72"/>
      <c r="AS1025" s="72"/>
      <c r="AT1025" s="72"/>
      <c r="AU1025" s="72"/>
    </row>
    <row r="1026" spans="27:47" x14ac:dyDescent="0.2">
      <c r="AA1026" s="72"/>
      <c r="AB1026" s="72"/>
      <c r="AC1026" s="72"/>
      <c r="AD1026" s="72"/>
      <c r="AE1026" s="72"/>
      <c r="AG1026" s="127"/>
      <c r="AN1026" s="72"/>
      <c r="AO1026" s="72"/>
      <c r="AP1026" s="72"/>
      <c r="AQ1026" s="72"/>
      <c r="AR1026" s="72"/>
      <c r="AS1026" s="72"/>
      <c r="AT1026" s="72"/>
      <c r="AU1026" s="72"/>
    </row>
    <row r="1027" spans="27:47" x14ac:dyDescent="0.2">
      <c r="AA1027" s="72"/>
      <c r="AB1027" s="72"/>
      <c r="AC1027" s="72"/>
      <c r="AD1027" s="72"/>
      <c r="AE1027" s="72"/>
      <c r="AG1027" s="127"/>
      <c r="AN1027" s="72"/>
      <c r="AO1027" s="72"/>
      <c r="AP1027" s="72"/>
      <c r="AQ1027" s="72"/>
      <c r="AR1027" s="72"/>
      <c r="AS1027" s="72"/>
      <c r="AT1027" s="72"/>
      <c r="AU1027" s="72"/>
    </row>
    <row r="1028" spans="27:47" x14ac:dyDescent="0.2">
      <c r="AA1028" s="72"/>
      <c r="AB1028" s="72"/>
      <c r="AC1028" s="72"/>
      <c r="AD1028" s="72"/>
      <c r="AE1028" s="72"/>
      <c r="AG1028" s="127"/>
      <c r="AN1028" s="72"/>
      <c r="AO1028" s="72"/>
      <c r="AP1028" s="72"/>
      <c r="AQ1028" s="72"/>
      <c r="AR1028" s="72"/>
      <c r="AS1028" s="72"/>
      <c r="AT1028" s="72"/>
      <c r="AU1028" s="72"/>
    </row>
    <row r="1029" spans="27:47" x14ac:dyDescent="0.2">
      <c r="AA1029" s="72"/>
      <c r="AB1029" s="72"/>
      <c r="AC1029" s="72"/>
      <c r="AD1029" s="72"/>
      <c r="AE1029" s="72"/>
      <c r="AG1029" s="127"/>
      <c r="AN1029" s="72"/>
      <c r="AO1029" s="72"/>
      <c r="AP1029" s="72"/>
      <c r="AQ1029" s="72"/>
      <c r="AR1029" s="72"/>
      <c r="AS1029" s="72"/>
      <c r="AT1029" s="72"/>
      <c r="AU1029" s="72"/>
    </row>
    <row r="1030" spans="27:47" x14ac:dyDescent="0.2">
      <c r="AA1030" s="72"/>
      <c r="AB1030" s="72"/>
      <c r="AC1030" s="72"/>
      <c r="AD1030" s="72"/>
      <c r="AE1030" s="72"/>
      <c r="AG1030" s="127"/>
      <c r="AN1030" s="72"/>
      <c r="AO1030" s="72"/>
      <c r="AP1030" s="72"/>
      <c r="AQ1030" s="72"/>
      <c r="AR1030" s="72"/>
      <c r="AS1030" s="72"/>
      <c r="AT1030" s="72"/>
      <c r="AU1030" s="72"/>
    </row>
    <row r="1031" spans="27:47" x14ac:dyDescent="0.2">
      <c r="AA1031" s="72"/>
      <c r="AB1031" s="72"/>
      <c r="AC1031" s="72"/>
      <c r="AD1031" s="72"/>
      <c r="AE1031" s="72"/>
      <c r="AG1031" s="127"/>
      <c r="AN1031" s="72"/>
      <c r="AO1031" s="72"/>
      <c r="AP1031" s="72"/>
      <c r="AQ1031" s="72"/>
      <c r="AR1031" s="72"/>
      <c r="AS1031" s="72"/>
      <c r="AT1031" s="72"/>
      <c r="AU1031" s="72"/>
    </row>
    <row r="1032" spans="27:47" x14ac:dyDescent="0.2">
      <c r="AA1032" s="72"/>
      <c r="AB1032" s="72"/>
      <c r="AC1032" s="72"/>
      <c r="AD1032" s="72"/>
      <c r="AE1032" s="72"/>
      <c r="AG1032" s="127"/>
      <c r="AN1032" s="72"/>
      <c r="AO1032" s="72"/>
      <c r="AP1032" s="72"/>
      <c r="AQ1032" s="72"/>
      <c r="AR1032" s="72"/>
      <c r="AS1032" s="72"/>
      <c r="AT1032" s="72"/>
      <c r="AU1032" s="72"/>
    </row>
    <row r="1033" spans="27:47" x14ac:dyDescent="0.2">
      <c r="AA1033" s="72"/>
      <c r="AB1033" s="72"/>
      <c r="AC1033" s="72"/>
      <c r="AD1033" s="72"/>
      <c r="AE1033" s="72"/>
      <c r="AG1033" s="127"/>
      <c r="AN1033" s="72"/>
      <c r="AO1033" s="72"/>
      <c r="AP1033" s="72"/>
      <c r="AQ1033" s="72"/>
      <c r="AR1033" s="72"/>
      <c r="AS1033" s="72"/>
      <c r="AT1033" s="72"/>
      <c r="AU1033" s="72"/>
    </row>
    <row r="1034" spans="27:47" x14ac:dyDescent="0.2">
      <c r="AA1034" s="72"/>
      <c r="AB1034" s="72"/>
      <c r="AC1034" s="72"/>
      <c r="AD1034" s="72"/>
      <c r="AE1034" s="72"/>
      <c r="AG1034" s="127"/>
      <c r="AN1034" s="72"/>
      <c r="AO1034" s="72"/>
      <c r="AP1034" s="72"/>
      <c r="AQ1034" s="72"/>
      <c r="AR1034" s="72"/>
      <c r="AS1034" s="72"/>
      <c r="AT1034" s="72"/>
      <c r="AU1034" s="72"/>
    </row>
    <row r="1035" spans="27:47" x14ac:dyDescent="0.2">
      <c r="AA1035" s="72"/>
      <c r="AB1035" s="72"/>
      <c r="AC1035" s="72"/>
      <c r="AD1035" s="72"/>
      <c r="AE1035" s="72"/>
      <c r="AG1035" s="127"/>
      <c r="AN1035" s="72"/>
      <c r="AO1035" s="72"/>
      <c r="AP1035" s="72"/>
      <c r="AQ1035" s="72"/>
      <c r="AR1035" s="72"/>
      <c r="AS1035" s="72"/>
      <c r="AT1035" s="72"/>
      <c r="AU1035" s="72"/>
    </row>
    <row r="1036" spans="27:47" x14ac:dyDescent="0.2">
      <c r="AA1036" s="72"/>
      <c r="AB1036" s="72"/>
      <c r="AC1036" s="72"/>
      <c r="AD1036" s="72"/>
      <c r="AE1036" s="72"/>
      <c r="AG1036" s="127"/>
      <c r="AN1036" s="72"/>
      <c r="AO1036" s="72"/>
      <c r="AP1036" s="72"/>
      <c r="AQ1036" s="72"/>
      <c r="AR1036" s="72"/>
      <c r="AS1036" s="72"/>
      <c r="AT1036" s="72"/>
      <c r="AU1036" s="72"/>
    </row>
    <row r="1037" spans="27:47" x14ac:dyDescent="0.2">
      <c r="AA1037" s="72"/>
      <c r="AB1037" s="72"/>
      <c r="AC1037" s="72"/>
      <c r="AD1037" s="72"/>
      <c r="AE1037" s="72"/>
      <c r="AG1037" s="127"/>
      <c r="AN1037" s="72"/>
      <c r="AO1037" s="72"/>
      <c r="AP1037" s="72"/>
      <c r="AQ1037" s="72"/>
      <c r="AR1037" s="72"/>
      <c r="AS1037" s="72"/>
      <c r="AT1037" s="72"/>
      <c r="AU1037" s="72"/>
    </row>
    <row r="1038" spans="27:47" x14ac:dyDescent="0.2">
      <c r="AA1038" s="72"/>
      <c r="AB1038" s="72"/>
      <c r="AC1038" s="72"/>
      <c r="AD1038" s="72"/>
      <c r="AE1038" s="72"/>
      <c r="AG1038" s="127"/>
      <c r="AN1038" s="72"/>
      <c r="AO1038" s="72"/>
      <c r="AP1038" s="72"/>
      <c r="AQ1038" s="72"/>
      <c r="AR1038" s="72"/>
      <c r="AS1038" s="72"/>
      <c r="AT1038" s="72"/>
      <c r="AU1038" s="72"/>
    </row>
    <row r="1039" spans="27:47" x14ac:dyDescent="0.2">
      <c r="AA1039" s="72"/>
      <c r="AB1039" s="72"/>
      <c r="AC1039" s="72"/>
      <c r="AD1039" s="72"/>
      <c r="AE1039" s="72"/>
      <c r="AG1039" s="127"/>
      <c r="AN1039" s="72"/>
      <c r="AO1039" s="72"/>
      <c r="AP1039" s="72"/>
      <c r="AQ1039" s="72"/>
      <c r="AR1039" s="72"/>
      <c r="AS1039" s="72"/>
      <c r="AT1039" s="72"/>
      <c r="AU1039" s="72"/>
    </row>
    <row r="1040" spans="27:47" x14ac:dyDescent="0.2">
      <c r="AA1040" s="72"/>
      <c r="AB1040" s="72"/>
      <c r="AC1040" s="72"/>
      <c r="AD1040" s="72"/>
      <c r="AE1040" s="72"/>
      <c r="AG1040" s="127"/>
      <c r="AN1040" s="72"/>
      <c r="AO1040" s="72"/>
      <c r="AP1040" s="72"/>
      <c r="AQ1040" s="72"/>
      <c r="AR1040" s="72"/>
      <c r="AS1040" s="72"/>
      <c r="AT1040" s="72"/>
      <c r="AU1040" s="72"/>
    </row>
    <row r="1041" spans="27:48" x14ac:dyDescent="0.2">
      <c r="AA1041" s="72"/>
      <c r="AB1041" s="72"/>
      <c r="AC1041" s="72"/>
      <c r="AD1041" s="72"/>
      <c r="AE1041" s="72"/>
      <c r="AG1041" s="127"/>
      <c r="AN1041" s="72"/>
      <c r="AO1041" s="72"/>
      <c r="AP1041" s="72"/>
      <c r="AQ1041" s="72"/>
      <c r="AR1041" s="72"/>
      <c r="AS1041" s="72"/>
      <c r="AT1041" s="72"/>
      <c r="AU1041" s="72"/>
    </row>
    <row r="1042" spans="27:48" x14ac:dyDescent="0.2">
      <c r="AA1042" s="72"/>
      <c r="AB1042" s="72"/>
      <c r="AC1042" s="72"/>
      <c r="AD1042" s="72"/>
      <c r="AE1042" s="72"/>
      <c r="AG1042" s="127"/>
      <c r="AN1042" s="72"/>
      <c r="AO1042" s="72"/>
      <c r="AP1042" s="72"/>
      <c r="AQ1042" s="72"/>
      <c r="AR1042" s="72"/>
      <c r="AS1042" s="72"/>
      <c r="AT1042" s="72"/>
      <c r="AU1042" s="72"/>
    </row>
    <row r="1043" spans="27:48" x14ac:dyDescent="0.2">
      <c r="AA1043" s="72"/>
      <c r="AB1043" s="72"/>
      <c r="AC1043" s="72"/>
      <c r="AD1043" s="72"/>
      <c r="AE1043" s="72"/>
      <c r="AG1043" s="127"/>
      <c r="AN1043" s="72"/>
      <c r="AO1043" s="72"/>
      <c r="AP1043" s="72"/>
      <c r="AQ1043" s="72"/>
      <c r="AR1043" s="72"/>
      <c r="AS1043" s="72"/>
      <c r="AT1043" s="72"/>
      <c r="AU1043" s="72"/>
    </row>
    <row r="1044" spans="27:48" x14ac:dyDescent="0.2">
      <c r="AA1044" s="72"/>
      <c r="AB1044" s="72"/>
      <c r="AC1044" s="72"/>
      <c r="AD1044" s="72"/>
      <c r="AE1044" s="72"/>
      <c r="AG1044" s="127"/>
      <c r="AN1044" s="72"/>
      <c r="AO1044" s="72"/>
      <c r="AP1044" s="72"/>
      <c r="AQ1044" s="72"/>
      <c r="AR1044" s="72"/>
      <c r="AS1044" s="72"/>
      <c r="AT1044" s="72"/>
      <c r="AU1044" s="72"/>
      <c r="AV1044" s="72"/>
    </row>
    <row r="1045" spans="27:48" x14ac:dyDescent="0.2">
      <c r="AA1045" s="72"/>
      <c r="AB1045" s="72"/>
      <c r="AC1045" s="72"/>
      <c r="AD1045" s="72"/>
      <c r="AE1045" s="72"/>
      <c r="AG1045" s="127"/>
      <c r="AN1045" s="72"/>
      <c r="AO1045" s="72"/>
      <c r="AP1045" s="72"/>
      <c r="AQ1045" s="72"/>
      <c r="AR1045" s="72"/>
      <c r="AS1045" s="72"/>
      <c r="AT1045" s="72"/>
      <c r="AU1045" s="72"/>
      <c r="AV1045" s="72"/>
    </row>
    <row r="1046" spans="27:48" x14ac:dyDescent="0.2">
      <c r="AA1046" s="72"/>
      <c r="AB1046" s="72"/>
      <c r="AC1046" s="72"/>
      <c r="AD1046" s="72"/>
      <c r="AE1046" s="72"/>
      <c r="AG1046" s="127"/>
      <c r="AN1046" s="72"/>
      <c r="AO1046" s="72"/>
      <c r="AP1046" s="72"/>
      <c r="AQ1046" s="72"/>
      <c r="AR1046" s="72"/>
      <c r="AS1046" s="72"/>
      <c r="AT1046" s="72"/>
      <c r="AU1046" s="72"/>
    </row>
    <row r="1047" spans="27:48" x14ac:dyDescent="0.2">
      <c r="AA1047" s="72"/>
      <c r="AB1047" s="72"/>
      <c r="AC1047" s="72"/>
      <c r="AD1047" s="72"/>
      <c r="AE1047" s="72"/>
      <c r="AG1047" s="127"/>
      <c r="AN1047" s="72"/>
      <c r="AO1047" s="72"/>
      <c r="AP1047" s="72"/>
      <c r="AQ1047" s="72"/>
      <c r="AR1047" s="72"/>
      <c r="AS1047" s="72"/>
      <c r="AT1047" s="72"/>
      <c r="AU1047" s="72"/>
    </row>
    <row r="1048" spans="27:48" x14ac:dyDescent="0.2">
      <c r="AA1048" s="72"/>
      <c r="AB1048" s="72"/>
      <c r="AC1048" s="72"/>
      <c r="AD1048" s="72"/>
      <c r="AE1048" s="72"/>
      <c r="AG1048" s="127"/>
      <c r="AN1048" s="72"/>
      <c r="AO1048" s="72"/>
      <c r="AP1048" s="72"/>
      <c r="AQ1048" s="72"/>
      <c r="AR1048" s="72"/>
      <c r="AS1048" s="72"/>
      <c r="AT1048" s="72"/>
      <c r="AU1048" s="72"/>
    </row>
    <row r="1049" spans="27:48" x14ac:dyDescent="0.2">
      <c r="AA1049" s="72"/>
      <c r="AB1049" s="72"/>
      <c r="AC1049" s="72"/>
      <c r="AD1049" s="72"/>
      <c r="AE1049" s="72"/>
      <c r="AG1049" s="127"/>
      <c r="AN1049" s="72"/>
      <c r="AO1049" s="72"/>
      <c r="AP1049" s="72"/>
      <c r="AQ1049" s="72"/>
      <c r="AR1049" s="72"/>
      <c r="AS1049" s="72"/>
      <c r="AT1049" s="72"/>
      <c r="AU1049" s="72"/>
    </row>
    <row r="1050" spans="27:48" x14ac:dyDescent="0.2">
      <c r="AA1050" s="72"/>
      <c r="AB1050" s="72"/>
      <c r="AC1050" s="72"/>
      <c r="AD1050" s="72"/>
      <c r="AE1050" s="72"/>
      <c r="AG1050" s="127"/>
      <c r="AN1050" s="72"/>
      <c r="AO1050" s="72"/>
      <c r="AP1050" s="72"/>
      <c r="AQ1050" s="72"/>
      <c r="AR1050" s="72"/>
      <c r="AS1050" s="72"/>
      <c r="AT1050" s="72"/>
      <c r="AU1050" s="72"/>
    </row>
    <row r="1051" spans="27:48" x14ac:dyDescent="0.2">
      <c r="AA1051" s="72"/>
      <c r="AB1051" s="72"/>
      <c r="AC1051" s="72"/>
      <c r="AD1051" s="72"/>
      <c r="AE1051" s="72"/>
      <c r="AG1051" s="127"/>
      <c r="AN1051" s="72"/>
      <c r="AO1051" s="72"/>
      <c r="AP1051" s="72"/>
      <c r="AQ1051" s="72"/>
      <c r="AR1051" s="72"/>
      <c r="AS1051" s="72"/>
      <c r="AT1051" s="72"/>
      <c r="AU1051" s="72"/>
    </row>
    <row r="1052" spans="27:48" x14ac:dyDescent="0.2">
      <c r="AA1052" s="72"/>
      <c r="AB1052" s="72"/>
      <c r="AC1052" s="72"/>
      <c r="AD1052" s="72"/>
      <c r="AE1052" s="72"/>
      <c r="AG1052" s="127"/>
      <c r="AN1052" s="72"/>
      <c r="AO1052" s="72"/>
      <c r="AP1052" s="72"/>
      <c r="AQ1052" s="72"/>
      <c r="AR1052" s="72"/>
      <c r="AS1052" s="72"/>
      <c r="AT1052" s="72"/>
      <c r="AU1052" s="72"/>
    </row>
    <row r="1053" spans="27:48" x14ac:dyDescent="0.2">
      <c r="AA1053" s="72"/>
      <c r="AB1053" s="72"/>
      <c r="AC1053" s="72"/>
      <c r="AD1053" s="72"/>
      <c r="AE1053" s="72"/>
      <c r="AG1053" s="127"/>
      <c r="AN1053" s="72"/>
      <c r="AO1053" s="72"/>
      <c r="AP1053" s="72"/>
      <c r="AQ1053" s="72"/>
      <c r="AR1053" s="72"/>
      <c r="AS1053" s="72"/>
      <c r="AT1053" s="72"/>
      <c r="AU1053" s="72"/>
    </row>
    <row r="1054" spans="27:48" x14ac:dyDescent="0.2">
      <c r="AA1054" s="72"/>
      <c r="AB1054" s="72"/>
      <c r="AC1054" s="72"/>
      <c r="AD1054" s="72"/>
      <c r="AE1054" s="72"/>
      <c r="AG1054" s="127"/>
      <c r="AN1054" s="72"/>
      <c r="AO1054" s="72"/>
      <c r="AP1054" s="72"/>
      <c r="AQ1054" s="72"/>
      <c r="AR1054" s="72"/>
      <c r="AS1054" s="72"/>
      <c r="AT1054" s="72"/>
      <c r="AU1054" s="72"/>
    </row>
    <row r="1055" spans="27:48" x14ac:dyDescent="0.2">
      <c r="AA1055" s="72"/>
      <c r="AB1055" s="72"/>
      <c r="AC1055" s="72"/>
      <c r="AD1055" s="72"/>
      <c r="AE1055" s="72"/>
      <c r="AG1055" s="127"/>
      <c r="AN1055" s="72"/>
      <c r="AO1055" s="72"/>
      <c r="AP1055" s="72"/>
      <c r="AQ1055" s="72"/>
      <c r="AR1055" s="72"/>
      <c r="AS1055" s="72"/>
      <c r="AT1055" s="72"/>
      <c r="AU1055" s="72"/>
    </row>
    <row r="1056" spans="27:48" x14ac:dyDescent="0.2">
      <c r="AA1056" s="72"/>
      <c r="AB1056" s="72"/>
      <c r="AC1056" s="72"/>
      <c r="AD1056" s="72"/>
      <c r="AE1056" s="72"/>
      <c r="AG1056" s="127"/>
      <c r="AN1056" s="72"/>
      <c r="AO1056" s="72"/>
      <c r="AP1056" s="72"/>
      <c r="AQ1056" s="72"/>
      <c r="AR1056" s="72"/>
      <c r="AS1056" s="72"/>
      <c r="AT1056" s="72"/>
      <c r="AU1056" s="72"/>
    </row>
    <row r="1057" spans="27:64" x14ac:dyDescent="0.2">
      <c r="AA1057" s="72"/>
      <c r="AB1057" s="72"/>
      <c r="AC1057" s="72"/>
      <c r="AD1057" s="72"/>
      <c r="AE1057" s="72"/>
      <c r="AG1057" s="127"/>
      <c r="AN1057" s="72"/>
      <c r="AO1057" s="72"/>
      <c r="AP1057" s="72"/>
      <c r="AQ1057" s="72"/>
      <c r="AR1057" s="72"/>
      <c r="AS1057" s="72"/>
      <c r="AT1057" s="72"/>
      <c r="AU1057" s="72"/>
    </row>
    <row r="1058" spans="27:64" x14ac:dyDescent="0.2">
      <c r="AA1058" s="72"/>
      <c r="AB1058" s="72"/>
      <c r="AC1058" s="72"/>
      <c r="AD1058" s="72"/>
      <c r="AE1058" s="72"/>
      <c r="AG1058" s="127"/>
      <c r="AN1058" s="72"/>
      <c r="AO1058" s="72"/>
      <c r="AP1058" s="72"/>
      <c r="AQ1058" s="72"/>
      <c r="AR1058" s="72"/>
      <c r="AS1058" s="72"/>
      <c r="AT1058" s="72"/>
      <c r="AU1058" s="72"/>
    </row>
    <row r="1059" spans="27:64" x14ac:dyDescent="0.2">
      <c r="AA1059" s="72"/>
      <c r="AB1059" s="72"/>
      <c r="AC1059" s="72"/>
      <c r="AD1059" s="72"/>
      <c r="AE1059" s="72"/>
      <c r="AG1059" s="127"/>
      <c r="AN1059" s="72"/>
      <c r="AO1059" s="72"/>
      <c r="AP1059" s="72"/>
      <c r="AQ1059" s="72"/>
      <c r="AR1059" s="72"/>
      <c r="AS1059" s="72"/>
      <c r="AT1059" s="72"/>
      <c r="AU1059" s="72"/>
    </row>
    <row r="1060" spans="27:64" x14ac:dyDescent="0.2">
      <c r="AA1060" s="72"/>
      <c r="AB1060" s="72"/>
      <c r="AC1060" s="72"/>
      <c r="AD1060" s="72"/>
      <c r="AE1060" s="72"/>
      <c r="AG1060" s="127"/>
      <c r="AN1060" s="72"/>
      <c r="AO1060" s="72"/>
      <c r="AP1060" s="72"/>
      <c r="AQ1060" s="72"/>
      <c r="AR1060" s="72"/>
      <c r="AS1060" s="72"/>
      <c r="AT1060" s="72"/>
      <c r="AU1060" s="72"/>
    </row>
    <row r="1061" spans="27:64" x14ac:dyDescent="0.2">
      <c r="AA1061" s="72"/>
      <c r="AB1061" s="72"/>
      <c r="AC1061" s="72"/>
      <c r="AD1061" s="72"/>
      <c r="AE1061" s="72"/>
      <c r="AG1061" s="127"/>
      <c r="AN1061" s="72"/>
      <c r="AO1061" s="72"/>
      <c r="AP1061" s="72"/>
      <c r="AQ1061" s="72"/>
      <c r="AR1061" s="72"/>
      <c r="AS1061" s="72"/>
      <c r="AT1061" s="72"/>
      <c r="AU1061" s="72"/>
    </row>
    <row r="1062" spans="27:64" x14ac:dyDescent="0.2">
      <c r="AA1062" s="72"/>
      <c r="AB1062" s="72"/>
      <c r="AC1062" s="72"/>
      <c r="AD1062" s="72"/>
      <c r="AE1062" s="72"/>
      <c r="AG1062" s="127"/>
      <c r="AN1062" s="72"/>
      <c r="AO1062" s="72"/>
      <c r="AP1062" s="72"/>
      <c r="AQ1062" s="72"/>
      <c r="AR1062" s="72"/>
      <c r="AS1062" s="72"/>
      <c r="AT1062" s="72"/>
      <c r="AU1062" s="72"/>
    </row>
    <row r="1063" spans="27:64" x14ac:dyDescent="0.2">
      <c r="AA1063" s="72"/>
      <c r="AB1063" s="72"/>
      <c r="AC1063" s="72"/>
      <c r="AD1063" s="72"/>
      <c r="AE1063" s="72"/>
      <c r="AG1063" s="127"/>
      <c r="AN1063" s="72"/>
      <c r="AO1063" s="72"/>
      <c r="AP1063" s="72"/>
      <c r="AQ1063" s="72"/>
      <c r="AR1063" s="72"/>
      <c r="AS1063" s="72"/>
      <c r="AT1063" s="72"/>
      <c r="AU1063" s="72"/>
    </row>
    <row r="1064" spans="27:64" x14ac:dyDescent="0.2">
      <c r="AA1064" s="72"/>
      <c r="AB1064" s="72"/>
      <c r="AC1064" s="72"/>
      <c r="AD1064" s="72"/>
      <c r="AE1064" s="72"/>
      <c r="AG1064" s="127"/>
      <c r="AN1064" s="72"/>
      <c r="AO1064" s="72"/>
      <c r="AP1064" s="72"/>
      <c r="AQ1064" s="72"/>
      <c r="AR1064" s="72"/>
      <c r="AS1064" s="72"/>
      <c r="AT1064" s="72"/>
      <c r="AU1064" s="72"/>
    </row>
    <row r="1065" spans="27:64" x14ac:dyDescent="0.2">
      <c r="AA1065" s="72"/>
      <c r="AB1065" s="72"/>
      <c r="AC1065" s="72"/>
      <c r="AD1065" s="72"/>
      <c r="AE1065" s="72"/>
      <c r="AG1065" s="127"/>
      <c r="AN1065" s="72"/>
      <c r="AO1065" s="72"/>
      <c r="AP1065" s="72"/>
      <c r="AQ1065" s="72"/>
      <c r="AR1065" s="72"/>
      <c r="AS1065" s="72"/>
      <c r="AT1065" s="72"/>
      <c r="AU1065" s="72"/>
    </row>
    <row r="1066" spans="27:64" x14ac:dyDescent="0.2">
      <c r="AA1066" s="72"/>
      <c r="AB1066" s="72"/>
      <c r="AC1066" s="72"/>
      <c r="AD1066" s="72"/>
      <c r="AE1066" s="72"/>
      <c r="AG1066" s="127"/>
      <c r="AN1066" s="72"/>
      <c r="AO1066" s="72"/>
      <c r="AP1066" s="72"/>
      <c r="AQ1066" s="72"/>
      <c r="AR1066" s="72"/>
      <c r="AS1066" s="72"/>
      <c r="AT1066" s="72"/>
      <c r="AU1066" s="72"/>
    </row>
    <row r="1067" spans="27:64" x14ac:dyDescent="0.2">
      <c r="AA1067" s="72"/>
      <c r="AB1067" s="72"/>
      <c r="AC1067" s="72"/>
      <c r="AD1067" s="72"/>
      <c r="AE1067" s="72"/>
      <c r="AG1067" s="127"/>
      <c r="AN1067" s="72"/>
      <c r="AO1067" s="72"/>
      <c r="AP1067" s="72"/>
      <c r="AQ1067" s="72"/>
      <c r="AR1067" s="72"/>
      <c r="AS1067" s="72"/>
      <c r="AT1067" s="72"/>
      <c r="AU1067" s="72"/>
    </row>
    <row r="1068" spans="27:64" x14ac:dyDescent="0.2">
      <c r="AA1068" s="72"/>
      <c r="AB1068" s="72"/>
      <c r="AC1068" s="72"/>
      <c r="AD1068" s="72"/>
      <c r="AE1068" s="72"/>
      <c r="AG1068" s="127"/>
      <c r="AN1068" s="72"/>
      <c r="AO1068" s="72"/>
      <c r="AP1068" s="72"/>
      <c r="AQ1068" s="72"/>
      <c r="AR1068" s="72"/>
      <c r="AS1068" s="72"/>
      <c r="AT1068" s="72"/>
      <c r="AU1068" s="72"/>
    </row>
    <row r="1069" spans="27:64" x14ac:dyDescent="0.2">
      <c r="AA1069" s="72"/>
      <c r="AB1069" s="72"/>
      <c r="AC1069" s="72"/>
      <c r="AD1069" s="72"/>
      <c r="AE1069" s="72"/>
      <c r="AG1069" s="127"/>
      <c r="AN1069" s="72"/>
      <c r="AO1069" s="72"/>
      <c r="AP1069" s="72"/>
      <c r="AQ1069" s="72"/>
      <c r="AR1069" s="72"/>
      <c r="AS1069" s="72"/>
      <c r="AT1069" s="72"/>
      <c r="AU1069" s="72"/>
      <c r="AV1069" s="72"/>
      <c r="AW1069" s="72"/>
      <c r="AX1069" s="72"/>
      <c r="AY1069" s="72"/>
      <c r="AZ1069" s="72"/>
      <c r="BA1069" s="72"/>
      <c r="BB1069" s="72"/>
      <c r="BC1069" s="72"/>
      <c r="BD1069" s="72"/>
      <c r="BE1069" s="72"/>
      <c r="BF1069" s="72"/>
      <c r="BG1069" s="72"/>
      <c r="BH1069" s="72"/>
      <c r="BI1069" s="72"/>
      <c r="BJ1069" s="72"/>
      <c r="BK1069" s="72"/>
      <c r="BL1069" s="72"/>
    </row>
    <row r="1070" spans="27:64" x14ac:dyDescent="0.2">
      <c r="AA1070" s="72"/>
      <c r="AB1070" s="72"/>
      <c r="AC1070" s="72"/>
      <c r="AD1070" s="72"/>
      <c r="AE1070" s="72"/>
      <c r="AG1070" s="127"/>
      <c r="AN1070" s="72"/>
      <c r="AO1070" s="72"/>
      <c r="AP1070" s="72"/>
      <c r="AQ1070" s="72"/>
      <c r="AR1070" s="72"/>
      <c r="AS1070" s="72"/>
      <c r="AT1070" s="72"/>
      <c r="AU1070" s="72"/>
    </row>
    <row r="1071" spans="27:64" x14ac:dyDescent="0.2">
      <c r="AA1071" s="72"/>
      <c r="AB1071" s="72"/>
      <c r="AC1071" s="72"/>
      <c r="AD1071" s="72"/>
      <c r="AE1071" s="72"/>
      <c r="AG1071" s="127"/>
      <c r="AN1071" s="72"/>
      <c r="AO1071" s="72"/>
      <c r="AP1071" s="72"/>
      <c r="AQ1071" s="72"/>
      <c r="AR1071" s="72"/>
      <c r="AS1071" s="72"/>
      <c r="AT1071" s="72"/>
      <c r="AU1071" s="72"/>
    </row>
    <row r="1072" spans="27:64" x14ac:dyDescent="0.2">
      <c r="AA1072" s="72"/>
      <c r="AB1072" s="72"/>
      <c r="AC1072" s="72"/>
      <c r="AD1072" s="72"/>
      <c r="AE1072" s="72"/>
      <c r="AG1072" s="127"/>
      <c r="AN1072" s="72"/>
      <c r="AO1072" s="72"/>
      <c r="AP1072" s="72"/>
      <c r="AQ1072" s="72"/>
      <c r="AR1072" s="72"/>
      <c r="AS1072" s="72"/>
      <c r="AT1072" s="72"/>
      <c r="AU1072" s="72"/>
    </row>
    <row r="1073" spans="27:48" x14ac:dyDescent="0.2">
      <c r="AA1073" s="72"/>
      <c r="AB1073" s="72"/>
      <c r="AC1073" s="72"/>
      <c r="AD1073" s="72"/>
      <c r="AE1073" s="72"/>
      <c r="AG1073" s="127"/>
      <c r="AN1073" s="72"/>
      <c r="AO1073" s="72"/>
      <c r="AP1073" s="72"/>
      <c r="AQ1073" s="72"/>
      <c r="AR1073" s="72"/>
      <c r="AS1073" s="72"/>
      <c r="AT1073" s="72"/>
      <c r="AU1073" s="72"/>
    </row>
    <row r="1074" spans="27:48" x14ac:dyDescent="0.2">
      <c r="AA1074" s="72"/>
      <c r="AB1074" s="72"/>
      <c r="AC1074" s="72"/>
      <c r="AD1074" s="72"/>
      <c r="AE1074" s="72"/>
      <c r="AG1074" s="127"/>
      <c r="AN1074" s="72"/>
      <c r="AO1074" s="72"/>
      <c r="AP1074" s="72"/>
      <c r="AQ1074" s="72"/>
      <c r="AR1074" s="72"/>
      <c r="AS1074" s="72"/>
      <c r="AT1074" s="72"/>
      <c r="AU1074" s="72"/>
    </row>
    <row r="1075" spans="27:48" x14ac:dyDescent="0.2">
      <c r="AA1075" s="72"/>
      <c r="AB1075" s="72"/>
      <c r="AC1075" s="72"/>
      <c r="AD1075" s="72"/>
      <c r="AE1075" s="72"/>
      <c r="AG1075" s="127"/>
      <c r="AN1075" s="72"/>
      <c r="AO1075" s="72"/>
      <c r="AP1075" s="72"/>
      <c r="AQ1075" s="72"/>
      <c r="AR1075" s="72"/>
      <c r="AS1075" s="72"/>
      <c r="AT1075" s="72"/>
      <c r="AU1075" s="72"/>
    </row>
    <row r="1076" spans="27:48" x14ac:dyDescent="0.2">
      <c r="AA1076" s="72"/>
      <c r="AB1076" s="72"/>
      <c r="AC1076" s="72"/>
      <c r="AD1076" s="72"/>
      <c r="AE1076" s="72"/>
      <c r="AG1076" s="127"/>
      <c r="AN1076" s="72"/>
      <c r="AO1076" s="72"/>
      <c r="AP1076" s="72"/>
      <c r="AQ1076" s="72"/>
      <c r="AR1076" s="72"/>
      <c r="AS1076" s="72"/>
      <c r="AT1076" s="72"/>
      <c r="AU1076" s="72"/>
    </row>
    <row r="1077" spans="27:48" x14ac:dyDescent="0.2">
      <c r="AA1077" s="72"/>
      <c r="AB1077" s="72"/>
      <c r="AC1077" s="72"/>
      <c r="AD1077" s="72"/>
      <c r="AE1077" s="72"/>
      <c r="AG1077" s="127"/>
      <c r="AN1077" s="72"/>
      <c r="AO1077" s="72"/>
      <c r="AP1077" s="72"/>
      <c r="AQ1077" s="72"/>
      <c r="AR1077" s="72"/>
      <c r="AS1077" s="72"/>
      <c r="AT1077" s="72"/>
      <c r="AU1077" s="72"/>
    </row>
    <row r="1078" spans="27:48" x14ac:dyDescent="0.2">
      <c r="AA1078" s="72"/>
      <c r="AB1078" s="72"/>
      <c r="AC1078" s="72"/>
      <c r="AD1078" s="72"/>
      <c r="AE1078" s="72"/>
      <c r="AG1078" s="127"/>
      <c r="AN1078" s="72"/>
      <c r="AO1078" s="72"/>
      <c r="AP1078" s="72"/>
      <c r="AQ1078" s="72"/>
      <c r="AR1078" s="72"/>
      <c r="AS1078" s="72"/>
      <c r="AT1078" s="72"/>
      <c r="AU1078" s="72"/>
    </row>
    <row r="1079" spans="27:48" x14ac:dyDescent="0.2">
      <c r="AA1079" s="72"/>
      <c r="AB1079" s="72"/>
      <c r="AC1079" s="72"/>
      <c r="AD1079" s="72"/>
      <c r="AE1079" s="72"/>
      <c r="AG1079" s="127"/>
      <c r="AN1079" s="72"/>
      <c r="AO1079" s="72"/>
      <c r="AP1079" s="72"/>
      <c r="AQ1079" s="72"/>
      <c r="AR1079" s="72"/>
      <c r="AS1079" s="72"/>
      <c r="AT1079" s="72"/>
      <c r="AU1079" s="72"/>
    </row>
    <row r="1080" spans="27:48" x14ac:dyDescent="0.2">
      <c r="AA1080" s="72"/>
      <c r="AB1080" s="72"/>
      <c r="AC1080" s="72"/>
      <c r="AD1080" s="72"/>
      <c r="AE1080" s="72"/>
      <c r="AG1080" s="127"/>
      <c r="AN1080" s="72"/>
      <c r="AO1080" s="72"/>
      <c r="AP1080" s="72"/>
      <c r="AQ1080" s="72"/>
      <c r="AR1080" s="72"/>
      <c r="AS1080" s="72"/>
      <c r="AT1080" s="72"/>
      <c r="AU1080" s="72"/>
    </row>
    <row r="1081" spans="27:48" x14ac:dyDescent="0.2">
      <c r="AA1081" s="72"/>
      <c r="AB1081" s="72"/>
      <c r="AC1081" s="72"/>
      <c r="AD1081" s="72"/>
      <c r="AE1081" s="72"/>
      <c r="AG1081" s="127"/>
      <c r="AN1081" s="72"/>
      <c r="AO1081" s="72"/>
      <c r="AP1081" s="72"/>
      <c r="AQ1081" s="72"/>
      <c r="AR1081" s="72"/>
      <c r="AS1081" s="72"/>
      <c r="AT1081" s="72"/>
      <c r="AU1081" s="72"/>
      <c r="AV1081" s="72"/>
    </row>
    <row r="1082" spans="27:48" x14ac:dyDescent="0.2">
      <c r="AA1082" s="72"/>
      <c r="AB1082" s="72"/>
      <c r="AC1082" s="72"/>
      <c r="AD1082" s="72"/>
      <c r="AE1082" s="72"/>
      <c r="AG1082" s="127"/>
      <c r="AN1082" s="72"/>
      <c r="AO1082" s="72"/>
      <c r="AP1082" s="72"/>
      <c r="AQ1082" s="72"/>
      <c r="AR1082" s="72"/>
      <c r="AS1082" s="72"/>
      <c r="AT1082" s="72"/>
      <c r="AU1082" s="72"/>
    </row>
    <row r="1083" spans="27:48" x14ac:dyDescent="0.2">
      <c r="AA1083" s="72"/>
      <c r="AB1083" s="72"/>
      <c r="AC1083" s="72"/>
      <c r="AD1083" s="72"/>
      <c r="AE1083" s="72"/>
      <c r="AG1083" s="127"/>
      <c r="AN1083" s="72"/>
      <c r="AO1083" s="72"/>
      <c r="AP1083" s="72"/>
      <c r="AQ1083" s="72"/>
      <c r="AR1083" s="72"/>
      <c r="AS1083" s="72"/>
      <c r="AT1083" s="72"/>
      <c r="AU1083" s="72"/>
      <c r="AV1083" s="72"/>
    </row>
    <row r="1084" spans="27:48" x14ac:dyDescent="0.2">
      <c r="AA1084" s="72"/>
      <c r="AB1084" s="72"/>
      <c r="AC1084" s="72"/>
      <c r="AD1084" s="72"/>
      <c r="AE1084" s="72"/>
      <c r="AG1084" s="127"/>
      <c r="AN1084" s="72"/>
      <c r="AO1084" s="72"/>
      <c r="AP1084" s="72"/>
      <c r="AQ1084" s="72"/>
      <c r="AR1084" s="72"/>
      <c r="AS1084" s="72"/>
      <c r="AT1084" s="72"/>
      <c r="AU1084" s="72"/>
    </row>
    <row r="1085" spans="27:48" x14ac:dyDescent="0.2">
      <c r="AA1085" s="72"/>
      <c r="AB1085" s="72"/>
      <c r="AC1085" s="72"/>
      <c r="AD1085" s="72"/>
      <c r="AE1085" s="72"/>
      <c r="AG1085" s="127"/>
      <c r="AN1085" s="72"/>
      <c r="AO1085" s="72"/>
      <c r="AP1085" s="72"/>
      <c r="AQ1085" s="72"/>
      <c r="AR1085" s="72"/>
      <c r="AS1085" s="72"/>
      <c r="AT1085" s="72"/>
      <c r="AU1085" s="72"/>
    </row>
    <row r="1086" spans="27:48" x14ac:dyDescent="0.2">
      <c r="AA1086" s="72"/>
      <c r="AB1086" s="72"/>
      <c r="AC1086" s="72"/>
      <c r="AD1086" s="72"/>
      <c r="AE1086" s="72"/>
      <c r="AG1086" s="127"/>
      <c r="AN1086" s="72"/>
      <c r="AO1086" s="72"/>
      <c r="AP1086" s="72"/>
      <c r="AQ1086" s="72"/>
      <c r="AR1086" s="72"/>
      <c r="AS1086" s="72"/>
      <c r="AT1086" s="72"/>
      <c r="AU1086" s="72"/>
    </row>
    <row r="1087" spans="27:48" x14ac:dyDescent="0.2">
      <c r="AA1087" s="72"/>
      <c r="AB1087" s="72"/>
      <c r="AC1087" s="72"/>
      <c r="AD1087" s="72"/>
      <c r="AE1087" s="72"/>
      <c r="AG1087" s="127"/>
      <c r="AN1087" s="72"/>
      <c r="AO1087" s="72"/>
      <c r="AP1087" s="72"/>
      <c r="AQ1087" s="72"/>
      <c r="AR1087" s="72"/>
      <c r="AS1087" s="72"/>
      <c r="AT1087" s="72"/>
      <c r="AU1087" s="72"/>
    </row>
    <row r="1088" spans="27:48" x14ac:dyDescent="0.2">
      <c r="AA1088" s="72"/>
      <c r="AB1088" s="72"/>
      <c r="AC1088" s="72"/>
      <c r="AD1088" s="72"/>
      <c r="AE1088" s="72"/>
      <c r="AG1088" s="127"/>
      <c r="AN1088" s="72"/>
      <c r="AO1088" s="72"/>
      <c r="AP1088" s="72"/>
      <c r="AQ1088" s="72"/>
      <c r="AR1088" s="72"/>
      <c r="AS1088" s="72"/>
      <c r="AT1088" s="72"/>
      <c r="AU1088" s="72"/>
    </row>
    <row r="1089" spans="27:47" x14ac:dyDescent="0.2">
      <c r="AA1089" s="72"/>
      <c r="AB1089" s="72"/>
      <c r="AC1089" s="72"/>
      <c r="AD1089" s="72"/>
      <c r="AE1089" s="72"/>
      <c r="AG1089" s="127"/>
      <c r="AN1089" s="72"/>
      <c r="AO1089" s="72"/>
      <c r="AP1089" s="72"/>
      <c r="AQ1089" s="72"/>
      <c r="AR1089" s="72"/>
      <c r="AS1089" s="72"/>
      <c r="AT1089" s="72"/>
      <c r="AU1089" s="72"/>
    </row>
    <row r="1090" spans="27:47" x14ac:dyDescent="0.2">
      <c r="AA1090" s="72"/>
      <c r="AB1090" s="72"/>
      <c r="AC1090" s="72"/>
      <c r="AD1090" s="72"/>
      <c r="AE1090" s="72"/>
      <c r="AG1090" s="127"/>
      <c r="AN1090" s="72"/>
      <c r="AO1090" s="72"/>
      <c r="AP1090" s="72"/>
      <c r="AQ1090" s="72"/>
      <c r="AR1090" s="72"/>
      <c r="AS1090" s="72"/>
      <c r="AT1090" s="72"/>
      <c r="AU1090" s="72"/>
    </row>
    <row r="1091" spans="27:47" x14ac:dyDescent="0.2">
      <c r="AA1091" s="72"/>
      <c r="AB1091" s="72"/>
      <c r="AC1091" s="72"/>
      <c r="AD1091" s="72"/>
      <c r="AE1091" s="72"/>
      <c r="AG1091" s="127"/>
      <c r="AN1091" s="72"/>
      <c r="AO1091" s="72"/>
      <c r="AP1091" s="72"/>
      <c r="AQ1091" s="72"/>
      <c r="AR1091" s="72"/>
      <c r="AS1091" s="72"/>
      <c r="AT1091" s="72"/>
      <c r="AU1091" s="72"/>
    </row>
    <row r="1092" spans="27:47" x14ac:dyDescent="0.2">
      <c r="AA1092" s="72"/>
      <c r="AB1092" s="72"/>
      <c r="AC1092" s="72"/>
      <c r="AD1092" s="72"/>
      <c r="AE1092" s="72"/>
      <c r="AG1092" s="127"/>
      <c r="AN1092" s="72"/>
      <c r="AO1092" s="72"/>
      <c r="AP1092" s="72"/>
      <c r="AQ1092" s="72"/>
      <c r="AR1092" s="72"/>
      <c r="AS1092" s="72"/>
      <c r="AT1092" s="72"/>
      <c r="AU1092" s="72"/>
    </row>
    <row r="1093" spans="27:47" x14ac:dyDescent="0.2">
      <c r="AA1093" s="72"/>
      <c r="AB1093" s="72"/>
      <c r="AC1093" s="72"/>
      <c r="AD1093" s="72"/>
      <c r="AE1093" s="72"/>
      <c r="AG1093" s="127"/>
      <c r="AN1093" s="72"/>
      <c r="AO1093" s="72"/>
      <c r="AP1093" s="72"/>
      <c r="AQ1093" s="72"/>
      <c r="AR1093" s="72"/>
      <c r="AS1093" s="72"/>
      <c r="AT1093" s="72"/>
      <c r="AU1093" s="72"/>
    </row>
    <row r="1094" spans="27:47" x14ac:dyDescent="0.2">
      <c r="AA1094" s="72"/>
      <c r="AB1094" s="72"/>
      <c r="AC1094" s="72"/>
      <c r="AD1094" s="72"/>
      <c r="AE1094" s="72"/>
      <c r="AG1094" s="127"/>
      <c r="AN1094" s="72"/>
      <c r="AO1094" s="72"/>
      <c r="AP1094" s="72"/>
      <c r="AQ1094" s="72"/>
      <c r="AR1094" s="72"/>
      <c r="AS1094" s="72"/>
      <c r="AT1094" s="72"/>
      <c r="AU1094" s="72"/>
    </row>
    <row r="1095" spans="27:47" x14ac:dyDescent="0.2">
      <c r="AA1095" s="72"/>
      <c r="AB1095" s="72"/>
      <c r="AC1095" s="72"/>
      <c r="AD1095" s="72"/>
      <c r="AE1095" s="72"/>
      <c r="AG1095" s="127"/>
      <c r="AN1095" s="72"/>
      <c r="AO1095" s="72"/>
      <c r="AP1095" s="72"/>
      <c r="AQ1095" s="72"/>
      <c r="AR1095" s="72"/>
      <c r="AS1095" s="72"/>
      <c r="AT1095" s="72"/>
      <c r="AU1095" s="72"/>
    </row>
    <row r="1096" spans="27:47" x14ac:dyDescent="0.2">
      <c r="AA1096" s="72"/>
      <c r="AB1096" s="72"/>
      <c r="AC1096" s="72"/>
      <c r="AD1096" s="72"/>
      <c r="AE1096" s="72"/>
      <c r="AG1096" s="127"/>
      <c r="AN1096" s="72"/>
      <c r="AO1096" s="72"/>
      <c r="AP1096" s="72"/>
      <c r="AQ1096" s="72"/>
      <c r="AR1096" s="72"/>
      <c r="AS1096" s="72"/>
      <c r="AT1096" s="72"/>
      <c r="AU1096" s="72"/>
    </row>
    <row r="1097" spans="27:47" x14ac:dyDescent="0.2">
      <c r="AA1097" s="72"/>
      <c r="AB1097" s="72"/>
      <c r="AC1097" s="72"/>
      <c r="AD1097" s="72"/>
      <c r="AE1097" s="72"/>
      <c r="AG1097" s="127"/>
      <c r="AN1097" s="72"/>
      <c r="AO1097" s="72"/>
      <c r="AP1097" s="72"/>
      <c r="AQ1097" s="72"/>
      <c r="AR1097" s="72"/>
      <c r="AS1097" s="72"/>
      <c r="AT1097" s="72"/>
      <c r="AU1097" s="72"/>
    </row>
    <row r="1098" spans="27:47" x14ac:dyDescent="0.2">
      <c r="AA1098" s="72"/>
      <c r="AB1098" s="72"/>
      <c r="AC1098" s="72"/>
      <c r="AD1098" s="72"/>
      <c r="AE1098" s="72"/>
      <c r="AG1098" s="127"/>
      <c r="AN1098" s="72"/>
      <c r="AO1098" s="72"/>
      <c r="AP1098" s="72"/>
      <c r="AQ1098" s="72"/>
      <c r="AR1098" s="72"/>
      <c r="AS1098" s="72"/>
      <c r="AT1098" s="72"/>
      <c r="AU1098" s="72"/>
    </row>
    <row r="1099" spans="27:47" x14ac:dyDescent="0.2">
      <c r="AA1099" s="72"/>
      <c r="AB1099" s="72"/>
      <c r="AC1099" s="72"/>
      <c r="AD1099" s="72"/>
      <c r="AE1099" s="72"/>
      <c r="AG1099" s="127"/>
      <c r="AN1099" s="72"/>
      <c r="AO1099" s="72"/>
      <c r="AP1099" s="72"/>
      <c r="AQ1099" s="72"/>
      <c r="AR1099" s="72"/>
      <c r="AS1099" s="72"/>
      <c r="AT1099" s="72"/>
      <c r="AU1099" s="72"/>
    </row>
    <row r="1100" spans="27:47" x14ac:dyDescent="0.2">
      <c r="AA1100" s="72"/>
      <c r="AB1100" s="72"/>
      <c r="AC1100" s="72"/>
      <c r="AD1100" s="72"/>
      <c r="AE1100" s="72"/>
      <c r="AG1100" s="127"/>
      <c r="AN1100" s="72"/>
      <c r="AO1100" s="72"/>
      <c r="AP1100" s="72"/>
      <c r="AQ1100" s="72"/>
      <c r="AR1100" s="72"/>
      <c r="AS1100" s="72"/>
      <c r="AT1100" s="72"/>
      <c r="AU1100" s="72"/>
    </row>
    <row r="1101" spans="27:47" x14ac:dyDescent="0.2">
      <c r="AA1101" s="72"/>
      <c r="AB1101" s="72"/>
      <c r="AC1101" s="72"/>
      <c r="AD1101" s="72"/>
      <c r="AE1101" s="72"/>
      <c r="AG1101" s="127"/>
      <c r="AN1101" s="72"/>
      <c r="AO1101" s="72"/>
      <c r="AP1101" s="72"/>
      <c r="AQ1101" s="72"/>
      <c r="AR1101" s="72"/>
      <c r="AS1101" s="72"/>
      <c r="AT1101" s="72"/>
      <c r="AU1101" s="72"/>
    </row>
    <row r="1102" spans="27:47" x14ac:dyDescent="0.2">
      <c r="AA1102" s="72"/>
      <c r="AB1102" s="72"/>
      <c r="AC1102" s="72"/>
      <c r="AD1102" s="72"/>
      <c r="AE1102" s="72"/>
      <c r="AG1102" s="127"/>
      <c r="AN1102" s="72"/>
      <c r="AO1102" s="72"/>
      <c r="AP1102" s="72"/>
      <c r="AQ1102" s="72"/>
      <c r="AR1102" s="72"/>
      <c r="AS1102" s="72"/>
      <c r="AT1102" s="72"/>
      <c r="AU1102" s="72"/>
    </row>
    <row r="1103" spans="27:47" x14ac:dyDescent="0.2">
      <c r="AA1103" s="72"/>
      <c r="AB1103" s="72"/>
      <c r="AC1103" s="72"/>
      <c r="AD1103" s="72"/>
      <c r="AE1103" s="72"/>
      <c r="AG1103" s="127"/>
      <c r="AN1103" s="72"/>
      <c r="AO1103" s="72"/>
      <c r="AP1103" s="72"/>
      <c r="AQ1103" s="72"/>
      <c r="AR1103" s="72"/>
      <c r="AS1103" s="72"/>
      <c r="AT1103" s="72"/>
      <c r="AU1103" s="72"/>
    </row>
    <row r="1104" spans="27:47" x14ac:dyDescent="0.2">
      <c r="AA1104" s="72"/>
      <c r="AB1104" s="72"/>
      <c r="AC1104" s="72"/>
      <c r="AD1104" s="72"/>
      <c r="AE1104" s="72"/>
      <c r="AG1104" s="127"/>
      <c r="AN1104" s="72"/>
      <c r="AO1104" s="72"/>
      <c r="AP1104" s="72"/>
      <c r="AQ1104" s="72"/>
      <c r="AR1104" s="72"/>
      <c r="AS1104" s="72"/>
      <c r="AT1104" s="72"/>
      <c r="AU1104" s="72"/>
    </row>
    <row r="1105" spans="27:47" x14ac:dyDescent="0.2">
      <c r="AA1105" s="72"/>
      <c r="AB1105" s="72"/>
      <c r="AC1105" s="72"/>
      <c r="AD1105" s="72"/>
      <c r="AE1105" s="72"/>
      <c r="AG1105" s="127"/>
      <c r="AN1105" s="72"/>
      <c r="AO1105" s="72"/>
      <c r="AP1105" s="72"/>
      <c r="AQ1105" s="72"/>
      <c r="AR1105" s="72"/>
      <c r="AS1105" s="72"/>
      <c r="AT1105" s="72"/>
      <c r="AU1105" s="72"/>
    </row>
    <row r="1106" spans="27:47" x14ac:dyDescent="0.2">
      <c r="AA1106" s="72"/>
      <c r="AB1106" s="72"/>
      <c r="AC1106" s="72"/>
      <c r="AD1106" s="72"/>
      <c r="AE1106" s="72"/>
      <c r="AG1106" s="127"/>
      <c r="AN1106" s="72"/>
      <c r="AO1106" s="72"/>
      <c r="AP1106" s="72"/>
      <c r="AQ1106" s="72"/>
      <c r="AR1106" s="72"/>
      <c r="AS1106" s="72"/>
      <c r="AT1106" s="72"/>
      <c r="AU1106" s="72"/>
    </row>
    <row r="1107" spans="27:47" x14ac:dyDescent="0.2">
      <c r="AA1107" s="72"/>
      <c r="AB1107" s="72"/>
      <c r="AC1107" s="72"/>
      <c r="AD1107" s="72"/>
      <c r="AE1107" s="72"/>
      <c r="AG1107" s="127"/>
      <c r="AN1107" s="72"/>
      <c r="AO1107" s="72"/>
      <c r="AP1107" s="72"/>
      <c r="AQ1107" s="72"/>
      <c r="AR1107" s="72"/>
      <c r="AS1107" s="72"/>
      <c r="AT1107" s="72"/>
      <c r="AU1107" s="72"/>
    </row>
    <row r="1108" spans="27:47" x14ac:dyDescent="0.2">
      <c r="AA1108" s="72"/>
      <c r="AB1108" s="72"/>
      <c r="AC1108" s="72"/>
      <c r="AD1108" s="72"/>
      <c r="AE1108" s="72"/>
      <c r="AG1108" s="127"/>
      <c r="AN1108" s="72"/>
      <c r="AO1108" s="72"/>
      <c r="AP1108" s="72"/>
      <c r="AQ1108" s="72"/>
      <c r="AR1108" s="72"/>
      <c r="AS1108" s="72"/>
      <c r="AT1108" s="72"/>
      <c r="AU1108" s="72"/>
    </row>
    <row r="1109" spans="27:47" x14ac:dyDescent="0.2">
      <c r="AA1109" s="72"/>
      <c r="AB1109" s="72"/>
      <c r="AC1109" s="72"/>
      <c r="AD1109" s="72"/>
      <c r="AE1109" s="72"/>
      <c r="AG1109" s="127"/>
      <c r="AN1109" s="72"/>
      <c r="AO1109" s="72"/>
      <c r="AP1109" s="72"/>
      <c r="AQ1109" s="72"/>
      <c r="AR1109" s="72"/>
      <c r="AS1109" s="72"/>
      <c r="AT1109" s="72"/>
      <c r="AU1109" s="72"/>
    </row>
    <row r="1110" spans="27:47" x14ac:dyDescent="0.2">
      <c r="AA1110" s="72"/>
      <c r="AB1110" s="72"/>
      <c r="AC1110" s="72"/>
      <c r="AD1110" s="72"/>
      <c r="AE1110" s="72"/>
      <c r="AG1110" s="127"/>
      <c r="AN1110" s="72"/>
      <c r="AO1110" s="72"/>
      <c r="AP1110" s="72"/>
      <c r="AQ1110" s="72"/>
      <c r="AR1110" s="72"/>
      <c r="AS1110" s="72"/>
      <c r="AT1110" s="72"/>
      <c r="AU1110" s="72"/>
    </row>
    <row r="1111" spans="27:47" x14ac:dyDescent="0.2">
      <c r="AA1111" s="72"/>
      <c r="AB1111" s="72"/>
      <c r="AC1111" s="72"/>
      <c r="AD1111" s="72"/>
      <c r="AE1111" s="72"/>
      <c r="AG1111" s="127"/>
      <c r="AN1111" s="72"/>
      <c r="AO1111" s="72"/>
      <c r="AP1111" s="72"/>
      <c r="AQ1111" s="72"/>
      <c r="AR1111" s="72"/>
      <c r="AS1111" s="72"/>
      <c r="AT1111" s="72"/>
      <c r="AU1111" s="72"/>
    </row>
    <row r="1112" spans="27:47" x14ac:dyDescent="0.2">
      <c r="AA1112" s="72"/>
      <c r="AB1112" s="72"/>
      <c r="AC1112" s="72"/>
      <c r="AD1112" s="72"/>
      <c r="AE1112" s="72"/>
      <c r="AG1112" s="127"/>
      <c r="AN1112" s="72"/>
      <c r="AO1112" s="72"/>
      <c r="AP1112" s="72"/>
      <c r="AQ1112" s="72"/>
      <c r="AR1112" s="72"/>
      <c r="AS1112" s="72"/>
      <c r="AT1112" s="72"/>
      <c r="AU1112" s="72"/>
    </row>
    <row r="1113" spans="27:47" x14ac:dyDescent="0.2">
      <c r="AA1113" s="72"/>
      <c r="AB1113" s="72"/>
      <c r="AC1113" s="72"/>
      <c r="AD1113" s="72"/>
      <c r="AE1113" s="72"/>
      <c r="AG1113" s="127"/>
      <c r="AN1113" s="72"/>
      <c r="AO1113" s="72"/>
      <c r="AP1113" s="72"/>
      <c r="AQ1113" s="72"/>
      <c r="AR1113" s="72"/>
      <c r="AS1113" s="72"/>
      <c r="AT1113" s="72"/>
      <c r="AU1113" s="72"/>
    </row>
    <row r="1114" spans="27:47" x14ac:dyDescent="0.2">
      <c r="AA1114" s="72"/>
      <c r="AB1114" s="72"/>
      <c r="AC1114" s="72"/>
      <c r="AD1114" s="72"/>
      <c r="AE1114" s="72"/>
      <c r="AG1114" s="127"/>
      <c r="AN1114" s="72"/>
      <c r="AO1114" s="72"/>
      <c r="AP1114" s="72"/>
      <c r="AQ1114" s="72"/>
      <c r="AR1114" s="72"/>
      <c r="AS1114" s="72"/>
      <c r="AT1114" s="72"/>
      <c r="AU1114" s="72"/>
    </row>
    <row r="1115" spans="27:47" x14ac:dyDescent="0.2">
      <c r="AA1115" s="72"/>
      <c r="AB1115" s="72"/>
      <c r="AC1115" s="72"/>
      <c r="AD1115" s="72"/>
      <c r="AE1115" s="72"/>
      <c r="AG1115" s="127"/>
      <c r="AN1115" s="72"/>
      <c r="AO1115" s="72"/>
      <c r="AP1115" s="72"/>
      <c r="AQ1115" s="72"/>
      <c r="AR1115" s="72"/>
      <c r="AS1115" s="72"/>
      <c r="AT1115" s="72"/>
      <c r="AU1115" s="72"/>
    </row>
    <row r="1116" spans="27:47" x14ac:dyDescent="0.2">
      <c r="AA1116" s="72"/>
      <c r="AB1116" s="72"/>
      <c r="AC1116" s="72"/>
      <c r="AD1116" s="72"/>
      <c r="AE1116" s="72"/>
      <c r="AG1116" s="127"/>
      <c r="AN1116" s="72"/>
      <c r="AO1116" s="72"/>
      <c r="AP1116" s="72"/>
      <c r="AQ1116" s="72"/>
      <c r="AR1116" s="72"/>
      <c r="AS1116" s="72"/>
      <c r="AT1116" s="72"/>
      <c r="AU1116" s="72"/>
    </row>
    <row r="1117" spans="27:47" x14ac:dyDescent="0.2">
      <c r="AA1117" s="72"/>
      <c r="AB1117" s="72"/>
      <c r="AC1117" s="72"/>
      <c r="AD1117" s="72"/>
      <c r="AE1117" s="72"/>
      <c r="AG1117" s="127"/>
      <c r="AN1117" s="72"/>
      <c r="AO1117" s="72"/>
      <c r="AP1117" s="72"/>
      <c r="AQ1117" s="72"/>
      <c r="AR1117" s="72"/>
      <c r="AS1117" s="72"/>
      <c r="AT1117" s="72"/>
      <c r="AU1117" s="72"/>
    </row>
    <row r="1118" spans="27:47" x14ac:dyDescent="0.2">
      <c r="AA1118" s="72"/>
      <c r="AB1118" s="72"/>
      <c r="AC1118" s="72"/>
      <c r="AD1118" s="72"/>
      <c r="AE1118" s="72"/>
      <c r="AG1118" s="127"/>
      <c r="AN1118" s="72"/>
      <c r="AO1118" s="72"/>
      <c r="AP1118" s="72"/>
      <c r="AQ1118" s="72"/>
      <c r="AR1118" s="72"/>
      <c r="AS1118" s="72"/>
      <c r="AT1118" s="72"/>
      <c r="AU1118" s="72"/>
    </row>
    <row r="1119" spans="27:47" x14ac:dyDescent="0.2">
      <c r="AA1119" s="72"/>
      <c r="AB1119" s="72"/>
      <c r="AC1119" s="72"/>
      <c r="AD1119" s="72"/>
      <c r="AE1119" s="72"/>
      <c r="AG1119" s="127"/>
      <c r="AN1119" s="72"/>
      <c r="AO1119" s="72"/>
      <c r="AP1119" s="72"/>
      <c r="AQ1119" s="72"/>
      <c r="AR1119" s="72"/>
      <c r="AS1119" s="72"/>
      <c r="AT1119" s="72"/>
      <c r="AU1119" s="72"/>
    </row>
    <row r="1120" spans="27:47" x14ac:dyDescent="0.2">
      <c r="AA1120" s="72"/>
      <c r="AB1120" s="72"/>
      <c r="AC1120" s="72"/>
      <c r="AD1120" s="72"/>
      <c r="AE1120" s="72"/>
      <c r="AG1120" s="127"/>
      <c r="AN1120" s="72"/>
      <c r="AO1120" s="72"/>
      <c r="AP1120" s="72"/>
      <c r="AQ1120" s="72"/>
      <c r="AR1120" s="72"/>
      <c r="AS1120" s="72"/>
      <c r="AT1120" s="72"/>
      <c r="AU1120" s="72"/>
    </row>
    <row r="1121" spans="27:47" x14ac:dyDescent="0.2">
      <c r="AA1121" s="72"/>
      <c r="AB1121" s="72"/>
      <c r="AC1121" s="72"/>
      <c r="AD1121" s="72"/>
      <c r="AE1121" s="72"/>
      <c r="AG1121" s="127"/>
      <c r="AN1121" s="72"/>
      <c r="AO1121" s="72"/>
      <c r="AP1121" s="72"/>
      <c r="AQ1121" s="72"/>
      <c r="AR1121" s="72"/>
      <c r="AS1121" s="72"/>
      <c r="AT1121" s="72"/>
      <c r="AU1121" s="72"/>
    </row>
    <row r="1122" spans="27:47" x14ac:dyDescent="0.2">
      <c r="AA1122" s="72"/>
      <c r="AB1122" s="72"/>
      <c r="AC1122" s="72"/>
      <c r="AD1122" s="72"/>
      <c r="AE1122" s="72"/>
      <c r="AG1122" s="127"/>
      <c r="AN1122" s="72"/>
      <c r="AO1122" s="72"/>
      <c r="AP1122" s="72"/>
      <c r="AQ1122" s="72"/>
      <c r="AR1122" s="72"/>
      <c r="AS1122" s="72"/>
      <c r="AT1122" s="72"/>
      <c r="AU1122" s="72"/>
    </row>
    <row r="1123" spans="27:47" x14ac:dyDescent="0.2">
      <c r="AA1123" s="72"/>
      <c r="AB1123" s="72"/>
      <c r="AC1123" s="72"/>
      <c r="AD1123" s="72"/>
      <c r="AE1123" s="72"/>
      <c r="AG1123" s="127"/>
      <c r="AN1123" s="72"/>
      <c r="AO1123" s="72"/>
      <c r="AP1123" s="72"/>
      <c r="AQ1123" s="72"/>
      <c r="AR1123" s="72"/>
      <c r="AS1123" s="72"/>
      <c r="AT1123" s="72"/>
      <c r="AU1123" s="72"/>
    </row>
    <row r="1124" spans="27:47" x14ac:dyDescent="0.2">
      <c r="AA1124" s="72"/>
      <c r="AB1124" s="72"/>
      <c r="AC1124" s="72"/>
      <c r="AD1124" s="72"/>
      <c r="AE1124" s="72"/>
      <c r="AG1124" s="127"/>
      <c r="AN1124" s="72"/>
      <c r="AO1124" s="72"/>
      <c r="AP1124" s="72"/>
      <c r="AQ1124" s="72"/>
      <c r="AR1124" s="72"/>
      <c r="AS1124" s="72"/>
      <c r="AT1124" s="72"/>
      <c r="AU1124" s="72"/>
    </row>
    <row r="1125" spans="27:47" x14ac:dyDescent="0.2">
      <c r="AA1125" s="72"/>
      <c r="AB1125" s="72"/>
      <c r="AC1125" s="72"/>
      <c r="AD1125" s="72"/>
      <c r="AE1125" s="72"/>
      <c r="AG1125" s="127"/>
      <c r="AN1125" s="72"/>
      <c r="AO1125" s="72"/>
      <c r="AP1125" s="72"/>
      <c r="AQ1125" s="72"/>
      <c r="AR1125" s="72"/>
      <c r="AS1125" s="72"/>
      <c r="AT1125" s="72"/>
      <c r="AU1125" s="72"/>
    </row>
    <row r="1126" spans="27:47" x14ac:dyDescent="0.2">
      <c r="AA1126" s="72"/>
      <c r="AB1126" s="72"/>
      <c r="AC1126" s="72"/>
      <c r="AD1126" s="72"/>
      <c r="AE1126" s="72"/>
      <c r="AG1126" s="127"/>
      <c r="AN1126" s="72"/>
      <c r="AO1126" s="72"/>
      <c r="AP1126" s="72"/>
      <c r="AQ1126" s="72"/>
      <c r="AR1126" s="72"/>
      <c r="AS1126" s="72"/>
      <c r="AT1126" s="72"/>
      <c r="AU1126" s="72"/>
    </row>
    <row r="1127" spans="27:47" x14ac:dyDescent="0.2">
      <c r="AA1127" s="72"/>
      <c r="AB1127" s="72"/>
      <c r="AC1127" s="72"/>
      <c r="AD1127" s="72"/>
      <c r="AE1127" s="72"/>
      <c r="AG1127" s="127"/>
      <c r="AN1127" s="72"/>
      <c r="AO1127" s="72"/>
      <c r="AP1127" s="72"/>
      <c r="AQ1127" s="72"/>
      <c r="AR1127" s="72"/>
      <c r="AS1127" s="72"/>
      <c r="AT1127" s="72"/>
      <c r="AU1127" s="72"/>
    </row>
    <row r="1128" spans="27:47" x14ac:dyDescent="0.2">
      <c r="AA1128" s="72"/>
      <c r="AB1128" s="72"/>
      <c r="AC1128" s="72"/>
      <c r="AD1128" s="72"/>
      <c r="AE1128" s="72"/>
      <c r="AG1128" s="127"/>
      <c r="AN1128" s="72"/>
      <c r="AO1128" s="72"/>
      <c r="AP1128" s="72"/>
      <c r="AQ1128" s="72"/>
      <c r="AR1128" s="72"/>
      <c r="AS1128" s="72"/>
      <c r="AT1128" s="72"/>
      <c r="AU1128" s="72"/>
    </row>
    <row r="1129" spans="27:47" x14ac:dyDescent="0.2">
      <c r="AA1129" s="72"/>
      <c r="AB1129" s="72"/>
      <c r="AC1129" s="72"/>
      <c r="AD1129" s="72"/>
      <c r="AE1129" s="72"/>
      <c r="AG1129" s="127"/>
      <c r="AN1129" s="72"/>
      <c r="AO1129" s="72"/>
      <c r="AP1129" s="72"/>
      <c r="AQ1129" s="72"/>
      <c r="AR1129" s="72"/>
      <c r="AS1129" s="72"/>
      <c r="AT1129" s="72"/>
      <c r="AU1129" s="72"/>
    </row>
    <row r="1130" spans="27:47" x14ac:dyDescent="0.2">
      <c r="AA1130" s="72"/>
      <c r="AB1130" s="72"/>
      <c r="AC1130" s="72"/>
      <c r="AD1130" s="72"/>
      <c r="AE1130" s="72"/>
      <c r="AG1130" s="127"/>
      <c r="AN1130" s="72"/>
      <c r="AO1130" s="72"/>
      <c r="AP1130" s="72"/>
      <c r="AQ1130" s="72"/>
      <c r="AR1130" s="72"/>
      <c r="AS1130" s="72"/>
      <c r="AT1130" s="72"/>
      <c r="AU1130" s="72"/>
    </row>
    <row r="1131" spans="27:47" x14ac:dyDescent="0.2">
      <c r="AA1131" s="72"/>
      <c r="AB1131" s="72"/>
      <c r="AC1131" s="72"/>
      <c r="AD1131" s="72"/>
      <c r="AE1131" s="72"/>
      <c r="AG1131" s="127"/>
      <c r="AN1131" s="72"/>
      <c r="AO1131" s="72"/>
      <c r="AP1131" s="72"/>
      <c r="AQ1131" s="72"/>
      <c r="AR1131" s="72"/>
      <c r="AS1131" s="72"/>
      <c r="AT1131" s="72"/>
      <c r="AU1131" s="72"/>
    </row>
    <row r="1132" spans="27:47" x14ac:dyDescent="0.2">
      <c r="AA1132" s="72"/>
      <c r="AB1132" s="72"/>
      <c r="AC1132" s="72"/>
      <c r="AD1132" s="72"/>
      <c r="AE1132" s="72"/>
      <c r="AG1132" s="127"/>
      <c r="AN1132" s="72"/>
      <c r="AO1132" s="72"/>
      <c r="AP1132" s="72"/>
      <c r="AQ1132" s="72"/>
      <c r="AR1132" s="72"/>
      <c r="AS1132" s="72"/>
      <c r="AT1132" s="72"/>
      <c r="AU1132" s="72"/>
    </row>
    <row r="1133" spans="27:47" x14ac:dyDescent="0.2">
      <c r="AA1133" s="72"/>
      <c r="AB1133" s="72"/>
      <c r="AC1133" s="72"/>
      <c r="AD1133" s="72"/>
      <c r="AE1133" s="72"/>
      <c r="AG1133" s="127"/>
      <c r="AN1133" s="72"/>
      <c r="AO1133" s="72"/>
      <c r="AP1133" s="72"/>
      <c r="AQ1133" s="72"/>
      <c r="AR1133" s="72"/>
      <c r="AS1133" s="72"/>
      <c r="AT1133" s="72"/>
      <c r="AU1133" s="72"/>
    </row>
    <row r="1134" spans="27:47" x14ac:dyDescent="0.2">
      <c r="AA1134" s="72"/>
      <c r="AB1134" s="72"/>
      <c r="AC1134" s="72"/>
      <c r="AD1134" s="72"/>
      <c r="AE1134" s="72"/>
      <c r="AG1134" s="127"/>
      <c r="AN1134" s="72"/>
      <c r="AO1134" s="72"/>
      <c r="AP1134" s="72"/>
      <c r="AQ1134" s="72"/>
      <c r="AR1134" s="72"/>
      <c r="AS1134" s="72"/>
      <c r="AT1134" s="72"/>
      <c r="AU1134" s="72"/>
    </row>
    <row r="1135" spans="27:47" x14ac:dyDescent="0.2">
      <c r="AA1135" s="72"/>
      <c r="AB1135" s="72"/>
      <c r="AC1135" s="72"/>
      <c r="AD1135" s="72"/>
      <c r="AE1135" s="72"/>
      <c r="AG1135" s="127"/>
      <c r="AN1135" s="72"/>
      <c r="AO1135" s="72"/>
      <c r="AP1135" s="72"/>
      <c r="AQ1135" s="72"/>
      <c r="AR1135" s="72"/>
      <c r="AS1135" s="72"/>
      <c r="AT1135" s="72"/>
      <c r="AU1135" s="72"/>
    </row>
    <row r="1136" spans="27:47" x14ac:dyDescent="0.2">
      <c r="AA1136" s="72"/>
      <c r="AB1136" s="72"/>
      <c r="AC1136" s="72"/>
      <c r="AD1136" s="72"/>
      <c r="AE1136" s="72"/>
      <c r="AG1136" s="127"/>
      <c r="AN1136" s="72"/>
      <c r="AO1136" s="72"/>
      <c r="AP1136" s="72"/>
      <c r="AQ1136" s="72"/>
      <c r="AR1136" s="72"/>
      <c r="AS1136" s="72"/>
      <c r="AT1136" s="72"/>
      <c r="AU1136" s="72"/>
    </row>
    <row r="1137" spans="27:47" x14ac:dyDescent="0.2">
      <c r="AA1137" s="72"/>
      <c r="AB1137" s="72"/>
      <c r="AC1137" s="72"/>
      <c r="AD1137" s="72"/>
      <c r="AE1137" s="72"/>
      <c r="AG1137" s="127"/>
      <c r="AN1137" s="72"/>
      <c r="AO1137" s="72"/>
      <c r="AP1137" s="72"/>
      <c r="AQ1137" s="72"/>
      <c r="AR1137" s="72"/>
      <c r="AS1137" s="72"/>
      <c r="AT1137" s="72"/>
      <c r="AU1137" s="72"/>
    </row>
    <row r="1138" spans="27:47" x14ac:dyDescent="0.2">
      <c r="AA1138" s="72"/>
      <c r="AB1138" s="72"/>
      <c r="AC1138" s="72"/>
      <c r="AD1138" s="72"/>
      <c r="AE1138" s="72"/>
      <c r="AG1138" s="127"/>
      <c r="AN1138" s="72"/>
      <c r="AO1138" s="72"/>
      <c r="AP1138" s="72"/>
      <c r="AQ1138" s="72"/>
      <c r="AR1138" s="72"/>
      <c r="AS1138" s="72"/>
      <c r="AT1138" s="72"/>
      <c r="AU1138" s="72"/>
    </row>
    <row r="1139" spans="27:47" x14ac:dyDescent="0.2">
      <c r="AA1139" s="72"/>
      <c r="AB1139" s="72"/>
      <c r="AC1139" s="72"/>
      <c r="AD1139" s="72"/>
      <c r="AE1139" s="72"/>
      <c r="AG1139" s="127"/>
      <c r="AN1139" s="72"/>
      <c r="AO1139" s="72"/>
      <c r="AP1139" s="72"/>
      <c r="AQ1139" s="72"/>
      <c r="AR1139" s="72"/>
      <c r="AS1139" s="72"/>
      <c r="AT1139" s="72"/>
      <c r="AU1139" s="72"/>
    </row>
    <row r="1140" spans="27:47" x14ac:dyDescent="0.2">
      <c r="AA1140" s="72"/>
      <c r="AB1140" s="72"/>
      <c r="AC1140" s="72"/>
      <c r="AD1140" s="72"/>
      <c r="AE1140" s="72"/>
      <c r="AG1140" s="127"/>
      <c r="AN1140" s="72"/>
      <c r="AO1140" s="72"/>
      <c r="AP1140" s="72"/>
      <c r="AQ1140" s="72"/>
      <c r="AR1140" s="72"/>
      <c r="AS1140" s="72"/>
      <c r="AT1140" s="72"/>
      <c r="AU1140" s="72"/>
    </row>
    <row r="1141" spans="27:47" x14ac:dyDescent="0.2">
      <c r="AA1141" s="72"/>
      <c r="AB1141" s="72"/>
      <c r="AC1141" s="72"/>
      <c r="AD1141" s="72"/>
      <c r="AE1141" s="72"/>
      <c r="AG1141" s="127"/>
      <c r="AN1141" s="72"/>
      <c r="AO1141" s="72"/>
      <c r="AP1141" s="72"/>
      <c r="AQ1141" s="72"/>
      <c r="AR1141" s="72"/>
      <c r="AS1141" s="72"/>
      <c r="AT1141" s="72"/>
      <c r="AU1141" s="72"/>
    </row>
    <row r="1142" spans="27:47" x14ac:dyDescent="0.2">
      <c r="AA1142" s="72"/>
      <c r="AB1142" s="72"/>
      <c r="AC1142" s="72"/>
      <c r="AD1142" s="72"/>
      <c r="AE1142" s="72"/>
      <c r="AG1142" s="127"/>
      <c r="AN1142" s="72"/>
      <c r="AO1142" s="72"/>
      <c r="AP1142" s="72"/>
      <c r="AQ1142" s="72"/>
      <c r="AR1142" s="72"/>
      <c r="AS1142" s="72"/>
      <c r="AT1142" s="72"/>
      <c r="AU1142" s="72"/>
    </row>
    <row r="1143" spans="27:47" x14ac:dyDescent="0.2">
      <c r="AA1143" s="72"/>
      <c r="AB1143" s="72"/>
      <c r="AC1143" s="72"/>
      <c r="AD1143" s="72"/>
      <c r="AE1143" s="72"/>
      <c r="AG1143" s="127"/>
      <c r="AN1143" s="72"/>
      <c r="AO1143" s="72"/>
      <c r="AP1143" s="72"/>
      <c r="AQ1143" s="72"/>
      <c r="AR1143" s="72"/>
      <c r="AS1143" s="72"/>
      <c r="AT1143" s="72"/>
      <c r="AU1143" s="72"/>
    </row>
    <row r="1144" spans="27:47" x14ac:dyDescent="0.2">
      <c r="AA1144" s="72"/>
      <c r="AB1144" s="72"/>
      <c r="AC1144" s="72"/>
      <c r="AD1144" s="72"/>
      <c r="AE1144" s="72"/>
      <c r="AG1144" s="127"/>
      <c r="AN1144" s="72"/>
      <c r="AO1144" s="72"/>
      <c r="AP1144" s="72"/>
      <c r="AQ1144" s="72"/>
      <c r="AR1144" s="72"/>
      <c r="AS1144" s="72"/>
      <c r="AT1144" s="72"/>
      <c r="AU1144" s="72"/>
    </row>
    <row r="1145" spans="27:47" x14ac:dyDescent="0.2">
      <c r="AA1145" s="72"/>
      <c r="AB1145" s="72"/>
      <c r="AC1145" s="72"/>
      <c r="AD1145" s="72"/>
      <c r="AE1145" s="72"/>
      <c r="AG1145" s="127"/>
      <c r="AN1145" s="72"/>
      <c r="AO1145" s="72"/>
      <c r="AP1145" s="72"/>
      <c r="AQ1145" s="72"/>
      <c r="AR1145" s="72"/>
      <c r="AS1145" s="72"/>
      <c r="AT1145" s="72"/>
      <c r="AU1145" s="72"/>
    </row>
    <row r="1146" spans="27:47" x14ac:dyDescent="0.2">
      <c r="AA1146" s="72"/>
      <c r="AB1146" s="72"/>
      <c r="AC1146" s="72"/>
      <c r="AD1146" s="72"/>
      <c r="AE1146" s="72"/>
      <c r="AG1146" s="127"/>
      <c r="AN1146" s="72"/>
      <c r="AO1146" s="72"/>
      <c r="AP1146" s="72"/>
      <c r="AQ1146" s="72"/>
      <c r="AR1146" s="72"/>
      <c r="AS1146" s="72"/>
      <c r="AT1146" s="72"/>
      <c r="AU1146" s="72"/>
    </row>
    <row r="1147" spans="27:47" x14ac:dyDescent="0.2">
      <c r="AA1147" s="72"/>
      <c r="AB1147" s="72"/>
      <c r="AC1147" s="72"/>
      <c r="AD1147" s="72"/>
      <c r="AE1147" s="72"/>
      <c r="AG1147" s="127"/>
      <c r="AN1147" s="72"/>
      <c r="AO1147" s="72"/>
      <c r="AP1147" s="72"/>
      <c r="AQ1147" s="72"/>
      <c r="AR1147" s="72"/>
      <c r="AS1147" s="72"/>
      <c r="AT1147" s="72"/>
      <c r="AU1147" s="72"/>
    </row>
    <row r="1148" spans="27:47" x14ac:dyDescent="0.2">
      <c r="AA1148" s="72"/>
      <c r="AB1148" s="72"/>
      <c r="AC1148" s="72"/>
      <c r="AD1148" s="72"/>
      <c r="AE1148" s="72"/>
      <c r="AG1148" s="127"/>
      <c r="AN1148" s="72"/>
      <c r="AO1148" s="72"/>
      <c r="AP1148" s="72"/>
      <c r="AQ1148" s="72"/>
      <c r="AR1148" s="72"/>
      <c r="AS1148" s="72"/>
      <c r="AT1148" s="72"/>
      <c r="AU1148" s="72"/>
    </row>
    <row r="1149" spans="27:47" x14ac:dyDescent="0.2">
      <c r="AA1149" s="72"/>
      <c r="AB1149" s="72"/>
      <c r="AC1149" s="72"/>
      <c r="AD1149" s="72"/>
      <c r="AE1149" s="72"/>
      <c r="AG1149" s="127"/>
      <c r="AN1149" s="72"/>
      <c r="AO1149" s="72"/>
      <c r="AP1149" s="72"/>
      <c r="AQ1149" s="72"/>
      <c r="AR1149" s="72"/>
      <c r="AS1149" s="72"/>
      <c r="AT1149" s="72"/>
      <c r="AU1149" s="72"/>
    </row>
    <row r="1150" spans="27:47" x14ac:dyDescent="0.2">
      <c r="AA1150" s="72"/>
      <c r="AB1150" s="72"/>
      <c r="AC1150" s="72"/>
      <c r="AD1150" s="72"/>
      <c r="AE1150" s="72"/>
      <c r="AG1150" s="127"/>
      <c r="AN1150" s="72"/>
      <c r="AO1150" s="72"/>
      <c r="AP1150" s="72"/>
      <c r="AQ1150" s="72"/>
      <c r="AR1150" s="72"/>
      <c r="AS1150" s="72"/>
      <c r="AT1150" s="72"/>
      <c r="AU1150" s="72"/>
    </row>
    <row r="1151" spans="27:47" x14ac:dyDescent="0.2">
      <c r="AA1151" s="72"/>
      <c r="AB1151" s="72"/>
      <c r="AC1151" s="72"/>
      <c r="AD1151" s="72"/>
      <c r="AE1151" s="72"/>
      <c r="AG1151" s="127"/>
      <c r="AN1151" s="72"/>
      <c r="AO1151" s="72"/>
      <c r="AP1151" s="72"/>
      <c r="AQ1151" s="72"/>
      <c r="AR1151" s="72"/>
      <c r="AS1151" s="72"/>
      <c r="AT1151" s="72"/>
      <c r="AU1151" s="72"/>
    </row>
    <row r="1152" spans="27:47" x14ac:dyDescent="0.2">
      <c r="AA1152" s="72"/>
      <c r="AB1152" s="72"/>
      <c r="AC1152" s="72"/>
      <c r="AD1152" s="72"/>
      <c r="AE1152" s="72"/>
      <c r="AG1152" s="127"/>
      <c r="AN1152" s="72"/>
      <c r="AO1152" s="72"/>
      <c r="AP1152" s="72"/>
      <c r="AQ1152" s="72"/>
      <c r="AR1152" s="72"/>
      <c r="AS1152" s="72"/>
      <c r="AT1152" s="72"/>
      <c r="AU1152" s="72"/>
    </row>
    <row r="1153" spans="27:48" x14ac:dyDescent="0.2">
      <c r="AA1153" s="72"/>
      <c r="AB1153" s="72"/>
      <c r="AC1153" s="72"/>
      <c r="AD1153" s="72"/>
      <c r="AE1153" s="72"/>
      <c r="AG1153" s="127"/>
      <c r="AN1153" s="72"/>
      <c r="AO1153" s="72"/>
      <c r="AP1153" s="72"/>
      <c r="AQ1153" s="72"/>
      <c r="AR1153" s="72"/>
      <c r="AS1153" s="72"/>
      <c r="AT1153" s="72"/>
      <c r="AU1153" s="72"/>
    </row>
    <row r="1154" spans="27:48" x14ac:dyDescent="0.2">
      <c r="AA1154" s="72"/>
      <c r="AB1154" s="72"/>
      <c r="AC1154" s="72"/>
      <c r="AD1154" s="72"/>
      <c r="AE1154" s="72"/>
      <c r="AG1154" s="127"/>
      <c r="AN1154" s="72"/>
      <c r="AO1154" s="72"/>
      <c r="AP1154" s="72"/>
      <c r="AQ1154" s="72"/>
      <c r="AR1154" s="72"/>
      <c r="AS1154" s="72"/>
      <c r="AT1154" s="72"/>
      <c r="AU1154" s="72"/>
    </row>
    <row r="1155" spans="27:48" x14ac:dyDescent="0.2">
      <c r="AA1155" s="72"/>
      <c r="AB1155" s="72"/>
      <c r="AC1155" s="72"/>
      <c r="AD1155" s="72"/>
      <c r="AE1155" s="72"/>
      <c r="AG1155" s="127"/>
      <c r="AN1155" s="72"/>
      <c r="AO1155" s="72"/>
      <c r="AP1155" s="72"/>
      <c r="AQ1155" s="72"/>
      <c r="AR1155" s="72"/>
      <c r="AS1155" s="72"/>
      <c r="AT1155" s="72"/>
      <c r="AU1155" s="72"/>
    </row>
    <row r="1156" spans="27:48" x14ac:dyDescent="0.2">
      <c r="AA1156" s="72"/>
      <c r="AB1156" s="72"/>
      <c r="AC1156" s="72"/>
      <c r="AD1156" s="72"/>
      <c r="AE1156" s="72"/>
      <c r="AG1156" s="127"/>
      <c r="AN1156" s="72"/>
      <c r="AO1156" s="72"/>
      <c r="AP1156" s="72"/>
      <c r="AQ1156" s="72"/>
      <c r="AR1156" s="72"/>
      <c r="AS1156" s="72"/>
      <c r="AT1156" s="72"/>
      <c r="AU1156" s="72"/>
    </row>
    <row r="1157" spans="27:48" x14ac:dyDescent="0.2">
      <c r="AA1157" s="72"/>
      <c r="AB1157" s="72"/>
      <c r="AC1157" s="72"/>
      <c r="AD1157" s="72"/>
      <c r="AE1157" s="72"/>
      <c r="AG1157" s="127"/>
      <c r="AN1157" s="72"/>
      <c r="AO1157" s="72"/>
      <c r="AP1157" s="72"/>
      <c r="AQ1157" s="72"/>
      <c r="AR1157" s="72"/>
      <c r="AS1157" s="72"/>
      <c r="AT1157" s="72"/>
      <c r="AU1157" s="72"/>
      <c r="AV1157" s="72"/>
    </row>
    <row r="1158" spans="27:48" x14ac:dyDescent="0.2">
      <c r="AA1158" s="72"/>
      <c r="AB1158" s="72"/>
      <c r="AC1158" s="72"/>
      <c r="AD1158" s="72"/>
      <c r="AE1158" s="72"/>
      <c r="AG1158" s="127"/>
      <c r="AN1158" s="72"/>
      <c r="AO1158" s="72"/>
      <c r="AP1158" s="72"/>
      <c r="AQ1158" s="72"/>
      <c r="AR1158" s="72"/>
      <c r="AS1158" s="72"/>
      <c r="AT1158" s="72"/>
      <c r="AU1158" s="72"/>
    </row>
    <row r="1159" spans="27:48" x14ac:dyDescent="0.2">
      <c r="AA1159" s="72"/>
      <c r="AB1159" s="72"/>
      <c r="AC1159" s="72"/>
      <c r="AD1159" s="72"/>
      <c r="AE1159" s="72"/>
      <c r="AG1159" s="127"/>
      <c r="AN1159" s="72"/>
      <c r="AO1159" s="72"/>
      <c r="AP1159" s="72"/>
      <c r="AQ1159" s="72"/>
      <c r="AR1159" s="72"/>
      <c r="AS1159" s="72"/>
      <c r="AT1159" s="72"/>
      <c r="AU1159" s="72"/>
    </row>
    <row r="1160" spans="27:48" x14ac:dyDescent="0.2">
      <c r="AA1160" s="72"/>
      <c r="AB1160" s="72"/>
      <c r="AC1160" s="72"/>
      <c r="AD1160" s="72"/>
      <c r="AE1160" s="72"/>
      <c r="AG1160" s="127"/>
      <c r="AN1160" s="72"/>
      <c r="AO1160" s="72"/>
      <c r="AP1160" s="72"/>
      <c r="AQ1160" s="72"/>
      <c r="AR1160" s="72"/>
      <c r="AS1160" s="72"/>
      <c r="AT1160" s="72"/>
      <c r="AU1160" s="72"/>
    </row>
    <row r="1161" spans="27:48" x14ac:dyDescent="0.2">
      <c r="AA1161" s="72"/>
      <c r="AB1161" s="72"/>
      <c r="AC1161" s="72"/>
      <c r="AD1161" s="72"/>
      <c r="AE1161" s="72"/>
      <c r="AG1161" s="127"/>
      <c r="AN1161" s="72"/>
      <c r="AO1161" s="72"/>
      <c r="AP1161" s="72"/>
      <c r="AQ1161" s="72"/>
      <c r="AR1161" s="72"/>
      <c r="AS1161" s="72"/>
      <c r="AT1161" s="72"/>
      <c r="AU1161" s="72"/>
    </row>
    <row r="1162" spans="27:48" x14ac:dyDescent="0.2">
      <c r="AA1162" s="72"/>
      <c r="AB1162" s="72"/>
      <c r="AC1162" s="72"/>
      <c r="AD1162" s="72"/>
      <c r="AE1162" s="72"/>
      <c r="AG1162" s="127"/>
      <c r="AN1162" s="72"/>
      <c r="AO1162" s="72"/>
      <c r="AP1162" s="72"/>
      <c r="AQ1162" s="72"/>
      <c r="AR1162" s="72"/>
      <c r="AS1162" s="72"/>
      <c r="AT1162" s="72"/>
      <c r="AU1162" s="72"/>
    </row>
    <row r="1163" spans="27:48" x14ac:dyDescent="0.2">
      <c r="AA1163" s="72"/>
      <c r="AB1163" s="72"/>
      <c r="AC1163" s="72"/>
      <c r="AD1163" s="72"/>
      <c r="AE1163" s="72"/>
      <c r="AG1163" s="127"/>
      <c r="AN1163" s="72"/>
      <c r="AO1163" s="72"/>
      <c r="AP1163" s="72"/>
      <c r="AQ1163" s="72"/>
      <c r="AR1163" s="72"/>
      <c r="AS1163" s="72"/>
      <c r="AT1163" s="72"/>
      <c r="AU1163" s="72"/>
    </row>
    <row r="1164" spans="27:48" x14ac:dyDescent="0.2">
      <c r="AA1164" s="72"/>
      <c r="AB1164" s="72"/>
      <c r="AC1164" s="72"/>
      <c r="AD1164" s="72"/>
      <c r="AE1164" s="72"/>
      <c r="AG1164" s="127"/>
      <c r="AN1164" s="72"/>
      <c r="AO1164" s="72"/>
      <c r="AP1164" s="72"/>
      <c r="AQ1164" s="72"/>
      <c r="AR1164" s="72"/>
      <c r="AS1164" s="72"/>
      <c r="AT1164" s="72"/>
      <c r="AU1164" s="72"/>
    </row>
    <row r="1165" spans="27:48" x14ac:dyDescent="0.2">
      <c r="AA1165" s="72"/>
      <c r="AB1165" s="72"/>
      <c r="AC1165" s="72"/>
      <c r="AD1165" s="72"/>
      <c r="AE1165" s="72"/>
      <c r="AG1165" s="127"/>
      <c r="AN1165" s="72"/>
      <c r="AO1165" s="72"/>
      <c r="AP1165" s="72"/>
      <c r="AQ1165" s="72"/>
      <c r="AR1165" s="72"/>
      <c r="AS1165" s="72"/>
      <c r="AT1165" s="72"/>
      <c r="AU1165" s="72"/>
    </row>
    <row r="1166" spans="27:48" x14ac:dyDescent="0.2">
      <c r="AA1166" s="72"/>
      <c r="AB1166" s="72"/>
      <c r="AC1166" s="72"/>
      <c r="AD1166" s="72"/>
      <c r="AE1166" s="72"/>
      <c r="AG1166" s="127"/>
      <c r="AN1166" s="72"/>
      <c r="AO1166" s="72"/>
      <c r="AP1166" s="72"/>
      <c r="AQ1166" s="72"/>
      <c r="AR1166" s="72"/>
      <c r="AS1166" s="72"/>
      <c r="AT1166" s="72"/>
      <c r="AU1166" s="72"/>
    </row>
    <row r="1167" spans="27:48" x14ac:dyDescent="0.2">
      <c r="AA1167" s="72"/>
      <c r="AB1167" s="72"/>
      <c r="AC1167" s="72"/>
      <c r="AD1167" s="72"/>
      <c r="AE1167" s="72"/>
      <c r="AG1167" s="127"/>
      <c r="AN1167" s="72"/>
      <c r="AO1167" s="72"/>
      <c r="AP1167" s="72"/>
      <c r="AQ1167" s="72"/>
      <c r="AR1167" s="72"/>
      <c r="AS1167" s="72"/>
      <c r="AT1167" s="72"/>
      <c r="AU1167" s="72"/>
    </row>
    <row r="1168" spans="27:48" x14ac:dyDescent="0.2">
      <c r="AA1168" s="72"/>
      <c r="AB1168" s="72"/>
      <c r="AC1168" s="72"/>
      <c r="AD1168" s="72"/>
      <c r="AE1168" s="72"/>
      <c r="AG1168" s="127"/>
      <c r="AN1168" s="72"/>
      <c r="AO1168" s="72"/>
      <c r="AP1168" s="72"/>
      <c r="AQ1168" s="72"/>
      <c r="AR1168" s="72"/>
      <c r="AS1168" s="72"/>
      <c r="AT1168" s="72"/>
      <c r="AU1168" s="72"/>
    </row>
    <row r="1169" spans="27:64" x14ac:dyDescent="0.2">
      <c r="AA1169" s="72"/>
      <c r="AB1169" s="72"/>
      <c r="AC1169" s="72"/>
      <c r="AD1169" s="72"/>
      <c r="AE1169" s="72"/>
      <c r="AG1169" s="127"/>
      <c r="AN1169" s="72"/>
      <c r="AO1169" s="72"/>
      <c r="AP1169" s="72"/>
      <c r="AQ1169" s="72"/>
      <c r="AR1169" s="72"/>
      <c r="AS1169" s="72"/>
      <c r="AT1169" s="72"/>
      <c r="AU1169" s="72"/>
    </row>
    <row r="1170" spans="27:64" x14ac:dyDescent="0.2">
      <c r="AA1170" s="72"/>
      <c r="AB1170" s="72"/>
      <c r="AC1170" s="72"/>
      <c r="AD1170" s="72"/>
      <c r="AE1170" s="72"/>
      <c r="AG1170" s="127"/>
      <c r="AN1170" s="72"/>
      <c r="AO1170" s="72"/>
      <c r="AP1170" s="72"/>
      <c r="AQ1170" s="72"/>
      <c r="AR1170" s="72"/>
      <c r="AS1170" s="72"/>
      <c r="AT1170" s="72"/>
      <c r="AU1170" s="72"/>
    </row>
    <row r="1171" spans="27:64" x14ac:dyDescent="0.2">
      <c r="AA1171" s="72"/>
      <c r="AB1171" s="72"/>
      <c r="AC1171" s="72"/>
      <c r="AD1171" s="72"/>
      <c r="AE1171" s="72"/>
      <c r="AG1171" s="127"/>
      <c r="AN1171" s="72"/>
      <c r="AO1171" s="72"/>
      <c r="AP1171" s="72"/>
      <c r="AQ1171" s="72"/>
      <c r="AR1171" s="72"/>
      <c r="AS1171" s="72"/>
      <c r="AT1171" s="72"/>
      <c r="AU1171" s="72"/>
    </row>
    <row r="1172" spans="27:64" x14ac:dyDescent="0.2">
      <c r="AA1172" s="72"/>
      <c r="AB1172" s="72"/>
      <c r="AC1172" s="72"/>
      <c r="AD1172" s="72"/>
      <c r="AE1172" s="72"/>
      <c r="AG1172" s="127"/>
      <c r="AN1172" s="72"/>
      <c r="AO1172" s="72"/>
      <c r="AP1172" s="72"/>
      <c r="AQ1172" s="72"/>
      <c r="AR1172" s="72"/>
      <c r="AS1172" s="72"/>
      <c r="AT1172" s="72"/>
      <c r="AU1172" s="72"/>
    </row>
    <row r="1173" spans="27:64" x14ac:dyDescent="0.2">
      <c r="AA1173" s="72"/>
      <c r="AB1173" s="72"/>
      <c r="AC1173" s="72"/>
      <c r="AD1173" s="72"/>
      <c r="AE1173" s="72"/>
      <c r="AG1173" s="127"/>
      <c r="AN1173" s="72"/>
      <c r="AO1173" s="72"/>
      <c r="AP1173" s="72"/>
      <c r="AQ1173" s="72"/>
      <c r="AR1173" s="72"/>
      <c r="AS1173" s="72"/>
      <c r="AT1173" s="72"/>
      <c r="AU1173" s="72"/>
    </row>
    <row r="1174" spans="27:64" x14ac:dyDescent="0.2">
      <c r="AA1174" s="72"/>
      <c r="AB1174" s="72"/>
      <c r="AC1174" s="72"/>
      <c r="AD1174" s="72"/>
      <c r="AE1174" s="72"/>
      <c r="AG1174" s="127"/>
      <c r="AN1174" s="72"/>
      <c r="AO1174" s="72"/>
      <c r="AP1174" s="72"/>
      <c r="AQ1174" s="72"/>
      <c r="AR1174" s="72"/>
      <c r="AS1174" s="72"/>
      <c r="AT1174" s="72"/>
      <c r="AU1174" s="72"/>
    </row>
    <row r="1175" spans="27:64" x14ac:dyDescent="0.2">
      <c r="AA1175" s="72"/>
      <c r="AB1175" s="72"/>
      <c r="AC1175" s="72"/>
      <c r="AD1175" s="72"/>
      <c r="AE1175" s="72"/>
      <c r="AG1175" s="127"/>
      <c r="AN1175" s="72"/>
      <c r="AO1175" s="72"/>
      <c r="AP1175" s="72"/>
      <c r="AQ1175" s="72"/>
      <c r="AR1175" s="72"/>
      <c r="AS1175" s="72"/>
      <c r="AT1175" s="72"/>
      <c r="AU1175" s="72"/>
    </row>
    <row r="1176" spans="27:64" x14ac:dyDescent="0.2">
      <c r="AA1176" s="72"/>
      <c r="AB1176" s="72"/>
      <c r="AC1176" s="72"/>
      <c r="AD1176" s="72"/>
      <c r="AE1176" s="72"/>
      <c r="AG1176" s="127"/>
      <c r="AN1176" s="72"/>
      <c r="AO1176" s="72"/>
      <c r="AP1176" s="72"/>
      <c r="AQ1176" s="72"/>
      <c r="AR1176" s="72"/>
      <c r="AS1176" s="72"/>
      <c r="AT1176" s="72"/>
      <c r="AU1176" s="72"/>
    </row>
    <row r="1177" spans="27:64" x14ac:dyDescent="0.2">
      <c r="AA1177" s="72"/>
      <c r="AB1177" s="72"/>
      <c r="AC1177" s="72"/>
      <c r="AD1177" s="72"/>
      <c r="AE1177" s="72"/>
      <c r="AG1177" s="127"/>
      <c r="AN1177" s="72"/>
      <c r="AO1177" s="72"/>
      <c r="AP1177" s="72"/>
      <c r="AQ1177" s="72"/>
      <c r="AR1177" s="72"/>
      <c r="AS1177" s="72"/>
      <c r="AT1177" s="72"/>
      <c r="AU1177" s="72"/>
      <c r="AV1177" s="72"/>
      <c r="AW1177" s="72"/>
      <c r="AX1177" s="72"/>
      <c r="AY1177" s="72"/>
      <c r="AZ1177" s="72"/>
      <c r="BA1177" s="72"/>
      <c r="BB1177" s="72"/>
      <c r="BC1177" s="72"/>
      <c r="BD1177" s="72"/>
      <c r="BE1177" s="72"/>
      <c r="BF1177" s="72"/>
      <c r="BG1177" s="72"/>
      <c r="BH1177" s="72"/>
      <c r="BI1177" s="72"/>
      <c r="BJ1177" s="72"/>
      <c r="BK1177" s="72"/>
      <c r="BL1177" s="72"/>
    </row>
    <row r="1178" spans="27:64" x14ac:dyDescent="0.2">
      <c r="AA1178" s="72"/>
      <c r="AB1178" s="72"/>
      <c r="AC1178" s="72"/>
      <c r="AD1178" s="72"/>
      <c r="AE1178" s="72"/>
      <c r="AG1178" s="127"/>
      <c r="AN1178" s="72"/>
      <c r="AO1178" s="72"/>
      <c r="AP1178" s="72"/>
      <c r="AQ1178" s="72"/>
      <c r="AR1178" s="72"/>
      <c r="AS1178" s="72"/>
      <c r="AT1178" s="72"/>
      <c r="AU1178" s="72"/>
    </row>
    <row r="1179" spans="27:64" x14ac:dyDescent="0.2">
      <c r="AA1179" s="72"/>
      <c r="AB1179" s="72"/>
      <c r="AC1179" s="72"/>
      <c r="AD1179" s="72"/>
      <c r="AE1179" s="72"/>
      <c r="AG1179" s="127"/>
      <c r="AN1179" s="72"/>
      <c r="AO1179" s="72"/>
      <c r="AP1179" s="72"/>
      <c r="AQ1179" s="72"/>
      <c r="AR1179" s="72"/>
      <c r="AS1179" s="72"/>
      <c r="AT1179" s="72"/>
      <c r="AU1179" s="72"/>
    </row>
    <row r="1180" spans="27:64" x14ac:dyDescent="0.2">
      <c r="AA1180" s="72"/>
      <c r="AB1180" s="72"/>
      <c r="AC1180" s="72"/>
      <c r="AD1180" s="72"/>
      <c r="AE1180" s="72"/>
      <c r="AG1180" s="127"/>
      <c r="AN1180" s="72"/>
      <c r="AO1180" s="72"/>
      <c r="AP1180" s="72"/>
      <c r="AQ1180" s="72"/>
      <c r="AR1180" s="72"/>
      <c r="AS1180" s="72"/>
      <c r="AT1180" s="72"/>
      <c r="AU1180" s="72"/>
    </row>
    <row r="1181" spans="27:64" x14ac:dyDescent="0.2">
      <c r="AA1181" s="72"/>
      <c r="AB1181" s="72"/>
      <c r="AC1181" s="72"/>
      <c r="AD1181" s="72"/>
      <c r="AE1181" s="72"/>
      <c r="AG1181" s="127"/>
      <c r="AN1181" s="72"/>
      <c r="AO1181" s="72"/>
      <c r="AP1181" s="72"/>
      <c r="AQ1181" s="72"/>
      <c r="AR1181" s="72"/>
      <c r="AS1181" s="72"/>
      <c r="AT1181" s="72"/>
      <c r="AU1181" s="72"/>
    </row>
    <row r="1182" spans="27:64" x14ac:dyDescent="0.2">
      <c r="AA1182" s="72"/>
      <c r="AB1182" s="72"/>
      <c r="AC1182" s="72"/>
      <c r="AD1182" s="72"/>
      <c r="AE1182" s="72"/>
      <c r="AG1182" s="127"/>
      <c r="AN1182" s="72"/>
      <c r="AO1182" s="72"/>
      <c r="AP1182" s="72"/>
      <c r="AQ1182" s="72"/>
      <c r="AR1182" s="72"/>
      <c r="AS1182" s="72"/>
      <c r="AT1182" s="72"/>
      <c r="AU1182" s="72"/>
    </row>
    <row r="1183" spans="27:64" x14ac:dyDescent="0.2">
      <c r="AA1183" s="72"/>
      <c r="AB1183" s="72"/>
      <c r="AC1183" s="72"/>
      <c r="AD1183" s="72"/>
      <c r="AE1183" s="72"/>
      <c r="AG1183" s="127"/>
      <c r="AN1183" s="72"/>
      <c r="AO1183" s="72"/>
      <c r="AP1183" s="72"/>
      <c r="AQ1183" s="72"/>
      <c r="AR1183" s="72"/>
      <c r="AS1183" s="72"/>
      <c r="AT1183" s="72"/>
      <c r="AU1183" s="72"/>
    </row>
    <row r="1184" spans="27:64" x14ac:dyDescent="0.2">
      <c r="AA1184" s="72"/>
      <c r="AB1184" s="72"/>
      <c r="AC1184" s="72"/>
      <c r="AD1184" s="72"/>
      <c r="AE1184" s="72"/>
      <c r="AG1184" s="127"/>
      <c r="AN1184" s="72"/>
      <c r="AO1184" s="72"/>
      <c r="AP1184" s="72"/>
      <c r="AQ1184" s="72"/>
      <c r="AR1184" s="72"/>
      <c r="AS1184" s="72"/>
      <c r="AT1184" s="72"/>
      <c r="AU1184" s="72"/>
    </row>
    <row r="1185" spans="27:48" x14ac:dyDescent="0.2">
      <c r="AA1185" s="72"/>
      <c r="AB1185" s="72"/>
      <c r="AC1185" s="72"/>
      <c r="AD1185" s="72"/>
      <c r="AE1185" s="72"/>
      <c r="AG1185" s="127"/>
      <c r="AN1185" s="72"/>
      <c r="AO1185" s="72"/>
      <c r="AP1185" s="72"/>
      <c r="AQ1185" s="72"/>
      <c r="AR1185" s="72"/>
      <c r="AS1185" s="72"/>
      <c r="AT1185" s="72"/>
      <c r="AU1185" s="72"/>
    </row>
    <row r="1186" spans="27:48" x14ac:dyDescent="0.2">
      <c r="AA1186" s="72"/>
      <c r="AB1186" s="72"/>
      <c r="AC1186" s="72"/>
      <c r="AD1186" s="72"/>
      <c r="AE1186" s="72"/>
      <c r="AG1186" s="127"/>
      <c r="AN1186" s="72"/>
      <c r="AO1186" s="72"/>
      <c r="AP1186" s="72"/>
      <c r="AQ1186" s="72"/>
      <c r="AR1186" s="72"/>
      <c r="AS1186" s="72"/>
      <c r="AT1186" s="72"/>
      <c r="AU1186" s="72"/>
    </row>
    <row r="1187" spans="27:48" x14ac:dyDescent="0.2">
      <c r="AA1187" s="72"/>
      <c r="AB1187" s="72"/>
      <c r="AC1187" s="72"/>
      <c r="AD1187" s="72"/>
      <c r="AE1187" s="72"/>
      <c r="AG1187" s="127"/>
      <c r="AN1187" s="72"/>
      <c r="AO1187" s="72"/>
      <c r="AP1187" s="72"/>
      <c r="AQ1187" s="72"/>
      <c r="AR1187" s="72"/>
      <c r="AS1187" s="72"/>
      <c r="AT1187" s="72"/>
      <c r="AU1187" s="72"/>
    </row>
    <row r="1188" spans="27:48" x14ac:dyDescent="0.2">
      <c r="AA1188" s="72"/>
      <c r="AB1188" s="72"/>
      <c r="AC1188" s="72"/>
      <c r="AD1188" s="72"/>
      <c r="AE1188" s="72"/>
      <c r="AG1188" s="127"/>
      <c r="AN1188" s="72"/>
      <c r="AO1188" s="72"/>
      <c r="AP1188" s="72"/>
      <c r="AQ1188" s="72"/>
      <c r="AR1188" s="72"/>
      <c r="AS1188" s="72"/>
      <c r="AT1188" s="72"/>
      <c r="AU1188" s="72"/>
    </row>
    <row r="1189" spans="27:48" x14ac:dyDescent="0.2">
      <c r="AA1189" s="72"/>
      <c r="AB1189" s="72"/>
      <c r="AC1189" s="72"/>
      <c r="AD1189" s="72"/>
      <c r="AE1189" s="72"/>
      <c r="AG1189" s="127"/>
      <c r="AN1189" s="72"/>
      <c r="AO1189" s="72"/>
      <c r="AP1189" s="72"/>
      <c r="AQ1189" s="72"/>
      <c r="AR1189" s="72"/>
      <c r="AS1189" s="72"/>
      <c r="AT1189" s="72"/>
      <c r="AU1189" s="72"/>
    </row>
    <row r="1190" spans="27:48" x14ac:dyDescent="0.2">
      <c r="AA1190" s="72"/>
      <c r="AB1190" s="72"/>
      <c r="AC1190" s="72"/>
      <c r="AD1190" s="72"/>
      <c r="AE1190" s="72"/>
      <c r="AG1190" s="127"/>
      <c r="AN1190" s="72"/>
      <c r="AO1190" s="72"/>
      <c r="AP1190" s="72"/>
      <c r="AQ1190" s="72"/>
      <c r="AR1190" s="72"/>
      <c r="AS1190" s="72"/>
      <c r="AT1190" s="72"/>
      <c r="AU1190" s="72"/>
      <c r="AV1190" s="72"/>
    </row>
    <row r="1191" spans="27:48" x14ac:dyDescent="0.2">
      <c r="AA1191" s="72"/>
      <c r="AB1191" s="72"/>
      <c r="AC1191" s="72"/>
      <c r="AD1191" s="72"/>
      <c r="AE1191" s="72"/>
      <c r="AG1191" s="127"/>
      <c r="AN1191" s="72"/>
      <c r="AO1191" s="72"/>
      <c r="AP1191" s="72"/>
      <c r="AQ1191" s="72"/>
      <c r="AR1191" s="72"/>
      <c r="AS1191" s="72"/>
      <c r="AT1191" s="72"/>
      <c r="AU1191" s="72"/>
    </row>
    <row r="1192" spans="27:48" x14ac:dyDescent="0.2">
      <c r="AA1192" s="72"/>
      <c r="AB1192" s="72"/>
      <c r="AC1192" s="72"/>
      <c r="AD1192" s="72"/>
      <c r="AE1192" s="72"/>
      <c r="AG1192" s="127"/>
      <c r="AN1192" s="72"/>
      <c r="AO1192" s="72"/>
      <c r="AP1192" s="72"/>
      <c r="AQ1192" s="72"/>
      <c r="AR1192" s="72"/>
      <c r="AS1192" s="72"/>
      <c r="AT1192" s="72"/>
      <c r="AU1192" s="72"/>
    </row>
    <row r="1193" spans="27:48" x14ac:dyDescent="0.2">
      <c r="AA1193" s="72"/>
      <c r="AB1193" s="72"/>
      <c r="AC1193" s="72"/>
      <c r="AD1193" s="72"/>
      <c r="AE1193" s="72"/>
      <c r="AG1193" s="127"/>
      <c r="AN1193" s="72"/>
      <c r="AO1193" s="72"/>
      <c r="AP1193" s="72"/>
      <c r="AQ1193" s="72"/>
      <c r="AR1193" s="72"/>
      <c r="AS1193" s="72"/>
      <c r="AT1193" s="72"/>
      <c r="AU1193" s="72"/>
      <c r="AV1193" s="72"/>
    </row>
    <row r="1194" spans="27:48" x14ac:dyDescent="0.2">
      <c r="AA1194" s="72"/>
      <c r="AB1194" s="72"/>
      <c r="AC1194" s="72"/>
      <c r="AD1194" s="72"/>
      <c r="AE1194" s="72"/>
      <c r="AG1194" s="127"/>
      <c r="AN1194" s="72"/>
      <c r="AO1194" s="72"/>
      <c r="AP1194" s="72"/>
      <c r="AQ1194" s="72"/>
      <c r="AR1194" s="72"/>
      <c r="AS1194" s="72"/>
      <c r="AT1194" s="72"/>
      <c r="AU1194" s="72"/>
    </row>
    <row r="1195" spans="27:48" x14ac:dyDescent="0.2">
      <c r="AA1195" s="72"/>
      <c r="AB1195" s="72"/>
      <c r="AC1195" s="72"/>
      <c r="AD1195" s="72"/>
      <c r="AE1195" s="72"/>
      <c r="AG1195" s="127"/>
      <c r="AN1195" s="72"/>
      <c r="AO1195" s="72"/>
      <c r="AP1195" s="72"/>
      <c r="AQ1195" s="72"/>
      <c r="AR1195" s="72"/>
      <c r="AS1195" s="72"/>
      <c r="AT1195" s="72"/>
      <c r="AU1195" s="72"/>
    </row>
    <row r="1196" spans="27:48" x14ac:dyDescent="0.2">
      <c r="AA1196" s="72"/>
      <c r="AB1196" s="72"/>
      <c r="AC1196" s="72"/>
      <c r="AD1196" s="72"/>
      <c r="AE1196" s="72"/>
      <c r="AG1196" s="127"/>
      <c r="AN1196" s="72"/>
      <c r="AO1196" s="72"/>
      <c r="AP1196" s="72"/>
      <c r="AQ1196" s="72"/>
      <c r="AR1196" s="72"/>
      <c r="AS1196" s="72"/>
      <c r="AT1196" s="72"/>
      <c r="AU1196" s="72"/>
    </row>
    <row r="1197" spans="27:48" x14ac:dyDescent="0.2">
      <c r="AA1197" s="72"/>
      <c r="AB1197" s="72"/>
      <c r="AC1197" s="72"/>
      <c r="AD1197" s="72"/>
      <c r="AE1197" s="72"/>
      <c r="AG1197" s="127"/>
      <c r="AN1197" s="72"/>
      <c r="AO1197" s="72"/>
      <c r="AP1197" s="72"/>
      <c r="AQ1197" s="72"/>
      <c r="AR1197" s="72"/>
      <c r="AS1197" s="72"/>
      <c r="AT1197" s="72"/>
      <c r="AU1197" s="72"/>
    </row>
    <row r="1198" spans="27:48" x14ac:dyDescent="0.2">
      <c r="AA1198" s="72"/>
      <c r="AB1198" s="72"/>
      <c r="AC1198" s="72"/>
      <c r="AD1198" s="72"/>
      <c r="AE1198" s="72"/>
      <c r="AG1198" s="127"/>
      <c r="AN1198" s="72"/>
      <c r="AO1198" s="72"/>
      <c r="AP1198" s="72"/>
      <c r="AQ1198" s="72"/>
      <c r="AR1198" s="72"/>
      <c r="AS1198" s="72"/>
      <c r="AT1198" s="72"/>
      <c r="AU1198" s="72"/>
    </row>
    <row r="1199" spans="27:48" x14ac:dyDescent="0.2">
      <c r="AA1199" s="72"/>
      <c r="AB1199" s="72"/>
      <c r="AC1199" s="72"/>
      <c r="AD1199" s="72"/>
      <c r="AE1199" s="72"/>
      <c r="AG1199" s="127"/>
      <c r="AN1199" s="72"/>
      <c r="AO1199" s="72"/>
      <c r="AP1199" s="72"/>
      <c r="AQ1199" s="72"/>
      <c r="AR1199" s="72"/>
      <c r="AS1199" s="72"/>
      <c r="AT1199" s="72"/>
      <c r="AU1199" s="72"/>
    </row>
    <row r="1200" spans="27:48" x14ac:dyDescent="0.2">
      <c r="AA1200" s="72"/>
      <c r="AB1200" s="72"/>
      <c r="AC1200" s="72"/>
      <c r="AD1200" s="72"/>
      <c r="AE1200" s="72"/>
      <c r="AG1200" s="127"/>
      <c r="AN1200" s="72"/>
      <c r="AO1200" s="72"/>
      <c r="AP1200" s="72"/>
      <c r="AQ1200" s="72"/>
      <c r="AR1200" s="72"/>
      <c r="AS1200" s="72"/>
      <c r="AT1200" s="72"/>
      <c r="AU1200" s="72"/>
    </row>
    <row r="1201" spans="27:48" x14ac:dyDescent="0.2">
      <c r="AA1201" s="72"/>
      <c r="AB1201" s="72"/>
      <c r="AC1201" s="72"/>
      <c r="AD1201" s="72"/>
      <c r="AE1201" s="72"/>
      <c r="AG1201" s="127"/>
      <c r="AN1201" s="72"/>
      <c r="AO1201" s="72"/>
      <c r="AP1201" s="72"/>
      <c r="AQ1201" s="72"/>
      <c r="AR1201" s="72"/>
      <c r="AS1201" s="72"/>
      <c r="AT1201" s="72"/>
      <c r="AU1201" s="72"/>
    </row>
    <row r="1202" spans="27:48" x14ac:dyDescent="0.2">
      <c r="AA1202" s="72"/>
      <c r="AB1202" s="72"/>
      <c r="AC1202" s="72"/>
      <c r="AD1202" s="72"/>
      <c r="AE1202" s="72"/>
      <c r="AG1202" s="127"/>
      <c r="AN1202" s="72"/>
      <c r="AO1202" s="72"/>
      <c r="AP1202" s="72"/>
      <c r="AQ1202" s="72"/>
      <c r="AR1202" s="72"/>
      <c r="AS1202" s="72"/>
      <c r="AT1202" s="72"/>
      <c r="AU1202" s="72"/>
    </row>
    <row r="1203" spans="27:48" x14ac:dyDescent="0.2">
      <c r="AA1203" s="72"/>
      <c r="AB1203" s="72"/>
      <c r="AC1203" s="72"/>
      <c r="AD1203" s="72"/>
      <c r="AE1203" s="72"/>
      <c r="AG1203" s="127"/>
      <c r="AN1203" s="72"/>
      <c r="AO1203" s="72"/>
      <c r="AP1203" s="72"/>
      <c r="AQ1203" s="72"/>
      <c r="AR1203" s="72"/>
      <c r="AS1203" s="72"/>
      <c r="AT1203" s="72"/>
      <c r="AU1203" s="72"/>
    </row>
    <row r="1204" spans="27:48" x14ac:dyDescent="0.2">
      <c r="AA1204" s="72"/>
      <c r="AB1204" s="72"/>
      <c r="AC1204" s="72"/>
      <c r="AD1204" s="72"/>
      <c r="AE1204" s="72"/>
      <c r="AG1204" s="127"/>
      <c r="AN1204" s="72"/>
      <c r="AO1204" s="72"/>
      <c r="AP1204" s="72"/>
      <c r="AQ1204" s="72"/>
      <c r="AR1204" s="72"/>
      <c r="AS1204" s="72"/>
      <c r="AT1204" s="72"/>
      <c r="AU1204" s="72"/>
    </row>
    <row r="1205" spans="27:48" x14ac:dyDescent="0.2">
      <c r="AA1205" s="72"/>
      <c r="AB1205" s="72"/>
      <c r="AC1205" s="72"/>
      <c r="AD1205" s="72"/>
      <c r="AE1205" s="72"/>
      <c r="AG1205" s="127"/>
      <c r="AN1205" s="72"/>
      <c r="AO1205" s="72"/>
      <c r="AP1205" s="72"/>
      <c r="AQ1205" s="72"/>
      <c r="AR1205" s="72"/>
      <c r="AS1205" s="72"/>
      <c r="AT1205" s="72"/>
      <c r="AU1205" s="72"/>
      <c r="AV1205" s="72"/>
    </row>
    <row r="1206" spans="27:48" x14ac:dyDescent="0.2">
      <c r="AA1206" s="72"/>
      <c r="AB1206" s="72"/>
      <c r="AC1206" s="72"/>
      <c r="AD1206" s="72"/>
      <c r="AE1206" s="72"/>
      <c r="AG1206" s="127"/>
      <c r="AN1206" s="72"/>
      <c r="AO1206" s="72"/>
      <c r="AP1206" s="72"/>
      <c r="AQ1206" s="72"/>
      <c r="AR1206" s="72"/>
      <c r="AS1206" s="72"/>
      <c r="AT1206" s="72"/>
      <c r="AU1206" s="72"/>
    </row>
    <row r="1207" spans="27:48" x14ac:dyDescent="0.2">
      <c r="AA1207" s="72"/>
      <c r="AB1207" s="72"/>
      <c r="AC1207" s="72"/>
      <c r="AD1207" s="72"/>
      <c r="AE1207" s="72"/>
      <c r="AG1207" s="127"/>
      <c r="AN1207" s="72"/>
      <c r="AO1207" s="72"/>
      <c r="AP1207" s="72"/>
      <c r="AQ1207" s="72"/>
      <c r="AR1207" s="72"/>
      <c r="AS1207" s="72"/>
      <c r="AT1207" s="72"/>
      <c r="AU1207" s="72"/>
    </row>
    <row r="1208" spans="27:48" x14ac:dyDescent="0.2">
      <c r="AA1208" s="72"/>
      <c r="AB1208" s="72"/>
      <c r="AC1208" s="72"/>
      <c r="AD1208" s="72"/>
      <c r="AE1208" s="72"/>
      <c r="AG1208" s="127"/>
      <c r="AN1208" s="72"/>
      <c r="AO1208" s="72"/>
      <c r="AP1208" s="72"/>
      <c r="AQ1208" s="72"/>
      <c r="AR1208" s="72"/>
      <c r="AS1208" s="72"/>
      <c r="AT1208" s="72"/>
      <c r="AU1208" s="72"/>
    </row>
    <row r="1209" spans="27:48" x14ac:dyDescent="0.2">
      <c r="AA1209" s="72"/>
      <c r="AB1209" s="72"/>
      <c r="AC1209" s="72"/>
      <c r="AD1209" s="72"/>
      <c r="AE1209" s="72"/>
      <c r="AG1209" s="127"/>
      <c r="AN1209" s="72"/>
      <c r="AO1209" s="72"/>
      <c r="AP1209" s="72"/>
      <c r="AQ1209" s="72"/>
      <c r="AR1209" s="72"/>
      <c r="AS1209" s="72"/>
      <c r="AT1209" s="72"/>
      <c r="AU1209" s="72"/>
    </row>
    <row r="1210" spans="27:48" x14ac:dyDescent="0.2">
      <c r="AA1210" s="72"/>
      <c r="AB1210" s="72"/>
      <c r="AC1210" s="72"/>
      <c r="AD1210" s="72"/>
      <c r="AE1210" s="72"/>
      <c r="AG1210" s="127"/>
      <c r="AN1210" s="72"/>
      <c r="AO1210" s="72"/>
      <c r="AP1210" s="72"/>
      <c r="AQ1210" s="72"/>
      <c r="AR1210" s="72"/>
      <c r="AS1210" s="72"/>
      <c r="AT1210" s="72"/>
      <c r="AU1210" s="72"/>
    </row>
    <row r="1211" spans="27:48" x14ac:dyDescent="0.2">
      <c r="AA1211" s="72"/>
      <c r="AB1211" s="72"/>
      <c r="AC1211" s="72"/>
      <c r="AD1211" s="72"/>
      <c r="AE1211" s="72"/>
      <c r="AG1211" s="127"/>
      <c r="AN1211" s="72"/>
      <c r="AO1211" s="72"/>
      <c r="AP1211" s="72"/>
      <c r="AQ1211" s="72"/>
      <c r="AR1211" s="72"/>
      <c r="AS1211" s="72"/>
      <c r="AT1211" s="72"/>
      <c r="AU1211" s="72"/>
    </row>
    <row r="1212" spans="27:48" x14ac:dyDescent="0.2">
      <c r="AA1212" s="72"/>
      <c r="AB1212" s="72"/>
      <c r="AC1212" s="72"/>
      <c r="AD1212" s="72"/>
      <c r="AE1212" s="72"/>
      <c r="AG1212" s="127"/>
      <c r="AN1212" s="72"/>
      <c r="AO1212" s="72"/>
      <c r="AP1212" s="72"/>
      <c r="AQ1212" s="72"/>
      <c r="AR1212" s="72"/>
      <c r="AS1212" s="72"/>
      <c r="AT1212" s="72"/>
      <c r="AU1212" s="72"/>
    </row>
    <row r="1213" spans="27:48" x14ac:dyDescent="0.2">
      <c r="AA1213" s="72"/>
      <c r="AB1213" s="72"/>
      <c r="AC1213" s="72"/>
      <c r="AD1213" s="72"/>
      <c r="AE1213" s="72"/>
      <c r="AG1213" s="127"/>
      <c r="AN1213" s="72"/>
      <c r="AO1213" s="72"/>
      <c r="AP1213" s="72"/>
      <c r="AQ1213" s="72"/>
      <c r="AR1213" s="72"/>
      <c r="AS1213" s="72"/>
      <c r="AT1213" s="72"/>
      <c r="AU1213" s="72"/>
    </row>
    <row r="1214" spans="27:48" x14ac:dyDescent="0.2">
      <c r="AA1214" s="72"/>
      <c r="AB1214" s="72"/>
      <c r="AC1214" s="72"/>
      <c r="AD1214" s="72"/>
      <c r="AE1214" s="72"/>
      <c r="AG1214" s="127"/>
      <c r="AN1214" s="72"/>
      <c r="AO1214" s="72"/>
      <c r="AP1214" s="72"/>
      <c r="AQ1214" s="72"/>
      <c r="AR1214" s="72"/>
      <c r="AS1214" s="72"/>
      <c r="AT1214" s="72"/>
      <c r="AU1214" s="72"/>
    </row>
    <row r="1215" spans="27:48" x14ac:dyDescent="0.2">
      <c r="AA1215" s="72"/>
      <c r="AB1215" s="72"/>
      <c r="AC1215" s="72"/>
      <c r="AD1215" s="72"/>
      <c r="AE1215" s="72"/>
      <c r="AG1215" s="127"/>
      <c r="AN1215" s="72"/>
      <c r="AO1215" s="72"/>
      <c r="AP1215" s="72"/>
      <c r="AQ1215" s="72"/>
      <c r="AR1215" s="72"/>
      <c r="AS1215" s="72"/>
      <c r="AT1215" s="72"/>
      <c r="AU1215" s="72"/>
    </row>
    <row r="1216" spans="27:48" x14ac:dyDescent="0.2">
      <c r="AA1216" s="72"/>
      <c r="AB1216" s="72"/>
      <c r="AC1216" s="72"/>
      <c r="AD1216" s="72"/>
      <c r="AE1216" s="72"/>
      <c r="AG1216" s="127"/>
      <c r="AN1216" s="72"/>
      <c r="AO1216" s="72"/>
      <c r="AP1216" s="72"/>
      <c r="AQ1216" s="72"/>
      <c r="AR1216" s="72"/>
      <c r="AS1216" s="72"/>
      <c r="AT1216" s="72"/>
      <c r="AU1216" s="72"/>
    </row>
    <row r="1217" spans="27:64" x14ac:dyDescent="0.2">
      <c r="AA1217" s="72"/>
      <c r="AB1217" s="72"/>
      <c r="AC1217" s="72"/>
      <c r="AD1217" s="72"/>
      <c r="AE1217" s="72"/>
      <c r="AG1217" s="127"/>
      <c r="AN1217" s="72"/>
      <c r="AO1217" s="72"/>
      <c r="AP1217" s="72"/>
      <c r="AQ1217" s="72"/>
      <c r="AR1217" s="72"/>
      <c r="AS1217" s="72"/>
      <c r="AT1217" s="72"/>
      <c r="AU1217" s="72"/>
    </row>
    <row r="1218" spans="27:64" x14ac:dyDescent="0.2">
      <c r="AA1218" s="72"/>
      <c r="AB1218" s="72"/>
      <c r="AC1218" s="72"/>
      <c r="AD1218" s="72"/>
      <c r="AE1218" s="72"/>
      <c r="AG1218" s="127"/>
      <c r="AN1218" s="72"/>
      <c r="AO1218" s="72"/>
      <c r="AP1218" s="72"/>
      <c r="AQ1218" s="72"/>
      <c r="AR1218" s="72"/>
      <c r="AS1218" s="72"/>
      <c r="AT1218" s="72"/>
      <c r="AU1218" s="72"/>
    </row>
    <row r="1219" spans="27:64" x14ac:dyDescent="0.2">
      <c r="AA1219" s="72"/>
      <c r="AB1219" s="72"/>
      <c r="AC1219" s="72"/>
      <c r="AD1219" s="72"/>
      <c r="AE1219" s="72"/>
      <c r="AG1219" s="127"/>
      <c r="AN1219" s="72"/>
      <c r="AO1219" s="72"/>
      <c r="AP1219" s="72"/>
      <c r="AQ1219" s="72"/>
      <c r="AR1219" s="72"/>
      <c r="AS1219" s="72"/>
      <c r="AT1219" s="72"/>
      <c r="AU1219" s="72"/>
    </row>
    <row r="1220" spans="27:64" x14ac:dyDescent="0.2">
      <c r="AA1220" s="72"/>
      <c r="AB1220" s="72"/>
      <c r="AC1220" s="72"/>
      <c r="AD1220" s="72"/>
      <c r="AE1220" s="72"/>
      <c r="AG1220" s="127"/>
      <c r="AN1220" s="72"/>
      <c r="AO1220" s="72"/>
      <c r="AP1220" s="72"/>
      <c r="AQ1220" s="72"/>
      <c r="AR1220" s="72"/>
      <c r="AS1220" s="72"/>
      <c r="AT1220" s="72"/>
      <c r="AU1220" s="72"/>
    </row>
    <row r="1221" spans="27:64" x14ac:dyDescent="0.2">
      <c r="AA1221" s="72"/>
      <c r="AB1221" s="72"/>
      <c r="AC1221" s="72"/>
      <c r="AD1221" s="72"/>
      <c r="AE1221" s="72"/>
      <c r="AG1221" s="127"/>
      <c r="AN1221" s="72"/>
      <c r="AO1221" s="72"/>
      <c r="AP1221" s="72"/>
      <c r="AQ1221" s="72"/>
      <c r="AR1221" s="72"/>
      <c r="AS1221" s="72"/>
      <c r="AT1221" s="72"/>
      <c r="AU1221" s="72"/>
    </row>
    <row r="1222" spans="27:64" x14ac:dyDescent="0.2">
      <c r="AA1222" s="72"/>
      <c r="AB1222" s="72"/>
      <c r="AC1222" s="72"/>
      <c r="AD1222" s="72"/>
      <c r="AE1222" s="72"/>
      <c r="AG1222" s="127"/>
      <c r="AN1222" s="72"/>
      <c r="AO1222" s="72"/>
      <c r="AP1222" s="72"/>
      <c r="AQ1222" s="72"/>
      <c r="AR1222" s="72"/>
      <c r="AS1222" s="72"/>
      <c r="AT1222" s="72"/>
      <c r="AU1222" s="72"/>
    </row>
    <row r="1223" spans="27:64" x14ac:dyDescent="0.2">
      <c r="AA1223" s="72"/>
      <c r="AB1223" s="72"/>
      <c r="AC1223" s="72"/>
      <c r="AD1223" s="72"/>
      <c r="AE1223" s="72"/>
      <c r="AG1223" s="127"/>
      <c r="AN1223" s="72"/>
      <c r="AO1223" s="72"/>
      <c r="AP1223" s="72"/>
      <c r="AQ1223" s="72"/>
      <c r="AR1223" s="72"/>
      <c r="AS1223" s="72"/>
      <c r="AT1223" s="72"/>
      <c r="AU1223" s="72"/>
    </row>
    <row r="1224" spans="27:64" x14ac:dyDescent="0.2">
      <c r="AA1224" s="72"/>
      <c r="AB1224" s="72"/>
      <c r="AC1224" s="72"/>
      <c r="AD1224" s="72"/>
      <c r="AE1224" s="72"/>
      <c r="AG1224" s="127"/>
      <c r="AN1224" s="72"/>
      <c r="AO1224" s="72"/>
      <c r="AP1224" s="72"/>
      <c r="AQ1224" s="72"/>
      <c r="AR1224" s="72"/>
      <c r="AS1224" s="72"/>
      <c r="AT1224" s="72"/>
      <c r="AU1224" s="72"/>
    </row>
    <row r="1225" spans="27:64" x14ac:dyDescent="0.2">
      <c r="AA1225" s="72"/>
      <c r="AB1225" s="72"/>
      <c r="AC1225" s="72"/>
      <c r="AD1225" s="72"/>
      <c r="AE1225" s="72"/>
      <c r="AG1225" s="127"/>
      <c r="AN1225" s="72"/>
      <c r="AO1225" s="72"/>
      <c r="AP1225" s="72"/>
      <c r="AQ1225" s="72"/>
      <c r="AR1225" s="72"/>
      <c r="AS1225" s="72"/>
      <c r="AT1225" s="72"/>
      <c r="AU1225" s="72"/>
    </row>
    <row r="1226" spans="27:64" x14ac:dyDescent="0.2">
      <c r="AA1226" s="72"/>
      <c r="AB1226" s="72"/>
      <c r="AC1226" s="72"/>
      <c r="AD1226" s="72"/>
      <c r="AE1226" s="72"/>
      <c r="AG1226" s="127"/>
      <c r="AN1226" s="72"/>
      <c r="AO1226" s="72"/>
      <c r="AP1226" s="72"/>
      <c r="AQ1226" s="72"/>
      <c r="AR1226" s="72"/>
      <c r="AS1226" s="72"/>
      <c r="AT1226" s="72"/>
      <c r="AU1226" s="72"/>
    </row>
    <row r="1227" spans="27:64" x14ac:dyDescent="0.2">
      <c r="AA1227" s="72"/>
      <c r="AB1227" s="72"/>
      <c r="AC1227" s="72"/>
      <c r="AD1227" s="72"/>
      <c r="AE1227" s="72"/>
      <c r="AG1227" s="127"/>
      <c r="AN1227" s="72"/>
      <c r="AO1227" s="72"/>
      <c r="AP1227" s="72"/>
      <c r="AQ1227" s="72"/>
      <c r="AR1227" s="72"/>
      <c r="AS1227" s="72"/>
      <c r="AT1227" s="72"/>
      <c r="AU1227" s="72"/>
    </row>
    <row r="1228" spans="27:64" x14ac:dyDescent="0.2">
      <c r="AA1228" s="72"/>
      <c r="AB1228" s="72"/>
      <c r="AC1228" s="72"/>
      <c r="AD1228" s="72"/>
      <c r="AE1228" s="72"/>
      <c r="AG1228" s="127"/>
      <c r="AN1228" s="72"/>
      <c r="AO1228" s="72"/>
      <c r="AP1228" s="72"/>
      <c r="AQ1228" s="72"/>
      <c r="AR1228" s="72"/>
      <c r="AS1228" s="72"/>
      <c r="AT1228" s="72"/>
      <c r="AU1228" s="72"/>
    </row>
    <row r="1229" spans="27:64" x14ac:dyDescent="0.2">
      <c r="AA1229" s="72"/>
      <c r="AB1229" s="72"/>
      <c r="AC1229" s="72"/>
      <c r="AD1229" s="72"/>
      <c r="AE1229" s="72"/>
      <c r="AG1229" s="127"/>
      <c r="AN1229" s="72"/>
      <c r="AO1229" s="72"/>
      <c r="AP1229" s="72"/>
      <c r="AQ1229" s="72"/>
      <c r="AR1229" s="72"/>
      <c r="AS1229" s="72"/>
      <c r="AT1229" s="72"/>
      <c r="AU1229" s="72"/>
    </row>
    <row r="1230" spans="27:64" x14ac:dyDescent="0.2">
      <c r="AA1230" s="72"/>
      <c r="AB1230" s="72"/>
      <c r="AC1230" s="72"/>
      <c r="AD1230" s="72"/>
      <c r="AE1230" s="72"/>
      <c r="AG1230" s="127"/>
      <c r="AN1230" s="72"/>
      <c r="AO1230" s="72"/>
      <c r="AP1230" s="72"/>
      <c r="AQ1230" s="72"/>
      <c r="AR1230" s="72"/>
      <c r="AS1230" s="72"/>
      <c r="AT1230" s="72"/>
      <c r="AU1230" s="72"/>
    </row>
    <row r="1231" spans="27:64" x14ac:dyDescent="0.2">
      <c r="AA1231" s="72"/>
      <c r="AB1231" s="72"/>
      <c r="AC1231" s="72"/>
      <c r="AD1231" s="72"/>
      <c r="AE1231" s="72"/>
      <c r="AG1231" s="127"/>
      <c r="AN1231" s="72"/>
      <c r="AO1231" s="72"/>
      <c r="AP1231" s="72"/>
      <c r="AQ1231" s="72"/>
      <c r="AR1231" s="72"/>
      <c r="AS1231" s="72"/>
      <c r="AT1231" s="72"/>
      <c r="AU1231" s="72"/>
    </row>
    <row r="1232" spans="27:64" x14ac:dyDescent="0.2">
      <c r="AA1232" s="72"/>
      <c r="AB1232" s="72"/>
      <c r="AC1232" s="72"/>
      <c r="AD1232" s="72"/>
      <c r="AE1232" s="72"/>
      <c r="AG1232" s="127"/>
      <c r="AN1232" s="72"/>
      <c r="AO1232" s="72"/>
      <c r="AP1232" s="72"/>
      <c r="AQ1232" s="72"/>
      <c r="AR1232" s="72"/>
      <c r="AS1232" s="72"/>
      <c r="AT1232" s="72"/>
      <c r="AU1232" s="72"/>
      <c r="AV1232" s="72"/>
      <c r="AW1232" s="72"/>
      <c r="AX1232" s="72"/>
      <c r="AY1232" s="72"/>
      <c r="AZ1232" s="72"/>
      <c r="BA1232" s="72"/>
      <c r="BB1232" s="72"/>
      <c r="BC1232" s="72"/>
      <c r="BD1232" s="72"/>
      <c r="BE1232" s="72"/>
      <c r="BF1232" s="72"/>
      <c r="BG1232" s="72"/>
      <c r="BH1232" s="72"/>
      <c r="BI1232" s="72"/>
      <c r="BJ1232" s="72"/>
      <c r="BK1232" s="72"/>
      <c r="BL1232" s="72"/>
    </row>
    <row r="1233" spans="27:47" x14ac:dyDescent="0.2">
      <c r="AA1233" s="72"/>
      <c r="AB1233" s="72"/>
      <c r="AC1233" s="72"/>
      <c r="AD1233" s="72"/>
      <c r="AE1233" s="72"/>
      <c r="AG1233" s="127"/>
      <c r="AN1233" s="72"/>
      <c r="AO1233" s="72"/>
      <c r="AP1233" s="72"/>
      <c r="AQ1233" s="72"/>
      <c r="AR1233" s="72"/>
      <c r="AS1233" s="72"/>
      <c r="AT1233" s="72"/>
      <c r="AU1233" s="72"/>
    </row>
    <row r="1234" spans="27:47" x14ac:dyDescent="0.2">
      <c r="AA1234" s="72"/>
      <c r="AB1234" s="72"/>
      <c r="AC1234" s="72"/>
      <c r="AD1234" s="72"/>
      <c r="AE1234" s="72"/>
      <c r="AG1234" s="127"/>
      <c r="AN1234" s="72"/>
      <c r="AO1234" s="72"/>
      <c r="AP1234" s="72"/>
      <c r="AQ1234" s="72"/>
      <c r="AR1234" s="72"/>
      <c r="AS1234" s="72"/>
      <c r="AT1234" s="72"/>
      <c r="AU1234" s="72"/>
    </row>
    <row r="1235" spans="27:47" x14ac:dyDescent="0.2">
      <c r="AA1235" s="72"/>
      <c r="AB1235" s="72"/>
      <c r="AC1235" s="72"/>
      <c r="AD1235" s="72"/>
      <c r="AE1235" s="72"/>
      <c r="AG1235" s="127"/>
      <c r="AN1235" s="72"/>
      <c r="AO1235" s="72"/>
      <c r="AP1235" s="72"/>
      <c r="AQ1235" s="72"/>
      <c r="AR1235" s="72"/>
      <c r="AS1235" s="72"/>
      <c r="AT1235" s="72"/>
      <c r="AU1235" s="72"/>
    </row>
    <row r="1236" spans="27:47" x14ac:dyDescent="0.2">
      <c r="AA1236" s="72"/>
      <c r="AB1236" s="72"/>
      <c r="AC1236" s="72"/>
      <c r="AD1236" s="72"/>
      <c r="AE1236" s="72"/>
      <c r="AG1236" s="127"/>
      <c r="AN1236" s="72"/>
      <c r="AO1236" s="72"/>
      <c r="AP1236" s="72"/>
      <c r="AQ1236" s="72"/>
      <c r="AR1236" s="72"/>
      <c r="AS1236" s="72"/>
      <c r="AT1236" s="72"/>
      <c r="AU1236" s="72"/>
    </row>
    <row r="1237" spans="27:47" x14ac:dyDescent="0.2">
      <c r="AA1237" s="72"/>
      <c r="AB1237" s="72"/>
      <c r="AC1237" s="72"/>
      <c r="AD1237" s="72"/>
      <c r="AE1237" s="72"/>
      <c r="AG1237" s="127"/>
      <c r="AN1237" s="72"/>
      <c r="AO1237" s="72"/>
      <c r="AP1237" s="72"/>
      <c r="AQ1237" s="72"/>
      <c r="AR1237" s="72"/>
      <c r="AS1237" s="72"/>
      <c r="AT1237" s="72"/>
      <c r="AU1237" s="72"/>
    </row>
    <row r="1238" spans="27:47" x14ac:dyDescent="0.2">
      <c r="AA1238" s="72"/>
      <c r="AB1238" s="72"/>
      <c r="AC1238" s="72"/>
      <c r="AD1238" s="72"/>
      <c r="AE1238" s="72"/>
      <c r="AG1238" s="127"/>
      <c r="AN1238" s="72"/>
      <c r="AO1238" s="72"/>
      <c r="AP1238" s="72"/>
      <c r="AQ1238" s="72"/>
      <c r="AR1238" s="72"/>
      <c r="AS1238" s="72"/>
      <c r="AT1238" s="72"/>
      <c r="AU1238" s="72"/>
    </row>
    <row r="1239" spans="27:47" x14ac:dyDescent="0.2">
      <c r="AA1239" s="72"/>
      <c r="AB1239" s="72"/>
      <c r="AC1239" s="72"/>
      <c r="AD1239" s="72"/>
      <c r="AE1239" s="72"/>
      <c r="AG1239" s="127"/>
      <c r="AN1239" s="72"/>
      <c r="AO1239" s="72"/>
      <c r="AP1239" s="72"/>
      <c r="AQ1239" s="72"/>
      <c r="AR1239" s="72"/>
      <c r="AS1239" s="72"/>
      <c r="AT1239" s="72"/>
      <c r="AU1239" s="72"/>
    </row>
    <row r="1240" spans="27:47" x14ac:dyDescent="0.2">
      <c r="AA1240" s="72"/>
      <c r="AB1240" s="72"/>
      <c r="AC1240" s="72"/>
      <c r="AD1240" s="72"/>
      <c r="AE1240" s="72"/>
      <c r="AG1240" s="127"/>
      <c r="AN1240" s="72"/>
      <c r="AO1240" s="72"/>
      <c r="AP1240" s="72"/>
      <c r="AQ1240" s="72"/>
      <c r="AR1240" s="72"/>
      <c r="AS1240" s="72"/>
      <c r="AT1240" s="72"/>
      <c r="AU1240" s="72"/>
    </row>
    <row r="1241" spans="27:47" x14ac:dyDescent="0.2">
      <c r="AA1241" s="72"/>
      <c r="AB1241" s="72"/>
      <c r="AC1241" s="72"/>
      <c r="AD1241" s="72"/>
      <c r="AE1241" s="72"/>
      <c r="AG1241" s="127"/>
      <c r="AN1241" s="72"/>
      <c r="AO1241" s="72"/>
      <c r="AP1241" s="72"/>
      <c r="AQ1241" s="72"/>
      <c r="AR1241" s="72"/>
      <c r="AS1241" s="72"/>
      <c r="AT1241" s="72"/>
      <c r="AU1241" s="72"/>
    </row>
    <row r="1242" spans="27:47" x14ac:dyDescent="0.2">
      <c r="AA1242" s="72"/>
      <c r="AB1242" s="72"/>
      <c r="AC1242" s="72"/>
      <c r="AD1242" s="72"/>
      <c r="AE1242" s="72"/>
      <c r="AG1242" s="127"/>
      <c r="AN1242" s="72"/>
      <c r="AO1242" s="72"/>
      <c r="AP1242" s="72"/>
      <c r="AQ1242" s="72"/>
      <c r="AR1242" s="72"/>
      <c r="AS1242" s="72"/>
      <c r="AT1242" s="72"/>
      <c r="AU1242" s="72"/>
    </row>
    <row r="1243" spans="27:47" x14ac:dyDescent="0.2">
      <c r="AA1243" s="72"/>
      <c r="AB1243" s="72"/>
      <c r="AC1243" s="72"/>
      <c r="AD1243" s="72"/>
      <c r="AE1243" s="72"/>
      <c r="AG1243" s="127"/>
      <c r="AN1243" s="72"/>
      <c r="AO1243" s="72"/>
      <c r="AP1243" s="72"/>
      <c r="AQ1243" s="72"/>
      <c r="AR1243" s="72"/>
      <c r="AS1243" s="72"/>
      <c r="AT1243" s="72"/>
      <c r="AU1243" s="72"/>
    </row>
    <row r="1244" spans="27:47" x14ac:dyDescent="0.2">
      <c r="AA1244" s="72"/>
      <c r="AB1244" s="72"/>
      <c r="AC1244" s="72"/>
      <c r="AD1244" s="72"/>
      <c r="AE1244" s="72"/>
      <c r="AG1244" s="127"/>
      <c r="AN1244" s="72"/>
      <c r="AO1244" s="72"/>
      <c r="AP1244" s="72"/>
      <c r="AQ1244" s="72"/>
      <c r="AR1244" s="72"/>
      <c r="AS1244" s="72"/>
      <c r="AT1244" s="72"/>
      <c r="AU1244" s="72"/>
    </row>
    <row r="1245" spans="27:47" x14ac:dyDescent="0.2">
      <c r="AA1245" s="72"/>
      <c r="AB1245" s="72"/>
      <c r="AC1245" s="72"/>
      <c r="AD1245" s="72"/>
      <c r="AE1245" s="72"/>
      <c r="AG1245" s="127"/>
      <c r="AN1245" s="72"/>
      <c r="AO1245" s="72"/>
      <c r="AP1245" s="72"/>
      <c r="AQ1245" s="72"/>
      <c r="AR1245" s="72"/>
      <c r="AS1245" s="72"/>
      <c r="AT1245" s="72"/>
      <c r="AU1245" s="72"/>
    </row>
    <row r="1246" spans="27:47" x14ac:dyDescent="0.2">
      <c r="AA1246" s="72"/>
      <c r="AB1246" s="72"/>
      <c r="AC1246" s="72"/>
      <c r="AD1246" s="72"/>
      <c r="AE1246" s="72"/>
      <c r="AG1246" s="127"/>
      <c r="AN1246" s="72"/>
      <c r="AO1246" s="72"/>
      <c r="AP1246" s="72"/>
      <c r="AQ1246" s="72"/>
      <c r="AR1246" s="72"/>
      <c r="AS1246" s="72"/>
      <c r="AT1246" s="72"/>
      <c r="AU1246" s="72"/>
    </row>
    <row r="1247" spans="27:47" x14ac:dyDescent="0.2">
      <c r="AA1247" s="72"/>
      <c r="AB1247" s="72"/>
      <c r="AC1247" s="72"/>
      <c r="AD1247" s="72"/>
      <c r="AE1247" s="72"/>
      <c r="AG1247" s="127"/>
      <c r="AN1247" s="72"/>
      <c r="AO1247" s="72"/>
      <c r="AP1247" s="72"/>
      <c r="AQ1247" s="72"/>
      <c r="AR1247" s="72"/>
      <c r="AS1247" s="72"/>
      <c r="AT1247" s="72"/>
      <c r="AU1247" s="72"/>
    </row>
    <row r="1248" spans="27:47" x14ac:dyDescent="0.2">
      <c r="AA1248" s="72"/>
      <c r="AB1248" s="72"/>
      <c r="AC1248" s="72"/>
      <c r="AD1248" s="72"/>
      <c r="AE1248" s="72"/>
      <c r="AG1248" s="127"/>
      <c r="AN1248" s="72"/>
      <c r="AO1248" s="72"/>
      <c r="AP1248" s="72"/>
      <c r="AQ1248" s="72"/>
      <c r="AR1248" s="72"/>
      <c r="AS1248" s="72"/>
      <c r="AT1248" s="72"/>
      <c r="AU1248" s="72"/>
    </row>
    <row r="1249" spans="27:64" x14ac:dyDescent="0.2">
      <c r="AA1249" s="72"/>
      <c r="AB1249" s="72"/>
      <c r="AC1249" s="72"/>
      <c r="AD1249" s="72"/>
      <c r="AE1249" s="72"/>
      <c r="AG1249" s="127"/>
      <c r="AN1249" s="72"/>
      <c r="AO1249" s="72"/>
      <c r="AP1249" s="72"/>
      <c r="AQ1249" s="72"/>
      <c r="AR1249" s="72"/>
      <c r="AS1249" s="72"/>
      <c r="AT1249" s="72"/>
      <c r="AU1249" s="72"/>
      <c r="AV1249" s="72"/>
      <c r="AW1249" s="72"/>
      <c r="AX1249" s="72"/>
      <c r="AY1249" s="72"/>
      <c r="AZ1249" s="72"/>
      <c r="BA1249" s="72"/>
      <c r="BB1249" s="72"/>
      <c r="BC1249" s="72"/>
      <c r="BD1249" s="72"/>
      <c r="BE1249" s="72"/>
      <c r="BF1249" s="72"/>
      <c r="BG1249" s="72"/>
      <c r="BH1249" s="72"/>
      <c r="BI1249" s="72"/>
      <c r="BJ1249" s="72"/>
      <c r="BK1249" s="72"/>
      <c r="BL1249" s="72"/>
    </row>
    <row r="1250" spans="27:64" x14ac:dyDescent="0.2">
      <c r="AA1250" s="72"/>
      <c r="AB1250" s="72"/>
      <c r="AC1250" s="72"/>
      <c r="AD1250" s="72"/>
      <c r="AE1250" s="72"/>
      <c r="AG1250" s="127"/>
      <c r="AN1250" s="72"/>
      <c r="AO1250" s="72"/>
      <c r="AP1250" s="72"/>
      <c r="AQ1250" s="72"/>
      <c r="AR1250" s="72"/>
      <c r="AS1250" s="72"/>
      <c r="AT1250" s="72"/>
      <c r="AU1250" s="72"/>
    </row>
    <row r="1251" spans="27:64" x14ac:dyDescent="0.2">
      <c r="AA1251" s="72"/>
      <c r="AB1251" s="72"/>
      <c r="AC1251" s="72"/>
      <c r="AD1251" s="72"/>
      <c r="AE1251" s="72"/>
      <c r="AG1251" s="127"/>
      <c r="AN1251" s="72"/>
      <c r="AO1251" s="72"/>
      <c r="AP1251" s="72"/>
      <c r="AQ1251" s="72"/>
      <c r="AR1251" s="72"/>
      <c r="AS1251" s="72"/>
      <c r="AT1251" s="72"/>
      <c r="AU1251" s="72"/>
    </row>
    <row r="1252" spans="27:64" x14ac:dyDescent="0.2">
      <c r="AA1252" s="72"/>
      <c r="AB1252" s="72"/>
      <c r="AC1252" s="72"/>
      <c r="AD1252" s="72"/>
      <c r="AE1252" s="72"/>
      <c r="AG1252" s="127"/>
      <c r="AN1252" s="72"/>
      <c r="AO1252" s="72"/>
      <c r="AP1252" s="72"/>
      <c r="AQ1252" s="72"/>
      <c r="AR1252" s="72"/>
      <c r="AS1252" s="72"/>
      <c r="AT1252" s="72"/>
      <c r="AU1252" s="72"/>
    </row>
    <row r="1253" spans="27:64" x14ac:dyDescent="0.2">
      <c r="AA1253" s="72"/>
      <c r="AB1253" s="72"/>
      <c r="AC1253" s="72"/>
      <c r="AD1253" s="72"/>
      <c r="AE1253" s="72"/>
      <c r="AG1253" s="127"/>
      <c r="AN1253" s="72"/>
      <c r="AO1253" s="72"/>
      <c r="AP1253" s="72"/>
      <c r="AQ1253" s="72"/>
      <c r="AR1253" s="72"/>
      <c r="AS1253" s="72"/>
      <c r="AT1253" s="72"/>
      <c r="AU1253" s="72"/>
    </row>
    <row r="1254" spans="27:64" x14ac:dyDescent="0.2">
      <c r="AA1254" s="72"/>
      <c r="AB1254" s="72"/>
      <c r="AC1254" s="72"/>
      <c r="AD1254" s="72"/>
      <c r="AE1254" s="72"/>
      <c r="AG1254" s="127"/>
      <c r="AN1254" s="72"/>
      <c r="AO1254" s="72"/>
      <c r="AP1254" s="72"/>
      <c r="AQ1254" s="72"/>
      <c r="AR1254" s="72"/>
      <c r="AS1254" s="72"/>
      <c r="AT1254" s="72"/>
      <c r="AU1254" s="72"/>
    </row>
    <row r="1255" spans="27:64" x14ac:dyDescent="0.2">
      <c r="AA1255" s="72"/>
      <c r="AB1255" s="72"/>
      <c r="AC1255" s="72"/>
      <c r="AD1255" s="72"/>
      <c r="AE1255" s="72"/>
      <c r="AG1255" s="127"/>
      <c r="AN1255" s="72"/>
      <c r="AO1255" s="72"/>
      <c r="AP1255" s="72"/>
      <c r="AQ1255" s="72"/>
      <c r="AR1255" s="72"/>
      <c r="AS1255" s="72"/>
      <c r="AT1255" s="72"/>
      <c r="AU1255" s="72"/>
    </row>
    <row r="1256" spans="27:64" x14ac:dyDescent="0.2">
      <c r="AA1256" s="72"/>
      <c r="AB1256" s="72"/>
      <c r="AC1256" s="72"/>
      <c r="AD1256" s="72"/>
      <c r="AE1256" s="72"/>
      <c r="AG1256" s="127"/>
      <c r="AN1256" s="72"/>
      <c r="AO1256" s="72"/>
      <c r="AP1256" s="72"/>
      <c r="AQ1256" s="72"/>
      <c r="AR1256" s="72"/>
      <c r="AS1256" s="72"/>
      <c r="AT1256" s="72"/>
      <c r="AU1256" s="72"/>
    </row>
    <row r="1257" spans="27:64" x14ac:dyDescent="0.2">
      <c r="AA1257" s="72"/>
      <c r="AB1257" s="72"/>
      <c r="AC1257" s="72"/>
      <c r="AD1257" s="72"/>
      <c r="AE1257" s="72"/>
      <c r="AG1257" s="127"/>
      <c r="AN1257" s="72"/>
      <c r="AO1257" s="72"/>
      <c r="AP1257" s="72"/>
      <c r="AQ1257" s="72"/>
      <c r="AR1257" s="72"/>
      <c r="AS1257" s="72"/>
      <c r="AT1257" s="72"/>
      <c r="AU1257" s="72"/>
    </row>
    <row r="1258" spans="27:64" x14ac:dyDescent="0.2">
      <c r="AA1258" s="72"/>
      <c r="AB1258" s="72"/>
      <c r="AC1258" s="72"/>
      <c r="AD1258" s="72"/>
      <c r="AE1258" s="72"/>
      <c r="AG1258" s="127"/>
      <c r="AN1258" s="72"/>
      <c r="AO1258" s="72"/>
      <c r="AP1258" s="72"/>
      <c r="AQ1258" s="72"/>
      <c r="AR1258" s="72"/>
      <c r="AS1258" s="72"/>
      <c r="AT1258" s="72"/>
      <c r="AU1258" s="72"/>
      <c r="AV1258" s="72"/>
      <c r="AW1258" s="72"/>
      <c r="AX1258" s="72"/>
      <c r="AY1258" s="72"/>
      <c r="AZ1258" s="72"/>
      <c r="BA1258" s="72"/>
      <c r="BB1258" s="72"/>
      <c r="BC1258" s="72"/>
      <c r="BD1258" s="72"/>
      <c r="BE1258" s="72"/>
      <c r="BF1258" s="72"/>
      <c r="BG1258" s="72"/>
      <c r="BH1258" s="72"/>
      <c r="BI1258" s="72"/>
      <c r="BJ1258" s="72"/>
      <c r="BK1258" s="72"/>
      <c r="BL1258" s="72"/>
    </row>
    <row r="1259" spans="27:64" x14ac:dyDescent="0.2">
      <c r="AA1259" s="72"/>
      <c r="AB1259" s="72"/>
      <c r="AC1259" s="72"/>
      <c r="AD1259" s="72"/>
      <c r="AE1259" s="72"/>
      <c r="AG1259" s="127"/>
      <c r="AN1259" s="72"/>
      <c r="AO1259" s="72"/>
      <c r="AP1259" s="72"/>
      <c r="AQ1259" s="72"/>
      <c r="AR1259" s="72"/>
      <c r="AS1259" s="72"/>
      <c r="AT1259" s="72"/>
      <c r="AU1259" s="72"/>
    </row>
    <row r="1260" spans="27:64" x14ac:dyDescent="0.2">
      <c r="AA1260" s="72"/>
      <c r="AB1260" s="72"/>
      <c r="AC1260" s="72"/>
      <c r="AD1260" s="72"/>
      <c r="AE1260" s="72"/>
      <c r="AG1260" s="127"/>
      <c r="AN1260" s="72"/>
      <c r="AO1260" s="72"/>
      <c r="AP1260" s="72"/>
      <c r="AQ1260" s="72"/>
      <c r="AR1260" s="72"/>
      <c r="AS1260" s="72"/>
      <c r="AT1260" s="72"/>
      <c r="AU1260" s="72"/>
    </row>
    <row r="1261" spans="27:64" x14ac:dyDescent="0.2">
      <c r="AA1261" s="72"/>
      <c r="AB1261" s="72"/>
      <c r="AC1261" s="72"/>
      <c r="AD1261" s="72"/>
      <c r="AE1261" s="72"/>
      <c r="AG1261" s="127"/>
      <c r="AN1261" s="72"/>
      <c r="AO1261" s="72"/>
      <c r="AP1261" s="72"/>
      <c r="AQ1261" s="72"/>
      <c r="AR1261" s="72"/>
      <c r="AS1261" s="72"/>
      <c r="AT1261" s="72"/>
      <c r="AU1261" s="72"/>
    </row>
    <row r="1262" spans="27:64" x14ac:dyDescent="0.2">
      <c r="AA1262" s="72"/>
      <c r="AB1262" s="72"/>
      <c r="AC1262" s="72"/>
      <c r="AD1262" s="72"/>
      <c r="AE1262" s="72"/>
      <c r="AG1262" s="127"/>
      <c r="AN1262" s="72"/>
      <c r="AO1262" s="72"/>
      <c r="AP1262" s="72"/>
      <c r="AQ1262" s="72"/>
      <c r="AR1262" s="72"/>
      <c r="AS1262" s="72"/>
      <c r="AT1262" s="72"/>
      <c r="AU1262" s="72"/>
    </row>
    <row r="1263" spans="27:64" x14ac:dyDescent="0.2">
      <c r="AA1263" s="72"/>
      <c r="AB1263" s="72"/>
      <c r="AC1263" s="72"/>
      <c r="AD1263" s="72"/>
      <c r="AE1263" s="72"/>
      <c r="AG1263" s="127"/>
      <c r="AN1263" s="72"/>
      <c r="AO1263" s="72"/>
      <c r="AP1263" s="72"/>
      <c r="AQ1263" s="72"/>
      <c r="AR1263" s="72"/>
      <c r="AS1263" s="72"/>
      <c r="AT1263" s="72"/>
      <c r="AU1263" s="72"/>
    </row>
    <row r="1264" spans="27:64" x14ac:dyDescent="0.2">
      <c r="AA1264" s="72"/>
      <c r="AB1264" s="72"/>
      <c r="AC1264" s="72"/>
      <c r="AD1264" s="72"/>
      <c r="AE1264" s="72"/>
      <c r="AG1264" s="127"/>
      <c r="AN1264" s="72"/>
      <c r="AO1264" s="72"/>
      <c r="AP1264" s="72"/>
      <c r="AQ1264" s="72"/>
      <c r="AR1264" s="72"/>
      <c r="AS1264" s="72"/>
      <c r="AT1264" s="72"/>
      <c r="AU1264" s="72"/>
    </row>
    <row r="1265" spans="27:47" x14ac:dyDescent="0.2">
      <c r="AA1265" s="72"/>
      <c r="AB1265" s="72"/>
      <c r="AC1265" s="72"/>
      <c r="AD1265" s="72"/>
      <c r="AE1265" s="72"/>
      <c r="AG1265" s="127"/>
      <c r="AN1265" s="72"/>
      <c r="AO1265" s="72"/>
      <c r="AP1265" s="72"/>
      <c r="AQ1265" s="72"/>
      <c r="AR1265" s="72"/>
      <c r="AS1265" s="72"/>
      <c r="AT1265" s="72"/>
      <c r="AU1265" s="72"/>
    </row>
    <row r="1266" spans="27:47" x14ac:dyDescent="0.2">
      <c r="AA1266" s="72"/>
      <c r="AB1266" s="72"/>
      <c r="AC1266" s="72"/>
      <c r="AD1266" s="72"/>
      <c r="AE1266" s="72"/>
      <c r="AG1266" s="127"/>
      <c r="AN1266" s="72"/>
      <c r="AO1266" s="72"/>
      <c r="AP1266" s="72"/>
      <c r="AQ1266" s="72"/>
      <c r="AR1266" s="72"/>
      <c r="AS1266" s="72"/>
      <c r="AT1266" s="72"/>
      <c r="AU1266" s="72"/>
    </row>
    <row r="1267" spans="27:47" x14ac:dyDescent="0.2">
      <c r="AA1267" s="72"/>
      <c r="AB1267" s="72"/>
      <c r="AC1267" s="72"/>
      <c r="AD1267" s="72"/>
      <c r="AE1267" s="72"/>
      <c r="AG1267" s="127"/>
      <c r="AN1267" s="72"/>
      <c r="AO1267" s="72"/>
      <c r="AP1267" s="72"/>
      <c r="AQ1267" s="72"/>
      <c r="AR1267" s="72"/>
      <c r="AS1267" s="72"/>
      <c r="AT1267" s="72"/>
      <c r="AU1267" s="72"/>
    </row>
    <row r="1268" spans="27:47" x14ac:dyDescent="0.2">
      <c r="AA1268" s="72"/>
      <c r="AB1268" s="72"/>
      <c r="AC1268" s="72"/>
      <c r="AD1268" s="72"/>
      <c r="AE1268" s="72"/>
      <c r="AG1268" s="127"/>
      <c r="AN1268" s="72"/>
      <c r="AO1268" s="72"/>
      <c r="AP1268" s="72"/>
      <c r="AQ1268" s="72"/>
      <c r="AR1268" s="72"/>
      <c r="AS1268" s="72"/>
      <c r="AT1268" s="72"/>
      <c r="AU1268" s="72"/>
    </row>
    <row r="1269" spans="27:47" x14ac:dyDescent="0.2">
      <c r="AA1269" s="72"/>
      <c r="AB1269" s="72"/>
      <c r="AC1269" s="72"/>
      <c r="AD1269" s="72"/>
      <c r="AE1269" s="72"/>
      <c r="AG1269" s="127"/>
      <c r="AN1269" s="72"/>
      <c r="AO1269" s="72"/>
      <c r="AP1269" s="72"/>
      <c r="AQ1269" s="72"/>
      <c r="AR1269" s="72"/>
      <c r="AS1269" s="72"/>
      <c r="AT1269" s="72"/>
      <c r="AU1269" s="72"/>
    </row>
    <row r="1270" spans="27:47" x14ac:dyDescent="0.2">
      <c r="AA1270" s="72"/>
      <c r="AB1270" s="72"/>
      <c r="AC1270" s="72"/>
      <c r="AD1270" s="72"/>
      <c r="AE1270" s="72"/>
      <c r="AG1270" s="127"/>
      <c r="AN1270" s="72"/>
      <c r="AO1270" s="72"/>
      <c r="AP1270" s="72"/>
      <c r="AQ1270" s="72"/>
      <c r="AR1270" s="72"/>
      <c r="AS1270" s="72"/>
      <c r="AT1270" s="72"/>
      <c r="AU1270" s="72"/>
    </row>
    <row r="1271" spans="27:47" x14ac:dyDescent="0.2">
      <c r="AA1271" s="72"/>
      <c r="AB1271" s="72"/>
      <c r="AC1271" s="72"/>
      <c r="AD1271" s="72"/>
      <c r="AE1271" s="72"/>
      <c r="AG1271" s="127"/>
      <c r="AN1271" s="72"/>
      <c r="AO1271" s="72"/>
      <c r="AP1271" s="72"/>
      <c r="AQ1271" s="72"/>
      <c r="AR1271" s="72"/>
      <c r="AS1271" s="72"/>
      <c r="AT1271" s="72"/>
      <c r="AU1271" s="72"/>
    </row>
    <row r="1272" spans="27:47" x14ac:dyDescent="0.2">
      <c r="AA1272" s="72"/>
      <c r="AB1272" s="72"/>
      <c r="AC1272" s="72"/>
      <c r="AD1272" s="72"/>
      <c r="AE1272" s="72"/>
      <c r="AG1272" s="127"/>
      <c r="AN1272" s="72"/>
      <c r="AO1272" s="72"/>
      <c r="AP1272" s="72"/>
      <c r="AQ1272" s="72"/>
      <c r="AR1272" s="72"/>
      <c r="AS1272" s="72"/>
      <c r="AT1272" s="72"/>
      <c r="AU1272" s="72"/>
    </row>
    <row r="1273" spans="27:47" x14ac:dyDescent="0.2">
      <c r="AA1273" s="72"/>
      <c r="AB1273" s="72"/>
      <c r="AC1273" s="72"/>
      <c r="AD1273" s="72"/>
      <c r="AE1273" s="72"/>
      <c r="AG1273" s="127"/>
      <c r="AN1273" s="72"/>
      <c r="AO1273" s="72"/>
      <c r="AP1273" s="72"/>
      <c r="AQ1273" s="72"/>
      <c r="AR1273" s="72"/>
      <c r="AS1273" s="72"/>
      <c r="AT1273" s="72"/>
      <c r="AU1273" s="72"/>
    </row>
    <row r="1274" spans="27:47" x14ac:dyDescent="0.2">
      <c r="AA1274" s="72"/>
      <c r="AB1274" s="72"/>
      <c r="AC1274" s="72"/>
      <c r="AD1274" s="72"/>
      <c r="AE1274" s="72"/>
      <c r="AG1274" s="127"/>
      <c r="AN1274" s="72"/>
      <c r="AO1274" s="72"/>
      <c r="AP1274" s="72"/>
      <c r="AQ1274" s="72"/>
      <c r="AR1274" s="72"/>
      <c r="AS1274" s="72"/>
      <c r="AT1274" s="72"/>
      <c r="AU1274" s="72"/>
    </row>
    <row r="1275" spans="27:47" x14ac:dyDescent="0.2">
      <c r="AA1275" s="72"/>
      <c r="AB1275" s="72"/>
      <c r="AC1275" s="72"/>
      <c r="AD1275" s="72"/>
      <c r="AE1275" s="72"/>
      <c r="AG1275" s="127"/>
      <c r="AN1275" s="72"/>
      <c r="AO1275" s="72"/>
      <c r="AP1275" s="72"/>
      <c r="AQ1275" s="72"/>
      <c r="AR1275" s="72"/>
      <c r="AS1275" s="72"/>
      <c r="AT1275" s="72"/>
      <c r="AU1275" s="72"/>
    </row>
    <row r="1276" spans="27:47" x14ac:dyDescent="0.2">
      <c r="AA1276" s="72"/>
      <c r="AB1276" s="72"/>
      <c r="AC1276" s="72"/>
      <c r="AD1276" s="72"/>
      <c r="AE1276" s="72"/>
      <c r="AG1276" s="127"/>
      <c r="AN1276" s="72"/>
      <c r="AO1276" s="72"/>
      <c r="AP1276" s="72"/>
      <c r="AQ1276" s="72"/>
      <c r="AR1276" s="72"/>
      <c r="AS1276" s="72"/>
      <c r="AT1276" s="72"/>
      <c r="AU1276" s="72"/>
    </row>
    <row r="1277" spans="27:47" x14ac:dyDescent="0.2">
      <c r="AA1277" s="72"/>
      <c r="AB1277" s="72"/>
      <c r="AC1277" s="72"/>
      <c r="AD1277" s="72"/>
      <c r="AE1277" s="72"/>
      <c r="AG1277" s="127"/>
      <c r="AN1277" s="72"/>
      <c r="AO1277" s="72"/>
      <c r="AP1277" s="72"/>
      <c r="AQ1277" s="72"/>
      <c r="AR1277" s="72"/>
      <c r="AS1277" s="72"/>
      <c r="AT1277" s="72"/>
      <c r="AU1277" s="72"/>
    </row>
    <row r="1278" spans="27:47" x14ac:dyDescent="0.2">
      <c r="AA1278" s="72"/>
      <c r="AB1278" s="72"/>
      <c r="AC1278" s="72"/>
      <c r="AD1278" s="72"/>
      <c r="AE1278" s="72"/>
      <c r="AG1278" s="127"/>
      <c r="AN1278" s="72"/>
      <c r="AO1278" s="72"/>
      <c r="AP1278" s="72"/>
      <c r="AQ1278" s="72"/>
      <c r="AR1278" s="72"/>
      <c r="AS1278" s="72"/>
      <c r="AT1278" s="72"/>
      <c r="AU1278" s="72"/>
    </row>
    <row r="1279" spans="27:47" x14ac:dyDescent="0.2">
      <c r="AA1279" s="72"/>
      <c r="AB1279" s="72"/>
      <c r="AC1279" s="72"/>
      <c r="AD1279" s="72"/>
      <c r="AE1279" s="72"/>
      <c r="AG1279" s="127"/>
      <c r="AN1279" s="72"/>
      <c r="AO1279" s="72"/>
      <c r="AP1279" s="72"/>
      <c r="AQ1279" s="72"/>
      <c r="AR1279" s="72"/>
      <c r="AS1279" s="72"/>
      <c r="AT1279" s="72"/>
      <c r="AU1279" s="72"/>
    </row>
    <row r="1280" spans="27:47" x14ac:dyDescent="0.2">
      <c r="AA1280" s="72"/>
      <c r="AB1280" s="72"/>
      <c r="AC1280" s="72"/>
      <c r="AD1280" s="72"/>
      <c r="AE1280" s="72"/>
      <c r="AG1280" s="127"/>
      <c r="AN1280" s="72"/>
      <c r="AO1280" s="72"/>
      <c r="AP1280" s="72"/>
      <c r="AQ1280" s="72"/>
      <c r="AR1280" s="72"/>
      <c r="AS1280" s="72"/>
      <c r="AT1280" s="72"/>
      <c r="AU1280" s="72"/>
    </row>
    <row r="1281" spans="27:64" x14ac:dyDescent="0.2">
      <c r="AA1281" s="72"/>
      <c r="AB1281" s="72"/>
      <c r="AC1281" s="72"/>
      <c r="AD1281" s="72"/>
      <c r="AE1281" s="72"/>
      <c r="AG1281" s="127"/>
      <c r="AN1281" s="72"/>
      <c r="AO1281" s="72"/>
      <c r="AP1281" s="72"/>
      <c r="AQ1281" s="72"/>
      <c r="AR1281" s="72"/>
      <c r="AS1281" s="72"/>
      <c r="AT1281" s="72"/>
      <c r="AU1281" s="72"/>
    </row>
    <row r="1282" spans="27:64" x14ac:dyDescent="0.2">
      <c r="AA1282" s="72"/>
      <c r="AB1282" s="72"/>
      <c r="AC1282" s="72"/>
      <c r="AD1282" s="72"/>
      <c r="AE1282" s="72"/>
      <c r="AG1282" s="127"/>
      <c r="AN1282" s="72"/>
      <c r="AO1282" s="72"/>
      <c r="AP1282" s="72"/>
      <c r="AQ1282" s="72"/>
      <c r="AR1282" s="72"/>
      <c r="AS1282" s="72"/>
      <c r="AT1282" s="72"/>
      <c r="AU1282" s="72"/>
    </row>
    <row r="1283" spans="27:64" x14ac:dyDescent="0.2">
      <c r="AA1283" s="72"/>
      <c r="AB1283" s="72"/>
      <c r="AC1283" s="72"/>
      <c r="AD1283" s="72"/>
      <c r="AE1283" s="72"/>
      <c r="AG1283" s="127"/>
      <c r="AN1283" s="72"/>
      <c r="AO1283" s="72"/>
      <c r="AP1283" s="72"/>
      <c r="AQ1283" s="72"/>
      <c r="AR1283" s="72"/>
      <c r="AS1283" s="72"/>
      <c r="AT1283" s="72"/>
      <c r="AU1283" s="72"/>
    </row>
    <row r="1284" spans="27:64" x14ac:dyDescent="0.2">
      <c r="AA1284" s="72"/>
      <c r="AB1284" s="72"/>
      <c r="AC1284" s="72"/>
      <c r="AD1284" s="72"/>
      <c r="AE1284" s="72"/>
      <c r="AG1284" s="127"/>
      <c r="AN1284" s="72"/>
      <c r="AO1284" s="72"/>
      <c r="AP1284" s="72"/>
      <c r="AQ1284" s="72"/>
      <c r="AR1284" s="72"/>
      <c r="AS1284" s="72"/>
      <c r="AT1284" s="72"/>
      <c r="AU1284" s="72"/>
    </row>
    <row r="1285" spans="27:64" x14ac:dyDescent="0.2">
      <c r="AA1285" s="72"/>
      <c r="AB1285" s="72"/>
      <c r="AC1285" s="72"/>
      <c r="AD1285" s="72"/>
      <c r="AE1285" s="72"/>
      <c r="AG1285" s="127"/>
      <c r="AN1285" s="72"/>
      <c r="AO1285" s="72"/>
      <c r="AP1285" s="72"/>
      <c r="AQ1285" s="72"/>
      <c r="AR1285" s="72"/>
      <c r="AS1285" s="72"/>
      <c r="AT1285" s="72"/>
      <c r="AU1285" s="72"/>
    </row>
    <row r="1286" spans="27:64" x14ac:dyDescent="0.2">
      <c r="AA1286" s="72"/>
      <c r="AB1286" s="72"/>
      <c r="AC1286" s="72"/>
      <c r="AD1286" s="72"/>
      <c r="AE1286" s="72"/>
      <c r="AG1286" s="127"/>
      <c r="AN1286" s="72"/>
      <c r="AO1286" s="72"/>
      <c r="AP1286" s="72"/>
      <c r="AQ1286" s="72"/>
      <c r="AR1286" s="72"/>
      <c r="AS1286" s="72"/>
      <c r="AT1286" s="72"/>
      <c r="AU1286" s="72"/>
    </row>
    <row r="1287" spans="27:64" x14ac:dyDescent="0.2">
      <c r="AA1287" s="72"/>
      <c r="AB1287" s="72"/>
      <c r="AC1287" s="72"/>
      <c r="AD1287" s="72"/>
      <c r="AE1287" s="72"/>
      <c r="AG1287" s="127"/>
      <c r="AN1287" s="72"/>
      <c r="AO1287" s="72"/>
      <c r="AP1287" s="72"/>
      <c r="AQ1287" s="72"/>
      <c r="AR1287" s="72"/>
      <c r="AS1287" s="72"/>
      <c r="AT1287" s="72"/>
      <c r="AU1287" s="72"/>
    </row>
    <row r="1288" spans="27:64" x14ac:dyDescent="0.2">
      <c r="AA1288" s="72"/>
      <c r="AB1288" s="72"/>
      <c r="AC1288" s="72"/>
      <c r="AD1288" s="72"/>
      <c r="AE1288" s="72"/>
      <c r="AG1288" s="127"/>
      <c r="AN1288" s="72"/>
      <c r="AO1288" s="72"/>
      <c r="AP1288" s="72"/>
      <c r="AQ1288" s="72"/>
      <c r="AR1288" s="72"/>
      <c r="AS1288" s="72"/>
      <c r="AT1288" s="72"/>
      <c r="AU1288" s="72"/>
    </row>
    <row r="1289" spans="27:64" x14ac:dyDescent="0.2">
      <c r="AA1289" s="72"/>
      <c r="AB1289" s="72"/>
      <c r="AC1289" s="72"/>
      <c r="AD1289" s="72"/>
      <c r="AE1289" s="72"/>
      <c r="AG1289" s="127"/>
      <c r="AN1289" s="72"/>
      <c r="AO1289" s="72"/>
      <c r="AP1289" s="72"/>
      <c r="AQ1289" s="72"/>
      <c r="AR1289" s="72"/>
      <c r="AS1289" s="72"/>
      <c r="AT1289" s="72"/>
      <c r="AU1289" s="72"/>
    </row>
    <row r="1290" spans="27:64" x14ac:dyDescent="0.2">
      <c r="AA1290" s="72"/>
      <c r="AB1290" s="72"/>
      <c r="AC1290" s="72"/>
      <c r="AD1290" s="72"/>
      <c r="AE1290" s="72"/>
      <c r="AG1290" s="127"/>
      <c r="AN1290" s="72"/>
      <c r="AO1290" s="72"/>
      <c r="AP1290" s="72"/>
      <c r="AQ1290" s="72"/>
      <c r="AR1290" s="72"/>
      <c r="AS1290" s="72"/>
      <c r="AT1290" s="72"/>
      <c r="AU1290" s="72"/>
    </row>
    <row r="1291" spans="27:64" x14ac:dyDescent="0.2">
      <c r="AA1291" s="72"/>
      <c r="AB1291" s="72"/>
      <c r="AC1291" s="72"/>
      <c r="AD1291" s="72"/>
      <c r="AE1291" s="72"/>
      <c r="AG1291" s="127"/>
      <c r="AN1291" s="72"/>
      <c r="AO1291" s="72"/>
      <c r="AP1291" s="72"/>
      <c r="AQ1291" s="72"/>
      <c r="AR1291" s="72"/>
      <c r="AS1291" s="72"/>
      <c r="AT1291" s="72"/>
      <c r="AU1291" s="72"/>
      <c r="AV1291" s="72"/>
      <c r="AW1291" s="72"/>
      <c r="AX1291" s="72"/>
      <c r="AY1291" s="72"/>
      <c r="AZ1291" s="72"/>
      <c r="BA1291" s="72"/>
      <c r="BB1291" s="72"/>
      <c r="BC1291" s="72"/>
      <c r="BD1291" s="72"/>
      <c r="BE1291" s="72"/>
      <c r="BF1291" s="72"/>
      <c r="BG1291" s="72"/>
      <c r="BH1291" s="72"/>
      <c r="BI1291" s="72"/>
      <c r="BJ1291" s="72"/>
      <c r="BK1291" s="72"/>
      <c r="BL1291" s="72"/>
    </row>
    <row r="1292" spans="27:64" x14ac:dyDescent="0.2">
      <c r="AA1292" s="72"/>
      <c r="AB1292" s="72"/>
      <c r="AC1292" s="72"/>
      <c r="AD1292" s="72"/>
      <c r="AE1292" s="72"/>
      <c r="AG1292" s="127"/>
      <c r="AN1292" s="72"/>
      <c r="AO1292" s="72"/>
      <c r="AP1292" s="72"/>
      <c r="AQ1292" s="72"/>
      <c r="AR1292" s="72"/>
      <c r="AS1292" s="72"/>
      <c r="AT1292" s="72"/>
      <c r="AU1292" s="72"/>
    </row>
    <row r="1293" spans="27:64" x14ac:dyDescent="0.2">
      <c r="AA1293" s="72"/>
      <c r="AB1293" s="72"/>
      <c r="AC1293" s="72"/>
      <c r="AD1293" s="72"/>
      <c r="AE1293" s="72"/>
      <c r="AG1293" s="127"/>
      <c r="AN1293" s="72"/>
      <c r="AO1293" s="72"/>
      <c r="AP1293" s="72"/>
      <c r="AQ1293" s="72"/>
      <c r="AR1293" s="72"/>
      <c r="AS1293" s="72"/>
      <c r="AT1293" s="72"/>
      <c r="AU1293" s="72"/>
      <c r="AV1293" s="72"/>
      <c r="AW1293" s="72"/>
      <c r="AX1293" s="72"/>
      <c r="AY1293" s="72"/>
      <c r="AZ1293" s="72"/>
      <c r="BA1293" s="72"/>
      <c r="BB1293" s="72"/>
      <c r="BC1293" s="72"/>
      <c r="BD1293" s="72"/>
      <c r="BE1293" s="72"/>
      <c r="BF1293" s="72"/>
      <c r="BG1293" s="72"/>
      <c r="BH1293" s="72"/>
      <c r="BI1293" s="72"/>
      <c r="BJ1293" s="72"/>
      <c r="BK1293" s="72"/>
      <c r="BL1293" s="72"/>
    </row>
    <row r="1294" spans="27:64" x14ac:dyDescent="0.2">
      <c r="AA1294" s="72"/>
      <c r="AB1294" s="72"/>
      <c r="AC1294" s="72"/>
      <c r="AD1294" s="72"/>
      <c r="AE1294" s="72"/>
      <c r="AG1294" s="127"/>
      <c r="AN1294" s="72"/>
      <c r="AO1294" s="72"/>
      <c r="AP1294" s="72"/>
      <c r="AQ1294" s="72"/>
      <c r="AR1294" s="72"/>
      <c r="AS1294" s="72"/>
      <c r="AT1294" s="72"/>
      <c r="AU1294" s="72"/>
    </row>
    <row r="1295" spans="27:64" x14ac:dyDescent="0.2">
      <c r="AA1295" s="72"/>
      <c r="AB1295" s="72"/>
      <c r="AC1295" s="72"/>
      <c r="AD1295" s="72"/>
      <c r="AE1295" s="72"/>
      <c r="AG1295" s="127"/>
      <c r="AN1295" s="72"/>
      <c r="AO1295" s="72"/>
      <c r="AP1295" s="72"/>
      <c r="AQ1295" s="72"/>
      <c r="AR1295" s="72"/>
      <c r="AS1295" s="72"/>
      <c r="AT1295" s="72"/>
      <c r="AU1295" s="72"/>
      <c r="AV1295" s="72"/>
    </row>
    <row r="1296" spans="27:64" x14ac:dyDescent="0.2">
      <c r="AA1296" s="72"/>
      <c r="AB1296" s="72"/>
      <c r="AC1296" s="72"/>
      <c r="AD1296" s="72"/>
      <c r="AE1296" s="72"/>
      <c r="AG1296" s="127"/>
      <c r="AN1296" s="72"/>
      <c r="AO1296" s="72"/>
      <c r="AP1296" s="72"/>
      <c r="AQ1296" s="72"/>
      <c r="AR1296" s="72"/>
      <c r="AS1296" s="72"/>
      <c r="AT1296" s="72"/>
      <c r="AU1296" s="72"/>
    </row>
    <row r="1297" spans="27:64" x14ac:dyDescent="0.2">
      <c r="AA1297" s="72"/>
      <c r="AB1297" s="72"/>
      <c r="AC1297" s="72"/>
      <c r="AD1297" s="72"/>
      <c r="AE1297" s="72"/>
      <c r="AG1297" s="127"/>
      <c r="AN1297" s="72"/>
      <c r="AO1297" s="72"/>
      <c r="AP1297" s="72"/>
      <c r="AQ1297" s="72"/>
      <c r="AR1297" s="72"/>
      <c r="AS1297" s="72"/>
      <c r="AT1297" s="72"/>
      <c r="AU1297" s="72"/>
      <c r="AV1297" s="72"/>
      <c r="AW1297" s="72"/>
      <c r="AX1297" s="72"/>
      <c r="AY1297" s="72"/>
      <c r="AZ1297" s="72"/>
      <c r="BA1297" s="72"/>
      <c r="BB1297" s="72"/>
      <c r="BC1297" s="72"/>
      <c r="BD1297" s="72"/>
      <c r="BE1297" s="72"/>
      <c r="BF1297" s="72"/>
      <c r="BG1297" s="72"/>
      <c r="BH1297" s="72"/>
      <c r="BI1297" s="72"/>
      <c r="BJ1297" s="72"/>
      <c r="BK1297" s="72"/>
      <c r="BL1297" s="72"/>
    </row>
    <row r="1298" spans="27:64" x14ac:dyDescent="0.2">
      <c r="AA1298" s="72"/>
      <c r="AB1298" s="72"/>
      <c r="AC1298" s="72"/>
      <c r="AD1298" s="72"/>
      <c r="AE1298" s="72"/>
      <c r="AG1298" s="127"/>
      <c r="AN1298" s="72"/>
      <c r="AO1298" s="72"/>
      <c r="AP1298" s="72"/>
      <c r="AQ1298" s="72"/>
      <c r="AR1298" s="72"/>
      <c r="AS1298" s="72"/>
      <c r="AT1298" s="72"/>
      <c r="AU1298" s="72"/>
    </row>
    <row r="1299" spans="27:64" x14ac:dyDescent="0.2">
      <c r="AA1299" s="72"/>
      <c r="AB1299" s="72"/>
      <c r="AC1299" s="72"/>
      <c r="AD1299" s="72"/>
      <c r="AE1299" s="72"/>
      <c r="AG1299" s="127"/>
      <c r="AN1299" s="72"/>
      <c r="AO1299" s="72"/>
      <c r="AP1299" s="72"/>
      <c r="AQ1299" s="72"/>
      <c r="AR1299" s="72"/>
      <c r="AS1299" s="72"/>
      <c r="AT1299" s="72"/>
      <c r="AU1299" s="72"/>
    </row>
    <row r="1300" spans="27:64" x14ac:dyDescent="0.2">
      <c r="AA1300" s="72"/>
      <c r="AB1300" s="72"/>
      <c r="AC1300" s="72"/>
      <c r="AD1300" s="72"/>
      <c r="AE1300" s="72"/>
      <c r="AG1300" s="127"/>
      <c r="AN1300" s="72"/>
      <c r="AO1300" s="72"/>
      <c r="AP1300" s="72"/>
      <c r="AQ1300" s="72"/>
      <c r="AR1300" s="72"/>
      <c r="AS1300" s="72"/>
      <c r="AT1300" s="72"/>
      <c r="AU1300" s="72"/>
    </row>
    <row r="1301" spans="27:64" x14ac:dyDescent="0.2">
      <c r="AA1301" s="72"/>
      <c r="AB1301" s="72"/>
      <c r="AC1301" s="72"/>
      <c r="AD1301" s="72"/>
      <c r="AE1301" s="72"/>
      <c r="AG1301" s="127"/>
      <c r="AN1301" s="72"/>
      <c r="AO1301" s="72"/>
      <c r="AP1301" s="72"/>
      <c r="AQ1301" s="72"/>
      <c r="AR1301" s="72"/>
      <c r="AS1301" s="72"/>
      <c r="AT1301" s="72"/>
      <c r="AU1301" s="72"/>
      <c r="AV1301" s="72"/>
    </row>
    <row r="1302" spans="27:64" x14ac:dyDescent="0.2">
      <c r="AA1302" s="72"/>
      <c r="AB1302" s="72"/>
      <c r="AC1302" s="72"/>
      <c r="AD1302" s="72"/>
      <c r="AE1302" s="72"/>
      <c r="AG1302" s="127"/>
      <c r="AN1302" s="72"/>
      <c r="AO1302" s="72"/>
      <c r="AP1302" s="72"/>
      <c r="AQ1302" s="72"/>
      <c r="AR1302" s="72"/>
      <c r="AS1302" s="72"/>
      <c r="AT1302" s="72"/>
      <c r="AU1302" s="72"/>
    </row>
    <row r="1303" spans="27:64" x14ac:dyDescent="0.2">
      <c r="AA1303" s="72"/>
      <c r="AB1303" s="72"/>
      <c r="AC1303" s="72"/>
      <c r="AD1303" s="72"/>
      <c r="AE1303" s="72"/>
      <c r="AG1303" s="127"/>
      <c r="AN1303" s="72"/>
      <c r="AO1303" s="72"/>
      <c r="AP1303" s="72"/>
      <c r="AQ1303" s="72"/>
      <c r="AR1303" s="72"/>
      <c r="AS1303" s="72"/>
      <c r="AT1303" s="72"/>
      <c r="AU1303" s="72"/>
    </row>
    <row r="1304" spans="27:64" x14ac:dyDescent="0.2">
      <c r="AA1304" s="72"/>
      <c r="AB1304" s="72"/>
      <c r="AC1304" s="72"/>
      <c r="AD1304" s="72"/>
      <c r="AE1304" s="72"/>
      <c r="AG1304" s="127"/>
      <c r="AN1304" s="72"/>
      <c r="AO1304" s="72"/>
      <c r="AP1304" s="72"/>
      <c r="AQ1304" s="72"/>
      <c r="AR1304" s="72"/>
      <c r="AS1304" s="72"/>
      <c r="AT1304" s="72"/>
      <c r="AU1304" s="72"/>
    </row>
    <row r="1305" spans="27:64" x14ac:dyDescent="0.2">
      <c r="AA1305" s="72"/>
      <c r="AB1305" s="72"/>
      <c r="AC1305" s="72"/>
      <c r="AD1305" s="72"/>
      <c r="AE1305" s="72"/>
      <c r="AG1305" s="127"/>
      <c r="AN1305" s="72"/>
      <c r="AO1305" s="72"/>
      <c r="AP1305" s="72"/>
      <c r="AQ1305" s="72"/>
      <c r="AR1305" s="72"/>
      <c r="AS1305" s="72"/>
      <c r="AT1305" s="72"/>
      <c r="AU1305" s="72"/>
    </row>
    <row r="1306" spans="27:64" x14ac:dyDescent="0.2">
      <c r="AA1306" s="72"/>
      <c r="AB1306" s="72"/>
      <c r="AC1306" s="72"/>
      <c r="AD1306" s="72"/>
      <c r="AE1306" s="72"/>
      <c r="AG1306" s="127"/>
      <c r="AN1306" s="72"/>
      <c r="AO1306" s="72"/>
      <c r="AP1306" s="72"/>
      <c r="AQ1306" s="72"/>
      <c r="AR1306" s="72"/>
      <c r="AS1306" s="72"/>
      <c r="AT1306" s="72"/>
      <c r="AU1306" s="72"/>
    </row>
    <row r="1307" spans="27:64" x14ac:dyDescent="0.2">
      <c r="AA1307" s="72"/>
      <c r="AB1307" s="72"/>
      <c r="AC1307" s="72"/>
      <c r="AD1307" s="72"/>
      <c r="AE1307" s="72"/>
      <c r="AG1307" s="127"/>
      <c r="AN1307" s="72"/>
      <c r="AO1307" s="72"/>
      <c r="AP1307" s="72"/>
      <c r="AQ1307" s="72"/>
      <c r="AR1307" s="72"/>
      <c r="AS1307" s="72"/>
      <c r="AT1307" s="72"/>
      <c r="AU1307" s="72"/>
    </row>
    <row r="1308" spans="27:64" x14ac:dyDescent="0.2">
      <c r="AA1308" s="72"/>
      <c r="AB1308" s="72"/>
      <c r="AC1308" s="72"/>
      <c r="AD1308" s="72"/>
      <c r="AE1308" s="72"/>
      <c r="AG1308" s="127"/>
      <c r="AN1308" s="72"/>
      <c r="AO1308" s="72"/>
      <c r="AP1308" s="72"/>
      <c r="AQ1308" s="72"/>
      <c r="AR1308" s="72"/>
      <c r="AS1308" s="72"/>
      <c r="AT1308" s="72"/>
      <c r="AU1308" s="72"/>
    </row>
    <row r="1309" spans="27:64" x14ac:dyDescent="0.2">
      <c r="AA1309" s="72"/>
      <c r="AB1309" s="72"/>
      <c r="AC1309" s="72"/>
      <c r="AD1309" s="72"/>
      <c r="AE1309" s="72"/>
      <c r="AG1309" s="127"/>
      <c r="AN1309" s="72"/>
      <c r="AO1309" s="72"/>
      <c r="AP1309" s="72"/>
      <c r="AQ1309" s="72"/>
      <c r="AR1309" s="72"/>
      <c r="AS1309" s="72"/>
      <c r="AT1309" s="72"/>
      <c r="AU1309" s="72"/>
    </row>
    <row r="1310" spans="27:64" x14ac:dyDescent="0.2">
      <c r="AA1310" s="72"/>
      <c r="AB1310" s="72"/>
      <c r="AC1310" s="72"/>
      <c r="AD1310" s="72"/>
      <c r="AE1310" s="72"/>
      <c r="AG1310" s="127"/>
      <c r="AN1310" s="72"/>
      <c r="AO1310" s="72"/>
      <c r="AP1310" s="72"/>
      <c r="AQ1310" s="72"/>
      <c r="AR1310" s="72"/>
      <c r="AS1310" s="72"/>
      <c r="AT1310" s="72"/>
      <c r="AU1310" s="72"/>
    </row>
    <row r="1311" spans="27:64" x14ac:dyDescent="0.2">
      <c r="AA1311" s="72"/>
      <c r="AB1311" s="72"/>
      <c r="AC1311" s="72"/>
      <c r="AD1311" s="72"/>
      <c r="AE1311" s="72"/>
      <c r="AG1311" s="127"/>
      <c r="AN1311" s="72"/>
      <c r="AO1311" s="72"/>
      <c r="AP1311" s="72"/>
      <c r="AQ1311" s="72"/>
      <c r="AR1311" s="72"/>
      <c r="AS1311" s="72"/>
      <c r="AT1311" s="72"/>
      <c r="AU1311" s="72"/>
    </row>
    <row r="1312" spans="27:64" x14ac:dyDescent="0.2">
      <c r="AA1312" s="72"/>
      <c r="AB1312" s="72"/>
      <c r="AC1312" s="72"/>
      <c r="AD1312" s="72"/>
      <c r="AE1312" s="72"/>
      <c r="AG1312" s="127"/>
      <c r="AN1312" s="72"/>
      <c r="AO1312" s="72"/>
      <c r="AP1312" s="72"/>
      <c r="AQ1312" s="72"/>
      <c r="AR1312" s="72"/>
      <c r="AS1312" s="72"/>
      <c r="AT1312" s="72"/>
      <c r="AU1312" s="72"/>
    </row>
    <row r="1313" spans="27:64" x14ac:dyDescent="0.2">
      <c r="AA1313" s="72"/>
      <c r="AB1313" s="72"/>
      <c r="AC1313" s="72"/>
      <c r="AD1313" s="72"/>
      <c r="AE1313" s="72"/>
      <c r="AG1313" s="127"/>
      <c r="AN1313" s="72"/>
      <c r="AO1313" s="72"/>
      <c r="AP1313" s="72"/>
      <c r="AQ1313" s="72"/>
      <c r="AR1313" s="72"/>
      <c r="AS1313" s="72"/>
      <c r="AT1313" s="72"/>
      <c r="AU1313" s="72"/>
    </row>
    <row r="1314" spans="27:64" x14ac:dyDescent="0.2">
      <c r="AA1314" s="72"/>
      <c r="AB1314" s="72"/>
      <c r="AC1314" s="72"/>
      <c r="AD1314" s="72"/>
      <c r="AE1314" s="72"/>
      <c r="AG1314" s="127"/>
      <c r="AN1314" s="72"/>
      <c r="AO1314" s="72"/>
      <c r="AP1314" s="72"/>
      <c r="AQ1314" s="72"/>
      <c r="AR1314" s="72"/>
      <c r="AS1314" s="72"/>
      <c r="AT1314" s="72"/>
      <c r="AU1314" s="72"/>
    </row>
    <row r="1315" spans="27:64" x14ac:dyDescent="0.2">
      <c r="AA1315" s="72"/>
      <c r="AB1315" s="72"/>
      <c r="AC1315" s="72"/>
      <c r="AD1315" s="72"/>
      <c r="AE1315" s="72"/>
      <c r="AG1315" s="127"/>
      <c r="AN1315" s="72"/>
      <c r="AO1315" s="72"/>
      <c r="AP1315" s="72"/>
      <c r="AQ1315" s="72"/>
      <c r="AR1315" s="72"/>
      <c r="AS1315" s="72"/>
      <c r="AT1315" s="72"/>
      <c r="AU1315" s="72"/>
    </row>
    <row r="1316" spans="27:64" x14ac:dyDescent="0.2">
      <c r="AA1316" s="72"/>
      <c r="AB1316" s="72"/>
      <c r="AC1316" s="72"/>
      <c r="AD1316" s="72"/>
      <c r="AE1316" s="72"/>
      <c r="AG1316" s="127"/>
      <c r="AN1316" s="72"/>
      <c r="AO1316" s="72"/>
      <c r="AP1316" s="72"/>
      <c r="AQ1316" s="72"/>
      <c r="AR1316" s="72"/>
      <c r="AS1316" s="72"/>
      <c r="AT1316" s="72"/>
      <c r="AU1316" s="72"/>
    </row>
    <row r="1317" spans="27:64" x14ac:dyDescent="0.2">
      <c r="AA1317" s="72"/>
      <c r="AB1317" s="72"/>
      <c r="AC1317" s="72"/>
      <c r="AD1317" s="72"/>
      <c r="AE1317" s="72"/>
      <c r="AG1317" s="127"/>
      <c r="AN1317" s="72"/>
      <c r="AO1317" s="72"/>
      <c r="AP1317" s="72"/>
      <c r="AQ1317" s="72"/>
      <c r="AR1317" s="72"/>
      <c r="AS1317" s="72"/>
      <c r="AT1317" s="72"/>
      <c r="AU1317" s="72"/>
    </row>
    <row r="1318" spans="27:64" x14ac:dyDescent="0.2">
      <c r="AA1318" s="72"/>
      <c r="AB1318" s="72"/>
      <c r="AC1318" s="72"/>
      <c r="AD1318" s="72"/>
      <c r="AE1318" s="72"/>
      <c r="AG1318" s="127"/>
      <c r="AN1318" s="72"/>
      <c r="AO1318" s="72"/>
      <c r="AP1318" s="72"/>
      <c r="AQ1318" s="72"/>
      <c r="AR1318" s="72"/>
      <c r="AS1318" s="72"/>
      <c r="AT1318" s="72"/>
      <c r="AU1318" s="72"/>
    </row>
    <row r="1319" spans="27:64" x14ac:dyDescent="0.2">
      <c r="AA1319" s="72"/>
      <c r="AB1319" s="72"/>
      <c r="AC1319" s="72"/>
      <c r="AD1319" s="72"/>
      <c r="AE1319" s="72"/>
      <c r="AG1319" s="127"/>
      <c r="AN1319" s="72"/>
      <c r="AO1319" s="72"/>
      <c r="AP1319" s="72"/>
      <c r="AQ1319" s="72"/>
      <c r="AR1319" s="72"/>
      <c r="AS1319" s="72"/>
      <c r="AT1319" s="72"/>
      <c r="AU1319" s="72"/>
    </row>
    <row r="1320" spans="27:64" x14ac:dyDescent="0.2">
      <c r="AA1320" s="72"/>
      <c r="AB1320" s="72"/>
      <c r="AC1320" s="72"/>
      <c r="AD1320" s="72"/>
      <c r="AE1320" s="72"/>
      <c r="AG1320" s="127"/>
      <c r="AN1320" s="72"/>
      <c r="AO1320" s="72"/>
      <c r="AP1320" s="72"/>
      <c r="AQ1320" s="72"/>
      <c r="AR1320" s="72"/>
      <c r="AS1320" s="72"/>
      <c r="AT1320" s="72"/>
      <c r="AU1320" s="72"/>
    </row>
    <row r="1321" spans="27:64" x14ac:dyDescent="0.2">
      <c r="AA1321" s="72"/>
      <c r="AB1321" s="72"/>
      <c r="AC1321" s="72"/>
      <c r="AD1321" s="72"/>
      <c r="AE1321" s="72"/>
      <c r="AG1321" s="127"/>
      <c r="AN1321" s="72"/>
      <c r="AO1321" s="72"/>
      <c r="AP1321" s="72"/>
      <c r="AQ1321" s="72"/>
      <c r="AR1321" s="72"/>
      <c r="AS1321" s="72"/>
      <c r="AT1321" s="72"/>
      <c r="AU1321" s="72"/>
    </row>
    <row r="1322" spans="27:64" x14ac:dyDescent="0.2">
      <c r="AA1322" s="72"/>
      <c r="AB1322" s="72"/>
      <c r="AC1322" s="72"/>
      <c r="AD1322" s="72"/>
      <c r="AE1322" s="72"/>
      <c r="AG1322" s="127"/>
      <c r="AN1322" s="72"/>
      <c r="AO1322" s="72"/>
      <c r="AP1322" s="72"/>
      <c r="AQ1322" s="72"/>
      <c r="AR1322" s="72"/>
      <c r="AS1322" s="72"/>
      <c r="AT1322" s="72"/>
      <c r="AU1322" s="72"/>
    </row>
    <row r="1323" spans="27:64" x14ac:dyDescent="0.2">
      <c r="AA1323" s="72"/>
      <c r="AB1323" s="72"/>
      <c r="AC1323" s="72"/>
      <c r="AD1323" s="72"/>
      <c r="AE1323" s="72"/>
      <c r="AG1323" s="127"/>
      <c r="AN1323" s="72"/>
      <c r="AO1323" s="72"/>
      <c r="AP1323" s="72"/>
      <c r="AQ1323" s="72"/>
      <c r="AR1323" s="72"/>
      <c r="AS1323" s="72"/>
      <c r="AT1323" s="72"/>
      <c r="AU1323" s="72"/>
    </row>
    <row r="1324" spans="27:64" x14ac:dyDescent="0.2">
      <c r="AA1324" s="72"/>
      <c r="AB1324" s="72"/>
      <c r="AC1324" s="72"/>
      <c r="AD1324" s="72"/>
      <c r="AE1324" s="72"/>
      <c r="AG1324" s="127"/>
      <c r="AN1324" s="72"/>
      <c r="AO1324" s="72"/>
      <c r="AP1324" s="72"/>
      <c r="AQ1324" s="72"/>
      <c r="AR1324" s="72"/>
      <c r="AS1324" s="72"/>
      <c r="AT1324" s="72"/>
      <c r="AU1324" s="72"/>
    </row>
    <row r="1325" spans="27:64" x14ac:dyDescent="0.2">
      <c r="AA1325" s="72"/>
      <c r="AB1325" s="72"/>
      <c r="AC1325" s="72"/>
      <c r="AD1325" s="72"/>
      <c r="AE1325" s="72"/>
      <c r="AG1325" s="127"/>
      <c r="AN1325" s="72"/>
      <c r="AO1325" s="72"/>
      <c r="AP1325" s="72"/>
      <c r="AQ1325" s="72"/>
      <c r="AR1325" s="72"/>
      <c r="AS1325" s="72"/>
      <c r="AT1325" s="72"/>
      <c r="AU1325" s="72"/>
      <c r="AV1325" s="72"/>
      <c r="AW1325" s="72"/>
      <c r="AX1325" s="72"/>
      <c r="AY1325" s="72"/>
      <c r="AZ1325" s="72"/>
      <c r="BA1325" s="72"/>
      <c r="BB1325" s="72"/>
      <c r="BC1325" s="72"/>
      <c r="BD1325" s="72"/>
      <c r="BE1325" s="72"/>
      <c r="BF1325" s="72"/>
      <c r="BG1325" s="72"/>
      <c r="BH1325" s="72"/>
      <c r="BI1325" s="72"/>
      <c r="BJ1325" s="72"/>
      <c r="BK1325" s="72"/>
      <c r="BL1325" s="72"/>
    </row>
    <row r="1326" spans="27:64" x14ac:dyDescent="0.2">
      <c r="AA1326" s="72"/>
      <c r="AB1326" s="72"/>
      <c r="AC1326" s="72"/>
      <c r="AD1326" s="72"/>
      <c r="AE1326" s="72"/>
      <c r="AG1326" s="127"/>
      <c r="AN1326" s="72"/>
      <c r="AO1326" s="72"/>
      <c r="AP1326" s="72"/>
      <c r="AQ1326" s="72"/>
      <c r="AR1326" s="72"/>
      <c r="AS1326" s="72"/>
      <c r="AT1326" s="72"/>
      <c r="AU1326" s="72"/>
    </row>
    <row r="1327" spans="27:64" x14ac:dyDescent="0.2">
      <c r="AA1327" s="72"/>
      <c r="AB1327" s="72"/>
      <c r="AC1327" s="72"/>
      <c r="AD1327" s="72"/>
      <c r="AE1327" s="72"/>
      <c r="AG1327" s="127"/>
      <c r="AN1327" s="72"/>
      <c r="AO1327" s="72"/>
      <c r="AP1327" s="72"/>
      <c r="AQ1327" s="72"/>
      <c r="AR1327" s="72"/>
      <c r="AS1327" s="72"/>
      <c r="AT1327" s="72"/>
      <c r="AU1327" s="72"/>
      <c r="AV1327" s="72"/>
      <c r="AW1327" s="72"/>
      <c r="AX1327" s="72"/>
      <c r="AY1327" s="72"/>
      <c r="AZ1327" s="72"/>
      <c r="BA1327" s="72"/>
      <c r="BB1327" s="72"/>
      <c r="BC1327" s="72"/>
      <c r="BD1327" s="72"/>
      <c r="BE1327" s="72"/>
      <c r="BF1327" s="72"/>
      <c r="BG1327" s="72"/>
      <c r="BH1327" s="72"/>
      <c r="BI1327" s="72"/>
      <c r="BJ1327" s="72"/>
      <c r="BK1327" s="72"/>
      <c r="BL1327" s="72"/>
    </row>
    <row r="1328" spans="27:64" x14ac:dyDescent="0.2">
      <c r="AA1328" s="72"/>
      <c r="AB1328" s="72"/>
      <c r="AC1328" s="72"/>
      <c r="AD1328" s="72"/>
      <c r="AE1328" s="72"/>
      <c r="AG1328" s="127"/>
      <c r="AN1328" s="72"/>
      <c r="AO1328" s="72"/>
      <c r="AP1328" s="72"/>
      <c r="AQ1328" s="72"/>
      <c r="AR1328" s="72"/>
      <c r="AS1328" s="72"/>
      <c r="AT1328" s="72"/>
      <c r="AU1328" s="72"/>
    </row>
    <row r="1329" spans="27:64" x14ac:dyDescent="0.2">
      <c r="AA1329" s="72"/>
      <c r="AB1329" s="72"/>
      <c r="AC1329" s="72"/>
      <c r="AD1329" s="72"/>
      <c r="AE1329" s="72"/>
      <c r="AG1329" s="127"/>
      <c r="AN1329" s="72"/>
      <c r="AO1329" s="72"/>
      <c r="AP1329" s="72"/>
      <c r="AQ1329" s="72"/>
      <c r="AR1329" s="72"/>
      <c r="AS1329" s="72"/>
      <c r="AT1329" s="72"/>
      <c r="AU1329" s="72"/>
      <c r="AV1329" s="72"/>
      <c r="AW1329" s="72"/>
      <c r="AX1329" s="72"/>
      <c r="AY1329" s="72"/>
      <c r="AZ1329" s="72"/>
      <c r="BA1329" s="72"/>
      <c r="BB1329" s="72"/>
      <c r="BC1329" s="72"/>
      <c r="BD1329" s="72"/>
      <c r="BE1329" s="72"/>
      <c r="BF1329" s="72"/>
      <c r="BG1329" s="72"/>
      <c r="BH1329" s="72"/>
      <c r="BI1329" s="72"/>
      <c r="BJ1329" s="72"/>
      <c r="BK1329" s="72"/>
      <c r="BL1329" s="72"/>
    </row>
    <row r="1330" spans="27:64" x14ac:dyDescent="0.2">
      <c r="AA1330" s="72"/>
      <c r="AB1330" s="72"/>
      <c r="AC1330" s="72"/>
      <c r="AD1330" s="72"/>
      <c r="AE1330" s="72"/>
      <c r="AG1330" s="127"/>
      <c r="AN1330" s="72"/>
      <c r="AO1330" s="72"/>
      <c r="AP1330" s="72"/>
      <c r="AQ1330" s="72"/>
      <c r="AR1330" s="72"/>
      <c r="AS1330" s="72"/>
      <c r="AT1330" s="72"/>
      <c r="AU1330" s="72"/>
    </row>
    <row r="1331" spans="27:64" x14ac:dyDescent="0.2">
      <c r="AA1331" s="72"/>
      <c r="AB1331" s="72"/>
      <c r="AC1331" s="72"/>
      <c r="AD1331" s="72"/>
      <c r="AE1331" s="72"/>
      <c r="AG1331" s="127"/>
      <c r="AN1331" s="72"/>
      <c r="AO1331" s="72"/>
      <c r="AP1331" s="72"/>
      <c r="AQ1331" s="72"/>
      <c r="AR1331" s="72"/>
      <c r="AS1331" s="72"/>
      <c r="AT1331" s="72"/>
      <c r="AU1331" s="72"/>
    </row>
    <row r="1332" spans="27:64" x14ac:dyDescent="0.2">
      <c r="AA1332" s="72"/>
      <c r="AB1332" s="72"/>
      <c r="AC1332" s="72"/>
      <c r="AD1332" s="72"/>
      <c r="AE1332" s="72"/>
      <c r="AG1332" s="127"/>
      <c r="AN1332" s="72"/>
      <c r="AO1332" s="72"/>
      <c r="AP1332" s="72"/>
      <c r="AQ1332" s="72"/>
      <c r="AR1332" s="72"/>
      <c r="AS1332" s="72"/>
      <c r="AT1332" s="72"/>
      <c r="AU1332" s="72"/>
    </row>
    <row r="1333" spans="27:64" x14ac:dyDescent="0.2">
      <c r="AA1333" s="72"/>
      <c r="AB1333" s="72"/>
      <c r="AC1333" s="72"/>
      <c r="AD1333" s="72"/>
      <c r="AE1333" s="72"/>
      <c r="AG1333" s="127"/>
      <c r="AN1333" s="72"/>
      <c r="AO1333" s="72"/>
      <c r="AP1333" s="72"/>
      <c r="AQ1333" s="72"/>
      <c r="AR1333" s="72"/>
      <c r="AS1333" s="72"/>
      <c r="AT1333" s="72"/>
      <c r="AU1333" s="72"/>
    </row>
    <row r="1334" spans="27:64" x14ac:dyDescent="0.2">
      <c r="AA1334" s="72"/>
      <c r="AB1334" s="72"/>
      <c r="AC1334" s="72"/>
      <c r="AD1334" s="72"/>
      <c r="AE1334" s="72"/>
      <c r="AG1334" s="127"/>
      <c r="AN1334" s="72"/>
      <c r="AO1334" s="72"/>
      <c r="AP1334" s="72"/>
      <c r="AQ1334" s="72"/>
      <c r="AR1334" s="72"/>
      <c r="AS1334" s="72"/>
      <c r="AT1334" s="72"/>
      <c r="AU1334" s="72"/>
    </row>
    <row r="1335" spans="27:64" x14ac:dyDescent="0.2">
      <c r="AA1335" s="72"/>
      <c r="AB1335" s="72"/>
      <c r="AC1335" s="72"/>
      <c r="AD1335" s="72"/>
      <c r="AE1335" s="72"/>
      <c r="AG1335" s="127"/>
      <c r="AN1335" s="72"/>
      <c r="AO1335" s="72"/>
      <c r="AP1335" s="72"/>
      <c r="AQ1335" s="72"/>
      <c r="AR1335" s="72"/>
      <c r="AS1335" s="72"/>
      <c r="AT1335" s="72"/>
      <c r="AU1335" s="72"/>
    </row>
    <row r="1336" spans="27:64" x14ac:dyDescent="0.2">
      <c r="AA1336" s="72"/>
      <c r="AB1336" s="72"/>
      <c r="AC1336" s="72"/>
      <c r="AD1336" s="72"/>
      <c r="AE1336" s="72"/>
      <c r="AG1336" s="127"/>
      <c r="AN1336" s="72"/>
      <c r="AO1336" s="72"/>
      <c r="AP1336" s="72"/>
      <c r="AQ1336" s="72"/>
      <c r="AR1336" s="72"/>
      <c r="AS1336" s="72"/>
      <c r="AT1336" s="72"/>
      <c r="AU1336" s="72"/>
    </row>
    <row r="1337" spans="27:64" x14ac:dyDescent="0.2">
      <c r="AA1337" s="72"/>
      <c r="AB1337" s="72"/>
      <c r="AC1337" s="72"/>
      <c r="AD1337" s="72"/>
      <c r="AE1337" s="72"/>
      <c r="AG1337" s="127"/>
      <c r="AN1337" s="72"/>
      <c r="AO1337" s="72"/>
      <c r="AP1337" s="72"/>
      <c r="AQ1337" s="72"/>
      <c r="AR1337" s="72"/>
      <c r="AS1337" s="72"/>
      <c r="AT1337" s="72"/>
      <c r="AU1337" s="72"/>
    </row>
    <row r="1338" spans="27:64" x14ac:dyDescent="0.2">
      <c r="AA1338" s="72"/>
      <c r="AB1338" s="72"/>
      <c r="AC1338" s="72"/>
      <c r="AD1338" s="72"/>
      <c r="AE1338" s="72"/>
      <c r="AG1338" s="127"/>
      <c r="AN1338" s="72"/>
      <c r="AO1338" s="72"/>
      <c r="AP1338" s="72"/>
      <c r="AQ1338" s="72"/>
      <c r="AR1338" s="72"/>
      <c r="AS1338" s="72"/>
      <c r="AT1338" s="72"/>
      <c r="AU1338" s="72"/>
      <c r="AV1338" s="72"/>
    </row>
    <row r="1339" spans="27:64" x14ac:dyDescent="0.2">
      <c r="AA1339" s="72"/>
      <c r="AB1339" s="72"/>
      <c r="AC1339" s="72"/>
      <c r="AD1339" s="72"/>
      <c r="AE1339" s="72"/>
      <c r="AG1339" s="127"/>
      <c r="AN1339" s="72"/>
      <c r="AO1339" s="72"/>
      <c r="AP1339" s="72"/>
      <c r="AQ1339" s="72"/>
      <c r="AR1339" s="72"/>
      <c r="AS1339" s="72"/>
      <c r="AT1339" s="72"/>
      <c r="AU1339" s="72"/>
    </row>
    <row r="1340" spans="27:64" x14ac:dyDescent="0.2">
      <c r="AA1340" s="72"/>
      <c r="AB1340" s="72"/>
      <c r="AC1340" s="72"/>
      <c r="AD1340" s="72"/>
      <c r="AE1340" s="72"/>
      <c r="AG1340" s="127"/>
      <c r="AN1340" s="72"/>
      <c r="AO1340" s="72"/>
      <c r="AP1340" s="72"/>
      <c r="AQ1340" s="72"/>
      <c r="AR1340" s="72"/>
      <c r="AS1340" s="72"/>
      <c r="AT1340" s="72"/>
      <c r="AU1340" s="72"/>
      <c r="AV1340" s="72"/>
    </row>
    <row r="1341" spans="27:64" x14ac:dyDescent="0.2">
      <c r="AA1341" s="72"/>
      <c r="AB1341" s="72"/>
      <c r="AC1341" s="72"/>
      <c r="AD1341" s="72"/>
      <c r="AE1341" s="72"/>
      <c r="AG1341" s="127"/>
      <c r="AN1341" s="72"/>
      <c r="AO1341" s="72"/>
      <c r="AP1341" s="72"/>
      <c r="AQ1341" s="72"/>
      <c r="AR1341" s="72"/>
      <c r="AS1341" s="72"/>
      <c r="AT1341" s="72"/>
      <c r="AU1341" s="72"/>
      <c r="AV1341" s="72"/>
      <c r="AW1341" s="72"/>
      <c r="AX1341" s="72"/>
      <c r="AY1341" s="72"/>
      <c r="AZ1341" s="72"/>
      <c r="BA1341" s="72"/>
      <c r="BB1341" s="72"/>
      <c r="BC1341" s="72"/>
      <c r="BD1341" s="72"/>
      <c r="BE1341" s="72"/>
      <c r="BF1341" s="72"/>
      <c r="BG1341" s="72"/>
      <c r="BH1341" s="72"/>
      <c r="BI1341" s="72"/>
      <c r="BJ1341" s="72"/>
      <c r="BK1341" s="72"/>
      <c r="BL1341" s="72"/>
    </row>
    <row r="1342" spans="27:64" x14ac:dyDescent="0.2">
      <c r="AA1342" s="72"/>
      <c r="AB1342" s="72"/>
      <c r="AC1342" s="72"/>
      <c r="AD1342" s="72"/>
      <c r="AE1342" s="72"/>
      <c r="AG1342" s="127"/>
      <c r="AN1342" s="72"/>
      <c r="AO1342" s="72"/>
      <c r="AP1342" s="72"/>
      <c r="AQ1342" s="72"/>
      <c r="AR1342" s="72"/>
      <c r="AS1342" s="72"/>
      <c r="AT1342" s="72"/>
      <c r="AU1342" s="72"/>
    </row>
    <row r="1343" spans="27:64" x14ac:dyDescent="0.2">
      <c r="AA1343" s="72"/>
      <c r="AB1343" s="72"/>
      <c r="AC1343" s="72"/>
      <c r="AD1343" s="72"/>
      <c r="AE1343" s="72"/>
      <c r="AG1343" s="127"/>
      <c r="AN1343" s="72"/>
      <c r="AO1343" s="72"/>
      <c r="AP1343" s="72"/>
      <c r="AQ1343" s="72"/>
      <c r="AR1343" s="72"/>
      <c r="AS1343" s="72"/>
      <c r="AT1343" s="72"/>
      <c r="AU1343" s="72"/>
    </row>
    <row r="1344" spans="27:64" x14ac:dyDescent="0.2">
      <c r="AA1344" s="72"/>
      <c r="AB1344" s="72"/>
      <c r="AC1344" s="72"/>
      <c r="AD1344" s="72"/>
      <c r="AE1344" s="72"/>
      <c r="AG1344" s="127"/>
      <c r="AN1344" s="72"/>
      <c r="AO1344" s="72"/>
      <c r="AP1344" s="72"/>
      <c r="AQ1344" s="72"/>
      <c r="AR1344" s="72"/>
      <c r="AS1344" s="72"/>
      <c r="AT1344" s="72"/>
      <c r="AU1344" s="72"/>
    </row>
    <row r="1345" spans="27:64" x14ac:dyDescent="0.2">
      <c r="AA1345" s="72"/>
      <c r="AB1345" s="72"/>
      <c r="AC1345" s="72"/>
      <c r="AD1345" s="72"/>
      <c r="AE1345" s="72"/>
      <c r="AG1345" s="127"/>
      <c r="AN1345" s="72"/>
      <c r="AO1345" s="72"/>
      <c r="AP1345" s="72"/>
      <c r="AQ1345" s="72"/>
      <c r="AR1345" s="72"/>
      <c r="AS1345" s="72"/>
      <c r="AT1345" s="72"/>
      <c r="AU1345" s="72"/>
    </row>
    <row r="1346" spans="27:64" x14ac:dyDescent="0.2">
      <c r="AA1346" s="72"/>
      <c r="AB1346" s="72"/>
      <c r="AC1346" s="72"/>
      <c r="AD1346" s="72"/>
      <c r="AE1346" s="72"/>
      <c r="AG1346" s="127"/>
      <c r="AN1346" s="72"/>
      <c r="AO1346" s="72"/>
      <c r="AP1346" s="72"/>
      <c r="AQ1346" s="72"/>
      <c r="AR1346" s="72"/>
      <c r="AS1346" s="72"/>
      <c r="AT1346" s="72"/>
      <c r="AU1346" s="72"/>
    </row>
    <row r="1347" spans="27:64" x14ac:dyDescent="0.2">
      <c r="AA1347" s="72"/>
      <c r="AB1347" s="72"/>
      <c r="AC1347" s="72"/>
      <c r="AD1347" s="72"/>
      <c r="AE1347" s="72"/>
      <c r="AG1347" s="127"/>
      <c r="AN1347" s="72"/>
      <c r="AO1347" s="72"/>
      <c r="AP1347" s="72"/>
      <c r="AQ1347" s="72"/>
      <c r="AR1347" s="72"/>
      <c r="AS1347" s="72"/>
      <c r="AT1347" s="72"/>
      <c r="AU1347" s="72"/>
    </row>
    <row r="1348" spans="27:64" x14ac:dyDescent="0.2">
      <c r="AA1348" s="72"/>
      <c r="AB1348" s="72"/>
      <c r="AC1348" s="72"/>
      <c r="AD1348" s="72"/>
      <c r="AE1348" s="72"/>
      <c r="AG1348" s="127"/>
      <c r="AN1348" s="72"/>
      <c r="AO1348" s="72"/>
      <c r="AP1348" s="72"/>
      <c r="AQ1348" s="72"/>
      <c r="AR1348" s="72"/>
      <c r="AS1348" s="72"/>
      <c r="AT1348" s="72"/>
      <c r="AU1348" s="72"/>
      <c r="AV1348" s="72"/>
      <c r="AW1348" s="72"/>
      <c r="AX1348" s="72"/>
      <c r="AY1348" s="72"/>
      <c r="AZ1348" s="72"/>
      <c r="BA1348" s="72"/>
      <c r="BB1348" s="72"/>
      <c r="BC1348" s="72"/>
      <c r="BD1348" s="72"/>
      <c r="BE1348" s="72"/>
      <c r="BF1348" s="72"/>
      <c r="BG1348" s="72"/>
      <c r="BH1348" s="72"/>
      <c r="BI1348" s="72"/>
      <c r="BJ1348" s="72"/>
      <c r="BK1348" s="72"/>
      <c r="BL1348" s="72"/>
    </row>
    <row r="1349" spans="27:64" x14ac:dyDescent="0.2">
      <c r="AA1349" s="72"/>
      <c r="AB1349" s="72"/>
      <c r="AC1349" s="72"/>
      <c r="AD1349" s="72"/>
      <c r="AE1349" s="72"/>
      <c r="AG1349" s="127"/>
      <c r="AN1349" s="72"/>
      <c r="AO1349" s="72"/>
      <c r="AP1349" s="72"/>
      <c r="AQ1349" s="72"/>
      <c r="AR1349" s="72"/>
      <c r="AS1349" s="72"/>
      <c r="AT1349" s="72"/>
      <c r="AU1349" s="72"/>
      <c r="AV1349" s="72"/>
      <c r="AX1349" s="72"/>
    </row>
    <row r="1350" spans="27:64" x14ac:dyDescent="0.2">
      <c r="AA1350" s="72"/>
      <c r="AB1350" s="72"/>
      <c r="AC1350" s="72"/>
      <c r="AD1350" s="72"/>
      <c r="AE1350" s="72"/>
      <c r="AG1350" s="127"/>
      <c r="AN1350" s="72"/>
      <c r="AO1350" s="72"/>
      <c r="AP1350" s="72"/>
      <c r="AQ1350" s="72"/>
      <c r="AR1350" s="72"/>
      <c r="AS1350" s="72"/>
      <c r="AT1350" s="72"/>
      <c r="AU1350" s="72"/>
      <c r="AV1350" s="72"/>
      <c r="AW1350" s="72"/>
      <c r="AX1350" s="72"/>
      <c r="AY1350" s="72"/>
      <c r="AZ1350" s="72"/>
      <c r="BA1350" s="72"/>
      <c r="BB1350" s="72"/>
      <c r="BC1350" s="72"/>
      <c r="BD1350" s="72"/>
      <c r="BE1350" s="72"/>
      <c r="BF1350" s="72"/>
      <c r="BG1350" s="72"/>
      <c r="BH1350" s="72"/>
      <c r="BI1350" s="72"/>
      <c r="BJ1350" s="72"/>
      <c r="BK1350" s="72"/>
      <c r="BL1350" s="72"/>
    </row>
    <row r="1351" spans="27:64" x14ac:dyDescent="0.2">
      <c r="AA1351" s="72"/>
      <c r="AB1351" s="72"/>
      <c r="AC1351" s="72"/>
      <c r="AD1351" s="72"/>
      <c r="AE1351" s="72"/>
      <c r="AG1351" s="127"/>
      <c r="AN1351" s="72"/>
      <c r="AO1351" s="72"/>
      <c r="AP1351" s="72"/>
      <c r="AQ1351" s="72"/>
      <c r="AR1351" s="72"/>
      <c r="AS1351" s="72"/>
      <c r="AT1351" s="72"/>
      <c r="AU1351" s="72"/>
      <c r="AV1351" s="72"/>
      <c r="AW1351" s="72"/>
      <c r="AX1351" s="72"/>
      <c r="AY1351" s="72"/>
      <c r="AZ1351" s="72"/>
      <c r="BA1351" s="72"/>
      <c r="BB1351" s="72"/>
      <c r="BC1351" s="72"/>
      <c r="BD1351" s="72"/>
      <c r="BE1351" s="72"/>
      <c r="BF1351" s="72"/>
      <c r="BG1351" s="72"/>
      <c r="BH1351" s="72"/>
      <c r="BI1351" s="72"/>
      <c r="BJ1351" s="72"/>
      <c r="BK1351" s="72"/>
      <c r="BL1351" s="72"/>
    </row>
    <row r="1352" spans="27:64" x14ac:dyDescent="0.2">
      <c r="AA1352" s="72"/>
      <c r="AB1352" s="72"/>
      <c r="AC1352" s="72"/>
      <c r="AD1352" s="72"/>
      <c r="AE1352" s="72"/>
      <c r="AG1352" s="127"/>
      <c r="AN1352" s="72"/>
      <c r="AO1352" s="72"/>
      <c r="AP1352" s="72"/>
      <c r="AQ1352" s="72"/>
      <c r="AR1352" s="72"/>
      <c r="AS1352" s="72"/>
      <c r="AT1352" s="72"/>
      <c r="AU1352" s="72"/>
    </row>
    <row r="1353" spans="27:64" x14ac:dyDescent="0.2">
      <c r="AA1353" s="72"/>
      <c r="AB1353" s="72"/>
      <c r="AC1353" s="72"/>
      <c r="AD1353" s="72"/>
      <c r="AE1353" s="72"/>
      <c r="AG1353" s="127"/>
      <c r="AN1353" s="72"/>
      <c r="AO1353" s="72"/>
      <c r="AP1353" s="72"/>
      <c r="AQ1353" s="72"/>
      <c r="AR1353" s="72"/>
      <c r="AS1353" s="72"/>
      <c r="AT1353" s="72"/>
      <c r="AU1353" s="72"/>
    </row>
    <row r="1354" spans="27:64" x14ac:dyDescent="0.2">
      <c r="AA1354" s="72"/>
      <c r="AB1354" s="72"/>
      <c r="AC1354" s="72"/>
      <c r="AD1354" s="72"/>
      <c r="AE1354" s="72"/>
      <c r="AG1354" s="127"/>
      <c r="AN1354" s="72"/>
      <c r="AO1354" s="72"/>
      <c r="AP1354" s="72"/>
      <c r="AQ1354" s="72"/>
      <c r="AR1354" s="72"/>
      <c r="AS1354" s="72"/>
      <c r="AT1354" s="72"/>
      <c r="AU1354" s="72"/>
    </row>
    <row r="1355" spans="27:64" x14ac:dyDescent="0.2">
      <c r="AA1355" s="72"/>
      <c r="AB1355" s="72"/>
      <c r="AC1355" s="72"/>
      <c r="AD1355" s="72"/>
      <c r="AE1355" s="72"/>
      <c r="AG1355" s="127"/>
      <c r="AN1355" s="72"/>
      <c r="AO1355" s="72"/>
      <c r="AP1355" s="72"/>
      <c r="AQ1355" s="72"/>
      <c r="AR1355" s="72"/>
      <c r="AS1355" s="72"/>
      <c r="AT1355" s="72"/>
      <c r="AU1355" s="72"/>
    </row>
    <row r="1356" spans="27:64" x14ac:dyDescent="0.2">
      <c r="AA1356" s="72"/>
      <c r="AB1356" s="72"/>
      <c r="AC1356" s="72"/>
      <c r="AD1356" s="72"/>
      <c r="AE1356" s="72"/>
      <c r="AG1356" s="127"/>
      <c r="AN1356" s="72"/>
      <c r="AO1356" s="72"/>
      <c r="AP1356" s="72"/>
      <c r="AQ1356" s="72"/>
      <c r="AR1356" s="72"/>
      <c r="AS1356" s="72"/>
      <c r="AT1356" s="72"/>
      <c r="AU1356" s="72"/>
    </row>
    <row r="1357" spans="27:64" x14ac:dyDescent="0.2">
      <c r="AA1357" s="72"/>
      <c r="AB1357" s="72"/>
      <c r="AC1357" s="72"/>
      <c r="AD1357" s="72"/>
      <c r="AE1357" s="72"/>
      <c r="AG1357" s="127"/>
      <c r="AN1357" s="72"/>
      <c r="AO1357" s="72"/>
      <c r="AP1357" s="72"/>
      <c r="AQ1357" s="72"/>
      <c r="AR1357" s="72"/>
      <c r="AS1357" s="72"/>
      <c r="AT1357" s="72"/>
      <c r="AU1357" s="72"/>
    </row>
    <row r="1358" spans="27:64" x14ac:dyDescent="0.2">
      <c r="AA1358" s="72"/>
      <c r="AB1358" s="72"/>
      <c r="AC1358" s="72"/>
      <c r="AD1358" s="72"/>
      <c r="AE1358" s="72"/>
      <c r="AG1358" s="127"/>
      <c r="AN1358" s="72"/>
      <c r="AO1358" s="72"/>
      <c r="AP1358" s="72"/>
      <c r="AQ1358" s="72"/>
      <c r="AR1358" s="72"/>
      <c r="AS1358" s="72"/>
      <c r="AT1358" s="72"/>
      <c r="AU1358" s="72"/>
    </row>
    <row r="1359" spans="27:64" x14ac:dyDescent="0.2">
      <c r="AA1359" s="72"/>
      <c r="AB1359" s="72"/>
      <c r="AC1359" s="72"/>
      <c r="AD1359" s="72"/>
      <c r="AE1359" s="72"/>
      <c r="AG1359" s="127"/>
      <c r="AN1359" s="72"/>
      <c r="AO1359" s="72"/>
      <c r="AP1359" s="72"/>
      <c r="AQ1359" s="72"/>
      <c r="AR1359" s="72"/>
      <c r="AS1359" s="72"/>
      <c r="AT1359" s="72"/>
      <c r="AU1359" s="72"/>
    </row>
    <row r="1360" spans="27:64" x14ac:dyDescent="0.2">
      <c r="AA1360" s="72"/>
      <c r="AB1360" s="72"/>
      <c r="AC1360" s="72"/>
      <c r="AD1360" s="72"/>
      <c r="AE1360" s="72"/>
      <c r="AG1360" s="127"/>
      <c r="AN1360" s="72"/>
      <c r="AO1360" s="72"/>
      <c r="AP1360" s="72"/>
      <c r="AQ1360" s="72"/>
      <c r="AR1360" s="72"/>
      <c r="AS1360" s="72"/>
      <c r="AT1360" s="72"/>
      <c r="AU1360" s="72"/>
    </row>
    <row r="1361" spans="27:64" x14ac:dyDescent="0.2">
      <c r="AA1361" s="72"/>
      <c r="AB1361" s="72"/>
      <c r="AC1361" s="72"/>
      <c r="AD1361" s="72"/>
      <c r="AE1361" s="72"/>
      <c r="AG1361" s="127"/>
      <c r="AN1361" s="72"/>
      <c r="AO1361" s="72"/>
      <c r="AP1361" s="72"/>
      <c r="AQ1361" s="72"/>
      <c r="AR1361" s="72"/>
      <c r="AS1361" s="72"/>
      <c r="AT1361" s="72"/>
      <c r="AU1361" s="72"/>
    </row>
    <row r="1362" spans="27:64" x14ac:dyDescent="0.2">
      <c r="AA1362" s="72"/>
      <c r="AB1362" s="72"/>
      <c r="AC1362" s="72"/>
      <c r="AD1362" s="72"/>
      <c r="AE1362" s="72"/>
      <c r="AG1362" s="127"/>
      <c r="AN1362" s="72"/>
      <c r="AO1362" s="72"/>
      <c r="AP1362" s="72"/>
      <c r="AQ1362" s="72"/>
      <c r="AR1362" s="72"/>
      <c r="AS1362" s="72"/>
      <c r="AT1362" s="72"/>
      <c r="AU1362" s="72"/>
    </row>
    <row r="1363" spans="27:64" x14ac:dyDescent="0.2">
      <c r="AA1363" s="72"/>
      <c r="AB1363" s="72"/>
      <c r="AC1363" s="72"/>
      <c r="AD1363" s="72"/>
      <c r="AE1363" s="72"/>
      <c r="AG1363" s="127"/>
      <c r="AN1363" s="72"/>
      <c r="AO1363" s="72"/>
      <c r="AP1363" s="72"/>
      <c r="AQ1363" s="72"/>
      <c r="AR1363" s="72"/>
      <c r="AS1363" s="72"/>
      <c r="AT1363" s="72"/>
      <c r="AU1363" s="72"/>
    </row>
    <row r="1364" spans="27:64" x14ac:dyDescent="0.2">
      <c r="AA1364" s="72"/>
      <c r="AB1364" s="72"/>
      <c r="AC1364" s="72"/>
      <c r="AD1364" s="72"/>
      <c r="AE1364" s="72"/>
      <c r="AG1364" s="127"/>
      <c r="AN1364" s="72"/>
      <c r="AO1364" s="72"/>
      <c r="AP1364" s="72"/>
      <c r="AQ1364" s="72"/>
      <c r="AR1364" s="72"/>
      <c r="AS1364" s="72"/>
      <c r="AT1364" s="72"/>
      <c r="AU1364" s="72"/>
    </row>
    <row r="1365" spans="27:64" x14ac:dyDescent="0.2">
      <c r="AA1365" s="72"/>
      <c r="AB1365" s="72"/>
      <c r="AC1365" s="72"/>
      <c r="AD1365" s="72"/>
      <c r="AE1365" s="72"/>
      <c r="AG1365" s="127"/>
      <c r="AN1365" s="72"/>
      <c r="AO1365" s="72"/>
      <c r="AP1365" s="72"/>
      <c r="AQ1365" s="72"/>
      <c r="AR1365" s="72"/>
      <c r="AS1365" s="72"/>
      <c r="AT1365" s="72"/>
      <c r="AU1365" s="72"/>
    </row>
    <row r="1366" spans="27:64" x14ac:dyDescent="0.2">
      <c r="AA1366" s="72"/>
      <c r="AB1366" s="72"/>
      <c r="AC1366" s="72"/>
      <c r="AD1366" s="72"/>
      <c r="AE1366" s="72"/>
      <c r="AG1366" s="127"/>
      <c r="AN1366" s="72"/>
      <c r="AO1366" s="72"/>
      <c r="AP1366" s="72"/>
      <c r="AQ1366" s="72"/>
      <c r="AR1366" s="72"/>
      <c r="AS1366" s="72"/>
      <c r="AT1366" s="72"/>
      <c r="AU1366" s="72"/>
    </row>
    <row r="1367" spans="27:64" x14ac:dyDescent="0.2">
      <c r="AA1367" s="72"/>
      <c r="AB1367" s="72"/>
      <c r="AC1367" s="72"/>
      <c r="AD1367" s="72"/>
      <c r="AE1367" s="72"/>
      <c r="AG1367" s="127"/>
      <c r="AN1367" s="72"/>
      <c r="AO1367" s="72"/>
      <c r="AP1367" s="72"/>
      <c r="AQ1367" s="72"/>
      <c r="AR1367" s="72"/>
      <c r="AS1367" s="72"/>
      <c r="AT1367" s="72"/>
      <c r="AU1367" s="72"/>
    </row>
    <row r="1368" spans="27:64" x14ac:dyDescent="0.2">
      <c r="AA1368" s="72"/>
      <c r="AB1368" s="72"/>
      <c r="AC1368" s="72"/>
      <c r="AD1368" s="72"/>
      <c r="AE1368" s="72"/>
      <c r="AG1368" s="127"/>
      <c r="AN1368" s="72"/>
      <c r="AO1368" s="72"/>
      <c r="AP1368" s="72"/>
      <c r="AQ1368" s="72"/>
      <c r="AR1368" s="72"/>
      <c r="AS1368" s="72"/>
      <c r="AT1368" s="72"/>
      <c r="AU1368" s="72"/>
    </row>
    <row r="1369" spans="27:64" x14ac:dyDescent="0.2">
      <c r="AA1369" s="72"/>
      <c r="AB1369" s="72"/>
      <c r="AC1369" s="72"/>
      <c r="AD1369" s="72"/>
      <c r="AE1369" s="72"/>
      <c r="AG1369" s="127"/>
      <c r="AN1369" s="72"/>
      <c r="AO1369" s="72"/>
      <c r="AP1369" s="72"/>
      <c r="AQ1369" s="72"/>
      <c r="AR1369" s="72"/>
      <c r="AS1369" s="72"/>
      <c r="AT1369" s="72"/>
      <c r="AU1369" s="72"/>
      <c r="AV1369" s="72"/>
      <c r="AX1369" s="72"/>
      <c r="AY1369" s="72"/>
      <c r="AZ1369" s="72"/>
      <c r="BA1369" s="72"/>
      <c r="BB1369" s="72"/>
      <c r="BC1369" s="72"/>
      <c r="BD1369" s="72"/>
      <c r="BE1369" s="72"/>
      <c r="BF1369" s="72"/>
      <c r="BG1369" s="72"/>
      <c r="BH1369" s="72"/>
      <c r="BI1369" s="72"/>
      <c r="BJ1369" s="72"/>
      <c r="BK1369" s="72"/>
      <c r="BL1369" s="72"/>
    </row>
    <row r="1370" spans="27:64" x14ac:dyDescent="0.2">
      <c r="AA1370" s="72"/>
      <c r="AB1370" s="72"/>
      <c r="AC1370" s="72"/>
      <c r="AD1370" s="72"/>
      <c r="AE1370" s="72"/>
      <c r="AG1370" s="127"/>
      <c r="AN1370" s="72"/>
      <c r="AO1370" s="72"/>
      <c r="AP1370" s="72"/>
      <c r="AQ1370" s="72"/>
      <c r="AR1370" s="72"/>
      <c r="AS1370" s="72"/>
      <c r="AT1370" s="72"/>
      <c r="AU1370" s="72"/>
    </row>
    <row r="1371" spans="27:64" x14ac:dyDescent="0.2">
      <c r="AA1371" s="72"/>
      <c r="AB1371" s="72"/>
      <c r="AC1371" s="72"/>
      <c r="AD1371" s="72"/>
      <c r="AE1371" s="72"/>
      <c r="AG1371" s="127"/>
      <c r="AN1371" s="72"/>
      <c r="AO1371" s="72"/>
      <c r="AP1371" s="72"/>
      <c r="AQ1371" s="72"/>
      <c r="AR1371" s="72"/>
      <c r="AS1371" s="72"/>
      <c r="AT1371" s="72"/>
      <c r="AU1371" s="72"/>
    </row>
    <row r="1372" spans="27:64" x14ac:dyDescent="0.2">
      <c r="AA1372" s="72"/>
      <c r="AB1372" s="72"/>
      <c r="AC1372" s="72"/>
      <c r="AD1372" s="72"/>
      <c r="AE1372" s="72"/>
      <c r="AG1372" s="127"/>
      <c r="AN1372" s="72"/>
      <c r="AO1372" s="72"/>
      <c r="AP1372" s="72"/>
      <c r="AQ1372" s="72"/>
      <c r="AR1372" s="72"/>
      <c r="AS1372" s="72"/>
      <c r="AT1372" s="72"/>
      <c r="AU1372" s="72"/>
    </row>
    <row r="1373" spans="27:64" x14ac:dyDescent="0.2">
      <c r="AA1373" s="72"/>
      <c r="AB1373" s="72"/>
      <c r="AC1373" s="72"/>
      <c r="AD1373" s="72"/>
      <c r="AE1373" s="72"/>
      <c r="AG1373" s="127"/>
      <c r="AN1373" s="72"/>
      <c r="AO1373" s="72"/>
      <c r="AP1373" s="72"/>
      <c r="AQ1373" s="72"/>
      <c r="AR1373" s="72"/>
      <c r="AS1373" s="72"/>
      <c r="AT1373" s="72"/>
      <c r="AU1373" s="72"/>
      <c r="AV1373" s="72"/>
      <c r="AX1373" s="72"/>
    </row>
    <row r="1374" spans="27:64" x14ac:dyDescent="0.2">
      <c r="AA1374" s="72"/>
      <c r="AB1374" s="72"/>
      <c r="AC1374" s="72"/>
      <c r="AD1374" s="72"/>
      <c r="AE1374" s="72"/>
      <c r="AG1374" s="127"/>
      <c r="AN1374" s="72"/>
      <c r="AO1374" s="72"/>
      <c r="AP1374" s="72"/>
      <c r="AQ1374" s="72"/>
      <c r="AR1374" s="72"/>
      <c r="AS1374" s="72"/>
      <c r="AT1374" s="72"/>
      <c r="AU1374" s="72"/>
    </row>
    <row r="1375" spans="27:64" x14ac:dyDescent="0.2">
      <c r="AA1375" s="72"/>
      <c r="AB1375" s="72"/>
      <c r="AC1375" s="72"/>
      <c r="AD1375" s="72"/>
      <c r="AE1375" s="72"/>
      <c r="AG1375" s="127"/>
      <c r="AN1375" s="72"/>
      <c r="AO1375" s="72"/>
      <c r="AP1375" s="72"/>
      <c r="AQ1375" s="72"/>
      <c r="AR1375" s="72"/>
      <c r="AS1375" s="72"/>
      <c r="AT1375" s="72"/>
      <c r="AU1375" s="72"/>
      <c r="AV1375" s="72"/>
      <c r="AX1375" s="72"/>
      <c r="AY1375" s="72"/>
      <c r="AZ1375" s="72"/>
      <c r="BA1375" s="72"/>
      <c r="BB1375" s="72"/>
      <c r="BC1375" s="72"/>
      <c r="BD1375" s="72"/>
      <c r="BE1375" s="72"/>
      <c r="BF1375" s="72"/>
      <c r="BG1375" s="72"/>
      <c r="BH1375" s="72"/>
      <c r="BI1375" s="72"/>
      <c r="BJ1375" s="72"/>
      <c r="BK1375" s="72"/>
      <c r="BL1375" s="72"/>
    </row>
    <row r="1376" spans="27:64" x14ac:dyDescent="0.2">
      <c r="AA1376" s="72"/>
      <c r="AB1376" s="72"/>
      <c r="AC1376" s="72"/>
      <c r="AD1376" s="72"/>
      <c r="AE1376" s="72"/>
      <c r="AG1376" s="127"/>
      <c r="AN1376" s="72"/>
      <c r="AO1376" s="72"/>
      <c r="AP1376" s="72"/>
      <c r="AQ1376" s="72"/>
      <c r="AR1376" s="72"/>
      <c r="AS1376" s="72"/>
      <c r="AT1376" s="72"/>
      <c r="AU1376" s="72"/>
    </row>
    <row r="1377" spans="27:64" x14ac:dyDescent="0.2">
      <c r="AA1377" s="72"/>
      <c r="AB1377" s="72"/>
      <c r="AC1377" s="72"/>
      <c r="AD1377" s="72"/>
      <c r="AE1377" s="72"/>
      <c r="AG1377" s="127"/>
      <c r="AN1377" s="72"/>
      <c r="AO1377" s="72"/>
      <c r="AP1377" s="72"/>
      <c r="AQ1377" s="72"/>
      <c r="AR1377" s="72"/>
      <c r="AS1377" s="72"/>
      <c r="AT1377" s="72"/>
      <c r="AU1377" s="72"/>
    </row>
    <row r="1378" spans="27:64" x14ac:dyDescent="0.2">
      <c r="AA1378" s="72"/>
      <c r="AB1378" s="72"/>
      <c r="AC1378" s="72"/>
      <c r="AD1378" s="72"/>
      <c r="AE1378" s="72"/>
      <c r="AG1378" s="127"/>
      <c r="AN1378" s="72"/>
      <c r="AO1378" s="72"/>
      <c r="AP1378" s="72"/>
      <c r="AQ1378" s="72"/>
      <c r="AR1378" s="72"/>
      <c r="AS1378" s="72"/>
      <c r="AT1378" s="72"/>
      <c r="AU1378" s="72"/>
      <c r="AV1378" s="72"/>
    </row>
    <row r="1379" spans="27:64" x14ac:dyDescent="0.2">
      <c r="AA1379" s="72"/>
      <c r="AB1379" s="72"/>
      <c r="AC1379" s="72"/>
      <c r="AD1379" s="72"/>
      <c r="AE1379" s="72"/>
      <c r="AG1379" s="127"/>
      <c r="AN1379" s="72"/>
      <c r="AO1379" s="72"/>
      <c r="AP1379" s="72"/>
      <c r="AQ1379" s="72"/>
      <c r="AR1379" s="72"/>
      <c r="AS1379" s="72"/>
      <c r="AT1379" s="72"/>
      <c r="AU1379" s="72"/>
      <c r="AV1379" s="72"/>
    </row>
    <row r="1380" spans="27:64" x14ac:dyDescent="0.2">
      <c r="AA1380" s="72"/>
      <c r="AB1380" s="72"/>
      <c r="AC1380" s="72"/>
      <c r="AD1380" s="72"/>
      <c r="AE1380" s="72"/>
      <c r="AG1380" s="127"/>
      <c r="AN1380" s="72"/>
      <c r="AO1380" s="72"/>
      <c r="AP1380" s="72"/>
      <c r="AQ1380" s="72"/>
      <c r="AR1380" s="72"/>
      <c r="AS1380" s="72"/>
      <c r="AT1380" s="72"/>
      <c r="AU1380" s="72"/>
      <c r="AV1380" s="72"/>
      <c r="AW1380" s="72"/>
      <c r="AX1380" s="72"/>
      <c r="AY1380" s="72"/>
      <c r="AZ1380" s="72"/>
      <c r="BA1380" s="72"/>
      <c r="BB1380" s="72"/>
      <c r="BC1380" s="72"/>
      <c r="BD1380" s="72"/>
      <c r="BE1380" s="72"/>
      <c r="BF1380" s="72"/>
      <c r="BG1380" s="72"/>
      <c r="BH1380" s="72"/>
      <c r="BI1380" s="72"/>
      <c r="BJ1380" s="72"/>
      <c r="BK1380" s="72"/>
      <c r="BL1380" s="72"/>
    </row>
    <row r="1381" spans="27:64" x14ac:dyDescent="0.2">
      <c r="AA1381" s="72"/>
      <c r="AB1381" s="72"/>
      <c r="AC1381" s="72"/>
      <c r="AD1381" s="72"/>
      <c r="AE1381" s="72"/>
      <c r="AG1381" s="127"/>
      <c r="AN1381" s="72"/>
      <c r="AO1381" s="72"/>
      <c r="AP1381" s="72"/>
      <c r="AQ1381" s="72"/>
      <c r="AR1381" s="72"/>
      <c r="AS1381" s="72"/>
      <c r="AT1381" s="72"/>
      <c r="AU1381" s="72"/>
    </row>
    <row r="1382" spans="27:64" x14ac:dyDescent="0.2">
      <c r="AA1382" s="72"/>
      <c r="AB1382" s="72"/>
      <c r="AC1382" s="72"/>
      <c r="AD1382" s="72"/>
      <c r="AE1382" s="72"/>
      <c r="AG1382" s="127"/>
      <c r="AN1382" s="72"/>
      <c r="AO1382" s="72"/>
      <c r="AP1382" s="72"/>
      <c r="AQ1382" s="72"/>
      <c r="AR1382" s="72"/>
      <c r="AS1382" s="72"/>
      <c r="AT1382" s="72"/>
      <c r="AU1382" s="72"/>
    </row>
    <row r="1383" spans="27:64" x14ac:dyDescent="0.2">
      <c r="AA1383" s="72"/>
      <c r="AB1383" s="72"/>
      <c r="AC1383" s="72"/>
      <c r="AD1383" s="72"/>
      <c r="AE1383" s="72"/>
      <c r="AG1383" s="127"/>
      <c r="AN1383" s="72"/>
      <c r="AO1383" s="72"/>
      <c r="AP1383" s="72"/>
      <c r="AQ1383" s="72"/>
      <c r="AR1383" s="72"/>
      <c r="AS1383" s="72"/>
      <c r="AT1383" s="72"/>
      <c r="AU1383" s="72"/>
      <c r="AV1383" s="72"/>
      <c r="AX1383" s="72"/>
      <c r="AY1383" s="72"/>
      <c r="AZ1383" s="72"/>
      <c r="BA1383" s="72"/>
      <c r="BB1383" s="72"/>
      <c r="BC1383" s="72"/>
      <c r="BD1383" s="72"/>
      <c r="BE1383" s="72"/>
      <c r="BF1383" s="72"/>
      <c r="BG1383" s="72"/>
      <c r="BH1383" s="72"/>
      <c r="BI1383" s="72"/>
      <c r="BJ1383" s="72"/>
      <c r="BK1383" s="72"/>
      <c r="BL1383" s="72"/>
    </row>
    <row r="1384" spans="27:64" x14ac:dyDescent="0.2">
      <c r="AA1384" s="72"/>
      <c r="AB1384" s="72"/>
      <c r="AC1384" s="72"/>
      <c r="AD1384" s="72"/>
      <c r="AE1384" s="72"/>
      <c r="AG1384" s="127"/>
      <c r="AN1384" s="72"/>
      <c r="AO1384" s="72"/>
      <c r="AP1384" s="72"/>
      <c r="AQ1384" s="72"/>
      <c r="AR1384" s="72"/>
      <c r="AS1384" s="72"/>
      <c r="AT1384" s="72"/>
      <c r="AU1384" s="72"/>
      <c r="AV1384" s="72"/>
      <c r="AW1384" s="72"/>
      <c r="AX1384" s="72"/>
      <c r="AY1384" s="72"/>
      <c r="AZ1384" s="72"/>
      <c r="BA1384" s="72"/>
      <c r="BB1384" s="72"/>
      <c r="BC1384" s="72"/>
      <c r="BD1384" s="72"/>
      <c r="BE1384" s="72"/>
      <c r="BF1384" s="72"/>
      <c r="BG1384" s="72"/>
      <c r="BH1384" s="72"/>
      <c r="BI1384" s="72"/>
      <c r="BJ1384" s="72"/>
      <c r="BK1384" s="72"/>
      <c r="BL1384" s="72"/>
    </row>
    <row r="1385" spans="27:64" x14ac:dyDescent="0.2">
      <c r="AA1385" s="72"/>
      <c r="AB1385" s="72"/>
      <c r="AC1385" s="72"/>
      <c r="AD1385" s="72"/>
      <c r="AE1385" s="72"/>
      <c r="AG1385" s="127"/>
      <c r="AN1385" s="72"/>
      <c r="AO1385" s="72"/>
      <c r="AP1385" s="72"/>
      <c r="AQ1385" s="72"/>
      <c r="AR1385" s="72"/>
      <c r="AS1385" s="72"/>
      <c r="AT1385" s="72"/>
      <c r="AU1385" s="72"/>
    </row>
    <row r="1386" spans="27:64" x14ac:dyDescent="0.2">
      <c r="AA1386" s="72"/>
      <c r="AB1386" s="72"/>
      <c r="AC1386" s="72"/>
      <c r="AD1386" s="72"/>
      <c r="AE1386" s="72"/>
      <c r="AG1386" s="127"/>
      <c r="AN1386" s="72"/>
      <c r="AO1386" s="72"/>
      <c r="AP1386" s="72"/>
      <c r="AQ1386" s="72"/>
      <c r="AR1386" s="72"/>
      <c r="AS1386" s="72"/>
      <c r="AT1386" s="72"/>
      <c r="AU1386" s="72"/>
    </row>
    <row r="1387" spans="27:64" x14ac:dyDescent="0.2">
      <c r="AA1387" s="72"/>
      <c r="AB1387" s="72"/>
      <c r="AC1387" s="72"/>
      <c r="AD1387" s="72"/>
      <c r="AE1387" s="72"/>
      <c r="AG1387" s="127"/>
      <c r="AN1387" s="72"/>
      <c r="AO1387" s="72"/>
      <c r="AP1387" s="72"/>
      <c r="AQ1387" s="72"/>
      <c r="AR1387" s="72"/>
      <c r="AS1387" s="72"/>
      <c r="AT1387" s="72"/>
      <c r="AU1387" s="72"/>
    </row>
    <row r="1388" spans="27:64" x14ac:dyDescent="0.2">
      <c r="AA1388" s="72"/>
      <c r="AB1388" s="72"/>
      <c r="AC1388" s="72"/>
      <c r="AD1388" s="72"/>
      <c r="AE1388" s="72"/>
      <c r="AG1388" s="127"/>
      <c r="AN1388" s="72"/>
      <c r="AO1388" s="72"/>
      <c r="AP1388" s="72"/>
      <c r="AQ1388" s="72"/>
      <c r="AR1388" s="72"/>
      <c r="AS1388" s="72"/>
      <c r="AT1388" s="72"/>
      <c r="AU1388" s="72"/>
    </row>
    <row r="1389" spans="27:64" x14ac:dyDescent="0.2">
      <c r="AA1389" s="72"/>
      <c r="AB1389" s="72"/>
      <c r="AC1389" s="72"/>
      <c r="AD1389" s="72"/>
      <c r="AE1389" s="72"/>
      <c r="AG1389" s="127"/>
      <c r="AN1389" s="72"/>
      <c r="AO1389" s="72"/>
      <c r="AP1389" s="72"/>
      <c r="AQ1389" s="72"/>
      <c r="AR1389" s="72"/>
      <c r="AS1389" s="72"/>
      <c r="AT1389" s="72"/>
      <c r="AU1389" s="72"/>
      <c r="AV1389" s="72"/>
      <c r="AX1389" s="72"/>
      <c r="AY1389" s="72"/>
      <c r="AZ1389" s="72"/>
      <c r="BA1389" s="72"/>
      <c r="BB1389" s="72"/>
      <c r="BC1389" s="72"/>
      <c r="BD1389" s="72"/>
      <c r="BE1389" s="72"/>
      <c r="BF1389" s="72"/>
      <c r="BG1389" s="72"/>
      <c r="BH1389" s="72"/>
      <c r="BI1389" s="72"/>
      <c r="BJ1389" s="72"/>
      <c r="BK1389" s="72"/>
      <c r="BL1389" s="72"/>
    </row>
    <row r="1390" spans="27:64" x14ac:dyDescent="0.2">
      <c r="AA1390" s="72"/>
      <c r="AB1390" s="72"/>
      <c r="AC1390" s="72"/>
      <c r="AD1390" s="72"/>
      <c r="AE1390" s="72"/>
      <c r="AG1390" s="127"/>
      <c r="AN1390" s="72"/>
      <c r="AO1390" s="72"/>
      <c r="AP1390" s="72"/>
      <c r="AQ1390" s="72"/>
      <c r="AR1390" s="72"/>
      <c r="AS1390" s="72"/>
      <c r="AT1390" s="72"/>
      <c r="AU1390" s="72"/>
      <c r="AV1390" s="72"/>
      <c r="AX1390" s="72"/>
      <c r="AY1390" s="72"/>
      <c r="AZ1390" s="72"/>
      <c r="BA1390" s="72"/>
      <c r="BB1390" s="72"/>
      <c r="BC1390" s="72"/>
      <c r="BD1390" s="72"/>
      <c r="BE1390" s="72"/>
      <c r="BF1390" s="72"/>
      <c r="BG1390" s="72"/>
      <c r="BH1390" s="72"/>
      <c r="BI1390" s="72"/>
      <c r="BJ1390" s="72"/>
      <c r="BK1390" s="72"/>
      <c r="BL1390" s="72"/>
    </row>
    <row r="1391" spans="27:64" x14ac:dyDescent="0.2">
      <c r="AA1391" s="72"/>
      <c r="AB1391" s="72"/>
      <c r="AC1391" s="72"/>
      <c r="AD1391" s="72"/>
      <c r="AE1391" s="72"/>
      <c r="AG1391" s="127"/>
      <c r="AN1391" s="72"/>
      <c r="AO1391" s="72"/>
      <c r="AP1391" s="72"/>
      <c r="AQ1391" s="72"/>
      <c r="AR1391" s="72"/>
      <c r="AS1391" s="72"/>
      <c r="AT1391" s="72"/>
      <c r="AU1391" s="72"/>
    </row>
    <row r="1392" spans="27:64" x14ac:dyDescent="0.2">
      <c r="AA1392" s="72"/>
      <c r="AB1392" s="72"/>
      <c r="AC1392" s="72"/>
      <c r="AD1392" s="72"/>
      <c r="AE1392" s="72"/>
      <c r="AG1392" s="127"/>
      <c r="AN1392" s="72"/>
      <c r="AO1392" s="72"/>
      <c r="AP1392" s="72"/>
      <c r="AQ1392" s="72"/>
      <c r="AR1392" s="72"/>
      <c r="AS1392" s="72"/>
      <c r="AT1392" s="72"/>
      <c r="AU1392" s="72"/>
    </row>
    <row r="1393" spans="27:64" x14ac:dyDescent="0.2">
      <c r="AA1393" s="72"/>
      <c r="AB1393" s="72"/>
      <c r="AC1393" s="72"/>
      <c r="AD1393" s="72"/>
      <c r="AE1393" s="72"/>
      <c r="AG1393" s="127"/>
      <c r="AN1393" s="72"/>
      <c r="AO1393" s="72"/>
      <c r="AP1393" s="72"/>
      <c r="AQ1393" s="72"/>
      <c r="AR1393" s="72"/>
      <c r="AS1393" s="72"/>
      <c r="AT1393" s="72"/>
      <c r="AU1393" s="72"/>
    </row>
    <row r="1394" spans="27:64" x14ac:dyDescent="0.2">
      <c r="AA1394" s="72"/>
      <c r="AB1394" s="72"/>
      <c r="AC1394" s="72"/>
      <c r="AD1394" s="72"/>
      <c r="AE1394" s="72"/>
      <c r="AG1394" s="127"/>
      <c r="AN1394" s="72"/>
      <c r="AO1394" s="72"/>
      <c r="AP1394" s="72"/>
      <c r="AQ1394" s="72"/>
      <c r="AR1394" s="72"/>
      <c r="AS1394" s="72"/>
      <c r="AT1394" s="72"/>
      <c r="AU1394" s="72"/>
    </row>
    <row r="1395" spans="27:64" x14ac:dyDescent="0.2">
      <c r="AA1395" s="72"/>
      <c r="AB1395" s="72"/>
      <c r="AC1395" s="72"/>
      <c r="AD1395" s="72"/>
      <c r="AE1395" s="72"/>
      <c r="AG1395" s="127"/>
      <c r="AN1395" s="72"/>
      <c r="AO1395" s="72"/>
      <c r="AP1395" s="72"/>
      <c r="AQ1395" s="72"/>
      <c r="AR1395" s="72"/>
      <c r="AS1395" s="72"/>
      <c r="AT1395" s="72"/>
      <c r="AU1395" s="72"/>
    </row>
    <row r="1396" spans="27:64" x14ac:dyDescent="0.2">
      <c r="AA1396" s="72"/>
      <c r="AB1396" s="72"/>
      <c r="AC1396" s="72"/>
      <c r="AD1396" s="72"/>
      <c r="AE1396" s="72"/>
      <c r="AG1396" s="127"/>
      <c r="AN1396" s="72"/>
      <c r="AO1396" s="72"/>
      <c r="AP1396" s="72"/>
      <c r="AQ1396" s="72"/>
      <c r="AR1396" s="72"/>
      <c r="AS1396" s="72"/>
      <c r="AT1396" s="72"/>
      <c r="AU1396" s="72"/>
    </row>
    <row r="1397" spans="27:64" x14ac:dyDescent="0.2">
      <c r="AA1397" s="72"/>
      <c r="AB1397" s="72"/>
      <c r="AC1397" s="72"/>
      <c r="AD1397" s="72"/>
      <c r="AE1397" s="72"/>
      <c r="AG1397" s="127"/>
      <c r="AN1397" s="72"/>
      <c r="AO1397" s="72"/>
      <c r="AP1397" s="72"/>
      <c r="AQ1397" s="72"/>
      <c r="AR1397" s="72"/>
      <c r="AS1397" s="72"/>
      <c r="AT1397" s="72"/>
      <c r="AU1397" s="72"/>
    </row>
    <row r="1398" spans="27:64" x14ac:dyDescent="0.2">
      <c r="AA1398" s="72"/>
      <c r="AB1398" s="72"/>
      <c r="AC1398" s="72"/>
      <c r="AD1398" s="72"/>
      <c r="AE1398" s="72"/>
      <c r="AG1398" s="127"/>
      <c r="AN1398" s="72"/>
      <c r="AO1398" s="72"/>
      <c r="AP1398" s="72"/>
      <c r="AQ1398" s="72"/>
      <c r="AR1398" s="72"/>
      <c r="AS1398" s="72"/>
      <c r="AT1398" s="72"/>
      <c r="AU1398" s="72"/>
      <c r="AV1398" s="72"/>
      <c r="AX1398" s="72"/>
      <c r="AY1398" s="72"/>
      <c r="AZ1398" s="72"/>
      <c r="BA1398" s="72"/>
      <c r="BB1398" s="72"/>
      <c r="BC1398" s="72"/>
      <c r="BD1398" s="72"/>
      <c r="BE1398" s="72"/>
      <c r="BF1398" s="72"/>
      <c r="BG1398" s="72"/>
      <c r="BH1398" s="72"/>
      <c r="BI1398" s="72"/>
      <c r="BJ1398" s="72"/>
      <c r="BK1398" s="72"/>
      <c r="BL1398" s="72"/>
    </row>
    <row r="1399" spans="27:64" x14ac:dyDescent="0.2">
      <c r="AA1399" s="72"/>
      <c r="AB1399" s="72"/>
      <c r="AC1399" s="72"/>
      <c r="AD1399" s="72"/>
      <c r="AE1399" s="72"/>
      <c r="AG1399" s="127"/>
      <c r="AN1399" s="72"/>
      <c r="AO1399" s="72"/>
      <c r="AP1399" s="72"/>
      <c r="AQ1399" s="72"/>
      <c r="AR1399" s="72"/>
      <c r="AS1399" s="72"/>
      <c r="AT1399" s="72"/>
      <c r="AU1399" s="72"/>
    </row>
    <row r="1400" spans="27:64" x14ac:dyDescent="0.2">
      <c r="AA1400" s="72"/>
      <c r="AB1400" s="72"/>
      <c r="AC1400" s="72"/>
      <c r="AD1400" s="72"/>
      <c r="AE1400" s="72"/>
      <c r="AG1400" s="127"/>
      <c r="AN1400" s="72"/>
      <c r="AO1400" s="72"/>
      <c r="AP1400" s="72"/>
      <c r="AQ1400" s="72"/>
      <c r="AR1400" s="72"/>
      <c r="AS1400" s="72"/>
      <c r="AT1400" s="72"/>
      <c r="AU1400" s="72"/>
    </row>
    <row r="1401" spans="27:64" x14ac:dyDescent="0.2">
      <c r="AA1401" s="72"/>
      <c r="AB1401" s="72"/>
      <c r="AC1401" s="72"/>
      <c r="AD1401" s="72"/>
      <c r="AE1401" s="72"/>
      <c r="AG1401" s="127"/>
      <c r="AN1401" s="72"/>
      <c r="AO1401" s="72"/>
      <c r="AP1401" s="72"/>
      <c r="AQ1401" s="72"/>
      <c r="AR1401" s="72"/>
      <c r="AS1401" s="72"/>
      <c r="AT1401" s="72"/>
      <c r="AU1401" s="72"/>
    </row>
    <row r="1402" spans="27:64" x14ac:dyDescent="0.2">
      <c r="AA1402" s="72"/>
      <c r="AB1402" s="72"/>
      <c r="AC1402" s="72"/>
      <c r="AD1402" s="72"/>
      <c r="AE1402" s="72"/>
      <c r="AG1402" s="127"/>
      <c r="AN1402" s="72"/>
      <c r="AO1402" s="72"/>
      <c r="AP1402" s="72"/>
      <c r="AQ1402" s="72"/>
      <c r="AR1402" s="72"/>
      <c r="AS1402" s="72"/>
      <c r="AT1402" s="72"/>
      <c r="AU1402" s="72"/>
    </row>
    <row r="1403" spans="27:64" x14ac:dyDescent="0.2">
      <c r="AA1403" s="72"/>
      <c r="AB1403" s="72"/>
      <c r="AC1403" s="72"/>
      <c r="AD1403" s="72"/>
      <c r="AE1403" s="72"/>
      <c r="AG1403" s="127"/>
      <c r="AN1403" s="72"/>
      <c r="AO1403" s="72"/>
      <c r="AP1403" s="72"/>
      <c r="AQ1403" s="72"/>
      <c r="AR1403" s="72"/>
      <c r="AS1403" s="72"/>
      <c r="AT1403" s="72"/>
      <c r="AU1403" s="72"/>
    </row>
    <row r="1404" spans="27:64" x14ac:dyDescent="0.2">
      <c r="AA1404" s="72"/>
      <c r="AB1404" s="72"/>
      <c r="AC1404" s="72"/>
      <c r="AD1404" s="72"/>
      <c r="AE1404" s="72"/>
      <c r="AG1404" s="127"/>
      <c r="AN1404" s="72"/>
      <c r="AO1404" s="72"/>
      <c r="AP1404" s="72"/>
      <c r="AQ1404" s="72"/>
      <c r="AR1404" s="72"/>
      <c r="AS1404" s="72"/>
      <c r="AT1404" s="72"/>
      <c r="AU1404" s="72"/>
      <c r="AV1404" s="72"/>
      <c r="AW1404" s="72"/>
      <c r="AX1404" s="72"/>
      <c r="AY1404" s="72"/>
      <c r="AZ1404" s="72"/>
      <c r="BA1404" s="72"/>
      <c r="BB1404" s="72"/>
      <c r="BC1404" s="72"/>
      <c r="BD1404" s="72"/>
      <c r="BE1404" s="72"/>
      <c r="BF1404" s="72"/>
      <c r="BG1404" s="72"/>
      <c r="BH1404" s="72"/>
      <c r="BI1404" s="72"/>
      <c r="BJ1404" s="72"/>
      <c r="BK1404" s="72"/>
      <c r="BL1404" s="72"/>
    </row>
    <row r="1405" spans="27:64" x14ac:dyDescent="0.2">
      <c r="AA1405" s="72"/>
      <c r="AB1405" s="72"/>
      <c r="AC1405" s="72"/>
      <c r="AD1405" s="72"/>
      <c r="AE1405" s="72"/>
      <c r="AG1405" s="127"/>
      <c r="AN1405" s="72"/>
      <c r="AO1405" s="72"/>
      <c r="AP1405" s="72"/>
      <c r="AQ1405" s="72"/>
      <c r="AR1405" s="72"/>
      <c r="AS1405" s="72"/>
      <c r="AT1405" s="72"/>
      <c r="AU1405" s="72"/>
    </row>
    <row r="1406" spans="27:64" x14ac:dyDescent="0.2">
      <c r="AA1406" s="72"/>
      <c r="AB1406" s="72"/>
      <c r="AC1406" s="72"/>
      <c r="AD1406" s="72"/>
      <c r="AE1406" s="72"/>
      <c r="AG1406" s="127"/>
      <c r="AN1406" s="72"/>
      <c r="AO1406" s="72"/>
      <c r="AP1406" s="72"/>
      <c r="AQ1406" s="72"/>
      <c r="AR1406" s="72"/>
      <c r="AS1406" s="72"/>
      <c r="AT1406" s="72"/>
      <c r="AU1406" s="72"/>
    </row>
    <row r="1407" spans="27:64" x14ac:dyDescent="0.2">
      <c r="AA1407" s="72"/>
      <c r="AB1407" s="72"/>
      <c r="AC1407" s="72"/>
      <c r="AD1407" s="72"/>
      <c r="AE1407" s="72"/>
      <c r="AG1407" s="127"/>
      <c r="AN1407" s="72"/>
      <c r="AO1407" s="72"/>
      <c r="AP1407" s="72"/>
      <c r="AQ1407" s="72"/>
      <c r="AR1407" s="72"/>
      <c r="AS1407" s="72"/>
      <c r="AT1407" s="72"/>
      <c r="AU1407" s="72"/>
    </row>
    <row r="1408" spans="27:64" x14ac:dyDescent="0.2">
      <c r="AA1408" s="72"/>
      <c r="AB1408" s="72"/>
      <c r="AC1408" s="72"/>
      <c r="AD1408" s="72"/>
      <c r="AE1408" s="72"/>
      <c r="AG1408" s="127"/>
      <c r="AN1408" s="72"/>
      <c r="AO1408" s="72"/>
      <c r="AP1408" s="72"/>
      <c r="AQ1408" s="72"/>
      <c r="AR1408" s="72"/>
      <c r="AS1408" s="72"/>
      <c r="AT1408" s="72"/>
      <c r="AU1408" s="72"/>
    </row>
    <row r="1409" spans="27:64" x14ac:dyDescent="0.2">
      <c r="AA1409" s="72"/>
      <c r="AB1409" s="72"/>
      <c r="AC1409" s="72"/>
      <c r="AD1409" s="72"/>
      <c r="AE1409" s="72"/>
      <c r="AG1409" s="127"/>
      <c r="AN1409" s="72"/>
      <c r="AO1409" s="72"/>
      <c r="AP1409" s="72"/>
      <c r="AQ1409" s="72"/>
      <c r="AR1409" s="72"/>
      <c r="AS1409" s="72"/>
      <c r="AT1409" s="72"/>
      <c r="AU1409" s="72"/>
    </row>
    <row r="1410" spans="27:64" x14ac:dyDescent="0.2">
      <c r="AA1410" s="72"/>
      <c r="AB1410" s="72"/>
      <c r="AC1410" s="72"/>
      <c r="AD1410" s="72"/>
      <c r="AE1410" s="72"/>
      <c r="AG1410" s="127"/>
      <c r="AN1410" s="72"/>
      <c r="AO1410" s="72"/>
      <c r="AP1410" s="72"/>
      <c r="AQ1410" s="72"/>
      <c r="AR1410" s="72"/>
      <c r="AS1410" s="72"/>
      <c r="AT1410" s="72"/>
      <c r="AU1410" s="72"/>
    </row>
    <row r="1411" spans="27:64" x14ac:dyDescent="0.2">
      <c r="AA1411" s="72"/>
      <c r="AB1411" s="72"/>
      <c r="AC1411" s="72"/>
      <c r="AD1411" s="72"/>
      <c r="AE1411" s="72"/>
      <c r="AG1411" s="127"/>
      <c r="AN1411" s="72"/>
      <c r="AO1411" s="72"/>
      <c r="AP1411" s="72"/>
      <c r="AQ1411" s="72"/>
      <c r="AR1411" s="72"/>
      <c r="AS1411" s="72"/>
      <c r="AT1411" s="72"/>
      <c r="AU1411" s="72"/>
    </row>
    <row r="1412" spans="27:64" x14ac:dyDescent="0.2">
      <c r="AA1412" s="72"/>
      <c r="AB1412" s="72"/>
      <c r="AC1412" s="72"/>
      <c r="AD1412" s="72"/>
      <c r="AE1412" s="72"/>
      <c r="AG1412" s="127"/>
      <c r="AN1412" s="72"/>
      <c r="AO1412" s="72"/>
      <c r="AP1412" s="72"/>
      <c r="AQ1412" s="72"/>
      <c r="AR1412" s="72"/>
      <c r="AS1412" s="72"/>
      <c r="AT1412" s="72"/>
      <c r="AU1412" s="72"/>
    </row>
    <row r="1413" spans="27:64" x14ac:dyDescent="0.2">
      <c r="AA1413" s="72"/>
      <c r="AB1413" s="72"/>
      <c r="AC1413" s="72"/>
      <c r="AD1413" s="72"/>
      <c r="AE1413" s="72"/>
      <c r="AG1413" s="127"/>
      <c r="AN1413" s="72"/>
      <c r="AO1413" s="72"/>
      <c r="AP1413" s="72"/>
      <c r="AQ1413" s="72"/>
      <c r="AR1413" s="72"/>
      <c r="AS1413" s="72"/>
      <c r="AT1413" s="72"/>
      <c r="AU1413" s="72"/>
    </row>
    <row r="1414" spans="27:64" x14ac:dyDescent="0.2">
      <c r="AA1414" s="72"/>
      <c r="AB1414" s="72"/>
      <c r="AC1414" s="72"/>
      <c r="AD1414" s="72"/>
      <c r="AE1414" s="72"/>
      <c r="AG1414" s="127"/>
      <c r="AN1414" s="72"/>
      <c r="AO1414" s="72"/>
      <c r="AP1414" s="72"/>
      <c r="AQ1414" s="72"/>
      <c r="AR1414" s="72"/>
      <c r="AS1414" s="72"/>
      <c r="AT1414" s="72"/>
      <c r="AU1414" s="72"/>
    </row>
    <row r="1415" spans="27:64" x14ac:dyDescent="0.2">
      <c r="AA1415" s="72"/>
      <c r="AB1415" s="72"/>
      <c r="AC1415" s="72"/>
      <c r="AD1415" s="72"/>
      <c r="AE1415" s="72"/>
      <c r="AG1415" s="127"/>
      <c r="AN1415" s="72"/>
      <c r="AO1415" s="72"/>
      <c r="AP1415" s="72"/>
      <c r="AQ1415" s="72"/>
      <c r="AR1415" s="72"/>
      <c r="AS1415" s="72"/>
      <c r="AT1415" s="72"/>
      <c r="AU1415" s="72"/>
    </row>
    <row r="1416" spans="27:64" x14ac:dyDescent="0.2">
      <c r="AA1416" s="72"/>
      <c r="AB1416" s="72"/>
      <c r="AC1416" s="72"/>
      <c r="AD1416" s="72"/>
      <c r="AE1416" s="72"/>
      <c r="AG1416" s="127"/>
      <c r="AN1416" s="72"/>
      <c r="AO1416" s="72"/>
      <c r="AP1416" s="72"/>
      <c r="AQ1416" s="72"/>
      <c r="AR1416" s="72"/>
      <c r="AS1416" s="72"/>
      <c r="AT1416" s="72"/>
      <c r="AU1416" s="72"/>
    </row>
    <row r="1417" spans="27:64" x14ac:dyDescent="0.2">
      <c r="AA1417" s="72"/>
      <c r="AB1417" s="72"/>
      <c r="AC1417" s="72"/>
      <c r="AD1417" s="72"/>
      <c r="AE1417" s="72"/>
      <c r="AG1417" s="127"/>
      <c r="AN1417" s="72"/>
      <c r="AO1417" s="72"/>
      <c r="AP1417" s="72"/>
      <c r="AQ1417" s="72"/>
      <c r="AR1417" s="72"/>
      <c r="AS1417" s="72"/>
      <c r="AT1417" s="72"/>
      <c r="AU1417" s="72"/>
    </row>
    <row r="1418" spans="27:64" x14ac:dyDescent="0.2">
      <c r="AA1418" s="72"/>
      <c r="AB1418" s="72"/>
      <c r="AC1418" s="72"/>
      <c r="AD1418" s="72"/>
      <c r="AE1418" s="72"/>
      <c r="AG1418" s="127"/>
      <c r="AN1418" s="72"/>
      <c r="AO1418" s="72"/>
      <c r="AP1418" s="72"/>
      <c r="AQ1418" s="72"/>
      <c r="AR1418" s="72"/>
      <c r="AS1418" s="72"/>
      <c r="AT1418" s="72"/>
      <c r="AU1418" s="72"/>
      <c r="AV1418" s="72"/>
      <c r="AW1418" s="72"/>
      <c r="AX1418" s="72"/>
      <c r="AY1418" s="72"/>
      <c r="AZ1418" s="72"/>
      <c r="BA1418" s="72"/>
      <c r="BB1418" s="72"/>
      <c r="BC1418" s="72"/>
      <c r="BD1418" s="72"/>
      <c r="BE1418" s="72"/>
      <c r="BF1418" s="72"/>
      <c r="BG1418" s="72"/>
      <c r="BH1418" s="72"/>
      <c r="BI1418" s="72"/>
      <c r="BJ1418" s="72"/>
      <c r="BK1418" s="72"/>
      <c r="BL1418" s="72"/>
    </row>
    <row r="1419" spans="27:64" x14ac:dyDescent="0.2">
      <c r="AA1419" s="72"/>
      <c r="AB1419" s="72"/>
      <c r="AC1419" s="72"/>
      <c r="AD1419" s="72"/>
      <c r="AE1419" s="72"/>
      <c r="AG1419" s="127"/>
      <c r="AN1419" s="72"/>
      <c r="AO1419" s="72"/>
      <c r="AP1419" s="72"/>
      <c r="AQ1419" s="72"/>
      <c r="AR1419" s="72"/>
      <c r="AS1419" s="72"/>
      <c r="AT1419" s="72"/>
      <c r="AU1419" s="72"/>
    </row>
    <row r="1420" spans="27:64" x14ac:dyDescent="0.2">
      <c r="AA1420" s="72"/>
      <c r="AB1420" s="72"/>
      <c r="AC1420" s="72"/>
      <c r="AD1420" s="72"/>
      <c r="AE1420" s="72"/>
      <c r="AG1420" s="127"/>
      <c r="AN1420" s="72"/>
      <c r="AO1420" s="72"/>
      <c r="AP1420" s="72"/>
      <c r="AQ1420" s="72"/>
      <c r="AR1420" s="72"/>
      <c r="AS1420" s="72"/>
      <c r="AT1420" s="72"/>
      <c r="AU1420" s="72"/>
    </row>
    <row r="1421" spans="27:64" x14ac:dyDescent="0.2">
      <c r="AA1421" s="72"/>
      <c r="AB1421" s="72"/>
      <c r="AC1421" s="72"/>
      <c r="AD1421" s="72"/>
      <c r="AE1421" s="72"/>
      <c r="AG1421" s="127"/>
      <c r="AN1421" s="72"/>
      <c r="AO1421" s="72"/>
      <c r="AP1421" s="72"/>
      <c r="AQ1421" s="72"/>
      <c r="AR1421" s="72"/>
      <c r="AS1421" s="72"/>
      <c r="AT1421" s="72"/>
      <c r="AU1421" s="72"/>
    </row>
    <row r="1422" spans="27:64" x14ac:dyDescent="0.2">
      <c r="AA1422" s="72"/>
      <c r="AB1422" s="72"/>
      <c r="AC1422" s="72"/>
      <c r="AD1422" s="72"/>
      <c r="AE1422" s="72"/>
      <c r="AG1422" s="127"/>
      <c r="AN1422" s="72"/>
      <c r="AO1422" s="72"/>
      <c r="AP1422" s="72"/>
      <c r="AQ1422" s="72"/>
      <c r="AR1422" s="72"/>
      <c r="AS1422" s="72"/>
      <c r="AT1422" s="72"/>
      <c r="AU1422" s="72"/>
    </row>
    <row r="1423" spans="27:64" x14ac:dyDescent="0.2">
      <c r="AA1423" s="72"/>
      <c r="AB1423" s="72"/>
      <c r="AC1423" s="72"/>
      <c r="AD1423" s="72"/>
      <c r="AE1423" s="72"/>
      <c r="AG1423" s="127"/>
      <c r="AN1423" s="72"/>
      <c r="AO1423" s="72"/>
      <c r="AP1423" s="72"/>
      <c r="AQ1423" s="72"/>
      <c r="AR1423" s="72"/>
      <c r="AS1423" s="72"/>
      <c r="AT1423" s="72"/>
      <c r="AU1423" s="72"/>
    </row>
    <row r="1424" spans="27:64" x14ac:dyDescent="0.2">
      <c r="AA1424" s="72"/>
      <c r="AB1424" s="72"/>
      <c r="AC1424" s="72"/>
      <c r="AD1424" s="72"/>
      <c r="AE1424" s="72"/>
      <c r="AG1424" s="127"/>
      <c r="AN1424" s="72"/>
      <c r="AO1424" s="72"/>
      <c r="AP1424" s="72"/>
      <c r="AQ1424" s="72"/>
      <c r="AR1424" s="72"/>
      <c r="AS1424" s="72"/>
      <c r="AT1424" s="72"/>
      <c r="AU1424" s="72"/>
    </row>
    <row r="1425" spans="27:64" x14ac:dyDescent="0.2">
      <c r="AA1425" s="72"/>
      <c r="AB1425" s="72"/>
      <c r="AC1425" s="72"/>
      <c r="AD1425" s="72"/>
      <c r="AE1425" s="72"/>
      <c r="AG1425" s="127"/>
      <c r="AN1425" s="72"/>
      <c r="AO1425" s="72"/>
      <c r="AP1425" s="72"/>
      <c r="AQ1425" s="72"/>
      <c r="AR1425" s="72"/>
      <c r="AS1425" s="72"/>
      <c r="AT1425" s="72"/>
      <c r="AU1425" s="72"/>
    </row>
    <row r="1426" spans="27:64" x14ac:dyDescent="0.2">
      <c r="AA1426" s="72"/>
      <c r="AB1426" s="72"/>
      <c r="AC1426" s="72"/>
      <c r="AD1426" s="72"/>
      <c r="AE1426" s="72"/>
      <c r="AG1426" s="127"/>
      <c r="AN1426" s="72"/>
      <c r="AO1426" s="72"/>
      <c r="AP1426" s="72"/>
      <c r="AQ1426" s="72"/>
      <c r="AR1426" s="72"/>
      <c r="AS1426" s="72"/>
      <c r="AT1426" s="72"/>
      <c r="AU1426" s="72"/>
    </row>
    <row r="1427" spans="27:64" x14ac:dyDescent="0.2">
      <c r="AA1427" s="72"/>
      <c r="AB1427" s="72"/>
      <c r="AC1427" s="72"/>
      <c r="AD1427" s="72"/>
      <c r="AE1427" s="72"/>
      <c r="AG1427" s="127"/>
      <c r="AN1427" s="72"/>
      <c r="AO1427" s="72"/>
      <c r="AP1427" s="72"/>
      <c r="AQ1427" s="72"/>
      <c r="AR1427" s="72"/>
      <c r="AS1427" s="72"/>
      <c r="AT1427" s="72"/>
      <c r="AU1427" s="72"/>
    </row>
    <row r="1428" spans="27:64" x14ac:dyDescent="0.2">
      <c r="AA1428" s="72"/>
      <c r="AB1428" s="72"/>
      <c r="AC1428" s="72"/>
      <c r="AD1428" s="72"/>
      <c r="AE1428" s="72"/>
      <c r="AG1428" s="127"/>
      <c r="AN1428" s="72"/>
      <c r="AO1428" s="72"/>
      <c r="AP1428" s="72"/>
      <c r="AQ1428" s="72"/>
      <c r="AR1428" s="72"/>
      <c r="AS1428" s="72"/>
      <c r="AT1428" s="72"/>
      <c r="AU1428" s="72"/>
    </row>
    <row r="1429" spans="27:64" x14ac:dyDescent="0.2">
      <c r="AA1429" s="72"/>
      <c r="AB1429" s="72"/>
      <c r="AC1429" s="72"/>
      <c r="AD1429" s="72"/>
      <c r="AE1429" s="72"/>
      <c r="AG1429" s="127"/>
      <c r="AN1429" s="72"/>
      <c r="AO1429" s="72"/>
      <c r="AP1429" s="72"/>
      <c r="AQ1429" s="72"/>
      <c r="AR1429" s="72"/>
      <c r="AS1429" s="72"/>
      <c r="AT1429" s="72"/>
      <c r="AU1429" s="72"/>
    </row>
    <row r="1430" spans="27:64" x14ac:dyDescent="0.2">
      <c r="AA1430" s="72"/>
      <c r="AB1430" s="72"/>
      <c r="AC1430" s="72"/>
      <c r="AD1430" s="72"/>
      <c r="AE1430" s="72"/>
      <c r="AG1430" s="127"/>
      <c r="AN1430" s="72"/>
      <c r="AO1430" s="72"/>
      <c r="AP1430" s="72"/>
      <c r="AQ1430" s="72"/>
      <c r="AR1430" s="72"/>
      <c r="AS1430" s="72"/>
      <c r="AT1430" s="72"/>
      <c r="AU1430" s="72"/>
    </row>
    <row r="1431" spans="27:64" x14ac:dyDescent="0.2">
      <c r="AA1431" s="72"/>
      <c r="AB1431" s="72"/>
      <c r="AC1431" s="72"/>
      <c r="AD1431" s="72"/>
      <c r="AE1431" s="72"/>
      <c r="AG1431" s="127"/>
      <c r="AN1431" s="72"/>
      <c r="AO1431" s="72"/>
      <c r="AP1431" s="72"/>
      <c r="AQ1431" s="72"/>
      <c r="AR1431" s="72"/>
      <c r="AS1431" s="72"/>
      <c r="AT1431" s="72"/>
      <c r="AU1431" s="72"/>
    </row>
    <row r="1432" spans="27:64" x14ac:dyDescent="0.2">
      <c r="AA1432" s="72"/>
      <c r="AB1432" s="72"/>
      <c r="AC1432" s="72"/>
      <c r="AD1432" s="72"/>
      <c r="AE1432" s="72"/>
      <c r="AG1432" s="127"/>
      <c r="AN1432" s="72"/>
      <c r="AO1432" s="72"/>
      <c r="AP1432" s="72"/>
      <c r="AQ1432" s="72"/>
      <c r="AR1432" s="72"/>
      <c r="AS1432" s="72"/>
      <c r="AT1432" s="72"/>
      <c r="AU1432" s="72"/>
    </row>
    <row r="1433" spans="27:64" x14ac:dyDescent="0.2">
      <c r="AA1433" s="72"/>
      <c r="AB1433" s="72"/>
      <c r="AC1433" s="72"/>
      <c r="AD1433" s="72"/>
      <c r="AE1433" s="72"/>
      <c r="AG1433" s="127"/>
      <c r="AN1433" s="72"/>
      <c r="AO1433" s="72"/>
      <c r="AP1433" s="72"/>
      <c r="AQ1433" s="72"/>
      <c r="AR1433" s="72"/>
      <c r="AS1433" s="72"/>
      <c r="AT1433" s="72"/>
      <c r="AU1433" s="72"/>
    </row>
    <row r="1434" spans="27:64" x14ac:dyDescent="0.2">
      <c r="AA1434" s="72"/>
      <c r="AB1434" s="72"/>
      <c r="AC1434" s="72"/>
      <c r="AD1434" s="72"/>
      <c r="AE1434" s="72"/>
      <c r="AG1434" s="127"/>
      <c r="AN1434" s="72"/>
      <c r="AO1434" s="72"/>
      <c r="AP1434" s="72"/>
      <c r="AQ1434" s="72"/>
      <c r="AR1434" s="72"/>
      <c r="AS1434" s="72"/>
      <c r="AT1434" s="72"/>
      <c r="AU1434" s="72"/>
    </row>
    <row r="1435" spans="27:64" x14ac:dyDescent="0.2">
      <c r="AA1435" s="72"/>
      <c r="AB1435" s="72"/>
      <c r="AC1435" s="72"/>
      <c r="AD1435" s="72"/>
      <c r="AE1435" s="72"/>
      <c r="AG1435" s="127"/>
      <c r="AN1435" s="72"/>
      <c r="AO1435" s="72"/>
      <c r="AP1435" s="72"/>
      <c r="AQ1435" s="72"/>
      <c r="AR1435" s="72"/>
      <c r="AS1435" s="72"/>
      <c r="AT1435" s="72"/>
      <c r="AU1435" s="72"/>
      <c r="AV1435" s="72"/>
      <c r="AW1435" s="72"/>
      <c r="AX1435" s="72"/>
      <c r="AY1435" s="72"/>
      <c r="AZ1435" s="72"/>
      <c r="BA1435" s="72"/>
      <c r="BB1435" s="72"/>
      <c r="BC1435" s="72"/>
      <c r="BD1435" s="72"/>
      <c r="BE1435" s="72"/>
      <c r="BF1435" s="72"/>
      <c r="BG1435" s="72"/>
      <c r="BH1435" s="72"/>
      <c r="BI1435" s="72"/>
      <c r="BJ1435" s="72"/>
      <c r="BK1435" s="72"/>
      <c r="BL1435" s="72"/>
    </row>
    <row r="1436" spans="27:64" x14ac:dyDescent="0.2">
      <c r="AA1436" s="72"/>
      <c r="AB1436" s="72"/>
      <c r="AC1436" s="72"/>
      <c r="AD1436" s="72"/>
      <c r="AE1436" s="72"/>
      <c r="AG1436" s="127"/>
      <c r="AN1436" s="72"/>
      <c r="AO1436" s="72"/>
      <c r="AP1436" s="72"/>
      <c r="AQ1436" s="72"/>
      <c r="AR1436" s="72"/>
      <c r="AS1436" s="72"/>
      <c r="AT1436" s="72"/>
      <c r="AU1436" s="72"/>
    </row>
    <row r="1437" spans="27:64" x14ac:dyDescent="0.2">
      <c r="AA1437" s="72"/>
      <c r="AB1437" s="72"/>
      <c r="AC1437" s="72"/>
      <c r="AD1437" s="72"/>
      <c r="AE1437" s="72"/>
      <c r="AG1437" s="127"/>
      <c r="AN1437" s="72"/>
      <c r="AO1437" s="72"/>
      <c r="AP1437" s="72"/>
      <c r="AQ1437" s="72"/>
      <c r="AR1437" s="72"/>
      <c r="AS1437" s="72"/>
      <c r="AT1437" s="72"/>
      <c r="AU1437" s="72"/>
      <c r="AV1437" s="72"/>
    </row>
    <row r="1438" spans="27:64" x14ac:dyDescent="0.2">
      <c r="AA1438" s="72"/>
      <c r="AB1438" s="72"/>
      <c r="AC1438" s="72"/>
      <c r="AD1438" s="72"/>
      <c r="AE1438" s="72"/>
      <c r="AG1438" s="127"/>
      <c r="AN1438" s="72"/>
      <c r="AO1438" s="72"/>
      <c r="AP1438" s="72"/>
      <c r="AQ1438" s="72"/>
      <c r="AR1438" s="72"/>
      <c r="AS1438" s="72"/>
      <c r="AT1438" s="72"/>
      <c r="AU1438" s="72"/>
      <c r="AV1438" s="72"/>
    </row>
    <row r="1439" spans="27:64" x14ac:dyDescent="0.2">
      <c r="AA1439" s="72"/>
      <c r="AB1439" s="72"/>
      <c r="AC1439" s="72"/>
      <c r="AD1439" s="72"/>
      <c r="AE1439" s="72"/>
      <c r="AG1439" s="127"/>
      <c r="AN1439" s="72"/>
      <c r="AO1439" s="72"/>
      <c r="AP1439" s="72"/>
      <c r="AQ1439" s="72"/>
      <c r="AR1439" s="72"/>
      <c r="AS1439" s="72"/>
      <c r="AT1439" s="72"/>
      <c r="AU1439" s="72"/>
      <c r="AV1439" s="72"/>
    </row>
    <row r="1440" spans="27:64" x14ac:dyDescent="0.2">
      <c r="AA1440" s="72"/>
      <c r="AB1440" s="72"/>
      <c r="AC1440" s="72"/>
      <c r="AD1440" s="72"/>
      <c r="AE1440" s="72"/>
      <c r="AG1440" s="127"/>
      <c r="AN1440" s="72"/>
      <c r="AO1440" s="72"/>
      <c r="AP1440" s="72"/>
      <c r="AQ1440" s="72"/>
      <c r="AR1440" s="72"/>
      <c r="AS1440" s="72"/>
      <c r="AT1440" s="72"/>
      <c r="AU1440" s="72"/>
      <c r="AV1440" s="72"/>
      <c r="AX1440" s="72"/>
    </row>
    <row r="1441" spans="27:64" x14ac:dyDescent="0.2">
      <c r="AA1441" s="72"/>
      <c r="AB1441" s="72"/>
      <c r="AC1441" s="72"/>
      <c r="AD1441" s="72"/>
      <c r="AE1441" s="72"/>
      <c r="AG1441" s="127"/>
      <c r="AN1441" s="72"/>
      <c r="AO1441" s="72"/>
      <c r="AP1441" s="72"/>
      <c r="AQ1441" s="72"/>
      <c r="AR1441" s="72"/>
      <c r="AS1441" s="72"/>
      <c r="AT1441" s="72"/>
      <c r="AU1441" s="72"/>
      <c r="AV1441" s="72"/>
      <c r="AX1441" s="72"/>
    </row>
    <row r="1442" spans="27:64" x14ac:dyDescent="0.2">
      <c r="AA1442" s="72"/>
      <c r="AB1442" s="72"/>
      <c r="AC1442" s="72"/>
      <c r="AD1442" s="72"/>
      <c r="AE1442" s="72"/>
      <c r="AG1442" s="127"/>
      <c r="AN1442" s="72"/>
      <c r="AO1442" s="72"/>
      <c r="AP1442" s="72"/>
      <c r="AQ1442" s="72"/>
      <c r="AR1442" s="72"/>
      <c r="AS1442" s="72"/>
      <c r="AT1442" s="72"/>
      <c r="AU1442" s="72"/>
      <c r="AV1442" s="72"/>
      <c r="AW1442" s="72"/>
      <c r="AX1442" s="72"/>
      <c r="AY1442" s="72"/>
      <c r="AZ1442" s="72"/>
      <c r="BA1442" s="72"/>
      <c r="BB1442" s="72"/>
      <c r="BC1442" s="72"/>
      <c r="BD1442" s="72"/>
      <c r="BE1442" s="72"/>
      <c r="BF1442" s="72"/>
      <c r="BG1442" s="72"/>
      <c r="BH1442" s="72"/>
      <c r="BI1442" s="72"/>
      <c r="BJ1442" s="72"/>
      <c r="BK1442" s="72"/>
      <c r="BL1442" s="72"/>
    </row>
    <row r="1443" spans="27:64" x14ac:dyDescent="0.2">
      <c r="AA1443" s="72"/>
      <c r="AB1443" s="72"/>
      <c r="AC1443" s="72"/>
      <c r="AD1443" s="72"/>
      <c r="AE1443" s="72"/>
      <c r="AG1443" s="127"/>
      <c r="AN1443" s="72"/>
      <c r="AO1443" s="72"/>
      <c r="AP1443" s="72"/>
      <c r="AQ1443" s="72"/>
      <c r="AR1443" s="72"/>
      <c r="AS1443" s="72"/>
      <c r="AT1443" s="72"/>
      <c r="AU1443" s="72"/>
    </row>
    <row r="1444" spans="27:64" x14ac:dyDescent="0.2">
      <c r="AA1444" s="72"/>
      <c r="AB1444" s="72"/>
      <c r="AC1444" s="72"/>
      <c r="AD1444" s="72"/>
      <c r="AE1444" s="72"/>
      <c r="AG1444" s="127"/>
      <c r="AN1444" s="72"/>
      <c r="AO1444" s="72"/>
      <c r="AP1444" s="72"/>
      <c r="AQ1444" s="72"/>
      <c r="AR1444" s="72"/>
      <c r="AS1444" s="72"/>
      <c r="AT1444" s="72"/>
      <c r="AU1444" s="72"/>
    </row>
    <row r="1445" spans="27:64" x14ac:dyDescent="0.2">
      <c r="AA1445" s="72"/>
      <c r="AB1445" s="72"/>
      <c r="AC1445" s="72"/>
      <c r="AD1445" s="72"/>
      <c r="AE1445" s="72"/>
      <c r="AG1445" s="127"/>
      <c r="AN1445" s="72"/>
      <c r="AO1445" s="72"/>
      <c r="AP1445" s="72"/>
      <c r="AQ1445" s="72"/>
      <c r="AR1445" s="72"/>
      <c r="AS1445" s="72"/>
      <c r="AT1445" s="72"/>
      <c r="AU1445" s="72"/>
    </row>
    <row r="1446" spans="27:64" x14ac:dyDescent="0.2">
      <c r="AA1446" s="72"/>
      <c r="AB1446" s="72"/>
      <c r="AC1446" s="72"/>
      <c r="AD1446" s="72"/>
      <c r="AE1446" s="72"/>
      <c r="AG1446" s="127"/>
      <c r="AN1446" s="72"/>
      <c r="AO1446" s="72"/>
      <c r="AP1446" s="72"/>
      <c r="AQ1446" s="72"/>
      <c r="AR1446" s="72"/>
      <c r="AS1446" s="72"/>
      <c r="AT1446" s="72"/>
      <c r="AU1446" s="72"/>
      <c r="AV1446" s="72"/>
      <c r="AW1446" s="72"/>
      <c r="AX1446" s="72"/>
      <c r="AY1446" s="72"/>
      <c r="AZ1446" s="72"/>
      <c r="BA1446" s="72"/>
      <c r="BB1446" s="72"/>
      <c r="BC1446" s="72"/>
      <c r="BD1446" s="72"/>
      <c r="BE1446" s="72"/>
      <c r="BF1446" s="72"/>
      <c r="BG1446" s="72"/>
      <c r="BH1446" s="72"/>
      <c r="BI1446" s="72"/>
      <c r="BJ1446" s="72"/>
      <c r="BK1446" s="72"/>
      <c r="BL1446" s="72"/>
    </row>
    <row r="1447" spans="27:64" x14ac:dyDescent="0.2">
      <c r="AA1447" s="72"/>
      <c r="AB1447" s="72"/>
      <c r="AC1447" s="72"/>
      <c r="AD1447" s="72"/>
      <c r="AE1447" s="72"/>
      <c r="AG1447" s="127"/>
      <c r="AN1447" s="72"/>
      <c r="AO1447" s="72"/>
      <c r="AP1447" s="72"/>
      <c r="AQ1447" s="72"/>
      <c r="AR1447" s="72"/>
      <c r="AS1447" s="72"/>
      <c r="AT1447" s="72"/>
      <c r="AU1447" s="72"/>
      <c r="AV1447" s="72"/>
      <c r="AX1447" s="72"/>
    </row>
    <row r="1448" spans="27:64" x14ac:dyDescent="0.2">
      <c r="AA1448" s="72"/>
      <c r="AB1448" s="72"/>
      <c r="AC1448" s="72"/>
      <c r="AD1448" s="72"/>
      <c r="AE1448" s="72"/>
      <c r="AG1448" s="127"/>
      <c r="AN1448" s="72"/>
      <c r="AO1448" s="72"/>
      <c r="AP1448" s="72"/>
      <c r="AQ1448" s="72"/>
      <c r="AR1448" s="72"/>
      <c r="AS1448" s="72"/>
      <c r="AT1448" s="72"/>
      <c r="AU1448" s="72"/>
      <c r="AV1448" s="72"/>
      <c r="AX1448" s="72"/>
      <c r="AY1448" s="72"/>
      <c r="AZ1448" s="72"/>
      <c r="BA1448" s="72"/>
      <c r="BB1448" s="72"/>
      <c r="BC1448" s="72"/>
      <c r="BD1448" s="72"/>
      <c r="BE1448" s="72"/>
      <c r="BF1448" s="72"/>
      <c r="BG1448" s="72"/>
      <c r="BH1448" s="72"/>
      <c r="BI1448" s="72"/>
      <c r="BJ1448" s="72"/>
      <c r="BK1448" s="72"/>
      <c r="BL1448" s="72"/>
    </row>
    <row r="1449" spans="27:64" x14ac:dyDescent="0.2">
      <c r="AA1449" s="72"/>
      <c r="AB1449" s="72"/>
      <c r="AC1449" s="72"/>
      <c r="AD1449" s="72"/>
      <c r="AE1449" s="72"/>
      <c r="AG1449" s="127"/>
      <c r="AN1449" s="72"/>
      <c r="AO1449" s="72"/>
      <c r="AP1449" s="72"/>
      <c r="AQ1449" s="72"/>
      <c r="AR1449" s="72"/>
      <c r="AS1449" s="72"/>
      <c r="AT1449" s="72"/>
      <c r="AU1449" s="72"/>
      <c r="AV1449" s="72"/>
      <c r="AW1449" s="72"/>
      <c r="AX1449" s="72"/>
      <c r="AY1449" s="72"/>
      <c r="AZ1449" s="72"/>
      <c r="BA1449" s="72"/>
      <c r="BB1449" s="72"/>
      <c r="BC1449" s="72"/>
      <c r="BD1449" s="72"/>
      <c r="BE1449" s="72"/>
      <c r="BF1449" s="72"/>
      <c r="BG1449" s="72"/>
      <c r="BH1449" s="72"/>
      <c r="BI1449" s="72"/>
      <c r="BJ1449" s="72"/>
      <c r="BK1449" s="72"/>
      <c r="BL1449" s="72"/>
    </row>
    <row r="1450" spans="27:64" x14ac:dyDescent="0.2">
      <c r="AA1450" s="72"/>
      <c r="AB1450" s="72"/>
      <c r="AC1450" s="72"/>
      <c r="AD1450" s="72"/>
      <c r="AE1450" s="72"/>
      <c r="AG1450" s="127"/>
      <c r="AN1450" s="72"/>
      <c r="AO1450" s="72"/>
      <c r="AP1450" s="72"/>
      <c r="AQ1450" s="72"/>
      <c r="AR1450" s="72"/>
      <c r="AS1450" s="72"/>
      <c r="AT1450" s="72"/>
      <c r="AU1450" s="72"/>
      <c r="AV1450" s="72"/>
      <c r="AW1450" s="72"/>
      <c r="AX1450" s="72"/>
      <c r="AY1450" s="72"/>
      <c r="AZ1450" s="72"/>
      <c r="BA1450" s="72"/>
      <c r="BB1450" s="72"/>
      <c r="BC1450" s="72"/>
      <c r="BD1450" s="72"/>
      <c r="BE1450" s="72"/>
      <c r="BF1450" s="72"/>
      <c r="BG1450" s="72"/>
      <c r="BH1450" s="72"/>
      <c r="BI1450" s="72"/>
      <c r="BJ1450" s="72"/>
      <c r="BK1450" s="72"/>
      <c r="BL1450" s="72"/>
    </row>
    <row r="1451" spans="27:64" x14ac:dyDescent="0.2">
      <c r="AA1451" s="72"/>
      <c r="AB1451" s="72"/>
      <c r="AC1451" s="72"/>
      <c r="AD1451" s="72"/>
      <c r="AE1451" s="72"/>
      <c r="AG1451" s="127"/>
      <c r="AN1451" s="72"/>
      <c r="AO1451" s="72"/>
      <c r="AP1451" s="72"/>
      <c r="AQ1451" s="72"/>
      <c r="AR1451" s="72"/>
      <c r="AS1451" s="72"/>
      <c r="AT1451" s="72"/>
      <c r="AU1451" s="72"/>
      <c r="AV1451" s="72"/>
    </row>
    <row r="1452" spans="27:64" x14ac:dyDescent="0.2">
      <c r="AA1452" s="72"/>
      <c r="AB1452" s="72"/>
      <c r="AC1452" s="72"/>
      <c r="AD1452" s="72"/>
      <c r="AE1452" s="72"/>
      <c r="AG1452" s="127"/>
      <c r="AN1452" s="72"/>
      <c r="AO1452" s="72"/>
      <c r="AP1452" s="72"/>
      <c r="AQ1452" s="72"/>
      <c r="AR1452" s="72"/>
      <c r="AS1452" s="72"/>
      <c r="AT1452" s="72"/>
      <c r="AU1452" s="72"/>
    </row>
    <row r="1453" spans="27:64" x14ac:dyDescent="0.2">
      <c r="AA1453" s="72"/>
      <c r="AB1453" s="72"/>
      <c r="AC1453" s="72"/>
      <c r="AD1453" s="72"/>
      <c r="AE1453" s="72"/>
      <c r="AG1453" s="127"/>
      <c r="AN1453" s="72"/>
      <c r="AO1453" s="72"/>
      <c r="AP1453" s="72"/>
      <c r="AQ1453" s="72"/>
      <c r="AR1453" s="72"/>
      <c r="AS1453" s="72"/>
      <c r="AT1453" s="72"/>
      <c r="AU1453" s="72"/>
      <c r="AV1453" s="72"/>
      <c r="AX1453" s="72"/>
    </row>
    <row r="1454" spans="27:64" x14ac:dyDescent="0.2">
      <c r="AA1454" s="72"/>
      <c r="AB1454" s="72"/>
      <c r="AC1454" s="72"/>
      <c r="AD1454" s="72"/>
      <c r="AE1454" s="72"/>
      <c r="AG1454" s="127"/>
      <c r="AN1454" s="72"/>
      <c r="AO1454" s="72"/>
      <c r="AP1454" s="72"/>
      <c r="AQ1454" s="72"/>
      <c r="AR1454" s="72"/>
      <c r="AS1454" s="72"/>
      <c r="AT1454" s="72"/>
      <c r="AU1454" s="72"/>
      <c r="AV1454" s="72"/>
      <c r="AX1454" s="72"/>
      <c r="AY1454" s="72"/>
      <c r="AZ1454" s="72"/>
      <c r="BA1454" s="72"/>
      <c r="BB1454" s="72"/>
      <c r="BC1454" s="72"/>
      <c r="BD1454" s="72"/>
      <c r="BE1454" s="72"/>
      <c r="BF1454" s="72"/>
      <c r="BG1454" s="72"/>
      <c r="BH1454" s="72"/>
      <c r="BI1454" s="72"/>
      <c r="BJ1454" s="72"/>
      <c r="BK1454" s="72"/>
      <c r="BL1454" s="72"/>
    </row>
    <row r="1455" spans="27:64" x14ac:dyDescent="0.2">
      <c r="AA1455" s="72"/>
      <c r="AB1455" s="72"/>
      <c r="AC1455" s="72"/>
      <c r="AD1455" s="72"/>
      <c r="AE1455" s="72"/>
      <c r="AG1455" s="127"/>
      <c r="AN1455" s="72"/>
      <c r="AO1455" s="72"/>
      <c r="AP1455" s="72"/>
      <c r="AQ1455" s="72"/>
      <c r="AR1455" s="72"/>
      <c r="AS1455" s="72"/>
      <c r="AT1455" s="72"/>
      <c r="AU1455" s="72"/>
      <c r="AV1455" s="72"/>
      <c r="AW1455" s="72"/>
      <c r="AX1455" s="72"/>
      <c r="AY1455" s="72"/>
      <c r="AZ1455" s="72"/>
      <c r="BA1455" s="72"/>
      <c r="BB1455" s="72"/>
      <c r="BC1455" s="72"/>
      <c r="BD1455" s="72"/>
      <c r="BE1455" s="72"/>
      <c r="BF1455" s="72"/>
      <c r="BG1455" s="72"/>
      <c r="BH1455" s="72"/>
      <c r="BI1455" s="72"/>
      <c r="BJ1455" s="72"/>
      <c r="BK1455" s="72"/>
      <c r="BL1455" s="72"/>
    </row>
    <row r="1456" spans="27:64" x14ac:dyDescent="0.2">
      <c r="AA1456" s="72"/>
      <c r="AB1456" s="72"/>
      <c r="AC1456" s="72"/>
      <c r="AD1456" s="72"/>
      <c r="AE1456" s="72"/>
      <c r="AG1456" s="127"/>
      <c r="AN1456" s="72"/>
      <c r="AO1456" s="72"/>
      <c r="AP1456" s="72"/>
      <c r="AQ1456" s="72"/>
      <c r="AR1456" s="72"/>
      <c r="AS1456" s="72"/>
      <c r="AT1456" s="72"/>
      <c r="AU1456" s="72"/>
      <c r="AV1456" s="72"/>
      <c r="AW1456" s="72"/>
      <c r="AX1456" s="72"/>
      <c r="AY1456" s="72"/>
      <c r="AZ1456" s="72"/>
      <c r="BA1456" s="72"/>
      <c r="BB1456" s="72"/>
      <c r="BC1456" s="72"/>
      <c r="BD1456" s="72"/>
      <c r="BE1456" s="72"/>
      <c r="BF1456" s="72"/>
      <c r="BG1456" s="72"/>
      <c r="BH1456" s="72"/>
      <c r="BI1456" s="72"/>
      <c r="BJ1456" s="72"/>
      <c r="BK1456" s="72"/>
      <c r="BL1456" s="72"/>
    </row>
    <row r="1457" spans="27:64" x14ac:dyDescent="0.2">
      <c r="AA1457" s="72"/>
      <c r="AB1457" s="72"/>
      <c r="AC1457" s="72"/>
      <c r="AD1457" s="72"/>
      <c r="AE1457" s="72"/>
      <c r="AG1457" s="127"/>
      <c r="AN1457" s="72"/>
      <c r="AO1457" s="72"/>
      <c r="AP1457" s="72"/>
      <c r="AQ1457" s="72"/>
      <c r="AR1457" s="72"/>
      <c r="AS1457" s="72"/>
      <c r="AT1457" s="72"/>
      <c r="AU1457" s="72"/>
    </row>
    <row r="1458" spans="27:64" x14ac:dyDescent="0.2">
      <c r="AA1458" s="72"/>
      <c r="AB1458" s="72"/>
      <c r="AC1458" s="72"/>
      <c r="AD1458" s="72"/>
      <c r="AE1458" s="72"/>
      <c r="AG1458" s="127"/>
      <c r="AN1458" s="72"/>
      <c r="AO1458" s="72"/>
      <c r="AP1458" s="72"/>
      <c r="AQ1458" s="72"/>
      <c r="AR1458" s="72"/>
      <c r="AS1458" s="72"/>
      <c r="AT1458" s="72"/>
      <c r="AU1458" s="72"/>
    </row>
    <row r="1459" spans="27:64" x14ac:dyDescent="0.2">
      <c r="AA1459" s="72"/>
      <c r="AB1459" s="72"/>
      <c r="AC1459" s="72"/>
      <c r="AD1459" s="72"/>
      <c r="AE1459" s="72"/>
      <c r="AG1459" s="127"/>
      <c r="AN1459" s="72"/>
      <c r="AO1459" s="72"/>
      <c r="AP1459" s="72"/>
      <c r="AQ1459" s="72"/>
      <c r="AR1459" s="72"/>
      <c r="AS1459" s="72"/>
      <c r="AT1459" s="72"/>
      <c r="AU1459" s="72"/>
      <c r="AV1459" s="72"/>
      <c r="AX1459" s="72"/>
      <c r="AY1459" s="72"/>
      <c r="AZ1459" s="72"/>
      <c r="BA1459" s="72"/>
      <c r="BB1459" s="72"/>
      <c r="BC1459" s="72"/>
      <c r="BD1459" s="72"/>
      <c r="BE1459" s="72"/>
      <c r="BF1459" s="72"/>
      <c r="BG1459" s="72"/>
      <c r="BH1459" s="72"/>
      <c r="BI1459" s="72"/>
      <c r="BJ1459" s="72"/>
      <c r="BK1459" s="72"/>
      <c r="BL1459" s="72"/>
    </row>
    <row r="1460" spans="27:64" x14ac:dyDescent="0.2">
      <c r="AA1460" s="72"/>
      <c r="AB1460" s="72"/>
      <c r="AC1460" s="72"/>
      <c r="AD1460" s="72"/>
      <c r="AE1460" s="72"/>
      <c r="AG1460" s="127"/>
      <c r="AN1460" s="72"/>
      <c r="AO1460" s="72"/>
      <c r="AP1460" s="72"/>
      <c r="AQ1460" s="72"/>
      <c r="AR1460" s="72"/>
      <c r="AS1460" s="72"/>
      <c r="AT1460" s="72"/>
      <c r="AU1460" s="72"/>
      <c r="AV1460" s="72"/>
      <c r="AW1460" s="72"/>
      <c r="AX1460" s="72"/>
      <c r="AY1460" s="72"/>
      <c r="AZ1460" s="72"/>
      <c r="BA1460" s="72"/>
      <c r="BB1460" s="72"/>
      <c r="BC1460" s="72"/>
      <c r="BD1460" s="72"/>
      <c r="BE1460" s="72"/>
      <c r="BF1460" s="72"/>
      <c r="BG1460" s="72"/>
      <c r="BH1460" s="72"/>
      <c r="BI1460" s="72"/>
      <c r="BJ1460" s="72"/>
      <c r="BK1460" s="72"/>
      <c r="BL1460" s="72"/>
    </row>
    <row r="1461" spans="27:64" x14ac:dyDescent="0.2">
      <c r="AA1461" s="72"/>
      <c r="AB1461" s="72"/>
      <c r="AC1461" s="72"/>
      <c r="AD1461" s="72"/>
      <c r="AE1461" s="72"/>
      <c r="AG1461" s="127"/>
      <c r="AN1461" s="72"/>
      <c r="AO1461" s="72"/>
      <c r="AP1461" s="72"/>
      <c r="AQ1461" s="72"/>
      <c r="AR1461" s="72"/>
      <c r="AS1461" s="72"/>
      <c r="AT1461" s="72"/>
      <c r="AU1461" s="72"/>
      <c r="AV1461" s="72"/>
      <c r="AW1461" s="72"/>
      <c r="AX1461" s="72"/>
      <c r="AY1461" s="72"/>
      <c r="AZ1461" s="72"/>
      <c r="BA1461" s="72"/>
      <c r="BB1461" s="72"/>
      <c r="BC1461" s="72"/>
      <c r="BD1461" s="72"/>
      <c r="BE1461" s="72"/>
      <c r="BF1461" s="72"/>
      <c r="BG1461" s="72"/>
      <c r="BH1461" s="72"/>
      <c r="BI1461" s="72"/>
      <c r="BJ1461" s="72"/>
      <c r="BK1461" s="72"/>
      <c r="BL1461" s="72"/>
    </row>
    <row r="1462" spans="27:64" x14ac:dyDescent="0.2">
      <c r="AA1462" s="72"/>
      <c r="AB1462" s="72"/>
      <c r="AC1462" s="72"/>
      <c r="AD1462" s="72"/>
      <c r="AE1462" s="72"/>
      <c r="AG1462" s="127"/>
      <c r="AN1462" s="72"/>
      <c r="AO1462" s="72"/>
      <c r="AP1462" s="72"/>
      <c r="AQ1462" s="72"/>
      <c r="AR1462" s="72"/>
      <c r="AS1462" s="72"/>
      <c r="AT1462" s="72"/>
      <c r="AU1462" s="72"/>
    </row>
    <row r="1463" spans="27:64" x14ac:dyDescent="0.2">
      <c r="AA1463" s="72"/>
      <c r="AB1463" s="72"/>
      <c r="AC1463" s="72"/>
      <c r="AD1463" s="72"/>
      <c r="AE1463" s="72"/>
      <c r="AG1463" s="127"/>
      <c r="AN1463" s="72"/>
      <c r="AO1463" s="72"/>
      <c r="AP1463" s="72"/>
      <c r="AQ1463" s="72"/>
      <c r="AR1463" s="72"/>
      <c r="AS1463" s="72"/>
      <c r="AT1463" s="72"/>
      <c r="AU1463" s="72"/>
      <c r="AV1463" s="72"/>
      <c r="AW1463" s="72"/>
      <c r="AX1463" s="72"/>
      <c r="AY1463" s="72"/>
      <c r="AZ1463" s="72"/>
      <c r="BA1463" s="72"/>
      <c r="BB1463" s="72"/>
      <c r="BC1463" s="72"/>
      <c r="BD1463" s="72"/>
      <c r="BE1463" s="72"/>
      <c r="BF1463" s="72"/>
      <c r="BG1463" s="72"/>
      <c r="BH1463" s="72"/>
      <c r="BI1463" s="72"/>
      <c r="BJ1463" s="72"/>
      <c r="BK1463" s="72"/>
      <c r="BL1463" s="72"/>
    </row>
    <row r="1464" spans="27:64" x14ac:dyDescent="0.2">
      <c r="AA1464" s="72"/>
      <c r="AB1464" s="72"/>
      <c r="AC1464" s="72"/>
      <c r="AD1464" s="72"/>
      <c r="AE1464" s="72"/>
      <c r="AG1464" s="127"/>
      <c r="AN1464" s="72"/>
      <c r="AO1464" s="72"/>
      <c r="AP1464" s="72"/>
      <c r="AQ1464" s="72"/>
      <c r="AR1464" s="72"/>
      <c r="AS1464" s="72"/>
      <c r="AT1464" s="72"/>
      <c r="AU1464" s="72"/>
      <c r="AV1464" s="72"/>
    </row>
    <row r="1465" spans="27:64" x14ac:dyDescent="0.2">
      <c r="AA1465" s="72"/>
      <c r="AB1465" s="72"/>
      <c r="AC1465" s="72"/>
      <c r="AD1465" s="72"/>
      <c r="AE1465" s="72"/>
      <c r="AG1465" s="127"/>
      <c r="AN1465" s="72"/>
      <c r="AO1465" s="72"/>
      <c r="AP1465" s="72"/>
      <c r="AQ1465" s="72"/>
      <c r="AR1465" s="72"/>
      <c r="AS1465" s="72"/>
      <c r="AT1465" s="72"/>
      <c r="AU1465" s="72"/>
      <c r="AV1465" s="72"/>
    </row>
    <row r="1466" spans="27:64" x14ac:dyDescent="0.2">
      <c r="AA1466" s="72"/>
      <c r="AB1466" s="72"/>
      <c r="AC1466" s="72"/>
      <c r="AD1466" s="72"/>
      <c r="AE1466" s="72"/>
      <c r="AG1466" s="127"/>
      <c r="AN1466" s="72"/>
      <c r="AO1466" s="72"/>
      <c r="AP1466" s="72"/>
      <c r="AQ1466" s="72"/>
      <c r="AR1466" s="72"/>
      <c r="AS1466" s="72"/>
      <c r="AT1466" s="72"/>
      <c r="AU1466" s="72"/>
      <c r="AV1466" s="72"/>
    </row>
    <row r="1467" spans="27:64" x14ac:dyDescent="0.2">
      <c r="AA1467" s="72"/>
      <c r="AB1467" s="72"/>
      <c r="AC1467" s="72"/>
      <c r="AD1467" s="72"/>
      <c r="AE1467" s="72"/>
      <c r="AG1467" s="127"/>
      <c r="AN1467" s="72"/>
      <c r="AO1467" s="72"/>
      <c r="AP1467" s="72"/>
      <c r="AQ1467" s="72"/>
      <c r="AR1467" s="72"/>
      <c r="AS1467" s="72"/>
      <c r="AT1467" s="72"/>
      <c r="AU1467" s="72"/>
      <c r="AV1467" s="72"/>
      <c r="AW1467" s="72"/>
      <c r="AX1467" s="72"/>
      <c r="AY1467" s="72"/>
      <c r="AZ1467" s="72"/>
      <c r="BA1467" s="72"/>
      <c r="BB1467" s="72"/>
      <c r="BC1467" s="72"/>
      <c r="BD1467" s="72"/>
      <c r="BE1467" s="72"/>
      <c r="BF1467" s="72"/>
      <c r="BG1467" s="72"/>
      <c r="BH1467" s="72"/>
      <c r="BI1467" s="72"/>
      <c r="BJ1467" s="72"/>
      <c r="BK1467" s="72"/>
      <c r="BL1467" s="72"/>
    </row>
    <row r="1468" spans="27:64" x14ac:dyDescent="0.2">
      <c r="AA1468" s="72"/>
      <c r="AB1468" s="72"/>
      <c r="AC1468" s="72"/>
      <c r="AD1468" s="72"/>
      <c r="AE1468" s="72"/>
      <c r="AG1468" s="127"/>
      <c r="AN1468" s="72"/>
      <c r="AO1468" s="72"/>
      <c r="AP1468" s="72"/>
      <c r="AQ1468" s="72"/>
      <c r="AR1468" s="72"/>
      <c r="AS1468" s="72"/>
      <c r="AT1468" s="72"/>
      <c r="AU1468" s="72"/>
      <c r="AV1468" s="72"/>
      <c r="AW1468" s="72"/>
      <c r="AX1468" s="72"/>
      <c r="AY1468" s="72"/>
      <c r="AZ1468" s="72"/>
      <c r="BA1468" s="72"/>
      <c r="BB1468" s="72"/>
      <c r="BC1468" s="72"/>
      <c r="BD1468" s="72"/>
      <c r="BE1468" s="72"/>
      <c r="BF1468" s="72"/>
      <c r="BG1468" s="72"/>
      <c r="BH1468" s="72"/>
      <c r="BI1468" s="72"/>
      <c r="BJ1468" s="72"/>
      <c r="BK1468" s="72"/>
      <c r="BL1468" s="72"/>
    </row>
    <row r="1469" spans="27:64" x14ac:dyDescent="0.2">
      <c r="AA1469" s="72"/>
      <c r="AB1469" s="72"/>
      <c r="AC1469" s="72"/>
      <c r="AD1469" s="72"/>
      <c r="AE1469" s="72"/>
      <c r="AG1469" s="127"/>
      <c r="AN1469" s="72"/>
      <c r="AO1469" s="72"/>
      <c r="AP1469" s="72"/>
      <c r="AQ1469" s="72"/>
      <c r="AR1469" s="72"/>
      <c r="AS1469" s="72"/>
      <c r="AT1469" s="72"/>
      <c r="AU1469" s="72"/>
    </row>
    <row r="1470" spans="27:64" x14ac:dyDescent="0.2">
      <c r="AA1470" s="72"/>
      <c r="AB1470" s="72"/>
      <c r="AC1470" s="72"/>
      <c r="AD1470" s="72"/>
      <c r="AE1470" s="72"/>
      <c r="AG1470" s="127"/>
      <c r="AN1470" s="72"/>
      <c r="AO1470" s="72"/>
      <c r="AP1470" s="72"/>
      <c r="AQ1470" s="72"/>
      <c r="AR1470" s="72"/>
      <c r="AS1470" s="72"/>
      <c r="AT1470" s="72"/>
      <c r="AU1470" s="72"/>
      <c r="AV1470" s="72"/>
      <c r="AW1470" s="72"/>
      <c r="AX1470" s="72"/>
      <c r="AY1470" s="72"/>
      <c r="AZ1470" s="72"/>
      <c r="BA1470" s="72"/>
      <c r="BB1470" s="72"/>
      <c r="BC1470" s="72"/>
      <c r="BD1470" s="72"/>
      <c r="BE1470" s="72"/>
      <c r="BF1470" s="72"/>
      <c r="BG1470" s="72"/>
      <c r="BH1470" s="72"/>
      <c r="BI1470" s="72"/>
      <c r="BJ1470" s="72"/>
      <c r="BK1470" s="72"/>
      <c r="BL1470" s="72"/>
    </row>
    <row r="1471" spans="27:64" x14ac:dyDescent="0.2">
      <c r="AA1471" s="72"/>
      <c r="AB1471" s="72"/>
      <c r="AC1471" s="72"/>
      <c r="AD1471" s="72"/>
      <c r="AE1471" s="72"/>
      <c r="AG1471" s="127"/>
      <c r="AN1471" s="72"/>
      <c r="AO1471" s="72"/>
      <c r="AP1471" s="72"/>
      <c r="AQ1471" s="72"/>
      <c r="AR1471" s="72"/>
      <c r="AS1471" s="72"/>
      <c r="AT1471" s="72"/>
      <c r="AU1471" s="72"/>
      <c r="AV1471" s="72"/>
    </row>
    <row r="1472" spans="27:64" x14ac:dyDescent="0.2">
      <c r="AA1472" s="72"/>
      <c r="AB1472" s="72"/>
      <c r="AC1472" s="72"/>
      <c r="AD1472" s="72"/>
      <c r="AE1472" s="72"/>
      <c r="AG1472" s="127"/>
      <c r="AN1472" s="72"/>
      <c r="AO1472" s="72"/>
      <c r="AP1472" s="72"/>
      <c r="AQ1472" s="72"/>
      <c r="AR1472" s="72"/>
      <c r="AS1472" s="72"/>
      <c r="AT1472" s="72"/>
      <c r="AU1472" s="72"/>
      <c r="AV1472" s="72"/>
    </row>
    <row r="1473" spans="27:64" x14ac:dyDescent="0.2">
      <c r="AA1473" s="72"/>
      <c r="AB1473" s="72"/>
      <c r="AC1473" s="72"/>
      <c r="AD1473" s="72"/>
      <c r="AE1473" s="72"/>
      <c r="AG1473" s="127"/>
      <c r="AN1473" s="72"/>
      <c r="AO1473" s="72"/>
      <c r="AP1473" s="72"/>
      <c r="AQ1473" s="72"/>
      <c r="AR1473" s="72"/>
      <c r="AS1473" s="72"/>
      <c r="AT1473" s="72"/>
      <c r="AU1473" s="72"/>
    </row>
    <row r="1474" spans="27:64" x14ac:dyDescent="0.2">
      <c r="AA1474" s="72"/>
      <c r="AB1474" s="72"/>
      <c r="AC1474" s="72"/>
      <c r="AD1474" s="72"/>
      <c r="AE1474" s="72"/>
      <c r="AG1474" s="127"/>
      <c r="AN1474" s="72"/>
      <c r="AO1474" s="72"/>
      <c r="AP1474" s="72"/>
      <c r="AQ1474" s="72"/>
      <c r="AR1474" s="72"/>
      <c r="AS1474" s="72"/>
      <c r="AT1474" s="72"/>
      <c r="AU1474" s="72"/>
      <c r="AV1474" s="72"/>
      <c r="AX1474" s="72"/>
      <c r="AY1474" s="72"/>
      <c r="AZ1474" s="72"/>
      <c r="BA1474" s="72"/>
      <c r="BB1474" s="72"/>
      <c r="BC1474" s="72"/>
      <c r="BD1474" s="72"/>
      <c r="BE1474" s="72"/>
      <c r="BF1474" s="72"/>
      <c r="BG1474" s="72"/>
      <c r="BH1474" s="72"/>
      <c r="BI1474" s="72"/>
      <c r="BJ1474" s="72"/>
      <c r="BK1474" s="72"/>
      <c r="BL1474" s="72"/>
    </row>
    <row r="1475" spans="27:64" x14ac:dyDescent="0.2">
      <c r="AA1475" s="72"/>
      <c r="AB1475" s="72"/>
      <c r="AC1475" s="72"/>
      <c r="AD1475" s="72"/>
      <c r="AE1475" s="72"/>
      <c r="AG1475" s="127"/>
      <c r="AN1475" s="72"/>
      <c r="AO1475" s="72"/>
      <c r="AP1475" s="72"/>
      <c r="AQ1475" s="72"/>
      <c r="AR1475" s="72"/>
      <c r="AS1475" s="72"/>
      <c r="AT1475" s="72"/>
      <c r="AU1475" s="72"/>
      <c r="AV1475" s="72"/>
      <c r="AX1475" s="72"/>
    </row>
    <row r="1476" spans="27:64" x14ac:dyDescent="0.2">
      <c r="AA1476" s="72"/>
      <c r="AB1476" s="72"/>
      <c r="AC1476" s="72"/>
      <c r="AD1476" s="72"/>
      <c r="AE1476" s="72"/>
      <c r="AG1476" s="127"/>
      <c r="AN1476" s="72"/>
      <c r="AO1476" s="72"/>
      <c r="AP1476" s="72"/>
      <c r="AQ1476" s="72"/>
      <c r="AR1476" s="72"/>
      <c r="AS1476" s="72"/>
      <c r="AT1476" s="72"/>
      <c r="AU1476" s="72"/>
      <c r="AV1476" s="72"/>
      <c r="AX1476" s="72"/>
    </row>
    <row r="1477" spans="27:64" x14ac:dyDescent="0.2">
      <c r="AA1477" s="72"/>
      <c r="AB1477" s="72"/>
      <c r="AC1477" s="72"/>
      <c r="AD1477" s="72"/>
      <c r="AE1477" s="72"/>
      <c r="AG1477" s="127"/>
      <c r="AN1477" s="72"/>
      <c r="AO1477" s="72"/>
      <c r="AP1477" s="72"/>
      <c r="AQ1477" s="72"/>
      <c r="AR1477" s="72"/>
      <c r="AS1477" s="72"/>
      <c r="AT1477" s="72"/>
      <c r="AU1477" s="72"/>
      <c r="AV1477" s="72"/>
      <c r="AW1477" s="72"/>
      <c r="AX1477" s="72"/>
      <c r="AY1477" s="72"/>
      <c r="AZ1477" s="72"/>
      <c r="BA1477" s="72"/>
      <c r="BB1477" s="72"/>
      <c r="BC1477" s="72"/>
      <c r="BD1477" s="72"/>
      <c r="BE1477" s="72"/>
      <c r="BF1477" s="72"/>
      <c r="BG1477" s="72"/>
      <c r="BH1477" s="72"/>
      <c r="BI1477" s="72"/>
      <c r="BJ1477" s="72"/>
      <c r="BK1477" s="72"/>
      <c r="BL1477" s="72"/>
    </row>
    <row r="1478" spans="27:64" x14ac:dyDescent="0.2">
      <c r="AA1478" s="72"/>
      <c r="AB1478" s="72"/>
      <c r="AC1478" s="72"/>
      <c r="AD1478" s="72"/>
      <c r="AE1478" s="72"/>
      <c r="AG1478" s="127"/>
      <c r="AN1478" s="72"/>
      <c r="AO1478" s="72"/>
      <c r="AP1478" s="72"/>
      <c r="AQ1478" s="72"/>
      <c r="AR1478" s="72"/>
      <c r="AS1478" s="72"/>
      <c r="AT1478" s="72"/>
      <c r="AU1478" s="72"/>
      <c r="AV1478" s="72"/>
      <c r="AW1478" s="72"/>
      <c r="AX1478" s="72"/>
      <c r="AY1478" s="72"/>
      <c r="AZ1478" s="72"/>
      <c r="BA1478" s="72"/>
      <c r="BB1478" s="72"/>
      <c r="BC1478" s="72"/>
      <c r="BD1478" s="72"/>
      <c r="BE1478" s="72"/>
      <c r="BF1478" s="72"/>
      <c r="BG1478" s="72"/>
      <c r="BH1478" s="72"/>
      <c r="BI1478" s="72"/>
      <c r="BJ1478" s="72"/>
      <c r="BK1478" s="72"/>
      <c r="BL1478" s="72"/>
    </row>
    <row r="1479" spans="27:64" x14ac:dyDescent="0.2">
      <c r="AA1479" s="72"/>
      <c r="AB1479" s="72"/>
      <c r="AC1479" s="72"/>
      <c r="AD1479" s="72"/>
      <c r="AE1479" s="72"/>
      <c r="AG1479" s="127"/>
      <c r="AN1479" s="72"/>
      <c r="AO1479" s="72"/>
      <c r="AP1479" s="72"/>
      <c r="AQ1479" s="72"/>
      <c r="AR1479" s="72"/>
      <c r="AS1479" s="72"/>
      <c r="AT1479" s="72"/>
      <c r="AU1479" s="72"/>
      <c r="AV1479" s="72"/>
      <c r="AW1479" s="72"/>
      <c r="AX1479" s="72"/>
      <c r="AY1479" s="72"/>
      <c r="AZ1479" s="72"/>
      <c r="BA1479" s="72"/>
      <c r="BB1479" s="72"/>
      <c r="BC1479" s="72"/>
      <c r="BD1479" s="72"/>
      <c r="BE1479" s="72"/>
      <c r="BF1479" s="72"/>
      <c r="BG1479" s="72"/>
      <c r="BH1479" s="72"/>
      <c r="BI1479" s="72"/>
      <c r="BJ1479" s="72"/>
      <c r="BK1479" s="72"/>
      <c r="BL1479" s="72"/>
    </row>
    <row r="1480" spans="27:64" x14ac:dyDescent="0.2">
      <c r="AA1480" s="72"/>
      <c r="AB1480" s="72"/>
      <c r="AC1480" s="72"/>
      <c r="AD1480" s="72"/>
      <c r="AE1480" s="72"/>
      <c r="AG1480" s="127"/>
      <c r="AN1480" s="72"/>
      <c r="AO1480" s="72"/>
      <c r="AP1480" s="72"/>
      <c r="AQ1480" s="72"/>
      <c r="AR1480" s="72"/>
      <c r="AS1480" s="72"/>
      <c r="AT1480" s="72"/>
      <c r="AU1480" s="72"/>
      <c r="AV1480" s="72"/>
      <c r="AW1480" s="72"/>
      <c r="AX1480" s="72"/>
      <c r="AY1480" s="72"/>
      <c r="AZ1480" s="72"/>
      <c r="BA1480" s="72"/>
      <c r="BB1480" s="72"/>
      <c r="BC1480" s="72"/>
      <c r="BD1480" s="72"/>
      <c r="BE1480" s="72"/>
      <c r="BF1480" s="72"/>
      <c r="BG1480" s="72"/>
      <c r="BH1480" s="72"/>
      <c r="BI1480" s="72"/>
      <c r="BJ1480" s="72"/>
      <c r="BK1480" s="72"/>
      <c r="BL1480" s="72"/>
    </row>
    <row r="1481" spans="27:64" x14ac:dyDescent="0.2">
      <c r="AA1481" s="72"/>
      <c r="AB1481" s="72"/>
      <c r="AC1481" s="72"/>
      <c r="AD1481" s="72"/>
      <c r="AE1481" s="72"/>
      <c r="AG1481" s="127"/>
      <c r="AN1481" s="72"/>
      <c r="AO1481" s="72"/>
      <c r="AP1481" s="72"/>
      <c r="AQ1481" s="72"/>
      <c r="AR1481" s="72"/>
      <c r="AS1481" s="72"/>
      <c r="AT1481" s="72"/>
      <c r="AU1481" s="72"/>
      <c r="AV1481" s="72"/>
    </row>
    <row r="1482" spans="27:64" x14ac:dyDescent="0.2">
      <c r="AA1482" s="72"/>
      <c r="AB1482" s="72"/>
      <c r="AC1482" s="72"/>
      <c r="AD1482" s="72"/>
      <c r="AE1482" s="72"/>
      <c r="AG1482" s="127"/>
      <c r="AN1482" s="72"/>
      <c r="AO1482" s="72"/>
      <c r="AP1482" s="72"/>
      <c r="AQ1482" s="72"/>
      <c r="AR1482" s="72"/>
      <c r="AS1482" s="72"/>
      <c r="AT1482" s="72"/>
      <c r="AU1482" s="72"/>
    </row>
    <row r="1483" spans="27:64" x14ac:dyDescent="0.2">
      <c r="AA1483" s="72"/>
      <c r="AB1483" s="72"/>
      <c r="AC1483" s="72"/>
      <c r="AD1483" s="72"/>
      <c r="AE1483" s="72"/>
      <c r="AG1483" s="127"/>
      <c r="AN1483" s="72"/>
      <c r="AO1483" s="72"/>
      <c r="AP1483" s="72"/>
      <c r="AQ1483" s="72"/>
      <c r="AR1483" s="72"/>
      <c r="AS1483" s="72"/>
      <c r="AT1483" s="72"/>
      <c r="AU1483" s="72"/>
    </row>
    <row r="1484" spans="27:64" x14ac:dyDescent="0.2">
      <c r="AA1484" s="72"/>
      <c r="AB1484" s="72"/>
      <c r="AC1484" s="72"/>
      <c r="AD1484" s="72"/>
      <c r="AE1484" s="72"/>
      <c r="AG1484" s="127"/>
      <c r="AN1484" s="72"/>
      <c r="AO1484" s="72"/>
      <c r="AP1484" s="72"/>
      <c r="AQ1484" s="72"/>
      <c r="AR1484" s="72"/>
      <c r="AS1484" s="72"/>
      <c r="AT1484" s="72"/>
      <c r="AU1484" s="72"/>
      <c r="AV1484" s="72"/>
    </row>
    <row r="1485" spans="27:64" x14ac:dyDescent="0.2">
      <c r="AA1485" s="72"/>
      <c r="AB1485" s="72"/>
      <c r="AC1485" s="72"/>
      <c r="AD1485" s="72"/>
      <c r="AE1485" s="72"/>
      <c r="AG1485" s="127"/>
      <c r="AN1485" s="72"/>
      <c r="AO1485" s="72"/>
      <c r="AP1485" s="72"/>
      <c r="AQ1485" s="72"/>
      <c r="AR1485" s="72"/>
      <c r="AS1485" s="72"/>
      <c r="AT1485" s="72"/>
      <c r="AU1485" s="72"/>
      <c r="AV1485" s="72"/>
      <c r="AW1485" s="72"/>
      <c r="AX1485" s="72"/>
      <c r="AY1485" s="72"/>
      <c r="AZ1485" s="72"/>
      <c r="BA1485" s="72"/>
      <c r="BB1485" s="72"/>
      <c r="BC1485" s="72"/>
      <c r="BD1485" s="72"/>
      <c r="BE1485" s="72"/>
      <c r="BF1485" s="72"/>
      <c r="BG1485" s="72"/>
      <c r="BH1485" s="72"/>
      <c r="BI1485" s="72"/>
      <c r="BJ1485" s="72"/>
      <c r="BK1485" s="72"/>
      <c r="BL1485" s="72"/>
    </row>
    <row r="1486" spans="27:64" x14ac:dyDescent="0.2">
      <c r="AA1486" s="72"/>
      <c r="AB1486" s="72"/>
      <c r="AC1486" s="72"/>
      <c r="AD1486" s="72"/>
      <c r="AE1486" s="72"/>
      <c r="AG1486" s="127"/>
      <c r="AN1486" s="72"/>
      <c r="AO1486" s="72"/>
      <c r="AP1486" s="72"/>
      <c r="AQ1486" s="72"/>
      <c r="AR1486" s="72"/>
      <c r="AS1486" s="72"/>
      <c r="AT1486" s="72"/>
      <c r="AU1486" s="72"/>
      <c r="AV1486" s="72"/>
      <c r="AW1486" s="72"/>
      <c r="AX1486" s="72"/>
      <c r="AY1486" s="72"/>
      <c r="AZ1486" s="72"/>
      <c r="BA1486" s="72"/>
      <c r="BB1486" s="72"/>
      <c r="BC1486" s="72"/>
      <c r="BD1486" s="72"/>
      <c r="BE1486" s="72"/>
      <c r="BF1486" s="72"/>
      <c r="BG1486" s="72"/>
      <c r="BH1486" s="72"/>
      <c r="BI1486" s="72"/>
      <c r="BJ1486" s="72"/>
      <c r="BK1486" s="72"/>
      <c r="BL1486" s="72"/>
    </row>
    <row r="1487" spans="27:64" x14ac:dyDescent="0.2">
      <c r="AA1487" s="72"/>
      <c r="AB1487" s="72"/>
      <c r="AC1487" s="72"/>
      <c r="AD1487" s="72"/>
      <c r="AE1487" s="72"/>
      <c r="AG1487" s="127"/>
      <c r="AN1487" s="72"/>
      <c r="AO1487" s="72"/>
      <c r="AP1487" s="72"/>
      <c r="AQ1487" s="72"/>
      <c r="AR1487" s="72"/>
      <c r="AS1487" s="72"/>
      <c r="AT1487" s="72"/>
      <c r="AU1487" s="72"/>
    </row>
    <row r="1488" spans="27:64" x14ac:dyDescent="0.2">
      <c r="AA1488" s="72"/>
      <c r="AB1488" s="72"/>
      <c r="AC1488" s="72"/>
      <c r="AD1488" s="72"/>
      <c r="AE1488" s="72"/>
      <c r="AG1488" s="127"/>
      <c r="AN1488" s="72"/>
      <c r="AO1488" s="72"/>
      <c r="AP1488" s="72"/>
      <c r="AQ1488" s="72"/>
      <c r="AR1488" s="72"/>
      <c r="AS1488" s="72"/>
      <c r="AT1488" s="72"/>
      <c r="AU1488" s="72"/>
      <c r="AV1488" s="72"/>
      <c r="AX1488" s="72"/>
    </row>
    <row r="1489" spans="27:64" x14ac:dyDescent="0.2">
      <c r="AA1489" s="72"/>
      <c r="AB1489" s="72"/>
      <c r="AC1489" s="72"/>
      <c r="AD1489" s="72"/>
      <c r="AE1489" s="72"/>
      <c r="AG1489" s="127"/>
      <c r="AN1489" s="72"/>
      <c r="AO1489" s="72"/>
      <c r="AP1489" s="72"/>
      <c r="AQ1489" s="72"/>
      <c r="AR1489" s="72"/>
      <c r="AS1489" s="72"/>
      <c r="AT1489" s="72"/>
      <c r="AU1489" s="72"/>
      <c r="AV1489" s="72"/>
    </row>
    <row r="1490" spans="27:64" x14ac:dyDescent="0.2">
      <c r="AA1490" s="72"/>
      <c r="AB1490" s="72"/>
      <c r="AC1490" s="72"/>
      <c r="AD1490" s="72"/>
      <c r="AE1490" s="72"/>
      <c r="AG1490" s="127"/>
      <c r="AN1490" s="72"/>
      <c r="AO1490" s="72"/>
      <c r="AP1490" s="72"/>
      <c r="AQ1490" s="72"/>
      <c r="AR1490" s="72"/>
      <c r="AS1490" s="72"/>
      <c r="AT1490" s="72"/>
      <c r="AU1490" s="72"/>
    </row>
    <row r="1491" spans="27:64" x14ac:dyDescent="0.2">
      <c r="AA1491" s="72"/>
      <c r="AB1491" s="72"/>
      <c r="AC1491" s="72"/>
      <c r="AD1491" s="72"/>
      <c r="AE1491" s="72"/>
      <c r="AG1491" s="127"/>
      <c r="AN1491" s="72"/>
      <c r="AO1491" s="72"/>
      <c r="AP1491" s="72"/>
      <c r="AQ1491" s="72"/>
      <c r="AR1491" s="72"/>
      <c r="AS1491" s="72"/>
      <c r="AT1491" s="72"/>
      <c r="AU1491" s="72"/>
    </row>
    <row r="1492" spans="27:64" x14ac:dyDescent="0.2">
      <c r="AA1492" s="72"/>
      <c r="AB1492" s="72"/>
      <c r="AC1492" s="72"/>
      <c r="AD1492" s="72"/>
      <c r="AE1492" s="72"/>
      <c r="AG1492" s="127"/>
      <c r="AN1492" s="72"/>
      <c r="AO1492" s="72"/>
      <c r="AP1492" s="72"/>
      <c r="AQ1492" s="72"/>
      <c r="AR1492" s="72"/>
      <c r="AS1492" s="72"/>
      <c r="AT1492" s="72"/>
      <c r="AU1492" s="72"/>
    </row>
    <row r="1493" spans="27:64" x14ac:dyDescent="0.2">
      <c r="AA1493" s="72"/>
      <c r="AB1493" s="72"/>
      <c r="AC1493" s="72"/>
      <c r="AD1493" s="72"/>
      <c r="AE1493" s="72"/>
      <c r="AG1493" s="127"/>
      <c r="AN1493" s="72"/>
      <c r="AO1493" s="72"/>
      <c r="AP1493" s="72"/>
      <c r="AQ1493" s="72"/>
      <c r="AR1493" s="72"/>
      <c r="AS1493" s="72"/>
      <c r="AT1493" s="72"/>
      <c r="AU1493" s="72"/>
    </row>
    <row r="1494" spans="27:64" x14ac:dyDescent="0.2">
      <c r="AA1494" s="72"/>
      <c r="AB1494" s="72"/>
      <c r="AC1494" s="72"/>
      <c r="AD1494" s="72"/>
      <c r="AE1494" s="72"/>
      <c r="AG1494" s="127"/>
      <c r="AN1494" s="72"/>
      <c r="AO1494" s="72"/>
      <c r="AP1494" s="72"/>
      <c r="AQ1494" s="72"/>
      <c r="AR1494" s="72"/>
      <c r="AS1494" s="72"/>
      <c r="AT1494" s="72"/>
      <c r="AU1494" s="72"/>
      <c r="AV1494" s="72"/>
      <c r="AW1494" s="72"/>
      <c r="AX1494" s="72"/>
      <c r="AY1494" s="72"/>
      <c r="AZ1494" s="72"/>
      <c r="BA1494" s="72"/>
      <c r="BB1494" s="72"/>
      <c r="BC1494" s="72"/>
      <c r="BD1494" s="72"/>
      <c r="BE1494" s="72"/>
      <c r="BF1494" s="72"/>
      <c r="BG1494" s="72"/>
      <c r="BH1494" s="72"/>
      <c r="BI1494" s="72"/>
      <c r="BJ1494" s="72"/>
      <c r="BK1494" s="72"/>
      <c r="BL1494" s="72"/>
    </row>
    <row r="1495" spans="27:64" x14ac:dyDescent="0.2">
      <c r="AA1495" s="72"/>
      <c r="AB1495" s="72"/>
      <c r="AC1495" s="72"/>
      <c r="AD1495" s="72"/>
      <c r="AE1495" s="72"/>
      <c r="AG1495" s="127"/>
      <c r="AN1495" s="72"/>
      <c r="AO1495" s="72"/>
      <c r="AP1495" s="72"/>
      <c r="AQ1495" s="72"/>
      <c r="AR1495" s="72"/>
      <c r="AS1495" s="72"/>
      <c r="AT1495" s="72"/>
      <c r="AU1495" s="72"/>
    </row>
    <row r="1496" spans="27:64" x14ac:dyDescent="0.2">
      <c r="AA1496" s="72"/>
      <c r="AB1496" s="72"/>
      <c r="AC1496" s="72"/>
      <c r="AD1496" s="72"/>
      <c r="AE1496" s="72"/>
      <c r="AG1496" s="127"/>
      <c r="AN1496" s="72"/>
      <c r="AO1496" s="72"/>
      <c r="AP1496" s="72"/>
      <c r="AQ1496" s="72"/>
      <c r="AR1496" s="72"/>
      <c r="AS1496" s="72"/>
      <c r="AT1496" s="72"/>
      <c r="AU1496" s="72"/>
      <c r="AV1496" s="72"/>
      <c r="AW1496" s="72"/>
      <c r="AX1496" s="72"/>
      <c r="AY1496" s="72"/>
      <c r="AZ1496" s="72"/>
      <c r="BA1496" s="72"/>
      <c r="BB1496" s="72"/>
      <c r="BC1496" s="72"/>
      <c r="BD1496" s="72"/>
      <c r="BE1496" s="72"/>
      <c r="BF1496" s="72"/>
      <c r="BG1496" s="72"/>
      <c r="BH1496" s="72"/>
      <c r="BI1496" s="72"/>
      <c r="BJ1496" s="72"/>
      <c r="BK1496" s="72"/>
      <c r="BL1496" s="72"/>
    </row>
    <row r="1497" spans="27:64" x14ac:dyDescent="0.2">
      <c r="AA1497" s="72"/>
      <c r="AB1497" s="72"/>
      <c r="AC1497" s="72"/>
      <c r="AD1497" s="72"/>
      <c r="AE1497" s="72"/>
      <c r="AG1497" s="127"/>
      <c r="AN1497" s="72"/>
      <c r="AO1497" s="72"/>
      <c r="AP1497" s="72"/>
      <c r="AQ1497" s="72"/>
      <c r="AR1497" s="72"/>
      <c r="AS1497" s="72"/>
      <c r="AT1497" s="72"/>
      <c r="AU1497" s="72"/>
      <c r="AV1497" s="72"/>
      <c r="AX1497" s="72"/>
    </row>
    <row r="1498" spans="27:64" x14ac:dyDescent="0.2">
      <c r="AA1498" s="72"/>
      <c r="AB1498" s="72"/>
      <c r="AC1498" s="72"/>
      <c r="AD1498" s="72"/>
      <c r="AE1498" s="72"/>
      <c r="AG1498" s="127"/>
      <c r="AN1498" s="72"/>
      <c r="AO1498" s="72"/>
      <c r="AP1498" s="72"/>
      <c r="AQ1498" s="72"/>
      <c r="AR1498" s="72"/>
      <c r="AS1498" s="72"/>
      <c r="AT1498" s="72"/>
      <c r="AU1498" s="72"/>
      <c r="AV1498" s="72"/>
    </row>
    <row r="1499" spans="27:64" x14ac:dyDescent="0.2">
      <c r="AA1499" s="72"/>
      <c r="AB1499" s="72"/>
      <c r="AC1499" s="72"/>
      <c r="AD1499" s="72"/>
      <c r="AE1499" s="72"/>
      <c r="AG1499" s="127"/>
      <c r="AN1499" s="72"/>
      <c r="AO1499" s="72"/>
      <c r="AP1499" s="72"/>
      <c r="AQ1499" s="72"/>
      <c r="AR1499" s="72"/>
      <c r="AS1499" s="72"/>
      <c r="AT1499" s="72"/>
      <c r="AU1499" s="72"/>
      <c r="AV1499" s="72"/>
    </row>
    <row r="1500" spans="27:64" x14ac:dyDescent="0.2">
      <c r="AA1500" s="72"/>
      <c r="AB1500" s="72"/>
      <c r="AC1500" s="72"/>
      <c r="AD1500" s="72"/>
      <c r="AE1500" s="72"/>
      <c r="AG1500" s="127"/>
      <c r="AN1500" s="72"/>
      <c r="AO1500" s="72"/>
      <c r="AP1500" s="72"/>
      <c r="AQ1500" s="72"/>
      <c r="AR1500" s="72"/>
      <c r="AS1500" s="72"/>
      <c r="AT1500" s="72"/>
      <c r="AU1500" s="72"/>
      <c r="AV1500" s="72"/>
      <c r="AX1500" s="72"/>
    </row>
    <row r="1501" spans="27:64" x14ac:dyDescent="0.2">
      <c r="AA1501" s="72"/>
      <c r="AB1501" s="72"/>
      <c r="AC1501" s="72"/>
      <c r="AD1501" s="72"/>
      <c r="AE1501" s="72"/>
      <c r="AG1501" s="127"/>
      <c r="AN1501" s="72"/>
      <c r="AO1501" s="72"/>
      <c r="AP1501" s="72"/>
      <c r="AQ1501" s="72"/>
      <c r="AR1501" s="72"/>
      <c r="AS1501" s="72"/>
      <c r="AT1501" s="72"/>
      <c r="AU1501" s="72"/>
      <c r="AV1501" s="72"/>
      <c r="AW1501" s="72"/>
      <c r="AX1501" s="72"/>
      <c r="AY1501" s="72"/>
      <c r="AZ1501" s="72"/>
      <c r="BA1501" s="72"/>
      <c r="BB1501" s="72"/>
      <c r="BC1501" s="72"/>
      <c r="BD1501" s="72"/>
      <c r="BE1501" s="72"/>
      <c r="BF1501" s="72"/>
      <c r="BG1501" s="72"/>
      <c r="BH1501" s="72"/>
      <c r="BI1501" s="72"/>
      <c r="BJ1501" s="72"/>
      <c r="BK1501" s="72"/>
      <c r="BL1501" s="72"/>
    </row>
    <row r="1502" spans="27:64" x14ac:dyDescent="0.2">
      <c r="AA1502" s="72"/>
      <c r="AB1502" s="72"/>
      <c r="AC1502" s="72"/>
      <c r="AD1502" s="72"/>
      <c r="AE1502" s="72"/>
      <c r="AG1502" s="127"/>
      <c r="AN1502" s="72"/>
      <c r="AO1502" s="72"/>
      <c r="AP1502" s="72"/>
      <c r="AQ1502" s="72"/>
      <c r="AR1502" s="72"/>
      <c r="AS1502" s="72"/>
      <c r="AT1502" s="72"/>
      <c r="AU1502" s="72"/>
      <c r="AV1502" s="72"/>
    </row>
    <row r="1503" spans="27:64" x14ac:dyDescent="0.2">
      <c r="AA1503" s="72"/>
      <c r="AB1503" s="72"/>
      <c r="AC1503" s="72"/>
      <c r="AD1503" s="72"/>
      <c r="AE1503" s="72"/>
      <c r="AG1503" s="127"/>
      <c r="AN1503" s="72"/>
      <c r="AO1503" s="72"/>
      <c r="AP1503" s="72"/>
      <c r="AQ1503" s="72"/>
      <c r="AR1503" s="72"/>
      <c r="AS1503" s="72"/>
      <c r="AT1503" s="72"/>
      <c r="AU1503" s="72"/>
      <c r="AV1503" s="72"/>
      <c r="AX1503" s="72"/>
    </row>
    <row r="1504" spans="27:64" x14ac:dyDescent="0.2">
      <c r="AA1504" s="72"/>
      <c r="AB1504" s="72"/>
      <c r="AC1504" s="72"/>
      <c r="AD1504" s="72"/>
      <c r="AE1504" s="72"/>
      <c r="AG1504" s="127"/>
      <c r="AN1504" s="72"/>
      <c r="AO1504" s="72"/>
      <c r="AP1504" s="72"/>
      <c r="AQ1504" s="72"/>
      <c r="AR1504" s="72"/>
      <c r="AS1504" s="72"/>
      <c r="AT1504" s="72"/>
      <c r="AU1504" s="72"/>
      <c r="AV1504" s="72"/>
      <c r="AW1504" s="72"/>
      <c r="AX1504" s="72"/>
      <c r="AY1504" s="72"/>
      <c r="AZ1504" s="72"/>
      <c r="BA1504" s="72"/>
      <c r="BB1504" s="72"/>
      <c r="BC1504" s="72"/>
      <c r="BD1504" s="72"/>
      <c r="BE1504" s="72"/>
      <c r="BF1504" s="72"/>
      <c r="BG1504" s="72"/>
      <c r="BH1504" s="72"/>
      <c r="BI1504" s="72"/>
      <c r="BJ1504" s="72"/>
      <c r="BK1504" s="72"/>
      <c r="BL1504" s="72"/>
    </row>
    <row r="1505" spans="27:64" x14ac:dyDescent="0.2">
      <c r="AA1505" s="72"/>
      <c r="AB1505" s="72"/>
      <c r="AC1505" s="72"/>
      <c r="AD1505" s="72"/>
      <c r="AE1505" s="72"/>
      <c r="AG1505" s="127"/>
      <c r="AN1505" s="72"/>
      <c r="AO1505" s="72"/>
      <c r="AP1505" s="72"/>
      <c r="AQ1505" s="72"/>
      <c r="AR1505" s="72"/>
      <c r="AS1505" s="72"/>
      <c r="AT1505" s="72"/>
      <c r="AU1505" s="72"/>
      <c r="AV1505" s="72"/>
    </row>
    <row r="1506" spans="27:64" x14ac:dyDescent="0.2">
      <c r="AA1506" s="72"/>
      <c r="AB1506" s="72"/>
      <c r="AC1506" s="72"/>
      <c r="AD1506" s="72"/>
      <c r="AE1506" s="72"/>
      <c r="AG1506" s="127"/>
      <c r="AN1506" s="72"/>
      <c r="AO1506" s="72"/>
      <c r="AP1506" s="72"/>
      <c r="AQ1506" s="72"/>
      <c r="AR1506" s="72"/>
      <c r="AS1506" s="72"/>
      <c r="AT1506" s="72"/>
      <c r="AU1506" s="72"/>
      <c r="AV1506" s="72"/>
    </row>
    <row r="1507" spans="27:64" x14ac:dyDescent="0.2">
      <c r="AA1507" s="72"/>
      <c r="AB1507" s="72"/>
      <c r="AC1507" s="72"/>
      <c r="AD1507" s="72"/>
      <c r="AE1507" s="72"/>
      <c r="AG1507" s="127"/>
      <c r="AN1507" s="72"/>
      <c r="AO1507" s="72"/>
      <c r="AP1507" s="72"/>
      <c r="AQ1507" s="72"/>
      <c r="AR1507" s="72"/>
      <c r="AS1507" s="72"/>
      <c r="AT1507" s="72"/>
      <c r="AU1507" s="72"/>
      <c r="AV1507" s="72"/>
      <c r="AX1507" s="72"/>
      <c r="AY1507" s="72"/>
      <c r="AZ1507" s="72"/>
      <c r="BA1507" s="72"/>
      <c r="BB1507" s="72"/>
      <c r="BC1507" s="72"/>
      <c r="BD1507" s="72"/>
      <c r="BE1507" s="72"/>
      <c r="BF1507" s="72"/>
      <c r="BG1507" s="72"/>
      <c r="BH1507" s="72"/>
      <c r="BI1507" s="72"/>
      <c r="BJ1507" s="72"/>
      <c r="BK1507" s="72"/>
      <c r="BL1507" s="72"/>
    </row>
    <row r="1508" spans="27:64" x14ac:dyDescent="0.2">
      <c r="AA1508" s="72"/>
      <c r="AB1508" s="72"/>
      <c r="AC1508" s="72"/>
      <c r="AD1508" s="72"/>
      <c r="AE1508" s="72"/>
      <c r="AG1508" s="127"/>
      <c r="AN1508" s="72"/>
      <c r="AO1508" s="72"/>
      <c r="AP1508" s="72"/>
      <c r="AQ1508" s="72"/>
      <c r="AR1508" s="72"/>
      <c r="AS1508" s="72"/>
      <c r="AT1508" s="72"/>
      <c r="AU1508" s="72"/>
      <c r="AV1508" s="72"/>
    </row>
    <row r="1509" spans="27:64" x14ac:dyDescent="0.2">
      <c r="AA1509" s="72"/>
      <c r="AB1509" s="72"/>
      <c r="AC1509" s="72"/>
      <c r="AD1509" s="72"/>
      <c r="AE1509" s="72"/>
      <c r="AG1509" s="127"/>
      <c r="AN1509" s="72"/>
      <c r="AO1509" s="72"/>
      <c r="AP1509" s="72"/>
      <c r="AQ1509" s="72"/>
      <c r="AR1509" s="72"/>
      <c r="AS1509" s="72"/>
      <c r="AT1509" s="72"/>
      <c r="AU1509" s="72"/>
      <c r="AV1509" s="72"/>
      <c r="AX1509" s="72"/>
      <c r="AY1509" s="72"/>
      <c r="AZ1509" s="72"/>
      <c r="BA1509" s="72"/>
      <c r="BB1509" s="72"/>
      <c r="BC1509" s="72"/>
      <c r="BD1509" s="72"/>
      <c r="BE1509" s="72"/>
      <c r="BF1509" s="72"/>
      <c r="BG1509" s="72"/>
      <c r="BH1509" s="72"/>
      <c r="BI1509" s="72"/>
      <c r="BJ1509" s="72"/>
      <c r="BK1509" s="72"/>
      <c r="BL1509" s="72"/>
    </row>
    <row r="1510" spans="27:64" x14ac:dyDescent="0.2">
      <c r="AA1510" s="72"/>
      <c r="AB1510" s="72"/>
      <c r="AC1510" s="72"/>
      <c r="AD1510" s="72"/>
      <c r="AE1510" s="72"/>
      <c r="AG1510" s="127"/>
      <c r="AN1510" s="72"/>
      <c r="AO1510" s="72"/>
      <c r="AP1510" s="72"/>
      <c r="AQ1510" s="72"/>
      <c r="AR1510" s="72"/>
      <c r="AS1510" s="72"/>
      <c r="AT1510" s="72"/>
      <c r="AU1510" s="72"/>
    </row>
    <row r="1511" spans="27:64" x14ac:dyDescent="0.2">
      <c r="AA1511" s="72"/>
      <c r="AB1511" s="72"/>
      <c r="AC1511" s="72"/>
      <c r="AD1511" s="72"/>
      <c r="AE1511" s="72"/>
      <c r="AG1511" s="127"/>
      <c r="AN1511" s="72"/>
      <c r="AO1511" s="72"/>
      <c r="AP1511" s="72"/>
      <c r="AQ1511" s="72"/>
      <c r="AR1511" s="72"/>
      <c r="AS1511" s="72"/>
      <c r="AT1511" s="72"/>
      <c r="AU1511" s="72"/>
      <c r="AV1511" s="72"/>
      <c r="AX1511" s="72"/>
    </row>
    <row r="1512" spans="27:64" x14ac:dyDescent="0.2">
      <c r="AA1512" s="72"/>
      <c r="AB1512" s="72"/>
      <c r="AC1512" s="72"/>
      <c r="AD1512" s="72"/>
      <c r="AE1512" s="72"/>
      <c r="AG1512" s="127"/>
      <c r="AN1512" s="72"/>
      <c r="AO1512" s="72"/>
      <c r="AP1512" s="72"/>
      <c r="AQ1512" s="72"/>
      <c r="AR1512" s="72"/>
      <c r="AS1512" s="72"/>
      <c r="AT1512" s="72"/>
      <c r="AU1512" s="72"/>
    </row>
    <row r="1513" spans="27:64" x14ac:dyDescent="0.2">
      <c r="AA1513" s="72"/>
      <c r="AB1513" s="72"/>
      <c r="AC1513" s="72"/>
      <c r="AD1513" s="72"/>
      <c r="AE1513" s="72"/>
      <c r="AG1513" s="127"/>
      <c r="AN1513" s="72"/>
      <c r="AO1513" s="72"/>
      <c r="AP1513" s="72"/>
      <c r="AQ1513" s="72"/>
      <c r="AR1513" s="72"/>
      <c r="AS1513" s="72"/>
      <c r="AT1513" s="72"/>
      <c r="AU1513" s="72"/>
      <c r="AV1513" s="72"/>
    </row>
    <row r="1514" spans="27:64" x14ac:dyDescent="0.2">
      <c r="AA1514" s="72"/>
      <c r="AB1514" s="72"/>
      <c r="AC1514" s="72"/>
      <c r="AD1514" s="72"/>
      <c r="AE1514" s="72"/>
      <c r="AG1514" s="127"/>
      <c r="AN1514" s="72"/>
      <c r="AO1514" s="72"/>
      <c r="AP1514" s="72"/>
      <c r="AQ1514" s="72"/>
      <c r="AR1514" s="72"/>
      <c r="AS1514" s="72"/>
      <c r="AT1514" s="72"/>
      <c r="AU1514" s="72"/>
      <c r="AV1514" s="72"/>
      <c r="AW1514" s="72"/>
      <c r="AX1514" s="72"/>
      <c r="AY1514" s="72"/>
      <c r="AZ1514" s="72"/>
      <c r="BA1514" s="72"/>
      <c r="BB1514" s="72"/>
      <c r="BC1514" s="72"/>
      <c r="BD1514" s="72"/>
      <c r="BE1514" s="72"/>
      <c r="BF1514" s="72"/>
      <c r="BG1514" s="72"/>
      <c r="BH1514" s="72"/>
      <c r="BI1514" s="72"/>
      <c r="BJ1514" s="72"/>
      <c r="BK1514" s="72"/>
      <c r="BL1514" s="72"/>
    </row>
    <row r="1515" spans="27:64" x14ac:dyDescent="0.2">
      <c r="AA1515" s="72"/>
      <c r="AB1515" s="72"/>
      <c r="AC1515" s="72"/>
      <c r="AD1515" s="72"/>
      <c r="AE1515" s="72"/>
      <c r="AG1515" s="127"/>
      <c r="AN1515" s="72"/>
      <c r="AO1515" s="72"/>
      <c r="AP1515" s="72"/>
      <c r="AQ1515" s="72"/>
      <c r="AR1515" s="72"/>
      <c r="AS1515" s="72"/>
      <c r="AT1515" s="72"/>
      <c r="AU1515" s="72"/>
    </row>
    <row r="1516" spans="27:64" x14ac:dyDescent="0.2">
      <c r="AA1516" s="72"/>
      <c r="AB1516" s="72"/>
      <c r="AC1516" s="72"/>
      <c r="AD1516" s="72"/>
      <c r="AE1516" s="72"/>
      <c r="AG1516" s="127"/>
      <c r="AN1516" s="72"/>
      <c r="AO1516" s="72"/>
      <c r="AP1516" s="72"/>
      <c r="AQ1516" s="72"/>
      <c r="AR1516" s="72"/>
      <c r="AS1516" s="72"/>
      <c r="AT1516" s="72"/>
      <c r="AU1516" s="72"/>
      <c r="AV1516" s="72"/>
      <c r="AX1516" s="72"/>
    </row>
    <row r="1517" spans="27:64" x14ac:dyDescent="0.2">
      <c r="AA1517" s="72"/>
      <c r="AB1517" s="72"/>
      <c r="AC1517" s="72"/>
      <c r="AD1517" s="72"/>
      <c r="AE1517" s="72"/>
      <c r="AG1517" s="127"/>
      <c r="AN1517" s="72"/>
      <c r="AO1517" s="72"/>
      <c r="AP1517" s="72"/>
      <c r="AQ1517" s="72"/>
      <c r="AR1517" s="72"/>
      <c r="AS1517" s="72"/>
      <c r="AT1517" s="72"/>
      <c r="AU1517" s="72"/>
      <c r="AV1517" s="72"/>
      <c r="AW1517" s="72"/>
      <c r="AX1517" s="72"/>
      <c r="AY1517" s="72"/>
      <c r="AZ1517" s="72"/>
      <c r="BA1517" s="72"/>
      <c r="BB1517" s="72"/>
      <c r="BC1517" s="72"/>
      <c r="BD1517" s="72"/>
      <c r="BE1517" s="72"/>
      <c r="BF1517" s="72"/>
      <c r="BG1517" s="72"/>
      <c r="BH1517" s="72"/>
      <c r="BI1517" s="72"/>
      <c r="BJ1517" s="72"/>
      <c r="BK1517" s="72"/>
      <c r="BL1517" s="72"/>
    </row>
    <row r="1518" spans="27:64" x14ac:dyDescent="0.2">
      <c r="AA1518" s="72"/>
      <c r="AB1518" s="72"/>
      <c r="AC1518" s="72"/>
      <c r="AD1518" s="72"/>
      <c r="AE1518" s="72"/>
      <c r="AG1518" s="127"/>
      <c r="AN1518" s="72"/>
      <c r="AO1518" s="72"/>
      <c r="AP1518" s="72"/>
      <c r="AQ1518" s="72"/>
      <c r="AR1518" s="72"/>
      <c r="AS1518" s="72"/>
      <c r="AT1518" s="72"/>
      <c r="AU1518" s="72"/>
      <c r="AV1518" s="72"/>
      <c r="AW1518" s="72"/>
      <c r="AX1518" s="72"/>
      <c r="AY1518" s="72"/>
      <c r="AZ1518" s="72"/>
      <c r="BA1518" s="72"/>
      <c r="BB1518" s="72"/>
      <c r="BC1518" s="72"/>
      <c r="BD1518" s="72"/>
      <c r="BE1518" s="72"/>
      <c r="BF1518" s="72"/>
      <c r="BG1518" s="72"/>
      <c r="BH1518" s="72"/>
      <c r="BI1518" s="72"/>
      <c r="BJ1518" s="72"/>
      <c r="BK1518" s="72"/>
      <c r="BL1518" s="72"/>
    </row>
    <row r="1519" spans="27:64" x14ac:dyDescent="0.2">
      <c r="AA1519" s="72"/>
      <c r="AB1519" s="72"/>
      <c r="AC1519" s="72"/>
      <c r="AD1519" s="72"/>
      <c r="AE1519" s="72"/>
      <c r="AG1519" s="127"/>
      <c r="AN1519" s="72"/>
      <c r="AO1519" s="72"/>
      <c r="AP1519" s="72"/>
      <c r="AQ1519" s="72"/>
      <c r="AR1519" s="72"/>
      <c r="AS1519" s="72"/>
      <c r="AT1519" s="72"/>
      <c r="AU1519" s="72"/>
      <c r="AV1519" s="72"/>
      <c r="AW1519" s="72"/>
      <c r="AX1519" s="72"/>
      <c r="AY1519" s="72"/>
      <c r="AZ1519" s="72"/>
      <c r="BA1519" s="72"/>
      <c r="BB1519" s="72"/>
      <c r="BC1519" s="72"/>
      <c r="BD1519" s="72"/>
      <c r="BE1519" s="72"/>
      <c r="BF1519" s="72"/>
      <c r="BG1519" s="72"/>
      <c r="BH1519" s="72"/>
      <c r="BI1519" s="72"/>
      <c r="BJ1519" s="72"/>
      <c r="BK1519" s="72"/>
      <c r="BL1519" s="72"/>
    </row>
    <row r="1520" spans="27:64" x14ac:dyDescent="0.2">
      <c r="AA1520" s="72"/>
      <c r="AB1520" s="72"/>
      <c r="AC1520" s="72"/>
      <c r="AD1520" s="72"/>
      <c r="AE1520" s="72"/>
      <c r="AG1520" s="127"/>
      <c r="AN1520" s="72"/>
      <c r="AO1520" s="72"/>
      <c r="AP1520" s="72"/>
      <c r="AQ1520" s="72"/>
      <c r="AR1520" s="72"/>
      <c r="AS1520" s="72"/>
      <c r="AT1520" s="72"/>
      <c r="AU1520" s="72"/>
      <c r="AV1520" s="72"/>
    </row>
    <row r="1521" spans="27:64" x14ac:dyDescent="0.2">
      <c r="AA1521" s="72"/>
      <c r="AB1521" s="72"/>
      <c r="AC1521" s="72"/>
      <c r="AD1521" s="72"/>
      <c r="AE1521" s="72"/>
      <c r="AG1521" s="127"/>
      <c r="AN1521" s="72"/>
      <c r="AO1521" s="72"/>
      <c r="AP1521" s="72"/>
      <c r="AQ1521" s="72"/>
      <c r="AR1521" s="72"/>
      <c r="AS1521" s="72"/>
      <c r="AT1521" s="72"/>
      <c r="AU1521" s="72"/>
      <c r="AV1521" s="72"/>
    </row>
    <row r="1522" spans="27:64" x14ac:dyDescent="0.2">
      <c r="AA1522" s="72"/>
      <c r="AB1522" s="72"/>
      <c r="AC1522" s="72"/>
      <c r="AD1522" s="72"/>
      <c r="AE1522" s="72"/>
      <c r="AG1522" s="127"/>
      <c r="AN1522" s="72"/>
      <c r="AO1522" s="72"/>
      <c r="AP1522" s="72"/>
      <c r="AQ1522" s="72"/>
      <c r="AR1522" s="72"/>
      <c r="AS1522" s="72"/>
      <c r="AT1522" s="72"/>
      <c r="AU1522" s="72"/>
      <c r="AV1522" s="72"/>
      <c r="AX1522" s="72"/>
      <c r="AY1522" s="72"/>
      <c r="AZ1522" s="72"/>
      <c r="BA1522" s="72"/>
      <c r="BB1522" s="72"/>
      <c r="BC1522" s="72"/>
      <c r="BD1522" s="72"/>
      <c r="BE1522" s="72"/>
      <c r="BF1522" s="72"/>
      <c r="BG1522" s="72"/>
      <c r="BH1522" s="72"/>
      <c r="BI1522" s="72"/>
      <c r="BJ1522" s="72"/>
      <c r="BK1522" s="72"/>
      <c r="BL1522" s="72"/>
    </row>
    <row r="1523" spans="27:64" x14ac:dyDescent="0.2">
      <c r="AA1523" s="72"/>
      <c r="AB1523" s="72"/>
      <c r="AC1523" s="72"/>
      <c r="AD1523" s="72"/>
      <c r="AE1523" s="72"/>
      <c r="AG1523" s="127"/>
      <c r="AN1523" s="72"/>
      <c r="AO1523" s="72"/>
      <c r="AP1523" s="72"/>
      <c r="AQ1523" s="72"/>
      <c r="AR1523" s="72"/>
      <c r="AS1523" s="72"/>
      <c r="AT1523" s="72"/>
      <c r="AU1523" s="72"/>
      <c r="AV1523" s="72"/>
    </row>
    <row r="1524" spans="27:64" x14ac:dyDescent="0.2">
      <c r="AA1524" s="72"/>
      <c r="AB1524" s="72"/>
      <c r="AC1524" s="72"/>
      <c r="AD1524" s="72"/>
      <c r="AE1524" s="72"/>
      <c r="AG1524" s="127"/>
      <c r="AN1524" s="72"/>
      <c r="AO1524" s="72"/>
      <c r="AP1524" s="72"/>
      <c r="AQ1524" s="72"/>
      <c r="AR1524" s="72"/>
      <c r="AS1524" s="72"/>
      <c r="AT1524" s="72"/>
      <c r="AU1524" s="72"/>
      <c r="AV1524" s="72"/>
      <c r="AX1524" s="72"/>
      <c r="AY1524" s="72"/>
      <c r="AZ1524" s="72"/>
      <c r="BA1524" s="72"/>
      <c r="BB1524" s="72"/>
      <c r="BC1524" s="72"/>
      <c r="BD1524" s="72"/>
      <c r="BE1524" s="72"/>
      <c r="BF1524" s="72"/>
      <c r="BG1524" s="72"/>
      <c r="BH1524" s="72"/>
      <c r="BI1524" s="72"/>
      <c r="BJ1524" s="72"/>
      <c r="BK1524" s="72"/>
      <c r="BL1524" s="72"/>
    </row>
    <row r="1525" spans="27:64" x14ac:dyDescent="0.2">
      <c r="AA1525" s="72"/>
      <c r="AB1525" s="72"/>
      <c r="AC1525" s="72"/>
      <c r="AD1525" s="72"/>
      <c r="AE1525" s="72"/>
      <c r="AG1525" s="127"/>
      <c r="AN1525" s="72"/>
      <c r="AO1525" s="72"/>
      <c r="AP1525" s="72"/>
      <c r="AQ1525" s="72"/>
      <c r="AR1525" s="72"/>
      <c r="AS1525" s="72"/>
      <c r="AT1525" s="72"/>
      <c r="AU1525" s="72"/>
      <c r="AV1525" s="72"/>
    </row>
    <row r="1526" spans="27:64" x14ac:dyDescent="0.2">
      <c r="AA1526" s="72"/>
      <c r="AB1526" s="72"/>
      <c r="AC1526" s="72"/>
      <c r="AD1526" s="72"/>
      <c r="AE1526" s="72"/>
      <c r="AG1526" s="127"/>
      <c r="AN1526" s="72"/>
      <c r="AO1526" s="72"/>
      <c r="AP1526" s="72"/>
      <c r="AQ1526" s="72"/>
      <c r="AR1526" s="72"/>
      <c r="AS1526" s="72"/>
      <c r="AT1526" s="72"/>
      <c r="AU1526" s="72"/>
      <c r="AV1526" s="72"/>
    </row>
    <row r="1527" spans="27:64" x14ac:dyDescent="0.2">
      <c r="AA1527" s="72"/>
      <c r="AB1527" s="72"/>
      <c r="AC1527" s="72"/>
      <c r="AD1527" s="72"/>
      <c r="AE1527" s="72"/>
      <c r="AG1527" s="127"/>
      <c r="AN1527" s="72"/>
      <c r="AO1527" s="72"/>
      <c r="AP1527" s="72"/>
      <c r="AQ1527" s="72"/>
      <c r="AR1527" s="72"/>
      <c r="AS1527" s="72"/>
      <c r="AT1527" s="72"/>
      <c r="AU1527" s="72"/>
      <c r="AV1527" s="72"/>
      <c r="AX1527" s="72"/>
    </row>
    <row r="1528" spans="27:64" x14ac:dyDescent="0.2">
      <c r="AA1528" s="72"/>
      <c r="AB1528" s="72"/>
      <c r="AC1528" s="72"/>
      <c r="AD1528" s="72"/>
      <c r="AE1528" s="72"/>
      <c r="AG1528" s="127"/>
      <c r="AN1528" s="72"/>
      <c r="AO1528" s="72"/>
      <c r="AP1528" s="72"/>
      <c r="AQ1528" s="72"/>
      <c r="AR1528" s="72"/>
      <c r="AS1528" s="72"/>
      <c r="AT1528" s="72"/>
      <c r="AU1528" s="72"/>
      <c r="AV1528" s="72"/>
    </row>
    <row r="1529" spans="27:64" x14ac:dyDescent="0.2">
      <c r="AA1529" s="72"/>
      <c r="AB1529" s="72"/>
      <c r="AC1529" s="72"/>
      <c r="AD1529" s="72"/>
      <c r="AE1529" s="72"/>
      <c r="AG1529" s="127"/>
      <c r="AN1529" s="72"/>
      <c r="AO1529" s="72"/>
      <c r="AP1529" s="72"/>
      <c r="AQ1529" s="72"/>
      <c r="AR1529" s="72"/>
      <c r="AS1529" s="72"/>
      <c r="AT1529" s="72"/>
      <c r="AU1529" s="72"/>
      <c r="AV1529" s="72"/>
      <c r="AX1529" s="72"/>
    </row>
    <row r="1530" spans="27:64" x14ac:dyDescent="0.2">
      <c r="AA1530" s="72"/>
      <c r="AB1530" s="72"/>
      <c r="AC1530" s="72"/>
      <c r="AD1530" s="72"/>
      <c r="AE1530" s="72"/>
      <c r="AG1530" s="127"/>
      <c r="AN1530" s="72"/>
      <c r="AO1530" s="72"/>
      <c r="AP1530" s="72"/>
      <c r="AQ1530" s="72"/>
      <c r="AR1530" s="72"/>
      <c r="AS1530" s="72"/>
      <c r="AT1530" s="72"/>
      <c r="AU1530" s="72"/>
      <c r="AV1530" s="72"/>
    </row>
    <row r="1531" spans="27:64" x14ac:dyDescent="0.2">
      <c r="AA1531" s="72"/>
      <c r="AB1531" s="72"/>
      <c r="AC1531" s="72"/>
      <c r="AD1531" s="72"/>
      <c r="AE1531" s="72"/>
      <c r="AG1531" s="127"/>
      <c r="AN1531" s="72"/>
      <c r="AO1531" s="72"/>
      <c r="AP1531" s="72"/>
      <c r="AQ1531" s="72"/>
      <c r="AR1531" s="72"/>
      <c r="AS1531" s="72"/>
      <c r="AT1531" s="72"/>
      <c r="AU1531" s="72"/>
      <c r="AV1531" s="72"/>
    </row>
    <row r="1532" spans="27:64" x14ac:dyDescent="0.2">
      <c r="AA1532" s="72"/>
      <c r="AB1532" s="72"/>
      <c r="AC1532" s="72"/>
      <c r="AD1532" s="72"/>
      <c r="AE1532" s="72"/>
      <c r="AG1532" s="127"/>
      <c r="AN1532" s="72"/>
      <c r="AO1532" s="72"/>
      <c r="AP1532" s="72"/>
      <c r="AQ1532" s="72"/>
      <c r="AR1532" s="72"/>
      <c r="AS1532" s="72"/>
      <c r="AT1532" s="72"/>
      <c r="AU1532" s="72"/>
      <c r="AV1532" s="72"/>
    </row>
    <row r="1533" spans="27:64" x14ac:dyDescent="0.2">
      <c r="AA1533" s="72"/>
      <c r="AB1533" s="72"/>
      <c r="AC1533" s="72"/>
      <c r="AD1533" s="72"/>
      <c r="AE1533" s="72"/>
      <c r="AG1533" s="127"/>
      <c r="AN1533" s="72"/>
      <c r="AO1533" s="72"/>
      <c r="AP1533" s="72"/>
      <c r="AQ1533" s="72"/>
      <c r="AR1533" s="72"/>
      <c r="AS1533" s="72"/>
      <c r="AT1533" s="72"/>
      <c r="AU1533" s="72"/>
    </row>
    <row r="1534" spans="27:64" x14ac:dyDescent="0.2">
      <c r="AA1534" s="72"/>
      <c r="AB1534" s="72"/>
      <c r="AC1534" s="72"/>
      <c r="AD1534" s="72"/>
      <c r="AE1534" s="72"/>
      <c r="AG1534" s="127"/>
      <c r="AN1534" s="72"/>
      <c r="AO1534" s="72"/>
      <c r="AP1534" s="72"/>
      <c r="AQ1534" s="72"/>
      <c r="AR1534" s="72"/>
      <c r="AS1534" s="72"/>
      <c r="AT1534" s="72"/>
      <c r="AU1534" s="72"/>
      <c r="AV1534" s="72"/>
    </row>
    <row r="1535" spans="27:64" x14ac:dyDescent="0.2">
      <c r="AA1535" s="72"/>
      <c r="AB1535" s="72"/>
      <c r="AC1535" s="72"/>
      <c r="AD1535" s="72"/>
      <c r="AE1535" s="72"/>
      <c r="AG1535" s="127"/>
      <c r="AN1535" s="72"/>
      <c r="AO1535" s="72"/>
      <c r="AP1535" s="72"/>
      <c r="AQ1535" s="72"/>
      <c r="AR1535" s="72"/>
      <c r="AS1535" s="72"/>
      <c r="AT1535" s="72"/>
      <c r="AU1535" s="72"/>
      <c r="AV1535" s="72"/>
      <c r="AW1535" s="72"/>
      <c r="AX1535" s="72"/>
      <c r="AY1535" s="72"/>
      <c r="AZ1535" s="72"/>
      <c r="BA1535" s="72"/>
      <c r="BB1535" s="72"/>
      <c r="BC1535" s="72"/>
      <c r="BD1535" s="72"/>
      <c r="BE1535" s="72"/>
      <c r="BF1535" s="72"/>
      <c r="BG1535" s="72"/>
      <c r="BH1535" s="72"/>
      <c r="BI1535" s="72"/>
      <c r="BJ1535" s="72"/>
      <c r="BK1535" s="72"/>
      <c r="BL1535" s="72"/>
    </row>
    <row r="1536" spans="27:64" x14ac:dyDescent="0.2">
      <c r="AA1536" s="72"/>
      <c r="AB1536" s="72"/>
      <c r="AC1536" s="72"/>
      <c r="AD1536" s="72"/>
      <c r="AE1536" s="72"/>
      <c r="AG1536" s="127"/>
      <c r="AN1536" s="72"/>
      <c r="AO1536" s="72"/>
      <c r="AP1536" s="72"/>
      <c r="AQ1536" s="72"/>
      <c r="AR1536" s="72"/>
      <c r="AS1536" s="72"/>
      <c r="AT1536" s="72"/>
      <c r="AU1536" s="72"/>
    </row>
    <row r="1537" spans="27:64" x14ac:dyDescent="0.2">
      <c r="AA1537" s="72"/>
      <c r="AB1537" s="72"/>
      <c r="AC1537" s="72"/>
      <c r="AD1537" s="72"/>
      <c r="AE1537" s="72"/>
      <c r="AG1537" s="127"/>
      <c r="AN1537" s="72"/>
      <c r="AO1537" s="72"/>
      <c r="AP1537" s="72"/>
      <c r="AQ1537" s="72"/>
      <c r="AR1537" s="72"/>
      <c r="AS1537" s="72"/>
      <c r="AT1537" s="72"/>
      <c r="AU1537" s="72"/>
    </row>
    <row r="1538" spans="27:64" x14ac:dyDescent="0.2">
      <c r="AA1538" s="72"/>
      <c r="AB1538" s="72"/>
      <c r="AC1538" s="72"/>
      <c r="AD1538" s="72"/>
      <c r="AE1538" s="72"/>
      <c r="AG1538" s="127"/>
      <c r="AN1538" s="72"/>
      <c r="AO1538" s="72"/>
      <c r="AP1538" s="72"/>
      <c r="AQ1538" s="72"/>
      <c r="AR1538" s="72"/>
      <c r="AS1538" s="72"/>
      <c r="AT1538" s="72"/>
      <c r="AU1538" s="72"/>
    </row>
    <row r="1539" spans="27:64" x14ac:dyDescent="0.2">
      <c r="AA1539" s="72"/>
      <c r="AB1539" s="72"/>
      <c r="AC1539" s="72"/>
      <c r="AD1539" s="72"/>
      <c r="AE1539" s="72"/>
      <c r="AG1539" s="127"/>
      <c r="AN1539" s="72"/>
      <c r="AO1539" s="72"/>
      <c r="AP1539" s="72"/>
      <c r="AQ1539" s="72"/>
      <c r="AR1539" s="72"/>
      <c r="AS1539" s="72"/>
      <c r="AT1539" s="72"/>
      <c r="AU1539" s="72"/>
      <c r="AV1539" s="72"/>
    </row>
    <row r="1540" spans="27:64" x14ac:dyDescent="0.2">
      <c r="AA1540" s="72"/>
      <c r="AB1540" s="72"/>
      <c r="AC1540" s="72"/>
      <c r="AD1540" s="72"/>
      <c r="AE1540" s="72"/>
      <c r="AG1540" s="127"/>
      <c r="AN1540" s="72"/>
      <c r="AO1540" s="72"/>
      <c r="AP1540" s="72"/>
      <c r="AQ1540" s="72"/>
      <c r="AR1540" s="72"/>
      <c r="AS1540" s="72"/>
      <c r="AT1540" s="72"/>
      <c r="AU1540" s="72"/>
      <c r="AV1540" s="72"/>
    </row>
    <row r="1541" spans="27:64" x14ac:dyDescent="0.2">
      <c r="AA1541" s="72"/>
      <c r="AB1541" s="72"/>
      <c r="AC1541" s="72"/>
      <c r="AD1541" s="72"/>
      <c r="AE1541" s="72"/>
      <c r="AG1541" s="127"/>
      <c r="AN1541" s="72"/>
      <c r="AO1541" s="72"/>
      <c r="AP1541" s="72"/>
      <c r="AQ1541" s="72"/>
      <c r="AR1541" s="72"/>
      <c r="AS1541" s="72"/>
      <c r="AT1541" s="72"/>
      <c r="AU1541" s="72"/>
      <c r="AV1541" s="72"/>
    </row>
    <row r="1542" spans="27:64" x14ac:dyDescent="0.2">
      <c r="AA1542" s="72"/>
      <c r="AB1542" s="72"/>
      <c r="AC1542" s="72"/>
      <c r="AD1542" s="72"/>
      <c r="AE1542" s="72"/>
      <c r="AG1542" s="127"/>
      <c r="AN1542" s="72"/>
      <c r="AO1542" s="72"/>
      <c r="AP1542" s="72"/>
      <c r="AQ1542" s="72"/>
      <c r="AR1542" s="72"/>
      <c r="AS1542" s="72"/>
      <c r="AT1542" s="72"/>
      <c r="AU1542" s="72"/>
    </row>
    <row r="1543" spans="27:64" x14ac:dyDescent="0.2">
      <c r="AA1543" s="72"/>
      <c r="AB1543" s="72"/>
      <c r="AC1543" s="72"/>
      <c r="AD1543" s="72"/>
      <c r="AE1543" s="72"/>
      <c r="AG1543" s="127"/>
      <c r="AN1543" s="72"/>
      <c r="AO1543" s="72"/>
      <c r="AP1543" s="72"/>
      <c r="AQ1543" s="72"/>
      <c r="AR1543" s="72"/>
      <c r="AS1543" s="72"/>
      <c r="AT1543" s="72"/>
      <c r="AU1543" s="72"/>
      <c r="AV1543" s="72"/>
      <c r="AW1543" s="72"/>
      <c r="AX1543" s="72"/>
      <c r="AY1543" s="72"/>
      <c r="AZ1543" s="72"/>
      <c r="BA1543" s="72"/>
      <c r="BB1543" s="72"/>
      <c r="BC1543" s="72"/>
      <c r="BD1543" s="72"/>
      <c r="BE1543" s="72"/>
      <c r="BF1543" s="72"/>
      <c r="BG1543" s="72"/>
      <c r="BH1543" s="72"/>
      <c r="BI1543" s="72"/>
      <c r="BJ1543" s="72"/>
      <c r="BK1543" s="72"/>
      <c r="BL1543" s="72"/>
    </row>
    <row r="1544" spans="27:64" x14ac:dyDescent="0.2">
      <c r="AA1544" s="72"/>
      <c r="AB1544" s="72"/>
      <c r="AC1544" s="72"/>
      <c r="AD1544" s="72"/>
      <c r="AE1544" s="72"/>
      <c r="AG1544" s="127"/>
      <c r="AN1544" s="72"/>
      <c r="AO1544" s="72"/>
      <c r="AP1544" s="72"/>
      <c r="AQ1544" s="72"/>
      <c r="AR1544" s="72"/>
      <c r="AS1544" s="72"/>
      <c r="AT1544" s="72"/>
      <c r="AU1544" s="72"/>
      <c r="AV1544" s="72"/>
      <c r="AX1544" s="72"/>
      <c r="AY1544" s="72"/>
      <c r="AZ1544" s="72"/>
      <c r="BA1544" s="72"/>
      <c r="BB1544" s="72"/>
      <c r="BC1544" s="72"/>
      <c r="BD1544" s="72"/>
      <c r="BE1544" s="72"/>
      <c r="BF1544" s="72"/>
      <c r="BG1544" s="72"/>
      <c r="BH1544" s="72"/>
      <c r="BI1544" s="72"/>
      <c r="BJ1544" s="72"/>
      <c r="BK1544" s="72"/>
      <c r="BL1544" s="72"/>
    </row>
    <row r="1545" spans="27:64" x14ac:dyDescent="0.2">
      <c r="AA1545" s="72"/>
      <c r="AB1545" s="72"/>
      <c r="AC1545" s="72"/>
      <c r="AD1545" s="72"/>
      <c r="AE1545" s="72"/>
      <c r="AG1545" s="127"/>
      <c r="AN1545" s="72"/>
      <c r="AO1545" s="72"/>
      <c r="AP1545" s="72"/>
      <c r="AQ1545" s="72"/>
      <c r="AR1545" s="72"/>
      <c r="AS1545" s="72"/>
      <c r="AT1545" s="72"/>
      <c r="AU1545" s="72"/>
    </row>
    <row r="1546" spans="27:64" x14ac:dyDescent="0.2">
      <c r="AA1546" s="72"/>
      <c r="AB1546" s="72"/>
      <c r="AC1546" s="72"/>
      <c r="AD1546" s="72"/>
      <c r="AE1546" s="72"/>
      <c r="AG1546" s="127"/>
      <c r="AN1546" s="72"/>
      <c r="AO1546" s="72"/>
      <c r="AP1546" s="72"/>
      <c r="AQ1546" s="72"/>
      <c r="AR1546" s="72"/>
      <c r="AS1546" s="72"/>
      <c r="AT1546" s="72"/>
      <c r="AU1546" s="72"/>
      <c r="AV1546" s="72"/>
    </row>
    <row r="1547" spans="27:64" x14ac:dyDescent="0.2">
      <c r="AA1547" s="72"/>
      <c r="AB1547" s="72"/>
      <c r="AC1547" s="72"/>
      <c r="AD1547" s="72"/>
      <c r="AE1547" s="72"/>
      <c r="AG1547" s="127"/>
      <c r="AN1547" s="72"/>
      <c r="AO1547" s="72"/>
      <c r="AP1547" s="72"/>
      <c r="AQ1547" s="72"/>
      <c r="AR1547" s="72"/>
      <c r="AS1547" s="72"/>
      <c r="AT1547" s="72"/>
      <c r="AU1547" s="72"/>
    </row>
    <row r="1548" spans="27:64" x14ac:dyDescent="0.2">
      <c r="AA1548" s="72"/>
      <c r="AB1548" s="72"/>
      <c r="AC1548" s="72"/>
      <c r="AD1548" s="72"/>
      <c r="AE1548" s="72"/>
      <c r="AG1548" s="127"/>
      <c r="AN1548" s="72"/>
      <c r="AO1548" s="72"/>
      <c r="AP1548" s="72"/>
      <c r="AQ1548" s="72"/>
      <c r="AR1548" s="72"/>
      <c r="AS1548" s="72"/>
      <c r="AT1548" s="72"/>
      <c r="AU1548" s="72"/>
      <c r="AV1548" s="72"/>
      <c r="AW1548" s="72"/>
      <c r="AX1548" s="72"/>
      <c r="AY1548" s="72"/>
      <c r="AZ1548" s="72"/>
      <c r="BA1548" s="72"/>
      <c r="BB1548" s="72"/>
      <c r="BC1548" s="72"/>
      <c r="BD1548" s="72"/>
      <c r="BE1548" s="72"/>
      <c r="BF1548" s="72"/>
      <c r="BG1548" s="72"/>
      <c r="BH1548" s="72"/>
      <c r="BI1548" s="72"/>
      <c r="BJ1548" s="72"/>
      <c r="BK1548" s="72"/>
      <c r="BL1548" s="72"/>
    </row>
    <row r="1549" spans="27:64" x14ac:dyDescent="0.2">
      <c r="AA1549" s="72"/>
      <c r="AB1549" s="72"/>
      <c r="AC1549" s="72"/>
      <c r="AD1549" s="72"/>
      <c r="AE1549" s="72"/>
      <c r="AG1549" s="127"/>
      <c r="AN1549" s="72"/>
      <c r="AO1549" s="72"/>
      <c r="AP1549" s="72"/>
      <c r="AQ1549" s="72"/>
      <c r="AR1549" s="72"/>
      <c r="AS1549" s="72"/>
      <c r="AT1549" s="72"/>
      <c r="AU1549" s="72"/>
    </row>
    <row r="1550" spans="27:64" x14ac:dyDescent="0.2">
      <c r="AA1550" s="72"/>
      <c r="AB1550" s="72"/>
      <c r="AC1550" s="72"/>
      <c r="AD1550" s="72"/>
      <c r="AE1550" s="72"/>
      <c r="AG1550" s="127"/>
      <c r="AN1550" s="72"/>
      <c r="AO1550" s="72"/>
      <c r="AP1550" s="72"/>
      <c r="AQ1550" s="72"/>
      <c r="AR1550" s="72"/>
      <c r="AS1550" s="72"/>
      <c r="AT1550" s="72"/>
      <c r="AU1550" s="72"/>
      <c r="AV1550" s="72"/>
      <c r="AX1550" s="72"/>
    </row>
    <row r="1551" spans="27:64" x14ac:dyDescent="0.2">
      <c r="AA1551" s="72"/>
      <c r="AB1551" s="72"/>
      <c r="AC1551" s="72"/>
      <c r="AD1551" s="72"/>
      <c r="AE1551" s="72"/>
      <c r="AG1551" s="127"/>
      <c r="AN1551" s="72"/>
      <c r="AO1551" s="72"/>
      <c r="AP1551" s="72"/>
      <c r="AQ1551" s="72"/>
      <c r="AR1551" s="72"/>
      <c r="AS1551" s="72"/>
      <c r="AT1551" s="72"/>
      <c r="AU1551" s="72"/>
      <c r="AV1551" s="72"/>
      <c r="AX1551" s="72"/>
    </row>
    <row r="1552" spans="27:64" x14ac:dyDescent="0.2">
      <c r="AA1552" s="72"/>
      <c r="AB1552" s="72"/>
      <c r="AC1552" s="72"/>
      <c r="AD1552" s="72"/>
      <c r="AE1552" s="72"/>
      <c r="AG1552" s="127"/>
      <c r="AN1552" s="72"/>
      <c r="AO1552" s="72"/>
      <c r="AP1552" s="72"/>
      <c r="AQ1552" s="72"/>
      <c r="AR1552" s="72"/>
      <c r="AS1552" s="72"/>
      <c r="AT1552" s="72"/>
      <c r="AU1552" s="72"/>
      <c r="AV1552" s="72"/>
      <c r="AX1552" s="72"/>
    </row>
    <row r="1553" spans="27:64" x14ac:dyDescent="0.2">
      <c r="AA1553" s="72"/>
      <c r="AB1553" s="72"/>
      <c r="AC1553" s="72"/>
      <c r="AD1553" s="72"/>
      <c r="AE1553" s="72"/>
      <c r="AG1553" s="127"/>
      <c r="AN1553" s="72"/>
      <c r="AO1553" s="72"/>
      <c r="AP1553" s="72"/>
      <c r="AQ1553" s="72"/>
      <c r="AR1553" s="72"/>
      <c r="AS1553" s="72"/>
      <c r="AT1553" s="72"/>
      <c r="AU1553" s="72"/>
      <c r="AV1553" s="72"/>
    </row>
    <row r="1554" spans="27:64" x14ac:dyDescent="0.2">
      <c r="AA1554" s="72"/>
      <c r="AB1554" s="72"/>
      <c r="AC1554" s="72"/>
      <c r="AD1554" s="72"/>
      <c r="AE1554" s="72"/>
      <c r="AG1554" s="127"/>
      <c r="AN1554" s="72"/>
      <c r="AO1554" s="72"/>
      <c r="AP1554" s="72"/>
      <c r="AQ1554" s="72"/>
      <c r="AR1554" s="72"/>
      <c r="AS1554" s="72"/>
      <c r="AT1554" s="72"/>
      <c r="AU1554" s="72"/>
    </row>
    <row r="1555" spans="27:64" x14ac:dyDescent="0.2">
      <c r="AA1555" s="72"/>
      <c r="AB1555" s="72"/>
      <c r="AC1555" s="72"/>
      <c r="AD1555" s="72"/>
      <c r="AE1555" s="72"/>
      <c r="AG1555" s="127"/>
      <c r="AN1555" s="72"/>
      <c r="AO1555" s="72"/>
      <c r="AP1555" s="72"/>
      <c r="AQ1555" s="72"/>
      <c r="AR1555" s="72"/>
      <c r="AS1555" s="72"/>
      <c r="AT1555" s="72"/>
      <c r="AU1555" s="72"/>
      <c r="AV1555" s="72"/>
    </row>
    <row r="1556" spans="27:64" x14ac:dyDescent="0.2">
      <c r="AA1556" s="72"/>
      <c r="AB1556" s="72"/>
      <c r="AC1556" s="72"/>
      <c r="AD1556" s="72"/>
      <c r="AE1556" s="72"/>
      <c r="AG1556" s="127"/>
      <c r="AN1556" s="72"/>
      <c r="AO1556" s="72"/>
      <c r="AP1556" s="72"/>
      <c r="AQ1556" s="72"/>
      <c r="AR1556" s="72"/>
      <c r="AS1556" s="72"/>
      <c r="AT1556" s="72"/>
      <c r="AU1556" s="72"/>
      <c r="AV1556" s="72"/>
    </row>
    <row r="1557" spans="27:64" x14ac:dyDescent="0.2">
      <c r="AA1557" s="72"/>
      <c r="AB1557" s="72"/>
      <c r="AC1557" s="72"/>
      <c r="AD1557" s="72"/>
      <c r="AE1557" s="72"/>
      <c r="AG1557" s="127"/>
      <c r="AN1557" s="72"/>
      <c r="AO1557" s="72"/>
      <c r="AP1557" s="72"/>
      <c r="AQ1557" s="72"/>
      <c r="AR1557" s="72"/>
      <c r="AS1557" s="72"/>
      <c r="AT1557" s="72"/>
      <c r="AU1557" s="72"/>
      <c r="AV1557" s="72"/>
      <c r="AW1557" s="72"/>
      <c r="AX1557" s="72"/>
      <c r="AY1557" s="72"/>
      <c r="AZ1557" s="72"/>
      <c r="BA1557" s="72"/>
      <c r="BB1557" s="72"/>
      <c r="BC1557" s="72"/>
      <c r="BD1557" s="72"/>
      <c r="BE1557" s="72"/>
      <c r="BF1557" s="72"/>
      <c r="BG1557" s="72"/>
      <c r="BH1557" s="72"/>
      <c r="BI1557" s="72"/>
      <c r="BJ1557" s="72"/>
      <c r="BK1557" s="72"/>
      <c r="BL1557" s="72"/>
    </row>
    <row r="1558" spans="27:64" x14ac:dyDescent="0.2">
      <c r="AA1558" s="72"/>
      <c r="AB1558" s="72"/>
      <c r="AC1558" s="72"/>
      <c r="AD1558" s="72"/>
      <c r="AE1558" s="72"/>
      <c r="AG1558" s="127"/>
      <c r="AN1558" s="72"/>
      <c r="AO1558" s="72"/>
      <c r="AP1558" s="72"/>
      <c r="AQ1558" s="72"/>
      <c r="AR1558" s="72"/>
      <c r="AS1558" s="72"/>
      <c r="AT1558" s="72"/>
      <c r="AU1558" s="72"/>
    </row>
    <row r="1559" spans="27:64" x14ac:dyDescent="0.2">
      <c r="AA1559" s="72"/>
      <c r="AB1559" s="72"/>
      <c r="AC1559" s="72"/>
      <c r="AD1559" s="72"/>
      <c r="AE1559" s="72"/>
      <c r="AG1559" s="127"/>
      <c r="AN1559" s="72"/>
      <c r="AO1559" s="72"/>
      <c r="AP1559" s="72"/>
      <c r="AQ1559" s="72"/>
      <c r="AR1559" s="72"/>
      <c r="AS1559" s="72"/>
      <c r="AT1559" s="72"/>
      <c r="AU1559" s="72"/>
    </row>
    <row r="1560" spans="27:64" x14ac:dyDescent="0.2">
      <c r="AA1560" s="72"/>
      <c r="AB1560" s="72"/>
      <c r="AC1560" s="72"/>
      <c r="AD1560" s="72"/>
      <c r="AE1560" s="72"/>
      <c r="AG1560" s="127"/>
      <c r="AN1560" s="72"/>
      <c r="AO1560" s="72"/>
      <c r="AP1560" s="72"/>
      <c r="AQ1560" s="72"/>
      <c r="AR1560" s="72"/>
      <c r="AS1560" s="72"/>
      <c r="AT1560" s="72"/>
      <c r="AU1560" s="72"/>
      <c r="AV1560" s="72"/>
      <c r="AW1560" s="72"/>
      <c r="AX1560" s="72"/>
      <c r="AY1560" s="72"/>
      <c r="AZ1560" s="72"/>
      <c r="BA1560" s="72"/>
      <c r="BB1560" s="72"/>
      <c r="BC1560" s="72"/>
      <c r="BD1560" s="72"/>
      <c r="BE1560" s="72"/>
      <c r="BF1560" s="72"/>
      <c r="BG1560" s="72"/>
      <c r="BH1560" s="72"/>
      <c r="BI1560" s="72"/>
      <c r="BJ1560" s="72"/>
      <c r="BK1560" s="72"/>
      <c r="BL1560" s="72"/>
    </row>
    <row r="1561" spans="27:64" x14ac:dyDescent="0.2">
      <c r="AA1561" s="72"/>
      <c r="AB1561" s="72"/>
      <c r="AC1561" s="72"/>
      <c r="AD1561" s="72"/>
      <c r="AE1561" s="72"/>
      <c r="AG1561" s="127"/>
      <c r="AN1561" s="72"/>
      <c r="AO1561" s="72"/>
      <c r="AP1561" s="72"/>
      <c r="AQ1561" s="72"/>
      <c r="AR1561" s="72"/>
      <c r="AS1561" s="72"/>
      <c r="AT1561" s="72"/>
      <c r="AU1561" s="72"/>
      <c r="AV1561" s="72"/>
      <c r="AX1561" s="72"/>
      <c r="AY1561" s="72"/>
      <c r="AZ1561" s="72"/>
      <c r="BA1561" s="72"/>
      <c r="BB1561" s="72"/>
      <c r="BC1561" s="72"/>
      <c r="BD1561" s="72"/>
      <c r="BE1561" s="72"/>
      <c r="BF1561" s="72"/>
      <c r="BG1561" s="72"/>
      <c r="BH1561" s="72"/>
      <c r="BI1561" s="72"/>
      <c r="BJ1561" s="72"/>
      <c r="BK1561" s="72"/>
      <c r="BL1561" s="72"/>
    </row>
    <row r="1562" spans="27:64" x14ac:dyDescent="0.2">
      <c r="AA1562" s="72"/>
      <c r="AB1562" s="72"/>
      <c r="AC1562" s="72"/>
      <c r="AD1562" s="72"/>
      <c r="AE1562" s="72"/>
      <c r="AG1562" s="127"/>
      <c r="AN1562" s="72"/>
      <c r="AO1562" s="72"/>
      <c r="AP1562" s="72"/>
      <c r="AQ1562" s="72"/>
      <c r="AR1562" s="72"/>
      <c r="AS1562" s="72"/>
      <c r="AT1562" s="72"/>
      <c r="AU1562" s="72"/>
      <c r="AV1562" s="72"/>
      <c r="AX1562" s="72"/>
    </row>
    <row r="1563" spans="27:64" x14ac:dyDescent="0.2">
      <c r="AA1563" s="72"/>
      <c r="AB1563" s="72"/>
      <c r="AC1563" s="72"/>
      <c r="AD1563" s="72"/>
      <c r="AE1563" s="72"/>
      <c r="AG1563" s="127"/>
      <c r="AN1563" s="72"/>
      <c r="AO1563" s="72"/>
      <c r="AP1563" s="72"/>
      <c r="AQ1563" s="72"/>
      <c r="AR1563" s="72"/>
      <c r="AS1563" s="72"/>
      <c r="AT1563" s="72"/>
      <c r="AU1563" s="72"/>
    </row>
    <row r="1564" spans="27:64" x14ac:dyDescent="0.2">
      <c r="AA1564" s="72"/>
      <c r="AB1564" s="72"/>
      <c r="AC1564" s="72"/>
      <c r="AD1564" s="72"/>
      <c r="AE1564" s="72"/>
      <c r="AG1564" s="127"/>
      <c r="AN1564" s="72"/>
      <c r="AO1564" s="72"/>
      <c r="AP1564" s="72"/>
      <c r="AQ1564" s="72"/>
      <c r="AR1564" s="72"/>
      <c r="AS1564" s="72"/>
      <c r="AT1564" s="72"/>
      <c r="AU1564" s="72"/>
      <c r="AV1564" s="72"/>
    </row>
    <row r="1565" spans="27:64" x14ac:dyDescent="0.2">
      <c r="AA1565" s="72"/>
      <c r="AB1565" s="72"/>
      <c r="AC1565" s="72"/>
      <c r="AD1565" s="72"/>
      <c r="AE1565" s="72"/>
      <c r="AG1565" s="127"/>
      <c r="AN1565" s="72"/>
      <c r="AO1565" s="72"/>
      <c r="AP1565" s="72"/>
      <c r="AQ1565" s="72"/>
      <c r="AR1565" s="72"/>
      <c r="AS1565" s="72"/>
      <c r="AT1565" s="72"/>
      <c r="AU1565" s="72"/>
      <c r="AV1565" s="72"/>
    </row>
    <row r="1566" spans="27:64" x14ac:dyDescent="0.2">
      <c r="AA1566" s="72"/>
      <c r="AB1566" s="72"/>
      <c r="AC1566" s="72"/>
      <c r="AD1566" s="72"/>
      <c r="AE1566" s="72"/>
      <c r="AG1566" s="127"/>
      <c r="AN1566" s="72"/>
      <c r="AO1566" s="72"/>
      <c r="AP1566" s="72"/>
      <c r="AQ1566" s="72"/>
      <c r="AR1566" s="72"/>
      <c r="AS1566" s="72"/>
      <c r="AT1566" s="72"/>
      <c r="AU1566" s="72"/>
      <c r="AV1566" s="72"/>
      <c r="AX1566" s="72"/>
    </row>
    <row r="1567" spans="27:64" x14ac:dyDescent="0.2">
      <c r="AA1567" s="72"/>
      <c r="AB1567" s="72"/>
      <c r="AC1567" s="72"/>
      <c r="AD1567" s="72"/>
      <c r="AE1567" s="72"/>
      <c r="AG1567" s="127"/>
      <c r="AN1567" s="72"/>
      <c r="AO1567" s="72"/>
      <c r="AP1567" s="72"/>
      <c r="AQ1567" s="72"/>
      <c r="AR1567" s="72"/>
      <c r="AS1567" s="72"/>
      <c r="AT1567" s="72"/>
      <c r="AU1567" s="72"/>
      <c r="AV1567" s="72"/>
      <c r="AX1567" s="72"/>
      <c r="AY1567" s="72"/>
      <c r="AZ1567" s="72"/>
      <c r="BA1567" s="72"/>
      <c r="BB1567" s="72"/>
      <c r="BC1567" s="72"/>
      <c r="BD1567" s="72"/>
      <c r="BE1567" s="72"/>
      <c r="BF1567" s="72"/>
      <c r="BG1567" s="72"/>
      <c r="BH1567" s="72"/>
      <c r="BI1567" s="72"/>
      <c r="BJ1567" s="72"/>
      <c r="BK1567" s="72"/>
      <c r="BL1567" s="72"/>
    </row>
    <row r="1568" spans="27:64" x14ac:dyDescent="0.2">
      <c r="AA1568" s="72"/>
      <c r="AB1568" s="72"/>
      <c r="AC1568" s="72"/>
      <c r="AD1568" s="72"/>
      <c r="AE1568" s="72"/>
      <c r="AG1568" s="127"/>
      <c r="AN1568" s="72"/>
      <c r="AO1568" s="72"/>
      <c r="AP1568" s="72"/>
      <c r="AQ1568" s="72"/>
      <c r="AR1568" s="72"/>
      <c r="AS1568" s="72"/>
      <c r="AT1568" s="72"/>
      <c r="AU1568" s="72"/>
      <c r="AV1568" s="72"/>
    </row>
    <row r="1569" spans="27:64" x14ac:dyDescent="0.2">
      <c r="AA1569" s="72"/>
      <c r="AB1569" s="72"/>
      <c r="AC1569" s="72"/>
      <c r="AD1569" s="72"/>
      <c r="AE1569" s="72"/>
      <c r="AG1569" s="127"/>
      <c r="AN1569" s="72"/>
      <c r="AO1569" s="72"/>
      <c r="AP1569" s="72"/>
      <c r="AQ1569" s="72"/>
      <c r="AR1569" s="72"/>
      <c r="AS1569" s="72"/>
      <c r="AT1569" s="72"/>
      <c r="AU1569" s="72"/>
      <c r="AV1569" s="72"/>
    </row>
    <row r="1570" spans="27:64" x14ac:dyDescent="0.2">
      <c r="AA1570" s="72"/>
      <c r="AB1570" s="72"/>
      <c r="AC1570" s="72"/>
      <c r="AD1570" s="72"/>
      <c r="AE1570" s="72"/>
      <c r="AG1570" s="127"/>
      <c r="AN1570" s="72"/>
      <c r="AO1570" s="72"/>
      <c r="AP1570" s="72"/>
      <c r="AQ1570" s="72"/>
      <c r="AR1570" s="72"/>
      <c r="AS1570" s="72"/>
      <c r="AT1570" s="72"/>
      <c r="AU1570" s="72"/>
      <c r="AV1570" s="72"/>
    </row>
    <row r="1571" spans="27:64" x14ac:dyDescent="0.2">
      <c r="AA1571" s="72"/>
      <c r="AB1571" s="72"/>
      <c r="AC1571" s="72"/>
      <c r="AD1571" s="72"/>
      <c r="AE1571" s="72"/>
      <c r="AG1571" s="127"/>
      <c r="AN1571" s="72"/>
      <c r="AO1571" s="72"/>
      <c r="AP1571" s="72"/>
      <c r="AQ1571" s="72"/>
      <c r="AR1571" s="72"/>
      <c r="AS1571" s="72"/>
      <c r="AT1571" s="72"/>
      <c r="AU1571" s="72"/>
      <c r="AV1571" s="72"/>
      <c r="AX1571" s="72"/>
    </row>
    <row r="1572" spans="27:64" x14ac:dyDescent="0.2">
      <c r="AA1572" s="72"/>
      <c r="AB1572" s="72"/>
      <c r="AC1572" s="72"/>
      <c r="AD1572" s="72"/>
      <c r="AE1572" s="72"/>
      <c r="AG1572" s="127"/>
      <c r="AN1572" s="72"/>
      <c r="AO1572" s="72"/>
      <c r="AP1572" s="72"/>
      <c r="AQ1572" s="72"/>
      <c r="AR1572" s="72"/>
      <c r="AS1572" s="72"/>
      <c r="AT1572" s="72"/>
      <c r="AU1572" s="72"/>
      <c r="AV1572" s="72"/>
      <c r="AX1572" s="72"/>
      <c r="AY1572" s="72"/>
      <c r="AZ1572" s="72"/>
      <c r="BA1572" s="72"/>
      <c r="BB1572" s="72"/>
      <c r="BC1572" s="72"/>
      <c r="BD1572" s="72"/>
      <c r="BE1572" s="72"/>
      <c r="BF1572" s="72"/>
      <c r="BG1572" s="72"/>
      <c r="BH1572" s="72"/>
      <c r="BI1572" s="72"/>
      <c r="BJ1572" s="72"/>
      <c r="BK1572" s="72"/>
      <c r="BL1572" s="72"/>
    </row>
    <row r="1573" spans="27:64" x14ac:dyDescent="0.2">
      <c r="AA1573" s="72"/>
      <c r="AB1573" s="72"/>
      <c r="AC1573" s="72"/>
      <c r="AD1573" s="72"/>
      <c r="AE1573" s="72"/>
      <c r="AG1573" s="127"/>
      <c r="AN1573" s="72"/>
      <c r="AO1573" s="72"/>
      <c r="AP1573" s="72"/>
      <c r="AQ1573" s="72"/>
      <c r="AR1573" s="72"/>
      <c r="AS1573" s="72"/>
      <c r="AT1573" s="72"/>
      <c r="AU1573" s="72"/>
    </row>
    <row r="1574" spans="27:64" x14ac:dyDescent="0.2">
      <c r="AA1574" s="72"/>
      <c r="AB1574" s="72"/>
      <c r="AC1574" s="72"/>
      <c r="AD1574" s="72"/>
      <c r="AE1574" s="72"/>
      <c r="AG1574" s="127"/>
      <c r="AN1574" s="72"/>
      <c r="AO1574" s="72"/>
      <c r="AP1574" s="72"/>
      <c r="AQ1574" s="72"/>
      <c r="AR1574" s="72"/>
      <c r="AS1574" s="72"/>
      <c r="AT1574" s="72"/>
      <c r="AU1574" s="72"/>
      <c r="AV1574" s="72"/>
    </row>
    <row r="1575" spans="27:64" x14ac:dyDescent="0.2">
      <c r="AA1575" s="72"/>
      <c r="AB1575" s="72"/>
      <c r="AC1575" s="72"/>
      <c r="AD1575" s="72"/>
      <c r="AE1575" s="72"/>
      <c r="AG1575" s="127"/>
      <c r="AN1575" s="72"/>
      <c r="AO1575" s="72"/>
      <c r="AP1575" s="72"/>
      <c r="AQ1575" s="72"/>
      <c r="AR1575" s="72"/>
      <c r="AS1575" s="72"/>
      <c r="AT1575" s="72"/>
      <c r="AU1575" s="72"/>
      <c r="AV1575" s="72"/>
    </row>
    <row r="1576" spans="27:64" x14ac:dyDescent="0.2">
      <c r="AA1576" s="72"/>
      <c r="AB1576" s="72"/>
      <c r="AC1576" s="72"/>
      <c r="AD1576" s="72"/>
      <c r="AE1576" s="72"/>
      <c r="AG1576" s="127"/>
      <c r="AN1576" s="72"/>
      <c r="AO1576" s="72"/>
      <c r="AP1576" s="72"/>
      <c r="AQ1576" s="72"/>
      <c r="AR1576" s="72"/>
      <c r="AS1576" s="72"/>
      <c r="AT1576" s="72"/>
      <c r="AU1576" s="72"/>
      <c r="AV1576" s="72"/>
      <c r="AX1576" s="72"/>
    </row>
    <row r="1577" spans="27:64" x14ac:dyDescent="0.2">
      <c r="AA1577" s="72"/>
      <c r="AB1577" s="72"/>
      <c r="AC1577" s="72"/>
      <c r="AD1577" s="72"/>
      <c r="AE1577" s="72"/>
      <c r="AG1577" s="127"/>
      <c r="AN1577" s="72"/>
      <c r="AO1577" s="72"/>
      <c r="AP1577" s="72"/>
      <c r="AQ1577" s="72"/>
      <c r="AR1577" s="72"/>
      <c r="AS1577" s="72"/>
      <c r="AT1577" s="72"/>
      <c r="AU1577" s="72"/>
      <c r="AV1577" s="72"/>
    </row>
    <row r="1578" spans="27:64" x14ac:dyDescent="0.2">
      <c r="AA1578" s="72"/>
      <c r="AB1578" s="72"/>
      <c r="AC1578" s="72"/>
      <c r="AD1578" s="72"/>
      <c r="AE1578" s="72"/>
      <c r="AG1578" s="127"/>
      <c r="AN1578" s="72"/>
      <c r="AO1578" s="72"/>
      <c r="AP1578" s="72"/>
      <c r="AQ1578" s="72"/>
      <c r="AR1578" s="72"/>
      <c r="AS1578" s="72"/>
      <c r="AT1578" s="72"/>
      <c r="AU1578" s="72"/>
    </row>
    <row r="1579" spans="27:64" x14ac:dyDescent="0.2">
      <c r="AA1579" s="72"/>
      <c r="AB1579" s="72"/>
      <c r="AC1579" s="72"/>
      <c r="AD1579" s="72"/>
      <c r="AE1579" s="72"/>
      <c r="AG1579" s="127"/>
      <c r="AN1579" s="72"/>
      <c r="AO1579" s="72"/>
      <c r="AP1579" s="72"/>
      <c r="AQ1579" s="72"/>
      <c r="AR1579" s="72"/>
      <c r="AS1579" s="72"/>
      <c r="AT1579" s="72"/>
      <c r="AU1579" s="72"/>
    </row>
    <row r="1580" spans="27:64" x14ac:dyDescent="0.2">
      <c r="AA1580" s="72"/>
      <c r="AB1580" s="72"/>
      <c r="AC1580" s="72"/>
      <c r="AD1580" s="72"/>
      <c r="AE1580" s="72"/>
      <c r="AG1580" s="127"/>
      <c r="AN1580" s="72"/>
      <c r="AO1580" s="72"/>
      <c r="AP1580" s="72"/>
      <c r="AQ1580" s="72"/>
      <c r="AR1580" s="72"/>
      <c r="AS1580" s="72"/>
      <c r="AT1580" s="72"/>
      <c r="AU1580" s="72"/>
      <c r="AV1580" s="72"/>
      <c r="AW1580" s="72"/>
      <c r="AX1580" s="72"/>
      <c r="AY1580" s="72"/>
      <c r="AZ1580" s="72"/>
      <c r="BA1580" s="72"/>
      <c r="BB1580" s="72"/>
      <c r="BC1580" s="72"/>
      <c r="BD1580" s="72"/>
      <c r="BE1580" s="72"/>
      <c r="BF1580" s="72"/>
      <c r="BG1580" s="72"/>
      <c r="BH1580" s="72"/>
      <c r="BI1580" s="72"/>
      <c r="BJ1580" s="72"/>
      <c r="BK1580" s="72"/>
      <c r="BL1580" s="72"/>
    </row>
    <row r="1581" spans="27:64" x14ac:dyDescent="0.2">
      <c r="AA1581" s="72"/>
      <c r="AB1581" s="72"/>
      <c r="AC1581" s="72"/>
      <c r="AD1581" s="72"/>
      <c r="AE1581" s="72"/>
      <c r="AG1581" s="127"/>
      <c r="AN1581" s="72"/>
      <c r="AO1581" s="72"/>
      <c r="AP1581" s="72"/>
      <c r="AQ1581" s="72"/>
      <c r="AR1581" s="72"/>
      <c r="AS1581" s="72"/>
      <c r="AT1581" s="72"/>
      <c r="AU1581" s="72"/>
    </row>
    <row r="1582" spans="27:64" x14ac:dyDescent="0.2">
      <c r="AA1582" s="72"/>
      <c r="AB1582" s="72"/>
      <c r="AC1582" s="72"/>
      <c r="AD1582" s="72"/>
      <c r="AE1582" s="72"/>
      <c r="AG1582" s="127"/>
      <c r="AN1582" s="72"/>
      <c r="AO1582" s="72"/>
      <c r="AP1582" s="72"/>
      <c r="AQ1582" s="72"/>
      <c r="AR1582" s="72"/>
      <c r="AS1582" s="72"/>
      <c r="AT1582" s="72"/>
      <c r="AU1582" s="72"/>
      <c r="AV1582" s="72"/>
      <c r="AW1582" s="72"/>
      <c r="AX1582" s="72"/>
      <c r="AY1582" s="72"/>
      <c r="AZ1582" s="72"/>
      <c r="BA1582" s="72"/>
      <c r="BB1582" s="72"/>
      <c r="BC1582" s="72"/>
      <c r="BD1582" s="72"/>
      <c r="BE1582" s="72"/>
      <c r="BF1582" s="72"/>
      <c r="BG1582" s="72"/>
      <c r="BH1582" s="72"/>
      <c r="BI1582" s="72"/>
      <c r="BJ1582" s="72"/>
      <c r="BK1582" s="72"/>
      <c r="BL1582" s="72"/>
    </row>
    <row r="1583" spans="27:64" x14ac:dyDescent="0.2">
      <c r="AA1583" s="72"/>
      <c r="AB1583" s="72"/>
      <c r="AC1583" s="72"/>
      <c r="AD1583" s="72"/>
      <c r="AE1583" s="72"/>
      <c r="AG1583" s="127"/>
      <c r="AN1583" s="72"/>
      <c r="AO1583" s="72"/>
      <c r="AP1583" s="72"/>
      <c r="AQ1583" s="72"/>
      <c r="AR1583" s="72"/>
      <c r="AS1583" s="72"/>
      <c r="AT1583" s="72"/>
      <c r="AU1583" s="72"/>
      <c r="AV1583" s="72"/>
      <c r="AX1583" s="72"/>
      <c r="AY1583" s="72"/>
      <c r="AZ1583" s="72"/>
      <c r="BA1583" s="72"/>
      <c r="BB1583" s="72"/>
      <c r="BC1583" s="72"/>
      <c r="BD1583" s="72"/>
      <c r="BE1583" s="72"/>
      <c r="BF1583" s="72"/>
      <c r="BG1583" s="72"/>
      <c r="BH1583" s="72"/>
      <c r="BI1583" s="72"/>
      <c r="BJ1583" s="72"/>
      <c r="BK1583" s="72"/>
      <c r="BL1583" s="72"/>
    </row>
    <row r="1584" spans="27:64" x14ac:dyDescent="0.2">
      <c r="AA1584" s="72"/>
      <c r="AB1584" s="72"/>
      <c r="AC1584" s="72"/>
      <c r="AD1584" s="72"/>
      <c r="AE1584" s="72"/>
      <c r="AG1584" s="127"/>
      <c r="AN1584" s="72"/>
      <c r="AO1584" s="72"/>
      <c r="AP1584" s="72"/>
      <c r="AQ1584" s="72"/>
      <c r="AR1584" s="72"/>
      <c r="AS1584" s="72"/>
      <c r="AT1584" s="72"/>
      <c r="AU1584" s="72"/>
      <c r="AV1584" s="72"/>
      <c r="AW1584" s="72"/>
      <c r="AX1584" s="72"/>
      <c r="AY1584" s="72"/>
      <c r="AZ1584" s="72"/>
      <c r="BA1584" s="72"/>
      <c r="BB1584" s="72"/>
      <c r="BC1584" s="72"/>
      <c r="BD1584" s="72"/>
      <c r="BE1584" s="72"/>
      <c r="BF1584" s="72"/>
      <c r="BG1584" s="72"/>
      <c r="BH1584" s="72"/>
      <c r="BI1584" s="72"/>
      <c r="BJ1584" s="72"/>
      <c r="BK1584" s="72"/>
      <c r="BL1584" s="72"/>
    </row>
    <row r="1585" spans="27:64" x14ac:dyDescent="0.2">
      <c r="AA1585" s="72"/>
      <c r="AB1585" s="72"/>
      <c r="AC1585" s="72"/>
      <c r="AD1585" s="72"/>
      <c r="AE1585" s="72"/>
      <c r="AG1585" s="127"/>
      <c r="AN1585" s="72"/>
      <c r="AO1585" s="72"/>
      <c r="AP1585" s="72"/>
      <c r="AQ1585" s="72"/>
      <c r="AR1585" s="72"/>
      <c r="AS1585" s="72"/>
      <c r="AT1585" s="72"/>
      <c r="AU1585" s="72"/>
      <c r="AV1585" s="72"/>
      <c r="AX1585" s="72"/>
      <c r="AY1585" s="72"/>
      <c r="AZ1585" s="72"/>
      <c r="BA1585" s="72"/>
      <c r="BB1585" s="72"/>
      <c r="BC1585" s="72"/>
      <c r="BD1585" s="72"/>
      <c r="BE1585" s="72"/>
      <c r="BF1585" s="72"/>
      <c r="BG1585" s="72"/>
      <c r="BH1585" s="72"/>
      <c r="BI1585" s="72"/>
      <c r="BJ1585" s="72"/>
      <c r="BK1585" s="72"/>
      <c r="BL1585" s="72"/>
    </row>
    <row r="1586" spans="27:64" x14ac:dyDescent="0.2">
      <c r="AA1586" s="72"/>
      <c r="AB1586" s="72"/>
      <c r="AC1586" s="72"/>
      <c r="AD1586" s="72"/>
      <c r="AE1586" s="72"/>
      <c r="AG1586" s="127"/>
      <c r="AN1586" s="72"/>
      <c r="AO1586" s="72"/>
      <c r="AP1586" s="72"/>
      <c r="AQ1586" s="72"/>
      <c r="AR1586" s="72"/>
      <c r="AS1586" s="72"/>
      <c r="AT1586" s="72"/>
      <c r="AU1586" s="72"/>
      <c r="AV1586" s="72"/>
      <c r="AW1586" s="72"/>
      <c r="AX1586" s="72"/>
      <c r="AY1586" s="72"/>
      <c r="AZ1586" s="72"/>
      <c r="BA1586" s="72"/>
      <c r="BB1586" s="72"/>
      <c r="BC1586" s="72"/>
      <c r="BD1586" s="72"/>
      <c r="BE1586" s="72"/>
      <c r="BF1586" s="72"/>
      <c r="BG1586" s="72"/>
      <c r="BH1586" s="72"/>
      <c r="BI1586" s="72"/>
      <c r="BJ1586" s="72"/>
      <c r="BK1586" s="72"/>
      <c r="BL1586" s="72"/>
    </row>
    <row r="1587" spans="27:64" x14ac:dyDescent="0.2">
      <c r="AA1587" s="72"/>
      <c r="AB1587" s="72"/>
      <c r="AC1587" s="72"/>
      <c r="AD1587" s="72"/>
      <c r="AE1587" s="72"/>
      <c r="AG1587" s="127"/>
      <c r="AN1587" s="72"/>
      <c r="AO1587" s="72"/>
      <c r="AP1587" s="72"/>
      <c r="AQ1587" s="72"/>
      <c r="AR1587" s="72"/>
      <c r="AS1587" s="72"/>
      <c r="AT1587" s="72"/>
      <c r="AU1587" s="72"/>
      <c r="AV1587" s="72"/>
      <c r="AX1587" s="72"/>
    </row>
    <row r="1588" spans="27:64" x14ac:dyDescent="0.2">
      <c r="AA1588" s="72"/>
      <c r="AB1588" s="72"/>
      <c r="AC1588" s="72"/>
      <c r="AD1588" s="72"/>
      <c r="AE1588" s="72"/>
      <c r="AG1588" s="127"/>
      <c r="AN1588" s="72"/>
      <c r="AO1588" s="72"/>
      <c r="AP1588" s="72"/>
      <c r="AQ1588" s="72"/>
      <c r="AR1588" s="72"/>
      <c r="AS1588" s="72"/>
      <c r="AT1588" s="72"/>
      <c r="AU1588" s="72"/>
      <c r="AV1588" s="72"/>
      <c r="AW1588" s="72"/>
      <c r="AX1588" s="72"/>
      <c r="AY1588" s="72"/>
      <c r="AZ1588" s="72"/>
      <c r="BA1588" s="72"/>
      <c r="BB1588" s="72"/>
      <c r="BC1588" s="72"/>
      <c r="BD1588" s="72"/>
      <c r="BE1588" s="72"/>
      <c r="BF1588" s="72"/>
      <c r="BG1588" s="72"/>
      <c r="BH1588" s="72"/>
      <c r="BI1588" s="72"/>
      <c r="BJ1588" s="72"/>
      <c r="BK1588" s="72"/>
      <c r="BL1588" s="72"/>
    </row>
    <row r="1589" spans="27:64" x14ac:dyDescent="0.2">
      <c r="AA1589" s="72"/>
      <c r="AB1589" s="72"/>
      <c r="AC1589" s="72"/>
      <c r="AD1589" s="72"/>
      <c r="AE1589" s="72"/>
      <c r="AG1589" s="127"/>
      <c r="AN1589" s="72"/>
      <c r="AO1589" s="72"/>
      <c r="AP1589" s="72"/>
      <c r="AQ1589" s="72"/>
      <c r="AR1589" s="72"/>
      <c r="AS1589" s="72"/>
      <c r="AT1589" s="72"/>
      <c r="AU1589" s="72"/>
      <c r="AV1589" s="72"/>
      <c r="AX1589" s="72"/>
    </row>
    <row r="1590" spans="27:64" x14ac:dyDescent="0.2">
      <c r="AA1590" s="72"/>
      <c r="AB1590" s="72"/>
      <c r="AC1590" s="72"/>
      <c r="AD1590" s="72"/>
      <c r="AE1590" s="72"/>
      <c r="AG1590" s="127"/>
      <c r="AN1590" s="72"/>
      <c r="AO1590" s="72"/>
      <c r="AP1590" s="72"/>
      <c r="AQ1590" s="72"/>
      <c r="AR1590" s="72"/>
      <c r="AS1590" s="72"/>
      <c r="AT1590" s="72"/>
      <c r="AU1590" s="72"/>
      <c r="AV1590" s="72"/>
      <c r="AW1590" s="72"/>
      <c r="AX1590" s="72"/>
      <c r="AY1590" s="72"/>
      <c r="AZ1590" s="72"/>
      <c r="BA1590" s="72"/>
      <c r="BB1590" s="72"/>
      <c r="BC1590" s="72"/>
      <c r="BD1590" s="72"/>
      <c r="BE1590" s="72"/>
      <c r="BF1590" s="72"/>
      <c r="BG1590" s="72"/>
      <c r="BH1590" s="72"/>
      <c r="BI1590" s="72"/>
      <c r="BJ1590" s="72"/>
      <c r="BK1590" s="72"/>
      <c r="BL1590" s="72"/>
    </row>
    <row r="1591" spans="27:64" x14ac:dyDescent="0.2">
      <c r="AA1591" s="72"/>
      <c r="AB1591" s="72"/>
      <c r="AC1591" s="72"/>
      <c r="AD1591" s="72"/>
      <c r="AE1591" s="72"/>
      <c r="AG1591" s="127"/>
      <c r="AN1591" s="72"/>
      <c r="AO1591" s="72"/>
      <c r="AP1591" s="72"/>
      <c r="AQ1591" s="72"/>
      <c r="AR1591" s="72"/>
      <c r="AS1591" s="72"/>
      <c r="AT1591" s="72"/>
      <c r="AU1591" s="72"/>
      <c r="AV1591" s="72"/>
      <c r="AW1591" s="72"/>
      <c r="AX1591" s="72"/>
      <c r="AY1591" s="72"/>
      <c r="AZ1591" s="72"/>
      <c r="BA1591" s="72"/>
      <c r="BB1591" s="72"/>
      <c r="BC1591" s="72"/>
      <c r="BD1591" s="72"/>
      <c r="BE1591" s="72"/>
      <c r="BF1591" s="72"/>
      <c r="BG1591" s="72"/>
      <c r="BH1591" s="72"/>
      <c r="BI1591" s="72"/>
      <c r="BJ1591" s="72"/>
      <c r="BK1591" s="72"/>
      <c r="BL1591" s="72"/>
    </row>
    <row r="1592" spans="27:64" x14ac:dyDescent="0.2">
      <c r="AA1592" s="72"/>
      <c r="AB1592" s="72"/>
      <c r="AC1592" s="72"/>
      <c r="AD1592" s="72"/>
      <c r="AE1592" s="72"/>
      <c r="AG1592" s="127"/>
      <c r="AN1592" s="72"/>
      <c r="AO1592" s="72"/>
      <c r="AP1592" s="72"/>
      <c r="AQ1592" s="72"/>
      <c r="AR1592" s="72"/>
      <c r="AS1592" s="72"/>
      <c r="AT1592" s="72"/>
      <c r="AU1592" s="72"/>
      <c r="AV1592" s="72"/>
      <c r="AW1592" s="72"/>
      <c r="AX1592" s="72"/>
      <c r="AY1592" s="72"/>
      <c r="AZ1592" s="72"/>
      <c r="BA1592" s="72"/>
      <c r="BB1592" s="72"/>
      <c r="BC1592" s="72"/>
      <c r="BD1592" s="72"/>
      <c r="BE1592" s="72"/>
      <c r="BF1592" s="72"/>
      <c r="BG1592" s="72"/>
      <c r="BH1592" s="72"/>
      <c r="BI1592" s="72"/>
      <c r="BJ1592" s="72"/>
      <c r="BK1592" s="72"/>
      <c r="BL1592" s="72"/>
    </row>
    <row r="1593" spans="27:64" x14ac:dyDescent="0.2">
      <c r="AA1593" s="72"/>
      <c r="AB1593" s="72"/>
      <c r="AC1593" s="72"/>
      <c r="AD1593" s="72"/>
      <c r="AE1593" s="72"/>
      <c r="AG1593" s="127"/>
      <c r="AN1593" s="72"/>
      <c r="AO1593" s="72"/>
      <c r="AP1593" s="72"/>
      <c r="AQ1593" s="72"/>
      <c r="AR1593" s="72"/>
      <c r="AS1593" s="72"/>
      <c r="AT1593" s="72"/>
      <c r="AU1593" s="72"/>
      <c r="AV1593" s="72"/>
      <c r="AW1593" s="72"/>
      <c r="AX1593" s="72"/>
      <c r="AY1593" s="72"/>
      <c r="AZ1593" s="72"/>
      <c r="BA1593" s="72"/>
      <c r="BB1593" s="72"/>
      <c r="BC1593" s="72"/>
      <c r="BD1593" s="72"/>
      <c r="BE1593" s="72"/>
      <c r="BF1593" s="72"/>
      <c r="BG1593" s="72"/>
      <c r="BH1593" s="72"/>
      <c r="BI1593" s="72"/>
      <c r="BJ1593" s="72"/>
      <c r="BK1593" s="72"/>
      <c r="BL1593" s="72"/>
    </row>
    <row r="1594" spans="27:64" x14ac:dyDescent="0.2">
      <c r="AA1594" s="72"/>
      <c r="AB1594" s="72"/>
      <c r="AC1594" s="72"/>
      <c r="AD1594" s="72"/>
      <c r="AE1594" s="72"/>
      <c r="AG1594" s="127"/>
      <c r="AN1594" s="72"/>
      <c r="AO1594" s="72"/>
      <c r="AP1594" s="72"/>
      <c r="AQ1594" s="72"/>
      <c r="AR1594" s="72"/>
      <c r="AS1594" s="72"/>
      <c r="AT1594" s="72"/>
      <c r="AU1594" s="72"/>
      <c r="AV1594" s="72"/>
      <c r="AX1594" s="72"/>
    </row>
    <row r="1595" spans="27:64" x14ac:dyDescent="0.2">
      <c r="AA1595" s="72"/>
      <c r="AB1595" s="72"/>
      <c r="AC1595" s="72"/>
      <c r="AD1595" s="72"/>
      <c r="AE1595" s="72"/>
      <c r="AG1595" s="127"/>
      <c r="AN1595" s="72"/>
      <c r="AO1595" s="72"/>
      <c r="AP1595" s="72"/>
      <c r="AQ1595" s="72"/>
      <c r="AR1595" s="72"/>
      <c r="AS1595" s="72"/>
      <c r="AT1595" s="72"/>
      <c r="AU1595" s="72"/>
    </row>
    <row r="1596" spans="27:64" x14ac:dyDescent="0.2">
      <c r="AA1596" s="72"/>
      <c r="AB1596" s="72"/>
      <c r="AC1596" s="72"/>
      <c r="AD1596" s="72"/>
      <c r="AE1596" s="72"/>
      <c r="AG1596" s="127"/>
      <c r="AN1596" s="72"/>
      <c r="AO1596" s="72"/>
      <c r="AP1596" s="72"/>
      <c r="AQ1596" s="72"/>
      <c r="AR1596" s="72"/>
      <c r="AS1596" s="72"/>
      <c r="AT1596" s="72"/>
      <c r="AU1596" s="72"/>
    </row>
    <row r="1597" spans="27:64" x14ac:dyDescent="0.2">
      <c r="AA1597" s="72"/>
      <c r="AB1597" s="72"/>
      <c r="AC1597" s="72"/>
      <c r="AD1597" s="72"/>
      <c r="AE1597" s="72"/>
      <c r="AG1597" s="127"/>
      <c r="AN1597" s="72"/>
      <c r="AO1597" s="72"/>
      <c r="AP1597" s="72"/>
      <c r="AQ1597" s="72"/>
      <c r="AR1597" s="72"/>
      <c r="AS1597" s="72"/>
      <c r="AT1597" s="72"/>
      <c r="AU1597" s="72"/>
    </row>
    <row r="1598" spans="27:64" x14ac:dyDescent="0.2">
      <c r="AA1598" s="72"/>
      <c r="AB1598" s="72"/>
      <c r="AC1598" s="72"/>
      <c r="AD1598" s="72"/>
      <c r="AE1598" s="72"/>
      <c r="AG1598" s="127"/>
      <c r="AN1598" s="72"/>
      <c r="AO1598" s="72"/>
      <c r="AP1598" s="72"/>
      <c r="AQ1598" s="72"/>
      <c r="AR1598" s="72"/>
      <c r="AS1598" s="72"/>
      <c r="AT1598" s="72"/>
      <c r="AU1598" s="72"/>
      <c r="AV1598" s="72"/>
    </row>
    <row r="1599" spans="27:64" x14ac:dyDescent="0.2">
      <c r="AA1599" s="72"/>
      <c r="AB1599" s="72"/>
      <c r="AC1599" s="72"/>
      <c r="AD1599" s="72"/>
      <c r="AE1599" s="72"/>
      <c r="AG1599" s="127"/>
      <c r="AN1599" s="72"/>
      <c r="AO1599" s="72"/>
      <c r="AP1599" s="72"/>
      <c r="AQ1599" s="72"/>
      <c r="AR1599" s="72"/>
      <c r="AS1599" s="72"/>
      <c r="AT1599" s="72"/>
      <c r="AU1599" s="72"/>
      <c r="AV1599" s="72"/>
      <c r="AX1599" s="72"/>
    </row>
    <row r="1600" spans="27:64" x14ac:dyDescent="0.2">
      <c r="AA1600" s="72"/>
      <c r="AB1600" s="72"/>
      <c r="AC1600" s="72"/>
      <c r="AD1600" s="72"/>
      <c r="AE1600" s="72"/>
      <c r="AG1600" s="127"/>
      <c r="AN1600" s="72"/>
      <c r="AO1600" s="72"/>
      <c r="AP1600" s="72"/>
      <c r="AQ1600" s="72"/>
      <c r="AR1600" s="72"/>
      <c r="AS1600" s="72"/>
      <c r="AT1600" s="72"/>
      <c r="AU1600" s="72"/>
      <c r="AV1600" s="72"/>
      <c r="AW1600" s="72"/>
      <c r="AX1600" s="72"/>
      <c r="AY1600" s="72"/>
      <c r="AZ1600" s="72"/>
      <c r="BA1600" s="72"/>
      <c r="BB1600" s="72"/>
      <c r="BC1600" s="72"/>
      <c r="BD1600" s="72"/>
      <c r="BE1600" s="72"/>
      <c r="BF1600" s="72"/>
      <c r="BG1600" s="72"/>
      <c r="BH1600" s="72"/>
      <c r="BI1600" s="72"/>
      <c r="BJ1600" s="72"/>
      <c r="BK1600" s="72"/>
      <c r="BL1600" s="72"/>
    </row>
    <row r="1601" spans="27:64" x14ac:dyDescent="0.2">
      <c r="AA1601" s="72"/>
      <c r="AB1601" s="72"/>
      <c r="AC1601" s="72"/>
      <c r="AD1601" s="72"/>
      <c r="AE1601" s="72"/>
      <c r="AG1601" s="127"/>
      <c r="AN1601" s="72"/>
      <c r="AO1601" s="72"/>
      <c r="AP1601" s="72"/>
      <c r="AQ1601" s="72"/>
      <c r="AR1601" s="72"/>
      <c r="AS1601" s="72"/>
      <c r="AT1601" s="72"/>
      <c r="AU1601" s="72"/>
      <c r="AV1601" s="72"/>
    </row>
    <row r="1602" spans="27:64" x14ac:dyDescent="0.2">
      <c r="AA1602" s="72"/>
      <c r="AB1602" s="72"/>
      <c r="AC1602" s="72"/>
      <c r="AD1602" s="72"/>
      <c r="AE1602" s="72"/>
      <c r="AG1602" s="127"/>
      <c r="AN1602" s="72"/>
      <c r="AO1602" s="72"/>
      <c r="AP1602" s="72"/>
      <c r="AQ1602" s="72"/>
      <c r="AR1602" s="72"/>
      <c r="AS1602" s="72"/>
      <c r="AT1602" s="72"/>
      <c r="AU1602" s="72"/>
      <c r="AV1602" s="72"/>
      <c r="AX1602" s="72"/>
    </row>
    <row r="1603" spans="27:64" x14ac:dyDescent="0.2">
      <c r="AA1603" s="72"/>
      <c r="AB1603" s="72"/>
      <c r="AC1603" s="72"/>
      <c r="AD1603" s="72"/>
      <c r="AE1603" s="72"/>
      <c r="AG1603" s="127"/>
      <c r="AN1603" s="72"/>
      <c r="AO1603" s="72"/>
      <c r="AP1603" s="72"/>
      <c r="AQ1603" s="72"/>
      <c r="AR1603" s="72"/>
      <c r="AS1603" s="72"/>
      <c r="AT1603" s="72"/>
      <c r="AU1603" s="72"/>
    </row>
    <row r="1604" spans="27:64" x14ac:dyDescent="0.2">
      <c r="AA1604" s="72"/>
      <c r="AB1604" s="72"/>
      <c r="AC1604" s="72"/>
      <c r="AD1604" s="72"/>
      <c r="AE1604" s="72"/>
      <c r="AG1604" s="127"/>
      <c r="AN1604" s="72"/>
      <c r="AO1604" s="72"/>
      <c r="AP1604" s="72"/>
      <c r="AQ1604" s="72"/>
      <c r="AR1604" s="72"/>
      <c r="AS1604" s="72"/>
      <c r="AT1604" s="72"/>
      <c r="AU1604" s="72"/>
      <c r="AV1604" s="72"/>
      <c r="AX1604" s="72"/>
    </row>
    <row r="1605" spans="27:64" x14ac:dyDescent="0.2">
      <c r="AA1605" s="72"/>
      <c r="AB1605" s="72"/>
      <c r="AC1605" s="72"/>
      <c r="AD1605" s="72"/>
      <c r="AE1605" s="72"/>
      <c r="AG1605" s="127"/>
      <c r="AN1605" s="72"/>
      <c r="AO1605" s="72"/>
      <c r="AP1605" s="72"/>
      <c r="AQ1605" s="72"/>
      <c r="AR1605" s="72"/>
      <c r="AS1605" s="72"/>
      <c r="AT1605" s="72"/>
      <c r="AU1605" s="72"/>
    </row>
    <row r="1606" spans="27:64" x14ac:dyDescent="0.2">
      <c r="AA1606" s="72"/>
      <c r="AB1606" s="72"/>
      <c r="AC1606" s="72"/>
      <c r="AD1606" s="72"/>
      <c r="AE1606" s="72"/>
      <c r="AG1606" s="127"/>
      <c r="AN1606" s="72"/>
      <c r="AO1606" s="72"/>
      <c r="AP1606" s="72"/>
      <c r="AQ1606" s="72"/>
      <c r="AR1606" s="72"/>
      <c r="AS1606" s="72"/>
      <c r="AT1606" s="72"/>
      <c r="AU1606" s="72"/>
      <c r="AV1606" s="72"/>
    </row>
    <row r="1607" spans="27:64" x14ac:dyDescent="0.2">
      <c r="AA1607" s="72"/>
      <c r="AB1607" s="72"/>
      <c r="AC1607" s="72"/>
      <c r="AD1607" s="72"/>
      <c r="AE1607" s="72"/>
      <c r="AG1607" s="127"/>
      <c r="AN1607" s="72"/>
      <c r="AO1607" s="72"/>
      <c r="AP1607" s="72"/>
      <c r="AQ1607" s="72"/>
      <c r="AR1607" s="72"/>
      <c r="AS1607" s="72"/>
      <c r="AT1607" s="72"/>
      <c r="AU1607" s="72"/>
      <c r="AV1607" s="72"/>
      <c r="AW1607" s="72"/>
      <c r="AX1607" s="72"/>
      <c r="AY1607" s="72"/>
      <c r="AZ1607" s="72"/>
      <c r="BA1607" s="72"/>
      <c r="BB1607" s="72"/>
      <c r="BC1607" s="72"/>
      <c r="BD1607" s="72"/>
      <c r="BE1607" s="72"/>
      <c r="BF1607" s="72"/>
      <c r="BG1607" s="72"/>
      <c r="BH1607" s="72"/>
      <c r="BI1607" s="72"/>
      <c r="BJ1607" s="72"/>
      <c r="BK1607" s="72"/>
      <c r="BL1607" s="72"/>
    </row>
    <row r="1608" spans="27:64" x14ac:dyDescent="0.2">
      <c r="AA1608" s="72"/>
      <c r="AB1608" s="72"/>
      <c r="AC1608" s="72"/>
      <c r="AD1608" s="72"/>
      <c r="AE1608" s="72"/>
      <c r="AG1608" s="127"/>
      <c r="AN1608" s="72"/>
      <c r="AO1608" s="72"/>
      <c r="AP1608" s="72"/>
      <c r="AQ1608" s="72"/>
      <c r="AR1608" s="72"/>
      <c r="AS1608" s="72"/>
      <c r="AT1608" s="72"/>
      <c r="AU1608" s="72"/>
    </row>
    <row r="1609" spans="27:64" x14ac:dyDescent="0.2">
      <c r="AA1609" s="72"/>
      <c r="AB1609" s="72"/>
      <c r="AC1609" s="72"/>
      <c r="AD1609" s="72"/>
      <c r="AE1609" s="72"/>
      <c r="AG1609" s="127"/>
      <c r="AN1609" s="72"/>
      <c r="AO1609" s="72"/>
      <c r="AP1609" s="72"/>
      <c r="AQ1609" s="72"/>
      <c r="AR1609" s="72"/>
      <c r="AS1609" s="72"/>
      <c r="AT1609" s="72"/>
      <c r="AU1609" s="72"/>
      <c r="AV1609" s="72"/>
    </row>
    <row r="1610" spans="27:64" x14ac:dyDescent="0.2">
      <c r="AA1610" s="72"/>
      <c r="AB1610" s="72"/>
      <c r="AC1610" s="72"/>
      <c r="AD1610" s="72"/>
      <c r="AE1610" s="72"/>
      <c r="AG1610" s="127"/>
      <c r="AN1610" s="72"/>
      <c r="AO1610" s="72"/>
      <c r="AP1610" s="72"/>
      <c r="AQ1610" s="72"/>
      <c r="AR1610" s="72"/>
      <c r="AS1610" s="72"/>
      <c r="AT1610" s="72"/>
      <c r="AU1610" s="72"/>
    </row>
    <row r="1611" spans="27:64" x14ac:dyDescent="0.2">
      <c r="AA1611" s="72"/>
      <c r="AB1611" s="72"/>
      <c r="AC1611" s="72"/>
      <c r="AD1611" s="72"/>
      <c r="AE1611" s="72"/>
      <c r="AG1611" s="127"/>
      <c r="AN1611" s="72"/>
      <c r="AO1611" s="72"/>
      <c r="AP1611" s="72"/>
      <c r="AQ1611" s="72"/>
      <c r="AR1611" s="72"/>
      <c r="AS1611" s="72"/>
      <c r="AT1611" s="72"/>
      <c r="AU1611" s="72"/>
      <c r="AV1611" s="72"/>
      <c r="AX1611" s="72"/>
    </row>
    <row r="1612" spans="27:64" x14ac:dyDescent="0.2">
      <c r="AA1612" s="72"/>
      <c r="AB1612" s="72"/>
      <c r="AC1612" s="72"/>
      <c r="AD1612" s="72"/>
      <c r="AE1612" s="72"/>
      <c r="AG1612" s="127"/>
      <c r="AN1612" s="72"/>
      <c r="AO1612" s="72"/>
      <c r="AP1612" s="72"/>
      <c r="AQ1612" s="72"/>
      <c r="AR1612" s="72"/>
      <c r="AS1612" s="72"/>
      <c r="AT1612" s="72"/>
      <c r="AU1612" s="72"/>
      <c r="AV1612" s="72"/>
    </row>
    <row r="1613" spans="27:64" x14ac:dyDescent="0.2">
      <c r="AA1613" s="72"/>
      <c r="AB1613" s="72"/>
      <c r="AC1613" s="72"/>
      <c r="AD1613" s="72"/>
      <c r="AE1613" s="72"/>
      <c r="AG1613" s="127"/>
      <c r="AN1613" s="72"/>
      <c r="AO1613" s="72"/>
      <c r="AP1613" s="72"/>
      <c r="AQ1613" s="72"/>
      <c r="AR1613" s="72"/>
      <c r="AS1613" s="72"/>
      <c r="AT1613" s="72"/>
      <c r="AU1613" s="72"/>
    </row>
    <row r="1614" spans="27:64" x14ac:dyDescent="0.2">
      <c r="AA1614" s="72"/>
      <c r="AB1614" s="72"/>
      <c r="AC1614" s="72"/>
      <c r="AD1614" s="72"/>
      <c r="AE1614" s="72"/>
      <c r="AG1614" s="127"/>
      <c r="AN1614" s="72"/>
      <c r="AO1614" s="72"/>
      <c r="AP1614" s="72"/>
      <c r="AQ1614" s="72"/>
      <c r="AR1614" s="72"/>
      <c r="AS1614" s="72"/>
      <c r="AT1614" s="72"/>
      <c r="AU1614" s="72"/>
    </row>
    <row r="1615" spans="27:64" x14ac:dyDescent="0.2">
      <c r="AA1615" s="72"/>
      <c r="AB1615" s="72"/>
      <c r="AC1615" s="72"/>
      <c r="AD1615" s="72"/>
      <c r="AE1615" s="72"/>
      <c r="AG1615" s="127"/>
      <c r="AN1615" s="72"/>
      <c r="AO1615" s="72"/>
      <c r="AP1615" s="72"/>
      <c r="AQ1615" s="72"/>
      <c r="AR1615" s="72"/>
      <c r="AS1615" s="72"/>
      <c r="AT1615" s="72"/>
      <c r="AU1615" s="72"/>
      <c r="AV1615" s="72"/>
      <c r="AX1615" s="72"/>
      <c r="AY1615" s="72"/>
      <c r="AZ1615" s="72"/>
      <c r="BA1615" s="72"/>
      <c r="BB1615" s="72"/>
      <c r="BC1615" s="72"/>
      <c r="BD1615" s="72"/>
      <c r="BE1615" s="72"/>
      <c r="BF1615" s="72"/>
      <c r="BG1615" s="72"/>
      <c r="BH1615" s="72"/>
      <c r="BI1615" s="72"/>
      <c r="BJ1615" s="72"/>
      <c r="BK1615" s="72"/>
      <c r="BL1615" s="72"/>
    </row>
    <row r="1616" spans="27:64" x14ac:dyDescent="0.2">
      <c r="AA1616" s="72"/>
      <c r="AB1616" s="72"/>
      <c r="AC1616" s="72"/>
      <c r="AD1616" s="72"/>
      <c r="AE1616" s="72"/>
      <c r="AG1616" s="127"/>
      <c r="AN1616" s="72"/>
      <c r="AO1616" s="72"/>
      <c r="AP1616" s="72"/>
      <c r="AQ1616" s="72"/>
      <c r="AR1616" s="72"/>
      <c r="AS1616" s="72"/>
      <c r="AT1616" s="72"/>
      <c r="AU1616" s="72"/>
      <c r="AV1616" s="72"/>
    </row>
    <row r="1617" spans="27:64" x14ac:dyDescent="0.2">
      <c r="AA1617" s="72"/>
      <c r="AB1617" s="72"/>
      <c r="AC1617" s="72"/>
      <c r="AD1617" s="72"/>
      <c r="AE1617" s="72"/>
      <c r="AG1617" s="127"/>
      <c r="AN1617" s="72"/>
      <c r="AO1617" s="72"/>
      <c r="AP1617" s="72"/>
      <c r="AQ1617" s="72"/>
      <c r="AR1617" s="72"/>
      <c r="AS1617" s="72"/>
      <c r="AT1617" s="72"/>
      <c r="AU1617" s="72"/>
      <c r="AV1617" s="72"/>
    </row>
    <row r="1618" spans="27:64" x14ac:dyDescent="0.2">
      <c r="AA1618" s="72"/>
      <c r="AB1618" s="72"/>
      <c r="AC1618" s="72"/>
      <c r="AD1618" s="72"/>
      <c r="AE1618" s="72"/>
      <c r="AG1618" s="127"/>
      <c r="AN1618" s="72"/>
      <c r="AO1618" s="72"/>
      <c r="AP1618" s="72"/>
      <c r="AQ1618" s="72"/>
      <c r="AR1618" s="72"/>
      <c r="AS1618" s="72"/>
      <c r="AT1618" s="72"/>
      <c r="AU1618" s="72"/>
      <c r="AV1618" s="72"/>
    </row>
    <row r="1619" spans="27:64" x14ac:dyDescent="0.2">
      <c r="AA1619" s="72"/>
      <c r="AB1619" s="72"/>
      <c r="AC1619" s="72"/>
      <c r="AD1619" s="72"/>
      <c r="AE1619" s="72"/>
      <c r="AG1619" s="127"/>
      <c r="AN1619" s="72"/>
      <c r="AO1619" s="72"/>
      <c r="AP1619" s="72"/>
      <c r="AQ1619" s="72"/>
      <c r="AR1619" s="72"/>
      <c r="AS1619" s="72"/>
      <c r="AT1619" s="72"/>
      <c r="AU1619" s="72"/>
      <c r="AV1619" s="72"/>
      <c r="AX1619" s="72"/>
    </row>
    <row r="1620" spans="27:64" x14ac:dyDescent="0.2">
      <c r="AA1620" s="72"/>
      <c r="AB1620" s="72"/>
      <c r="AC1620" s="72"/>
      <c r="AD1620" s="72"/>
      <c r="AE1620" s="72"/>
      <c r="AG1620" s="127"/>
      <c r="AN1620" s="72"/>
      <c r="AO1620" s="72"/>
      <c r="AP1620" s="72"/>
      <c r="AQ1620" s="72"/>
      <c r="AR1620" s="72"/>
      <c r="AS1620" s="72"/>
      <c r="AT1620" s="72"/>
      <c r="AU1620" s="72"/>
      <c r="AV1620" s="72"/>
    </row>
    <row r="1621" spans="27:64" x14ac:dyDescent="0.2">
      <c r="AA1621" s="72"/>
      <c r="AB1621" s="72"/>
      <c r="AC1621" s="72"/>
      <c r="AD1621" s="72"/>
      <c r="AE1621" s="72"/>
      <c r="AG1621" s="127"/>
      <c r="AN1621" s="72"/>
      <c r="AO1621" s="72"/>
      <c r="AP1621" s="72"/>
      <c r="AQ1621" s="72"/>
      <c r="AR1621" s="72"/>
      <c r="AS1621" s="72"/>
      <c r="AT1621" s="72"/>
      <c r="AU1621" s="72"/>
      <c r="AV1621" s="72"/>
    </row>
    <row r="1622" spans="27:64" x14ac:dyDescent="0.2">
      <c r="AA1622" s="72"/>
      <c r="AB1622" s="72"/>
      <c r="AC1622" s="72"/>
      <c r="AD1622" s="72"/>
      <c r="AE1622" s="72"/>
      <c r="AG1622" s="127"/>
      <c r="AN1622" s="72"/>
      <c r="AO1622" s="72"/>
      <c r="AP1622" s="72"/>
      <c r="AQ1622" s="72"/>
      <c r="AR1622" s="72"/>
      <c r="AS1622" s="72"/>
      <c r="AT1622" s="72"/>
      <c r="AU1622" s="72"/>
      <c r="AV1622" s="72"/>
      <c r="AW1622" s="72"/>
      <c r="AX1622" s="72"/>
      <c r="AY1622" s="72"/>
      <c r="AZ1622" s="72"/>
      <c r="BA1622" s="72"/>
      <c r="BB1622" s="72"/>
      <c r="BC1622" s="72"/>
      <c r="BD1622" s="72"/>
      <c r="BE1622" s="72"/>
      <c r="BF1622" s="72"/>
      <c r="BG1622" s="72"/>
      <c r="BH1622" s="72"/>
      <c r="BI1622" s="72"/>
      <c r="BJ1622" s="72"/>
      <c r="BK1622" s="72"/>
      <c r="BL1622" s="72"/>
    </row>
    <row r="1623" spans="27:64" x14ac:dyDescent="0.2">
      <c r="AA1623" s="72"/>
      <c r="AB1623" s="72"/>
      <c r="AC1623" s="72"/>
      <c r="AD1623" s="72"/>
      <c r="AE1623" s="72"/>
      <c r="AG1623" s="127"/>
      <c r="AN1623" s="72"/>
      <c r="AO1623" s="72"/>
      <c r="AP1623" s="72"/>
      <c r="AQ1623" s="72"/>
      <c r="AR1623" s="72"/>
      <c r="AS1623" s="72"/>
      <c r="AT1623" s="72"/>
      <c r="AU1623" s="72"/>
      <c r="AV1623" s="72"/>
      <c r="AX1623" s="72"/>
      <c r="AY1623" s="72"/>
      <c r="AZ1623" s="72"/>
      <c r="BA1623" s="72"/>
      <c r="BB1623" s="72"/>
      <c r="BC1623" s="72"/>
      <c r="BD1623" s="72"/>
      <c r="BE1623" s="72"/>
      <c r="BF1623" s="72"/>
      <c r="BG1623" s="72"/>
      <c r="BH1623" s="72"/>
      <c r="BI1623" s="72"/>
      <c r="BJ1623" s="72"/>
      <c r="BK1623" s="72"/>
      <c r="BL1623" s="72"/>
    </row>
    <row r="1624" spans="27:64" x14ac:dyDescent="0.2">
      <c r="AA1624" s="72"/>
      <c r="AB1624" s="72"/>
      <c r="AC1624" s="72"/>
      <c r="AD1624" s="72"/>
      <c r="AE1624" s="72"/>
      <c r="AG1624" s="127"/>
      <c r="AN1624" s="72"/>
      <c r="AO1624" s="72"/>
      <c r="AP1624" s="72"/>
      <c r="AQ1624" s="72"/>
      <c r="AR1624" s="72"/>
      <c r="AS1624" s="72"/>
      <c r="AT1624" s="72"/>
      <c r="AU1624" s="72"/>
      <c r="AV1624" s="72"/>
      <c r="AX1624" s="72"/>
    </row>
    <row r="1625" spans="27:64" x14ac:dyDescent="0.2">
      <c r="AA1625" s="72"/>
      <c r="AB1625" s="72"/>
      <c r="AC1625" s="72"/>
      <c r="AD1625" s="72"/>
      <c r="AE1625" s="72"/>
      <c r="AG1625" s="127"/>
      <c r="AN1625" s="72"/>
      <c r="AO1625" s="72"/>
      <c r="AP1625" s="72"/>
      <c r="AQ1625" s="72"/>
      <c r="AR1625" s="72"/>
      <c r="AS1625" s="72"/>
      <c r="AT1625" s="72"/>
      <c r="AU1625" s="72"/>
      <c r="AV1625" s="72"/>
      <c r="AW1625" s="72"/>
      <c r="AX1625" s="72"/>
      <c r="AY1625" s="72"/>
      <c r="AZ1625" s="72"/>
      <c r="BA1625" s="72"/>
      <c r="BB1625" s="72"/>
      <c r="BC1625" s="72"/>
      <c r="BD1625" s="72"/>
      <c r="BE1625" s="72"/>
      <c r="BF1625" s="72"/>
      <c r="BG1625" s="72"/>
      <c r="BH1625" s="72"/>
      <c r="BI1625" s="72"/>
      <c r="BJ1625" s="72"/>
      <c r="BK1625" s="72"/>
      <c r="BL1625" s="72"/>
    </row>
    <row r="1626" spans="27:64" x14ac:dyDescent="0.2">
      <c r="AA1626" s="72"/>
      <c r="AB1626" s="72"/>
      <c r="AC1626" s="72"/>
      <c r="AD1626" s="72"/>
      <c r="AE1626" s="72"/>
      <c r="AG1626" s="127"/>
      <c r="AN1626" s="72"/>
      <c r="AO1626" s="72"/>
      <c r="AP1626" s="72"/>
      <c r="AQ1626" s="72"/>
      <c r="AR1626" s="72"/>
      <c r="AS1626" s="72"/>
      <c r="AT1626" s="72"/>
      <c r="AU1626" s="72"/>
    </row>
    <row r="1627" spans="27:64" x14ac:dyDescent="0.2">
      <c r="AA1627" s="72"/>
      <c r="AB1627" s="72"/>
      <c r="AC1627" s="72"/>
      <c r="AD1627" s="72"/>
      <c r="AE1627" s="72"/>
      <c r="AG1627" s="127"/>
      <c r="AN1627" s="72"/>
      <c r="AO1627" s="72"/>
      <c r="AP1627" s="72"/>
      <c r="AQ1627" s="72"/>
      <c r="AR1627" s="72"/>
      <c r="AS1627" s="72"/>
      <c r="AT1627" s="72"/>
      <c r="AU1627" s="72"/>
    </row>
    <row r="1628" spans="27:64" x14ac:dyDescent="0.2">
      <c r="AA1628" s="72"/>
      <c r="AB1628" s="72"/>
      <c r="AC1628" s="72"/>
      <c r="AD1628" s="72"/>
      <c r="AE1628" s="72"/>
      <c r="AG1628" s="127"/>
      <c r="AN1628" s="72"/>
      <c r="AO1628" s="72"/>
      <c r="AP1628" s="72"/>
      <c r="AQ1628" s="72"/>
      <c r="AR1628" s="72"/>
      <c r="AS1628" s="72"/>
      <c r="AT1628" s="72"/>
      <c r="AU1628" s="72"/>
      <c r="AV1628" s="72"/>
      <c r="AX1628" s="72"/>
      <c r="AY1628" s="72"/>
      <c r="AZ1628" s="72"/>
      <c r="BA1628" s="72"/>
      <c r="BB1628" s="72"/>
      <c r="BC1628" s="72"/>
      <c r="BD1628" s="72"/>
      <c r="BE1628" s="72"/>
      <c r="BF1628" s="72"/>
      <c r="BG1628" s="72"/>
      <c r="BH1628" s="72"/>
      <c r="BI1628" s="72"/>
      <c r="BJ1628" s="72"/>
      <c r="BK1628" s="72"/>
      <c r="BL1628" s="72"/>
    </row>
    <row r="1629" spans="27:64" x14ac:dyDescent="0.2">
      <c r="AA1629" s="72"/>
      <c r="AB1629" s="72"/>
      <c r="AC1629" s="72"/>
      <c r="AD1629" s="72"/>
      <c r="AE1629" s="72"/>
      <c r="AG1629" s="127"/>
      <c r="AN1629" s="72"/>
      <c r="AO1629" s="72"/>
      <c r="AP1629" s="72"/>
      <c r="AQ1629" s="72"/>
      <c r="AR1629" s="72"/>
      <c r="AS1629" s="72"/>
      <c r="AT1629" s="72"/>
      <c r="AU1629" s="72"/>
      <c r="AV1629" s="72"/>
    </row>
    <row r="1630" spans="27:64" x14ac:dyDescent="0.2">
      <c r="AA1630" s="72"/>
      <c r="AB1630" s="72"/>
      <c r="AC1630" s="72"/>
      <c r="AD1630" s="72"/>
      <c r="AE1630" s="72"/>
      <c r="AG1630" s="127"/>
      <c r="AN1630" s="72"/>
      <c r="AO1630" s="72"/>
      <c r="AP1630" s="72"/>
      <c r="AQ1630" s="72"/>
      <c r="AR1630" s="72"/>
      <c r="AS1630" s="72"/>
      <c r="AT1630" s="72"/>
      <c r="AU1630" s="72"/>
      <c r="AV1630" s="72"/>
      <c r="AW1630" s="72"/>
      <c r="AX1630" s="72"/>
      <c r="AY1630" s="72"/>
      <c r="AZ1630" s="72"/>
      <c r="BA1630" s="72"/>
      <c r="BB1630" s="72"/>
      <c r="BC1630" s="72"/>
      <c r="BD1630" s="72"/>
      <c r="BE1630" s="72"/>
      <c r="BF1630" s="72"/>
      <c r="BG1630" s="72"/>
      <c r="BH1630" s="72"/>
      <c r="BI1630" s="72"/>
      <c r="BJ1630" s="72"/>
      <c r="BK1630" s="72"/>
      <c r="BL1630" s="72"/>
    </row>
    <row r="1631" spans="27:64" x14ac:dyDescent="0.2">
      <c r="AA1631" s="72"/>
      <c r="AB1631" s="72"/>
      <c r="AC1631" s="72"/>
      <c r="AD1631" s="72"/>
      <c r="AE1631" s="72"/>
      <c r="AG1631" s="127"/>
      <c r="AN1631" s="72"/>
      <c r="AO1631" s="72"/>
      <c r="AP1631" s="72"/>
      <c r="AQ1631" s="72"/>
      <c r="AR1631" s="72"/>
      <c r="AS1631" s="72"/>
      <c r="AT1631" s="72"/>
      <c r="AU1631" s="72"/>
    </row>
    <row r="1632" spans="27:64" x14ac:dyDescent="0.2">
      <c r="AA1632" s="72"/>
      <c r="AB1632" s="72"/>
      <c r="AC1632" s="72"/>
      <c r="AD1632" s="72"/>
      <c r="AE1632" s="72"/>
      <c r="AG1632" s="127"/>
      <c r="AN1632" s="72"/>
      <c r="AO1632" s="72"/>
      <c r="AP1632" s="72"/>
      <c r="AQ1632" s="72"/>
      <c r="AR1632" s="72"/>
      <c r="AS1632" s="72"/>
      <c r="AT1632" s="72"/>
      <c r="AU1632" s="72"/>
      <c r="AV1632" s="72"/>
      <c r="AW1632" s="72"/>
      <c r="AX1632" s="72"/>
      <c r="AY1632" s="72"/>
      <c r="AZ1632" s="72"/>
      <c r="BA1632" s="72"/>
      <c r="BB1632" s="72"/>
      <c r="BC1632" s="72"/>
      <c r="BD1632" s="72"/>
      <c r="BE1632" s="72"/>
      <c r="BF1632" s="72"/>
      <c r="BG1632" s="72"/>
      <c r="BH1632" s="72"/>
      <c r="BI1632" s="72"/>
      <c r="BJ1632" s="72"/>
      <c r="BK1632" s="72"/>
      <c r="BL1632" s="72"/>
    </row>
    <row r="1633" spans="27:64" x14ac:dyDescent="0.2">
      <c r="AA1633" s="72"/>
      <c r="AB1633" s="72"/>
      <c r="AC1633" s="72"/>
      <c r="AD1633" s="72"/>
      <c r="AE1633" s="72"/>
      <c r="AG1633" s="127"/>
      <c r="AN1633" s="72"/>
      <c r="AO1633" s="72"/>
      <c r="AP1633" s="72"/>
      <c r="AQ1633" s="72"/>
      <c r="AR1633" s="72"/>
      <c r="AS1633" s="72"/>
      <c r="AT1633" s="72"/>
      <c r="AU1633" s="72"/>
    </row>
    <row r="1634" spans="27:64" x14ac:dyDescent="0.2">
      <c r="AA1634" s="72"/>
      <c r="AB1634" s="72"/>
      <c r="AC1634" s="72"/>
      <c r="AD1634" s="72"/>
      <c r="AE1634" s="72"/>
      <c r="AG1634" s="127"/>
      <c r="AN1634" s="72"/>
      <c r="AO1634" s="72"/>
      <c r="AP1634" s="72"/>
      <c r="AQ1634" s="72"/>
      <c r="AR1634" s="72"/>
      <c r="AS1634" s="72"/>
      <c r="AT1634" s="72"/>
      <c r="AU1634" s="72"/>
    </row>
    <row r="1635" spans="27:64" x14ac:dyDescent="0.2">
      <c r="AA1635" s="72"/>
      <c r="AB1635" s="72"/>
      <c r="AC1635" s="72"/>
      <c r="AD1635" s="72"/>
      <c r="AE1635" s="72"/>
      <c r="AG1635" s="127"/>
      <c r="AN1635" s="72"/>
      <c r="AO1635" s="72"/>
      <c r="AP1635" s="72"/>
      <c r="AQ1635" s="72"/>
      <c r="AR1635" s="72"/>
      <c r="AS1635" s="72"/>
      <c r="AT1635" s="72"/>
      <c r="AU1635" s="72"/>
    </row>
    <row r="1636" spans="27:64" x14ac:dyDescent="0.2">
      <c r="AA1636" s="72"/>
      <c r="AB1636" s="72"/>
      <c r="AC1636" s="72"/>
      <c r="AD1636" s="72"/>
      <c r="AE1636" s="72"/>
      <c r="AG1636" s="127"/>
      <c r="AN1636" s="72"/>
      <c r="AO1636" s="72"/>
      <c r="AP1636" s="72"/>
      <c r="AQ1636" s="72"/>
      <c r="AR1636" s="72"/>
      <c r="AS1636" s="72"/>
      <c r="AT1636" s="72"/>
      <c r="AU1636" s="72"/>
    </row>
    <row r="1637" spans="27:64" x14ac:dyDescent="0.2">
      <c r="AA1637" s="72"/>
      <c r="AB1637" s="72"/>
      <c r="AC1637" s="72"/>
      <c r="AD1637" s="72"/>
      <c r="AE1637" s="72"/>
      <c r="AG1637" s="127"/>
      <c r="AN1637" s="72"/>
      <c r="AO1637" s="72"/>
      <c r="AP1637" s="72"/>
      <c r="AQ1637" s="72"/>
      <c r="AR1637" s="72"/>
      <c r="AS1637" s="72"/>
      <c r="AT1637" s="72"/>
      <c r="AU1637" s="72"/>
    </row>
    <row r="1638" spans="27:64" x14ac:dyDescent="0.2">
      <c r="AA1638" s="72"/>
      <c r="AB1638" s="72"/>
      <c r="AC1638" s="72"/>
      <c r="AD1638" s="72"/>
      <c r="AE1638" s="72"/>
      <c r="AG1638" s="127"/>
      <c r="AN1638" s="72"/>
      <c r="AO1638" s="72"/>
      <c r="AP1638" s="72"/>
      <c r="AQ1638" s="72"/>
      <c r="AR1638" s="72"/>
      <c r="AS1638" s="72"/>
      <c r="AT1638" s="72"/>
      <c r="AU1638" s="72"/>
      <c r="AV1638" s="72"/>
      <c r="AX1638" s="72"/>
    </row>
    <row r="1639" spans="27:64" x14ac:dyDescent="0.2">
      <c r="AA1639" s="72"/>
      <c r="AB1639" s="72"/>
      <c r="AC1639" s="72"/>
      <c r="AD1639" s="72"/>
      <c r="AE1639" s="72"/>
      <c r="AG1639" s="127"/>
      <c r="AN1639" s="72"/>
      <c r="AO1639" s="72"/>
      <c r="AP1639" s="72"/>
      <c r="AQ1639" s="72"/>
      <c r="AR1639" s="72"/>
      <c r="AS1639" s="72"/>
      <c r="AT1639" s="72"/>
      <c r="AU1639" s="72"/>
      <c r="AV1639" s="72"/>
      <c r="AX1639" s="72"/>
    </row>
    <row r="1640" spans="27:64" x14ac:dyDescent="0.2">
      <c r="AA1640" s="72"/>
      <c r="AB1640" s="72"/>
      <c r="AC1640" s="72"/>
      <c r="AD1640" s="72"/>
      <c r="AE1640" s="72"/>
      <c r="AG1640" s="127"/>
      <c r="AN1640" s="72"/>
      <c r="AO1640" s="72"/>
      <c r="AP1640" s="72"/>
      <c r="AQ1640" s="72"/>
      <c r="AR1640" s="72"/>
      <c r="AS1640" s="72"/>
      <c r="AT1640" s="72"/>
      <c r="AU1640" s="72"/>
      <c r="AV1640" s="72"/>
      <c r="AW1640" s="72"/>
      <c r="AX1640" s="72"/>
      <c r="AY1640" s="72"/>
      <c r="AZ1640" s="72"/>
      <c r="BA1640" s="72"/>
      <c r="BB1640" s="72"/>
      <c r="BC1640" s="72"/>
      <c r="BD1640" s="72"/>
      <c r="BE1640" s="72"/>
      <c r="BF1640" s="72"/>
      <c r="BG1640" s="72"/>
      <c r="BH1640" s="72"/>
      <c r="BI1640" s="72"/>
      <c r="BJ1640" s="72"/>
      <c r="BK1640" s="72"/>
      <c r="BL1640" s="72"/>
    </row>
    <row r="1641" spans="27:64" x14ac:dyDescent="0.2">
      <c r="AA1641" s="72"/>
      <c r="AB1641" s="72"/>
      <c r="AC1641" s="72"/>
      <c r="AD1641" s="72"/>
      <c r="AE1641" s="72"/>
      <c r="AG1641" s="127"/>
      <c r="AN1641" s="72"/>
      <c r="AO1641" s="72"/>
      <c r="AP1641" s="72"/>
      <c r="AQ1641" s="72"/>
      <c r="AR1641" s="72"/>
      <c r="AS1641" s="72"/>
      <c r="AT1641" s="72"/>
      <c r="AU1641" s="72"/>
    </row>
    <row r="1642" spans="27:64" x14ac:dyDescent="0.2">
      <c r="AA1642" s="72"/>
      <c r="AB1642" s="72"/>
      <c r="AC1642" s="72"/>
      <c r="AD1642" s="72"/>
      <c r="AE1642" s="72"/>
      <c r="AG1642" s="127"/>
      <c r="AN1642" s="72"/>
      <c r="AO1642" s="72"/>
      <c r="AP1642" s="72"/>
      <c r="AQ1642" s="72"/>
      <c r="AR1642" s="72"/>
      <c r="AS1642" s="72"/>
      <c r="AT1642" s="72"/>
      <c r="AU1642" s="72"/>
      <c r="AV1642" s="72"/>
      <c r="AX1642" s="72"/>
      <c r="AY1642" s="72"/>
      <c r="AZ1642" s="72"/>
      <c r="BA1642" s="72"/>
      <c r="BB1642" s="72"/>
      <c r="BC1642" s="72"/>
      <c r="BD1642" s="72"/>
      <c r="BE1642" s="72"/>
      <c r="BF1642" s="72"/>
      <c r="BG1642" s="72"/>
      <c r="BH1642" s="72"/>
      <c r="BI1642" s="72"/>
      <c r="BJ1642" s="72"/>
      <c r="BK1642" s="72"/>
      <c r="BL1642" s="72"/>
    </row>
    <row r="1643" spans="27:64" x14ac:dyDescent="0.2">
      <c r="AA1643" s="72"/>
      <c r="AB1643" s="72"/>
      <c r="AC1643" s="72"/>
      <c r="AD1643" s="72"/>
      <c r="AE1643" s="72"/>
      <c r="AG1643" s="127"/>
      <c r="AN1643" s="72"/>
      <c r="AO1643" s="72"/>
      <c r="AP1643" s="72"/>
      <c r="AQ1643" s="72"/>
      <c r="AR1643" s="72"/>
      <c r="AS1643" s="72"/>
      <c r="AT1643" s="72"/>
      <c r="AU1643" s="72"/>
      <c r="AV1643" s="8"/>
    </row>
    <row r="1644" spans="27:64" x14ac:dyDescent="0.2">
      <c r="AA1644" s="72"/>
      <c r="AB1644" s="72"/>
      <c r="AC1644" s="72"/>
      <c r="AD1644" s="72"/>
      <c r="AE1644" s="72"/>
      <c r="AG1644" s="127"/>
      <c r="AN1644" s="72"/>
      <c r="AO1644" s="72"/>
      <c r="AP1644" s="72"/>
      <c r="AQ1644" s="72"/>
      <c r="AR1644" s="72"/>
      <c r="AS1644" s="72"/>
      <c r="AT1644" s="72"/>
      <c r="AU1644" s="72"/>
      <c r="AV1644" s="72"/>
    </row>
    <row r="1645" spans="27:64" x14ac:dyDescent="0.2">
      <c r="AA1645" s="72"/>
      <c r="AB1645" s="72"/>
      <c r="AC1645" s="72"/>
      <c r="AD1645" s="72"/>
      <c r="AE1645" s="72"/>
      <c r="AG1645" s="127"/>
      <c r="AN1645" s="72"/>
      <c r="AO1645" s="72"/>
      <c r="AP1645" s="72"/>
      <c r="AQ1645" s="72"/>
      <c r="AR1645" s="72"/>
      <c r="AS1645" s="72"/>
      <c r="AT1645" s="72"/>
      <c r="AU1645" s="72"/>
      <c r="AV1645" s="72"/>
      <c r="AX1645" s="72"/>
      <c r="AY1645" s="72"/>
      <c r="AZ1645" s="72"/>
      <c r="BA1645" s="72"/>
      <c r="BB1645" s="72"/>
      <c r="BC1645" s="72"/>
      <c r="BD1645" s="72"/>
      <c r="BE1645" s="72"/>
      <c r="BF1645" s="72"/>
      <c r="BG1645" s="72"/>
      <c r="BH1645" s="72"/>
      <c r="BI1645" s="72"/>
      <c r="BJ1645" s="72"/>
      <c r="BK1645" s="72"/>
      <c r="BL1645" s="72"/>
    </row>
    <row r="1646" spans="27:64" x14ac:dyDescent="0.2">
      <c r="AA1646" s="72"/>
      <c r="AB1646" s="72"/>
      <c r="AC1646" s="72"/>
      <c r="AD1646" s="72"/>
      <c r="AE1646" s="72"/>
      <c r="AG1646" s="127"/>
      <c r="AN1646" s="72"/>
      <c r="AO1646" s="72"/>
      <c r="AP1646" s="72"/>
      <c r="AQ1646" s="72"/>
      <c r="AR1646" s="72"/>
      <c r="AS1646" s="72"/>
      <c r="AT1646" s="72"/>
      <c r="AU1646" s="72"/>
      <c r="AV1646" s="72"/>
    </row>
    <row r="1647" spans="27:64" x14ac:dyDescent="0.2">
      <c r="AA1647" s="72"/>
      <c r="AB1647" s="72"/>
      <c r="AC1647" s="72"/>
      <c r="AD1647" s="72"/>
      <c r="AE1647" s="72"/>
      <c r="AG1647" s="127"/>
      <c r="AN1647" s="72"/>
      <c r="AO1647" s="72"/>
      <c r="AP1647" s="72"/>
      <c r="AQ1647" s="72"/>
      <c r="AR1647" s="72"/>
      <c r="AS1647" s="72"/>
      <c r="AT1647" s="72"/>
      <c r="AU1647" s="72"/>
      <c r="AV1647" s="72"/>
    </row>
    <row r="1648" spans="27:64" x14ac:dyDescent="0.2">
      <c r="AA1648" s="72"/>
      <c r="AB1648" s="72"/>
      <c r="AC1648" s="72"/>
      <c r="AD1648" s="72"/>
      <c r="AE1648" s="72"/>
      <c r="AG1648" s="127"/>
      <c r="AN1648" s="72"/>
      <c r="AO1648" s="72"/>
      <c r="AP1648" s="72"/>
      <c r="AQ1648" s="72"/>
      <c r="AR1648" s="72"/>
      <c r="AS1648" s="72"/>
      <c r="AT1648" s="72"/>
      <c r="AU1648" s="72"/>
    </row>
    <row r="1649" spans="27:64" x14ac:dyDescent="0.2">
      <c r="AA1649" s="72"/>
      <c r="AB1649" s="72"/>
      <c r="AC1649" s="72"/>
      <c r="AD1649" s="72"/>
      <c r="AE1649" s="72"/>
      <c r="AG1649" s="127"/>
      <c r="AN1649" s="72"/>
      <c r="AO1649" s="72"/>
      <c r="AP1649" s="72"/>
      <c r="AQ1649" s="72"/>
      <c r="AR1649" s="72"/>
      <c r="AS1649" s="72"/>
      <c r="AT1649" s="72"/>
      <c r="AU1649" s="72"/>
    </row>
    <row r="1650" spans="27:64" x14ac:dyDescent="0.2">
      <c r="AA1650" s="72"/>
      <c r="AB1650" s="72"/>
      <c r="AC1650" s="72"/>
      <c r="AD1650" s="72"/>
      <c r="AE1650" s="72"/>
      <c r="AG1650" s="127"/>
      <c r="AN1650" s="72"/>
      <c r="AO1650" s="72"/>
      <c r="AP1650" s="72"/>
      <c r="AQ1650" s="72"/>
      <c r="AR1650" s="72"/>
      <c r="AS1650" s="72"/>
      <c r="AT1650" s="72"/>
      <c r="AU1650" s="72"/>
    </row>
    <row r="1651" spans="27:64" x14ac:dyDescent="0.2">
      <c r="AA1651" s="72"/>
      <c r="AB1651" s="72"/>
      <c r="AC1651" s="72"/>
      <c r="AD1651" s="72"/>
      <c r="AE1651" s="72"/>
      <c r="AG1651" s="127"/>
      <c r="AN1651" s="72"/>
      <c r="AO1651" s="72"/>
      <c r="AP1651" s="72"/>
      <c r="AQ1651" s="72"/>
      <c r="AR1651" s="72"/>
      <c r="AS1651" s="72"/>
      <c r="AT1651" s="72"/>
      <c r="AU1651" s="72"/>
    </row>
    <row r="1652" spans="27:64" x14ac:dyDescent="0.2">
      <c r="AA1652" s="72"/>
      <c r="AB1652" s="72"/>
      <c r="AC1652" s="72"/>
      <c r="AD1652" s="72"/>
      <c r="AE1652" s="72"/>
      <c r="AG1652" s="127"/>
      <c r="AN1652" s="72"/>
      <c r="AO1652" s="72"/>
      <c r="AP1652" s="72"/>
      <c r="AQ1652" s="72"/>
      <c r="AR1652" s="72"/>
      <c r="AS1652" s="72"/>
      <c r="AT1652" s="72"/>
      <c r="AU1652" s="72"/>
    </row>
    <row r="1653" spans="27:64" x14ac:dyDescent="0.2">
      <c r="AA1653" s="72"/>
      <c r="AB1653" s="72"/>
      <c r="AC1653" s="72"/>
      <c r="AD1653" s="72"/>
      <c r="AE1653" s="72"/>
      <c r="AG1653" s="127"/>
      <c r="AN1653" s="72"/>
      <c r="AO1653" s="72"/>
      <c r="AP1653" s="72"/>
      <c r="AQ1653" s="72"/>
      <c r="AR1653" s="72"/>
      <c r="AS1653" s="72"/>
      <c r="AT1653" s="72"/>
      <c r="AU1653" s="72"/>
    </row>
    <row r="1654" spans="27:64" x14ac:dyDescent="0.2">
      <c r="AA1654" s="72"/>
      <c r="AB1654" s="72"/>
      <c r="AC1654" s="72"/>
      <c r="AD1654" s="72"/>
      <c r="AE1654" s="72"/>
      <c r="AG1654" s="127"/>
      <c r="AN1654" s="72"/>
      <c r="AO1654" s="72"/>
      <c r="AP1654" s="72"/>
      <c r="AQ1654" s="72"/>
      <c r="AR1654" s="72"/>
      <c r="AS1654" s="72"/>
      <c r="AT1654" s="72"/>
      <c r="AU1654" s="72"/>
    </row>
    <row r="1655" spans="27:64" x14ac:dyDescent="0.2">
      <c r="AA1655" s="72"/>
      <c r="AB1655" s="72"/>
      <c r="AC1655" s="72"/>
      <c r="AD1655" s="72"/>
      <c r="AE1655" s="72"/>
      <c r="AG1655" s="127"/>
      <c r="AN1655" s="72"/>
      <c r="AO1655" s="72"/>
      <c r="AP1655" s="72"/>
      <c r="AQ1655" s="72"/>
      <c r="AR1655" s="72"/>
      <c r="AS1655" s="72"/>
      <c r="AT1655" s="72"/>
      <c r="AU1655" s="72"/>
      <c r="AV1655" s="72"/>
    </row>
    <row r="1656" spans="27:64" x14ac:dyDescent="0.2">
      <c r="AA1656" s="72"/>
      <c r="AB1656" s="72"/>
      <c r="AC1656" s="72"/>
      <c r="AD1656" s="72"/>
      <c r="AE1656" s="72"/>
      <c r="AG1656" s="127"/>
      <c r="AN1656" s="72"/>
      <c r="AO1656" s="72"/>
      <c r="AP1656" s="72"/>
      <c r="AQ1656" s="72"/>
      <c r="AR1656" s="72"/>
      <c r="AS1656" s="72"/>
      <c r="AT1656" s="72"/>
      <c r="AU1656" s="72"/>
      <c r="AV1656" s="72"/>
      <c r="AW1656" s="72"/>
      <c r="AX1656" s="72"/>
      <c r="AY1656" s="72"/>
      <c r="AZ1656" s="72"/>
      <c r="BA1656" s="72"/>
      <c r="BB1656" s="72"/>
      <c r="BC1656" s="72"/>
      <c r="BD1656" s="72"/>
      <c r="BE1656" s="72"/>
      <c r="BF1656" s="72"/>
      <c r="BG1656" s="72"/>
      <c r="BH1656" s="72"/>
      <c r="BI1656" s="72"/>
      <c r="BJ1656" s="72"/>
      <c r="BK1656" s="72"/>
      <c r="BL1656" s="72"/>
    </row>
    <row r="1657" spans="27:64" x14ac:dyDescent="0.2">
      <c r="AA1657" s="72"/>
      <c r="AB1657" s="72"/>
      <c r="AC1657" s="72"/>
      <c r="AD1657" s="72"/>
      <c r="AE1657" s="72"/>
      <c r="AG1657" s="127"/>
      <c r="AN1657" s="72"/>
      <c r="AO1657" s="72"/>
      <c r="AP1657" s="72"/>
      <c r="AQ1657" s="72"/>
      <c r="AR1657" s="72"/>
      <c r="AS1657" s="72"/>
      <c r="AT1657" s="72"/>
      <c r="AU1657" s="72"/>
    </row>
    <row r="1658" spans="27:64" x14ac:dyDescent="0.2">
      <c r="AA1658" s="72"/>
      <c r="AB1658" s="72"/>
      <c r="AC1658" s="72"/>
      <c r="AD1658" s="72"/>
      <c r="AE1658" s="72"/>
      <c r="AG1658" s="127"/>
      <c r="AN1658" s="72"/>
      <c r="AO1658" s="72"/>
      <c r="AP1658" s="72"/>
      <c r="AQ1658" s="72"/>
      <c r="AR1658" s="72"/>
      <c r="AS1658" s="72"/>
      <c r="AT1658" s="72"/>
      <c r="AU1658" s="72"/>
    </row>
    <row r="1659" spans="27:64" x14ac:dyDescent="0.2">
      <c r="AA1659" s="72"/>
      <c r="AB1659" s="72"/>
      <c r="AC1659" s="72"/>
      <c r="AD1659" s="72"/>
      <c r="AE1659" s="72"/>
      <c r="AG1659" s="127"/>
      <c r="AN1659" s="72"/>
      <c r="AO1659" s="72"/>
      <c r="AP1659" s="72"/>
      <c r="AQ1659" s="72"/>
      <c r="AR1659" s="72"/>
      <c r="AS1659" s="72"/>
      <c r="AT1659" s="72"/>
      <c r="AU1659" s="72"/>
    </row>
    <row r="1660" spans="27:64" x14ac:dyDescent="0.2">
      <c r="AA1660" s="72"/>
      <c r="AB1660" s="72"/>
      <c r="AC1660" s="72"/>
      <c r="AD1660" s="72"/>
      <c r="AE1660" s="72"/>
      <c r="AG1660" s="127"/>
      <c r="AN1660" s="72"/>
      <c r="AO1660" s="72"/>
      <c r="AP1660" s="72"/>
      <c r="AQ1660" s="72"/>
      <c r="AR1660" s="72"/>
      <c r="AS1660" s="72"/>
      <c r="AT1660" s="72"/>
      <c r="AU1660" s="72"/>
    </row>
    <row r="1661" spans="27:64" x14ac:dyDescent="0.2">
      <c r="AA1661" s="72"/>
      <c r="AB1661" s="72"/>
      <c r="AC1661" s="72"/>
      <c r="AD1661" s="72"/>
      <c r="AE1661" s="72"/>
      <c r="AG1661" s="127"/>
      <c r="AN1661" s="72"/>
      <c r="AO1661" s="72"/>
      <c r="AP1661" s="72"/>
      <c r="AQ1661" s="72"/>
      <c r="AR1661" s="72"/>
      <c r="AS1661" s="72"/>
      <c r="AT1661" s="72"/>
      <c r="AU1661" s="72"/>
      <c r="AV1661" s="72"/>
      <c r="AW1661" s="72"/>
      <c r="AX1661" s="72"/>
      <c r="AY1661" s="72"/>
      <c r="AZ1661" s="72"/>
      <c r="BA1661" s="72"/>
      <c r="BB1661" s="72"/>
      <c r="BC1661" s="72"/>
      <c r="BD1661" s="72"/>
      <c r="BE1661" s="72"/>
      <c r="BF1661" s="72"/>
      <c r="BG1661" s="72"/>
      <c r="BH1661" s="72"/>
      <c r="BI1661" s="72"/>
      <c r="BJ1661" s="72"/>
      <c r="BK1661" s="72"/>
      <c r="BL1661" s="72"/>
    </row>
    <row r="1662" spans="27:64" x14ac:dyDescent="0.2">
      <c r="AA1662" s="72"/>
      <c r="AB1662" s="72"/>
      <c r="AC1662" s="72"/>
      <c r="AD1662" s="72"/>
      <c r="AE1662" s="72"/>
      <c r="AG1662" s="127"/>
      <c r="AN1662" s="72"/>
      <c r="AO1662" s="72"/>
      <c r="AP1662" s="72"/>
      <c r="AQ1662" s="72"/>
      <c r="AR1662" s="72"/>
      <c r="AS1662" s="72"/>
      <c r="AT1662" s="72"/>
      <c r="AU1662" s="72"/>
    </row>
    <row r="1663" spans="27:64" x14ac:dyDescent="0.2">
      <c r="AA1663" s="72"/>
      <c r="AB1663" s="72"/>
      <c r="AC1663" s="72"/>
      <c r="AD1663" s="72"/>
      <c r="AE1663" s="72"/>
      <c r="AG1663" s="127"/>
      <c r="AN1663" s="72"/>
      <c r="AO1663" s="72"/>
      <c r="AP1663" s="72"/>
      <c r="AQ1663" s="72"/>
      <c r="AR1663" s="72"/>
      <c r="AS1663" s="72"/>
      <c r="AT1663" s="72"/>
      <c r="AU1663" s="72"/>
    </row>
    <row r="1664" spans="27:64" x14ac:dyDescent="0.2">
      <c r="AA1664" s="72"/>
      <c r="AB1664" s="72"/>
      <c r="AC1664" s="72"/>
      <c r="AD1664" s="72"/>
      <c r="AE1664" s="72"/>
      <c r="AG1664" s="127"/>
      <c r="AN1664" s="72"/>
      <c r="AO1664" s="72"/>
      <c r="AP1664" s="72"/>
      <c r="AQ1664" s="72"/>
      <c r="AR1664" s="72"/>
      <c r="AS1664" s="72"/>
      <c r="AT1664" s="72"/>
      <c r="AU1664" s="72"/>
      <c r="AV1664" s="72"/>
      <c r="AX1664" s="72"/>
    </row>
    <row r="1665" spans="27:64" x14ac:dyDescent="0.2">
      <c r="AA1665" s="72"/>
      <c r="AB1665" s="72"/>
      <c r="AC1665" s="72"/>
      <c r="AD1665" s="72"/>
      <c r="AE1665" s="72"/>
      <c r="AG1665" s="127"/>
      <c r="AN1665" s="72"/>
      <c r="AO1665" s="72"/>
      <c r="AP1665" s="72"/>
      <c r="AQ1665" s="72"/>
      <c r="AR1665" s="72"/>
      <c r="AS1665" s="72"/>
      <c r="AT1665" s="72"/>
      <c r="AU1665" s="72"/>
      <c r="AV1665" s="72"/>
      <c r="AX1665" s="72"/>
      <c r="AY1665" s="72"/>
      <c r="AZ1665" s="72"/>
      <c r="BA1665" s="72"/>
      <c r="BB1665" s="72"/>
      <c r="BC1665" s="72"/>
      <c r="BD1665" s="72"/>
      <c r="BE1665" s="72"/>
      <c r="BF1665" s="72"/>
      <c r="BG1665" s="72"/>
      <c r="BH1665" s="72"/>
      <c r="BI1665" s="72"/>
      <c r="BJ1665" s="72"/>
      <c r="BK1665" s="72"/>
      <c r="BL1665" s="72"/>
    </row>
    <row r="1666" spans="27:64" x14ac:dyDescent="0.2">
      <c r="AA1666" s="72"/>
      <c r="AB1666" s="72"/>
      <c r="AC1666" s="72"/>
      <c r="AD1666" s="72"/>
      <c r="AE1666" s="72"/>
      <c r="AG1666" s="127"/>
      <c r="AN1666" s="72"/>
      <c r="AO1666" s="72"/>
      <c r="AP1666" s="72"/>
      <c r="AQ1666" s="72"/>
      <c r="AR1666" s="72"/>
      <c r="AS1666" s="72"/>
      <c r="AT1666" s="72"/>
      <c r="AU1666" s="72"/>
      <c r="AV1666" s="72"/>
      <c r="AW1666" s="72"/>
      <c r="AX1666" s="72"/>
      <c r="AY1666" s="72"/>
      <c r="AZ1666" s="72"/>
      <c r="BA1666" s="72"/>
      <c r="BB1666" s="72"/>
      <c r="BC1666" s="72"/>
      <c r="BD1666" s="72"/>
      <c r="BE1666" s="72"/>
      <c r="BF1666" s="72"/>
      <c r="BG1666" s="72"/>
      <c r="BH1666" s="72"/>
      <c r="BI1666" s="72"/>
      <c r="BJ1666" s="72"/>
      <c r="BK1666" s="72"/>
      <c r="BL1666" s="72"/>
    </row>
    <row r="1667" spans="27:64" x14ac:dyDescent="0.2">
      <c r="AA1667" s="72"/>
      <c r="AB1667" s="72"/>
      <c r="AC1667" s="72"/>
      <c r="AD1667" s="72"/>
      <c r="AE1667" s="72"/>
      <c r="AG1667" s="127"/>
      <c r="AN1667" s="72"/>
      <c r="AO1667" s="72"/>
      <c r="AP1667" s="72"/>
      <c r="AQ1667" s="72"/>
      <c r="AR1667" s="72"/>
      <c r="AS1667" s="72"/>
      <c r="AT1667" s="72"/>
      <c r="AU1667" s="72"/>
      <c r="AV1667" s="72"/>
    </row>
    <row r="1668" spans="27:64" x14ac:dyDescent="0.2">
      <c r="AA1668" s="72"/>
      <c r="AB1668" s="72"/>
      <c r="AC1668" s="72"/>
      <c r="AD1668" s="72"/>
      <c r="AE1668" s="72"/>
      <c r="AG1668" s="127"/>
      <c r="AN1668" s="72"/>
      <c r="AO1668" s="72"/>
      <c r="AP1668" s="72"/>
      <c r="AQ1668" s="72"/>
      <c r="AR1668" s="72"/>
      <c r="AS1668" s="72"/>
      <c r="AT1668" s="72"/>
      <c r="AU1668" s="72"/>
    </row>
    <row r="1669" spans="27:64" x14ac:dyDescent="0.2">
      <c r="AA1669" s="72"/>
      <c r="AB1669" s="72"/>
      <c r="AC1669" s="72"/>
      <c r="AD1669" s="72"/>
      <c r="AE1669" s="72"/>
      <c r="AG1669" s="127"/>
      <c r="AN1669" s="72"/>
      <c r="AO1669" s="72"/>
      <c r="AP1669" s="72"/>
      <c r="AQ1669" s="72"/>
      <c r="AR1669" s="72"/>
      <c r="AS1669" s="72"/>
      <c r="AT1669" s="72"/>
      <c r="AU1669" s="72"/>
      <c r="AV1669" s="72"/>
    </row>
    <row r="1670" spans="27:64" x14ac:dyDescent="0.2">
      <c r="AA1670" s="72"/>
      <c r="AB1670" s="72"/>
      <c r="AC1670" s="72"/>
      <c r="AD1670" s="72"/>
      <c r="AE1670" s="72"/>
      <c r="AG1670" s="127"/>
      <c r="AN1670" s="72"/>
      <c r="AO1670" s="72"/>
      <c r="AP1670" s="72"/>
      <c r="AQ1670" s="72"/>
      <c r="AR1670" s="72"/>
      <c r="AS1670" s="72"/>
      <c r="AT1670" s="72"/>
      <c r="AU1670" s="72"/>
      <c r="AV1670" s="72"/>
    </row>
    <row r="1671" spans="27:64" x14ac:dyDescent="0.2">
      <c r="AA1671" s="72"/>
      <c r="AB1671" s="72"/>
      <c r="AC1671" s="72"/>
      <c r="AD1671" s="72"/>
      <c r="AE1671" s="72"/>
      <c r="AG1671" s="127"/>
      <c r="AN1671" s="72"/>
      <c r="AO1671" s="72"/>
      <c r="AP1671" s="72"/>
      <c r="AQ1671" s="72"/>
      <c r="AR1671" s="72"/>
      <c r="AS1671" s="72"/>
      <c r="AT1671" s="72"/>
      <c r="AU1671" s="72"/>
    </row>
    <row r="1672" spans="27:64" x14ac:dyDescent="0.2">
      <c r="AA1672" s="72"/>
      <c r="AB1672" s="72"/>
      <c r="AC1672" s="72"/>
      <c r="AD1672" s="72"/>
      <c r="AE1672" s="72"/>
      <c r="AG1672" s="127"/>
      <c r="AN1672" s="72"/>
      <c r="AO1672" s="72"/>
      <c r="AP1672" s="72"/>
      <c r="AQ1672" s="72"/>
      <c r="AR1672" s="72"/>
      <c r="AS1672" s="72"/>
      <c r="AT1672" s="72"/>
      <c r="AU1672" s="72"/>
      <c r="AV1672" s="72"/>
      <c r="AX1672" s="72"/>
    </row>
    <row r="1673" spans="27:64" x14ac:dyDescent="0.2">
      <c r="AA1673" s="72"/>
      <c r="AB1673" s="72"/>
      <c r="AC1673" s="72"/>
      <c r="AD1673" s="72"/>
      <c r="AE1673" s="72"/>
      <c r="AG1673" s="127"/>
      <c r="AN1673" s="72"/>
      <c r="AO1673" s="72"/>
      <c r="AP1673" s="72"/>
      <c r="AQ1673" s="72"/>
      <c r="AR1673" s="72"/>
      <c r="AS1673" s="72"/>
      <c r="AT1673" s="72"/>
      <c r="AU1673" s="72"/>
    </row>
    <row r="1674" spans="27:64" x14ac:dyDescent="0.2">
      <c r="AA1674" s="72"/>
      <c r="AB1674" s="72"/>
      <c r="AC1674" s="72"/>
      <c r="AD1674" s="72"/>
      <c r="AE1674" s="72"/>
      <c r="AG1674" s="127"/>
      <c r="AN1674" s="72"/>
      <c r="AO1674" s="72"/>
      <c r="AP1674" s="72"/>
      <c r="AQ1674" s="72"/>
      <c r="AR1674" s="72"/>
      <c r="AS1674" s="72"/>
      <c r="AT1674" s="72"/>
      <c r="AU1674" s="72"/>
    </row>
    <row r="1675" spans="27:64" x14ac:dyDescent="0.2">
      <c r="AA1675" s="72"/>
      <c r="AB1675" s="72"/>
      <c r="AC1675" s="72"/>
      <c r="AD1675" s="72"/>
      <c r="AE1675" s="72"/>
      <c r="AG1675" s="127"/>
      <c r="AN1675" s="72"/>
      <c r="AO1675" s="72"/>
      <c r="AP1675" s="72"/>
      <c r="AQ1675" s="72"/>
      <c r="AR1675" s="72"/>
      <c r="AS1675" s="72"/>
      <c r="AT1675" s="72"/>
      <c r="AU1675" s="72"/>
    </row>
    <row r="1676" spans="27:64" x14ac:dyDescent="0.2">
      <c r="AA1676" s="72"/>
      <c r="AB1676" s="72"/>
      <c r="AC1676" s="72"/>
      <c r="AD1676" s="72"/>
      <c r="AE1676" s="72"/>
      <c r="AG1676" s="127"/>
      <c r="AN1676" s="72"/>
      <c r="AO1676" s="72"/>
      <c r="AP1676" s="72"/>
      <c r="AQ1676" s="72"/>
      <c r="AR1676" s="72"/>
      <c r="AS1676" s="72"/>
      <c r="AT1676" s="72"/>
      <c r="AU1676" s="72"/>
      <c r="AV1676" s="72"/>
      <c r="AX1676" s="72"/>
    </row>
    <row r="1677" spans="27:64" x14ac:dyDescent="0.2">
      <c r="AA1677" s="72"/>
      <c r="AB1677" s="72"/>
      <c r="AC1677" s="72"/>
      <c r="AD1677" s="72"/>
      <c r="AE1677" s="72"/>
      <c r="AG1677" s="127"/>
      <c r="AN1677" s="72"/>
      <c r="AO1677" s="72"/>
      <c r="AP1677" s="72"/>
      <c r="AQ1677" s="72"/>
      <c r="AR1677" s="72"/>
      <c r="AS1677" s="72"/>
      <c r="AT1677" s="72"/>
      <c r="AU1677" s="72"/>
      <c r="AV1677" s="72"/>
    </row>
    <row r="1678" spans="27:64" x14ac:dyDescent="0.2">
      <c r="AA1678" s="72"/>
      <c r="AB1678" s="72"/>
      <c r="AC1678" s="72"/>
      <c r="AD1678" s="72"/>
      <c r="AE1678" s="72"/>
      <c r="AG1678" s="127"/>
      <c r="AN1678" s="72"/>
      <c r="AO1678" s="72"/>
      <c r="AP1678" s="72"/>
      <c r="AQ1678" s="72"/>
      <c r="AR1678" s="72"/>
      <c r="AS1678" s="72"/>
      <c r="AT1678" s="72"/>
      <c r="AU1678" s="72"/>
      <c r="AV1678" s="72"/>
      <c r="AW1678" s="72"/>
      <c r="AX1678" s="72"/>
      <c r="AY1678" s="72"/>
      <c r="AZ1678" s="72"/>
      <c r="BA1678" s="72"/>
      <c r="BB1678" s="72"/>
      <c r="BC1678" s="72"/>
      <c r="BD1678" s="72"/>
      <c r="BE1678" s="72"/>
      <c r="BF1678" s="72"/>
      <c r="BG1678" s="72"/>
      <c r="BH1678" s="72"/>
      <c r="BI1678" s="72"/>
      <c r="BJ1678" s="72"/>
      <c r="BK1678" s="72"/>
      <c r="BL1678" s="72"/>
    </row>
    <row r="1679" spans="27:64" x14ac:dyDescent="0.2">
      <c r="AA1679" s="72"/>
      <c r="AB1679" s="72"/>
      <c r="AC1679" s="72"/>
      <c r="AD1679" s="72"/>
      <c r="AE1679" s="72"/>
      <c r="AG1679" s="127"/>
      <c r="AN1679" s="72"/>
      <c r="AO1679" s="72"/>
      <c r="AP1679" s="72"/>
      <c r="AQ1679" s="72"/>
      <c r="AR1679" s="72"/>
      <c r="AS1679" s="72"/>
      <c r="AT1679" s="72"/>
      <c r="AU1679" s="72"/>
      <c r="AV1679" s="72"/>
      <c r="AW1679" s="72"/>
      <c r="AX1679" s="72"/>
      <c r="AY1679" s="72"/>
      <c r="AZ1679" s="72"/>
      <c r="BA1679" s="72"/>
      <c r="BB1679" s="72"/>
      <c r="BC1679" s="72"/>
      <c r="BD1679" s="72"/>
      <c r="BE1679" s="72"/>
      <c r="BF1679" s="72"/>
      <c r="BG1679" s="72"/>
      <c r="BH1679" s="72"/>
      <c r="BI1679" s="72"/>
      <c r="BJ1679" s="72"/>
      <c r="BK1679" s="72"/>
      <c r="BL1679" s="72"/>
    </row>
    <row r="1680" spans="27:64" x14ac:dyDescent="0.2">
      <c r="AA1680" s="72"/>
      <c r="AB1680" s="72"/>
      <c r="AC1680" s="72"/>
      <c r="AD1680" s="72"/>
      <c r="AE1680" s="72"/>
      <c r="AG1680" s="127"/>
      <c r="AN1680" s="72"/>
      <c r="AO1680" s="72"/>
      <c r="AP1680" s="72"/>
      <c r="AQ1680" s="72"/>
      <c r="AR1680" s="72"/>
      <c r="AS1680" s="72"/>
      <c r="AT1680" s="72"/>
      <c r="AU1680" s="72"/>
      <c r="AV1680" s="72"/>
      <c r="AW1680" s="72"/>
      <c r="AX1680" s="72"/>
      <c r="AY1680" s="72"/>
      <c r="AZ1680" s="72"/>
      <c r="BA1680" s="72"/>
      <c r="BB1680" s="72"/>
      <c r="BC1680" s="72"/>
      <c r="BD1680" s="72"/>
      <c r="BE1680" s="72"/>
      <c r="BF1680" s="72"/>
      <c r="BG1680" s="72"/>
      <c r="BH1680" s="72"/>
      <c r="BI1680" s="72"/>
      <c r="BJ1680" s="72"/>
      <c r="BK1680" s="72"/>
      <c r="BL1680" s="72"/>
    </row>
    <row r="1681" spans="27:64" x14ac:dyDescent="0.2">
      <c r="AA1681" s="72"/>
      <c r="AB1681" s="72"/>
      <c r="AC1681" s="72"/>
      <c r="AD1681" s="72"/>
      <c r="AE1681" s="72"/>
      <c r="AG1681" s="127"/>
      <c r="AN1681" s="72"/>
      <c r="AO1681" s="72"/>
      <c r="AP1681" s="72"/>
      <c r="AQ1681" s="72"/>
      <c r="AR1681" s="72"/>
      <c r="AS1681" s="72"/>
      <c r="AT1681" s="72"/>
      <c r="AU1681" s="72"/>
      <c r="AV1681" s="72"/>
      <c r="AW1681" s="72"/>
      <c r="AX1681" s="72"/>
      <c r="AY1681" s="72"/>
      <c r="AZ1681" s="72"/>
      <c r="BA1681" s="72"/>
      <c r="BB1681" s="72"/>
      <c r="BC1681" s="72"/>
      <c r="BD1681" s="72"/>
      <c r="BE1681" s="72"/>
      <c r="BF1681" s="72"/>
      <c r="BG1681" s="72"/>
      <c r="BH1681" s="72"/>
      <c r="BI1681" s="72"/>
      <c r="BJ1681" s="72"/>
      <c r="BK1681" s="72"/>
      <c r="BL1681" s="72"/>
    </row>
    <row r="1682" spans="27:64" x14ac:dyDescent="0.2">
      <c r="AA1682" s="72"/>
      <c r="AB1682" s="72"/>
      <c r="AC1682" s="72"/>
      <c r="AD1682" s="72"/>
      <c r="AE1682" s="72"/>
      <c r="AG1682" s="127"/>
      <c r="AN1682" s="72"/>
      <c r="AO1682" s="72"/>
      <c r="AP1682" s="72"/>
      <c r="AQ1682" s="72"/>
      <c r="AR1682" s="72"/>
      <c r="AS1682" s="72"/>
      <c r="AT1682" s="72"/>
      <c r="AU1682" s="72"/>
      <c r="AV1682" s="72"/>
      <c r="AX1682" s="72"/>
    </row>
    <row r="1683" spans="27:64" x14ac:dyDescent="0.2">
      <c r="AA1683" s="72"/>
      <c r="AB1683" s="72"/>
      <c r="AC1683" s="72"/>
      <c r="AD1683" s="72"/>
      <c r="AE1683" s="72"/>
      <c r="AG1683" s="127"/>
      <c r="AN1683" s="72"/>
      <c r="AO1683" s="72"/>
      <c r="AP1683" s="72"/>
      <c r="AQ1683" s="72"/>
      <c r="AR1683" s="72"/>
      <c r="AS1683" s="72"/>
      <c r="AT1683" s="72"/>
      <c r="AU1683" s="72"/>
      <c r="AV1683" s="72"/>
      <c r="AW1683" s="72"/>
      <c r="AX1683" s="72"/>
      <c r="AY1683" s="72"/>
      <c r="AZ1683" s="72"/>
      <c r="BA1683" s="72"/>
      <c r="BB1683" s="72"/>
      <c r="BC1683" s="72"/>
      <c r="BD1683" s="72"/>
      <c r="BE1683" s="72"/>
      <c r="BF1683" s="72"/>
      <c r="BG1683" s="72"/>
      <c r="BH1683" s="72"/>
      <c r="BI1683" s="72"/>
      <c r="BJ1683" s="72"/>
      <c r="BK1683" s="72"/>
      <c r="BL1683" s="72"/>
    </row>
    <row r="1684" spans="27:64" x14ac:dyDescent="0.2">
      <c r="AA1684" s="72"/>
      <c r="AB1684" s="72"/>
      <c r="AC1684" s="72"/>
      <c r="AD1684" s="72"/>
      <c r="AE1684" s="72"/>
      <c r="AG1684" s="127"/>
      <c r="AN1684" s="72"/>
      <c r="AO1684" s="72"/>
      <c r="AP1684" s="72"/>
      <c r="AQ1684" s="72"/>
      <c r="AR1684" s="72"/>
      <c r="AS1684" s="72"/>
      <c r="AT1684" s="72"/>
      <c r="AU1684" s="72"/>
      <c r="AV1684" s="72"/>
      <c r="AW1684" s="72"/>
      <c r="AX1684" s="72"/>
      <c r="AY1684" s="72"/>
      <c r="AZ1684" s="72"/>
      <c r="BA1684" s="72"/>
      <c r="BB1684" s="72"/>
      <c r="BC1684" s="72"/>
      <c r="BD1684" s="72"/>
      <c r="BE1684" s="72"/>
      <c r="BF1684" s="72"/>
      <c r="BG1684" s="72"/>
      <c r="BH1684" s="72"/>
      <c r="BI1684" s="72"/>
      <c r="BJ1684" s="72"/>
      <c r="BK1684" s="72"/>
      <c r="BL1684" s="72"/>
    </row>
    <row r="1685" spans="27:64" x14ac:dyDescent="0.2">
      <c r="AA1685" s="72"/>
      <c r="AB1685" s="72"/>
      <c r="AC1685" s="72"/>
      <c r="AD1685" s="72"/>
      <c r="AE1685" s="72"/>
      <c r="AG1685" s="127"/>
      <c r="AN1685" s="72"/>
      <c r="AO1685" s="72"/>
      <c r="AP1685" s="72"/>
      <c r="AQ1685" s="72"/>
      <c r="AR1685" s="72"/>
      <c r="AS1685" s="72"/>
      <c r="AT1685" s="72"/>
      <c r="AU1685" s="72"/>
      <c r="AV1685" s="72"/>
      <c r="AX1685" s="72"/>
    </row>
    <row r="1686" spans="27:64" x14ac:dyDescent="0.2">
      <c r="AA1686" s="72"/>
      <c r="AB1686" s="72"/>
      <c r="AC1686" s="72"/>
      <c r="AD1686" s="72"/>
      <c r="AE1686" s="72"/>
      <c r="AG1686" s="127"/>
      <c r="AN1686" s="72"/>
      <c r="AO1686" s="72"/>
      <c r="AP1686" s="72"/>
      <c r="AQ1686" s="72"/>
      <c r="AR1686" s="72"/>
      <c r="AS1686" s="72"/>
      <c r="AT1686" s="72"/>
      <c r="AU1686" s="72"/>
      <c r="AV1686" s="72"/>
      <c r="AX1686" s="72"/>
    </row>
    <row r="1687" spans="27:64" x14ac:dyDescent="0.2">
      <c r="AA1687" s="72"/>
      <c r="AB1687" s="72"/>
      <c r="AC1687" s="72"/>
      <c r="AD1687" s="72"/>
      <c r="AE1687" s="72"/>
      <c r="AG1687" s="127"/>
      <c r="AN1687" s="72"/>
      <c r="AO1687" s="72"/>
      <c r="AP1687" s="72"/>
      <c r="AQ1687" s="72"/>
      <c r="AR1687" s="72"/>
      <c r="AS1687" s="72"/>
      <c r="AT1687" s="72"/>
      <c r="AU1687" s="72"/>
      <c r="AV1687" s="72"/>
      <c r="AX1687" s="72"/>
      <c r="AY1687" s="72"/>
      <c r="AZ1687" s="72"/>
      <c r="BA1687" s="72"/>
      <c r="BB1687" s="72"/>
      <c r="BC1687" s="72"/>
      <c r="BD1687" s="72"/>
      <c r="BE1687" s="72"/>
      <c r="BF1687" s="72"/>
      <c r="BG1687" s="72"/>
      <c r="BH1687" s="72"/>
      <c r="BI1687" s="72"/>
      <c r="BJ1687" s="72"/>
      <c r="BK1687" s="72"/>
      <c r="BL1687" s="72"/>
    </row>
    <row r="1688" spans="27:64" x14ac:dyDescent="0.2">
      <c r="AA1688" s="72"/>
      <c r="AB1688" s="72"/>
      <c r="AC1688" s="72"/>
      <c r="AD1688" s="72"/>
      <c r="AE1688" s="72"/>
      <c r="AG1688" s="127"/>
      <c r="AN1688" s="72"/>
      <c r="AO1688" s="72"/>
      <c r="AP1688" s="72"/>
      <c r="AQ1688" s="72"/>
      <c r="AR1688" s="72"/>
      <c r="AS1688" s="72"/>
      <c r="AT1688" s="72"/>
      <c r="AU1688" s="72"/>
      <c r="AV1688" s="72"/>
      <c r="AW1688" s="72"/>
      <c r="AX1688" s="72"/>
      <c r="AY1688" s="72"/>
      <c r="AZ1688" s="72"/>
      <c r="BA1688" s="72"/>
      <c r="BB1688" s="72"/>
      <c r="BC1688" s="72"/>
      <c r="BD1688" s="72"/>
      <c r="BE1688" s="72"/>
      <c r="BF1688" s="72"/>
      <c r="BG1688" s="72"/>
      <c r="BH1688" s="72"/>
      <c r="BI1688" s="72"/>
      <c r="BJ1688" s="72"/>
      <c r="BK1688" s="72"/>
      <c r="BL1688" s="72"/>
    </row>
    <row r="1689" spans="27:64" x14ac:dyDescent="0.2">
      <c r="AA1689" s="72"/>
      <c r="AB1689" s="72"/>
      <c r="AC1689" s="72"/>
      <c r="AD1689" s="72"/>
      <c r="AE1689" s="72"/>
      <c r="AG1689" s="127"/>
      <c r="AN1689" s="72"/>
      <c r="AO1689" s="72"/>
      <c r="AP1689" s="72"/>
      <c r="AQ1689" s="72"/>
      <c r="AR1689" s="72"/>
      <c r="AS1689" s="72"/>
      <c r="AT1689" s="72"/>
      <c r="AU1689" s="72"/>
      <c r="AV1689" s="72"/>
      <c r="AW1689" s="72"/>
      <c r="AX1689" s="72"/>
      <c r="AY1689" s="72"/>
      <c r="AZ1689" s="72"/>
      <c r="BA1689" s="72"/>
      <c r="BB1689" s="72"/>
      <c r="BC1689" s="72"/>
      <c r="BD1689" s="72"/>
      <c r="BE1689" s="72"/>
      <c r="BF1689" s="72"/>
      <c r="BG1689" s="72"/>
      <c r="BH1689" s="72"/>
      <c r="BI1689" s="72"/>
      <c r="BJ1689" s="72"/>
      <c r="BK1689" s="72"/>
      <c r="BL1689" s="72"/>
    </row>
    <row r="1690" spans="27:64" x14ac:dyDescent="0.2">
      <c r="AA1690" s="72"/>
      <c r="AB1690" s="72"/>
      <c r="AC1690" s="72"/>
      <c r="AD1690" s="72"/>
      <c r="AE1690" s="72"/>
      <c r="AG1690" s="127"/>
      <c r="AN1690" s="72"/>
      <c r="AO1690" s="72"/>
      <c r="AP1690" s="72"/>
      <c r="AQ1690" s="72"/>
      <c r="AR1690" s="72"/>
      <c r="AS1690" s="72"/>
      <c r="AT1690" s="72"/>
      <c r="AU1690" s="72"/>
      <c r="AV1690" s="72"/>
    </row>
    <row r="1691" spans="27:64" x14ac:dyDescent="0.2">
      <c r="AA1691" s="72"/>
      <c r="AB1691" s="72"/>
      <c r="AC1691" s="72"/>
      <c r="AD1691" s="72"/>
      <c r="AE1691" s="72"/>
      <c r="AG1691" s="127"/>
      <c r="AN1691" s="72"/>
      <c r="AO1691" s="72"/>
      <c r="AP1691" s="72"/>
      <c r="AQ1691" s="72"/>
      <c r="AR1691" s="72"/>
      <c r="AS1691" s="72"/>
      <c r="AT1691" s="72"/>
      <c r="AU1691" s="72"/>
      <c r="AV1691" s="72"/>
    </row>
    <row r="1692" spans="27:64" x14ac:dyDescent="0.2">
      <c r="AA1692" s="72"/>
      <c r="AB1692" s="72"/>
      <c r="AC1692" s="72"/>
      <c r="AD1692" s="72"/>
      <c r="AE1692" s="72"/>
      <c r="AG1692" s="127"/>
      <c r="AN1692" s="72"/>
      <c r="AO1692" s="72"/>
      <c r="AP1692" s="72"/>
      <c r="AQ1692" s="72"/>
      <c r="AR1692" s="72"/>
      <c r="AS1692" s="72"/>
      <c r="AT1692" s="72"/>
      <c r="AU1692" s="72"/>
      <c r="AV1692" s="72"/>
    </row>
    <row r="1693" spans="27:64" x14ac:dyDescent="0.2">
      <c r="AA1693" s="72"/>
      <c r="AB1693" s="72"/>
      <c r="AC1693" s="72"/>
      <c r="AD1693" s="72"/>
      <c r="AE1693" s="72"/>
      <c r="AG1693" s="127"/>
      <c r="AN1693" s="72"/>
      <c r="AO1693" s="72"/>
      <c r="AP1693" s="72"/>
      <c r="AQ1693" s="72"/>
      <c r="AR1693" s="72"/>
      <c r="AS1693" s="72"/>
      <c r="AT1693" s="72"/>
      <c r="AU1693" s="72"/>
      <c r="AV1693" s="72"/>
      <c r="AX1693" s="72"/>
    </row>
    <row r="1694" spans="27:64" x14ac:dyDescent="0.2">
      <c r="AA1694" s="72"/>
      <c r="AB1694" s="72"/>
      <c r="AC1694" s="72"/>
      <c r="AD1694" s="72"/>
      <c r="AE1694" s="72"/>
      <c r="AG1694" s="127"/>
      <c r="AN1694" s="72"/>
      <c r="AO1694" s="72"/>
      <c r="AP1694" s="72"/>
      <c r="AQ1694" s="72"/>
      <c r="AR1694" s="72"/>
      <c r="AS1694" s="72"/>
      <c r="AT1694" s="72"/>
      <c r="AU1694" s="72"/>
      <c r="AV1694" s="72"/>
      <c r="AW1694" s="72"/>
      <c r="AX1694" s="72"/>
      <c r="AY1694" s="72"/>
      <c r="AZ1694" s="72"/>
      <c r="BA1694" s="72"/>
      <c r="BB1694" s="72"/>
      <c r="BC1694" s="72"/>
      <c r="BD1694" s="72"/>
      <c r="BE1694" s="72"/>
      <c r="BF1694" s="72"/>
      <c r="BG1694" s="72"/>
      <c r="BH1694" s="72"/>
      <c r="BI1694" s="72"/>
      <c r="BJ1694" s="72"/>
      <c r="BK1694" s="72"/>
      <c r="BL1694" s="72"/>
    </row>
    <row r="1695" spans="27:64" x14ac:dyDescent="0.2">
      <c r="AA1695" s="72"/>
      <c r="AB1695" s="72"/>
      <c r="AC1695" s="72"/>
      <c r="AD1695" s="72"/>
      <c r="AE1695" s="72"/>
      <c r="AG1695" s="127"/>
      <c r="AN1695" s="72"/>
      <c r="AO1695" s="72"/>
      <c r="AP1695" s="72"/>
      <c r="AQ1695" s="72"/>
      <c r="AR1695" s="72"/>
      <c r="AS1695" s="72"/>
      <c r="AT1695" s="72"/>
      <c r="AU1695" s="72"/>
      <c r="AV1695" s="72"/>
      <c r="AW1695" s="72"/>
      <c r="AX1695" s="72"/>
      <c r="AY1695" s="72"/>
      <c r="AZ1695" s="72"/>
      <c r="BA1695" s="72"/>
      <c r="BB1695" s="72"/>
      <c r="BC1695" s="72"/>
      <c r="BD1695" s="72"/>
      <c r="BE1695" s="72"/>
      <c r="BF1695" s="72"/>
      <c r="BG1695" s="72"/>
      <c r="BH1695" s="72"/>
      <c r="BI1695" s="72"/>
      <c r="BJ1695" s="72"/>
      <c r="BK1695" s="72"/>
      <c r="BL1695" s="72"/>
    </row>
    <row r="1696" spans="27:64" x14ac:dyDescent="0.2">
      <c r="AA1696" s="72"/>
      <c r="AB1696" s="72"/>
      <c r="AC1696" s="72"/>
      <c r="AD1696" s="72"/>
      <c r="AE1696" s="72"/>
      <c r="AG1696" s="127"/>
      <c r="AN1696" s="72"/>
      <c r="AO1696" s="72"/>
      <c r="AP1696" s="72"/>
      <c r="AQ1696" s="72"/>
      <c r="AR1696" s="72"/>
      <c r="AS1696" s="72"/>
      <c r="AT1696" s="72"/>
      <c r="AU1696" s="72"/>
    </row>
    <row r="1697" spans="27:64" x14ac:dyDescent="0.2">
      <c r="AA1697" s="72"/>
      <c r="AB1697" s="72"/>
      <c r="AC1697" s="72"/>
      <c r="AD1697" s="72"/>
      <c r="AE1697" s="72"/>
      <c r="AG1697" s="127"/>
      <c r="AN1697" s="72"/>
      <c r="AO1697" s="72"/>
      <c r="AP1697" s="72"/>
      <c r="AQ1697" s="72"/>
      <c r="AR1697" s="72"/>
      <c r="AS1697" s="72"/>
      <c r="AT1697" s="72"/>
      <c r="AU1697" s="72"/>
      <c r="AV1697" s="72"/>
      <c r="AX1697" s="72"/>
    </row>
    <row r="1698" spans="27:64" x14ac:dyDescent="0.2">
      <c r="AA1698" s="72"/>
      <c r="AB1698" s="72"/>
      <c r="AC1698" s="72"/>
      <c r="AD1698" s="72"/>
      <c r="AE1698" s="72"/>
      <c r="AG1698" s="127"/>
      <c r="AN1698" s="72"/>
      <c r="AO1698" s="72"/>
      <c r="AP1698" s="72"/>
      <c r="AQ1698" s="72"/>
      <c r="AR1698" s="72"/>
      <c r="AS1698" s="72"/>
      <c r="AT1698" s="72"/>
      <c r="AU1698" s="72"/>
      <c r="AV1698" s="72"/>
    </row>
    <row r="1699" spans="27:64" x14ac:dyDescent="0.2">
      <c r="AA1699" s="72"/>
      <c r="AB1699" s="72"/>
      <c r="AC1699" s="72"/>
      <c r="AD1699" s="72"/>
      <c r="AE1699" s="72"/>
      <c r="AG1699" s="127"/>
      <c r="AN1699" s="72"/>
      <c r="AO1699" s="72"/>
      <c r="AP1699" s="72"/>
      <c r="AQ1699" s="72"/>
      <c r="AR1699" s="72"/>
      <c r="AS1699" s="72"/>
      <c r="AT1699" s="72"/>
      <c r="AU1699" s="72"/>
      <c r="AV1699" s="72"/>
    </row>
    <row r="1700" spans="27:64" x14ac:dyDescent="0.2">
      <c r="AA1700" s="72"/>
      <c r="AB1700" s="72"/>
      <c r="AC1700" s="72"/>
      <c r="AD1700" s="72"/>
      <c r="AE1700" s="72"/>
      <c r="AG1700" s="127"/>
      <c r="AN1700" s="72"/>
      <c r="AO1700" s="72"/>
      <c r="AP1700" s="72"/>
      <c r="AQ1700" s="72"/>
      <c r="AR1700" s="72"/>
      <c r="AS1700" s="72"/>
      <c r="AT1700" s="72"/>
      <c r="AU1700" s="72"/>
    </row>
    <row r="1701" spans="27:64" x14ac:dyDescent="0.2">
      <c r="AA1701" s="72"/>
      <c r="AB1701" s="72"/>
      <c r="AC1701" s="72"/>
      <c r="AD1701" s="72"/>
      <c r="AE1701" s="72"/>
      <c r="AG1701" s="127"/>
      <c r="AN1701" s="72"/>
      <c r="AO1701" s="72"/>
      <c r="AP1701" s="72"/>
      <c r="AQ1701" s="72"/>
      <c r="AR1701" s="72"/>
      <c r="AS1701" s="72"/>
      <c r="AT1701" s="72"/>
      <c r="AU1701" s="72"/>
    </row>
    <row r="1702" spans="27:64" x14ac:dyDescent="0.2">
      <c r="AA1702" s="72"/>
      <c r="AB1702" s="72"/>
      <c r="AC1702" s="72"/>
      <c r="AD1702" s="72"/>
      <c r="AE1702" s="72"/>
      <c r="AG1702" s="127"/>
      <c r="AN1702" s="72"/>
      <c r="AO1702" s="72"/>
      <c r="AP1702" s="72"/>
      <c r="AQ1702" s="72"/>
      <c r="AR1702" s="72"/>
      <c r="AS1702" s="72"/>
      <c r="AT1702" s="72"/>
      <c r="AU1702" s="72"/>
    </row>
    <row r="1703" spans="27:64" x14ac:dyDescent="0.2">
      <c r="AA1703" s="72"/>
      <c r="AB1703" s="72"/>
      <c r="AC1703" s="72"/>
      <c r="AD1703" s="72"/>
      <c r="AE1703" s="72"/>
      <c r="AG1703" s="127"/>
      <c r="AN1703" s="72"/>
      <c r="AO1703" s="72"/>
      <c r="AP1703" s="72"/>
      <c r="AQ1703" s="72"/>
      <c r="AR1703" s="72"/>
      <c r="AS1703" s="72"/>
      <c r="AT1703" s="72"/>
      <c r="AU1703" s="72"/>
    </row>
    <row r="1704" spans="27:64" x14ac:dyDescent="0.2">
      <c r="AA1704" s="72"/>
      <c r="AB1704" s="72"/>
      <c r="AC1704" s="72"/>
      <c r="AD1704" s="72"/>
      <c r="AE1704" s="72"/>
      <c r="AG1704" s="127"/>
      <c r="AN1704" s="72"/>
      <c r="AO1704" s="72"/>
      <c r="AP1704" s="72"/>
      <c r="AQ1704" s="72"/>
      <c r="AR1704" s="72"/>
      <c r="AS1704" s="72"/>
      <c r="AT1704" s="72"/>
      <c r="AU1704" s="72"/>
    </row>
    <row r="1705" spans="27:64" x14ac:dyDescent="0.2">
      <c r="AA1705" s="72"/>
      <c r="AB1705" s="72"/>
      <c r="AC1705" s="72"/>
      <c r="AD1705" s="72"/>
      <c r="AE1705" s="72"/>
      <c r="AG1705" s="127"/>
      <c r="AN1705" s="72"/>
      <c r="AO1705" s="72"/>
      <c r="AP1705" s="72"/>
      <c r="AQ1705" s="72"/>
      <c r="AR1705" s="72"/>
      <c r="AS1705" s="72"/>
      <c r="AT1705" s="72"/>
      <c r="AU1705" s="72"/>
    </row>
    <row r="1706" spans="27:64" x14ac:dyDescent="0.2">
      <c r="AA1706" s="72"/>
      <c r="AB1706" s="72"/>
      <c r="AC1706" s="72"/>
      <c r="AD1706" s="72"/>
      <c r="AE1706" s="72"/>
      <c r="AG1706" s="127"/>
      <c r="AN1706" s="72"/>
      <c r="AO1706" s="72"/>
      <c r="AP1706" s="72"/>
      <c r="AQ1706" s="72"/>
      <c r="AR1706" s="72"/>
      <c r="AS1706" s="72"/>
      <c r="AT1706" s="72"/>
      <c r="AU1706" s="72"/>
    </row>
    <row r="1707" spans="27:64" x14ac:dyDescent="0.2">
      <c r="AA1707" s="72"/>
      <c r="AB1707" s="72"/>
      <c r="AC1707" s="72"/>
      <c r="AD1707" s="72"/>
      <c r="AE1707" s="72"/>
      <c r="AG1707" s="127"/>
      <c r="AN1707" s="72"/>
      <c r="AO1707" s="72"/>
      <c r="AP1707" s="72"/>
      <c r="AQ1707" s="72"/>
      <c r="AR1707" s="72"/>
      <c r="AS1707" s="72"/>
      <c r="AT1707" s="72"/>
      <c r="AU1707" s="72"/>
    </row>
    <row r="1708" spans="27:64" x14ac:dyDescent="0.2">
      <c r="AA1708" s="72"/>
      <c r="AB1708" s="72"/>
      <c r="AC1708" s="72"/>
      <c r="AD1708" s="72"/>
      <c r="AE1708" s="72"/>
      <c r="AG1708" s="127"/>
      <c r="AN1708" s="72"/>
      <c r="AO1708" s="72"/>
      <c r="AP1708" s="72"/>
      <c r="AQ1708" s="72"/>
      <c r="AR1708" s="72"/>
      <c r="AS1708" s="72"/>
      <c r="AT1708" s="72"/>
      <c r="AU1708" s="72"/>
      <c r="AV1708" s="72"/>
    </row>
    <row r="1709" spans="27:64" x14ac:dyDescent="0.2">
      <c r="AA1709" s="72"/>
      <c r="AB1709" s="72"/>
      <c r="AC1709" s="72"/>
      <c r="AD1709" s="72"/>
      <c r="AE1709" s="72"/>
      <c r="AG1709" s="127"/>
      <c r="AN1709" s="72"/>
      <c r="AO1709" s="72"/>
      <c r="AP1709" s="72"/>
      <c r="AQ1709" s="72"/>
      <c r="AR1709" s="72"/>
      <c r="AS1709" s="72"/>
      <c r="AT1709" s="72"/>
      <c r="AU1709" s="72"/>
      <c r="AV1709" s="72"/>
      <c r="AW1709" s="72"/>
      <c r="AX1709" s="72"/>
      <c r="AY1709" s="72"/>
      <c r="AZ1709" s="72"/>
      <c r="BA1709" s="72"/>
      <c r="BB1709" s="72"/>
      <c r="BC1709" s="72"/>
      <c r="BD1709" s="72"/>
      <c r="BE1709" s="72"/>
      <c r="BF1709" s="72"/>
      <c r="BG1709" s="72"/>
      <c r="BH1709" s="72"/>
      <c r="BI1709" s="72"/>
      <c r="BJ1709" s="72"/>
      <c r="BK1709" s="72"/>
      <c r="BL1709" s="72"/>
    </row>
    <row r="1710" spans="27:64" x14ac:dyDescent="0.2">
      <c r="AA1710" s="72"/>
      <c r="AB1710" s="72"/>
      <c r="AC1710" s="72"/>
      <c r="AD1710" s="72"/>
      <c r="AE1710" s="72"/>
      <c r="AG1710" s="127"/>
      <c r="AN1710" s="72"/>
      <c r="AO1710" s="72"/>
      <c r="AP1710" s="72"/>
      <c r="AQ1710" s="72"/>
      <c r="AR1710" s="72"/>
      <c r="AS1710" s="72"/>
      <c r="AT1710" s="72"/>
      <c r="AU1710" s="72"/>
      <c r="AV1710" s="72"/>
    </row>
    <row r="1711" spans="27:64" x14ac:dyDescent="0.2">
      <c r="AA1711" s="72"/>
      <c r="AB1711" s="72"/>
      <c r="AC1711" s="72"/>
      <c r="AD1711" s="72"/>
      <c r="AE1711" s="72"/>
      <c r="AG1711" s="127"/>
      <c r="AN1711" s="72"/>
      <c r="AO1711" s="72"/>
      <c r="AP1711" s="72"/>
      <c r="AQ1711" s="72"/>
      <c r="AR1711" s="72"/>
      <c r="AS1711" s="72"/>
      <c r="AT1711" s="72"/>
      <c r="AU1711" s="72"/>
      <c r="AV1711" s="72"/>
    </row>
    <row r="1712" spans="27:64" x14ac:dyDescent="0.2">
      <c r="AA1712" s="72"/>
      <c r="AB1712" s="72"/>
      <c r="AC1712" s="72"/>
      <c r="AD1712" s="72"/>
      <c r="AE1712" s="72"/>
      <c r="AG1712" s="127"/>
      <c r="AN1712" s="72"/>
      <c r="AO1712" s="72"/>
      <c r="AP1712" s="72"/>
      <c r="AQ1712" s="72"/>
      <c r="AR1712" s="72"/>
      <c r="AS1712" s="72"/>
      <c r="AT1712" s="72"/>
      <c r="AU1712" s="72"/>
      <c r="AV1712" s="72"/>
      <c r="AX1712" s="72"/>
    </row>
    <row r="1713" spans="27:64" x14ac:dyDescent="0.2">
      <c r="AA1713" s="72"/>
      <c r="AB1713" s="72"/>
      <c r="AC1713" s="72"/>
      <c r="AD1713" s="72"/>
      <c r="AE1713" s="72"/>
      <c r="AG1713" s="127"/>
      <c r="AN1713" s="72"/>
      <c r="AO1713" s="72"/>
      <c r="AP1713" s="72"/>
      <c r="AQ1713" s="72"/>
      <c r="AR1713" s="72"/>
      <c r="AS1713" s="72"/>
      <c r="AT1713" s="72"/>
      <c r="AU1713" s="72"/>
      <c r="AV1713" s="72"/>
    </row>
    <row r="1714" spans="27:64" x14ac:dyDescent="0.2">
      <c r="AA1714" s="72"/>
      <c r="AB1714" s="72"/>
      <c r="AC1714" s="72"/>
      <c r="AD1714" s="72"/>
      <c r="AE1714" s="72"/>
      <c r="AG1714" s="127"/>
      <c r="AN1714" s="72"/>
      <c r="AO1714" s="72"/>
      <c r="AP1714" s="72"/>
      <c r="AQ1714" s="72"/>
      <c r="AR1714" s="72"/>
      <c r="AS1714" s="72"/>
      <c r="AT1714" s="72"/>
      <c r="AU1714" s="72"/>
    </row>
    <row r="1715" spans="27:64" x14ac:dyDescent="0.2">
      <c r="AA1715" s="72"/>
      <c r="AB1715" s="72"/>
      <c r="AC1715" s="72"/>
      <c r="AD1715" s="72"/>
      <c r="AE1715" s="72"/>
      <c r="AG1715" s="127"/>
      <c r="AN1715" s="72"/>
      <c r="AO1715" s="72"/>
      <c r="AP1715" s="72"/>
      <c r="AQ1715" s="72"/>
      <c r="AR1715" s="72"/>
      <c r="AS1715" s="72"/>
      <c r="AT1715" s="72"/>
      <c r="AU1715" s="72"/>
      <c r="AV1715" s="72"/>
      <c r="AX1715" s="72"/>
    </row>
    <row r="1716" spans="27:64" x14ac:dyDescent="0.2">
      <c r="AA1716" s="72"/>
      <c r="AB1716" s="72"/>
      <c r="AC1716" s="72"/>
      <c r="AD1716" s="72"/>
      <c r="AE1716" s="72"/>
      <c r="AG1716" s="127"/>
      <c r="AN1716" s="72"/>
      <c r="AO1716" s="72"/>
      <c r="AP1716" s="72"/>
      <c r="AQ1716" s="72"/>
      <c r="AR1716" s="72"/>
      <c r="AS1716" s="72"/>
      <c r="AT1716" s="72"/>
      <c r="AU1716" s="72"/>
      <c r="AV1716" s="72"/>
      <c r="AX1716" s="72"/>
      <c r="AY1716" s="72"/>
      <c r="AZ1716" s="72"/>
      <c r="BA1716" s="72"/>
      <c r="BB1716" s="72"/>
      <c r="BC1716" s="72"/>
      <c r="BD1716" s="72"/>
      <c r="BE1716" s="72"/>
      <c r="BF1716" s="72"/>
      <c r="BG1716" s="72"/>
      <c r="BH1716" s="72"/>
      <c r="BI1716" s="72"/>
      <c r="BJ1716" s="72"/>
      <c r="BK1716" s="72"/>
      <c r="BL1716" s="72"/>
    </row>
    <row r="1717" spans="27:64" x14ac:dyDescent="0.2">
      <c r="AA1717" s="72"/>
      <c r="AB1717" s="72"/>
      <c r="AC1717" s="72"/>
      <c r="AD1717" s="72"/>
      <c r="AE1717" s="72"/>
      <c r="AG1717" s="127"/>
      <c r="AN1717" s="72"/>
      <c r="AO1717" s="72"/>
      <c r="AP1717" s="72"/>
      <c r="AQ1717" s="72"/>
      <c r="AR1717" s="72"/>
      <c r="AS1717" s="72"/>
      <c r="AT1717" s="72"/>
      <c r="AU1717" s="72"/>
      <c r="AV1717" s="72"/>
      <c r="AW1717" s="72"/>
      <c r="AX1717" s="72"/>
      <c r="AY1717" s="72"/>
      <c r="AZ1717" s="72"/>
      <c r="BA1717" s="72"/>
      <c r="BB1717" s="72"/>
      <c r="BC1717" s="72"/>
      <c r="BD1717" s="72"/>
      <c r="BE1717" s="72"/>
      <c r="BF1717" s="72"/>
      <c r="BG1717" s="72"/>
      <c r="BH1717" s="72"/>
      <c r="BI1717" s="72"/>
      <c r="BJ1717" s="72"/>
      <c r="BK1717" s="72"/>
      <c r="BL1717" s="72"/>
    </row>
    <row r="1718" spans="27:64" x14ac:dyDescent="0.2">
      <c r="AA1718" s="72"/>
      <c r="AB1718" s="72"/>
      <c r="AC1718" s="72"/>
      <c r="AD1718" s="72"/>
      <c r="AE1718" s="72"/>
      <c r="AG1718" s="127"/>
      <c r="AN1718" s="72"/>
      <c r="AO1718" s="72"/>
      <c r="AP1718" s="72"/>
      <c r="AQ1718" s="72"/>
      <c r="AR1718" s="72"/>
      <c r="AS1718" s="72"/>
      <c r="AT1718" s="72"/>
      <c r="AU1718" s="72"/>
      <c r="AV1718" s="72"/>
    </row>
    <row r="1719" spans="27:64" x14ac:dyDescent="0.2">
      <c r="AA1719" s="72"/>
      <c r="AB1719" s="72"/>
      <c r="AC1719" s="72"/>
      <c r="AD1719" s="72"/>
      <c r="AE1719" s="72"/>
      <c r="AG1719" s="127"/>
      <c r="AN1719" s="72"/>
      <c r="AO1719" s="72"/>
      <c r="AP1719" s="72"/>
      <c r="AQ1719" s="72"/>
      <c r="AR1719" s="72"/>
      <c r="AS1719" s="72"/>
      <c r="AT1719" s="72"/>
      <c r="AU1719" s="72"/>
    </row>
    <row r="1720" spans="27:64" x14ac:dyDescent="0.2">
      <c r="AA1720" s="72"/>
      <c r="AB1720" s="72"/>
      <c r="AC1720" s="72"/>
      <c r="AD1720" s="72"/>
      <c r="AE1720" s="72"/>
      <c r="AG1720" s="127"/>
      <c r="AN1720" s="72"/>
      <c r="AO1720" s="72"/>
      <c r="AP1720" s="72"/>
      <c r="AQ1720" s="72"/>
      <c r="AR1720" s="72"/>
      <c r="AS1720" s="72"/>
      <c r="AT1720" s="72"/>
      <c r="AU1720" s="72"/>
      <c r="AV1720" s="72"/>
    </row>
    <row r="1721" spans="27:64" x14ac:dyDescent="0.2">
      <c r="AA1721" s="72"/>
      <c r="AB1721" s="72"/>
      <c r="AC1721" s="72"/>
      <c r="AD1721" s="72"/>
      <c r="AE1721" s="72"/>
      <c r="AG1721" s="127"/>
      <c r="AN1721" s="72"/>
      <c r="AO1721" s="72"/>
      <c r="AP1721" s="72"/>
      <c r="AQ1721" s="72"/>
      <c r="AR1721" s="72"/>
      <c r="AS1721" s="72"/>
      <c r="AT1721" s="72"/>
      <c r="AU1721" s="72"/>
      <c r="AV1721" s="72"/>
    </row>
    <row r="1722" spans="27:64" x14ac:dyDescent="0.2">
      <c r="AA1722" s="72"/>
      <c r="AB1722" s="72"/>
      <c r="AC1722" s="72"/>
      <c r="AD1722" s="72"/>
      <c r="AE1722" s="72"/>
      <c r="AG1722" s="127"/>
      <c r="AN1722" s="72"/>
      <c r="AO1722" s="72"/>
      <c r="AP1722" s="72"/>
      <c r="AQ1722" s="72"/>
      <c r="AR1722" s="72"/>
      <c r="AS1722" s="72"/>
      <c r="AT1722" s="72"/>
      <c r="AU1722" s="72"/>
      <c r="AV1722" s="72"/>
    </row>
    <row r="1723" spans="27:64" x14ac:dyDescent="0.2">
      <c r="AA1723" s="72"/>
      <c r="AB1723" s="72"/>
      <c r="AC1723" s="72"/>
      <c r="AD1723" s="72"/>
      <c r="AE1723" s="72"/>
      <c r="AG1723" s="127"/>
      <c r="AN1723" s="72"/>
      <c r="AO1723" s="72"/>
      <c r="AP1723" s="72"/>
      <c r="AQ1723" s="72"/>
      <c r="AR1723" s="72"/>
      <c r="AS1723" s="72"/>
      <c r="AT1723" s="72"/>
      <c r="AU1723" s="72"/>
      <c r="AV1723" s="72"/>
    </row>
    <row r="1724" spans="27:64" x14ac:dyDescent="0.2">
      <c r="AA1724" s="72"/>
      <c r="AB1724" s="72"/>
      <c r="AC1724" s="72"/>
      <c r="AD1724" s="72"/>
      <c r="AE1724" s="72"/>
      <c r="AG1724" s="127"/>
      <c r="AN1724" s="72"/>
      <c r="AO1724" s="72"/>
      <c r="AP1724" s="72"/>
      <c r="AQ1724" s="72"/>
      <c r="AR1724" s="72"/>
      <c r="AS1724" s="72"/>
      <c r="AT1724" s="72"/>
      <c r="AU1724" s="72"/>
      <c r="AV1724" s="72"/>
    </row>
    <row r="1725" spans="27:64" x14ac:dyDescent="0.2">
      <c r="AA1725" s="72"/>
      <c r="AB1725" s="72"/>
      <c r="AC1725" s="72"/>
      <c r="AD1725" s="72"/>
      <c r="AE1725" s="72"/>
      <c r="AG1725" s="127"/>
      <c r="AN1725" s="72"/>
      <c r="AO1725" s="72"/>
      <c r="AP1725" s="72"/>
      <c r="AQ1725" s="72"/>
      <c r="AR1725" s="72"/>
      <c r="AS1725" s="72"/>
      <c r="AT1725" s="72"/>
      <c r="AU1725" s="72"/>
      <c r="AV1725" s="72"/>
      <c r="AX1725" s="72"/>
      <c r="AY1725" s="72"/>
      <c r="AZ1725" s="72"/>
      <c r="BA1725" s="72"/>
      <c r="BB1725" s="72"/>
      <c r="BC1725" s="72"/>
      <c r="BD1725" s="72"/>
      <c r="BE1725" s="72"/>
      <c r="BF1725" s="72"/>
      <c r="BG1725" s="72"/>
      <c r="BH1725" s="72"/>
      <c r="BI1725" s="72"/>
      <c r="BJ1725" s="72"/>
      <c r="BK1725" s="72"/>
      <c r="BL1725" s="72"/>
    </row>
    <row r="1726" spans="27:64" x14ac:dyDescent="0.2">
      <c r="AA1726" s="72"/>
      <c r="AB1726" s="72"/>
      <c r="AC1726" s="72"/>
      <c r="AD1726" s="72"/>
      <c r="AE1726" s="72"/>
      <c r="AG1726" s="127"/>
      <c r="AN1726" s="72"/>
      <c r="AO1726" s="72"/>
      <c r="AP1726" s="72"/>
      <c r="AQ1726" s="72"/>
      <c r="AR1726" s="72"/>
      <c r="AS1726" s="72"/>
      <c r="AT1726" s="72"/>
      <c r="AU1726" s="72"/>
    </row>
    <row r="1727" spans="27:64" x14ac:dyDescent="0.2">
      <c r="AA1727" s="72"/>
      <c r="AB1727" s="72"/>
      <c r="AC1727" s="72"/>
      <c r="AD1727" s="72"/>
      <c r="AE1727" s="72"/>
      <c r="AG1727" s="127"/>
      <c r="AN1727" s="72"/>
      <c r="AO1727" s="72"/>
      <c r="AP1727" s="72"/>
      <c r="AQ1727" s="72"/>
      <c r="AR1727" s="72"/>
      <c r="AS1727" s="72"/>
      <c r="AT1727" s="72"/>
      <c r="AU1727" s="72"/>
      <c r="AV1727" s="72"/>
    </row>
    <row r="1728" spans="27:64" x14ac:dyDescent="0.2">
      <c r="AA1728" s="72"/>
      <c r="AB1728" s="72"/>
      <c r="AC1728" s="72"/>
      <c r="AD1728" s="72"/>
      <c r="AE1728" s="72"/>
      <c r="AG1728" s="127"/>
      <c r="AN1728" s="72"/>
      <c r="AO1728" s="72"/>
      <c r="AP1728" s="72"/>
      <c r="AQ1728" s="72"/>
      <c r="AR1728" s="72"/>
      <c r="AS1728" s="72"/>
      <c r="AT1728" s="72"/>
      <c r="AU1728" s="72"/>
      <c r="AV1728" s="72"/>
    </row>
    <row r="1729" spans="27:64" x14ac:dyDescent="0.2">
      <c r="AA1729" s="72"/>
      <c r="AB1729" s="72"/>
      <c r="AC1729" s="72"/>
      <c r="AD1729" s="72"/>
      <c r="AE1729" s="72"/>
      <c r="AG1729" s="127"/>
      <c r="AN1729" s="72"/>
      <c r="AO1729" s="72"/>
      <c r="AP1729" s="72"/>
      <c r="AQ1729" s="72"/>
      <c r="AR1729" s="72"/>
      <c r="AS1729" s="72"/>
      <c r="AT1729" s="72"/>
      <c r="AU1729" s="72"/>
    </row>
    <row r="1730" spans="27:64" x14ac:dyDescent="0.2">
      <c r="AA1730" s="72"/>
      <c r="AB1730" s="72"/>
      <c r="AC1730" s="72"/>
      <c r="AD1730" s="72"/>
      <c r="AE1730" s="72"/>
      <c r="AG1730" s="127"/>
      <c r="AN1730" s="72"/>
      <c r="AO1730" s="72"/>
      <c r="AP1730" s="72"/>
      <c r="AQ1730" s="72"/>
      <c r="AR1730" s="72"/>
      <c r="AS1730" s="72"/>
      <c r="AT1730" s="72"/>
      <c r="AU1730" s="72"/>
      <c r="AV1730" s="72"/>
      <c r="AX1730" s="72"/>
      <c r="AY1730" s="72"/>
      <c r="AZ1730" s="72"/>
      <c r="BA1730" s="72"/>
      <c r="BB1730" s="72"/>
      <c r="BC1730" s="72"/>
      <c r="BD1730" s="72"/>
      <c r="BE1730" s="72"/>
      <c r="BF1730" s="72"/>
      <c r="BG1730" s="72"/>
      <c r="BH1730" s="72"/>
      <c r="BI1730" s="72"/>
      <c r="BJ1730" s="72"/>
      <c r="BK1730" s="72"/>
      <c r="BL1730" s="72"/>
    </row>
    <row r="1731" spans="27:64" x14ac:dyDescent="0.2">
      <c r="AA1731" s="72"/>
      <c r="AB1731" s="72"/>
      <c r="AC1731" s="72"/>
      <c r="AD1731" s="72"/>
      <c r="AE1731" s="72"/>
      <c r="AG1731" s="127"/>
      <c r="AN1731" s="72"/>
      <c r="AO1731" s="72"/>
      <c r="AP1731" s="72"/>
      <c r="AQ1731" s="72"/>
      <c r="AR1731" s="72"/>
      <c r="AS1731" s="72"/>
      <c r="AT1731" s="72"/>
      <c r="AU1731" s="72"/>
      <c r="AV1731" s="72"/>
    </row>
    <row r="1732" spans="27:64" x14ac:dyDescent="0.2">
      <c r="AA1732" s="72"/>
      <c r="AB1732" s="72"/>
      <c r="AC1732" s="72"/>
      <c r="AD1732" s="72"/>
      <c r="AE1732" s="72"/>
      <c r="AG1732" s="127"/>
      <c r="AN1732" s="72"/>
      <c r="AO1732" s="72"/>
      <c r="AP1732" s="72"/>
      <c r="AQ1732" s="72"/>
      <c r="AR1732" s="72"/>
      <c r="AS1732" s="72"/>
      <c r="AT1732" s="72"/>
      <c r="AU1732" s="72"/>
    </row>
    <row r="1733" spans="27:64" x14ac:dyDescent="0.2">
      <c r="AA1733" s="72"/>
      <c r="AB1733" s="72"/>
      <c r="AC1733" s="72"/>
      <c r="AD1733" s="72"/>
      <c r="AE1733" s="72"/>
      <c r="AG1733" s="127"/>
      <c r="AN1733" s="72"/>
      <c r="AO1733" s="72"/>
      <c r="AP1733" s="72"/>
      <c r="AQ1733" s="72"/>
      <c r="AR1733" s="72"/>
      <c r="AS1733" s="72"/>
      <c r="AT1733" s="72"/>
      <c r="AU1733" s="72"/>
    </row>
    <row r="1734" spans="27:64" x14ac:dyDescent="0.2">
      <c r="AA1734" s="72"/>
      <c r="AB1734" s="72"/>
      <c r="AC1734" s="72"/>
      <c r="AD1734" s="72"/>
      <c r="AE1734" s="72"/>
      <c r="AG1734" s="127"/>
      <c r="AN1734" s="72"/>
      <c r="AO1734" s="72"/>
      <c r="AP1734" s="72"/>
      <c r="AQ1734" s="72"/>
      <c r="AR1734" s="72"/>
      <c r="AS1734" s="72"/>
      <c r="AT1734" s="72"/>
      <c r="AU1734" s="72"/>
    </row>
    <row r="1735" spans="27:64" x14ac:dyDescent="0.2">
      <c r="AA1735" s="72"/>
      <c r="AB1735" s="72"/>
      <c r="AC1735" s="72"/>
      <c r="AD1735" s="72"/>
      <c r="AE1735" s="72"/>
      <c r="AG1735" s="127"/>
      <c r="AN1735" s="72"/>
      <c r="AO1735" s="72"/>
      <c r="AP1735" s="72"/>
      <c r="AQ1735" s="72"/>
      <c r="AR1735" s="72"/>
      <c r="AS1735" s="72"/>
      <c r="AT1735" s="72"/>
      <c r="AU1735" s="72"/>
      <c r="AV1735" s="72"/>
      <c r="AX1735" s="72"/>
      <c r="AY1735" s="72"/>
      <c r="AZ1735" s="72"/>
      <c r="BA1735" s="72"/>
      <c r="BB1735" s="72"/>
      <c r="BC1735" s="72"/>
      <c r="BD1735" s="72"/>
      <c r="BE1735" s="72"/>
      <c r="BF1735" s="72"/>
      <c r="BG1735" s="72"/>
      <c r="BH1735" s="72"/>
      <c r="BI1735" s="72"/>
      <c r="BJ1735" s="72"/>
      <c r="BK1735" s="72"/>
      <c r="BL1735" s="72"/>
    </row>
    <row r="1736" spans="27:64" x14ac:dyDescent="0.2">
      <c r="AA1736" s="72"/>
      <c r="AB1736" s="72"/>
      <c r="AC1736" s="72"/>
      <c r="AD1736" s="72"/>
      <c r="AE1736" s="72"/>
      <c r="AG1736" s="127"/>
      <c r="AN1736" s="72"/>
      <c r="AO1736" s="72"/>
      <c r="AP1736" s="72"/>
      <c r="AQ1736" s="72"/>
      <c r="AR1736" s="72"/>
      <c r="AS1736" s="72"/>
      <c r="AT1736" s="72"/>
      <c r="AU1736" s="72"/>
    </row>
    <row r="1737" spans="27:64" x14ac:dyDescent="0.2">
      <c r="AA1737" s="72"/>
      <c r="AB1737" s="72"/>
      <c r="AC1737" s="72"/>
      <c r="AD1737" s="72"/>
      <c r="AE1737" s="72"/>
      <c r="AG1737" s="127"/>
      <c r="AN1737" s="72"/>
      <c r="AO1737" s="72"/>
      <c r="AP1737" s="72"/>
      <c r="AQ1737" s="72"/>
      <c r="AR1737" s="72"/>
      <c r="AS1737" s="72"/>
      <c r="AT1737" s="72"/>
      <c r="AU1737" s="72"/>
      <c r="AV1737" s="72"/>
      <c r="AX1737" s="72"/>
    </row>
    <row r="1738" spans="27:64" x14ac:dyDescent="0.2">
      <c r="AA1738" s="72"/>
      <c r="AB1738" s="72"/>
      <c r="AC1738" s="72"/>
      <c r="AD1738" s="72"/>
      <c r="AE1738" s="72"/>
      <c r="AG1738" s="127"/>
      <c r="AN1738" s="72"/>
      <c r="AO1738" s="72"/>
      <c r="AP1738" s="72"/>
      <c r="AQ1738" s="72"/>
      <c r="AR1738" s="72"/>
      <c r="AS1738" s="72"/>
      <c r="AT1738" s="72"/>
      <c r="AU1738" s="72"/>
    </row>
    <row r="1739" spans="27:64" x14ac:dyDescent="0.2">
      <c r="AA1739" s="72"/>
      <c r="AB1739" s="72"/>
      <c r="AC1739" s="72"/>
      <c r="AD1739" s="72"/>
      <c r="AE1739" s="72"/>
      <c r="AG1739" s="127"/>
      <c r="AN1739" s="72"/>
      <c r="AO1739" s="72"/>
      <c r="AP1739" s="72"/>
      <c r="AQ1739" s="72"/>
      <c r="AR1739" s="72"/>
      <c r="AS1739" s="72"/>
      <c r="AT1739" s="72"/>
      <c r="AU1739" s="72"/>
    </row>
    <row r="1740" spans="27:64" x14ac:dyDescent="0.2">
      <c r="AA1740" s="72"/>
      <c r="AB1740" s="72"/>
      <c r="AC1740" s="72"/>
      <c r="AD1740" s="72"/>
      <c r="AE1740" s="72"/>
      <c r="AG1740" s="127"/>
      <c r="AN1740" s="72"/>
      <c r="AO1740" s="72"/>
      <c r="AP1740" s="72"/>
      <c r="AQ1740" s="72"/>
      <c r="AR1740" s="72"/>
      <c r="AS1740" s="72"/>
      <c r="AT1740" s="72"/>
      <c r="AU1740" s="72"/>
      <c r="AV1740" s="72"/>
      <c r="AW1740" s="72"/>
      <c r="AX1740" s="72"/>
      <c r="AY1740" s="72"/>
      <c r="AZ1740" s="72"/>
      <c r="BA1740" s="72"/>
      <c r="BB1740" s="72"/>
      <c r="BC1740" s="72"/>
      <c r="BD1740" s="72"/>
      <c r="BE1740" s="72"/>
      <c r="BF1740" s="72"/>
      <c r="BG1740" s="72"/>
      <c r="BH1740" s="72"/>
      <c r="BI1740" s="72"/>
      <c r="BJ1740" s="72"/>
      <c r="BK1740" s="72"/>
      <c r="BL1740" s="72"/>
    </row>
    <row r="1741" spans="27:64" x14ac:dyDescent="0.2">
      <c r="AA1741" s="72"/>
      <c r="AB1741" s="72"/>
      <c r="AC1741" s="72"/>
      <c r="AD1741" s="72"/>
      <c r="AE1741" s="72"/>
      <c r="AG1741" s="127"/>
      <c r="AN1741" s="72"/>
      <c r="AO1741" s="72"/>
      <c r="AP1741" s="72"/>
      <c r="AQ1741" s="72"/>
      <c r="AR1741" s="72"/>
      <c r="AS1741" s="72"/>
      <c r="AT1741" s="72"/>
      <c r="AU1741" s="72"/>
      <c r="AV1741" s="72"/>
      <c r="AW1741" s="72"/>
      <c r="AX1741" s="72"/>
      <c r="AY1741" s="72"/>
      <c r="AZ1741" s="72"/>
      <c r="BA1741" s="72"/>
      <c r="BB1741" s="72"/>
      <c r="BC1741" s="72"/>
      <c r="BD1741" s="72"/>
      <c r="BE1741" s="72"/>
      <c r="BF1741" s="72"/>
      <c r="BG1741" s="72"/>
      <c r="BH1741" s="72"/>
      <c r="BI1741" s="72"/>
      <c r="BJ1741" s="72"/>
      <c r="BK1741" s="72"/>
      <c r="BL1741" s="72"/>
    </row>
    <row r="1742" spans="27:64" x14ac:dyDescent="0.2">
      <c r="AA1742" s="72"/>
      <c r="AB1742" s="72"/>
      <c r="AC1742" s="72"/>
      <c r="AD1742" s="72"/>
      <c r="AE1742" s="72"/>
      <c r="AG1742" s="127"/>
      <c r="AN1742" s="72"/>
      <c r="AO1742" s="72"/>
      <c r="AP1742" s="72"/>
      <c r="AQ1742" s="72"/>
      <c r="AR1742" s="72"/>
      <c r="AS1742" s="72"/>
      <c r="AT1742" s="72"/>
      <c r="AU1742" s="72"/>
    </row>
    <row r="1743" spans="27:64" x14ac:dyDescent="0.2">
      <c r="AA1743" s="72"/>
      <c r="AB1743" s="72"/>
      <c r="AC1743" s="72"/>
      <c r="AD1743" s="72"/>
      <c r="AE1743" s="72"/>
      <c r="AG1743" s="127"/>
      <c r="AN1743" s="72"/>
      <c r="AO1743" s="72"/>
      <c r="AP1743" s="72"/>
      <c r="AQ1743" s="72"/>
      <c r="AR1743" s="72"/>
      <c r="AS1743" s="72"/>
      <c r="AT1743" s="72"/>
      <c r="AU1743" s="72"/>
    </row>
    <row r="1744" spans="27:64" x14ac:dyDescent="0.2">
      <c r="AA1744" s="72"/>
      <c r="AB1744" s="72"/>
      <c r="AC1744" s="72"/>
      <c r="AD1744" s="72"/>
      <c r="AE1744" s="72"/>
      <c r="AG1744" s="127"/>
      <c r="AN1744" s="72"/>
      <c r="AO1744" s="72"/>
      <c r="AP1744" s="72"/>
      <c r="AQ1744" s="72"/>
      <c r="AR1744" s="72"/>
      <c r="AS1744" s="72"/>
      <c r="AT1744" s="72"/>
      <c r="AU1744" s="72"/>
      <c r="AV1744" s="72"/>
    </row>
    <row r="1745" spans="27:64" x14ac:dyDescent="0.2">
      <c r="AA1745" s="72"/>
      <c r="AB1745" s="72"/>
      <c r="AC1745" s="72"/>
      <c r="AD1745" s="72"/>
      <c r="AE1745" s="72"/>
      <c r="AG1745" s="127"/>
      <c r="AN1745" s="72"/>
      <c r="AO1745" s="72"/>
      <c r="AP1745" s="72"/>
      <c r="AQ1745" s="72"/>
      <c r="AR1745" s="72"/>
      <c r="AS1745" s="72"/>
      <c r="AT1745" s="72"/>
      <c r="AU1745" s="72"/>
    </row>
    <row r="1746" spans="27:64" x14ac:dyDescent="0.2">
      <c r="AA1746" s="72"/>
      <c r="AB1746" s="72"/>
      <c r="AC1746" s="72"/>
      <c r="AD1746" s="72"/>
      <c r="AE1746" s="72"/>
      <c r="AG1746" s="127"/>
      <c r="AN1746" s="72"/>
      <c r="AO1746" s="72"/>
      <c r="AP1746" s="72"/>
      <c r="AQ1746" s="72"/>
      <c r="AR1746" s="72"/>
      <c r="AS1746" s="72"/>
      <c r="AT1746" s="72"/>
      <c r="AU1746" s="72"/>
    </row>
    <row r="1747" spans="27:64" x14ac:dyDescent="0.2">
      <c r="AA1747" s="72"/>
      <c r="AB1747" s="72"/>
      <c r="AC1747" s="72"/>
      <c r="AD1747" s="72"/>
      <c r="AE1747" s="72"/>
      <c r="AG1747" s="127"/>
      <c r="AN1747" s="72"/>
      <c r="AO1747" s="72"/>
      <c r="AP1747" s="72"/>
      <c r="AQ1747" s="72"/>
      <c r="AR1747" s="72"/>
      <c r="AS1747" s="72"/>
      <c r="AT1747" s="72"/>
      <c r="AU1747" s="72"/>
    </row>
    <row r="1748" spans="27:64" x14ac:dyDescent="0.2">
      <c r="AA1748" s="72"/>
      <c r="AB1748" s="72"/>
      <c r="AC1748" s="72"/>
      <c r="AD1748" s="72"/>
      <c r="AE1748" s="72"/>
      <c r="AG1748" s="127"/>
      <c r="AN1748" s="72"/>
      <c r="AO1748" s="72"/>
      <c r="AP1748" s="72"/>
      <c r="AQ1748" s="72"/>
      <c r="AR1748" s="72"/>
      <c r="AS1748" s="72"/>
      <c r="AT1748" s="72"/>
      <c r="AU1748" s="72"/>
    </row>
    <row r="1749" spans="27:64" x14ac:dyDescent="0.2">
      <c r="AA1749" s="72"/>
      <c r="AB1749" s="72"/>
      <c r="AC1749" s="72"/>
      <c r="AD1749" s="72"/>
      <c r="AE1749" s="72"/>
      <c r="AG1749" s="127"/>
      <c r="AN1749" s="72"/>
      <c r="AO1749" s="72"/>
      <c r="AP1749" s="72"/>
      <c r="AQ1749" s="72"/>
      <c r="AR1749" s="72"/>
      <c r="AS1749" s="72"/>
      <c r="AT1749" s="72"/>
      <c r="AU1749" s="72"/>
    </row>
    <row r="1750" spans="27:64" x14ac:dyDescent="0.2">
      <c r="AA1750" s="72"/>
      <c r="AB1750" s="72"/>
      <c r="AC1750" s="72"/>
      <c r="AD1750" s="72"/>
      <c r="AE1750" s="72"/>
      <c r="AG1750" s="127"/>
      <c r="AN1750" s="72"/>
      <c r="AO1750" s="72"/>
      <c r="AP1750" s="72"/>
      <c r="AQ1750" s="72"/>
      <c r="AR1750" s="72"/>
      <c r="AS1750" s="72"/>
      <c r="AT1750" s="72"/>
      <c r="AU1750" s="72"/>
      <c r="AV1750" s="72"/>
    </row>
    <row r="1751" spans="27:64" x14ac:dyDescent="0.2">
      <c r="AA1751" s="72"/>
      <c r="AB1751" s="72"/>
      <c r="AC1751" s="72"/>
      <c r="AD1751" s="72"/>
      <c r="AE1751" s="72"/>
      <c r="AG1751" s="127"/>
      <c r="AN1751" s="72"/>
      <c r="AO1751" s="72"/>
      <c r="AP1751" s="72"/>
      <c r="AQ1751" s="72"/>
      <c r="AR1751" s="72"/>
      <c r="AS1751" s="72"/>
      <c r="AT1751" s="72"/>
      <c r="AU1751" s="72"/>
    </row>
    <row r="1752" spans="27:64" x14ac:dyDescent="0.2">
      <c r="AA1752" s="72"/>
      <c r="AB1752" s="72"/>
      <c r="AC1752" s="72"/>
      <c r="AD1752" s="72"/>
      <c r="AE1752" s="72"/>
      <c r="AG1752" s="127"/>
      <c r="AN1752" s="72"/>
      <c r="AO1752" s="72"/>
      <c r="AP1752" s="72"/>
      <c r="AQ1752" s="72"/>
      <c r="AR1752" s="72"/>
      <c r="AS1752" s="72"/>
      <c r="AT1752" s="72"/>
      <c r="AU1752" s="72"/>
    </row>
    <row r="1753" spans="27:64" x14ac:dyDescent="0.2">
      <c r="AA1753" s="72"/>
      <c r="AB1753" s="72"/>
      <c r="AC1753" s="72"/>
      <c r="AD1753" s="72"/>
      <c r="AE1753" s="72"/>
      <c r="AG1753" s="127"/>
      <c r="AN1753" s="72"/>
      <c r="AO1753" s="72"/>
      <c r="AP1753" s="72"/>
      <c r="AQ1753" s="72"/>
      <c r="AR1753" s="72"/>
      <c r="AS1753" s="72"/>
      <c r="AT1753" s="72"/>
      <c r="AU1753" s="72"/>
      <c r="AV1753" s="72"/>
      <c r="AW1753" s="72"/>
      <c r="AX1753" s="72"/>
      <c r="AY1753" s="72"/>
      <c r="AZ1753" s="72"/>
      <c r="BA1753" s="72"/>
      <c r="BB1753" s="72"/>
      <c r="BC1753" s="72"/>
      <c r="BD1753" s="72"/>
      <c r="BE1753" s="72"/>
      <c r="BF1753" s="72"/>
      <c r="BG1753" s="72"/>
      <c r="BH1753" s="72"/>
      <c r="BI1753" s="72"/>
      <c r="BJ1753" s="72"/>
      <c r="BK1753" s="72"/>
      <c r="BL1753" s="72"/>
    </row>
    <row r="1754" spans="27:64" x14ac:dyDescent="0.2">
      <c r="AA1754" s="72"/>
      <c r="AB1754" s="72"/>
      <c r="AC1754" s="72"/>
      <c r="AD1754" s="72"/>
      <c r="AE1754" s="72"/>
      <c r="AG1754" s="127"/>
      <c r="AN1754" s="72"/>
      <c r="AO1754" s="72"/>
      <c r="AP1754" s="72"/>
      <c r="AQ1754" s="72"/>
      <c r="AR1754" s="72"/>
      <c r="AS1754" s="72"/>
      <c r="AT1754" s="72"/>
      <c r="AU1754" s="72"/>
    </row>
    <row r="1755" spans="27:64" x14ac:dyDescent="0.2">
      <c r="AA1755" s="72"/>
      <c r="AB1755" s="72"/>
      <c r="AC1755" s="72"/>
      <c r="AD1755" s="72"/>
      <c r="AE1755" s="72"/>
      <c r="AG1755" s="127"/>
      <c r="AN1755" s="72"/>
      <c r="AO1755" s="72"/>
      <c r="AP1755" s="72"/>
      <c r="AQ1755" s="72"/>
      <c r="AR1755" s="72"/>
      <c r="AS1755" s="72"/>
      <c r="AT1755" s="72"/>
      <c r="AU1755" s="72"/>
    </row>
    <row r="1756" spans="27:64" x14ac:dyDescent="0.2">
      <c r="AA1756" s="72"/>
      <c r="AB1756" s="72"/>
      <c r="AC1756" s="72"/>
      <c r="AD1756" s="72"/>
      <c r="AE1756" s="72"/>
      <c r="AG1756" s="127"/>
      <c r="AN1756" s="72"/>
      <c r="AO1756" s="72"/>
      <c r="AP1756" s="72"/>
      <c r="AQ1756" s="72"/>
      <c r="AR1756" s="72"/>
      <c r="AS1756" s="72"/>
      <c r="AT1756" s="72"/>
      <c r="AU1756" s="72"/>
    </row>
    <row r="1757" spans="27:64" x14ac:dyDescent="0.2">
      <c r="AA1757" s="72"/>
      <c r="AB1757" s="72"/>
      <c r="AC1757" s="72"/>
      <c r="AD1757" s="72"/>
      <c r="AE1757" s="72"/>
      <c r="AG1757" s="127"/>
      <c r="AN1757" s="72"/>
      <c r="AO1757" s="72"/>
      <c r="AP1757" s="72"/>
      <c r="AQ1757" s="72"/>
      <c r="AR1757" s="72"/>
      <c r="AS1757" s="72"/>
      <c r="AT1757" s="72"/>
      <c r="AU1757" s="72"/>
    </row>
    <row r="1758" spans="27:64" x14ac:dyDescent="0.2">
      <c r="AA1758" s="72"/>
      <c r="AB1758" s="72"/>
      <c r="AC1758" s="72"/>
      <c r="AD1758" s="72"/>
      <c r="AE1758" s="72"/>
      <c r="AG1758" s="127"/>
      <c r="AN1758" s="72"/>
      <c r="AO1758" s="72"/>
      <c r="AP1758" s="72"/>
      <c r="AQ1758" s="72"/>
      <c r="AR1758" s="72"/>
      <c r="AS1758" s="72"/>
      <c r="AT1758" s="72"/>
      <c r="AU1758" s="72"/>
    </row>
    <row r="1759" spans="27:64" x14ac:dyDescent="0.2">
      <c r="AA1759" s="72"/>
      <c r="AB1759" s="72"/>
      <c r="AC1759" s="72"/>
      <c r="AD1759" s="72"/>
      <c r="AE1759" s="72"/>
      <c r="AG1759" s="127"/>
      <c r="AN1759" s="72"/>
      <c r="AO1759" s="72"/>
      <c r="AP1759" s="72"/>
      <c r="AQ1759" s="72"/>
      <c r="AR1759" s="72"/>
      <c r="AS1759" s="72"/>
      <c r="AT1759" s="72"/>
      <c r="AU1759" s="72"/>
      <c r="AV1759" s="72"/>
      <c r="AW1759" s="72"/>
      <c r="AX1759" s="72"/>
      <c r="AY1759" s="72"/>
      <c r="AZ1759" s="72"/>
      <c r="BA1759" s="72"/>
      <c r="BB1759" s="72"/>
      <c r="BC1759" s="72"/>
      <c r="BD1759" s="72"/>
      <c r="BE1759" s="72"/>
      <c r="BF1759" s="72"/>
      <c r="BG1759" s="72"/>
      <c r="BH1759" s="72"/>
      <c r="BI1759" s="72"/>
      <c r="BJ1759" s="72"/>
      <c r="BK1759" s="72"/>
      <c r="BL1759" s="72"/>
    </row>
    <row r="1760" spans="27:64" x14ac:dyDescent="0.2">
      <c r="AA1760" s="72"/>
      <c r="AB1760" s="72"/>
      <c r="AC1760" s="72"/>
      <c r="AD1760" s="72"/>
      <c r="AE1760" s="72"/>
      <c r="AG1760" s="127"/>
      <c r="AN1760" s="72"/>
      <c r="AO1760" s="72"/>
      <c r="AP1760" s="72"/>
      <c r="AQ1760" s="72"/>
      <c r="AR1760" s="72"/>
      <c r="AS1760" s="72"/>
      <c r="AT1760" s="72"/>
      <c r="AU1760" s="72"/>
      <c r="AV1760" s="72"/>
      <c r="AW1760" s="72"/>
      <c r="AX1760" s="72"/>
      <c r="AY1760" s="72"/>
      <c r="AZ1760" s="72"/>
      <c r="BA1760" s="72"/>
      <c r="BB1760" s="72"/>
      <c r="BC1760" s="72"/>
      <c r="BD1760" s="72"/>
      <c r="BE1760" s="72"/>
      <c r="BF1760" s="72"/>
      <c r="BG1760" s="72"/>
      <c r="BH1760" s="72"/>
      <c r="BI1760" s="72"/>
      <c r="BJ1760" s="72"/>
      <c r="BK1760" s="72"/>
      <c r="BL1760" s="72"/>
    </row>
    <row r="1761" spans="27:64" x14ac:dyDescent="0.2">
      <c r="AA1761" s="72"/>
      <c r="AB1761" s="72"/>
      <c r="AC1761" s="72"/>
      <c r="AD1761" s="72"/>
      <c r="AE1761" s="72"/>
      <c r="AG1761" s="127"/>
      <c r="AN1761" s="72"/>
      <c r="AO1761" s="72"/>
      <c r="AP1761" s="72"/>
      <c r="AQ1761" s="72"/>
      <c r="AR1761" s="72"/>
      <c r="AS1761" s="72"/>
      <c r="AT1761" s="72"/>
      <c r="AU1761" s="72"/>
      <c r="AV1761" s="72"/>
    </row>
    <row r="1762" spans="27:64" x14ac:dyDescent="0.2">
      <c r="AA1762" s="72"/>
      <c r="AB1762" s="72"/>
      <c r="AC1762" s="72"/>
      <c r="AD1762" s="72"/>
      <c r="AE1762" s="72"/>
      <c r="AG1762" s="127"/>
      <c r="AN1762" s="72"/>
      <c r="AO1762" s="72"/>
      <c r="AP1762" s="72"/>
      <c r="AQ1762" s="72"/>
      <c r="AR1762" s="72"/>
      <c r="AS1762" s="72"/>
      <c r="AT1762" s="72"/>
      <c r="AU1762" s="72"/>
      <c r="AV1762" s="72"/>
    </row>
    <row r="1763" spans="27:64" x14ac:dyDescent="0.2">
      <c r="AA1763" s="72"/>
      <c r="AB1763" s="72"/>
      <c r="AC1763" s="72"/>
      <c r="AD1763" s="72"/>
      <c r="AE1763" s="72"/>
      <c r="AG1763" s="127"/>
      <c r="AN1763" s="72"/>
      <c r="AO1763" s="72"/>
      <c r="AP1763" s="72"/>
      <c r="AQ1763" s="72"/>
      <c r="AR1763" s="72"/>
      <c r="AS1763" s="72"/>
      <c r="AT1763" s="72"/>
      <c r="AU1763" s="72"/>
    </row>
    <row r="1764" spans="27:64" x14ac:dyDescent="0.2">
      <c r="AA1764" s="72"/>
      <c r="AB1764" s="72"/>
      <c r="AC1764" s="72"/>
      <c r="AD1764" s="72"/>
      <c r="AE1764" s="72"/>
      <c r="AG1764" s="127"/>
      <c r="AN1764" s="72"/>
      <c r="AO1764" s="72"/>
      <c r="AP1764" s="72"/>
      <c r="AQ1764" s="72"/>
      <c r="AR1764" s="72"/>
      <c r="AS1764" s="72"/>
      <c r="AT1764" s="72"/>
      <c r="AU1764" s="72"/>
    </row>
    <row r="1765" spans="27:64" x14ac:dyDescent="0.2">
      <c r="AA1765" s="72"/>
      <c r="AB1765" s="72"/>
      <c r="AC1765" s="72"/>
      <c r="AD1765" s="72"/>
      <c r="AE1765" s="72"/>
      <c r="AG1765" s="127"/>
      <c r="AN1765" s="72"/>
      <c r="AO1765" s="72"/>
      <c r="AP1765" s="72"/>
      <c r="AQ1765" s="72"/>
      <c r="AR1765" s="72"/>
      <c r="AS1765" s="72"/>
      <c r="AT1765" s="72"/>
      <c r="AU1765" s="72"/>
      <c r="AV1765" s="72"/>
      <c r="AW1765" s="72"/>
      <c r="AX1765" s="72"/>
      <c r="AY1765" s="72"/>
      <c r="AZ1765" s="72"/>
      <c r="BA1765" s="72"/>
      <c r="BB1765" s="72"/>
      <c r="BC1765" s="72"/>
      <c r="BD1765" s="72"/>
      <c r="BE1765" s="72"/>
      <c r="BF1765" s="72"/>
      <c r="BG1765" s="72"/>
      <c r="BH1765" s="72"/>
      <c r="BI1765" s="72"/>
      <c r="BJ1765" s="72"/>
      <c r="BK1765" s="72"/>
      <c r="BL1765" s="72"/>
    </row>
    <row r="1766" spans="27:64" x14ac:dyDescent="0.2">
      <c r="AA1766" s="72"/>
      <c r="AB1766" s="72"/>
      <c r="AC1766" s="72"/>
      <c r="AD1766" s="72"/>
      <c r="AE1766" s="72"/>
      <c r="AG1766" s="127"/>
      <c r="AN1766" s="72"/>
      <c r="AO1766" s="72"/>
      <c r="AP1766" s="72"/>
      <c r="AQ1766" s="72"/>
      <c r="AR1766" s="72"/>
      <c r="AS1766" s="72"/>
      <c r="AT1766" s="72"/>
      <c r="AU1766" s="72"/>
      <c r="AV1766" s="72"/>
      <c r="AX1766" s="72"/>
      <c r="AY1766" s="72"/>
      <c r="AZ1766" s="72"/>
      <c r="BA1766" s="72"/>
      <c r="BB1766" s="72"/>
      <c r="BC1766" s="72"/>
      <c r="BD1766" s="72"/>
      <c r="BE1766" s="72"/>
      <c r="BF1766" s="72"/>
      <c r="BG1766" s="72"/>
      <c r="BH1766" s="72"/>
      <c r="BI1766" s="72"/>
      <c r="BJ1766" s="72"/>
      <c r="BK1766" s="72"/>
      <c r="BL1766" s="72"/>
    </row>
    <row r="1767" spans="27:64" x14ac:dyDescent="0.2">
      <c r="AA1767" s="72"/>
      <c r="AB1767" s="72"/>
      <c r="AC1767" s="72"/>
      <c r="AD1767" s="72"/>
      <c r="AE1767" s="72"/>
      <c r="AG1767" s="127"/>
      <c r="AN1767" s="72"/>
      <c r="AO1767" s="72"/>
      <c r="AP1767" s="72"/>
      <c r="AQ1767" s="72"/>
      <c r="AR1767" s="72"/>
      <c r="AS1767" s="72"/>
      <c r="AT1767" s="72"/>
      <c r="AU1767" s="72"/>
    </row>
    <row r="1768" spans="27:64" x14ac:dyDescent="0.2">
      <c r="AA1768" s="72"/>
      <c r="AB1768" s="72"/>
      <c r="AC1768" s="72"/>
      <c r="AD1768" s="72"/>
      <c r="AE1768" s="72"/>
      <c r="AG1768" s="127"/>
      <c r="AN1768" s="72"/>
      <c r="AO1768" s="72"/>
      <c r="AP1768" s="72"/>
      <c r="AQ1768" s="72"/>
      <c r="AR1768" s="72"/>
      <c r="AS1768" s="72"/>
      <c r="AT1768" s="72"/>
      <c r="AU1768" s="72"/>
      <c r="AV1768" s="72"/>
    </row>
    <row r="1769" spans="27:64" x14ac:dyDescent="0.2">
      <c r="AA1769" s="72"/>
      <c r="AB1769" s="72"/>
      <c r="AC1769" s="72"/>
      <c r="AD1769" s="72"/>
      <c r="AE1769" s="72"/>
      <c r="AG1769" s="127"/>
      <c r="AN1769" s="72"/>
      <c r="AO1769" s="72"/>
      <c r="AP1769" s="72"/>
      <c r="AQ1769" s="72"/>
      <c r="AR1769" s="72"/>
      <c r="AS1769" s="72"/>
      <c r="AT1769" s="72"/>
      <c r="AU1769" s="72"/>
    </row>
    <row r="1770" spans="27:64" x14ac:dyDescent="0.2">
      <c r="AA1770" s="72"/>
      <c r="AB1770" s="72"/>
      <c r="AC1770" s="72"/>
      <c r="AD1770" s="72"/>
      <c r="AE1770" s="72"/>
      <c r="AG1770" s="127"/>
      <c r="AN1770" s="72"/>
      <c r="AO1770" s="72"/>
      <c r="AP1770" s="72"/>
      <c r="AQ1770" s="72"/>
      <c r="AR1770" s="72"/>
      <c r="AS1770" s="72"/>
      <c r="AT1770" s="72"/>
      <c r="AU1770" s="72"/>
      <c r="AV1770" s="72"/>
    </row>
    <row r="1771" spans="27:64" x14ac:dyDescent="0.2">
      <c r="AA1771" s="72"/>
      <c r="AB1771" s="72"/>
      <c r="AC1771" s="72"/>
      <c r="AD1771" s="72"/>
      <c r="AE1771" s="72"/>
      <c r="AG1771" s="127"/>
      <c r="AN1771" s="72"/>
      <c r="AO1771" s="72"/>
      <c r="AP1771" s="72"/>
      <c r="AQ1771" s="72"/>
      <c r="AR1771" s="72"/>
      <c r="AS1771" s="72"/>
      <c r="AT1771" s="72"/>
      <c r="AU1771" s="72"/>
    </row>
    <row r="1772" spans="27:64" x14ac:dyDescent="0.2">
      <c r="AA1772" s="72"/>
      <c r="AB1772" s="72"/>
      <c r="AC1772" s="72"/>
      <c r="AD1772" s="72"/>
      <c r="AE1772" s="72"/>
      <c r="AG1772" s="127"/>
      <c r="AN1772" s="72"/>
      <c r="AO1772" s="72"/>
      <c r="AP1772" s="72"/>
      <c r="AQ1772" s="72"/>
      <c r="AR1772" s="72"/>
      <c r="AS1772" s="72"/>
      <c r="AT1772" s="72"/>
      <c r="AU1772" s="72"/>
      <c r="AV1772" s="72"/>
    </row>
    <row r="1773" spans="27:64" x14ac:dyDescent="0.2">
      <c r="AA1773" s="72"/>
      <c r="AB1773" s="72"/>
      <c r="AC1773" s="72"/>
      <c r="AD1773" s="72"/>
      <c r="AE1773" s="72"/>
      <c r="AG1773" s="127"/>
      <c r="AN1773" s="72"/>
      <c r="AO1773" s="72"/>
      <c r="AP1773" s="72"/>
      <c r="AQ1773" s="72"/>
      <c r="AR1773" s="72"/>
      <c r="AS1773" s="72"/>
      <c r="AT1773" s="72"/>
      <c r="AU1773" s="72"/>
      <c r="AV1773" s="72"/>
      <c r="AW1773" s="72"/>
      <c r="AX1773" s="72"/>
      <c r="AY1773" s="72"/>
      <c r="AZ1773" s="72"/>
      <c r="BA1773" s="72"/>
      <c r="BB1773" s="72"/>
      <c r="BC1773" s="72"/>
      <c r="BD1773" s="72"/>
      <c r="BE1773" s="72"/>
      <c r="BF1773" s="72"/>
      <c r="BG1773" s="72"/>
      <c r="BH1773" s="72"/>
      <c r="BI1773" s="72"/>
      <c r="BJ1773" s="72"/>
      <c r="BK1773" s="72"/>
      <c r="BL1773" s="72"/>
    </row>
    <row r="1774" spans="27:64" x14ac:dyDescent="0.2">
      <c r="AA1774" s="72"/>
      <c r="AB1774" s="72"/>
      <c r="AC1774" s="72"/>
      <c r="AD1774" s="72"/>
      <c r="AE1774" s="72"/>
      <c r="AG1774" s="127"/>
      <c r="AN1774" s="72"/>
      <c r="AO1774" s="72"/>
      <c r="AP1774" s="72"/>
      <c r="AQ1774" s="72"/>
      <c r="AR1774" s="72"/>
      <c r="AS1774" s="72"/>
      <c r="AT1774" s="72"/>
      <c r="AU1774" s="72"/>
    </row>
    <row r="1775" spans="27:64" x14ac:dyDescent="0.2">
      <c r="AA1775" s="72"/>
      <c r="AB1775" s="72"/>
      <c r="AC1775" s="72"/>
      <c r="AD1775" s="72"/>
      <c r="AE1775" s="72"/>
      <c r="AG1775" s="127"/>
      <c r="AN1775" s="72"/>
      <c r="AO1775" s="72"/>
      <c r="AP1775" s="72"/>
      <c r="AQ1775" s="72"/>
      <c r="AR1775" s="72"/>
      <c r="AS1775" s="72"/>
      <c r="AT1775" s="72"/>
      <c r="AU1775" s="72"/>
    </row>
    <row r="1776" spans="27:64" x14ac:dyDescent="0.2">
      <c r="AA1776" s="72"/>
      <c r="AB1776" s="72"/>
      <c r="AC1776" s="72"/>
      <c r="AD1776" s="72"/>
      <c r="AE1776" s="72"/>
      <c r="AG1776" s="127"/>
      <c r="AN1776" s="72"/>
      <c r="AO1776" s="72"/>
      <c r="AP1776" s="72"/>
      <c r="AQ1776" s="72"/>
      <c r="AR1776" s="72"/>
      <c r="AS1776" s="72"/>
      <c r="AT1776" s="72"/>
      <c r="AU1776" s="72"/>
    </row>
    <row r="1777" spans="27:48" x14ac:dyDescent="0.2">
      <c r="AA1777" s="72"/>
      <c r="AB1777" s="72"/>
      <c r="AC1777" s="72"/>
      <c r="AD1777" s="72"/>
      <c r="AE1777" s="72"/>
      <c r="AG1777" s="127"/>
      <c r="AN1777" s="72"/>
      <c r="AO1777" s="72"/>
      <c r="AP1777" s="72"/>
      <c r="AQ1777" s="72"/>
      <c r="AR1777" s="72"/>
      <c r="AS1777" s="72"/>
      <c r="AT1777" s="72"/>
      <c r="AU1777" s="72"/>
    </row>
    <row r="1778" spans="27:48" x14ac:dyDescent="0.2">
      <c r="AA1778" s="72"/>
      <c r="AB1778" s="72"/>
      <c r="AC1778" s="72"/>
      <c r="AD1778" s="72"/>
      <c r="AE1778" s="72"/>
      <c r="AG1778" s="127"/>
      <c r="AN1778" s="72"/>
      <c r="AO1778" s="72"/>
      <c r="AP1778" s="72"/>
      <c r="AQ1778" s="72"/>
      <c r="AR1778" s="72"/>
      <c r="AS1778" s="72"/>
      <c r="AT1778" s="72"/>
      <c r="AU1778" s="72"/>
    </row>
    <row r="1779" spans="27:48" x14ac:dyDescent="0.2">
      <c r="AA1779" s="72"/>
      <c r="AB1779" s="72"/>
      <c r="AC1779" s="72"/>
      <c r="AD1779" s="72"/>
      <c r="AE1779" s="72"/>
      <c r="AG1779" s="127"/>
      <c r="AN1779" s="72"/>
      <c r="AO1779" s="72"/>
      <c r="AP1779" s="72"/>
      <c r="AQ1779" s="72"/>
      <c r="AR1779" s="72"/>
      <c r="AS1779" s="72"/>
      <c r="AT1779" s="72"/>
      <c r="AU1779" s="72"/>
    </row>
    <row r="1780" spans="27:48" x14ac:dyDescent="0.2">
      <c r="AA1780" s="72"/>
      <c r="AB1780" s="72"/>
      <c r="AC1780" s="72"/>
      <c r="AD1780" s="72"/>
      <c r="AE1780" s="72"/>
      <c r="AG1780" s="127"/>
      <c r="AN1780" s="72"/>
      <c r="AO1780" s="72"/>
      <c r="AP1780" s="72"/>
      <c r="AQ1780" s="72"/>
      <c r="AR1780" s="72"/>
      <c r="AS1780" s="72"/>
      <c r="AT1780" s="72"/>
      <c r="AU1780" s="72"/>
    </row>
    <row r="1781" spans="27:48" x14ac:dyDescent="0.2">
      <c r="AA1781" s="72"/>
      <c r="AB1781" s="72"/>
      <c r="AC1781" s="72"/>
      <c r="AD1781" s="72"/>
      <c r="AE1781" s="72"/>
      <c r="AG1781" s="127"/>
      <c r="AN1781" s="72"/>
      <c r="AO1781" s="72"/>
      <c r="AP1781" s="72"/>
      <c r="AQ1781" s="72"/>
      <c r="AR1781" s="72"/>
      <c r="AS1781" s="72"/>
      <c r="AT1781" s="72"/>
      <c r="AU1781" s="72"/>
    </row>
    <row r="1782" spans="27:48" x14ac:dyDescent="0.2">
      <c r="AA1782" s="72"/>
      <c r="AB1782" s="72"/>
      <c r="AC1782" s="72"/>
      <c r="AD1782" s="72"/>
      <c r="AE1782" s="72"/>
      <c r="AG1782" s="127"/>
      <c r="AN1782" s="72"/>
      <c r="AO1782" s="72"/>
      <c r="AP1782" s="72"/>
      <c r="AQ1782" s="72"/>
      <c r="AR1782" s="72"/>
      <c r="AS1782" s="72"/>
      <c r="AT1782" s="72"/>
      <c r="AU1782" s="72"/>
    </row>
    <row r="1783" spans="27:48" x14ac:dyDescent="0.2">
      <c r="AA1783" s="72"/>
      <c r="AB1783" s="72"/>
      <c r="AC1783" s="72"/>
      <c r="AD1783" s="72"/>
      <c r="AE1783" s="72"/>
      <c r="AG1783" s="127"/>
      <c r="AN1783" s="72"/>
      <c r="AO1783" s="72"/>
      <c r="AP1783" s="72"/>
      <c r="AQ1783" s="72"/>
      <c r="AR1783" s="72"/>
      <c r="AS1783" s="72"/>
      <c r="AT1783" s="72"/>
      <c r="AU1783" s="72"/>
    </row>
    <row r="1784" spans="27:48" x14ac:dyDescent="0.2">
      <c r="AA1784" s="72"/>
      <c r="AB1784" s="72"/>
      <c r="AC1784" s="72"/>
      <c r="AD1784" s="72"/>
      <c r="AE1784" s="72"/>
      <c r="AG1784" s="127"/>
      <c r="AN1784" s="72"/>
      <c r="AO1784" s="72"/>
      <c r="AP1784" s="72"/>
      <c r="AQ1784" s="72"/>
      <c r="AR1784" s="72"/>
      <c r="AS1784" s="72"/>
      <c r="AT1784" s="72"/>
      <c r="AU1784" s="72"/>
      <c r="AV1784" s="72"/>
    </row>
    <row r="1785" spans="27:48" x14ac:dyDescent="0.2">
      <c r="AA1785" s="72"/>
      <c r="AB1785" s="72"/>
      <c r="AC1785" s="72"/>
      <c r="AD1785" s="72"/>
      <c r="AE1785" s="72"/>
      <c r="AG1785" s="127"/>
      <c r="AN1785" s="72"/>
      <c r="AO1785" s="72"/>
      <c r="AP1785" s="72"/>
      <c r="AQ1785" s="72"/>
      <c r="AR1785" s="72"/>
      <c r="AS1785" s="72"/>
      <c r="AT1785" s="72"/>
      <c r="AU1785" s="72"/>
    </row>
    <row r="1786" spans="27:48" x14ac:dyDescent="0.2">
      <c r="AA1786" s="72"/>
      <c r="AB1786" s="72"/>
      <c r="AC1786" s="72"/>
      <c r="AD1786" s="72"/>
      <c r="AE1786" s="72"/>
      <c r="AG1786" s="127"/>
      <c r="AN1786" s="72"/>
      <c r="AO1786" s="72"/>
      <c r="AP1786" s="72"/>
      <c r="AQ1786" s="72"/>
      <c r="AR1786" s="72"/>
      <c r="AS1786" s="72"/>
      <c r="AT1786" s="72"/>
      <c r="AU1786" s="72"/>
    </row>
    <row r="1787" spans="27:48" x14ac:dyDescent="0.2">
      <c r="AA1787" s="72"/>
      <c r="AB1787" s="72"/>
      <c r="AC1787" s="72"/>
      <c r="AD1787" s="72"/>
      <c r="AE1787" s="72"/>
      <c r="AG1787" s="127"/>
      <c r="AN1787" s="72"/>
      <c r="AO1787" s="72"/>
      <c r="AP1787" s="72"/>
      <c r="AQ1787" s="72"/>
      <c r="AR1787" s="72"/>
      <c r="AS1787" s="72"/>
      <c r="AT1787" s="72"/>
      <c r="AU1787" s="72"/>
    </row>
    <row r="1788" spans="27:48" x14ac:dyDescent="0.2">
      <c r="AA1788" s="72"/>
      <c r="AB1788" s="72"/>
      <c r="AC1788" s="72"/>
      <c r="AD1788" s="72"/>
      <c r="AE1788" s="72"/>
      <c r="AG1788" s="127"/>
      <c r="AN1788" s="72"/>
      <c r="AO1788" s="72"/>
      <c r="AP1788" s="72"/>
      <c r="AQ1788" s="72"/>
      <c r="AR1788" s="72"/>
      <c r="AS1788" s="72"/>
      <c r="AT1788" s="72"/>
      <c r="AU1788" s="72"/>
    </row>
    <row r="1789" spans="27:48" x14ac:dyDescent="0.2">
      <c r="AA1789" s="72"/>
      <c r="AB1789" s="72"/>
      <c r="AC1789" s="72"/>
      <c r="AD1789" s="72"/>
      <c r="AE1789" s="72"/>
      <c r="AG1789" s="127"/>
      <c r="AN1789" s="72"/>
      <c r="AO1789" s="72"/>
      <c r="AP1789" s="72"/>
      <c r="AQ1789" s="72"/>
      <c r="AR1789" s="72"/>
      <c r="AS1789" s="72"/>
      <c r="AT1789" s="72"/>
      <c r="AU1789" s="72"/>
      <c r="AV1789" s="72"/>
    </row>
    <row r="1790" spans="27:48" x14ac:dyDescent="0.2">
      <c r="AA1790" s="72"/>
      <c r="AB1790" s="72"/>
      <c r="AC1790" s="72"/>
      <c r="AD1790" s="72"/>
      <c r="AE1790" s="72"/>
      <c r="AG1790" s="127"/>
      <c r="AN1790" s="72"/>
      <c r="AO1790" s="72"/>
      <c r="AP1790" s="72"/>
      <c r="AQ1790" s="72"/>
      <c r="AR1790" s="72"/>
      <c r="AS1790" s="72"/>
      <c r="AT1790" s="72"/>
      <c r="AU1790" s="72"/>
    </row>
    <row r="1791" spans="27:48" x14ac:dyDescent="0.2">
      <c r="AA1791" s="72"/>
      <c r="AB1791" s="72"/>
      <c r="AC1791" s="72"/>
      <c r="AD1791" s="72"/>
      <c r="AE1791" s="72"/>
      <c r="AG1791" s="127"/>
      <c r="AN1791" s="72"/>
      <c r="AO1791" s="72"/>
      <c r="AP1791" s="72"/>
      <c r="AQ1791" s="72"/>
      <c r="AR1791" s="72"/>
      <c r="AS1791" s="72"/>
      <c r="AT1791" s="72"/>
      <c r="AU1791" s="72"/>
    </row>
    <row r="1792" spans="27:48" x14ac:dyDescent="0.2">
      <c r="AA1792" s="72"/>
      <c r="AB1792" s="72"/>
      <c r="AC1792" s="72"/>
      <c r="AD1792" s="72"/>
      <c r="AE1792" s="72"/>
      <c r="AG1792" s="127"/>
      <c r="AN1792" s="72"/>
      <c r="AO1792" s="72"/>
      <c r="AP1792" s="72"/>
      <c r="AQ1792" s="72"/>
      <c r="AR1792" s="72"/>
      <c r="AS1792" s="72"/>
      <c r="AT1792" s="72"/>
      <c r="AU1792" s="72"/>
    </row>
    <row r="1793" spans="27:64" x14ac:dyDescent="0.2">
      <c r="AA1793" s="72"/>
      <c r="AB1793" s="72"/>
      <c r="AC1793" s="72"/>
      <c r="AD1793" s="72"/>
      <c r="AE1793" s="72"/>
      <c r="AG1793" s="127"/>
      <c r="AN1793" s="72"/>
      <c r="AO1793" s="72"/>
      <c r="AP1793" s="72"/>
      <c r="AQ1793" s="72"/>
      <c r="AR1793" s="72"/>
      <c r="AS1793" s="72"/>
      <c r="AT1793" s="72"/>
      <c r="AU1793" s="72"/>
    </row>
    <row r="1794" spans="27:64" x14ac:dyDescent="0.2">
      <c r="AA1794" s="72"/>
      <c r="AB1794" s="72"/>
      <c r="AC1794" s="72"/>
      <c r="AD1794" s="72"/>
      <c r="AE1794" s="72"/>
      <c r="AG1794" s="127"/>
      <c r="AN1794" s="72"/>
      <c r="AO1794" s="72"/>
      <c r="AP1794" s="72"/>
      <c r="AQ1794" s="72"/>
      <c r="AR1794" s="72"/>
      <c r="AS1794" s="72"/>
      <c r="AT1794" s="72"/>
      <c r="AU1794" s="72"/>
    </row>
    <row r="1795" spans="27:64" x14ac:dyDescent="0.2">
      <c r="AA1795" s="72"/>
      <c r="AB1795" s="72"/>
      <c r="AC1795" s="72"/>
      <c r="AD1795" s="72"/>
      <c r="AE1795" s="72"/>
      <c r="AG1795" s="127"/>
      <c r="AN1795" s="72"/>
      <c r="AO1795" s="72"/>
      <c r="AP1795" s="72"/>
      <c r="AQ1795" s="72"/>
      <c r="AR1795" s="72"/>
      <c r="AS1795" s="72"/>
      <c r="AT1795" s="72"/>
      <c r="AU1795" s="72"/>
    </row>
    <row r="1796" spans="27:64" x14ac:dyDescent="0.2">
      <c r="AA1796" s="72"/>
      <c r="AB1796" s="72"/>
      <c r="AC1796" s="72"/>
      <c r="AD1796" s="72"/>
      <c r="AE1796" s="72"/>
      <c r="AG1796" s="127"/>
      <c r="AN1796" s="72"/>
      <c r="AO1796" s="72"/>
      <c r="AP1796" s="72"/>
      <c r="AQ1796" s="72"/>
      <c r="AR1796" s="72"/>
      <c r="AS1796" s="72"/>
      <c r="AT1796" s="72"/>
      <c r="AU1796" s="72"/>
    </row>
    <row r="1797" spans="27:64" x14ac:dyDescent="0.2">
      <c r="AA1797" s="72"/>
      <c r="AB1797" s="72"/>
      <c r="AC1797" s="72"/>
      <c r="AD1797" s="72"/>
      <c r="AE1797" s="72"/>
      <c r="AG1797" s="127"/>
      <c r="AN1797" s="72"/>
      <c r="AO1797" s="72"/>
      <c r="AP1797" s="72"/>
      <c r="AQ1797" s="72"/>
      <c r="AR1797" s="72"/>
      <c r="AS1797" s="72"/>
      <c r="AT1797" s="72"/>
      <c r="AU1797" s="72"/>
    </row>
    <row r="1798" spans="27:64" x14ac:dyDescent="0.2">
      <c r="AA1798" s="72"/>
      <c r="AB1798" s="72"/>
      <c r="AC1798" s="72"/>
      <c r="AD1798" s="72"/>
      <c r="AE1798" s="72"/>
      <c r="AG1798" s="127"/>
      <c r="AN1798" s="72"/>
      <c r="AO1798" s="72"/>
      <c r="AP1798" s="72"/>
      <c r="AQ1798" s="72"/>
      <c r="AR1798" s="72"/>
      <c r="AS1798" s="72"/>
      <c r="AT1798" s="72"/>
      <c r="AU1798" s="72"/>
      <c r="AV1798" s="72"/>
    </row>
    <row r="1799" spans="27:64" x14ac:dyDescent="0.2">
      <c r="AA1799" s="72"/>
      <c r="AB1799" s="72"/>
      <c r="AC1799" s="72"/>
      <c r="AD1799" s="72"/>
      <c r="AE1799" s="72"/>
      <c r="AG1799" s="127"/>
      <c r="AN1799" s="72"/>
      <c r="AO1799" s="72"/>
      <c r="AP1799" s="72"/>
      <c r="AQ1799" s="72"/>
      <c r="AR1799" s="72"/>
      <c r="AS1799" s="72"/>
      <c r="AT1799" s="72"/>
      <c r="AU1799" s="72"/>
    </row>
    <row r="1800" spans="27:64" x14ac:dyDescent="0.2">
      <c r="AA1800" s="72"/>
      <c r="AB1800" s="72"/>
      <c r="AC1800" s="72"/>
      <c r="AD1800" s="72"/>
      <c r="AE1800" s="72"/>
      <c r="AG1800" s="127"/>
      <c r="AN1800" s="72"/>
      <c r="AO1800" s="72"/>
      <c r="AP1800" s="72"/>
      <c r="AQ1800" s="72"/>
      <c r="AR1800" s="72"/>
      <c r="AS1800" s="72"/>
      <c r="AT1800" s="72"/>
      <c r="AU1800" s="72"/>
      <c r="AV1800" s="72"/>
      <c r="AX1800" s="72"/>
    </row>
    <row r="1801" spans="27:64" x14ac:dyDescent="0.2">
      <c r="AA1801" s="72"/>
      <c r="AB1801" s="72"/>
      <c r="AC1801" s="72"/>
      <c r="AD1801" s="72"/>
      <c r="AE1801" s="72"/>
      <c r="AG1801" s="127"/>
      <c r="AN1801" s="72"/>
      <c r="AO1801" s="72"/>
      <c r="AP1801" s="72"/>
      <c r="AQ1801" s="72"/>
      <c r="AR1801" s="72"/>
      <c r="AS1801" s="72"/>
      <c r="AT1801" s="72"/>
      <c r="AU1801" s="72"/>
      <c r="AV1801" s="72"/>
      <c r="AW1801" s="72"/>
      <c r="AX1801" s="72"/>
      <c r="AY1801" s="72"/>
      <c r="AZ1801" s="72"/>
      <c r="BA1801" s="72"/>
      <c r="BB1801" s="72"/>
      <c r="BC1801" s="72"/>
      <c r="BD1801" s="72"/>
      <c r="BE1801" s="72"/>
      <c r="BF1801" s="72"/>
      <c r="BG1801" s="72"/>
      <c r="BH1801" s="72"/>
      <c r="BI1801" s="72"/>
      <c r="BJ1801" s="72"/>
      <c r="BK1801" s="72"/>
      <c r="BL1801" s="72"/>
    </row>
    <row r="1802" spans="27:64" x14ac:dyDescent="0.2">
      <c r="AA1802" s="72"/>
      <c r="AB1802" s="72"/>
      <c r="AC1802" s="72"/>
      <c r="AD1802" s="72"/>
      <c r="AE1802" s="72"/>
      <c r="AG1802" s="127"/>
      <c r="AN1802" s="72"/>
      <c r="AO1802" s="72"/>
      <c r="AP1802" s="72"/>
      <c r="AQ1802" s="72"/>
      <c r="AR1802" s="72"/>
      <c r="AS1802" s="72"/>
      <c r="AT1802" s="72"/>
      <c r="AU1802" s="72"/>
    </row>
    <row r="1803" spans="27:64" x14ac:dyDescent="0.2">
      <c r="AA1803" s="72"/>
      <c r="AB1803" s="72"/>
      <c r="AC1803" s="72"/>
      <c r="AD1803" s="72"/>
      <c r="AE1803" s="72"/>
      <c r="AG1803" s="127"/>
      <c r="AN1803" s="72"/>
      <c r="AO1803" s="72"/>
      <c r="AP1803" s="72"/>
      <c r="AQ1803" s="72"/>
      <c r="AR1803" s="72"/>
      <c r="AS1803" s="72"/>
      <c r="AT1803" s="72"/>
      <c r="AU1803" s="72"/>
    </row>
    <row r="1804" spans="27:64" x14ac:dyDescent="0.2">
      <c r="AA1804" s="72"/>
      <c r="AB1804" s="72"/>
      <c r="AC1804" s="72"/>
      <c r="AD1804" s="72"/>
      <c r="AE1804" s="72"/>
      <c r="AG1804" s="127"/>
      <c r="AN1804" s="72"/>
      <c r="AO1804" s="72"/>
      <c r="AP1804" s="72"/>
      <c r="AQ1804" s="72"/>
      <c r="AR1804" s="72"/>
      <c r="AS1804" s="72"/>
      <c r="AT1804" s="72"/>
      <c r="AU1804" s="72"/>
      <c r="AV1804" s="72"/>
      <c r="AX1804" s="72"/>
    </row>
    <row r="1805" spans="27:64" x14ac:dyDescent="0.2">
      <c r="AA1805" s="72"/>
      <c r="AB1805" s="72"/>
      <c r="AC1805" s="72"/>
      <c r="AD1805" s="72"/>
      <c r="AE1805" s="72"/>
      <c r="AG1805" s="127"/>
      <c r="AN1805" s="72"/>
      <c r="AO1805" s="72"/>
      <c r="AP1805" s="72"/>
      <c r="AQ1805" s="72"/>
      <c r="AR1805" s="72"/>
      <c r="AS1805" s="72"/>
      <c r="AT1805" s="72"/>
      <c r="AU1805" s="72"/>
      <c r="AV1805" s="72"/>
      <c r="AW1805" s="72"/>
      <c r="AX1805" s="72"/>
      <c r="AY1805" s="72"/>
      <c r="AZ1805" s="72"/>
      <c r="BA1805" s="72"/>
      <c r="BB1805" s="72"/>
      <c r="BC1805" s="72"/>
      <c r="BD1805" s="72"/>
      <c r="BE1805" s="72"/>
      <c r="BF1805" s="72"/>
      <c r="BG1805" s="72"/>
      <c r="BH1805" s="72"/>
      <c r="BI1805" s="72"/>
      <c r="BJ1805" s="72"/>
      <c r="BK1805" s="72"/>
      <c r="BL1805" s="72"/>
    </row>
    <row r="1806" spans="27:64" x14ac:dyDescent="0.2">
      <c r="AA1806" s="72"/>
      <c r="AB1806" s="72"/>
      <c r="AC1806" s="72"/>
      <c r="AD1806" s="72"/>
      <c r="AE1806" s="72"/>
      <c r="AG1806" s="127"/>
      <c r="AN1806" s="72"/>
      <c r="AO1806" s="72"/>
      <c r="AP1806" s="72"/>
      <c r="AQ1806" s="72"/>
      <c r="AR1806" s="72"/>
      <c r="AS1806" s="72"/>
      <c r="AT1806" s="72"/>
      <c r="AU1806" s="72"/>
    </row>
    <row r="1807" spans="27:64" x14ac:dyDescent="0.2">
      <c r="AA1807" s="72"/>
      <c r="AB1807" s="72"/>
      <c r="AC1807" s="72"/>
      <c r="AD1807" s="72"/>
      <c r="AE1807" s="72"/>
      <c r="AG1807" s="127"/>
      <c r="AN1807" s="72"/>
      <c r="AO1807" s="72"/>
      <c r="AP1807" s="72"/>
      <c r="AQ1807" s="72"/>
      <c r="AR1807" s="72"/>
      <c r="AS1807" s="72"/>
      <c r="AT1807" s="72"/>
      <c r="AU1807" s="72"/>
    </row>
    <row r="1808" spans="27:64" x14ac:dyDescent="0.2">
      <c r="AA1808" s="72"/>
      <c r="AB1808" s="72"/>
      <c r="AC1808" s="72"/>
      <c r="AD1808" s="72"/>
      <c r="AE1808" s="72"/>
      <c r="AG1808" s="127"/>
      <c r="AN1808" s="72"/>
      <c r="AO1808" s="72"/>
      <c r="AP1808" s="72"/>
      <c r="AQ1808" s="72"/>
      <c r="AR1808" s="72"/>
      <c r="AS1808" s="72"/>
      <c r="AT1808" s="72"/>
      <c r="AU1808" s="72"/>
    </row>
    <row r="1809" spans="27:64" x14ac:dyDescent="0.2">
      <c r="AA1809" s="72"/>
      <c r="AB1809" s="72"/>
      <c r="AC1809" s="72"/>
      <c r="AD1809" s="72"/>
      <c r="AE1809" s="72"/>
      <c r="AG1809" s="127"/>
      <c r="AN1809" s="72"/>
      <c r="AO1809" s="72"/>
      <c r="AP1809" s="72"/>
      <c r="AQ1809" s="72"/>
      <c r="AR1809" s="72"/>
      <c r="AS1809" s="72"/>
      <c r="AT1809" s="72"/>
      <c r="AU1809" s="72"/>
    </row>
    <row r="1810" spans="27:64" x14ac:dyDescent="0.2">
      <c r="AA1810" s="72"/>
      <c r="AB1810" s="72"/>
      <c r="AC1810" s="72"/>
      <c r="AD1810" s="72"/>
      <c r="AE1810" s="72"/>
      <c r="AG1810" s="127"/>
      <c r="AN1810" s="72"/>
      <c r="AO1810" s="72"/>
      <c r="AP1810" s="72"/>
      <c r="AQ1810" s="72"/>
      <c r="AR1810" s="72"/>
      <c r="AS1810" s="72"/>
      <c r="AT1810" s="72"/>
      <c r="AU1810" s="72"/>
      <c r="AV1810" s="72"/>
      <c r="AX1810" s="72"/>
    </row>
    <row r="1811" spans="27:64" x14ac:dyDescent="0.2">
      <c r="AA1811" s="72"/>
      <c r="AB1811" s="72"/>
      <c r="AC1811" s="72"/>
      <c r="AD1811" s="72"/>
      <c r="AE1811" s="72"/>
      <c r="AG1811" s="127"/>
      <c r="AN1811" s="72"/>
      <c r="AO1811" s="72"/>
      <c r="AP1811" s="72"/>
      <c r="AQ1811" s="72"/>
      <c r="AR1811" s="72"/>
      <c r="AS1811" s="72"/>
      <c r="AT1811" s="72"/>
      <c r="AU1811" s="72"/>
    </row>
    <row r="1812" spans="27:64" x14ac:dyDescent="0.2">
      <c r="AA1812" s="72"/>
      <c r="AB1812" s="72"/>
      <c r="AC1812" s="72"/>
      <c r="AD1812" s="72"/>
      <c r="AE1812" s="72"/>
      <c r="AG1812" s="127"/>
      <c r="AN1812" s="72"/>
      <c r="AO1812" s="72"/>
      <c r="AP1812" s="72"/>
      <c r="AQ1812" s="72"/>
      <c r="AR1812" s="72"/>
      <c r="AS1812" s="72"/>
      <c r="AT1812" s="72"/>
      <c r="AU1812" s="72"/>
    </row>
    <row r="1813" spans="27:64" x14ac:dyDescent="0.2">
      <c r="AA1813" s="72"/>
      <c r="AB1813" s="72"/>
      <c r="AC1813" s="72"/>
      <c r="AD1813" s="72"/>
      <c r="AE1813" s="72"/>
      <c r="AG1813" s="127"/>
      <c r="AN1813" s="72"/>
      <c r="AO1813" s="72"/>
      <c r="AP1813" s="72"/>
      <c r="AQ1813" s="72"/>
      <c r="AR1813" s="72"/>
      <c r="AS1813" s="72"/>
      <c r="AT1813" s="72"/>
      <c r="AU1813" s="72"/>
    </row>
    <row r="1814" spans="27:64" x14ac:dyDescent="0.2">
      <c r="AA1814" s="72"/>
      <c r="AB1814" s="72"/>
      <c r="AC1814" s="72"/>
      <c r="AD1814" s="72"/>
      <c r="AE1814" s="72"/>
      <c r="AG1814" s="127"/>
      <c r="AN1814" s="72"/>
      <c r="AO1814" s="72"/>
      <c r="AP1814" s="72"/>
      <c r="AQ1814" s="72"/>
      <c r="AR1814" s="72"/>
      <c r="AS1814" s="72"/>
      <c r="AT1814" s="72"/>
      <c r="AU1814" s="72"/>
    </row>
    <row r="1815" spans="27:64" x14ac:dyDescent="0.2">
      <c r="AA1815" s="72"/>
      <c r="AB1815" s="72"/>
      <c r="AC1815" s="72"/>
      <c r="AD1815" s="72"/>
      <c r="AE1815" s="72"/>
      <c r="AG1815" s="127"/>
      <c r="AN1815" s="72"/>
      <c r="AO1815" s="72"/>
      <c r="AP1815" s="72"/>
      <c r="AQ1815" s="72"/>
      <c r="AR1815" s="72"/>
      <c r="AS1815" s="72"/>
      <c r="AT1815" s="72"/>
      <c r="AU1815" s="72"/>
    </row>
    <row r="1816" spans="27:64" x14ac:dyDescent="0.2">
      <c r="AA1816" s="72"/>
      <c r="AB1816" s="72"/>
      <c r="AC1816" s="72"/>
      <c r="AD1816" s="72"/>
      <c r="AE1816" s="72"/>
      <c r="AG1816" s="127"/>
      <c r="AN1816" s="72"/>
      <c r="AO1816" s="72"/>
      <c r="AP1816" s="72"/>
      <c r="AQ1816" s="72"/>
      <c r="AR1816" s="72"/>
      <c r="AS1816" s="72"/>
      <c r="AT1816" s="72"/>
      <c r="AU1816" s="72"/>
    </row>
    <row r="1817" spans="27:64" x14ac:dyDescent="0.2">
      <c r="AA1817" s="72"/>
      <c r="AB1817" s="72"/>
      <c r="AC1817" s="72"/>
      <c r="AD1817" s="72"/>
      <c r="AE1817" s="72"/>
      <c r="AG1817" s="127"/>
      <c r="AN1817" s="72"/>
      <c r="AO1817" s="72"/>
      <c r="AP1817" s="72"/>
      <c r="AQ1817" s="72"/>
      <c r="AR1817" s="72"/>
      <c r="AS1817" s="72"/>
      <c r="AT1817" s="72"/>
      <c r="AU1817" s="72"/>
      <c r="AV1817" s="72"/>
      <c r="AX1817" s="72"/>
      <c r="AY1817" s="72"/>
      <c r="AZ1817" s="72"/>
      <c r="BA1817" s="72"/>
      <c r="BB1817" s="72"/>
      <c r="BC1817" s="72"/>
      <c r="BD1817" s="72"/>
      <c r="BE1817" s="72"/>
      <c r="BF1817" s="72"/>
      <c r="BG1817" s="72"/>
      <c r="BH1817" s="72"/>
      <c r="BI1817" s="72"/>
      <c r="BJ1817" s="72"/>
      <c r="BK1817" s="72"/>
      <c r="BL1817" s="72"/>
    </row>
    <row r="1818" spans="27:64" x14ac:dyDescent="0.2">
      <c r="AA1818" s="72"/>
      <c r="AB1818" s="72"/>
      <c r="AC1818" s="72"/>
      <c r="AD1818" s="72"/>
      <c r="AE1818" s="72"/>
      <c r="AG1818" s="127"/>
      <c r="AN1818" s="72"/>
      <c r="AO1818" s="72"/>
      <c r="AP1818" s="72"/>
      <c r="AQ1818" s="72"/>
      <c r="AR1818" s="72"/>
      <c r="AS1818" s="72"/>
      <c r="AT1818" s="72"/>
      <c r="AU1818" s="72"/>
      <c r="AV1818" s="72"/>
    </row>
    <row r="1819" spans="27:64" x14ac:dyDescent="0.2">
      <c r="AA1819" s="72"/>
      <c r="AB1819" s="72"/>
      <c r="AC1819" s="72"/>
      <c r="AD1819" s="72"/>
      <c r="AE1819" s="72"/>
      <c r="AG1819" s="127"/>
      <c r="AN1819" s="72"/>
      <c r="AO1819" s="72"/>
      <c r="AP1819" s="72"/>
      <c r="AQ1819" s="72"/>
      <c r="AR1819" s="72"/>
      <c r="AS1819" s="72"/>
      <c r="AT1819" s="72"/>
      <c r="AU1819" s="72"/>
    </row>
    <row r="1820" spans="27:64" x14ac:dyDescent="0.2">
      <c r="AA1820" s="72"/>
      <c r="AB1820" s="72"/>
      <c r="AC1820" s="72"/>
      <c r="AD1820" s="72"/>
      <c r="AE1820" s="72"/>
      <c r="AG1820" s="127"/>
      <c r="AN1820" s="72"/>
      <c r="AO1820" s="72"/>
      <c r="AP1820" s="72"/>
      <c r="AQ1820" s="72"/>
      <c r="AR1820" s="72"/>
      <c r="AS1820" s="72"/>
      <c r="AT1820" s="72"/>
      <c r="AU1820" s="72"/>
      <c r="AV1820" s="72"/>
    </row>
    <row r="1821" spans="27:64" x14ac:dyDescent="0.2">
      <c r="AA1821" s="72"/>
      <c r="AB1821" s="72"/>
      <c r="AC1821" s="72"/>
      <c r="AD1821" s="72"/>
      <c r="AE1821" s="72"/>
      <c r="AG1821" s="127"/>
      <c r="AN1821" s="72"/>
      <c r="AO1821" s="72"/>
      <c r="AP1821" s="72"/>
      <c r="AQ1821" s="72"/>
      <c r="AR1821" s="72"/>
      <c r="AS1821" s="72"/>
      <c r="AT1821" s="72"/>
      <c r="AU1821" s="72"/>
    </row>
    <row r="1822" spans="27:64" x14ac:dyDescent="0.2">
      <c r="AA1822" s="72"/>
      <c r="AB1822" s="72"/>
      <c r="AC1822" s="72"/>
      <c r="AD1822" s="72"/>
      <c r="AE1822" s="72"/>
      <c r="AG1822" s="127"/>
      <c r="AN1822" s="72"/>
      <c r="AO1822" s="72"/>
      <c r="AP1822" s="72"/>
      <c r="AQ1822" s="72"/>
      <c r="AR1822" s="72"/>
      <c r="AS1822" s="72"/>
      <c r="AT1822" s="72"/>
      <c r="AU1822" s="72"/>
    </row>
    <row r="1823" spans="27:64" x14ac:dyDescent="0.2">
      <c r="AA1823" s="72"/>
      <c r="AB1823" s="72"/>
      <c r="AC1823" s="72"/>
      <c r="AD1823" s="72"/>
      <c r="AE1823" s="72"/>
      <c r="AG1823" s="127"/>
      <c r="AN1823" s="72"/>
      <c r="AO1823" s="72"/>
      <c r="AP1823" s="72"/>
      <c r="AQ1823" s="72"/>
      <c r="AR1823" s="72"/>
      <c r="AS1823" s="72"/>
      <c r="AT1823" s="72"/>
      <c r="AU1823" s="72"/>
    </row>
    <row r="1824" spans="27:64" x14ac:dyDescent="0.2">
      <c r="AA1824" s="72"/>
      <c r="AB1824" s="72"/>
      <c r="AC1824" s="72"/>
      <c r="AD1824" s="72"/>
      <c r="AE1824" s="72"/>
      <c r="AG1824" s="127"/>
      <c r="AN1824" s="72"/>
      <c r="AO1824" s="72"/>
      <c r="AP1824" s="72"/>
      <c r="AQ1824" s="72"/>
      <c r="AR1824" s="72"/>
      <c r="AS1824" s="72"/>
      <c r="AT1824" s="72"/>
      <c r="AU1824" s="72"/>
    </row>
    <row r="1825" spans="27:64" x14ac:dyDescent="0.2">
      <c r="AA1825" s="72"/>
      <c r="AB1825" s="72"/>
      <c r="AC1825" s="72"/>
      <c r="AD1825" s="72"/>
      <c r="AE1825" s="72"/>
      <c r="AG1825" s="127"/>
      <c r="AN1825" s="72"/>
      <c r="AO1825" s="72"/>
      <c r="AP1825" s="72"/>
      <c r="AQ1825" s="72"/>
      <c r="AR1825" s="72"/>
      <c r="AS1825" s="72"/>
      <c r="AT1825" s="72"/>
      <c r="AU1825" s="72"/>
    </row>
    <row r="1826" spans="27:64" x14ac:dyDescent="0.2">
      <c r="AA1826" s="72"/>
      <c r="AB1826" s="72"/>
      <c r="AC1826" s="72"/>
      <c r="AD1826" s="72"/>
      <c r="AE1826" s="72"/>
      <c r="AG1826" s="127"/>
      <c r="AN1826" s="72"/>
      <c r="AO1826" s="72"/>
      <c r="AP1826" s="72"/>
      <c r="AQ1826" s="72"/>
      <c r="AR1826" s="72"/>
      <c r="AS1826" s="72"/>
      <c r="AT1826" s="72"/>
      <c r="AU1826" s="72"/>
    </row>
    <row r="1827" spans="27:64" x14ac:dyDescent="0.2">
      <c r="AA1827" s="72"/>
      <c r="AB1827" s="72"/>
      <c r="AC1827" s="72"/>
      <c r="AD1827" s="72"/>
      <c r="AE1827" s="72"/>
      <c r="AG1827" s="127"/>
      <c r="AN1827" s="72"/>
      <c r="AO1827" s="72"/>
      <c r="AP1827" s="72"/>
      <c r="AQ1827" s="72"/>
      <c r="AR1827" s="72"/>
      <c r="AS1827" s="72"/>
      <c r="AT1827" s="72"/>
      <c r="AU1827" s="72"/>
    </row>
    <row r="1828" spans="27:64" x14ac:dyDescent="0.2">
      <c r="AA1828" s="72"/>
      <c r="AB1828" s="72"/>
      <c r="AC1828" s="72"/>
      <c r="AD1828" s="72"/>
      <c r="AE1828" s="72"/>
      <c r="AG1828" s="127"/>
      <c r="AN1828" s="72"/>
      <c r="AO1828" s="72"/>
      <c r="AP1828" s="72"/>
      <c r="AQ1828" s="72"/>
      <c r="AR1828" s="72"/>
      <c r="AS1828" s="72"/>
      <c r="AT1828" s="72"/>
      <c r="AU1828" s="72"/>
    </row>
    <row r="1829" spans="27:64" x14ac:dyDescent="0.2">
      <c r="AA1829" s="72"/>
      <c r="AB1829" s="72"/>
      <c r="AC1829" s="72"/>
      <c r="AD1829" s="72"/>
      <c r="AE1829" s="72"/>
      <c r="AG1829" s="127"/>
      <c r="AN1829" s="72"/>
      <c r="AO1829" s="72"/>
      <c r="AP1829" s="72"/>
      <c r="AQ1829" s="72"/>
      <c r="AR1829" s="72"/>
      <c r="AS1829" s="72"/>
      <c r="AT1829" s="72"/>
      <c r="AU1829" s="72"/>
    </row>
    <row r="1830" spans="27:64" x14ac:dyDescent="0.2">
      <c r="AA1830" s="72"/>
      <c r="AB1830" s="72"/>
      <c r="AC1830" s="72"/>
      <c r="AD1830" s="72"/>
      <c r="AE1830" s="72"/>
      <c r="AG1830" s="127"/>
      <c r="AN1830" s="72"/>
      <c r="AO1830" s="72"/>
      <c r="AP1830" s="72"/>
      <c r="AQ1830" s="72"/>
      <c r="AR1830" s="72"/>
      <c r="AS1830" s="72"/>
      <c r="AT1830" s="72"/>
      <c r="AU1830" s="72"/>
      <c r="AV1830" s="72"/>
      <c r="AW1830" s="72"/>
      <c r="AX1830" s="72"/>
      <c r="AY1830" s="72"/>
      <c r="AZ1830" s="72"/>
      <c r="BA1830" s="72"/>
      <c r="BB1830" s="72"/>
      <c r="BC1830" s="72"/>
      <c r="BD1830" s="72"/>
      <c r="BE1830" s="72"/>
      <c r="BF1830" s="72"/>
      <c r="BG1830" s="72"/>
      <c r="BH1830" s="72"/>
      <c r="BI1830" s="72"/>
      <c r="BJ1830" s="72"/>
      <c r="BK1830" s="72"/>
      <c r="BL1830" s="72"/>
    </row>
    <row r="1831" spans="27:64" x14ac:dyDescent="0.2">
      <c r="AA1831" s="72"/>
      <c r="AB1831" s="72"/>
      <c r="AC1831" s="72"/>
      <c r="AD1831" s="72"/>
      <c r="AE1831" s="72"/>
      <c r="AG1831" s="127"/>
      <c r="AN1831" s="72"/>
      <c r="AO1831" s="72"/>
      <c r="AP1831" s="72"/>
      <c r="AQ1831" s="72"/>
      <c r="AR1831" s="72"/>
      <c r="AS1831" s="72"/>
      <c r="AT1831" s="72"/>
      <c r="AU1831" s="72"/>
    </row>
    <row r="1832" spans="27:64" x14ac:dyDescent="0.2">
      <c r="AA1832" s="72"/>
      <c r="AB1832" s="72"/>
      <c r="AC1832" s="72"/>
      <c r="AD1832" s="72"/>
      <c r="AE1832" s="72"/>
      <c r="AG1832" s="127"/>
      <c r="AN1832" s="72"/>
      <c r="AO1832" s="72"/>
      <c r="AP1832" s="72"/>
      <c r="AQ1832" s="72"/>
      <c r="AR1832" s="72"/>
      <c r="AS1832" s="72"/>
      <c r="AT1832" s="72"/>
      <c r="AU1832" s="72"/>
    </row>
    <row r="1833" spans="27:64" x14ac:dyDescent="0.2">
      <c r="AA1833" s="72"/>
      <c r="AB1833" s="72"/>
      <c r="AC1833" s="72"/>
      <c r="AD1833" s="72"/>
      <c r="AE1833" s="72"/>
      <c r="AG1833" s="127"/>
      <c r="AN1833" s="72"/>
      <c r="AO1833" s="72"/>
      <c r="AP1833" s="72"/>
      <c r="AQ1833" s="72"/>
      <c r="AR1833" s="72"/>
      <c r="AS1833" s="72"/>
      <c r="AT1833" s="72"/>
      <c r="AU1833" s="72"/>
    </row>
    <row r="1834" spans="27:64" x14ac:dyDescent="0.2">
      <c r="AA1834" s="72"/>
      <c r="AB1834" s="72"/>
      <c r="AC1834" s="72"/>
      <c r="AD1834" s="72"/>
      <c r="AE1834" s="72"/>
      <c r="AG1834" s="127"/>
      <c r="AN1834" s="72"/>
      <c r="AO1834" s="72"/>
      <c r="AP1834" s="72"/>
      <c r="AQ1834" s="72"/>
      <c r="AR1834" s="72"/>
      <c r="AS1834" s="72"/>
      <c r="AT1834" s="72"/>
      <c r="AU1834" s="72"/>
    </row>
    <row r="1835" spans="27:64" x14ac:dyDescent="0.2">
      <c r="AA1835" s="72"/>
      <c r="AB1835" s="72"/>
      <c r="AC1835" s="72"/>
      <c r="AD1835" s="72"/>
      <c r="AE1835" s="72"/>
      <c r="AG1835" s="127"/>
      <c r="AN1835" s="72"/>
      <c r="AO1835" s="72"/>
      <c r="AP1835" s="72"/>
      <c r="AQ1835" s="72"/>
      <c r="AR1835" s="72"/>
      <c r="AS1835" s="72"/>
      <c r="AT1835" s="72"/>
      <c r="AU1835" s="72"/>
    </row>
    <row r="1836" spans="27:64" x14ac:dyDescent="0.2">
      <c r="AA1836" s="72"/>
      <c r="AB1836" s="72"/>
      <c r="AC1836" s="72"/>
      <c r="AD1836" s="72"/>
      <c r="AE1836" s="72"/>
      <c r="AG1836" s="127"/>
      <c r="AN1836" s="72"/>
      <c r="AO1836" s="72"/>
      <c r="AP1836" s="72"/>
      <c r="AQ1836" s="72"/>
      <c r="AR1836" s="72"/>
      <c r="AS1836" s="72"/>
      <c r="AT1836" s="72"/>
      <c r="AU1836" s="72"/>
    </row>
    <row r="1837" spans="27:64" x14ac:dyDescent="0.2">
      <c r="AA1837" s="72"/>
      <c r="AB1837" s="72"/>
      <c r="AC1837" s="72"/>
      <c r="AD1837" s="72"/>
      <c r="AE1837" s="72"/>
      <c r="AG1837" s="127"/>
      <c r="AN1837" s="72"/>
      <c r="AO1837" s="72"/>
      <c r="AP1837" s="72"/>
      <c r="AQ1837" s="72"/>
      <c r="AR1837" s="72"/>
      <c r="AS1837" s="72"/>
      <c r="AT1837" s="72"/>
      <c r="AU1837" s="72"/>
    </row>
    <row r="1838" spans="27:64" x14ac:dyDescent="0.2">
      <c r="AA1838" s="72"/>
      <c r="AB1838" s="72"/>
      <c r="AC1838" s="72"/>
      <c r="AD1838" s="72"/>
      <c r="AE1838" s="72"/>
      <c r="AG1838" s="127"/>
      <c r="AN1838" s="72"/>
      <c r="AO1838" s="72"/>
      <c r="AP1838" s="72"/>
      <c r="AQ1838" s="72"/>
      <c r="AR1838" s="72"/>
      <c r="AS1838" s="72"/>
      <c r="AT1838" s="72"/>
      <c r="AU1838" s="72"/>
    </row>
    <row r="1839" spans="27:64" x14ac:dyDescent="0.2">
      <c r="AA1839" s="72"/>
      <c r="AB1839" s="72"/>
      <c r="AC1839" s="72"/>
      <c r="AD1839" s="72"/>
      <c r="AE1839" s="72"/>
      <c r="AG1839" s="127"/>
      <c r="AN1839" s="72"/>
      <c r="AO1839" s="72"/>
      <c r="AP1839" s="72"/>
      <c r="AQ1839" s="72"/>
      <c r="AR1839" s="72"/>
      <c r="AS1839" s="72"/>
      <c r="AT1839" s="72"/>
      <c r="AU1839" s="72"/>
    </row>
    <row r="1840" spans="27:64" x14ac:dyDescent="0.2">
      <c r="AA1840" s="72"/>
      <c r="AB1840" s="72"/>
      <c r="AC1840" s="72"/>
      <c r="AD1840" s="72"/>
      <c r="AE1840" s="72"/>
      <c r="AG1840" s="127"/>
      <c r="AN1840" s="72"/>
      <c r="AO1840" s="72"/>
      <c r="AP1840" s="72"/>
      <c r="AQ1840" s="72"/>
      <c r="AR1840" s="72"/>
      <c r="AS1840" s="72"/>
      <c r="AT1840" s="72"/>
      <c r="AU1840" s="72"/>
    </row>
    <row r="1841" spans="27:64" x14ac:dyDescent="0.2">
      <c r="AA1841" s="72"/>
      <c r="AB1841" s="72"/>
      <c r="AC1841" s="72"/>
      <c r="AD1841" s="72"/>
      <c r="AE1841" s="72"/>
      <c r="AG1841" s="127"/>
      <c r="AN1841" s="72"/>
      <c r="AO1841" s="72"/>
      <c r="AP1841" s="72"/>
      <c r="AQ1841" s="72"/>
      <c r="AR1841" s="72"/>
      <c r="AS1841" s="72"/>
      <c r="AT1841" s="72"/>
      <c r="AU1841" s="72"/>
    </row>
    <row r="1842" spans="27:64" x14ac:dyDescent="0.2">
      <c r="AA1842" s="72"/>
      <c r="AB1842" s="72"/>
      <c r="AC1842" s="72"/>
      <c r="AD1842" s="72"/>
      <c r="AE1842" s="72"/>
      <c r="AG1842" s="127"/>
      <c r="AN1842" s="72"/>
      <c r="AO1842" s="72"/>
      <c r="AP1842" s="72"/>
      <c r="AQ1842" s="72"/>
      <c r="AR1842" s="72"/>
      <c r="AS1842" s="72"/>
      <c r="AT1842" s="72"/>
      <c r="AU1842" s="72"/>
    </row>
    <row r="1843" spans="27:64" x14ac:dyDescent="0.2">
      <c r="AA1843" s="72"/>
      <c r="AB1843" s="72"/>
      <c r="AC1843" s="72"/>
      <c r="AD1843" s="72"/>
      <c r="AE1843" s="72"/>
      <c r="AG1843" s="127"/>
      <c r="AN1843" s="72"/>
      <c r="AO1843" s="72"/>
      <c r="AP1843" s="72"/>
      <c r="AQ1843" s="72"/>
      <c r="AR1843" s="72"/>
      <c r="AS1843" s="72"/>
      <c r="AT1843" s="72"/>
      <c r="AU1843" s="72"/>
    </row>
    <row r="1844" spans="27:64" x14ac:dyDescent="0.2">
      <c r="AA1844" s="72"/>
      <c r="AB1844" s="72"/>
      <c r="AC1844" s="72"/>
      <c r="AD1844" s="72"/>
      <c r="AE1844" s="72"/>
      <c r="AG1844" s="127"/>
      <c r="AN1844" s="72"/>
      <c r="AO1844" s="72"/>
      <c r="AP1844" s="72"/>
      <c r="AQ1844" s="72"/>
      <c r="AR1844" s="72"/>
      <c r="AS1844" s="72"/>
      <c r="AT1844" s="72"/>
      <c r="AU1844" s="72"/>
    </row>
    <row r="1845" spans="27:64" x14ac:dyDescent="0.2">
      <c r="AA1845" s="72"/>
      <c r="AB1845" s="72"/>
      <c r="AC1845" s="72"/>
      <c r="AD1845" s="72"/>
      <c r="AE1845" s="72"/>
      <c r="AG1845" s="127"/>
      <c r="AN1845" s="72"/>
      <c r="AO1845" s="72"/>
      <c r="AP1845" s="72"/>
      <c r="AQ1845" s="72"/>
      <c r="AR1845" s="72"/>
      <c r="AS1845" s="72"/>
      <c r="AT1845" s="72"/>
      <c r="AU1845" s="72"/>
    </row>
    <row r="1846" spans="27:64" x14ac:dyDescent="0.2">
      <c r="AA1846" s="72"/>
      <c r="AB1846" s="72"/>
      <c r="AC1846" s="72"/>
      <c r="AD1846" s="72"/>
      <c r="AE1846" s="72"/>
      <c r="AG1846" s="127"/>
      <c r="AN1846" s="72"/>
      <c r="AO1846" s="72"/>
      <c r="AP1846" s="72"/>
      <c r="AQ1846" s="72"/>
      <c r="AR1846" s="72"/>
      <c r="AS1846" s="72"/>
      <c r="AT1846" s="72"/>
      <c r="AU1846" s="72"/>
    </row>
    <row r="1847" spans="27:64" x14ac:dyDescent="0.2">
      <c r="AA1847" s="72"/>
      <c r="AB1847" s="72"/>
      <c r="AC1847" s="72"/>
      <c r="AD1847" s="72"/>
      <c r="AE1847" s="72"/>
      <c r="AG1847" s="127"/>
      <c r="AN1847" s="72"/>
      <c r="AO1847" s="72"/>
      <c r="AP1847" s="72"/>
      <c r="AQ1847" s="72"/>
      <c r="AR1847" s="72"/>
      <c r="AS1847" s="72"/>
      <c r="AT1847" s="72"/>
      <c r="AU1847" s="72"/>
    </row>
    <row r="1848" spans="27:64" x14ac:dyDescent="0.2">
      <c r="AA1848" s="72"/>
      <c r="AB1848" s="72"/>
      <c r="AC1848" s="72"/>
      <c r="AD1848" s="72"/>
      <c r="AE1848" s="72"/>
      <c r="AG1848" s="127"/>
      <c r="AN1848" s="72"/>
      <c r="AO1848" s="72"/>
      <c r="AP1848" s="72"/>
      <c r="AQ1848" s="72"/>
      <c r="AR1848" s="72"/>
      <c r="AS1848" s="72"/>
      <c r="AT1848" s="72"/>
      <c r="AU1848" s="72"/>
    </row>
    <row r="1849" spans="27:64" x14ac:dyDescent="0.2">
      <c r="AA1849" s="72"/>
      <c r="AB1849" s="72"/>
      <c r="AC1849" s="72"/>
      <c r="AD1849" s="72"/>
      <c r="AE1849" s="72"/>
      <c r="AG1849" s="127"/>
      <c r="AN1849" s="72"/>
      <c r="AO1849" s="72"/>
      <c r="AP1849" s="72"/>
      <c r="AQ1849" s="72"/>
      <c r="AR1849" s="72"/>
      <c r="AS1849" s="72"/>
      <c r="AT1849" s="72"/>
      <c r="AU1849" s="72"/>
      <c r="AV1849" s="72"/>
    </row>
    <row r="1850" spans="27:64" x14ac:dyDescent="0.2">
      <c r="AA1850" s="72"/>
      <c r="AB1850" s="72"/>
      <c r="AC1850" s="72"/>
      <c r="AD1850" s="72"/>
      <c r="AE1850" s="72"/>
      <c r="AG1850" s="127"/>
      <c r="AN1850" s="72"/>
      <c r="AO1850" s="72"/>
      <c r="AP1850" s="72"/>
      <c r="AQ1850" s="72"/>
      <c r="AR1850" s="72"/>
      <c r="AS1850" s="72"/>
      <c r="AT1850" s="72"/>
      <c r="AU1850" s="72"/>
    </row>
    <row r="1851" spans="27:64" x14ac:dyDescent="0.2">
      <c r="AA1851" s="72"/>
      <c r="AB1851" s="72"/>
      <c r="AC1851" s="72"/>
      <c r="AD1851" s="72"/>
      <c r="AE1851" s="72"/>
      <c r="AG1851" s="127"/>
      <c r="AN1851" s="72"/>
      <c r="AO1851" s="72"/>
      <c r="AP1851" s="72"/>
      <c r="AQ1851" s="72"/>
      <c r="AR1851" s="72"/>
      <c r="AS1851" s="72"/>
      <c r="AT1851" s="72"/>
      <c r="AU1851" s="72"/>
      <c r="AV1851" s="72"/>
      <c r="AW1851" s="72"/>
      <c r="AX1851" s="72"/>
      <c r="AY1851" s="72"/>
      <c r="AZ1851" s="72"/>
      <c r="BA1851" s="72"/>
      <c r="BB1851" s="72"/>
      <c r="BC1851" s="72"/>
      <c r="BD1851" s="72"/>
      <c r="BE1851" s="72"/>
      <c r="BF1851" s="72"/>
      <c r="BG1851" s="72"/>
      <c r="BH1851" s="72"/>
      <c r="BI1851" s="72"/>
      <c r="BJ1851" s="72"/>
      <c r="BK1851" s="72"/>
      <c r="BL1851" s="72"/>
    </row>
    <row r="1852" spans="27:64" x14ac:dyDescent="0.2">
      <c r="AA1852" s="72"/>
      <c r="AB1852" s="72"/>
      <c r="AC1852" s="72"/>
      <c r="AD1852" s="72"/>
      <c r="AE1852" s="72"/>
      <c r="AG1852" s="127"/>
      <c r="AN1852" s="72"/>
      <c r="AO1852" s="72"/>
      <c r="AP1852" s="72"/>
      <c r="AQ1852" s="72"/>
      <c r="AR1852" s="72"/>
      <c r="AS1852" s="72"/>
      <c r="AT1852" s="72"/>
      <c r="AU1852" s="72"/>
      <c r="AV1852" s="72"/>
    </row>
    <row r="1853" spans="27:64" x14ac:dyDescent="0.2">
      <c r="AA1853" s="72"/>
      <c r="AB1853" s="72"/>
      <c r="AC1853" s="72"/>
      <c r="AD1853" s="72"/>
      <c r="AE1853" s="72"/>
      <c r="AG1853" s="127"/>
      <c r="AN1853" s="72"/>
      <c r="AO1853" s="72"/>
      <c r="AP1853" s="72"/>
      <c r="AQ1853" s="72"/>
      <c r="AR1853" s="72"/>
      <c r="AS1853" s="72"/>
      <c r="AT1853" s="72"/>
      <c r="AU1853" s="72"/>
    </row>
    <row r="1854" spans="27:64" x14ac:dyDescent="0.2">
      <c r="AA1854" s="72"/>
      <c r="AB1854" s="72"/>
      <c r="AC1854" s="72"/>
      <c r="AD1854" s="72"/>
      <c r="AE1854" s="72"/>
      <c r="AG1854" s="127"/>
      <c r="AN1854" s="72"/>
      <c r="AO1854" s="72"/>
      <c r="AP1854" s="72"/>
      <c r="AQ1854" s="72"/>
      <c r="AR1854" s="72"/>
      <c r="AS1854" s="72"/>
      <c r="AT1854" s="72"/>
      <c r="AU1854" s="72"/>
    </row>
    <row r="1855" spans="27:64" x14ac:dyDescent="0.2">
      <c r="AA1855" s="72"/>
      <c r="AB1855" s="72"/>
      <c r="AC1855" s="72"/>
      <c r="AD1855" s="72"/>
      <c r="AE1855" s="72"/>
      <c r="AG1855" s="127"/>
      <c r="AN1855" s="72"/>
      <c r="AO1855" s="72"/>
      <c r="AP1855" s="72"/>
      <c r="AQ1855" s="72"/>
      <c r="AR1855" s="72"/>
      <c r="AS1855" s="72"/>
      <c r="AT1855" s="72"/>
      <c r="AU1855" s="72"/>
    </row>
    <row r="1856" spans="27:64" x14ac:dyDescent="0.2">
      <c r="AA1856" s="72"/>
      <c r="AB1856" s="72"/>
      <c r="AC1856" s="72"/>
      <c r="AD1856" s="72"/>
      <c r="AE1856" s="72"/>
      <c r="AG1856" s="127"/>
      <c r="AN1856" s="72"/>
      <c r="AO1856" s="72"/>
      <c r="AP1856" s="72"/>
      <c r="AQ1856" s="72"/>
      <c r="AR1856" s="72"/>
      <c r="AS1856" s="72"/>
      <c r="AT1856" s="72"/>
      <c r="AU1856" s="72"/>
    </row>
    <row r="1857" spans="27:47" x14ac:dyDescent="0.2">
      <c r="AA1857" s="72"/>
      <c r="AB1857" s="72"/>
      <c r="AC1857" s="72"/>
      <c r="AD1857" s="72"/>
      <c r="AE1857" s="72"/>
      <c r="AG1857" s="127"/>
      <c r="AN1857" s="72"/>
      <c r="AO1857" s="72"/>
      <c r="AP1857" s="72"/>
      <c r="AQ1857" s="72"/>
      <c r="AR1857" s="72"/>
      <c r="AS1857" s="72"/>
      <c r="AT1857" s="72"/>
      <c r="AU1857" s="72"/>
    </row>
    <row r="1858" spans="27:47" x14ac:dyDescent="0.2">
      <c r="AA1858" s="72"/>
      <c r="AB1858" s="72"/>
      <c r="AC1858" s="72"/>
      <c r="AD1858" s="72"/>
      <c r="AE1858" s="72"/>
      <c r="AG1858" s="127"/>
      <c r="AN1858" s="72"/>
      <c r="AO1858" s="72"/>
      <c r="AP1858" s="72"/>
      <c r="AQ1858" s="72"/>
      <c r="AR1858" s="72"/>
      <c r="AS1858" s="72"/>
      <c r="AT1858" s="72"/>
      <c r="AU1858" s="72"/>
    </row>
    <row r="1859" spans="27:47" x14ac:dyDescent="0.2">
      <c r="AA1859" s="72"/>
      <c r="AB1859" s="72"/>
      <c r="AC1859" s="72"/>
      <c r="AD1859" s="72"/>
      <c r="AE1859" s="72"/>
      <c r="AG1859" s="127"/>
      <c r="AN1859" s="72"/>
      <c r="AO1859" s="72"/>
      <c r="AP1859" s="72"/>
      <c r="AQ1859" s="72"/>
      <c r="AR1859" s="72"/>
      <c r="AS1859" s="72"/>
      <c r="AT1859" s="72"/>
      <c r="AU1859" s="72"/>
    </row>
    <row r="1860" spans="27:47" x14ac:dyDescent="0.2">
      <c r="AA1860" s="72"/>
      <c r="AB1860" s="72"/>
      <c r="AC1860" s="72"/>
      <c r="AD1860" s="72"/>
      <c r="AE1860" s="72"/>
      <c r="AG1860" s="127"/>
      <c r="AN1860" s="72"/>
      <c r="AO1860" s="72"/>
      <c r="AP1860" s="72"/>
      <c r="AQ1860" s="72"/>
      <c r="AR1860" s="72"/>
      <c r="AS1860" s="72"/>
      <c r="AT1860" s="72"/>
      <c r="AU1860" s="72"/>
    </row>
    <row r="1861" spans="27:47" x14ac:dyDescent="0.2">
      <c r="AA1861" s="72"/>
      <c r="AB1861" s="72"/>
      <c r="AC1861" s="72"/>
      <c r="AD1861" s="72"/>
      <c r="AE1861" s="72"/>
      <c r="AG1861" s="127"/>
      <c r="AN1861" s="72"/>
      <c r="AO1861" s="72"/>
      <c r="AP1861" s="72"/>
      <c r="AQ1861" s="72"/>
      <c r="AR1861" s="72"/>
      <c r="AS1861" s="72"/>
      <c r="AT1861" s="72"/>
      <c r="AU1861" s="72"/>
    </row>
    <row r="1862" spans="27:47" x14ac:dyDescent="0.2">
      <c r="AA1862" s="72"/>
      <c r="AB1862" s="72"/>
      <c r="AC1862" s="72"/>
      <c r="AD1862" s="72"/>
      <c r="AE1862" s="72"/>
      <c r="AG1862" s="127"/>
      <c r="AN1862" s="72"/>
      <c r="AO1862" s="72"/>
      <c r="AP1862" s="72"/>
      <c r="AQ1862" s="72"/>
      <c r="AR1862" s="72"/>
      <c r="AS1862" s="72"/>
      <c r="AT1862" s="72"/>
      <c r="AU1862" s="72"/>
    </row>
    <row r="1863" spans="27:47" x14ac:dyDescent="0.2">
      <c r="AA1863" s="72"/>
      <c r="AB1863" s="72"/>
      <c r="AC1863" s="72"/>
      <c r="AD1863" s="72"/>
      <c r="AE1863" s="72"/>
      <c r="AG1863" s="127"/>
      <c r="AN1863" s="72"/>
      <c r="AO1863" s="72"/>
      <c r="AP1863" s="72"/>
      <c r="AQ1863" s="72"/>
      <c r="AR1863" s="72"/>
      <c r="AS1863" s="72"/>
      <c r="AT1863" s="72"/>
      <c r="AU1863" s="72"/>
    </row>
    <row r="1864" spans="27:47" x14ac:dyDescent="0.2">
      <c r="AA1864" s="72"/>
      <c r="AB1864" s="72"/>
      <c r="AC1864" s="72"/>
      <c r="AD1864" s="72"/>
      <c r="AE1864" s="72"/>
      <c r="AG1864" s="127"/>
      <c r="AN1864" s="72"/>
      <c r="AO1864" s="72"/>
      <c r="AP1864" s="72"/>
      <c r="AQ1864" s="72"/>
      <c r="AR1864" s="72"/>
      <c r="AS1864" s="72"/>
      <c r="AT1864" s="72"/>
      <c r="AU1864" s="72"/>
    </row>
    <row r="1865" spans="27:47" x14ac:dyDescent="0.2">
      <c r="AA1865" s="72"/>
      <c r="AB1865" s="72"/>
      <c r="AC1865" s="72"/>
      <c r="AD1865" s="72"/>
      <c r="AE1865" s="72"/>
      <c r="AG1865" s="127"/>
      <c r="AN1865" s="72"/>
      <c r="AO1865" s="72"/>
      <c r="AP1865" s="72"/>
      <c r="AQ1865" s="72"/>
      <c r="AR1865" s="72"/>
      <c r="AS1865" s="72"/>
      <c r="AT1865" s="72"/>
      <c r="AU1865" s="72"/>
    </row>
    <row r="1866" spans="27:47" x14ac:dyDescent="0.2">
      <c r="AA1866" s="72"/>
      <c r="AB1866" s="72"/>
      <c r="AC1866" s="72"/>
      <c r="AD1866" s="72"/>
      <c r="AE1866" s="72"/>
      <c r="AG1866" s="127"/>
      <c r="AN1866" s="72"/>
      <c r="AO1866" s="72"/>
      <c r="AP1866" s="72"/>
      <c r="AQ1866" s="72"/>
      <c r="AR1866" s="72"/>
      <c r="AS1866" s="72"/>
      <c r="AT1866" s="72"/>
      <c r="AU1866" s="72"/>
    </row>
    <row r="1867" spans="27:47" x14ac:dyDescent="0.2">
      <c r="AA1867" s="72"/>
      <c r="AB1867" s="72"/>
      <c r="AC1867" s="72"/>
      <c r="AD1867" s="72"/>
      <c r="AE1867" s="72"/>
      <c r="AG1867" s="127"/>
      <c r="AN1867" s="72"/>
      <c r="AO1867" s="72"/>
      <c r="AP1867" s="72"/>
      <c r="AQ1867" s="72"/>
      <c r="AR1867" s="72"/>
      <c r="AS1867" s="72"/>
      <c r="AT1867" s="72"/>
      <c r="AU1867" s="72"/>
    </row>
    <row r="1868" spans="27:47" x14ac:dyDescent="0.2">
      <c r="AA1868" s="72"/>
      <c r="AB1868" s="72"/>
      <c r="AC1868" s="72"/>
      <c r="AD1868" s="72"/>
      <c r="AE1868" s="72"/>
      <c r="AG1868" s="127"/>
      <c r="AN1868" s="72"/>
      <c r="AO1868" s="72"/>
      <c r="AP1868" s="72"/>
      <c r="AQ1868" s="72"/>
      <c r="AR1868" s="72"/>
      <c r="AS1868" s="72"/>
      <c r="AT1868" s="72"/>
      <c r="AU1868" s="72"/>
    </row>
    <row r="1869" spans="27:47" x14ac:dyDescent="0.2">
      <c r="AA1869" s="72"/>
      <c r="AB1869" s="72"/>
      <c r="AC1869" s="72"/>
      <c r="AD1869" s="72"/>
      <c r="AE1869" s="72"/>
      <c r="AG1869" s="127"/>
      <c r="AN1869" s="72"/>
      <c r="AO1869" s="72"/>
      <c r="AP1869" s="72"/>
      <c r="AQ1869" s="72"/>
      <c r="AR1869" s="72"/>
      <c r="AS1869" s="72"/>
      <c r="AT1869" s="72"/>
      <c r="AU1869" s="72"/>
    </row>
    <row r="1870" spans="27:47" x14ac:dyDescent="0.2">
      <c r="AA1870" s="72"/>
      <c r="AB1870" s="72"/>
      <c r="AC1870" s="72"/>
      <c r="AD1870" s="72"/>
      <c r="AE1870" s="72"/>
      <c r="AG1870" s="127"/>
      <c r="AN1870" s="72"/>
      <c r="AO1870" s="72"/>
      <c r="AP1870" s="72"/>
      <c r="AQ1870" s="72"/>
      <c r="AR1870" s="72"/>
      <c r="AS1870" s="72"/>
      <c r="AT1870" s="72"/>
      <c r="AU1870" s="72"/>
    </row>
    <row r="1871" spans="27:47" x14ac:dyDescent="0.2">
      <c r="AA1871" s="72"/>
      <c r="AB1871" s="72"/>
      <c r="AC1871" s="72"/>
      <c r="AD1871" s="72"/>
      <c r="AE1871" s="72"/>
      <c r="AG1871" s="127"/>
      <c r="AN1871" s="72"/>
      <c r="AO1871" s="72"/>
      <c r="AP1871" s="72"/>
      <c r="AQ1871" s="72"/>
      <c r="AR1871" s="72"/>
      <c r="AS1871" s="72"/>
      <c r="AT1871" s="72"/>
      <c r="AU1871" s="72"/>
    </row>
    <row r="1872" spans="27:47" x14ac:dyDescent="0.2">
      <c r="AA1872" s="72"/>
      <c r="AB1872" s="72"/>
      <c r="AC1872" s="72"/>
      <c r="AD1872" s="72"/>
      <c r="AE1872" s="72"/>
      <c r="AG1872" s="127"/>
      <c r="AN1872" s="72"/>
      <c r="AO1872" s="72"/>
      <c r="AP1872" s="72"/>
      <c r="AQ1872" s="72"/>
      <c r="AR1872" s="72"/>
      <c r="AS1872" s="72"/>
      <c r="AT1872" s="72"/>
      <c r="AU1872" s="72"/>
    </row>
    <row r="1873" spans="27:47" x14ac:dyDescent="0.2">
      <c r="AA1873" s="72"/>
      <c r="AB1873" s="72"/>
      <c r="AC1873" s="72"/>
      <c r="AD1873" s="72"/>
      <c r="AE1873" s="72"/>
      <c r="AG1873" s="127"/>
      <c r="AN1873" s="72"/>
      <c r="AO1873" s="72"/>
      <c r="AP1873" s="72"/>
      <c r="AQ1873" s="72"/>
      <c r="AR1873" s="72"/>
      <c r="AS1873" s="72"/>
      <c r="AT1873" s="72"/>
      <c r="AU1873" s="72"/>
    </row>
    <row r="1874" spans="27:47" x14ac:dyDescent="0.2">
      <c r="AA1874" s="72"/>
      <c r="AB1874" s="72"/>
      <c r="AC1874" s="72"/>
      <c r="AD1874" s="72"/>
      <c r="AE1874" s="72"/>
      <c r="AG1874" s="127"/>
      <c r="AN1874" s="72"/>
      <c r="AO1874" s="72"/>
      <c r="AP1874" s="72"/>
      <c r="AQ1874" s="72"/>
      <c r="AR1874" s="72"/>
      <c r="AS1874" s="72"/>
      <c r="AT1874" s="72"/>
      <c r="AU1874" s="72"/>
    </row>
    <row r="1875" spans="27:47" x14ac:dyDescent="0.2">
      <c r="AA1875" s="72"/>
      <c r="AB1875" s="72"/>
      <c r="AC1875" s="72"/>
      <c r="AD1875" s="72"/>
      <c r="AE1875" s="72"/>
      <c r="AG1875" s="127"/>
      <c r="AN1875" s="72"/>
      <c r="AO1875" s="72"/>
      <c r="AP1875" s="72"/>
      <c r="AQ1875" s="72"/>
      <c r="AR1875" s="72"/>
      <c r="AS1875" s="72"/>
      <c r="AT1875" s="72"/>
      <c r="AU1875" s="72"/>
    </row>
    <row r="1876" spans="27:47" x14ac:dyDescent="0.2">
      <c r="AA1876" s="72"/>
      <c r="AB1876" s="72"/>
      <c r="AC1876" s="72"/>
      <c r="AD1876" s="72"/>
      <c r="AE1876" s="72"/>
      <c r="AG1876" s="127"/>
      <c r="AN1876" s="72"/>
      <c r="AO1876" s="72"/>
      <c r="AP1876" s="72"/>
      <c r="AQ1876" s="72"/>
      <c r="AR1876" s="72"/>
      <c r="AS1876" s="72"/>
      <c r="AT1876" s="72"/>
      <c r="AU1876" s="72"/>
    </row>
    <row r="1877" spans="27:47" x14ac:dyDescent="0.2">
      <c r="AA1877" s="72"/>
      <c r="AB1877" s="72"/>
      <c r="AC1877" s="72"/>
      <c r="AD1877" s="72"/>
      <c r="AE1877" s="72"/>
      <c r="AG1877" s="127"/>
      <c r="AN1877" s="72"/>
      <c r="AO1877" s="72"/>
      <c r="AP1877" s="72"/>
      <c r="AQ1877" s="72"/>
      <c r="AR1877" s="72"/>
      <c r="AS1877" s="72"/>
      <c r="AT1877" s="72"/>
      <c r="AU1877" s="72"/>
    </row>
    <row r="1878" spans="27:47" x14ac:dyDescent="0.2">
      <c r="AA1878" s="72"/>
      <c r="AB1878" s="72"/>
      <c r="AC1878" s="72"/>
      <c r="AD1878" s="72"/>
      <c r="AE1878" s="72"/>
      <c r="AG1878" s="127"/>
      <c r="AN1878" s="72"/>
      <c r="AO1878" s="72"/>
      <c r="AP1878" s="72"/>
      <c r="AQ1878" s="72"/>
      <c r="AR1878" s="72"/>
      <c r="AS1878" s="72"/>
      <c r="AT1878" s="72"/>
      <c r="AU1878" s="72"/>
    </row>
    <row r="1879" spans="27:47" x14ac:dyDescent="0.2">
      <c r="AA1879" s="72"/>
      <c r="AB1879" s="72"/>
      <c r="AC1879" s="72"/>
      <c r="AD1879" s="72"/>
      <c r="AE1879" s="72"/>
      <c r="AG1879" s="127"/>
      <c r="AN1879" s="72"/>
      <c r="AO1879" s="72"/>
      <c r="AP1879" s="72"/>
      <c r="AQ1879" s="72"/>
      <c r="AR1879" s="72"/>
      <c r="AS1879" s="72"/>
      <c r="AT1879" s="72"/>
      <c r="AU1879" s="72"/>
    </row>
    <row r="1880" spans="27:47" x14ac:dyDescent="0.2">
      <c r="AA1880" s="72"/>
      <c r="AB1880" s="72"/>
      <c r="AC1880" s="72"/>
      <c r="AD1880" s="72"/>
      <c r="AE1880" s="72"/>
      <c r="AG1880" s="127"/>
      <c r="AN1880" s="72"/>
      <c r="AO1880" s="72"/>
      <c r="AP1880" s="72"/>
      <c r="AQ1880" s="72"/>
      <c r="AR1880" s="72"/>
      <c r="AS1880" s="72"/>
      <c r="AT1880" s="72"/>
      <c r="AU1880" s="72"/>
    </row>
    <row r="1881" spans="27:47" x14ac:dyDescent="0.2">
      <c r="AA1881" s="72"/>
      <c r="AB1881" s="72"/>
      <c r="AC1881" s="72"/>
      <c r="AD1881" s="72"/>
      <c r="AE1881" s="72"/>
      <c r="AG1881" s="127"/>
      <c r="AN1881" s="72"/>
      <c r="AO1881" s="72"/>
      <c r="AP1881" s="72"/>
      <c r="AQ1881" s="72"/>
      <c r="AR1881" s="72"/>
      <c r="AS1881" s="72"/>
      <c r="AT1881" s="72"/>
      <c r="AU1881" s="72"/>
    </row>
    <row r="1882" spans="27:47" x14ac:dyDescent="0.2">
      <c r="AA1882" s="72"/>
      <c r="AB1882" s="72"/>
      <c r="AC1882" s="72"/>
      <c r="AD1882" s="72"/>
      <c r="AE1882" s="72"/>
      <c r="AG1882" s="127"/>
      <c r="AN1882" s="72"/>
      <c r="AO1882" s="72"/>
      <c r="AP1882" s="72"/>
      <c r="AQ1882" s="72"/>
      <c r="AR1882" s="72"/>
      <c r="AS1882" s="72"/>
      <c r="AT1882" s="72"/>
      <c r="AU1882" s="72"/>
    </row>
    <row r="1883" spans="27:47" x14ac:dyDescent="0.2">
      <c r="AA1883" s="72"/>
      <c r="AB1883" s="72"/>
      <c r="AC1883" s="72"/>
      <c r="AD1883" s="72"/>
      <c r="AE1883" s="72"/>
      <c r="AG1883" s="127"/>
      <c r="AN1883" s="72"/>
      <c r="AO1883" s="72"/>
      <c r="AP1883" s="72"/>
      <c r="AQ1883" s="72"/>
      <c r="AR1883" s="72"/>
      <c r="AS1883" s="72"/>
      <c r="AT1883" s="72"/>
      <c r="AU1883" s="72"/>
    </row>
    <row r="1884" spans="27:47" x14ac:dyDescent="0.2">
      <c r="AA1884" s="72"/>
      <c r="AB1884" s="72"/>
      <c r="AC1884" s="72"/>
      <c r="AD1884" s="72"/>
      <c r="AE1884" s="72"/>
      <c r="AG1884" s="127"/>
      <c r="AN1884" s="72"/>
      <c r="AO1884" s="72"/>
      <c r="AP1884" s="72"/>
      <c r="AQ1884" s="72"/>
      <c r="AR1884" s="72"/>
      <c r="AS1884" s="72"/>
      <c r="AT1884" s="72"/>
      <c r="AU1884" s="72"/>
    </row>
    <row r="1885" spans="27:47" x14ac:dyDescent="0.2">
      <c r="AA1885" s="72"/>
      <c r="AB1885" s="72"/>
      <c r="AC1885" s="72"/>
      <c r="AD1885" s="72"/>
      <c r="AE1885" s="72"/>
      <c r="AG1885" s="127"/>
      <c r="AN1885" s="72"/>
      <c r="AO1885" s="72"/>
      <c r="AP1885" s="72"/>
      <c r="AQ1885" s="72"/>
      <c r="AR1885" s="72"/>
      <c r="AS1885" s="72"/>
      <c r="AT1885" s="72"/>
      <c r="AU1885" s="72"/>
    </row>
    <row r="1886" spans="27:47" x14ac:dyDescent="0.2">
      <c r="AA1886" s="72"/>
      <c r="AB1886" s="72"/>
      <c r="AC1886" s="72"/>
      <c r="AD1886" s="72"/>
      <c r="AE1886" s="72"/>
      <c r="AG1886" s="127"/>
      <c r="AN1886" s="72"/>
      <c r="AO1886" s="72"/>
      <c r="AP1886" s="72"/>
      <c r="AQ1886" s="72"/>
      <c r="AR1886" s="72"/>
      <c r="AS1886" s="72"/>
      <c r="AT1886" s="72"/>
      <c r="AU1886" s="72"/>
    </row>
    <row r="1887" spans="27:47" x14ac:dyDescent="0.2">
      <c r="AA1887" s="72"/>
      <c r="AB1887" s="72"/>
      <c r="AC1887" s="72"/>
      <c r="AD1887" s="72"/>
      <c r="AE1887" s="72"/>
      <c r="AG1887" s="127"/>
      <c r="AN1887" s="72"/>
      <c r="AO1887" s="72"/>
      <c r="AP1887" s="72"/>
      <c r="AQ1887" s="72"/>
      <c r="AR1887" s="72"/>
      <c r="AS1887" s="72"/>
      <c r="AT1887" s="72"/>
      <c r="AU1887" s="72"/>
    </row>
    <row r="1888" spans="27:47" x14ac:dyDescent="0.2">
      <c r="AA1888" s="72"/>
      <c r="AB1888" s="72"/>
      <c r="AC1888" s="72"/>
      <c r="AD1888" s="72"/>
      <c r="AE1888" s="72"/>
      <c r="AG1888" s="127"/>
      <c r="AN1888" s="72"/>
      <c r="AO1888" s="72"/>
      <c r="AP1888" s="72"/>
      <c r="AQ1888" s="72"/>
      <c r="AR1888" s="72"/>
      <c r="AS1888" s="72"/>
      <c r="AT1888" s="72"/>
      <c r="AU1888" s="72"/>
    </row>
    <row r="1889" spans="27:47" x14ac:dyDescent="0.2">
      <c r="AA1889" s="72"/>
      <c r="AB1889" s="72"/>
      <c r="AC1889" s="72"/>
      <c r="AD1889" s="72"/>
      <c r="AE1889" s="72"/>
      <c r="AG1889" s="127"/>
      <c r="AN1889" s="72"/>
      <c r="AO1889" s="72"/>
      <c r="AP1889" s="72"/>
      <c r="AQ1889" s="72"/>
      <c r="AR1889" s="72"/>
      <c r="AS1889" s="72"/>
      <c r="AT1889" s="72"/>
      <c r="AU1889" s="72"/>
    </row>
    <row r="1890" spans="27:47" x14ac:dyDescent="0.2">
      <c r="AA1890" s="72"/>
      <c r="AB1890" s="72"/>
      <c r="AC1890" s="72"/>
      <c r="AD1890" s="72"/>
      <c r="AE1890" s="72"/>
      <c r="AG1890" s="127"/>
      <c r="AN1890" s="72"/>
      <c r="AO1890" s="72"/>
      <c r="AP1890" s="72"/>
      <c r="AQ1890" s="72"/>
      <c r="AR1890" s="72"/>
      <c r="AS1890" s="72"/>
      <c r="AT1890" s="72"/>
      <c r="AU1890" s="72"/>
    </row>
    <row r="1891" spans="27:47" x14ac:dyDescent="0.2">
      <c r="AA1891" s="72"/>
      <c r="AB1891" s="72"/>
      <c r="AC1891" s="72"/>
      <c r="AD1891" s="72"/>
      <c r="AE1891" s="72"/>
      <c r="AG1891" s="127"/>
      <c r="AN1891" s="72"/>
      <c r="AO1891" s="72"/>
      <c r="AP1891" s="72"/>
      <c r="AQ1891" s="72"/>
      <c r="AR1891" s="72"/>
      <c r="AS1891" s="72"/>
      <c r="AT1891" s="72"/>
      <c r="AU1891" s="72"/>
    </row>
    <row r="1892" spans="27:47" x14ac:dyDescent="0.2">
      <c r="AA1892" s="72"/>
      <c r="AB1892" s="72"/>
      <c r="AC1892" s="72"/>
      <c r="AD1892" s="72"/>
      <c r="AE1892" s="72"/>
      <c r="AG1892" s="127"/>
      <c r="AN1892" s="72"/>
      <c r="AO1892" s="72"/>
      <c r="AP1892" s="72"/>
      <c r="AQ1892" s="72"/>
      <c r="AR1892" s="72"/>
      <c r="AS1892" s="72"/>
      <c r="AT1892" s="72"/>
      <c r="AU1892" s="72"/>
    </row>
    <row r="1893" spans="27:47" x14ac:dyDescent="0.2">
      <c r="AA1893" s="72"/>
      <c r="AB1893" s="72"/>
      <c r="AC1893" s="72"/>
      <c r="AD1893" s="72"/>
      <c r="AE1893" s="72"/>
      <c r="AG1893" s="127"/>
      <c r="AN1893" s="72"/>
      <c r="AO1893" s="72"/>
      <c r="AP1893" s="72"/>
      <c r="AQ1893" s="72"/>
      <c r="AR1893" s="72"/>
      <c r="AS1893" s="72"/>
      <c r="AT1893" s="72"/>
      <c r="AU1893" s="72"/>
    </row>
    <row r="1894" spans="27:47" x14ac:dyDescent="0.2">
      <c r="AA1894" s="72"/>
      <c r="AB1894" s="72"/>
      <c r="AC1894" s="72"/>
      <c r="AD1894" s="72"/>
      <c r="AE1894" s="72"/>
      <c r="AG1894" s="127"/>
      <c r="AN1894" s="72"/>
      <c r="AO1894" s="72"/>
      <c r="AP1894" s="72"/>
      <c r="AQ1894" s="72"/>
      <c r="AR1894" s="72"/>
      <c r="AS1894" s="72"/>
      <c r="AT1894" s="72"/>
      <c r="AU1894" s="72"/>
    </row>
    <row r="1895" spans="27:47" x14ac:dyDescent="0.2">
      <c r="AA1895" s="72"/>
      <c r="AB1895" s="72"/>
      <c r="AC1895" s="72"/>
      <c r="AD1895" s="72"/>
      <c r="AE1895" s="72"/>
      <c r="AG1895" s="127"/>
      <c r="AN1895" s="72"/>
      <c r="AO1895" s="72"/>
      <c r="AP1895" s="72"/>
      <c r="AQ1895" s="72"/>
      <c r="AR1895" s="72"/>
      <c r="AS1895" s="72"/>
      <c r="AT1895" s="72"/>
      <c r="AU1895" s="72"/>
    </row>
    <row r="1896" spans="27:47" x14ac:dyDescent="0.2">
      <c r="AA1896" s="72"/>
      <c r="AB1896" s="72"/>
      <c r="AC1896" s="72"/>
      <c r="AD1896" s="72"/>
      <c r="AE1896" s="72"/>
      <c r="AG1896" s="127"/>
      <c r="AN1896" s="72"/>
      <c r="AO1896" s="72"/>
      <c r="AP1896" s="72"/>
      <c r="AQ1896" s="72"/>
      <c r="AR1896" s="72"/>
      <c r="AS1896" s="72"/>
      <c r="AT1896" s="72"/>
      <c r="AU1896" s="72"/>
    </row>
    <row r="1897" spans="27:47" x14ac:dyDescent="0.2">
      <c r="AA1897" s="72"/>
      <c r="AB1897" s="72"/>
      <c r="AC1897" s="72"/>
      <c r="AD1897" s="72"/>
      <c r="AE1897" s="72"/>
      <c r="AG1897" s="127"/>
      <c r="AN1897" s="72"/>
      <c r="AO1897" s="72"/>
      <c r="AP1897" s="72"/>
      <c r="AQ1897" s="72"/>
      <c r="AR1897" s="72"/>
      <c r="AS1897" s="72"/>
      <c r="AT1897" s="72"/>
      <c r="AU1897" s="72"/>
    </row>
    <row r="1898" spans="27:47" x14ac:dyDescent="0.2">
      <c r="AA1898" s="72"/>
      <c r="AB1898" s="72"/>
      <c r="AC1898" s="72"/>
      <c r="AD1898" s="72"/>
      <c r="AE1898" s="72"/>
      <c r="AG1898" s="127"/>
      <c r="AN1898" s="72"/>
      <c r="AO1898" s="72"/>
      <c r="AP1898" s="72"/>
      <c r="AQ1898" s="72"/>
      <c r="AR1898" s="72"/>
      <c r="AS1898" s="72"/>
      <c r="AT1898" s="72"/>
      <c r="AU1898" s="72"/>
    </row>
    <row r="1899" spans="27:47" x14ac:dyDescent="0.2">
      <c r="AA1899" s="72"/>
      <c r="AB1899" s="72"/>
      <c r="AC1899" s="72"/>
      <c r="AD1899" s="72"/>
      <c r="AE1899" s="72"/>
      <c r="AG1899" s="127"/>
      <c r="AN1899" s="72"/>
      <c r="AO1899" s="72"/>
      <c r="AP1899" s="72"/>
      <c r="AQ1899" s="72"/>
      <c r="AR1899" s="72"/>
      <c r="AS1899" s="72"/>
      <c r="AT1899" s="72"/>
      <c r="AU1899" s="72"/>
    </row>
    <row r="1900" spans="27:47" x14ac:dyDescent="0.2">
      <c r="AA1900" s="72"/>
      <c r="AB1900" s="72"/>
      <c r="AC1900" s="72"/>
      <c r="AD1900" s="72"/>
      <c r="AE1900" s="72"/>
      <c r="AG1900" s="127"/>
      <c r="AN1900" s="72"/>
      <c r="AO1900" s="72"/>
      <c r="AP1900" s="72"/>
      <c r="AQ1900" s="72"/>
      <c r="AR1900" s="72"/>
      <c r="AS1900" s="72"/>
      <c r="AT1900" s="72"/>
      <c r="AU1900" s="72"/>
    </row>
    <row r="1901" spans="27:47" x14ac:dyDescent="0.2">
      <c r="AA1901" s="72"/>
      <c r="AB1901" s="72"/>
      <c r="AC1901" s="72"/>
      <c r="AD1901" s="72"/>
      <c r="AE1901" s="72"/>
      <c r="AG1901" s="127"/>
      <c r="AN1901" s="72"/>
      <c r="AO1901" s="72"/>
      <c r="AP1901" s="72"/>
      <c r="AQ1901" s="72"/>
      <c r="AR1901" s="72"/>
      <c r="AS1901" s="72"/>
      <c r="AT1901" s="72"/>
      <c r="AU1901" s="72"/>
    </row>
    <row r="1902" spans="27:47" x14ac:dyDescent="0.2">
      <c r="AA1902" s="72"/>
      <c r="AB1902" s="72"/>
      <c r="AC1902" s="72"/>
      <c r="AD1902" s="72"/>
      <c r="AE1902" s="72"/>
      <c r="AG1902" s="127"/>
      <c r="AN1902" s="72"/>
      <c r="AO1902" s="72"/>
      <c r="AP1902" s="72"/>
      <c r="AQ1902" s="72"/>
      <c r="AR1902" s="72"/>
      <c r="AS1902" s="72"/>
      <c r="AT1902" s="72"/>
      <c r="AU1902" s="72"/>
    </row>
    <row r="1903" spans="27:47" x14ac:dyDescent="0.2">
      <c r="AA1903" s="72"/>
      <c r="AB1903" s="72"/>
      <c r="AC1903" s="72"/>
      <c r="AD1903" s="72"/>
      <c r="AE1903" s="72"/>
      <c r="AG1903" s="127"/>
      <c r="AN1903" s="72"/>
      <c r="AO1903" s="72"/>
      <c r="AP1903" s="72"/>
      <c r="AQ1903" s="72"/>
      <c r="AR1903" s="72"/>
      <c r="AS1903" s="72"/>
      <c r="AT1903" s="72"/>
      <c r="AU1903" s="72"/>
    </row>
    <row r="1904" spans="27:47" x14ac:dyDescent="0.2">
      <c r="AA1904" s="72"/>
      <c r="AB1904" s="72"/>
      <c r="AC1904" s="72"/>
      <c r="AD1904" s="72"/>
      <c r="AE1904" s="72"/>
      <c r="AG1904" s="127"/>
      <c r="AN1904" s="72"/>
      <c r="AO1904" s="72"/>
      <c r="AP1904" s="72"/>
      <c r="AQ1904" s="72"/>
      <c r="AR1904" s="72"/>
      <c r="AS1904" s="72"/>
      <c r="AT1904" s="72"/>
      <c r="AU1904" s="72"/>
    </row>
    <row r="1905" spans="27:48" x14ac:dyDescent="0.2">
      <c r="AA1905" s="72"/>
      <c r="AB1905" s="72"/>
      <c r="AC1905" s="72"/>
      <c r="AD1905" s="72"/>
      <c r="AE1905" s="72"/>
      <c r="AG1905" s="127"/>
      <c r="AN1905" s="72"/>
      <c r="AO1905" s="72"/>
      <c r="AP1905" s="72"/>
      <c r="AQ1905" s="72"/>
      <c r="AR1905" s="72"/>
      <c r="AS1905" s="72"/>
      <c r="AT1905" s="72"/>
      <c r="AU1905" s="72"/>
    </row>
    <row r="1906" spans="27:48" x14ac:dyDescent="0.2">
      <c r="AA1906" s="72"/>
      <c r="AB1906" s="72"/>
      <c r="AC1906" s="72"/>
      <c r="AD1906" s="72"/>
      <c r="AE1906" s="72"/>
      <c r="AG1906" s="127"/>
      <c r="AN1906" s="72"/>
      <c r="AO1906" s="72"/>
      <c r="AP1906" s="72"/>
      <c r="AQ1906" s="72"/>
      <c r="AR1906" s="72"/>
      <c r="AS1906" s="72"/>
      <c r="AT1906" s="72"/>
      <c r="AU1906" s="72"/>
    </row>
    <row r="1907" spans="27:48" x14ac:dyDescent="0.2">
      <c r="AA1907" s="72"/>
      <c r="AB1907" s="72"/>
      <c r="AC1907" s="72"/>
      <c r="AD1907" s="72"/>
      <c r="AE1907" s="72"/>
      <c r="AG1907" s="127"/>
      <c r="AN1907" s="72"/>
      <c r="AO1907" s="72"/>
      <c r="AP1907" s="72"/>
      <c r="AQ1907" s="72"/>
      <c r="AR1907" s="72"/>
      <c r="AS1907" s="72"/>
      <c r="AT1907" s="72"/>
      <c r="AU1907" s="72"/>
    </row>
    <row r="1908" spans="27:48" x14ac:dyDescent="0.2">
      <c r="AA1908" s="72"/>
      <c r="AB1908" s="72"/>
      <c r="AC1908" s="72"/>
      <c r="AD1908" s="72"/>
      <c r="AE1908" s="72"/>
      <c r="AG1908" s="127"/>
      <c r="AN1908" s="72"/>
      <c r="AO1908" s="72"/>
      <c r="AP1908" s="72"/>
      <c r="AQ1908" s="72"/>
      <c r="AR1908" s="72"/>
      <c r="AS1908" s="72"/>
      <c r="AT1908" s="72"/>
      <c r="AU1908" s="72"/>
    </row>
    <row r="1909" spans="27:48" x14ac:dyDescent="0.2">
      <c r="AA1909" s="72"/>
      <c r="AB1909" s="72"/>
      <c r="AC1909" s="72"/>
      <c r="AD1909" s="72"/>
      <c r="AE1909" s="72"/>
      <c r="AG1909" s="127"/>
      <c r="AN1909" s="72"/>
      <c r="AO1909" s="72"/>
      <c r="AP1909" s="72"/>
      <c r="AQ1909" s="72"/>
      <c r="AR1909" s="72"/>
      <c r="AS1909" s="72"/>
      <c r="AT1909" s="72"/>
      <c r="AU1909" s="72"/>
    </row>
    <row r="1910" spans="27:48" x14ac:dyDescent="0.2">
      <c r="AA1910" s="72"/>
      <c r="AB1910" s="72"/>
      <c r="AC1910" s="72"/>
      <c r="AD1910" s="72"/>
      <c r="AE1910" s="72"/>
      <c r="AG1910" s="127"/>
      <c r="AN1910" s="72"/>
      <c r="AO1910" s="72"/>
      <c r="AP1910" s="72"/>
      <c r="AQ1910" s="72"/>
      <c r="AR1910" s="72"/>
      <c r="AS1910" s="72"/>
      <c r="AT1910" s="72"/>
      <c r="AU1910" s="72"/>
    </row>
    <row r="1911" spans="27:48" x14ac:dyDescent="0.2">
      <c r="AA1911" s="72"/>
      <c r="AB1911" s="72"/>
      <c r="AC1911" s="72"/>
      <c r="AD1911" s="72"/>
      <c r="AE1911" s="72"/>
      <c r="AG1911" s="127"/>
      <c r="AN1911" s="72"/>
      <c r="AO1911" s="72"/>
      <c r="AP1911" s="72"/>
      <c r="AQ1911" s="72"/>
      <c r="AR1911" s="72"/>
      <c r="AS1911" s="72"/>
      <c r="AT1911" s="72"/>
      <c r="AU1911" s="72"/>
    </row>
    <row r="1912" spans="27:48" x14ac:dyDescent="0.2">
      <c r="AA1912" s="72"/>
      <c r="AB1912" s="72"/>
      <c r="AC1912" s="72"/>
      <c r="AD1912" s="72"/>
      <c r="AE1912" s="72"/>
      <c r="AG1912" s="127"/>
      <c r="AN1912" s="72"/>
      <c r="AO1912" s="72"/>
      <c r="AP1912" s="72"/>
      <c r="AQ1912" s="72"/>
      <c r="AR1912" s="72"/>
      <c r="AS1912" s="72"/>
      <c r="AT1912" s="72"/>
      <c r="AU1912" s="72"/>
    </row>
    <row r="1913" spans="27:48" x14ac:dyDescent="0.2">
      <c r="AA1913" s="72"/>
      <c r="AB1913" s="72"/>
      <c r="AC1913" s="72"/>
      <c r="AD1913" s="72"/>
      <c r="AE1913" s="72"/>
      <c r="AG1913" s="127"/>
      <c r="AN1913" s="72"/>
      <c r="AO1913" s="72"/>
      <c r="AP1913" s="72"/>
      <c r="AQ1913" s="72"/>
      <c r="AR1913" s="72"/>
      <c r="AS1913" s="72"/>
      <c r="AT1913" s="72"/>
      <c r="AU1913" s="72"/>
    </row>
    <row r="1914" spans="27:48" x14ac:dyDescent="0.2">
      <c r="AA1914" s="72"/>
      <c r="AB1914" s="72"/>
      <c r="AC1914" s="72"/>
      <c r="AD1914" s="72"/>
      <c r="AE1914" s="72"/>
      <c r="AG1914" s="127"/>
      <c r="AN1914" s="72"/>
      <c r="AO1914" s="72"/>
      <c r="AP1914" s="72"/>
      <c r="AQ1914" s="72"/>
      <c r="AR1914" s="72"/>
      <c r="AS1914" s="72"/>
      <c r="AT1914" s="72"/>
      <c r="AU1914" s="72"/>
    </row>
    <row r="1915" spans="27:48" x14ac:dyDescent="0.2">
      <c r="AA1915" s="72"/>
      <c r="AB1915" s="72"/>
      <c r="AC1915" s="72"/>
      <c r="AD1915" s="72"/>
      <c r="AE1915" s="72"/>
      <c r="AG1915" s="127"/>
      <c r="AN1915" s="72"/>
      <c r="AO1915" s="72"/>
      <c r="AP1915" s="72"/>
      <c r="AQ1915" s="72"/>
      <c r="AR1915" s="72"/>
      <c r="AS1915" s="72"/>
      <c r="AT1915" s="72"/>
      <c r="AU1915" s="72"/>
      <c r="AV1915" s="72"/>
    </row>
    <row r="1916" spans="27:48" x14ac:dyDescent="0.2">
      <c r="AA1916" s="72"/>
      <c r="AB1916" s="72"/>
      <c r="AC1916" s="72"/>
      <c r="AD1916" s="72"/>
      <c r="AE1916" s="72"/>
      <c r="AG1916" s="127"/>
      <c r="AN1916" s="72"/>
      <c r="AO1916" s="72"/>
      <c r="AP1916" s="72"/>
      <c r="AQ1916" s="72"/>
      <c r="AR1916" s="72"/>
      <c r="AS1916" s="72"/>
      <c r="AT1916" s="72"/>
      <c r="AU1916" s="72"/>
    </row>
    <row r="1917" spans="27:48" x14ac:dyDescent="0.2">
      <c r="AA1917" s="72"/>
      <c r="AB1917" s="72"/>
      <c r="AC1917" s="72"/>
      <c r="AD1917" s="72"/>
      <c r="AE1917" s="72"/>
      <c r="AG1917" s="127"/>
      <c r="AN1917" s="72"/>
      <c r="AO1917" s="72"/>
      <c r="AP1917" s="72"/>
      <c r="AQ1917" s="72"/>
      <c r="AR1917" s="72"/>
      <c r="AS1917" s="72"/>
      <c r="AT1917" s="72"/>
      <c r="AU1917" s="72"/>
    </row>
    <row r="1918" spans="27:48" x14ac:dyDescent="0.2">
      <c r="AA1918" s="72"/>
      <c r="AB1918" s="72"/>
      <c r="AC1918" s="72"/>
      <c r="AD1918" s="72"/>
      <c r="AE1918" s="72"/>
      <c r="AG1918" s="127"/>
      <c r="AN1918" s="72"/>
      <c r="AO1918" s="72"/>
      <c r="AP1918" s="72"/>
      <c r="AQ1918" s="72"/>
      <c r="AR1918" s="72"/>
      <c r="AS1918" s="72"/>
      <c r="AT1918" s="72"/>
      <c r="AU1918" s="72"/>
    </row>
    <row r="1919" spans="27:48" x14ac:dyDescent="0.2">
      <c r="AA1919" s="72"/>
      <c r="AB1919" s="72"/>
      <c r="AC1919" s="72"/>
      <c r="AD1919" s="72"/>
      <c r="AE1919" s="72"/>
      <c r="AG1919" s="127"/>
      <c r="AN1919" s="72"/>
      <c r="AO1919" s="72"/>
      <c r="AP1919" s="72"/>
      <c r="AQ1919" s="72"/>
      <c r="AR1919" s="72"/>
      <c r="AS1919" s="72"/>
      <c r="AT1919" s="72"/>
      <c r="AU1919" s="72"/>
      <c r="AV1919" s="72"/>
    </row>
    <row r="1920" spans="27:48" x14ac:dyDescent="0.2">
      <c r="AA1920" s="72"/>
      <c r="AB1920" s="72"/>
      <c r="AC1920" s="72"/>
      <c r="AD1920" s="72"/>
      <c r="AE1920" s="72"/>
      <c r="AG1920" s="127"/>
      <c r="AN1920" s="72"/>
      <c r="AO1920" s="72"/>
      <c r="AP1920" s="72"/>
      <c r="AQ1920" s="72"/>
      <c r="AR1920" s="72"/>
      <c r="AS1920" s="72"/>
      <c r="AT1920" s="72"/>
      <c r="AU1920" s="72"/>
    </row>
    <row r="1921" spans="27:48" x14ac:dyDescent="0.2">
      <c r="AA1921" s="72"/>
      <c r="AB1921" s="72"/>
      <c r="AC1921" s="72"/>
      <c r="AD1921" s="72"/>
      <c r="AE1921" s="72"/>
      <c r="AG1921" s="127"/>
      <c r="AN1921" s="72"/>
      <c r="AO1921" s="72"/>
      <c r="AP1921" s="72"/>
      <c r="AQ1921" s="72"/>
      <c r="AR1921" s="72"/>
      <c r="AS1921" s="72"/>
      <c r="AT1921" s="72"/>
      <c r="AU1921" s="72"/>
    </row>
    <row r="1922" spans="27:48" x14ac:dyDescent="0.2">
      <c r="AA1922" s="72"/>
      <c r="AB1922" s="72"/>
      <c r="AC1922" s="72"/>
      <c r="AD1922" s="72"/>
      <c r="AE1922" s="72"/>
      <c r="AG1922" s="127"/>
      <c r="AN1922" s="72"/>
      <c r="AO1922" s="72"/>
      <c r="AP1922" s="72"/>
      <c r="AQ1922" s="72"/>
      <c r="AR1922" s="72"/>
      <c r="AS1922" s="72"/>
      <c r="AT1922" s="72"/>
      <c r="AU1922" s="72"/>
      <c r="AV1922" s="72"/>
    </row>
    <row r="1923" spans="27:48" x14ac:dyDescent="0.2">
      <c r="AA1923" s="72"/>
      <c r="AB1923" s="72"/>
      <c r="AC1923" s="72"/>
      <c r="AD1923" s="72"/>
      <c r="AE1923" s="72"/>
      <c r="AG1923" s="127"/>
      <c r="AN1923" s="72"/>
      <c r="AO1923" s="72"/>
      <c r="AP1923" s="72"/>
      <c r="AQ1923" s="72"/>
      <c r="AR1923" s="72"/>
      <c r="AS1923" s="72"/>
      <c r="AT1923" s="72"/>
      <c r="AU1923" s="72"/>
    </row>
    <row r="1924" spans="27:48" x14ac:dyDescent="0.2">
      <c r="AA1924" s="72"/>
      <c r="AB1924" s="72"/>
      <c r="AC1924" s="72"/>
      <c r="AD1924" s="72"/>
      <c r="AE1924" s="72"/>
      <c r="AG1924" s="127"/>
      <c r="AN1924" s="72"/>
      <c r="AO1924" s="72"/>
      <c r="AP1924" s="72"/>
      <c r="AQ1924" s="72"/>
      <c r="AR1924" s="72"/>
      <c r="AS1924" s="72"/>
      <c r="AT1924" s="72"/>
      <c r="AU1924" s="72"/>
    </row>
    <row r="1925" spans="27:48" x14ac:dyDescent="0.2">
      <c r="AA1925" s="72"/>
      <c r="AB1925" s="72"/>
      <c r="AC1925" s="72"/>
      <c r="AD1925" s="72"/>
      <c r="AE1925" s="72"/>
      <c r="AG1925" s="127"/>
      <c r="AN1925" s="72"/>
      <c r="AO1925" s="72"/>
      <c r="AP1925" s="72"/>
      <c r="AQ1925" s="72"/>
      <c r="AR1925" s="72"/>
      <c r="AS1925" s="72"/>
      <c r="AT1925" s="72"/>
      <c r="AU1925" s="72"/>
    </row>
    <row r="1926" spans="27:48" x14ac:dyDescent="0.2">
      <c r="AA1926" s="72"/>
      <c r="AB1926" s="72"/>
      <c r="AC1926" s="72"/>
      <c r="AD1926" s="72"/>
      <c r="AE1926" s="72"/>
      <c r="AG1926" s="127"/>
      <c r="AN1926" s="72"/>
      <c r="AO1926" s="72"/>
      <c r="AP1926" s="72"/>
      <c r="AQ1926" s="72"/>
      <c r="AR1926" s="72"/>
      <c r="AS1926" s="72"/>
      <c r="AT1926" s="72"/>
      <c r="AU1926" s="72"/>
    </row>
    <row r="1927" spans="27:48" x14ac:dyDescent="0.2">
      <c r="AA1927" s="72"/>
      <c r="AB1927" s="72"/>
      <c r="AC1927" s="72"/>
      <c r="AD1927" s="72"/>
      <c r="AE1927" s="72"/>
      <c r="AG1927" s="127"/>
      <c r="AN1927" s="72"/>
      <c r="AO1927" s="72"/>
      <c r="AP1927" s="72"/>
      <c r="AQ1927" s="72"/>
      <c r="AR1927" s="72"/>
      <c r="AS1927" s="72"/>
      <c r="AT1927" s="72"/>
      <c r="AU1927" s="72"/>
    </row>
    <row r="1928" spans="27:48" x14ac:dyDescent="0.2">
      <c r="AA1928" s="72"/>
      <c r="AB1928" s="72"/>
      <c r="AC1928" s="72"/>
      <c r="AD1928" s="72"/>
      <c r="AE1928" s="72"/>
      <c r="AG1928" s="127"/>
      <c r="AN1928" s="72"/>
      <c r="AO1928" s="72"/>
      <c r="AP1928" s="72"/>
      <c r="AQ1928" s="72"/>
      <c r="AR1928" s="72"/>
      <c r="AS1928" s="72"/>
      <c r="AT1928" s="72"/>
      <c r="AU1928" s="72"/>
    </row>
    <row r="1929" spans="27:48" x14ac:dyDescent="0.2">
      <c r="AA1929" s="72"/>
      <c r="AB1929" s="72"/>
      <c r="AC1929" s="72"/>
      <c r="AD1929" s="72"/>
      <c r="AE1929" s="72"/>
      <c r="AG1929" s="127"/>
      <c r="AN1929" s="72"/>
      <c r="AO1929" s="72"/>
      <c r="AP1929" s="72"/>
      <c r="AQ1929" s="72"/>
      <c r="AR1929" s="72"/>
      <c r="AS1929" s="72"/>
      <c r="AT1929" s="72"/>
      <c r="AU1929" s="72"/>
    </row>
    <row r="1930" spans="27:48" x14ac:dyDescent="0.2">
      <c r="AA1930" s="72"/>
      <c r="AB1930" s="72"/>
      <c r="AC1930" s="72"/>
      <c r="AD1930" s="72"/>
      <c r="AE1930" s="72"/>
      <c r="AG1930" s="127"/>
      <c r="AN1930" s="72"/>
      <c r="AO1930" s="72"/>
      <c r="AP1930" s="72"/>
      <c r="AQ1930" s="72"/>
      <c r="AR1930" s="72"/>
      <c r="AS1930" s="72"/>
      <c r="AT1930" s="72"/>
      <c r="AU1930" s="72"/>
    </row>
    <row r="1931" spans="27:48" x14ac:dyDescent="0.2">
      <c r="AA1931" s="72"/>
      <c r="AB1931" s="72"/>
      <c r="AC1931" s="72"/>
      <c r="AD1931" s="72"/>
      <c r="AE1931" s="72"/>
      <c r="AG1931" s="127"/>
      <c r="AN1931" s="72"/>
      <c r="AO1931" s="72"/>
      <c r="AP1931" s="72"/>
      <c r="AQ1931" s="72"/>
      <c r="AR1931" s="72"/>
      <c r="AS1931" s="72"/>
      <c r="AT1931" s="72"/>
      <c r="AU1931" s="72"/>
    </row>
    <row r="1932" spans="27:48" x14ac:dyDescent="0.2">
      <c r="AA1932" s="72"/>
      <c r="AB1932" s="72"/>
      <c r="AC1932" s="72"/>
      <c r="AD1932" s="72"/>
      <c r="AE1932" s="72"/>
      <c r="AG1932" s="127"/>
      <c r="AN1932" s="72"/>
      <c r="AO1932" s="72"/>
      <c r="AP1932" s="72"/>
      <c r="AQ1932" s="72"/>
      <c r="AR1932" s="72"/>
      <c r="AS1932" s="72"/>
      <c r="AT1932" s="72"/>
      <c r="AU1932" s="72"/>
    </row>
    <row r="1933" spans="27:48" x14ac:dyDescent="0.2">
      <c r="AA1933" s="72"/>
      <c r="AB1933" s="72"/>
      <c r="AC1933" s="72"/>
      <c r="AD1933" s="72"/>
      <c r="AE1933" s="72"/>
      <c r="AG1933" s="127"/>
      <c r="AN1933" s="72"/>
      <c r="AO1933" s="72"/>
      <c r="AP1933" s="72"/>
      <c r="AQ1933" s="72"/>
      <c r="AR1933" s="72"/>
      <c r="AS1933" s="72"/>
      <c r="AT1933" s="72"/>
      <c r="AU1933" s="72"/>
    </row>
    <row r="1934" spans="27:48" x14ac:dyDescent="0.2">
      <c r="AA1934" s="72"/>
      <c r="AB1934" s="72"/>
      <c r="AC1934" s="72"/>
      <c r="AD1934" s="72"/>
      <c r="AE1934" s="72"/>
      <c r="AG1934" s="127"/>
      <c r="AN1934" s="72"/>
      <c r="AO1934" s="72"/>
      <c r="AP1934" s="72"/>
      <c r="AQ1934" s="72"/>
      <c r="AR1934" s="72"/>
      <c r="AS1934" s="72"/>
      <c r="AT1934" s="72"/>
      <c r="AU1934" s="72"/>
    </row>
    <row r="1935" spans="27:48" x14ac:dyDescent="0.2">
      <c r="AA1935" s="72"/>
      <c r="AB1935" s="72"/>
      <c r="AC1935" s="72"/>
      <c r="AD1935" s="72"/>
      <c r="AE1935" s="72"/>
      <c r="AG1935" s="127"/>
      <c r="AN1935" s="72"/>
      <c r="AO1935" s="72"/>
      <c r="AP1935" s="72"/>
      <c r="AQ1935" s="72"/>
      <c r="AR1935" s="72"/>
      <c r="AS1935" s="72"/>
      <c r="AT1935" s="72"/>
      <c r="AU1935" s="72"/>
    </row>
    <row r="1936" spans="27:48" x14ac:dyDescent="0.2">
      <c r="AA1936" s="72"/>
      <c r="AB1936" s="72"/>
      <c r="AC1936" s="72"/>
      <c r="AD1936" s="72"/>
      <c r="AE1936" s="72"/>
      <c r="AG1936" s="127"/>
      <c r="AN1936" s="72"/>
      <c r="AO1936" s="72"/>
      <c r="AP1936" s="72"/>
      <c r="AQ1936" s="72"/>
      <c r="AR1936" s="72"/>
      <c r="AS1936" s="72"/>
      <c r="AT1936" s="72"/>
      <c r="AU1936" s="72"/>
    </row>
    <row r="1937" spans="27:47" x14ac:dyDescent="0.2">
      <c r="AA1937" s="72"/>
      <c r="AB1937" s="72"/>
      <c r="AC1937" s="72"/>
      <c r="AD1937" s="72"/>
      <c r="AE1937" s="72"/>
      <c r="AG1937" s="127"/>
      <c r="AN1937" s="72"/>
      <c r="AO1937" s="72"/>
      <c r="AP1937" s="72"/>
      <c r="AQ1937" s="72"/>
      <c r="AR1937" s="72"/>
      <c r="AS1937" s="72"/>
      <c r="AT1937" s="72"/>
      <c r="AU1937" s="72"/>
    </row>
    <row r="1938" spans="27:47" x14ac:dyDescent="0.2">
      <c r="AA1938" s="72"/>
      <c r="AB1938" s="72"/>
      <c r="AC1938" s="72"/>
      <c r="AD1938" s="72"/>
      <c r="AE1938" s="72"/>
      <c r="AG1938" s="127"/>
      <c r="AN1938" s="72"/>
      <c r="AO1938" s="72"/>
      <c r="AP1938" s="72"/>
      <c r="AQ1938" s="72"/>
      <c r="AR1938" s="72"/>
      <c r="AS1938" s="72"/>
      <c r="AT1938" s="72"/>
      <c r="AU1938" s="72"/>
    </row>
    <row r="1939" spans="27:47" x14ac:dyDescent="0.2">
      <c r="AA1939" s="72"/>
      <c r="AB1939" s="72"/>
      <c r="AC1939" s="72"/>
      <c r="AD1939" s="72"/>
      <c r="AE1939" s="72"/>
      <c r="AG1939" s="127"/>
      <c r="AN1939" s="72"/>
      <c r="AO1939" s="72"/>
      <c r="AP1939" s="72"/>
      <c r="AQ1939" s="72"/>
      <c r="AR1939" s="72"/>
      <c r="AS1939" s="72"/>
      <c r="AT1939" s="72"/>
      <c r="AU1939" s="72"/>
    </row>
    <row r="1940" spans="27:47" x14ac:dyDescent="0.2">
      <c r="AA1940" s="72"/>
      <c r="AB1940" s="72"/>
      <c r="AC1940" s="72"/>
      <c r="AD1940" s="72"/>
      <c r="AE1940" s="72"/>
      <c r="AG1940" s="127"/>
      <c r="AN1940" s="72"/>
      <c r="AO1940" s="72"/>
      <c r="AP1940" s="72"/>
      <c r="AQ1940" s="72"/>
      <c r="AR1940" s="72"/>
      <c r="AS1940" s="72"/>
      <c r="AT1940" s="72"/>
      <c r="AU1940" s="72"/>
    </row>
    <row r="1941" spans="27:47" x14ac:dyDescent="0.2">
      <c r="AA1941" s="72"/>
      <c r="AB1941" s="72"/>
      <c r="AC1941" s="72"/>
      <c r="AD1941" s="72"/>
      <c r="AE1941" s="72"/>
      <c r="AG1941" s="127"/>
      <c r="AN1941" s="72"/>
      <c r="AO1941" s="72"/>
      <c r="AP1941" s="72"/>
      <c r="AQ1941" s="72"/>
      <c r="AR1941" s="72"/>
      <c r="AS1941" s="72"/>
      <c r="AT1941" s="72"/>
      <c r="AU1941" s="72"/>
    </row>
    <row r="1942" spans="27:47" x14ac:dyDescent="0.2">
      <c r="AA1942" s="72"/>
      <c r="AB1942" s="72"/>
      <c r="AC1942" s="72"/>
      <c r="AD1942" s="72"/>
      <c r="AE1942" s="72"/>
      <c r="AG1942" s="127"/>
      <c r="AN1942" s="72"/>
      <c r="AO1942" s="72"/>
      <c r="AP1942" s="72"/>
      <c r="AQ1942" s="72"/>
      <c r="AR1942" s="72"/>
      <c r="AS1942" s="72"/>
      <c r="AT1942" s="72"/>
      <c r="AU1942" s="72"/>
    </row>
    <row r="1943" spans="27:47" x14ac:dyDescent="0.2">
      <c r="AA1943" s="72"/>
      <c r="AB1943" s="72"/>
      <c r="AC1943" s="72"/>
      <c r="AD1943" s="72"/>
      <c r="AE1943" s="72"/>
      <c r="AG1943" s="127"/>
      <c r="AN1943" s="72"/>
      <c r="AO1943" s="72"/>
      <c r="AP1943" s="72"/>
      <c r="AQ1943" s="72"/>
      <c r="AR1943" s="72"/>
      <c r="AS1943" s="72"/>
      <c r="AT1943" s="72"/>
      <c r="AU1943" s="72"/>
    </row>
    <row r="1944" spans="27:47" x14ac:dyDescent="0.2">
      <c r="AA1944" s="72"/>
      <c r="AB1944" s="72"/>
      <c r="AC1944" s="72"/>
      <c r="AD1944" s="72"/>
      <c r="AE1944" s="72"/>
      <c r="AG1944" s="127"/>
      <c r="AN1944" s="72"/>
      <c r="AO1944" s="72"/>
      <c r="AP1944" s="72"/>
      <c r="AQ1944" s="72"/>
      <c r="AR1944" s="72"/>
      <c r="AS1944" s="72"/>
      <c r="AT1944" s="72"/>
      <c r="AU1944" s="72"/>
    </row>
    <row r="1945" spans="27:47" x14ac:dyDescent="0.2">
      <c r="AA1945" s="72"/>
      <c r="AB1945" s="72"/>
      <c r="AC1945" s="72"/>
      <c r="AD1945" s="72"/>
      <c r="AE1945" s="72"/>
      <c r="AG1945" s="127"/>
      <c r="AN1945" s="72"/>
      <c r="AO1945" s="72"/>
      <c r="AP1945" s="72"/>
      <c r="AQ1945" s="72"/>
      <c r="AR1945" s="72"/>
      <c r="AS1945" s="72"/>
      <c r="AT1945" s="72"/>
      <c r="AU1945" s="72"/>
    </row>
    <row r="1946" spans="27:47" x14ac:dyDescent="0.2">
      <c r="AA1946" s="72"/>
      <c r="AB1946" s="72"/>
      <c r="AC1946" s="72"/>
      <c r="AD1946" s="72"/>
      <c r="AE1946" s="72"/>
      <c r="AG1946" s="127"/>
      <c r="AN1946" s="72"/>
      <c r="AO1946" s="72"/>
      <c r="AP1946" s="72"/>
      <c r="AQ1946" s="72"/>
      <c r="AR1946" s="72"/>
      <c r="AS1946" s="72"/>
      <c r="AT1946" s="72"/>
      <c r="AU1946" s="72"/>
    </row>
    <row r="1947" spans="27:47" x14ac:dyDescent="0.2">
      <c r="AA1947" s="72"/>
      <c r="AB1947" s="72"/>
      <c r="AC1947" s="72"/>
      <c r="AD1947" s="72"/>
      <c r="AE1947" s="72"/>
      <c r="AG1947" s="127"/>
      <c r="AN1947" s="72"/>
      <c r="AO1947" s="72"/>
      <c r="AP1947" s="72"/>
      <c r="AQ1947" s="72"/>
      <c r="AR1947" s="72"/>
      <c r="AS1947" s="72"/>
      <c r="AT1947" s="72"/>
      <c r="AU1947" s="72"/>
    </row>
    <row r="1948" spans="27:47" x14ac:dyDescent="0.2">
      <c r="AA1948" s="72"/>
      <c r="AB1948" s="72"/>
      <c r="AC1948" s="72"/>
      <c r="AD1948" s="72"/>
      <c r="AE1948" s="72"/>
      <c r="AG1948" s="127"/>
      <c r="AN1948" s="72"/>
      <c r="AO1948" s="72"/>
      <c r="AP1948" s="72"/>
      <c r="AQ1948" s="72"/>
      <c r="AR1948" s="72"/>
      <c r="AS1948" s="72"/>
      <c r="AT1948" s="72"/>
      <c r="AU1948" s="72"/>
    </row>
    <row r="1949" spans="27:47" x14ac:dyDescent="0.2">
      <c r="AA1949" s="72"/>
      <c r="AB1949" s="72"/>
      <c r="AC1949" s="72"/>
      <c r="AD1949" s="72"/>
      <c r="AE1949" s="72"/>
      <c r="AG1949" s="127"/>
      <c r="AN1949" s="72"/>
      <c r="AO1949" s="72"/>
      <c r="AP1949" s="72"/>
      <c r="AQ1949" s="72"/>
      <c r="AR1949" s="72"/>
      <c r="AS1949" s="72"/>
      <c r="AT1949" s="72"/>
      <c r="AU1949" s="72"/>
    </row>
    <row r="1950" spans="27:47" x14ac:dyDescent="0.2">
      <c r="AA1950" s="72"/>
      <c r="AB1950" s="72"/>
      <c r="AC1950" s="72"/>
      <c r="AD1950" s="72"/>
      <c r="AE1950" s="72"/>
      <c r="AG1950" s="127"/>
      <c r="AN1950" s="72"/>
      <c r="AO1950" s="72"/>
      <c r="AP1950" s="72"/>
      <c r="AQ1950" s="72"/>
      <c r="AR1950" s="72"/>
      <c r="AS1950" s="72"/>
      <c r="AT1950" s="72"/>
      <c r="AU1950" s="72"/>
    </row>
    <row r="1951" spans="27:47" x14ac:dyDescent="0.2">
      <c r="AA1951" s="72"/>
      <c r="AB1951" s="72"/>
      <c r="AC1951" s="72"/>
      <c r="AD1951" s="72"/>
      <c r="AE1951" s="72"/>
      <c r="AG1951" s="127"/>
      <c r="AN1951" s="72"/>
      <c r="AO1951" s="72"/>
      <c r="AP1951" s="72"/>
      <c r="AQ1951" s="72"/>
      <c r="AR1951" s="72"/>
      <c r="AS1951" s="72"/>
      <c r="AT1951" s="72"/>
      <c r="AU1951" s="72"/>
    </row>
    <row r="1952" spans="27:47" x14ac:dyDescent="0.2">
      <c r="AA1952" s="72"/>
      <c r="AB1952" s="72"/>
      <c r="AC1952" s="72"/>
      <c r="AD1952" s="72"/>
      <c r="AE1952" s="72"/>
      <c r="AG1952" s="127"/>
      <c r="AN1952" s="72"/>
      <c r="AO1952" s="72"/>
      <c r="AP1952" s="72"/>
      <c r="AQ1952" s="72"/>
      <c r="AR1952" s="72"/>
      <c r="AS1952" s="72"/>
      <c r="AT1952" s="72"/>
      <c r="AU1952" s="72"/>
    </row>
    <row r="1953" spans="27:47" x14ac:dyDescent="0.2">
      <c r="AA1953" s="72"/>
      <c r="AB1953" s="72"/>
      <c r="AC1953" s="72"/>
      <c r="AD1953" s="72"/>
      <c r="AE1953" s="72"/>
      <c r="AG1953" s="127"/>
      <c r="AN1953" s="72"/>
      <c r="AO1953" s="72"/>
      <c r="AP1953" s="72"/>
      <c r="AQ1953" s="72"/>
      <c r="AR1953" s="72"/>
      <c r="AS1953" s="72"/>
      <c r="AT1953" s="72"/>
      <c r="AU1953" s="72"/>
    </row>
    <row r="1954" spans="27:47" x14ac:dyDescent="0.2">
      <c r="AA1954" s="72"/>
      <c r="AB1954" s="72"/>
      <c r="AC1954" s="72"/>
      <c r="AD1954" s="72"/>
      <c r="AE1954" s="72"/>
      <c r="AG1954" s="127"/>
      <c r="AN1954" s="72"/>
      <c r="AO1954" s="72"/>
      <c r="AP1954" s="72"/>
      <c r="AQ1954" s="72"/>
      <c r="AR1954" s="72"/>
      <c r="AS1954" s="72"/>
      <c r="AT1954" s="72"/>
      <c r="AU1954" s="72"/>
    </row>
    <row r="1955" spans="27:47" x14ac:dyDescent="0.2">
      <c r="AA1955" s="72"/>
      <c r="AB1955" s="72"/>
      <c r="AC1955" s="72"/>
      <c r="AD1955" s="72"/>
      <c r="AE1955" s="72"/>
      <c r="AG1955" s="127"/>
      <c r="AN1955" s="72"/>
      <c r="AO1955" s="72"/>
      <c r="AP1955" s="72"/>
      <c r="AQ1955" s="72"/>
      <c r="AR1955" s="72"/>
      <c r="AS1955" s="72"/>
      <c r="AT1955" s="72"/>
      <c r="AU1955" s="72"/>
    </row>
    <row r="1956" spans="27:47" x14ac:dyDescent="0.2">
      <c r="AA1956" s="72"/>
      <c r="AB1956" s="72"/>
      <c r="AC1956" s="72"/>
      <c r="AD1956" s="72"/>
      <c r="AE1956" s="72"/>
      <c r="AG1956" s="127"/>
      <c r="AN1956" s="72"/>
      <c r="AO1956" s="72"/>
      <c r="AP1956" s="72"/>
      <c r="AQ1956" s="72"/>
      <c r="AR1956" s="72"/>
      <c r="AS1956" s="72"/>
      <c r="AT1956" s="72"/>
      <c r="AU1956" s="72"/>
    </row>
    <row r="1957" spans="27:47" x14ac:dyDescent="0.2">
      <c r="AA1957" s="72"/>
      <c r="AB1957" s="72"/>
      <c r="AC1957" s="72"/>
      <c r="AD1957" s="72"/>
      <c r="AE1957" s="72"/>
      <c r="AG1957" s="127"/>
      <c r="AN1957" s="72"/>
      <c r="AO1957" s="72"/>
      <c r="AP1957" s="72"/>
      <c r="AQ1957" s="72"/>
      <c r="AR1957" s="72"/>
      <c r="AS1957" s="72"/>
      <c r="AT1957" s="72"/>
      <c r="AU1957" s="72"/>
    </row>
    <row r="1958" spans="27:47" x14ac:dyDescent="0.2">
      <c r="AA1958" s="72"/>
      <c r="AB1958" s="72"/>
      <c r="AC1958" s="72"/>
      <c r="AD1958" s="72"/>
      <c r="AE1958" s="72"/>
      <c r="AG1958" s="127"/>
      <c r="AN1958" s="72"/>
      <c r="AO1958" s="72"/>
      <c r="AP1958" s="72"/>
      <c r="AQ1958" s="72"/>
      <c r="AR1958" s="72"/>
      <c r="AS1958" s="72"/>
      <c r="AT1958" s="72"/>
      <c r="AU1958" s="72"/>
    </row>
    <row r="1959" spans="27:47" x14ac:dyDescent="0.2">
      <c r="AA1959" s="72"/>
      <c r="AB1959" s="72"/>
      <c r="AC1959" s="72"/>
      <c r="AD1959" s="72"/>
      <c r="AE1959" s="72"/>
      <c r="AG1959" s="127"/>
      <c r="AN1959" s="72"/>
      <c r="AO1959" s="72"/>
      <c r="AP1959" s="72"/>
      <c r="AQ1959" s="72"/>
      <c r="AR1959" s="72"/>
      <c r="AS1959" s="72"/>
      <c r="AT1959" s="72"/>
      <c r="AU1959" s="72"/>
    </row>
    <row r="1960" spans="27:47" x14ac:dyDescent="0.2">
      <c r="AA1960" s="72"/>
      <c r="AB1960" s="72"/>
      <c r="AC1960" s="72"/>
      <c r="AD1960" s="72"/>
      <c r="AE1960" s="72"/>
      <c r="AG1960" s="127"/>
      <c r="AN1960" s="72"/>
      <c r="AO1960" s="72"/>
      <c r="AP1960" s="72"/>
      <c r="AQ1960" s="72"/>
      <c r="AR1960" s="72"/>
      <c r="AS1960" s="72"/>
      <c r="AT1960" s="72"/>
      <c r="AU1960" s="72"/>
    </row>
    <row r="1961" spans="27:47" x14ac:dyDescent="0.2">
      <c r="AA1961" s="72"/>
      <c r="AB1961" s="72"/>
      <c r="AC1961" s="72"/>
      <c r="AD1961" s="72"/>
      <c r="AE1961" s="72"/>
      <c r="AG1961" s="127"/>
      <c r="AN1961" s="72"/>
      <c r="AO1961" s="72"/>
      <c r="AP1961" s="72"/>
      <c r="AQ1961" s="72"/>
      <c r="AR1961" s="72"/>
      <c r="AS1961" s="72"/>
      <c r="AT1961" s="72"/>
      <c r="AU1961" s="72"/>
    </row>
    <row r="1962" spans="27:47" x14ac:dyDescent="0.2">
      <c r="AA1962" s="72"/>
      <c r="AB1962" s="72"/>
      <c r="AC1962" s="72"/>
      <c r="AD1962" s="72"/>
      <c r="AE1962" s="72"/>
      <c r="AG1962" s="127"/>
      <c r="AN1962" s="72"/>
      <c r="AO1962" s="72"/>
      <c r="AP1962" s="72"/>
      <c r="AQ1962" s="72"/>
      <c r="AR1962" s="72"/>
      <c r="AS1962" s="72"/>
      <c r="AT1962" s="72"/>
      <c r="AU1962" s="72"/>
    </row>
    <row r="1963" spans="27:47" x14ac:dyDescent="0.2">
      <c r="AA1963" s="72"/>
      <c r="AB1963" s="72"/>
      <c r="AC1963" s="72"/>
      <c r="AD1963" s="72"/>
      <c r="AE1963" s="72"/>
      <c r="AG1963" s="127"/>
      <c r="AN1963" s="72"/>
      <c r="AO1963" s="72"/>
      <c r="AP1963" s="72"/>
      <c r="AQ1963" s="72"/>
      <c r="AR1963" s="72"/>
      <c r="AS1963" s="72"/>
      <c r="AT1963" s="72"/>
      <c r="AU1963" s="72"/>
    </row>
    <row r="1964" spans="27:47" x14ac:dyDescent="0.2">
      <c r="AA1964" s="72"/>
      <c r="AB1964" s="72"/>
      <c r="AC1964" s="72"/>
      <c r="AD1964" s="72"/>
      <c r="AE1964" s="72"/>
      <c r="AG1964" s="127"/>
      <c r="AN1964" s="72"/>
      <c r="AO1964" s="72"/>
      <c r="AP1964" s="72"/>
      <c r="AQ1964" s="72"/>
      <c r="AR1964" s="72"/>
      <c r="AS1964" s="72"/>
      <c r="AT1964" s="72"/>
      <c r="AU1964" s="72"/>
    </row>
    <row r="1965" spans="27:47" x14ac:dyDescent="0.2">
      <c r="AA1965" s="72"/>
      <c r="AB1965" s="72"/>
      <c r="AC1965" s="72"/>
      <c r="AD1965" s="72"/>
      <c r="AE1965" s="72"/>
      <c r="AG1965" s="127"/>
      <c r="AN1965" s="72"/>
      <c r="AO1965" s="72"/>
      <c r="AP1965" s="72"/>
      <c r="AQ1965" s="72"/>
      <c r="AR1965" s="72"/>
      <c r="AS1965" s="72"/>
      <c r="AT1965" s="72"/>
      <c r="AU1965" s="72"/>
    </row>
    <row r="1966" spans="27:47" x14ac:dyDescent="0.2">
      <c r="AA1966" s="72"/>
      <c r="AB1966" s="72"/>
      <c r="AC1966" s="72"/>
      <c r="AD1966" s="72"/>
      <c r="AE1966" s="72"/>
      <c r="AG1966" s="127"/>
      <c r="AN1966" s="72"/>
      <c r="AO1966" s="72"/>
      <c r="AP1966" s="72"/>
      <c r="AQ1966" s="72"/>
      <c r="AR1966" s="72"/>
      <c r="AS1966" s="72"/>
      <c r="AT1966" s="72"/>
      <c r="AU1966" s="72"/>
    </row>
    <row r="1967" spans="27:47" x14ac:dyDescent="0.2">
      <c r="AA1967" s="72"/>
      <c r="AB1967" s="72"/>
      <c r="AC1967" s="72"/>
      <c r="AD1967" s="72"/>
      <c r="AE1967" s="72"/>
      <c r="AG1967" s="127"/>
      <c r="AN1967" s="72"/>
      <c r="AO1967" s="72"/>
      <c r="AP1967" s="72"/>
      <c r="AQ1967" s="72"/>
      <c r="AR1967" s="72"/>
      <c r="AS1967" s="72"/>
      <c r="AT1967" s="72"/>
      <c r="AU1967" s="72"/>
    </row>
    <row r="1968" spans="27:47" x14ac:dyDescent="0.2">
      <c r="AA1968" s="72"/>
      <c r="AB1968" s="72"/>
      <c r="AC1968" s="72"/>
      <c r="AD1968" s="72"/>
      <c r="AE1968" s="72"/>
      <c r="AG1968" s="127"/>
      <c r="AN1968" s="72"/>
      <c r="AO1968" s="72"/>
      <c r="AP1968" s="72"/>
      <c r="AQ1968" s="72"/>
      <c r="AR1968" s="72"/>
      <c r="AS1968" s="72"/>
      <c r="AT1968" s="72"/>
      <c r="AU1968" s="72"/>
    </row>
    <row r="1969" spans="27:47" x14ac:dyDescent="0.2">
      <c r="AA1969" s="72"/>
      <c r="AB1969" s="72"/>
      <c r="AC1969" s="72"/>
      <c r="AD1969" s="72"/>
      <c r="AE1969" s="72"/>
      <c r="AG1969" s="127"/>
      <c r="AN1969" s="72"/>
      <c r="AO1969" s="72"/>
      <c r="AP1969" s="72"/>
      <c r="AQ1969" s="72"/>
      <c r="AR1969" s="72"/>
      <c r="AS1969" s="72"/>
      <c r="AT1969" s="72"/>
      <c r="AU1969" s="72"/>
    </row>
    <row r="1970" spans="27:47" x14ac:dyDescent="0.2">
      <c r="AA1970" s="72"/>
      <c r="AB1970" s="72"/>
      <c r="AC1970" s="72"/>
      <c r="AD1970" s="72"/>
      <c r="AE1970" s="72"/>
      <c r="AG1970" s="127"/>
      <c r="AN1970" s="72"/>
      <c r="AO1970" s="72"/>
      <c r="AP1970" s="72"/>
      <c r="AQ1970" s="72"/>
      <c r="AR1970" s="72"/>
      <c r="AS1970" s="72"/>
      <c r="AT1970" s="72"/>
      <c r="AU1970" s="72"/>
    </row>
    <row r="1971" spans="27:47" x14ac:dyDescent="0.2">
      <c r="AA1971" s="72"/>
      <c r="AB1971" s="72"/>
      <c r="AC1971" s="72"/>
      <c r="AD1971" s="72"/>
      <c r="AE1971" s="72"/>
      <c r="AG1971" s="127"/>
      <c r="AN1971" s="72"/>
      <c r="AO1971" s="72"/>
      <c r="AP1971" s="72"/>
      <c r="AQ1971" s="72"/>
      <c r="AR1971" s="72"/>
      <c r="AS1971" s="72"/>
      <c r="AT1971" s="72"/>
      <c r="AU1971" s="72"/>
    </row>
    <row r="1972" spans="27:47" x14ac:dyDescent="0.2">
      <c r="AA1972" s="72"/>
      <c r="AB1972" s="72"/>
      <c r="AC1972" s="72"/>
      <c r="AD1972" s="72"/>
      <c r="AE1972" s="72"/>
      <c r="AG1972" s="127"/>
      <c r="AN1972" s="72"/>
      <c r="AO1972" s="72"/>
      <c r="AP1972" s="72"/>
      <c r="AQ1972" s="72"/>
      <c r="AR1972" s="72"/>
      <c r="AS1972" s="72"/>
      <c r="AT1972" s="72"/>
      <c r="AU1972" s="72"/>
    </row>
    <row r="1973" spans="27:47" x14ac:dyDescent="0.2">
      <c r="AA1973" s="72"/>
      <c r="AB1973" s="72"/>
      <c r="AC1973" s="72"/>
      <c r="AD1973" s="72"/>
      <c r="AE1973" s="72"/>
      <c r="AG1973" s="127"/>
      <c r="AN1973" s="72"/>
      <c r="AO1973" s="72"/>
      <c r="AP1973" s="72"/>
      <c r="AQ1973" s="72"/>
      <c r="AR1973" s="72"/>
      <c r="AS1973" s="72"/>
      <c r="AT1973" s="72"/>
      <c r="AU1973" s="72"/>
    </row>
    <row r="1974" spans="27:47" x14ac:dyDescent="0.2">
      <c r="AA1974" s="72"/>
      <c r="AB1974" s="72"/>
      <c r="AC1974" s="72"/>
      <c r="AD1974" s="72"/>
      <c r="AE1974" s="72"/>
      <c r="AG1974" s="127"/>
      <c r="AN1974" s="72"/>
      <c r="AO1974" s="72"/>
      <c r="AP1974" s="72"/>
      <c r="AQ1974" s="72"/>
      <c r="AR1974" s="72"/>
      <c r="AS1974" s="72"/>
      <c r="AT1974" s="72"/>
      <c r="AU1974" s="72"/>
    </row>
    <row r="1975" spans="27:47" x14ac:dyDescent="0.2">
      <c r="AA1975" s="72"/>
      <c r="AB1975" s="72"/>
      <c r="AC1975" s="72"/>
      <c r="AD1975" s="72"/>
      <c r="AE1975" s="72"/>
      <c r="AG1975" s="127"/>
      <c r="AN1975" s="72"/>
      <c r="AO1975" s="72"/>
      <c r="AP1975" s="72"/>
      <c r="AQ1975" s="72"/>
      <c r="AR1975" s="72"/>
      <c r="AS1975" s="72"/>
      <c r="AT1975" s="72"/>
      <c r="AU1975" s="72"/>
    </row>
    <row r="1976" spans="27:47" x14ac:dyDescent="0.2">
      <c r="AA1976" s="72"/>
      <c r="AB1976" s="72"/>
      <c r="AC1976" s="72"/>
      <c r="AD1976" s="72"/>
      <c r="AE1976" s="72"/>
      <c r="AG1976" s="127"/>
      <c r="AN1976" s="72"/>
      <c r="AO1976" s="72"/>
      <c r="AP1976" s="72"/>
      <c r="AQ1976" s="72"/>
      <c r="AR1976" s="72"/>
      <c r="AS1976" s="72"/>
      <c r="AT1976" s="72"/>
      <c r="AU1976" s="72"/>
    </row>
    <row r="1977" spans="27:47" x14ac:dyDescent="0.2">
      <c r="AA1977" s="72"/>
      <c r="AB1977" s="72"/>
      <c r="AC1977" s="72"/>
      <c r="AD1977" s="72"/>
      <c r="AE1977" s="72"/>
      <c r="AG1977" s="127"/>
      <c r="AN1977" s="72"/>
      <c r="AO1977" s="72"/>
      <c r="AP1977" s="72"/>
      <c r="AQ1977" s="72"/>
      <c r="AR1977" s="72"/>
      <c r="AS1977" s="72"/>
      <c r="AT1977" s="72"/>
      <c r="AU1977" s="72"/>
    </row>
    <row r="1978" spans="27:47" x14ac:dyDescent="0.2">
      <c r="AA1978" s="72"/>
      <c r="AB1978" s="72"/>
      <c r="AC1978" s="72"/>
      <c r="AD1978" s="72"/>
      <c r="AE1978" s="72"/>
      <c r="AG1978" s="127"/>
      <c r="AN1978" s="72"/>
      <c r="AO1978" s="72"/>
      <c r="AP1978" s="72"/>
      <c r="AQ1978" s="72"/>
      <c r="AR1978" s="72"/>
      <c r="AS1978" s="72"/>
      <c r="AT1978" s="72"/>
      <c r="AU1978" s="72"/>
    </row>
    <row r="1979" spans="27:47" x14ac:dyDescent="0.2">
      <c r="AA1979" s="72"/>
      <c r="AB1979" s="72"/>
      <c r="AC1979" s="72"/>
      <c r="AD1979" s="72"/>
      <c r="AE1979" s="72"/>
      <c r="AG1979" s="127"/>
      <c r="AN1979" s="72"/>
      <c r="AO1979" s="72"/>
      <c r="AP1979" s="72"/>
      <c r="AQ1979" s="72"/>
      <c r="AR1979" s="72"/>
      <c r="AS1979" s="72"/>
      <c r="AT1979" s="72"/>
      <c r="AU1979" s="72"/>
    </row>
    <row r="1980" spans="27:47" x14ac:dyDescent="0.2">
      <c r="AA1980" s="72"/>
      <c r="AB1980" s="72"/>
      <c r="AC1980" s="72"/>
      <c r="AD1980" s="72"/>
      <c r="AE1980" s="72"/>
      <c r="AG1980" s="127"/>
      <c r="AN1980" s="72"/>
      <c r="AO1980" s="72"/>
      <c r="AP1980" s="72"/>
      <c r="AQ1980" s="72"/>
      <c r="AR1980" s="72"/>
      <c r="AS1980" s="72"/>
      <c r="AT1980" s="72"/>
      <c r="AU1980" s="72"/>
    </row>
    <row r="1981" spans="27:47" x14ac:dyDescent="0.2">
      <c r="AA1981" s="72"/>
      <c r="AB1981" s="72"/>
      <c r="AC1981" s="72"/>
      <c r="AD1981" s="72"/>
      <c r="AE1981" s="72"/>
      <c r="AG1981" s="127"/>
      <c r="AN1981" s="72"/>
      <c r="AO1981" s="72"/>
      <c r="AP1981" s="72"/>
      <c r="AQ1981" s="72"/>
      <c r="AR1981" s="72"/>
      <c r="AS1981" s="72"/>
      <c r="AT1981" s="72"/>
      <c r="AU1981" s="72"/>
    </row>
    <row r="1982" spans="27:47" x14ac:dyDescent="0.2">
      <c r="AA1982" s="72"/>
      <c r="AB1982" s="72"/>
      <c r="AC1982" s="72"/>
      <c r="AD1982" s="72"/>
      <c r="AE1982" s="72"/>
      <c r="AG1982" s="127"/>
      <c r="AN1982" s="72"/>
      <c r="AO1982" s="72"/>
      <c r="AP1982" s="72"/>
      <c r="AQ1982" s="72"/>
      <c r="AR1982" s="72"/>
      <c r="AS1982" s="72"/>
      <c r="AT1982" s="72"/>
      <c r="AU1982" s="72"/>
    </row>
    <row r="1983" spans="27:47" x14ac:dyDescent="0.2">
      <c r="AA1983" s="72"/>
      <c r="AB1983" s="72"/>
      <c r="AC1983" s="72"/>
      <c r="AD1983" s="72"/>
      <c r="AE1983" s="72"/>
      <c r="AG1983" s="127"/>
      <c r="AN1983" s="72"/>
      <c r="AO1983" s="72"/>
      <c r="AP1983" s="72"/>
      <c r="AQ1983" s="72"/>
      <c r="AR1983" s="72"/>
      <c r="AS1983" s="72"/>
      <c r="AT1983" s="72"/>
      <c r="AU1983" s="72"/>
    </row>
    <row r="1984" spans="27:47" x14ac:dyDescent="0.2">
      <c r="AA1984" s="72"/>
      <c r="AB1984" s="72"/>
      <c r="AC1984" s="72"/>
      <c r="AD1984" s="72"/>
      <c r="AE1984" s="72"/>
      <c r="AG1984" s="127"/>
      <c r="AN1984" s="72"/>
      <c r="AO1984" s="72"/>
      <c r="AP1984" s="72"/>
      <c r="AQ1984" s="72"/>
      <c r="AR1984" s="72"/>
      <c r="AS1984" s="72"/>
      <c r="AT1984" s="72"/>
      <c r="AU1984" s="72"/>
    </row>
    <row r="1985" spans="27:47" x14ac:dyDescent="0.2">
      <c r="AA1985" s="72"/>
      <c r="AB1985" s="72"/>
      <c r="AC1985" s="72"/>
      <c r="AD1985" s="72"/>
      <c r="AE1985" s="72"/>
      <c r="AG1985" s="127"/>
      <c r="AN1985" s="72"/>
      <c r="AO1985" s="72"/>
      <c r="AP1985" s="72"/>
      <c r="AQ1985" s="72"/>
      <c r="AR1985" s="72"/>
      <c r="AS1985" s="72"/>
      <c r="AT1985" s="72"/>
      <c r="AU1985" s="72"/>
    </row>
    <row r="1986" spans="27:47" x14ac:dyDescent="0.2">
      <c r="AA1986" s="72"/>
      <c r="AB1986" s="72"/>
      <c r="AC1986" s="72"/>
      <c r="AD1986" s="72"/>
      <c r="AE1986" s="72"/>
      <c r="AG1986" s="127"/>
      <c r="AN1986" s="72"/>
      <c r="AO1986" s="72"/>
      <c r="AP1986" s="72"/>
      <c r="AQ1986" s="72"/>
      <c r="AR1986" s="72"/>
      <c r="AS1986" s="72"/>
      <c r="AT1986" s="72"/>
      <c r="AU1986" s="72"/>
    </row>
    <row r="1987" spans="27:47" x14ac:dyDescent="0.2">
      <c r="AA1987" s="72"/>
      <c r="AB1987" s="72"/>
      <c r="AC1987" s="72"/>
      <c r="AD1987" s="72"/>
      <c r="AE1987" s="72"/>
      <c r="AG1987" s="127"/>
      <c r="AN1987" s="72"/>
      <c r="AO1987" s="72"/>
      <c r="AP1987" s="72"/>
      <c r="AQ1987" s="72"/>
      <c r="AR1987" s="72"/>
      <c r="AS1987" s="72"/>
      <c r="AT1987" s="72"/>
      <c r="AU1987" s="72"/>
    </row>
    <row r="1988" spans="27:47" x14ac:dyDescent="0.2">
      <c r="AA1988" s="72"/>
      <c r="AB1988" s="72"/>
      <c r="AC1988" s="72"/>
      <c r="AD1988" s="72"/>
      <c r="AE1988" s="72"/>
      <c r="AG1988" s="127"/>
      <c r="AN1988" s="72"/>
      <c r="AO1988" s="72"/>
      <c r="AP1988" s="72"/>
      <c r="AQ1988" s="72"/>
      <c r="AR1988" s="72"/>
      <c r="AS1988" s="72"/>
      <c r="AT1988" s="72"/>
      <c r="AU1988" s="72"/>
    </row>
    <row r="1989" spans="27:47" x14ac:dyDescent="0.2">
      <c r="AA1989" s="72"/>
      <c r="AB1989" s="72"/>
      <c r="AC1989" s="72"/>
      <c r="AD1989" s="72"/>
      <c r="AE1989" s="72"/>
      <c r="AG1989" s="127"/>
      <c r="AN1989" s="72"/>
      <c r="AO1989" s="72"/>
      <c r="AP1989" s="72"/>
      <c r="AQ1989" s="72"/>
      <c r="AR1989" s="72"/>
      <c r="AS1989" s="72"/>
      <c r="AT1989" s="72"/>
      <c r="AU1989" s="72"/>
    </row>
    <row r="1990" spans="27:47" x14ac:dyDescent="0.2">
      <c r="AA1990" s="72"/>
      <c r="AB1990" s="72"/>
      <c r="AC1990" s="72"/>
      <c r="AD1990" s="72"/>
      <c r="AE1990" s="72"/>
      <c r="AG1990" s="127"/>
      <c r="AN1990" s="72"/>
      <c r="AO1990" s="72"/>
      <c r="AP1990" s="72"/>
      <c r="AQ1990" s="72"/>
      <c r="AR1990" s="72"/>
      <c r="AS1990" s="72"/>
      <c r="AT1990" s="72"/>
      <c r="AU1990" s="72"/>
    </row>
    <row r="1991" spans="27:47" x14ac:dyDescent="0.2">
      <c r="AA1991" s="72"/>
      <c r="AB1991" s="72"/>
      <c r="AC1991" s="72"/>
      <c r="AD1991" s="72"/>
      <c r="AE1991" s="72"/>
      <c r="AG1991" s="127"/>
      <c r="AN1991" s="72"/>
      <c r="AO1991" s="72"/>
      <c r="AP1991" s="72"/>
      <c r="AQ1991" s="72"/>
      <c r="AR1991" s="72"/>
      <c r="AS1991" s="72"/>
      <c r="AT1991" s="72"/>
      <c r="AU1991" s="72"/>
    </row>
    <row r="1992" spans="27:47" x14ac:dyDescent="0.2">
      <c r="AA1992" s="72"/>
      <c r="AB1992" s="72"/>
      <c r="AC1992" s="72"/>
      <c r="AD1992" s="72"/>
      <c r="AE1992" s="72"/>
      <c r="AG1992" s="127"/>
      <c r="AN1992" s="72"/>
      <c r="AO1992" s="72"/>
      <c r="AP1992" s="72"/>
      <c r="AQ1992" s="72"/>
      <c r="AR1992" s="72"/>
      <c r="AS1992" s="72"/>
      <c r="AT1992" s="72"/>
      <c r="AU1992" s="72"/>
    </row>
    <row r="1993" spans="27:47" x14ac:dyDescent="0.2">
      <c r="AA1993" s="72"/>
      <c r="AB1993" s="72"/>
      <c r="AC1993" s="72"/>
      <c r="AD1993" s="72"/>
      <c r="AE1993" s="72"/>
      <c r="AG1993" s="127"/>
      <c r="AN1993" s="72"/>
      <c r="AO1993" s="72"/>
      <c r="AP1993" s="72"/>
      <c r="AQ1993" s="72"/>
      <c r="AR1993" s="72"/>
      <c r="AS1993" s="72"/>
      <c r="AT1993" s="72"/>
      <c r="AU1993" s="72"/>
    </row>
    <row r="1994" spans="27:47" x14ac:dyDescent="0.2">
      <c r="AA1994" s="72"/>
      <c r="AB1994" s="72"/>
      <c r="AC1994" s="72"/>
      <c r="AD1994" s="72"/>
      <c r="AE1994" s="72"/>
      <c r="AG1994" s="127"/>
      <c r="AN1994" s="72"/>
      <c r="AO1994" s="72"/>
      <c r="AP1994" s="72"/>
      <c r="AQ1994" s="72"/>
      <c r="AR1994" s="72"/>
      <c r="AS1994" s="72"/>
      <c r="AT1994" s="72"/>
      <c r="AU1994" s="72"/>
    </row>
    <row r="1995" spans="27:47" x14ac:dyDescent="0.2">
      <c r="AA1995" s="72"/>
      <c r="AB1995" s="72"/>
      <c r="AC1995" s="72"/>
      <c r="AD1995" s="72"/>
      <c r="AE1995" s="72"/>
      <c r="AG1995" s="127"/>
      <c r="AN1995" s="72"/>
      <c r="AO1995" s="72"/>
      <c r="AP1995" s="72"/>
      <c r="AQ1995" s="72"/>
      <c r="AR1995" s="72"/>
      <c r="AS1995" s="72"/>
      <c r="AT1995" s="72"/>
      <c r="AU1995" s="72"/>
    </row>
    <row r="1996" spans="27:47" x14ac:dyDescent="0.2">
      <c r="AA1996" s="72"/>
      <c r="AB1996" s="72"/>
      <c r="AC1996" s="72"/>
      <c r="AD1996" s="72"/>
      <c r="AE1996" s="72"/>
      <c r="AG1996" s="127"/>
      <c r="AN1996" s="72"/>
      <c r="AO1996" s="72"/>
      <c r="AP1996" s="72"/>
      <c r="AQ1996" s="72"/>
      <c r="AR1996" s="72"/>
      <c r="AS1996" s="72"/>
      <c r="AT1996" s="72"/>
      <c r="AU1996" s="72"/>
    </row>
    <row r="1997" spans="27:47" x14ac:dyDescent="0.2">
      <c r="AA1997" s="72"/>
      <c r="AB1997" s="72"/>
      <c r="AC1997" s="72"/>
      <c r="AD1997" s="72"/>
      <c r="AE1997" s="72"/>
      <c r="AG1997" s="127"/>
      <c r="AN1997" s="72"/>
      <c r="AO1997" s="72"/>
      <c r="AP1997" s="72"/>
      <c r="AQ1997" s="72"/>
      <c r="AR1997" s="72"/>
      <c r="AS1997" s="72"/>
      <c r="AT1997" s="72"/>
      <c r="AU1997" s="72"/>
    </row>
    <row r="1998" spans="27:47" x14ac:dyDescent="0.2">
      <c r="AA1998" s="72"/>
      <c r="AB1998" s="72"/>
      <c r="AC1998" s="72"/>
      <c r="AD1998" s="72"/>
      <c r="AE1998" s="72"/>
      <c r="AG1998" s="127"/>
      <c r="AN1998" s="72"/>
      <c r="AO1998" s="72"/>
      <c r="AP1998" s="72"/>
      <c r="AQ1998" s="72"/>
      <c r="AR1998" s="72"/>
      <c r="AS1998" s="72"/>
      <c r="AT1998" s="72"/>
      <c r="AU1998" s="72"/>
    </row>
    <row r="1999" spans="27:47" x14ac:dyDescent="0.2">
      <c r="AA1999" s="72"/>
      <c r="AB1999" s="72"/>
      <c r="AC1999" s="72"/>
      <c r="AD1999" s="72"/>
      <c r="AE1999" s="72"/>
      <c r="AG1999" s="127"/>
      <c r="AN1999" s="72"/>
      <c r="AO1999" s="72"/>
      <c r="AP1999" s="72"/>
      <c r="AQ1999" s="72"/>
      <c r="AR1999" s="72"/>
      <c r="AS1999" s="72"/>
      <c r="AT1999" s="72"/>
      <c r="AU1999" s="72"/>
    </row>
    <row r="2000" spans="27:47" x14ac:dyDescent="0.2">
      <c r="AA2000" s="72"/>
      <c r="AB2000" s="72"/>
      <c r="AC2000" s="72"/>
      <c r="AD2000" s="72"/>
      <c r="AE2000" s="72"/>
      <c r="AG2000" s="127"/>
      <c r="AN2000" s="72"/>
      <c r="AO2000" s="72"/>
      <c r="AP2000" s="72"/>
      <c r="AQ2000" s="72"/>
      <c r="AR2000" s="72"/>
      <c r="AS2000" s="72"/>
      <c r="AT2000" s="72"/>
      <c r="AU2000" s="72"/>
    </row>
    <row r="2001" spans="27:47" x14ac:dyDescent="0.2">
      <c r="AA2001" s="72"/>
      <c r="AB2001" s="72"/>
      <c r="AC2001" s="72"/>
      <c r="AD2001" s="72"/>
      <c r="AE2001" s="72"/>
      <c r="AG2001" s="127"/>
      <c r="AN2001" s="72"/>
      <c r="AO2001" s="72"/>
      <c r="AP2001" s="72"/>
      <c r="AQ2001" s="72"/>
      <c r="AR2001" s="72"/>
      <c r="AS2001" s="72"/>
      <c r="AT2001" s="72"/>
      <c r="AU2001" s="72"/>
    </row>
    <row r="2002" spans="27:47" x14ac:dyDescent="0.2">
      <c r="AA2002" s="72"/>
      <c r="AB2002" s="72"/>
      <c r="AC2002" s="72"/>
      <c r="AD2002" s="72"/>
      <c r="AE2002" s="72"/>
      <c r="AG2002" s="127"/>
      <c r="AN2002" s="72"/>
      <c r="AO2002" s="72"/>
      <c r="AP2002" s="72"/>
      <c r="AQ2002" s="72"/>
      <c r="AR2002" s="72"/>
      <c r="AS2002" s="72"/>
      <c r="AT2002" s="72"/>
      <c r="AU2002" s="72"/>
    </row>
    <row r="2003" spans="27:47" x14ac:dyDescent="0.2">
      <c r="AA2003" s="72"/>
      <c r="AB2003" s="72"/>
      <c r="AC2003" s="72"/>
      <c r="AD2003" s="72"/>
      <c r="AE2003" s="72"/>
      <c r="AG2003" s="127"/>
      <c r="AN2003" s="72"/>
      <c r="AO2003" s="72"/>
      <c r="AP2003" s="72"/>
      <c r="AQ2003" s="72"/>
      <c r="AR2003" s="72"/>
      <c r="AS2003" s="72"/>
      <c r="AT2003" s="72"/>
      <c r="AU2003" s="72"/>
    </row>
    <row r="2004" spans="27:47" x14ac:dyDescent="0.2">
      <c r="AA2004" s="72"/>
      <c r="AB2004" s="72"/>
      <c r="AC2004" s="72"/>
      <c r="AD2004" s="72"/>
      <c r="AE2004" s="72"/>
      <c r="AG2004" s="127"/>
      <c r="AN2004" s="72"/>
      <c r="AO2004" s="72"/>
      <c r="AP2004" s="72"/>
      <c r="AQ2004" s="72"/>
      <c r="AR2004" s="72"/>
      <c r="AS2004" s="72"/>
      <c r="AT2004" s="72"/>
      <c r="AU2004" s="72"/>
    </row>
    <row r="2005" spans="27:47" x14ac:dyDescent="0.2">
      <c r="AA2005" s="72"/>
      <c r="AB2005" s="72"/>
      <c r="AC2005" s="72"/>
      <c r="AD2005" s="72"/>
      <c r="AE2005" s="72"/>
      <c r="AG2005" s="127"/>
      <c r="AN2005" s="72"/>
      <c r="AO2005" s="72"/>
      <c r="AP2005" s="72"/>
      <c r="AQ2005" s="72"/>
      <c r="AR2005" s="72"/>
      <c r="AS2005" s="72"/>
      <c r="AT2005" s="72"/>
      <c r="AU2005" s="72"/>
    </row>
    <row r="2006" spans="27:47" x14ac:dyDescent="0.2">
      <c r="AA2006" s="72"/>
      <c r="AB2006" s="72"/>
      <c r="AC2006" s="72"/>
      <c r="AD2006" s="72"/>
      <c r="AE2006" s="72"/>
      <c r="AG2006" s="127"/>
      <c r="AN2006" s="72"/>
      <c r="AO2006" s="72"/>
      <c r="AP2006" s="72"/>
      <c r="AQ2006" s="72"/>
      <c r="AR2006" s="72"/>
      <c r="AS2006" s="72"/>
      <c r="AT2006" s="72"/>
      <c r="AU2006" s="72"/>
    </row>
    <row r="2007" spans="27:47" x14ac:dyDescent="0.2">
      <c r="AA2007" s="72"/>
      <c r="AB2007" s="72"/>
      <c r="AC2007" s="72"/>
      <c r="AD2007" s="72"/>
      <c r="AE2007" s="72"/>
      <c r="AG2007" s="127"/>
      <c r="AN2007" s="72"/>
      <c r="AO2007" s="72"/>
      <c r="AP2007" s="72"/>
      <c r="AQ2007" s="72"/>
      <c r="AR2007" s="72"/>
      <c r="AS2007" s="72"/>
      <c r="AT2007" s="72"/>
      <c r="AU2007" s="72"/>
    </row>
    <row r="2008" spans="27:47" x14ac:dyDescent="0.2">
      <c r="AA2008" s="72"/>
      <c r="AB2008" s="72"/>
      <c r="AC2008" s="72"/>
      <c r="AD2008" s="72"/>
      <c r="AE2008" s="72"/>
      <c r="AG2008" s="127"/>
      <c r="AN2008" s="72"/>
      <c r="AO2008" s="72"/>
      <c r="AP2008" s="72"/>
      <c r="AQ2008" s="72"/>
      <c r="AR2008" s="72"/>
      <c r="AS2008" s="72"/>
      <c r="AT2008" s="72"/>
      <c r="AU2008" s="72"/>
    </row>
    <row r="2009" spans="27:47" x14ac:dyDescent="0.2">
      <c r="AA2009" s="72"/>
      <c r="AB2009" s="72"/>
      <c r="AC2009" s="72"/>
      <c r="AD2009" s="72"/>
      <c r="AE2009" s="72"/>
      <c r="AG2009" s="127"/>
      <c r="AN2009" s="72"/>
      <c r="AO2009" s="72"/>
      <c r="AP2009" s="72"/>
      <c r="AQ2009" s="72"/>
      <c r="AR2009" s="72"/>
      <c r="AS2009" s="72"/>
      <c r="AT2009" s="72"/>
      <c r="AU2009" s="72"/>
    </row>
    <row r="2010" spans="27:47" x14ac:dyDescent="0.2">
      <c r="AA2010" s="72"/>
      <c r="AB2010" s="72"/>
      <c r="AC2010" s="72"/>
      <c r="AD2010" s="72"/>
      <c r="AE2010" s="72"/>
      <c r="AG2010" s="127"/>
      <c r="AN2010" s="72"/>
      <c r="AO2010" s="72"/>
      <c r="AP2010" s="72"/>
      <c r="AQ2010" s="72"/>
      <c r="AR2010" s="72"/>
      <c r="AS2010" s="72"/>
      <c r="AT2010" s="72"/>
      <c r="AU2010" s="72"/>
    </row>
    <row r="2011" spans="27:47" x14ac:dyDescent="0.2">
      <c r="AA2011" s="72"/>
      <c r="AB2011" s="72"/>
      <c r="AC2011" s="72"/>
      <c r="AD2011" s="72"/>
      <c r="AE2011" s="72"/>
      <c r="AG2011" s="127"/>
      <c r="AN2011" s="72"/>
      <c r="AO2011" s="72"/>
      <c r="AP2011" s="72"/>
      <c r="AQ2011" s="72"/>
      <c r="AR2011" s="72"/>
      <c r="AS2011" s="72"/>
      <c r="AT2011" s="72"/>
      <c r="AU2011" s="72"/>
    </row>
    <row r="2012" spans="27:47" x14ac:dyDescent="0.2">
      <c r="AA2012" s="72"/>
      <c r="AB2012" s="72"/>
      <c r="AC2012" s="72"/>
      <c r="AD2012" s="72"/>
      <c r="AE2012" s="72"/>
      <c r="AG2012" s="127"/>
      <c r="AN2012" s="72"/>
      <c r="AO2012" s="72"/>
      <c r="AP2012" s="72"/>
      <c r="AQ2012" s="72"/>
      <c r="AR2012" s="72"/>
      <c r="AS2012" s="72"/>
      <c r="AT2012" s="72"/>
      <c r="AU2012" s="72"/>
    </row>
    <row r="2013" spans="27:47" x14ac:dyDescent="0.2">
      <c r="AA2013" s="72"/>
      <c r="AB2013" s="72"/>
      <c r="AC2013" s="72"/>
      <c r="AD2013" s="72"/>
      <c r="AE2013" s="72"/>
      <c r="AG2013" s="127"/>
      <c r="AN2013" s="72"/>
      <c r="AO2013" s="72"/>
      <c r="AP2013" s="72"/>
      <c r="AQ2013" s="72"/>
      <c r="AR2013" s="72"/>
      <c r="AS2013" s="72"/>
      <c r="AT2013" s="72"/>
      <c r="AU2013" s="72"/>
    </row>
    <row r="2014" spans="27:47" x14ac:dyDescent="0.2">
      <c r="AA2014" s="72"/>
      <c r="AB2014" s="72"/>
      <c r="AC2014" s="72"/>
      <c r="AD2014" s="72"/>
      <c r="AE2014" s="72"/>
      <c r="AG2014" s="127"/>
      <c r="AN2014" s="72"/>
      <c r="AO2014" s="72"/>
      <c r="AP2014" s="72"/>
      <c r="AQ2014" s="72"/>
      <c r="AR2014" s="72"/>
      <c r="AS2014" s="72"/>
      <c r="AT2014" s="72"/>
      <c r="AU2014" s="72"/>
    </row>
    <row r="2015" spans="27:47" x14ac:dyDescent="0.2">
      <c r="AA2015" s="72"/>
      <c r="AB2015" s="72"/>
      <c r="AC2015" s="72"/>
      <c r="AD2015" s="72"/>
      <c r="AE2015" s="72"/>
      <c r="AG2015" s="127"/>
      <c r="AN2015" s="72"/>
      <c r="AO2015" s="72"/>
      <c r="AP2015" s="72"/>
      <c r="AQ2015" s="72"/>
      <c r="AR2015" s="72"/>
      <c r="AS2015" s="72"/>
      <c r="AT2015" s="72"/>
      <c r="AU2015" s="72"/>
    </row>
    <row r="2016" spans="27:47" x14ac:dyDescent="0.2">
      <c r="AA2016" s="72"/>
      <c r="AB2016" s="72"/>
      <c r="AC2016" s="72"/>
      <c r="AD2016" s="72"/>
      <c r="AE2016" s="72"/>
      <c r="AG2016" s="127"/>
      <c r="AN2016" s="72"/>
      <c r="AO2016" s="72"/>
      <c r="AP2016" s="72"/>
      <c r="AQ2016" s="72"/>
      <c r="AR2016" s="72"/>
      <c r="AS2016" s="72"/>
      <c r="AT2016" s="72"/>
      <c r="AU2016" s="72"/>
    </row>
    <row r="2017" spans="27:47" x14ac:dyDescent="0.2">
      <c r="AA2017" s="72"/>
      <c r="AB2017" s="72"/>
      <c r="AC2017" s="72"/>
      <c r="AD2017" s="72"/>
      <c r="AE2017" s="72"/>
      <c r="AG2017" s="127"/>
      <c r="AN2017" s="72"/>
      <c r="AO2017" s="72"/>
      <c r="AP2017" s="72"/>
      <c r="AQ2017" s="72"/>
      <c r="AR2017" s="72"/>
      <c r="AS2017" s="72"/>
      <c r="AT2017" s="72"/>
      <c r="AU2017" s="72"/>
    </row>
    <row r="2018" spans="27:47" x14ac:dyDescent="0.2">
      <c r="AA2018" s="72"/>
      <c r="AB2018" s="72"/>
      <c r="AC2018" s="72"/>
      <c r="AD2018" s="72"/>
      <c r="AE2018" s="72"/>
      <c r="AG2018" s="127"/>
      <c r="AN2018" s="72"/>
      <c r="AO2018" s="72"/>
      <c r="AP2018" s="72"/>
      <c r="AQ2018" s="72"/>
      <c r="AR2018" s="72"/>
      <c r="AS2018" s="72"/>
      <c r="AT2018" s="72"/>
      <c r="AU2018" s="72"/>
    </row>
    <row r="2019" spans="27:47" x14ac:dyDescent="0.2">
      <c r="AA2019" s="72"/>
      <c r="AB2019" s="72"/>
      <c r="AC2019" s="72"/>
      <c r="AD2019" s="72"/>
      <c r="AE2019" s="72"/>
      <c r="AG2019" s="127"/>
      <c r="AN2019" s="72"/>
      <c r="AO2019" s="72"/>
      <c r="AP2019" s="72"/>
      <c r="AQ2019" s="72"/>
      <c r="AR2019" s="72"/>
      <c r="AS2019" s="72"/>
      <c r="AT2019" s="72"/>
      <c r="AU2019" s="72"/>
    </row>
    <row r="2020" spans="27:47" x14ac:dyDescent="0.2">
      <c r="AA2020" s="72"/>
      <c r="AB2020" s="72"/>
      <c r="AC2020" s="72"/>
      <c r="AD2020" s="72"/>
      <c r="AE2020" s="72"/>
      <c r="AG2020" s="127"/>
      <c r="AN2020" s="72"/>
      <c r="AO2020" s="72"/>
      <c r="AP2020" s="72"/>
      <c r="AQ2020" s="72"/>
      <c r="AR2020" s="72"/>
      <c r="AS2020" s="72"/>
      <c r="AT2020" s="72"/>
      <c r="AU2020" s="72"/>
    </row>
    <row r="2021" spans="27:47" x14ac:dyDescent="0.2">
      <c r="AA2021" s="72"/>
      <c r="AB2021" s="72"/>
      <c r="AC2021" s="72"/>
      <c r="AD2021" s="72"/>
      <c r="AE2021" s="72"/>
      <c r="AG2021" s="127"/>
      <c r="AN2021" s="72"/>
      <c r="AO2021" s="72"/>
      <c r="AP2021" s="72"/>
      <c r="AQ2021" s="72"/>
      <c r="AR2021" s="72"/>
      <c r="AS2021" s="72"/>
      <c r="AT2021" s="72"/>
      <c r="AU2021" s="72"/>
    </row>
    <row r="2022" spans="27:47" x14ac:dyDescent="0.2">
      <c r="AA2022" s="72"/>
      <c r="AB2022" s="72"/>
      <c r="AC2022" s="72"/>
      <c r="AD2022" s="72"/>
      <c r="AE2022" s="72"/>
      <c r="AG2022" s="127"/>
      <c r="AN2022" s="72"/>
      <c r="AO2022" s="72"/>
      <c r="AP2022" s="72"/>
      <c r="AQ2022" s="72"/>
      <c r="AR2022" s="72"/>
      <c r="AS2022" s="72"/>
      <c r="AT2022" s="72"/>
      <c r="AU2022" s="72"/>
    </row>
    <row r="2023" spans="27:47" x14ac:dyDescent="0.2">
      <c r="AA2023" s="72"/>
      <c r="AB2023" s="72"/>
      <c r="AC2023" s="72"/>
      <c r="AD2023" s="72"/>
      <c r="AE2023" s="72"/>
      <c r="AG2023" s="127"/>
      <c r="AN2023" s="72"/>
      <c r="AO2023" s="72"/>
      <c r="AP2023" s="72"/>
      <c r="AQ2023" s="72"/>
      <c r="AR2023" s="72"/>
      <c r="AS2023" s="72"/>
      <c r="AT2023" s="72"/>
      <c r="AU2023" s="72"/>
    </row>
    <row r="2024" spans="27:47" x14ac:dyDescent="0.2">
      <c r="AA2024" s="72"/>
      <c r="AB2024" s="72"/>
      <c r="AC2024" s="72"/>
      <c r="AD2024" s="72"/>
      <c r="AE2024" s="72"/>
      <c r="AG2024" s="127"/>
      <c r="AN2024" s="72"/>
      <c r="AO2024" s="72"/>
      <c r="AP2024" s="72"/>
      <c r="AQ2024" s="72"/>
      <c r="AR2024" s="72"/>
      <c r="AS2024" s="72"/>
      <c r="AT2024" s="72"/>
      <c r="AU2024" s="72"/>
    </row>
    <row r="2025" spans="27:47" x14ac:dyDescent="0.2">
      <c r="AA2025" s="72"/>
      <c r="AB2025" s="72"/>
      <c r="AC2025" s="72"/>
      <c r="AD2025" s="72"/>
      <c r="AE2025" s="72"/>
      <c r="AG2025" s="127"/>
      <c r="AN2025" s="72"/>
      <c r="AO2025" s="72"/>
      <c r="AP2025" s="72"/>
      <c r="AQ2025" s="72"/>
      <c r="AR2025" s="72"/>
      <c r="AS2025" s="72"/>
      <c r="AT2025" s="72"/>
      <c r="AU2025" s="72"/>
    </row>
    <row r="2026" spans="27:47" x14ac:dyDescent="0.2">
      <c r="AA2026" s="72"/>
      <c r="AB2026" s="72"/>
      <c r="AC2026" s="72"/>
      <c r="AD2026" s="72"/>
      <c r="AE2026" s="72"/>
      <c r="AG2026" s="127"/>
      <c r="AN2026" s="72"/>
      <c r="AO2026" s="72"/>
      <c r="AP2026" s="72"/>
      <c r="AQ2026" s="72"/>
      <c r="AR2026" s="72"/>
      <c r="AS2026" s="72"/>
      <c r="AT2026" s="72"/>
      <c r="AU2026" s="72"/>
    </row>
    <row r="2027" spans="27:47" x14ac:dyDescent="0.2">
      <c r="AA2027" s="72"/>
      <c r="AB2027" s="72"/>
      <c r="AC2027" s="72"/>
      <c r="AD2027" s="72"/>
      <c r="AE2027" s="72"/>
      <c r="AG2027" s="127"/>
      <c r="AN2027" s="72"/>
      <c r="AO2027" s="72"/>
      <c r="AP2027" s="72"/>
      <c r="AQ2027" s="72"/>
      <c r="AR2027" s="72"/>
      <c r="AS2027" s="72"/>
      <c r="AT2027" s="72"/>
      <c r="AU2027" s="72"/>
    </row>
    <row r="2028" spans="27:47" x14ac:dyDescent="0.2">
      <c r="AA2028" s="72"/>
      <c r="AB2028" s="72"/>
      <c r="AC2028" s="72"/>
      <c r="AD2028" s="72"/>
      <c r="AE2028" s="72"/>
      <c r="AG2028" s="127"/>
      <c r="AN2028" s="72"/>
      <c r="AO2028" s="72"/>
      <c r="AP2028" s="72"/>
      <c r="AQ2028" s="72"/>
      <c r="AR2028" s="72"/>
      <c r="AS2028" s="72"/>
      <c r="AT2028" s="72"/>
      <c r="AU2028" s="72"/>
    </row>
    <row r="2029" spans="27:47" x14ac:dyDescent="0.2">
      <c r="AA2029" s="72"/>
      <c r="AB2029" s="72"/>
      <c r="AC2029" s="72"/>
      <c r="AD2029" s="72"/>
      <c r="AE2029" s="72"/>
      <c r="AG2029" s="127"/>
      <c r="AN2029" s="72"/>
      <c r="AO2029" s="72"/>
      <c r="AP2029" s="72"/>
      <c r="AQ2029" s="72"/>
      <c r="AR2029" s="72"/>
      <c r="AS2029" s="72"/>
      <c r="AT2029" s="72"/>
      <c r="AU2029" s="72"/>
    </row>
    <row r="2030" spans="27:47" x14ac:dyDescent="0.2">
      <c r="AA2030" s="72"/>
      <c r="AB2030" s="72"/>
      <c r="AC2030" s="72"/>
      <c r="AD2030" s="72"/>
      <c r="AE2030" s="72"/>
      <c r="AG2030" s="127"/>
      <c r="AN2030" s="72"/>
      <c r="AO2030" s="72"/>
      <c r="AP2030" s="72"/>
      <c r="AQ2030" s="72"/>
      <c r="AR2030" s="72"/>
      <c r="AS2030" s="72"/>
      <c r="AT2030" s="72"/>
      <c r="AU2030" s="72"/>
    </row>
    <row r="2031" spans="27:47" x14ac:dyDescent="0.2">
      <c r="AA2031" s="72"/>
      <c r="AB2031" s="72"/>
      <c r="AC2031" s="72"/>
      <c r="AD2031" s="72"/>
      <c r="AE2031" s="72"/>
      <c r="AG2031" s="127"/>
      <c r="AN2031" s="72"/>
      <c r="AO2031" s="72"/>
      <c r="AP2031" s="72"/>
      <c r="AQ2031" s="72"/>
      <c r="AR2031" s="72"/>
      <c r="AS2031" s="72"/>
      <c r="AT2031" s="72"/>
      <c r="AU2031" s="72"/>
    </row>
    <row r="2032" spans="27:47" x14ac:dyDescent="0.2">
      <c r="AA2032" s="72"/>
      <c r="AB2032" s="72"/>
      <c r="AC2032" s="72"/>
      <c r="AD2032" s="72"/>
      <c r="AE2032" s="72"/>
      <c r="AG2032" s="127"/>
      <c r="AN2032" s="72"/>
      <c r="AO2032" s="72"/>
      <c r="AP2032" s="72"/>
      <c r="AQ2032" s="72"/>
      <c r="AR2032" s="72"/>
      <c r="AS2032" s="72"/>
      <c r="AT2032" s="72"/>
      <c r="AU2032" s="72"/>
    </row>
    <row r="2033" spans="27:47" x14ac:dyDescent="0.2">
      <c r="AA2033" s="72"/>
      <c r="AB2033" s="72"/>
      <c r="AC2033" s="72"/>
      <c r="AD2033" s="72"/>
      <c r="AE2033" s="72"/>
      <c r="AG2033" s="127"/>
      <c r="AN2033" s="72"/>
      <c r="AO2033" s="72"/>
      <c r="AP2033" s="72"/>
      <c r="AQ2033" s="72"/>
      <c r="AR2033" s="72"/>
      <c r="AS2033" s="72"/>
      <c r="AT2033" s="72"/>
      <c r="AU2033" s="72"/>
    </row>
    <row r="2034" spans="27:47" x14ac:dyDescent="0.2">
      <c r="AA2034" s="72"/>
      <c r="AB2034" s="72"/>
      <c r="AC2034" s="72"/>
      <c r="AD2034" s="72"/>
      <c r="AE2034" s="72"/>
      <c r="AG2034" s="127"/>
      <c r="AN2034" s="72"/>
      <c r="AO2034" s="72"/>
      <c r="AP2034" s="72"/>
      <c r="AQ2034" s="72"/>
      <c r="AR2034" s="72"/>
      <c r="AS2034" s="72"/>
      <c r="AT2034" s="72"/>
      <c r="AU2034" s="72"/>
    </row>
    <row r="2035" spans="27:47" x14ac:dyDescent="0.2">
      <c r="AA2035" s="72"/>
      <c r="AB2035" s="72"/>
      <c r="AC2035" s="72"/>
      <c r="AD2035" s="72"/>
      <c r="AE2035" s="72"/>
      <c r="AG2035" s="127"/>
      <c r="AN2035" s="72"/>
      <c r="AO2035" s="72"/>
      <c r="AP2035" s="72"/>
      <c r="AQ2035" s="72"/>
      <c r="AR2035" s="72"/>
      <c r="AS2035" s="72"/>
      <c r="AT2035" s="72"/>
      <c r="AU2035" s="72"/>
    </row>
    <row r="2036" spans="27:47" x14ac:dyDescent="0.2">
      <c r="AA2036" s="72"/>
      <c r="AB2036" s="72"/>
      <c r="AC2036" s="72"/>
      <c r="AD2036" s="72"/>
      <c r="AE2036" s="72"/>
      <c r="AG2036" s="127"/>
      <c r="AN2036" s="72"/>
      <c r="AO2036" s="72"/>
      <c r="AP2036" s="72"/>
      <c r="AQ2036" s="72"/>
      <c r="AR2036" s="72"/>
      <c r="AS2036" s="72"/>
      <c r="AT2036" s="72"/>
      <c r="AU2036" s="72"/>
    </row>
    <row r="2037" spans="27:47" x14ac:dyDescent="0.2">
      <c r="AA2037" s="72"/>
      <c r="AB2037" s="72"/>
      <c r="AC2037" s="72"/>
      <c r="AD2037" s="72"/>
      <c r="AE2037" s="72"/>
      <c r="AG2037" s="127"/>
      <c r="AN2037" s="72"/>
      <c r="AO2037" s="72"/>
      <c r="AP2037" s="72"/>
      <c r="AQ2037" s="72"/>
      <c r="AR2037" s="72"/>
      <c r="AS2037" s="72"/>
      <c r="AT2037" s="72"/>
      <c r="AU2037" s="72"/>
    </row>
    <row r="2038" spans="27:47" x14ac:dyDescent="0.2">
      <c r="AA2038" s="72"/>
      <c r="AB2038" s="72"/>
      <c r="AC2038" s="72"/>
      <c r="AD2038" s="72"/>
      <c r="AE2038" s="72"/>
      <c r="AG2038" s="127"/>
      <c r="AN2038" s="72"/>
      <c r="AO2038" s="72"/>
      <c r="AP2038" s="72"/>
      <c r="AQ2038" s="72"/>
      <c r="AR2038" s="72"/>
      <c r="AS2038" s="72"/>
      <c r="AT2038" s="72"/>
      <c r="AU2038" s="72"/>
    </row>
    <row r="2039" spans="27:47" x14ac:dyDescent="0.2">
      <c r="AA2039" s="72"/>
      <c r="AB2039" s="72"/>
      <c r="AC2039" s="72"/>
      <c r="AD2039" s="72"/>
      <c r="AE2039" s="72"/>
      <c r="AG2039" s="127"/>
      <c r="AN2039" s="72"/>
      <c r="AO2039" s="72"/>
      <c r="AP2039" s="72"/>
      <c r="AQ2039" s="72"/>
      <c r="AR2039" s="72"/>
      <c r="AS2039" s="72"/>
      <c r="AT2039" s="72"/>
      <c r="AU2039" s="72"/>
    </row>
    <row r="2040" spans="27:47" x14ac:dyDescent="0.2">
      <c r="AA2040" s="72"/>
      <c r="AB2040" s="72"/>
      <c r="AC2040" s="72"/>
      <c r="AD2040" s="72"/>
      <c r="AE2040" s="72"/>
      <c r="AG2040" s="127"/>
      <c r="AN2040" s="72"/>
      <c r="AO2040" s="72"/>
      <c r="AP2040" s="72"/>
      <c r="AQ2040" s="72"/>
      <c r="AR2040" s="72"/>
      <c r="AS2040" s="72"/>
      <c r="AT2040" s="72"/>
      <c r="AU2040" s="72"/>
    </row>
    <row r="2041" spans="27:47" x14ac:dyDescent="0.2">
      <c r="AA2041" s="72"/>
      <c r="AB2041" s="72"/>
      <c r="AC2041" s="72"/>
      <c r="AD2041" s="72"/>
      <c r="AE2041" s="72"/>
      <c r="AG2041" s="127"/>
      <c r="AN2041" s="72"/>
      <c r="AO2041" s="72"/>
      <c r="AP2041" s="72"/>
      <c r="AQ2041" s="72"/>
      <c r="AR2041" s="72"/>
      <c r="AS2041" s="72"/>
      <c r="AT2041" s="72"/>
      <c r="AU2041" s="72"/>
    </row>
    <row r="2042" spans="27:47" x14ac:dyDescent="0.2">
      <c r="AA2042" s="72"/>
      <c r="AB2042" s="72"/>
      <c r="AC2042" s="72"/>
      <c r="AD2042" s="72"/>
      <c r="AE2042" s="72"/>
      <c r="AG2042" s="127"/>
      <c r="AN2042" s="72"/>
      <c r="AO2042" s="72"/>
      <c r="AP2042" s="72"/>
      <c r="AQ2042" s="72"/>
      <c r="AR2042" s="72"/>
      <c r="AS2042" s="72"/>
      <c r="AT2042" s="72"/>
      <c r="AU2042" s="72"/>
    </row>
    <row r="2043" spans="27:47" x14ac:dyDescent="0.2">
      <c r="AA2043" s="72"/>
      <c r="AB2043" s="72"/>
      <c r="AC2043" s="72"/>
      <c r="AD2043" s="72"/>
      <c r="AE2043" s="72"/>
      <c r="AG2043" s="127"/>
      <c r="AN2043" s="72"/>
      <c r="AO2043" s="72"/>
      <c r="AP2043" s="72"/>
      <c r="AQ2043" s="72"/>
      <c r="AR2043" s="72"/>
      <c r="AS2043" s="72"/>
      <c r="AT2043" s="72"/>
      <c r="AU2043" s="72"/>
    </row>
    <row r="2044" spans="27:47" x14ac:dyDescent="0.2">
      <c r="AA2044" s="72"/>
      <c r="AB2044" s="72"/>
      <c r="AC2044" s="72"/>
      <c r="AD2044" s="72"/>
      <c r="AE2044" s="72"/>
      <c r="AG2044" s="127"/>
      <c r="AN2044" s="72"/>
      <c r="AO2044" s="72"/>
      <c r="AP2044" s="72"/>
      <c r="AQ2044" s="72"/>
      <c r="AR2044" s="72"/>
      <c r="AS2044" s="72"/>
      <c r="AT2044" s="72"/>
      <c r="AU2044" s="72"/>
    </row>
    <row r="2045" spans="27:47" x14ac:dyDescent="0.2">
      <c r="AA2045" s="72"/>
      <c r="AB2045" s="72"/>
      <c r="AC2045" s="72"/>
      <c r="AD2045" s="72"/>
      <c r="AE2045" s="72"/>
      <c r="AG2045" s="127"/>
      <c r="AN2045" s="72"/>
      <c r="AO2045" s="72"/>
      <c r="AP2045" s="72"/>
      <c r="AQ2045" s="72"/>
      <c r="AR2045" s="72"/>
      <c r="AS2045" s="72"/>
      <c r="AT2045" s="72"/>
      <c r="AU2045" s="72"/>
    </row>
    <row r="2046" spans="27:47" x14ac:dyDescent="0.2">
      <c r="AA2046" s="72"/>
      <c r="AB2046" s="72"/>
      <c r="AC2046" s="72"/>
      <c r="AD2046" s="72"/>
      <c r="AE2046" s="72"/>
      <c r="AG2046" s="127"/>
      <c r="AN2046" s="72"/>
      <c r="AO2046" s="72"/>
      <c r="AP2046" s="72"/>
      <c r="AQ2046" s="72"/>
      <c r="AR2046" s="72"/>
      <c r="AS2046" s="72"/>
      <c r="AT2046" s="72"/>
      <c r="AU2046" s="72"/>
    </row>
    <row r="2047" spans="27:47" x14ac:dyDescent="0.2">
      <c r="AA2047" s="72"/>
      <c r="AB2047" s="72"/>
      <c r="AC2047" s="72"/>
      <c r="AD2047" s="72"/>
      <c r="AE2047" s="72"/>
      <c r="AG2047" s="127"/>
      <c r="AN2047" s="72"/>
      <c r="AO2047" s="72"/>
      <c r="AP2047" s="72"/>
      <c r="AQ2047" s="72"/>
      <c r="AR2047" s="72"/>
      <c r="AS2047" s="72"/>
      <c r="AT2047" s="72"/>
      <c r="AU2047" s="72"/>
    </row>
    <row r="2048" spans="27:47" x14ac:dyDescent="0.2">
      <c r="AA2048" s="72"/>
      <c r="AB2048" s="72"/>
      <c r="AC2048" s="72"/>
      <c r="AD2048" s="72"/>
      <c r="AE2048" s="72"/>
      <c r="AG2048" s="127"/>
      <c r="AN2048" s="72"/>
      <c r="AO2048" s="72"/>
      <c r="AP2048" s="72"/>
      <c r="AQ2048" s="72"/>
      <c r="AR2048" s="72"/>
      <c r="AS2048" s="72"/>
      <c r="AT2048" s="72"/>
      <c r="AU2048" s="72"/>
    </row>
    <row r="2049" spans="27:47" x14ac:dyDescent="0.2">
      <c r="AA2049" s="72"/>
      <c r="AB2049" s="72"/>
      <c r="AC2049" s="72"/>
      <c r="AD2049" s="72"/>
      <c r="AE2049" s="72"/>
      <c r="AG2049" s="127"/>
      <c r="AN2049" s="72"/>
      <c r="AO2049" s="72"/>
      <c r="AP2049" s="72"/>
      <c r="AQ2049" s="72"/>
      <c r="AR2049" s="72"/>
      <c r="AS2049" s="72"/>
      <c r="AT2049" s="72"/>
      <c r="AU2049" s="72"/>
    </row>
    <row r="2050" spans="27:47" x14ac:dyDescent="0.2">
      <c r="AA2050" s="72"/>
      <c r="AB2050" s="72"/>
      <c r="AC2050" s="72"/>
      <c r="AD2050" s="72"/>
      <c r="AE2050" s="72"/>
      <c r="AG2050" s="127"/>
      <c r="AN2050" s="72"/>
      <c r="AO2050" s="72"/>
      <c r="AP2050" s="72"/>
      <c r="AQ2050" s="72"/>
      <c r="AR2050" s="72"/>
      <c r="AS2050" s="72"/>
      <c r="AT2050" s="72"/>
      <c r="AU2050" s="72"/>
    </row>
    <row r="2051" spans="27:47" x14ac:dyDescent="0.2">
      <c r="AA2051" s="72"/>
      <c r="AB2051" s="72"/>
      <c r="AC2051" s="72"/>
      <c r="AD2051" s="72"/>
      <c r="AE2051" s="72"/>
      <c r="AG2051" s="127"/>
      <c r="AN2051" s="72"/>
      <c r="AO2051" s="72"/>
      <c r="AP2051" s="72"/>
      <c r="AQ2051" s="72"/>
      <c r="AR2051" s="72"/>
      <c r="AS2051" s="72"/>
      <c r="AT2051" s="72"/>
      <c r="AU2051" s="72"/>
    </row>
    <row r="2052" spans="27:47" x14ac:dyDescent="0.2">
      <c r="AA2052" s="72"/>
      <c r="AB2052" s="72"/>
      <c r="AC2052" s="72"/>
      <c r="AD2052" s="72"/>
      <c r="AE2052" s="72"/>
      <c r="AG2052" s="127"/>
      <c r="AN2052" s="72"/>
      <c r="AO2052" s="72"/>
      <c r="AP2052" s="72"/>
      <c r="AQ2052" s="72"/>
      <c r="AR2052" s="72"/>
      <c r="AS2052" s="72"/>
      <c r="AT2052" s="72"/>
      <c r="AU2052" s="72"/>
    </row>
    <row r="2053" spans="27:47" x14ac:dyDescent="0.2">
      <c r="AA2053" s="72"/>
      <c r="AB2053" s="72"/>
      <c r="AC2053" s="72"/>
      <c r="AD2053" s="72"/>
      <c r="AE2053" s="72"/>
      <c r="AG2053" s="127"/>
      <c r="AN2053" s="72"/>
      <c r="AO2053" s="72"/>
      <c r="AP2053" s="72"/>
      <c r="AQ2053" s="72"/>
      <c r="AR2053" s="72"/>
      <c r="AS2053" s="72"/>
      <c r="AT2053" s="72"/>
      <c r="AU2053" s="72"/>
    </row>
    <row r="2054" spans="27:47" x14ac:dyDescent="0.2">
      <c r="AA2054" s="72"/>
      <c r="AB2054" s="72"/>
      <c r="AC2054" s="72"/>
      <c r="AD2054" s="72"/>
      <c r="AE2054" s="72"/>
      <c r="AG2054" s="127"/>
      <c r="AN2054" s="72"/>
      <c r="AO2054" s="72"/>
      <c r="AP2054" s="72"/>
      <c r="AQ2054" s="72"/>
      <c r="AR2054" s="72"/>
      <c r="AS2054" s="72"/>
      <c r="AT2054" s="72"/>
      <c r="AU2054" s="72"/>
    </row>
    <row r="2055" spans="27:47" x14ac:dyDescent="0.2">
      <c r="AA2055" s="72"/>
      <c r="AB2055" s="72"/>
      <c r="AC2055" s="72"/>
      <c r="AD2055" s="72"/>
      <c r="AE2055" s="72"/>
      <c r="AG2055" s="127"/>
      <c r="AN2055" s="72"/>
      <c r="AO2055" s="72"/>
      <c r="AP2055" s="72"/>
      <c r="AQ2055" s="72"/>
      <c r="AR2055" s="72"/>
      <c r="AS2055" s="72"/>
      <c r="AT2055" s="72"/>
      <c r="AU2055" s="72"/>
    </row>
    <row r="2056" spans="27:47" x14ac:dyDescent="0.2">
      <c r="AA2056" s="72"/>
      <c r="AB2056" s="72"/>
      <c r="AC2056" s="72"/>
      <c r="AD2056" s="72"/>
      <c r="AE2056" s="72"/>
      <c r="AG2056" s="127"/>
      <c r="AN2056" s="72"/>
      <c r="AO2056" s="72"/>
      <c r="AP2056" s="72"/>
      <c r="AQ2056" s="72"/>
      <c r="AR2056" s="72"/>
      <c r="AS2056" s="72"/>
      <c r="AT2056" s="72"/>
      <c r="AU2056" s="72"/>
    </row>
    <row r="2057" spans="27:47" x14ac:dyDescent="0.2">
      <c r="AA2057" s="72"/>
      <c r="AB2057" s="72"/>
      <c r="AC2057" s="72"/>
      <c r="AD2057" s="72"/>
      <c r="AE2057" s="72"/>
      <c r="AG2057" s="127"/>
      <c r="AN2057" s="72"/>
      <c r="AO2057" s="72"/>
      <c r="AP2057" s="72"/>
      <c r="AQ2057" s="72"/>
      <c r="AR2057" s="72"/>
      <c r="AS2057" s="72"/>
      <c r="AT2057" s="72"/>
      <c r="AU2057" s="72"/>
    </row>
    <row r="2058" spans="27:47" x14ac:dyDescent="0.2">
      <c r="AA2058" s="72"/>
      <c r="AB2058" s="72"/>
      <c r="AC2058" s="72"/>
      <c r="AD2058" s="72"/>
      <c r="AE2058" s="72"/>
      <c r="AG2058" s="127"/>
      <c r="AN2058" s="72"/>
      <c r="AO2058" s="72"/>
      <c r="AP2058" s="72"/>
      <c r="AQ2058" s="72"/>
      <c r="AR2058" s="72"/>
      <c r="AS2058" s="72"/>
      <c r="AT2058" s="72"/>
      <c r="AU2058" s="72"/>
    </row>
    <row r="2059" spans="27:47" x14ac:dyDescent="0.2">
      <c r="AA2059" s="72"/>
      <c r="AB2059" s="72"/>
      <c r="AC2059" s="72"/>
      <c r="AD2059" s="72"/>
      <c r="AE2059" s="72"/>
      <c r="AG2059" s="127"/>
      <c r="AN2059" s="72"/>
      <c r="AO2059" s="72"/>
      <c r="AP2059" s="72"/>
      <c r="AQ2059" s="72"/>
      <c r="AR2059" s="72"/>
      <c r="AS2059" s="72"/>
      <c r="AT2059" s="72"/>
      <c r="AU2059" s="72"/>
    </row>
    <row r="2060" spans="27:47" x14ac:dyDescent="0.2">
      <c r="AA2060" s="72"/>
      <c r="AB2060" s="72"/>
      <c r="AC2060" s="72"/>
      <c r="AD2060" s="72"/>
      <c r="AE2060" s="72"/>
      <c r="AG2060" s="127"/>
      <c r="AN2060" s="72"/>
      <c r="AO2060" s="72"/>
      <c r="AP2060" s="72"/>
      <c r="AQ2060" s="72"/>
      <c r="AR2060" s="72"/>
      <c r="AS2060" s="72"/>
      <c r="AT2060" s="72"/>
      <c r="AU2060" s="72"/>
    </row>
    <row r="2061" spans="27:47" x14ac:dyDescent="0.2">
      <c r="AA2061" s="72"/>
      <c r="AB2061" s="72"/>
      <c r="AC2061" s="72"/>
      <c r="AD2061" s="72"/>
      <c r="AE2061" s="72"/>
      <c r="AG2061" s="127"/>
      <c r="AN2061" s="72"/>
      <c r="AO2061" s="72"/>
      <c r="AP2061" s="72"/>
      <c r="AQ2061" s="72"/>
      <c r="AR2061" s="72"/>
      <c r="AS2061" s="72"/>
      <c r="AT2061" s="72"/>
      <c r="AU2061" s="72"/>
    </row>
    <row r="2062" spans="27:47" x14ac:dyDescent="0.2">
      <c r="AA2062" s="72"/>
      <c r="AB2062" s="72"/>
      <c r="AC2062" s="72"/>
      <c r="AD2062" s="72"/>
      <c r="AE2062" s="72"/>
      <c r="AG2062" s="127"/>
      <c r="AN2062" s="72"/>
      <c r="AO2062" s="72"/>
      <c r="AP2062" s="72"/>
      <c r="AQ2062" s="72"/>
      <c r="AR2062" s="72"/>
      <c r="AS2062" s="72"/>
      <c r="AT2062" s="72"/>
      <c r="AU2062" s="72"/>
    </row>
    <row r="2063" spans="27:47" x14ac:dyDescent="0.2">
      <c r="AA2063" s="72"/>
      <c r="AB2063" s="72"/>
      <c r="AC2063" s="72"/>
      <c r="AD2063" s="72"/>
      <c r="AE2063" s="72"/>
      <c r="AG2063" s="127"/>
      <c r="AN2063" s="72"/>
      <c r="AO2063" s="72"/>
      <c r="AP2063" s="72"/>
      <c r="AQ2063" s="72"/>
      <c r="AR2063" s="72"/>
      <c r="AS2063" s="72"/>
      <c r="AT2063" s="72"/>
      <c r="AU2063" s="72"/>
    </row>
    <row r="2064" spans="27:47" x14ac:dyDescent="0.2">
      <c r="AA2064" s="72"/>
      <c r="AB2064" s="72"/>
      <c r="AC2064" s="72"/>
      <c r="AD2064" s="72"/>
      <c r="AE2064" s="72"/>
      <c r="AG2064" s="127"/>
      <c r="AN2064" s="72"/>
      <c r="AO2064" s="72"/>
      <c r="AP2064" s="72"/>
      <c r="AQ2064" s="72"/>
      <c r="AR2064" s="72"/>
      <c r="AS2064" s="72"/>
      <c r="AT2064" s="72"/>
      <c r="AU2064" s="72"/>
    </row>
    <row r="2065" spans="27:47" x14ac:dyDescent="0.2">
      <c r="AA2065" s="72"/>
      <c r="AB2065" s="72"/>
      <c r="AC2065" s="72"/>
      <c r="AD2065" s="72"/>
      <c r="AE2065" s="72"/>
      <c r="AG2065" s="127"/>
      <c r="AN2065" s="72"/>
      <c r="AO2065" s="72"/>
      <c r="AP2065" s="72"/>
      <c r="AQ2065" s="72"/>
      <c r="AR2065" s="72"/>
      <c r="AS2065" s="72"/>
      <c r="AT2065" s="72"/>
      <c r="AU2065" s="72"/>
    </row>
    <row r="2066" spans="27:47" x14ac:dyDescent="0.2">
      <c r="AA2066" s="72"/>
      <c r="AB2066" s="72"/>
      <c r="AC2066" s="72"/>
      <c r="AD2066" s="72"/>
      <c r="AE2066" s="72"/>
      <c r="AG2066" s="127"/>
      <c r="AN2066" s="72"/>
      <c r="AO2066" s="72"/>
      <c r="AP2066" s="72"/>
      <c r="AQ2066" s="72"/>
      <c r="AR2066" s="72"/>
      <c r="AS2066" s="72"/>
      <c r="AT2066" s="72"/>
      <c r="AU2066" s="72"/>
    </row>
    <row r="2067" spans="27:47" x14ac:dyDescent="0.2">
      <c r="AA2067" s="72"/>
      <c r="AB2067" s="72"/>
      <c r="AC2067" s="72"/>
      <c r="AD2067" s="72"/>
      <c r="AE2067" s="72"/>
      <c r="AG2067" s="127"/>
      <c r="AN2067" s="72"/>
      <c r="AO2067" s="72"/>
      <c r="AP2067" s="72"/>
      <c r="AQ2067" s="72"/>
      <c r="AR2067" s="72"/>
      <c r="AS2067" s="72"/>
      <c r="AT2067" s="72"/>
      <c r="AU2067" s="72"/>
    </row>
    <row r="2068" spans="27:47" x14ac:dyDescent="0.2">
      <c r="AA2068" s="72"/>
      <c r="AB2068" s="72"/>
      <c r="AC2068" s="72"/>
      <c r="AD2068" s="72"/>
      <c r="AE2068" s="72"/>
      <c r="AG2068" s="127"/>
      <c r="AN2068" s="72"/>
      <c r="AO2068" s="72"/>
      <c r="AP2068" s="72"/>
      <c r="AQ2068" s="72"/>
      <c r="AR2068" s="72"/>
      <c r="AS2068" s="72"/>
      <c r="AT2068" s="72"/>
      <c r="AU2068" s="72"/>
    </row>
    <row r="2069" spans="27:47" x14ac:dyDescent="0.2">
      <c r="AA2069" s="72"/>
      <c r="AB2069" s="72"/>
      <c r="AC2069" s="72"/>
      <c r="AD2069" s="72"/>
      <c r="AE2069" s="72"/>
      <c r="AG2069" s="127"/>
      <c r="AN2069" s="72"/>
      <c r="AO2069" s="72"/>
      <c r="AP2069" s="72"/>
      <c r="AQ2069" s="72"/>
      <c r="AR2069" s="72"/>
      <c r="AS2069" s="72"/>
      <c r="AT2069" s="72"/>
      <c r="AU2069" s="72"/>
    </row>
    <row r="2070" spans="27:47" x14ac:dyDescent="0.2">
      <c r="AA2070" s="72"/>
      <c r="AB2070" s="72"/>
      <c r="AC2070" s="72"/>
      <c r="AD2070" s="72"/>
      <c r="AE2070" s="72"/>
      <c r="AG2070" s="127"/>
      <c r="AN2070" s="72"/>
      <c r="AO2070" s="72"/>
      <c r="AP2070" s="72"/>
      <c r="AQ2070" s="72"/>
      <c r="AR2070" s="72"/>
      <c r="AS2070" s="72"/>
      <c r="AT2070" s="72"/>
      <c r="AU2070" s="72"/>
    </row>
    <row r="2071" spans="27:47" x14ac:dyDescent="0.2">
      <c r="AA2071" s="72"/>
      <c r="AB2071" s="72"/>
      <c r="AC2071" s="72"/>
      <c r="AD2071" s="72"/>
      <c r="AE2071" s="72"/>
      <c r="AF2071" s="128"/>
      <c r="AG2071" s="127"/>
      <c r="AN2071" s="72"/>
      <c r="AO2071" s="72"/>
      <c r="AP2071" s="72"/>
      <c r="AQ2071" s="72"/>
      <c r="AR2071" s="72"/>
      <c r="AS2071" s="72"/>
      <c r="AT2071" s="72"/>
      <c r="AU2071" s="72"/>
    </row>
    <row r="2072" spans="27:47" x14ac:dyDescent="0.2">
      <c r="AA2072" s="72"/>
      <c r="AB2072" s="72"/>
      <c r="AC2072" s="72"/>
      <c r="AD2072" s="72"/>
      <c r="AE2072" s="72"/>
      <c r="AF2072" s="128"/>
      <c r="AG2072" s="127"/>
      <c r="AN2072" s="72"/>
      <c r="AO2072" s="72"/>
      <c r="AP2072" s="72"/>
      <c r="AQ2072" s="72"/>
      <c r="AR2072" s="72"/>
      <c r="AS2072" s="72"/>
      <c r="AT2072" s="72"/>
      <c r="AU2072" s="72"/>
    </row>
    <row r="2073" spans="27:47" x14ac:dyDescent="0.2">
      <c r="AA2073" s="72"/>
      <c r="AB2073" s="72"/>
      <c r="AC2073" s="72"/>
      <c r="AD2073" s="72"/>
      <c r="AE2073" s="72"/>
      <c r="AF2073" s="128"/>
      <c r="AG2073" s="127"/>
      <c r="AN2073" s="72"/>
      <c r="AO2073" s="72"/>
      <c r="AP2073" s="72"/>
      <c r="AQ2073" s="72"/>
      <c r="AR2073" s="72"/>
      <c r="AS2073" s="72"/>
      <c r="AT2073" s="72"/>
      <c r="AU2073" s="72"/>
    </row>
    <row r="2074" spans="27:47" x14ac:dyDescent="0.2">
      <c r="AA2074" s="72"/>
      <c r="AB2074" s="72"/>
      <c r="AC2074" s="72"/>
      <c r="AD2074" s="72"/>
      <c r="AE2074" s="72"/>
      <c r="AF2074" s="128"/>
      <c r="AG2074" s="127"/>
      <c r="AN2074" s="72"/>
      <c r="AO2074" s="72"/>
      <c r="AP2074" s="72"/>
      <c r="AQ2074" s="72"/>
      <c r="AR2074" s="72"/>
      <c r="AS2074" s="72"/>
      <c r="AT2074" s="72"/>
      <c r="AU2074" s="72"/>
    </row>
    <row r="2075" spans="27:47" x14ac:dyDescent="0.2">
      <c r="AA2075" s="72"/>
      <c r="AB2075" s="72"/>
      <c r="AC2075" s="72"/>
      <c r="AD2075" s="72"/>
      <c r="AE2075" s="72"/>
      <c r="AF2075" s="128"/>
      <c r="AG2075" s="127"/>
      <c r="AN2075" s="72"/>
      <c r="AO2075" s="72"/>
      <c r="AP2075" s="72"/>
      <c r="AQ2075" s="72"/>
      <c r="AR2075" s="72"/>
      <c r="AS2075" s="72"/>
      <c r="AT2075" s="72"/>
      <c r="AU2075" s="72"/>
    </row>
    <row r="2076" spans="27:47" x14ac:dyDescent="0.2">
      <c r="AA2076" s="72"/>
      <c r="AB2076" s="72"/>
      <c r="AC2076" s="72"/>
      <c r="AD2076" s="72"/>
      <c r="AE2076" s="72"/>
      <c r="AF2076" s="128"/>
      <c r="AG2076" s="127"/>
      <c r="AN2076" s="72"/>
      <c r="AO2076" s="72"/>
      <c r="AP2076" s="72"/>
      <c r="AQ2076" s="72"/>
      <c r="AR2076" s="72"/>
      <c r="AS2076" s="72"/>
      <c r="AT2076" s="72"/>
      <c r="AU2076" s="72"/>
    </row>
    <row r="2077" spans="27:47" x14ac:dyDescent="0.2">
      <c r="AA2077" s="72"/>
      <c r="AB2077" s="72"/>
      <c r="AC2077" s="72"/>
      <c r="AD2077" s="72"/>
      <c r="AE2077" s="72"/>
      <c r="AF2077" s="128"/>
      <c r="AG2077" s="127"/>
      <c r="AN2077" s="72"/>
      <c r="AO2077" s="72"/>
      <c r="AP2077" s="72"/>
      <c r="AQ2077" s="72"/>
      <c r="AR2077" s="72"/>
      <c r="AS2077" s="72"/>
      <c r="AT2077" s="72"/>
      <c r="AU2077" s="72"/>
    </row>
    <row r="2078" spans="27:47" x14ac:dyDescent="0.2">
      <c r="AA2078" s="72"/>
      <c r="AB2078" s="72"/>
      <c r="AC2078" s="72"/>
      <c r="AD2078" s="72"/>
      <c r="AE2078" s="72"/>
      <c r="AF2078" s="128"/>
      <c r="AG2078" s="127"/>
      <c r="AN2078" s="72"/>
      <c r="AO2078" s="72"/>
      <c r="AP2078" s="72"/>
      <c r="AQ2078" s="72"/>
      <c r="AR2078" s="72"/>
      <c r="AS2078" s="72"/>
      <c r="AT2078" s="72"/>
      <c r="AU2078" s="72"/>
    </row>
    <row r="2079" spans="27:47" x14ac:dyDescent="0.2">
      <c r="AA2079" s="72"/>
      <c r="AB2079" s="72"/>
      <c r="AC2079" s="72"/>
      <c r="AD2079" s="72"/>
      <c r="AE2079" s="72"/>
      <c r="AF2079" s="128"/>
      <c r="AG2079" s="127"/>
      <c r="AN2079" s="72"/>
      <c r="AO2079" s="72"/>
      <c r="AP2079" s="72"/>
      <c r="AQ2079" s="72"/>
      <c r="AR2079" s="72"/>
      <c r="AS2079" s="72"/>
      <c r="AT2079" s="72"/>
      <c r="AU2079" s="72"/>
    </row>
    <row r="2080" spans="27:47" x14ac:dyDescent="0.2">
      <c r="AA2080" s="72"/>
      <c r="AB2080" s="72"/>
      <c r="AC2080" s="72"/>
      <c r="AD2080" s="72"/>
      <c r="AE2080" s="72"/>
      <c r="AF2080" s="128"/>
      <c r="AG2080" s="127"/>
      <c r="AN2080" s="72"/>
      <c r="AO2080" s="72"/>
      <c r="AP2080" s="72"/>
      <c r="AQ2080" s="72"/>
      <c r="AR2080" s="72"/>
      <c r="AS2080" s="72"/>
      <c r="AT2080" s="72"/>
      <c r="AU2080" s="72"/>
    </row>
    <row r="2081" spans="27:47" x14ac:dyDescent="0.2">
      <c r="AA2081" s="72"/>
      <c r="AB2081" s="72"/>
      <c r="AC2081" s="72"/>
      <c r="AD2081" s="72"/>
      <c r="AE2081" s="72"/>
      <c r="AF2081" s="128"/>
      <c r="AG2081" s="127"/>
      <c r="AN2081" s="72"/>
      <c r="AO2081" s="72"/>
      <c r="AP2081" s="72"/>
      <c r="AQ2081" s="72"/>
      <c r="AR2081" s="72"/>
      <c r="AS2081" s="72"/>
      <c r="AT2081" s="72"/>
      <c r="AU2081" s="72"/>
    </row>
    <row r="2082" spans="27:47" x14ac:dyDescent="0.2">
      <c r="AA2082" s="72"/>
      <c r="AB2082" s="72"/>
      <c r="AC2082" s="72"/>
      <c r="AD2082" s="72"/>
      <c r="AE2082" s="72"/>
      <c r="AF2082" s="128"/>
      <c r="AG2082" s="127"/>
      <c r="AN2082" s="72"/>
      <c r="AO2082" s="72"/>
      <c r="AP2082" s="72"/>
      <c r="AQ2082" s="72"/>
      <c r="AR2082" s="72"/>
      <c r="AS2082" s="72"/>
      <c r="AT2082" s="72"/>
      <c r="AU2082" s="72"/>
    </row>
    <row r="2083" spans="27:47" x14ac:dyDescent="0.2">
      <c r="AA2083" s="72"/>
      <c r="AB2083" s="72"/>
      <c r="AC2083" s="72"/>
      <c r="AD2083" s="72"/>
      <c r="AE2083" s="72"/>
      <c r="AF2083" s="128"/>
      <c r="AG2083" s="127"/>
      <c r="AN2083" s="72"/>
      <c r="AO2083" s="72"/>
      <c r="AP2083" s="72"/>
      <c r="AQ2083" s="72"/>
      <c r="AR2083" s="72"/>
      <c r="AS2083" s="72"/>
      <c r="AT2083" s="72"/>
      <c r="AU2083" s="72"/>
    </row>
    <row r="2084" spans="27:47" x14ac:dyDescent="0.2">
      <c r="AA2084" s="72"/>
      <c r="AB2084" s="72"/>
      <c r="AC2084" s="72"/>
      <c r="AD2084" s="72"/>
      <c r="AE2084" s="72"/>
      <c r="AF2084" s="128"/>
      <c r="AG2084" s="127"/>
      <c r="AN2084" s="72"/>
      <c r="AO2084" s="72"/>
      <c r="AP2084" s="72"/>
      <c r="AQ2084" s="72"/>
      <c r="AR2084" s="72"/>
      <c r="AS2084" s="72"/>
      <c r="AT2084" s="72"/>
      <c r="AU2084" s="72"/>
    </row>
    <row r="2085" spans="27:47" x14ac:dyDescent="0.2">
      <c r="AA2085" s="72"/>
      <c r="AB2085" s="72"/>
      <c r="AC2085" s="72"/>
      <c r="AD2085" s="72"/>
      <c r="AE2085" s="72"/>
      <c r="AF2085" s="128"/>
      <c r="AG2085" s="127"/>
      <c r="AN2085" s="72"/>
      <c r="AO2085" s="72"/>
      <c r="AP2085" s="72"/>
      <c r="AQ2085" s="72"/>
      <c r="AR2085" s="72"/>
      <c r="AS2085" s="72"/>
      <c r="AT2085" s="72"/>
      <c r="AU2085" s="72"/>
    </row>
    <row r="2086" spans="27:47" x14ac:dyDescent="0.2">
      <c r="AA2086" s="72"/>
      <c r="AB2086" s="72"/>
      <c r="AC2086" s="72"/>
      <c r="AD2086" s="72"/>
      <c r="AE2086" s="72"/>
      <c r="AF2086" s="128"/>
      <c r="AG2086" s="127"/>
      <c r="AN2086" s="72"/>
      <c r="AO2086" s="72"/>
      <c r="AP2086" s="72"/>
      <c r="AQ2086" s="72"/>
      <c r="AR2086" s="72"/>
      <c r="AS2086" s="72"/>
      <c r="AT2086" s="72"/>
      <c r="AU2086" s="72"/>
    </row>
    <row r="2087" spans="27:47" x14ac:dyDescent="0.2">
      <c r="AA2087" s="72"/>
      <c r="AB2087" s="72"/>
      <c r="AC2087" s="72"/>
      <c r="AD2087" s="72"/>
      <c r="AE2087" s="72"/>
      <c r="AF2087" s="128"/>
      <c r="AG2087" s="127"/>
      <c r="AN2087" s="72"/>
      <c r="AO2087" s="72"/>
      <c r="AP2087" s="72"/>
      <c r="AQ2087" s="72"/>
      <c r="AR2087" s="72"/>
      <c r="AS2087" s="72"/>
      <c r="AT2087" s="72"/>
      <c r="AU2087" s="72"/>
    </row>
    <row r="2088" spans="27:47" x14ac:dyDescent="0.2">
      <c r="AA2088" s="72"/>
      <c r="AB2088" s="72"/>
      <c r="AC2088" s="72"/>
      <c r="AD2088" s="72"/>
      <c r="AE2088" s="72"/>
      <c r="AF2088" s="128"/>
      <c r="AG2088" s="127"/>
      <c r="AN2088" s="72"/>
      <c r="AO2088" s="72"/>
      <c r="AP2088" s="72"/>
      <c r="AQ2088" s="72"/>
      <c r="AR2088" s="72"/>
      <c r="AS2088" s="72"/>
      <c r="AT2088" s="72"/>
      <c r="AU2088" s="72"/>
    </row>
    <row r="2089" spans="27:47" x14ac:dyDescent="0.2">
      <c r="AA2089" s="72"/>
      <c r="AB2089" s="72"/>
      <c r="AC2089" s="72"/>
      <c r="AD2089" s="72"/>
      <c r="AE2089" s="72"/>
      <c r="AF2089" s="128"/>
      <c r="AG2089" s="127"/>
      <c r="AN2089" s="72"/>
      <c r="AO2089" s="72"/>
      <c r="AP2089" s="72"/>
      <c r="AQ2089" s="72"/>
      <c r="AR2089" s="72"/>
      <c r="AS2089" s="72"/>
      <c r="AT2089" s="72"/>
      <c r="AU2089" s="72"/>
    </row>
    <row r="2090" spans="27:47" x14ac:dyDescent="0.2">
      <c r="AA2090" s="72"/>
      <c r="AB2090" s="72"/>
      <c r="AC2090" s="72"/>
      <c r="AD2090" s="72"/>
      <c r="AE2090" s="72"/>
      <c r="AF2090" s="128"/>
      <c r="AG2090" s="127"/>
      <c r="AN2090" s="72"/>
      <c r="AO2090" s="72"/>
      <c r="AP2090" s="72"/>
      <c r="AQ2090" s="72"/>
      <c r="AR2090" s="72"/>
      <c r="AS2090" s="72"/>
      <c r="AT2090" s="72"/>
      <c r="AU2090" s="72"/>
    </row>
    <row r="2091" spans="27:47" x14ac:dyDescent="0.2">
      <c r="AA2091" s="72"/>
      <c r="AB2091" s="72"/>
      <c r="AC2091" s="72"/>
      <c r="AD2091" s="72"/>
      <c r="AE2091" s="72"/>
      <c r="AF2091" s="128"/>
      <c r="AG2091" s="127"/>
      <c r="AN2091" s="72"/>
      <c r="AO2091" s="72"/>
      <c r="AP2091" s="72"/>
      <c r="AQ2091" s="72"/>
      <c r="AR2091" s="72"/>
      <c r="AS2091" s="72"/>
      <c r="AT2091" s="72"/>
      <c r="AU2091" s="72"/>
    </row>
    <row r="2092" spans="27:47" x14ac:dyDescent="0.2">
      <c r="AA2092" s="72"/>
      <c r="AB2092" s="72"/>
      <c r="AC2092" s="72"/>
      <c r="AD2092" s="72"/>
      <c r="AE2092" s="72"/>
      <c r="AF2092" s="128"/>
      <c r="AG2092" s="127"/>
      <c r="AN2092" s="72"/>
      <c r="AO2092" s="72"/>
      <c r="AP2092" s="72"/>
      <c r="AQ2092" s="72"/>
      <c r="AR2092" s="72"/>
      <c r="AS2092" s="72"/>
      <c r="AT2092" s="72"/>
      <c r="AU2092" s="72"/>
    </row>
    <row r="2093" spans="27:47" x14ac:dyDescent="0.2">
      <c r="AA2093" s="72"/>
      <c r="AB2093" s="72"/>
      <c r="AC2093" s="72"/>
      <c r="AD2093" s="72"/>
      <c r="AE2093" s="72"/>
      <c r="AF2093" s="128"/>
      <c r="AG2093" s="127"/>
      <c r="AN2093" s="72"/>
      <c r="AO2093" s="72"/>
      <c r="AP2093" s="72"/>
      <c r="AQ2093" s="72"/>
      <c r="AR2093" s="72"/>
      <c r="AS2093" s="72"/>
      <c r="AT2093" s="72"/>
      <c r="AU2093" s="72"/>
    </row>
    <row r="2094" spans="27:47" x14ac:dyDescent="0.2">
      <c r="AA2094" s="72"/>
      <c r="AB2094" s="72"/>
      <c r="AC2094" s="72"/>
      <c r="AD2094" s="72"/>
      <c r="AE2094" s="72"/>
      <c r="AF2094" s="128"/>
      <c r="AG2094" s="127"/>
      <c r="AN2094" s="72"/>
      <c r="AO2094" s="72"/>
      <c r="AP2094" s="72"/>
      <c r="AQ2094" s="72"/>
      <c r="AR2094" s="72"/>
      <c r="AS2094" s="72"/>
      <c r="AT2094" s="72"/>
      <c r="AU2094" s="72"/>
    </row>
    <row r="2095" spans="27:47" x14ac:dyDescent="0.2">
      <c r="AA2095" s="72"/>
      <c r="AB2095" s="72"/>
      <c r="AC2095" s="72"/>
      <c r="AD2095" s="72"/>
      <c r="AE2095" s="72"/>
      <c r="AF2095" s="128"/>
      <c r="AG2095" s="127"/>
      <c r="AN2095" s="72"/>
      <c r="AO2095" s="72"/>
      <c r="AP2095" s="72"/>
      <c r="AQ2095" s="72"/>
      <c r="AR2095" s="72"/>
      <c r="AS2095" s="72"/>
      <c r="AT2095" s="72"/>
      <c r="AU2095" s="72"/>
    </row>
    <row r="2096" spans="27:47" x14ac:dyDescent="0.2">
      <c r="AA2096" s="72"/>
      <c r="AB2096" s="72"/>
      <c r="AC2096" s="72"/>
      <c r="AD2096" s="72"/>
      <c r="AE2096" s="72"/>
      <c r="AF2096" s="128"/>
      <c r="AG2096" s="127"/>
      <c r="AN2096" s="72"/>
      <c r="AO2096" s="72"/>
      <c r="AP2096" s="72"/>
      <c r="AQ2096" s="72"/>
      <c r="AR2096" s="72"/>
      <c r="AS2096" s="72"/>
      <c r="AT2096" s="72"/>
      <c r="AU2096" s="72"/>
    </row>
    <row r="2097" spans="27:47" x14ac:dyDescent="0.2">
      <c r="AA2097" s="72"/>
      <c r="AB2097" s="72"/>
      <c r="AC2097" s="72"/>
      <c r="AD2097" s="72"/>
      <c r="AE2097" s="72"/>
      <c r="AF2097" s="128"/>
      <c r="AG2097" s="127"/>
      <c r="AN2097" s="72"/>
      <c r="AO2097" s="72"/>
      <c r="AP2097" s="72"/>
      <c r="AQ2097" s="72"/>
      <c r="AR2097" s="72"/>
      <c r="AS2097" s="72"/>
      <c r="AT2097" s="72"/>
      <c r="AU2097" s="72"/>
    </row>
    <row r="2098" spans="27:47" x14ac:dyDescent="0.2">
      <c r="AA2098" s="72"/>
      <c r="AB2098" s="72"/>
      <c r="AC2098" s="72"/>
      <c r="AD2098" s="72"/>
      <c r="AE2098" s="72"/>
      <c r="AF2098" s="128"/>
      <c r="AG2098" s="127"/>
      <c r="AN2098" s="72"/>
      <c r="AO2098" s="72"/>
      <c r="AP2098" s="72"/>
      <c r="AQ2098" s="72"/>
      <c r="AR2098" s="72"/>
      <c r="AS2098" s="72"/>
      <c r="AT2098" s="72"/>
      <c r="AU2098" s="72"/>
    </row>
    <row r="2099" spans="27:47" x14ac:dyDescent="0.2">
      <c r="AA2099" s="72"/>
      <c r="AB2099" s="72"/>
      <c r="AC2099" s="72"/>
      <c r="AD2099" s="72"/>
      <c r="AE2099" s="72"/>
      <c r="AF2099" s="128"/>
      <c r="AG2099" s="127"/>
      <c r="AN2099" s="72"/>
      <c r="AO2099" s="72"/>
      <c r="AP2099" s="72"/>
      <c r="AQ2099" s="72"/>
      <c r="AR2099" s="72"/>
      <c r="AS2099" s="72"/>
      <c r="AT2099" s="72"/>
      <c r="AU2099" s="72"/>
    </row>
    <row r="2100" spans="27:47" x14ac:dyDescent="0.2">
      <c r="AA2100" s="72"/>
      <c r="AB2100" s="72"/>
      <c r="AC2100" s="72"/>
      <c r="AD2100" s="72"/>
      <c r="AE2100" s="72"/>
      <c r="AF2100" s="128"/>
      <c r="AG2100" s="127"/>
      <c r="AN2100" s="72"/>
      <c r="AO2100" s="72"/>
      <c r="AP2100" s="72"/>
      <c r="AQ2100" s="72"/>
      <c r="AR2100" s="72"/>
      <c r="AS2100" s="72"/>
      <c r="AT2100" s="72"/>
      <c r="AU2100" s="72"/>
    </row>
    <row r="2101" spans="27:47" x14ac:dyDescent="0.2">
      <c r="AA2101" s="72"/>
      <c r="AB2101" s="72"/>
      <c r="AC2101" s="72"/>
      <c r="AD2101" s="72"/>
      <c r="AE2101" s="72"/>
      <c r="AF2101" s="128"/>
      <c r="AG2101" s="127"/>
      <c r="AN2101" s="72"/>
      <c r="AO2101" s="72"/>
      <c r="AP2101" s="72"/>
      <c r="AQ2101" s="72"/>
      <c r="AR2101" s="72"/>
      <c r="AS2101" s="72"/>
      <c r="AT2101" s="72"/>
      <c r="AU2101" s="72"/>
    </row>
    <row r="2102" spans="27:47" x14ac:dyDescent="0.2">
      <c r="AA2102" s="72"/>
      <c r="AB2102" s="72"/>
      <c r="AC2102" s="72"/>
      <c r="AD2102" s="72"/>
      <c r="AE2102" s="72"/>
      <c r="AF2102" s="128"/>
      <c r="AG2102" s="127"/>
      <c r="AN2102" s="72"/>
      <c r="AO2102" s="72"/>
      <c r="AP2102" s="72"/>
      <c r="AQ2102" s="72"/>
      <c r="AR2102" s="72"/>
      <c r="AS2102" s="72"/>
      <c r="AT2102" s="72"/>
      <c r="AU2102" s="72"/>
    </row>
    <row r="2103" spans="27:47" x14ac:dyDescent="0.2">
      <c r="AA2103" s="72"/>
      <c r="AB2103" s="72"/>
      <c r="AC2103" s="72"/>
      <c r="AD2103" s="72"/>
      <c r="AE2103" s="72"/>
      <c r="AF2103" s="128"/>
      <c r="AG2103" s="127"/>
      <c r="AN2103" s="72"/>
      <c r="AO2103" s="72"/>
      <c r="AP2103" s="72"/>
      <c r="AQ2103" s="72"/>
      <c r="AR2103" s="72"/>
      <c r="AS2103" s="72"/>
      <c r="AT2103" s="72"/>
      <c r="AU2103" s="72"/>
    </row>
    <row r="2104" spans="27:47" x14ac:dyDescent="0.2">
      <c r="AA2104" s="72"/>
      <c r="AB2104" s="72"/>
      <c r="AC2104" s="72"/>
      <c r="AD2104" s="72"/>
      <c r="AE2104" s="72"/>
      <c r="AF2104" s="128"/>
      <c r="AG2104" s="127"/>
      <c r="AN2104" s="72"/>
      <c r="AO2104" s="72"/>
      <c r="AP2104" s="72"/>
      <c r="AQ2104" s="72"/>
      <c r="AR2104" s="72"/>
      <c r="AS2104" s="72"/>
      <c r="AT2104" s="72"/>
      <c r="AU2104" s="72"/>
    </row>
    <row r="2105" spans="27:47" x14ac:dyDescent="0.2">
      <c r="AA2105" s="72"/>
      <c r="AB2105" s="72"/>
      <c r="AC2105" s="72"/>
      <c r="AD2105" s="72"/>
      <c r="AE2105" s="72"/>
      <c r="AF2105" s="128"/>
      <c r="AG2105" s="127"/>
      <c r="AN2105" s="72"/>
      <c r="AO2105" s="72"/>
      <c r="AP2105" s="72"/>
      <c r="AQ2105" s="72"/>
      <c r="AR2105" s="72"/>
      <c r="AS2105" s="72"/>
      <c r="AT2105" s="72"/>
      <c r="AU2105" s="72"/>
    </row>
    <row r="2106" spans="27:47" x14ac:dyDescent="0.2">
      <c r="AA2106" s="72"/>
      <c r="AB2106" s="72"/>
      <c r="AC2106" s="72"/>
      <c r="AD2106" s="72"/>
      <c r="AE2106" s="72"/>
      <c r="AF2106" s="128"/>
      <c r="AG2106" s="127"/>
      <c r="AN2106" s="72"/>
      <c r="AO2106" s="72"/>
      <c r="AP2106" s="72"/>
      <c r="AQ2106" s="72"/>
      <c r="AR2106" s="72"/>
      <c r="AS2106" s="72"/>
      <c r="AT2106" s="72"/>
      <c r="AU2106" s="72"/>
    </row>
    <row r="2107" spans="27:47" x14ac:dyDescent="0.2">
      <c r="AA2107" s="72"/>
      <c r="AB2107" s="72"/>
      <c r="AC2107" s="72"/>
      <c r="AD2107" s="72"/>
      <c r="AE2107" s="72"/>
      <c r="AF2107" s="128"/>
      <c r="AG2107" s="127"/>
      <c r="AN2107" s="72"/>
      <c r="AO2107" s="72"/>
      <c r="AP2107" s="72"/>
      <c r="AQ2107" s="72"/>
      <c r="AR2107" s="72"/>
      <c r="AS2107" s="72"/>
      <c r="AT2107" s="72"/>
      <c r="AU2107" s="72"/>
    </row>
    <row r="2108" spans="27:47" x14ac:dyDescent="0.2">
      <c r="AA2108" s="72"/>
      <c r="AB2108" s="72"/>
      <c r="AC2108" s="72"/>
      <c r="AD2108" s="72"/>
      <c r="AE2108" s="72"/>
      <c r="AF2108" s="128"/>
      <c r="AG2108" s="127"/>
      <c r="AN2108" s="72"/>
      <c r="AO2108" s="72"/>
      <c r="AP2108" s="72"/>
      <c r="AQ2108" s="72"/>
      <c r="AR2108" s="72"/>
      <c r="AS2108" s="72"/>
      <c r="AT2108" s="72"/>
      <c r="AU2108" s="72"/>
    </row>
    <row r="2109" spans="27:47" x14ac:dyDescent="0.2">
      <c r="AA2109" s="72"/>
      <c r="AB2109" s="72"/>
      <c r="AC2109" s="72"/>
      <c r="AD2109" s="72"/>
      <c r="AE2109" s="72"/>
      <c r="AF2109" s="128"/>
      <c r="AG2109" s="127"/>
      <c r="AN2109" s="72"/>
      <c r="AO2109" s="72"/>
      <c r="AP2109" s="72"/>
      <c r="AQ2109" s="72"/>
      <c r="AR2109" s="72"/>
      <c r="AS2109" s="72"/>
      <c r="AT2109" s="72"/>
      <c r="AU2109" s="72"/>
    </row>
    <row r="2110" spans="27:47" x14ac:dyDescent="0.2">
      <c r="AA2110" s="72"/>
      <c r="AB2110" s="72"/>
      <c r="AC2110" s="72"/>
      <c r="AD2110" s="72"/>
      <c r="AE2110" s="72"/>
      <c r="AF2110" s="128"/>
      <c r="AG2110" s="127"/>
      <c r="AN2110" s="72"/>
      <c r="AO2110" s="72"/>
      <c r="AP2110" s="72"/>
      <c r="AQ2110" s="72"/>
      <c r="AR2110" s="72"/>
      <c r="AS2110" s="72"/>
      <c r="AT2110" s="72"/>
      <c r="AU2110" s="72"/>
    </row>
    <row r="2111" spans="27:47" x14ac:dyDescent="0.2">
      <c r="AA2111" s="72"/>
      <c r="AB2111" s="72"/>
      <c r="AC2111" s="72"/>
      <c r="AD2111" s="72"/>
      <c r="AE2111" s="72"/>
      <c r="AF2111" s="128"/>
      <c r="AG2111" s="127"/>
      <c r="AN2111" s="72"/>
      <c r="AO2111" s="72"/>
      <c r="AP2111" s="72"/>
      <c r="AQ2111" s="72"/>
      <c r="AR2111" s="72"/>
      <c r="AS2111" s="72"/>
      <c r="AT2111" s="72"/>
      <c r="AU2111" s="72"/>
    </row>
    <row r="2112" spans="27:47" x14ac:dyDescent="0.2">
      <c r="AA2112" s="72"/>
      <c r="AB2112" s="72"/>
      <c r="AC2112" s="72"/>
      <c r="AD2112" s="72"/>
      <c r="AE2112" s="72"/>
      <c r="AF2112" s="128"/>
      <c r="AG2112" s="127"/>
      <c r="AN2112" s="72"/>
      <c r="AO2112" s="72"/>
      <c r="AP2112" s="72"/>
      <c r="AQ2112" s="72"/>
      <c r="AR2112" s="72"/>
      <c r="AS2112" s="72"/>
      <c r="AT2112" s="72"/>
      <c r="AU2112" s="72"/>
    </row>
    <row r="2113" spans="27:47" x14ac:dyDescent="0.2">
      <c r="AA2113" s="72"/>
      <c r="AB2113" s="72"/>
      <c r="AC2113" s="72"/>
      <c r="AD2113" s="72"/>
      <c r="AE2113" s="72"/>
      <c r="AF2113" s="128"/>
      <c r="AG2113" s="127"/>
      <c r="AN2113" s="72"/>
      <c r="AO2113" s="72"/>
      <c r="AP2113" s="72"/>
      <c r="AQ2113" s="72"/>
      <c r="AR2113" s="72"/>
      <c r="AS2113" s="72"/>
      <c r="AT2113" s="72"/>
      <c r="AU2113" s="72"/>
    </row>
    <row r="2114" spans="27:47" x14ac:dyDescent="0.2">
      <c r="AA2114" s="72"/>
      <c r="AB2114" s="72"/>
      <c r="AC2114" s="72"/>
      <c r="AD2114" s="72"/>
      <c r="AE2114" s="72"/>
      <c r="AF2114" s="128"/>
      <c r="AG2114" s="127"/>
      <c r="AN2114" s="72"/>
      <c r="AO2114" s="72"/>
      <c r="AP2114" s="72"/>
      <c r="AQ2114" s="72"/>
      <c r="AR2114" s="72"/>
      <c r="AS2114" s="72"/>
      <c r="AT2114" s="72"/>
      <c r="AU2114" s="72"/>
    </row>
    <row r="2115" spans="27:47" x14ac:dyDescent="0.2">
      <c r="AA2115" s="72"/>
      <c r="AB2115" s="72"/>
      <c r="AC2115" s="72"/>
      <c r="AD2115" s="72"/>
      <c r="AE2115" s="72"/>
      <c r="AF2115" s="128"/>
      <c r="AG2115" s="127"/>
      <c r="AN2115" s="72"/>
      <c r="AO2115" s="72"/>
      <c r="AP2115" s="72"/>
      <c r="AQ2115" s="72"/>
      <c r="AR2115" s="72"/>
      <c r="AS2115" s="72"/>
      <c r="AT2115" s="72"/>
      <c r="AU2115" s="72"/>
    </row>
    <row r="2116" spans="27:47" x14ac:dyDescent="0.2">
      <c r="AA2116" s="72"/>
      <c r="AB2116" s="72"/>
      <c r="AC2116" s="72"/>
      <c r="AD2116" s="72"/>
      <c r="AE2116" s="72"/>
      <c r="AF2116" s="128"/>
      <c r="AG2116" s="127"/>
      <c r="AN2116" s="72"/>
      <c r="AO2116" s="72"/>
      <c r="AP2116" s="72"/>
      <c r="AQ2116" s="72"/>
      <c r="AR2116" s="72"/>
      <c r="AS2116" s="72"/>
      <c r="AT2116" s="72"/>
      <c r="AU2116" s="72"/>
    </row>
    <row r="2117" spans="27:47" x14ac:dyDescent="0.2">
      <c r="AA2117" s="72"/>
      <c r="AB2117" s="72"/>
      <c r="AC2117" s="72"/>
      <c r="AD2117" s="72"/>
      <c r="AE2117" s="72"/>
      <c r="AF2117" s="128"/>
      <c r="AG2117" s="127"/>
      <c r="AN2117" s="72"/>
      <c r="AO2117" s="72"/>
      <c r="AP2117" s="72"/>
      <c r="AQ2117" s="72"/>
      <c r="AR2117" s="72"/>
      <c r="AS2117" s="72"/>
      <c r="AT2117" s="72"/>
      <c r="AU2117" s="72"/>
    </row>
    <row r="2118" spans="27:47" x14ac:dyDescent="0.2">
      <c r="AA2118" s="72"/>
      <c r="AB2118" s="72"/>
      <c r="AC2118" s="72"/>
      <c r="AD2118" s="72"/>
      <c r="AE2118" s="72"/>
      <c r="AF2118" s="128"/>
      <c r="AG2118" s="127"/>
      <c r="AN2118" s="72"/>
      <c r="AO2118" s="72"/>
      <c r="AP2118" s="72"/>
      <c r="AQ2118" s="72"/>
      <c r="AR2118" s="72"/>
      <c r="AS2118" s="72"/>
      <c r="AT2118" s="72"/>
      <c r="AU2118" s="72"/>
    </row>
    <row r="2119" spans="27:47" x14ac:dyDescent="0.2">
      <c r="AA2119" s="72"/>
      <c r="AB2119" s="72"/>
      <c r="AC2119" s="72"/>
      <c r="AD2119" s="72"/>
      <c r="AE2119" s="72"/>
      <c r="AF2119" s="128"/>
      <c r="AG2119" s="127"/>
      <c r="AN2119" s="72"/>
      <c r="AO2119" s="72"/>
      <c r="AP2119" s="72"/>
      <c r="AQ2119" s="72"/>
      <c r="AR2119" s="72"/>
      <c r="AS2119" s="72"/>
      <c r="AT2119" s="72"/>
      <c r="AU2119" s="72"/>
    </row>
    <row r="2120" spans="27:47" x14ac:dyDescent="0.2">
      <c r="AA2120" s="72"/>
      <c r="AB2120" s="72"/>
      <c r="AC2120" s="72"/>
      <c r="AD2120" s="72"/>
      <c r="AE2120" s="72"/>
      <c r="AF2120" s="128"/>
      <c r="AG2120" s="127"/>
      <c r="AN2120" s="72"/>
      <c r="AO2120" s="72"/>
      <c r="AP2120" s="72"/>
      <c r="AQ2120" s="72"/>
      <c r="AR2120" s="72"/>
      <c r="AS2120" s="72"/>
      <c r="AT2120" s="72"/>
      <c r="AU2120" s="72"/>
    </row>
    <row r="2121" spans="27:47" x14ac:dyDescent="0.2">
      <c r="AA2121" s="72"/>
      <c r="AB2121" s="72"/>
      <c r="AC2121" s="72"/>
      <c r="AD2121" s="72"/>
      <c r="AE2121" s="72"/>
      <c r="AF2121" s="128"/>
      <c r="AG2121" s="127"/>
      <c r="AN2121" s="72"/>
      <c r="AO2121" s="72"/>
      <c r="AP2121" s="72"/>
      <c r="AQ2121" s="72"/>
      <c r="AR2121" s="72"/>
      <c r="AS2121" s="72"/>
      <c r="AT2121" s="72"/>
      <c r="AU2121" s="72"/>
    </row>
    <row r="2122" spans="27:47" x14ac:dyDescent="0.2">
      <c r="AA2122" s="72"/>
      <c r="AB2122" s="72"/>
      <c r="AC2122" s="72"/>
      <c r="AD2122" s="72"/>
      <c r="AE2122" s="72"/>
      <c r="AF2122" s="128"/>
      <c r="AG2122" s="127"/>
      <c r="AN2122" s="72"/>
      <c r="AO2122" s="72"/>
      <c r="AP2122" s="72"/>
      <c r="AQ2122" s="72"/>
      <c r="AR2122" s="72"/>
      <c r="AS2122" s="72"/>
      <c r="AT2122" s="72"/>
      <c r="AU2122" s="72"/>
    </row>
    <row r="2123" spans="27:47" x14ac:dyDescent="0.2">
      <c r="AA2123" s="72"/>
      <c r="AB2123" s="72"/>
      <c r="AC2123" s="72"/>
      <c r="AD2123" s="72"/>
      <c r="AE2123" s="72"/>
      <c r="AF2123" s="128"/>
      <c r="AG2123" s="127"/>
      <c r="AN2123" s="72"/>
      <c r="AO2123" s="72"/>
      <c r="AP2123" s="72"/>
      <c r="AQ2123" s="72"/>
      <c r="AR2123" s="72"/>
      <c r="AS2123" s="72"/>
      <c r="AT2123" s="72"/>
      <c r="AU2123" s="72"/>
    </row>
    <row r="2124" spans="27:47" x14ac:dyDescent="0.2">
      <c r="AA2124" s="72"/>
      <c r="AB2124" s="72"/>
      <c r="AC2124" s="72"/>
      <c r="AD2124" s="72"/>
      <c r="AE2124" s="72"/>
      <c r="AF2124" s="128"/>
      <c r="AG2124" s="127"/>
      <c r="AN2124" s="72"/>
      <c r="AO2124" s="72"/>
      <c r="AP2124" s="72"/>
      <c r="AQ2124" s="72"/>
      <c r="AR2124" s="72"/>
      <c r="AS2124" s="72"/>
      <c r="AT2124" s="72"/>
      <c r="AU2124" s="72"/>
    </row>
    <row r="2125" spans="27:47" x14ac:dyDescent="0.2">
      <c r="AA2125" s="72"/>
      <c r="AB2125" s="72"/>
      <c r="AC2125" s="72"/>
      <c r="AD2125" s="72"/>
      <c r="AE2125" s="72"/>
      <c r="AF2125" s="128"/>
      <c r="AG2125" s="127"/>
      <c r="AN2125" s="72"/>
      <c r="AO2125" s="72"/>
      <c r="AP2125" s="72"/>
      <c r="AQ2125" s="72"/>
      <c r="AR2125" s="72"/>
      <c r="AS2125" s="72"/>
      <c r="AT2125" s="72"/>
      <c r="AU2125" s="72"/>
    </row>
    <row r="2126" spans="27:47" x14ac:dyDescent="0.2">
      <c r="AA2126" s="72"/>
      <c r="AB2126" s="72"/>
      <c r="AC2126" s="72"/>
      <c r="AD2126" s="72"/>
      <c r="AE2126" s="72"/>
      <c r="AF2126" s="128"/>
      <c r="AG2126" s="127"/>
      <c r="AN2126" s="72"/>
      <c r="AO2126" s="72"/>
      <c r="AP2126" s="72"/>
      <c r="AQ2126" s="72"/>
      <c r="AR2126" s="72"/>
      <c r="AS2126" s="72"/>
      <c r="AT2126" s="72"/>
      <c r="AU2126" s="72"/>
    </row>
    <row r="2127" spans="27:47" x14ac:dyDescent="0.2">
      <c r="AA2127" s="72"/>
      <c r="AB2127" s="72"/>
      <c r="AC2127" s="72"/>
      <c r="AD2127" s="72"/>
      <c r="AE2127" s="72"/>
      <c r="AF2127" s="128"/>
      <c r="AG2127" s="127"/>
      <c r="AN2127" s="72"/>
      <c r="AO2127" s="72"/>
      <c r="AP2127" s="72"/>
      <c r="AQ2127" s="72"/>
      <c r="AR2127" s="72"/>
      <c r="AS2127" s="72"/>
      <c r="AT2127" s="72"/>
      <c r="AU2127" s="72"/>
    </row>
    <row r="2128" spans="27:47" x14ac:dyDescent="0.2">
      <c r="AA2128" s="72"/>
      <c r="AB2128" s="72"/>
      <c r="AC2128" s="72"/>
      <c r="AD2128" s="72"/>
      <c r="AE2128" s="72"/>
      <c r="AF2128" s="128"/>
      <c r="AG2128" s="127"/>
      <c r="AN2128" s="72"/>
      <c r="AO2128" s="72"/>
      <c r="AP2128" s="72"/>
      <c r="AQ2128" s="72"/>
      <c r="AR2128" s="72"/>
      <c r="AS2128" s="72"/>
      <c r="AT2128" s="72"/>
      <c r="AU2128" s="72"/>
    </row>
    <row r="2129" spans="27:47" x14ac:dyDescent="0.2">
      <c r="AA2129" s="72"/>
      <c r="AB2129" s="72"/>
      <c r="AC2129" s="72"/>
      <c r="AD2129" s="72"/>
      <c r="AE2129" s="72"/>
      <c r="AF2129" s="128"/>
      <c r="AG2129" s="127"/>
      <c r="AN2129" s="72"/>
      <c r="AO2129" s="72"/>
      <c r="AP2129" s="72"/>
      <c r="AQ2129" s="72"/>
      <c r="AR2129" s="72"/>
      <c r="AS2129" s="72"/>
      <c r="AT2129" s="72"/>
      <c r="AU2129" s="72"/>
    </row>
    <row r="2130" spans="27:47" x14ac:dyDescent="0.2">
      <c r="AA2130" s="72"/>
      <c r="AB2130" s="72"/>
      <c r="AC2130" s="72"/>
      <c r="AD2130" s="72"/>
      <c r="AE2130" s="72"/>
      <c r="AF2130" s="128"/>
      <c r="AG2130" s="127"/>
      <c r="AN2130" s="72"/>
      <c r="AO2130" s="72"/>
      <c r="AP2130" s="72"/>
      <c r="AQ2130" s="72"/>
      <c r="AR2130" s="72"/>
      <c r="AS2130" s="72"/>
      <c r="AT2130" s="72"/>
      <c r="AU2130" s="72"/>
    </row>
    <row r="2131" spans="27:47" x14ac:dyDescent="0.2">
      <c r="AA2131" s="72"/>
      <c r="AB2131" s="72"/>
      <c r="AC2131" s="72"/>
      <c r="AD2131" s="72"/>
      <c r="AE2131" s="72"/>
      <c r="AF2131" s="128"/>
      <c r="AG2131" s="127"/>
      <c r="AN2131" s="72"/>
      <c r="AO2131" s="72"/>
      <c r="AP2131" s="72"/>
      <c r="AQ2131" s="72"/>
      <c r="AR2131" s="72"/>
      <c r="AS2131" s="72"/>
      <c r="AT2131" s="72"/>
      <c r="AU2131" s="72"/>
    </row>
    <row r="2132" spans="27:47" x14ac:dyDescent="0.2">
      <c r="AA2132" s="72"/>
      <c r="AB2132" s="72"/>
      <c r="AC2132" s="72"/>
      <c r="AD2132" s="72"/>
      <c r="AE2132" s="72"/>
      <c r="AF2132" s="128"/>
      <c r="AG2132" s="127"/>
      <c r="AN2132" s="72"/>
      <c r="AO2132" s="72"/>
      <c r="AP2132" s="72"/>
      <c r="AQ2132" s="72"/>
      <c r="AR2132" s="72"/>
      <c r="AS2132" s="72"/>
      <c r="AT2132" s="72"/>
      <c r="AU2132" s="72"/>
    </row>
    <row r="2133" spans="27:47" x14ac:dyDescent="0.2">
      <c r="AA2133" s="72"/>
      <c r="AB2133" s="72"/>
      <c r="AC2133" s="72"/>
      <c r="AD2133" s="72"/>
      <c r="AE2133" s="72"/>
      <c r="AF2133" s="128"/>
      <c r="AG2133" s="127"/>
      <c r="AN2133" s="72"/>
      <c r="AO2133" s="72"/>
      <c r="AP2133" s="72"/>
      <c r="AQ2133" s="72"/>
      <c r="AR2133" s="72"/>
      <c r="AS2133" s="72"/>
      <c r="AT2133" s="72"/>
      <c r="AU2133" s="72"/>
    </row>
    <row r="2134" spans="27:47" x14ac:dyDescent="0.2">
      <c r="AA2134" s="72"/>
      <c r="AB2134" s="72"/>
      <c r="AC2134" s="72"/>
      <c r="AD2134" s="72"/>
      <c r="AE2134" s="72"/>
      <c r="AF2134" s="128"/>
      <c r="AG2134" s="127"/>
      <c r="AN2134" s="72"/>
      <c r="AO2134" s="72"/>
      <c r="AP2134" s="72"/>
      <c r="AQ2134" s="72"/>
      <c r="AR2134" s="72"/>
      <c r="AS2134" s="72"/>
      <c r="AT2134" s="72"/>
      <c r="AU2134" s="72"/>
    </row>
    <row r="2135" spans="27:47" x14ac:dyDescent="0.2">
      <c r="AA2135" s="72"/>
      <c r="AB2135" s="72"/>
      <c r="AC2135" s="72"/>
      <c r="AD2135" s="72"/>
      <c r="AE2135" s="72"/>
      <c r="AF2135" s="128"/>
      <c r="AG2135" s="127"/>
      <c r="AN2135" s="72"/>
      <c r="AO2135" s="72"/>
      <c r="AP2135" s="72"/>
      <c r="AQ2135" s="72"/>
      <c r="AR2135" s="72"/>
      <c r="AS2135" s="72"/>
      <c r="AT2135" s="72"/>
      <c r="AU2135" s="72"/>
    </row>
    <row r="2136" spans="27:47" x14ac:dyDescent="0.2">
      <c r="AA2136" s="72"/>
      <c r="AB2136" s="72"/>
      <c r="AC2136" s="72"/>
      <c r="AD2136" s="72"/>
      <c r="AE2136" s="72"/>
      <c r="AF2136" s="128"/>
      <c r="AG2136" s="127"/>
      <c r="AN2136" s="72"/>
      <c r="AO2136" s="72"/>
      <c r="AP2136" s="72"/>
      <c r="AQ2136" s="72"/>
      <c r="AR2136" s="72"/>
      <c r="AS2136" s="72"/>
      <c r="AT2136" s="72"/>
      <c r="AU2136" s="72"/>
    </row>
    <row r="2137" spans="27:47" x14ac:dyDescent="0.2">
      <c r="AA2137" s="72"/>
      <c r="AB2137" s="72"/>
      <c r="AC2137" s="72"/>
      <c r="AD2137" s="72"/>
      <c r="AE2137" s="72"/>
      <c r="AF2137" s="128"/>
      <c r="AG2137" s="127"/>
      <c r="AN2137" s="72"/>
      <c r="AO2137" s="72"/>
      <c r="AP2137" s="72"/>
      <c r="AQ2137" s="72"/>
      <c r="AR2137" s="72"/>
      <c r="AS2137" s="72"/>
      <c r="AT2137" s="72"/>
      <c r="AU2137" s="72"/>
    </row>
    <row r="2138" spans="27:47" x14ac:dyDescent="0.2">
      <c r="AA2138" s="72"/>
      <c r="AB2138" s="72"/>
      <c r="AC2138" s="72"/>
      <c r="AD2138" s="72"/>
      <c r="AE2138" s="72"/>
      <c r="AF2138" s="128"/>
      <c r="AG2138" s="127"/>
      <c r="AN2138" s="72"/>
      <c r="AO2138" s="72"/>
      <c r="AP2138" s="72"/>
      <c r="AQ2138" s="72"/>
      <c r="AR2138" s="72"/>
      <c r="AS2138" s="72"/>
      <c r="AT2138" s="72"/>
      <c r="AU2138" s="72"/>
    </row>
    <row r="2139" spans="27:47" x14ac:dyDescent="0.2">
      <c r="AA2139" s="72"/>
      <c r="AB2139" s="72"/>
      <c r="AC2139" s="72"/>
      <c r="AD2139" s="72"/>
      <c r="AE2139" s="72"/>
      <c r="AF2139" s="128"/>
      <c r="AG2139" s="127"/>
      <c r="AN2139" s="72"/>
      <c r="AO2139" s="72"/>
      <c r="AP2139" s="72"/>
      <c r="AQ2139" s="72"/>
      <c r="AR2139" s="72"/>
      <c r="AS2139" s="72"/>
      <c r="AT2139" s="72"/>
      <c r="AU2139" s="72"/>
    </row>
    <row r="2140" spans="27:47" x14ac:dyDescent="0.2">
      <c r="AA2140" s="72"/>
      <c r="AB2140" s="72"/>
      <c r="AC2140" s="72"/>
      <c r="AD2140" s="72"/>
      <c r="AE2140" s="72"/>
      <c r="AF2140" s="128"/>
      <c r="AG2140" s="127"/>
      <c r="AN2140" s="72"/>
      <c r="AO2140" s="72"/>
      <c r="AP2140" s="72"/>
      <c r="AQ2140" s="72"/>
      <c r="AR2140" s="72"/>
      <c r="AS2140" s="72"/>
      <c r="AT2140" s="72"/>
      <c r="AU2140" s="72"/>
    </row>
    <row r="2141" spans="27:47" x14ac:dyDescent="0.2">
      <c r="AA2141" s="72"/>
      <c r="AB2141" s="72"/>
      <c r="AC2141" s="72"/>
      <c r="AD2141" s="72"/>
      <c r="AE2141" s="72"/>
      <c r="AF2141" s="128"/>
      <c r="AG2141" s="127"/>
      <c r="AN2141" s="72"/>
      <c r="AO2141" s="72"/>
      <c r="AP2141" s="72"/>
      <c r="AQ2141" s="72"/>
      <c r="AR2141" s="72"/>
      <c r="AS2141" s="72"/>
      <c r="AT2141" s="72"/>
      <c r="AU2141" s="72"/>
    </row>
    <row r="2142" spans="27:47" x14ac:dyDescent="0.2">
      <c r="AA2142" s="72"/>
      <c r="AB2142" s="72"/>
      <c r="AC2142" s="72"/>
      <c r="AD2142" s="72"/>
      <c r="AE2142" s="72"/>
      <c r="AF2142" s="128"/>
      <c r="AG2142" s="127"/>
      <c r="AN2142" s="72"/>
      <c r="AO2142" s="72"/>
      <c r="AP2142" s="72"/>
      <c r="AQ2142" s="72"/>
      <c r="AR2142" s="72"/>
      <c r="AS2142" s="72"/>
      <c r="AT2142" s="72"/>
      <c r="AU2142" s="72"/>
    </row>
    <row r="2143" spans="27:47" x14ac:dyDescent="0.2">
      <c r="AA2143" s="72"/>
      <c r="AB2143" s="72"/>
      <c r="AC2143" s="72"/>
      <c r="AD2143" s="72"/>
      <c r="AE2143" s="72"/>
      <c r="AF2143" s="128"/>
      <c r="AG2143" s="127"/>
      <c r="AN2143" s="72"/>
      <c r="AO2143" s="72"/>
      <c r="AP2143" s="72"/>
      <c r="AQ2143" s="72"/>
      <c r="AR2143" s="72"/>
      <c r="AS2143" s="72"/>
      <c r="AT2143" s="72"/>
      <c r="AU2143" s="72"/>
    </row>
    <row r="2144" spans="27:47" x14ac:dyDescent="0.2">
      <c r="AA2144" s="72"/>
      <c r="AB2144" s="72"/>
      <c r="AC2144" s="72"/>
      <c r="AD2144" s="72"/>
      <c r="AE2144" s="72"/>
      <c r="AF2144" s="128"/>
      <c r="AG2144" s="127"/>
      <c r="AN2144" s="72"/>
      <c r="AO2144" s="72"/>
      <c r="AP2144" s="72"/>
      <c r="AQ2144" s="72"/>
      <c r="AR2144" s="72"/>
      <c r="AS2144" s="72"/>
      <c r="AT2144" s="72"/>
      <c r="AU2144" s="72"/>
    </row>
    <row r="2145" spans="27:47" x14ac:dyDescent="0.2">
      <c r="AA2145" s="72"/>
      <c r="AB2145" s="72"/>
      <c r="AC2145" s="72"/>
      <c r="AD2145" s="72"/>
      <c r="AE2145" s="72"/>
      <c r="AF2145" s="128"/>
      <c r="AG2145" s="127"/>
      <c r="AN2145" s="72"/>
      <c r="AO2145" s="72"/>
      <c r="AP2145" s="72"/>
      <c r="AQ2145" s="72"/>
      <c r="AR2145" s="72"/>
      <c r="AS2145" s="72"/>
      <c r="AT2145" s="72"/>
      <c r="AU2145" s="72"/>
    </row>
    <row r="2146" spans="27:47" x14ac:dyDescent="0.2">
      <c r="AA2146" s="72"/>
      <c r="AB2146" s="72"/>
      <c r="AC2146" s="72"/>
      <c r="AD2146" s="72"/>
      <c r="AE2146" s="72"/>
      <c r="AF2146" s="128"/>
      <c r="AG2146" s="127"/>
      <c r="AN2146" s="72"/>
      <c r="AO2146" s="72"/>
      <c r="AP2146" s="72"/>
      <c r="AQ2146" s="72"/>
      <c r="AR2146" s="72"/>
      <c r="AS2146" s="72"/>
      <c r="AT2146" s="72"/>
      <c r="AU2146" s="72"/>
    </row>
    <row r="2147" spans="27:47" x14ac:dyDescent="0.2">
      <c r="AA2147" s="72"/>
      <c r="AB2147" s="72"/>
      <c r="AC2147" s="72"/>
      <c r="AD2147" s="72"/>
      <c r="AE2147" s="72"/>
      <c r="AF2147" s="128"/>
      <c r="AG2147" s="127"/>
      <c r="AN2147" s="72"/>
      <c r="AO2147" s="72"/>
      <c r="AP2147" s="72"/>
      <c r="AQ2147" s="72"/>
      <c r="AR2147" s="72"/>
      <c r="AS2147" s="72"/>
      <c r="AT2147" s="72"/>
      <c r="AU2147" s="72"/>
    </row>
    <row r="2148" spans="27:47" x14ac:dyDescent="0.2">
      <c r="AA2148" s="72"/>
      <c r="AB2148" s="72"/>
      <c r="AC2148" s="72"/>
      <c r="AD2148" s="72"/>
      <c r="AE2148" s="72"/>
      <c r="AF2148" s="128"/>
      <c r="AG2148" s="127"/>
      <c r="AN2148" s="72"/>
      <c r="AO2148" s="72"/>
      <c r="AP2148" s="72"/>
      <c r="AQ2148" s="72"/>
      <c r="AR2148" s="72"/>
      <c r="AS2148" s="72"/>
      <c r="AT2148" s="72"/>
      <c r="AU2148" s="72"/>
    </row>
    <row r="2149" spans="27:47" x14ac:dyDescent="0.2">
      <c r="AA2149" s="72"/>
      <c r="AB2149" s="72"/>
      <c r="AC2149" s="72"/>
      <c r="AD2149" s="72"/>
      <c r="AE2149" s="72"/>
      <c r="AF2149" s="128"/>
      <c r="AG2149" s="127"/>
      <c r="AN2149" s="72"/>
      <c r="AO2149" s="72"/>
      <c r="AP2149" s="72"/>
      <c r="AQ2149" s="72"/>
      <c r="AR2149" s="72"/>
      <c r="AS2149" s="72"/>
      <c r="AT2149" s="72"/>
      <c r="AU2149" s="72"/>
    </row>
    <row r="2150" spans="27:47" x14ac:dyDescent="0.2">
      <c r="AA2150" s="72"/>
      <c r="AB2150" s="72"/>
      <c r="AC2150" s="72"/>
      <c r="AD2150" s="72"/>
      <c r="AE2150" s="72"/>
      <c r="AF2150" s="128"/>
      <c r="AG2150" s="127"/>
      <c r="AN2150" s="72"/>
      <c r="AO2150" s="72"/>
      <c r="AP2150" s="72"/>
      <c r="AQ2150" s="72"/>
      <c r="AR2150" s="72"/>
      <c r="AS2150" s="72"/>
      <c r="AT2150" s="72"/>
      <c r="AU2150" s="72"/>
    </row>
    <row r="2151" spans="27:47" x14ac:dyDescent="0.2">
      <c r="AA2151" s="72"/>
      <c r="AB2151" s="72"/>
      <c r="AC2151" s="72"/>
      <c r="AD2151" s="72"/>
      <c r="AE2151" s="72"/>
      <c r="AF2151" s="128"/>
      <c r="AG2151" s="127"/>
      <c r="AN2151" s="72"/>
      <c r="AO2151" s="72"/>
      <c r="AP2151" s="72"/>
      <c r="AQ2151" s="72"/>
      <c r="AR2151" s="72"/>
      <c r="AS2151" s="72"/>
      <c r="AT2151" s="72"/>
      <c r="AU2151" s="72"/>
    </row>
    <row r="2152" spans="27:47" x14ac:dyDescent="0.2">
      <c r="AA2152" s="72"/>
      <c r="AB2152" s="72"/>
      <c r="AC2152" s="72"/>
      <c r="AD2152" s="72"/>
      <c r="AE2152" s="72"/>
      <c r="AF2152" s="128"/>
      <c r="AG2152" s="127"/>
      <c r="AN2152" s="72"/>
      <c r="AO2152" s="72"/>
      <c r="AP2152" s="72"/>
      <c r="AQ2152" s="72"/>
      <c r="AR2152" s="72"/>
      <c r="AS2152" s="72"/>
      <c r="AT2152" s="72"/>
      <c r="AU2152" s="72"/>
    </row>
    <row r="2153" spans="27:47" x14ac:dyDescent="0.2">
      <c r="AA2153" s="72"/>
      <c r="AB2153" s="72"/>
      <c r="AC2153" s="72"/>
      <c r="AD2153" s="72"/>
      <c r="AE2153" s="72"/>
      <c r="AF2153" s="128"/>
      <c r="AG2153" s="127"/>
      <c r="AN2153" s="72"/>
      <c r="AO2153" s="72"/>
      <c r="AP2153" s="72"/>
      <c r="AQ2153" s="72"/>
      <c r="AR2153" s="72"/>
      <c r="AS2153" s="72"/>
      <c r="AT2153" s="72"/>
      <c r="AU2153" s="72"/>
    </row>
    <row r="2154" spans="27:47" x14ac:dyDescent="0.2">
      <c r="AA2154" s="72"/>
      <c r="AB2154" s="72"/>
      <c r="AC2154" s="72"/>
      <c r="AD2154" s="72"/>
      <c r="AE2154" s="72"/>
      <c r="AF2154" s="128"/>
      <c r="AG2154" s="127"/>
      <c r="AN2154" s="72"/>
      <c r="AO2154" s="72"/>
      <c r="AP2154" s="72"/>
      <c r="AQ2154" s="72"/>
      <c r="AR2154" s="72"/>
      <c r="AS2154" s="72"/>
      <c r="AT2154" s="72"/>
      <c r="AU2154" s="72"/>
    </row>
    <row r="2155" spans="27:47" x14ac:dyDescent="0.2">
      <c r="AA2155" s="72"/>
      <c r="AB2155" s="72"/>
      <c r="AC2155" s="72"/>
      <c r="AD2155" s="72"/>
      <c r="AE2155" s="72"/>
      <c r="AF2155" s="128"/>
      <c r="AG2155" s="127"/>
      <c r="AN2155" s="72"/>
      <c r="AO2155" s="72"/>
      <c r="AP2155" s="72"/>
      <c r="AQ2155" s="72"/>
      <c r="AR2155" s="72"/>
      <c r="AS2155" s="72"/>
      <c r="AT2155" s="72"/>
      <c r="AU2155" s="72"/>
    </row>
    <row r="2156" spans="27:47" x14ac:dyDescent="0.2">
      <c r="AA2156" s="72"/>
      <c r="AB2156" s="72"/>
      <c r="AC2156" s="72"/>
      <c r="AD2156" s="72"/>
      <c r="AE2156" s="72"/>
      <c r="AF2156" s="128"/>
      <c r="AG2156" s="127"/>
      <c r="AN2156" s="72"/>
      <c r="AO2156" s="72"/>
      <c r="AP2156" s="72"/>
      <c r="AQ2156" s="72"/>
      <c r="AR2156" s="72"/>
      <c r="AS2156" s="72"/>
      <c r="AT2156" s="72"/>
      <c r="AU2156" s="72"/>
    </row>
    <row r="2157" spans="27:47" x14ac:dyDescent="0.2">
      <c r="AA2157" s="72"/>
      <c r="AB2157" s="72"/>
      <c r="AC2157" s="72"/>
      <c r="AD2157" s="72"/>
      <c r="AE2157" s="72"/>
      <c r="AF2157" s="128"/>
      <c r="AG2157" s="127"/>
      <c r="AN2157" s="72"/>
      <c r="AO2157" s="72"/>
      <c r="AP2157" s="72"/>
      <c r="AQ2157" s="72"/>
      <c r="AR2157" s="72"/>
      <c r="AS2157" s="72"/>
      <c r="AT2157" s="72"/>
      <c r="AU2157" s="72"/>
    </row>
    <row r="2158" spans="27:47" x14ac:dyDescent="0.2">
      <c r="AA2158" s="72"/>
      <c r="AB2158" s="72"/>
      <c r="AC2158" s="72"/>
      <c r="AD2158" s="72"/>
      <c r="AE2158" s="72"/>
      <c r="AF2158" s="128"/>
      <c r="AG2158" s="127"/>
      <c r="AN2158" s="72"/>
      <c r="AO2158" s="72"/>
      <c r="AP2158" s="72"/>
      <c r="AQ2158" s="72"/>
      <c r="AR2158" s="72"/>
      <c r="AS2158" s="72"/>
      <c r="AT2158" s="72"/>
      <c r="AU2158" s="72"/>
    </row>
    <row r="2159" spans="27:47" x14ac:dyDescent="0.2">
      <c r="AA2159" s="72"/>
      <c r="AB2159" s="72"/>
      <c r="AC2159" s="72"/>
      <c r="AD2159" s="72"/>
      <c r="AE2159" s="72"/>
      <c r="AF2159" s="128"/>
      <c r="AG2159" s="127"/>
      <c r="AN2159" s="72"/>
      <c r="AO2159" s="72"/>
      <c r="AP2159" s="72"/>
      <c r="AQ2159" s="72"/>
      <c r="AR2159" s="72"/>
      <c r="AS2159" s="72"/>
      <c r="AT2159" s="72"/>
      <c r="AU2159" s="72"/>
    </row>
    <row r="2160" spans="27:47" x14ac:dyDescent="0.2">
      <c r="AA2160" s="72"/>
      <c r="AB2160" s="72"/>
      <c r="AC2160" s="72"/>
      <c r="AD2160" s="72"/>
      <c r="AE2160" s="72"/>
      <c r="AF2160" s="128"/>
      <c r="AG2160" s="127"/>
      <c r="AN2160" s="72"/>
      <c r="AO2160" s="72"/>
      <c r="AP2160" s="72"/>
      <c r="AQ2160" s="72"/>
      <c r="AR2160" s="72"/>
      <c r="AS2160" s="72"/>
      <c r="AT2160" s="72"/>
      <c r="AU2160" s="72"/>
    </row>
    <row r="2161" spans="27:47" x14ac:dyDescent="0.2">
      <c r="AA2161" s="72"/>
      <c r="AB2161" s="72"/>
      <c r="AC2161" s="72"/>
      <c r="AD2161" s="72"/>
      <c r="AE2161" s="72"/>
      <c r="AF2161" s="128"/>
      <c r="AG2161" s="127"/>
      <c r="AN2161" s="72"/>
      <c r="AO2161" s="72"/>
      <c r="AP2161" s="72"/>
      <c r="AQ2161" s="72"/>
      <c r="AR2161" s="72"/>
      <c r="AS2161" s="72"/>
      <c r="AT2161" s="72"/>
      <c r="AU2161" s="72"/>
    </row>
    <row r="2162" spans="27:47" x14ac:dyDescent="0.2">
      <c r="AA2162" s="72"/>
      <c r="AB2162" s="72"/>
      <c r="AC2162" s="72"/>
      <c r="AD2162" s="72"/>
      <c r="AE2162" s="72"/>
      <c r="AF2162" s="128"/>
      <c r="AG2162" s="127"/>
      <c r="AN2162" s="72"/>
      <c r="AO2162" s="72"/>
      <c r="AP2162" s="72"/>
      <c r="AQ2162" s="72"/>
      <c r="AR2162" s="72"/>
      <c r="AS2162" s="72"/>
      <c r="AT2162" s="72"/>
      <c r="AU2162" s="72"/>
    </row>
    <row r="2163" spans="27:47" x14ac:dyDescent="0.2">
      <c r="AA2163" s="72"/>
      <c r="AB2163" s="72"/>
      <c r="AC2163" s="72"/>
      <c r="AD2163" s="72"/>
      <c r="AE2163" s="72"/>
      <c r="AF2163" s="128"/>
      <c r="AG2163" s="127"/>
      <c r="AN2163" s="72"/>
      <c r="AO2163" s="72"/>
      <c r="AP2163" s="72"/>
      <c r="AQ2163" s="72"/>
      <c r="AR2163" s="72"/>
      <c r="AS2163" s="72"/>
      <c r="AT2163" s="72"/>
      <c r="AU2163" s="72"/>
    </row>
    <row r="2164" spans="27:47" x14ac:dyDescent="0.2">
      <c r="AA2164" s="72"/>
      <c r="AB2164" s="72"/>
      <c r="AC2164" s="72"/>
      <c r="AD2164" s="72"/>
      <c r="AE2164" s="72"/>
      <c r="AF2164" s="128"/>
      <c r="AG2164" s="127"/>
      <c r="AN2164" s="72"/>
      <c r="AO2164" s="72"/>
      <c r="AP2164" s="72"/>
      <c r="AQ2164" s="72"/>
      <c r="AR2164" s="72"/>
      <c r="AS2164" s="72"/>
      <c r="AT2164" s="72"/>
      <c r="AU2164" s="72"/>
    </row>
    <row r="2165" spans="27:47" x14ac:dyDescent="0.2">
      <c r="AA2165" s="72"/>
      <c r="AB2165" s="72"/>
      <c r="AC2165" s="72"/>
      <c r="AD2165" s="72"/>
      <c r="AE2165" s="72"/>
      <c r="AF2165" s="128"/>
      <c r="AG2165" s="127"/>
      <c r="AN2165" s="72"/>
      <c r="AO2165" s="72"/>
      <c r="AP2165" s="72"/>
      <c r="AQ2165" s="72"/>
      <c r="AR2165" s="72"/>
      <c r="AS2165" s="72"/>
      <c r="AT2165" s="72"/>
      <c r="AU2165" s="72"/>
    </row>
    <row r="2166" spans="27:47" x14ac:dyDescent="0.2">
      <c r="AA2166" s="72"/>
      <c r="AB2166" s="72"/>
      <c r="AC2166" s="72"/>
      <c r="AD2166" s="72"/>
      <c r="AE2166" s="72"/>
      <c r="AF2166" s="128"/>
      <c r="AG2166" s="127"/>
      <c r="AN2166" s="72"/>
      <c r="AO2166" s="72"/>
      <c r="AP2166" s="72"/>
      <c r="AQ2166" s="72"/>
      <c r="AR2166" s="72"/>
      <c r="AS2166" s="72"/>
      <c r="AT2166" s="72"/>
      <c r="AU2166" s="72"/>
    </row>
    <row r="2167" spans="27:47" x14ac:dyDescent="0.2">
      <c r="AA2167" s="72"/>
      <c r="AB2167" s="72"/>
      <c r="AC2167" s="72"/>
      <c r="AD2167" s="72"/>
      <c r="AE2167" s="72"/>
      <c r="AF2167" s="128"/>
      <c r="AG2167" s="127"/>
      <c r="AN2167" s="72"/>
      <c r="AO2167" s="72"/>
      <c r="AP2167" s="72"/>
      <c r="AQ2167" s="72"/>
      <c r="AR2167" s="72"/>
      <c r="AS2167" s="72"/>
      <c r="AT2167" s="72"/>
      <c r="AU2167" s="72"/>
    </row>
    <row r="2168" spans="27:47" x14ac:dyDescent="0.2">
      <c r="AA2168" s="72"/>
      <c r="AB2168" s="72"/>
      <c r="AC2168" s="72"/>
      <c r="AD2168" s="72"/>
      <c r="AE2168" s="72"/>
      <c r="AF2168" s="128"/>
      <c r="AG2168" s="127"/>
      <c r="AN2168" s="72"/>
      <c r="AO2168" s="72"/>
      <c r="AP2168" s="72"/>
      <c r="AQ2168" s="72"/>
      <c r="AR2168" s="72"/>
      <c r="AS2168" s="72"/>
      <c r="AT2168" s="72"/>
      <c r="AU2168" s="72"/>
    </row>
    <row r="2169" spans="27:47" x14ac:dyDescent="0.2">
      <c r="AA2169" s="72"/>
      <c r="AB2169" s="72"/>
      <c r="AC2169" s="72"/>
      <c r="AD2169" s="72"/>
      <c r="AE2169" s="72"/>
      <c r="AF2169" s="128"/>
      <c r="AG2169" s="127"/>
      <c r="AN2169" s="72"/>
      <c r="AO2169" s="72"/>
      <c r="AP2169" s="72"/>
      <c r="AQ2169" s="72"/>
      <c r="AR2169" s="72"/>
      <c r="AS2169" s="72"/>
      <c r="AT2169" s="72"/>
      <c r="AU2169" s="72"/>
    </row>
    <row r="2170" spans="27:47" x14ac:dyDescent="0.2">
      <c r="AA2170" s="72"/>
      <c r="AB2170" s="72"/>
      <c r="AC2170" s="72"/>
      <c r="AD2170" s="72"/>
      <c r="AE2170" s="72"/>
      <c r="AF2170" s="128"/>
      <c r="AG2170" s="127"/>
      <c r="AN2170" s="72"/>
      <c r="AO2170" s="72"/>
      <c r="AP2170" s="72"/>
      <c r="AQ2170" s="72"/>
      <c r="AR2170" s="72"/>
      <c r="AS2170" s="72"/>
      <c r="AT2170" s="72"/>
      <c r="AU2170" s="72"/>
    </row>
    <row r="2171" spans="27:47" x14ac:dyDescent="0.2">
      <c r="AA2171" s="72"/>
      <c r="AB2171" s="72"/>
      <c r="AC2171" s="72"/>
      <c r="AD2171" s="72"/>
      <c r="AE2171" s="72"/>
      <c r="AF2171" s="128"/>
      <c r="AG2171" s="127"/>
      <c r="AN2171" s="72"/>
      <c r="AO2171" s="72"/>
      <c r="AP2171" s="72"/>
      <c r="AQ2171" s="72"/>
      <c r="AR2171" s="72"/>
      <c r="AS2171" s="72"/>
      <c r="AT2171" s="72"/>
      <c r="AU2171" s="72"/>
    </row>
    <row r="2172" spans="27:47" x14ac:dyDescent="0.2">
      <c r="AA2172" s="72"/>
      <c r="AB2172" s="72"/>
      <c r="AC2172" s="72"/>
      <c r="AD2172" s="72"/>
      <c r="AE2172" s="72"/>
      <c r="AF2172" s="128"/>
      <c r="AG2172" s="127"/>
      <c r="AN2172" s="72"/>
      <c r="AO2172" s="72"/>
      <c r="AP2172" s="72"/>
      <c r="AQ2172" s="72"/>
      <c r="AR2172" s="72"/>
      <c r="AS2172" s="72"/>
      <c r="AT2172" s="72"/>
      <c r="AU2172" s="72"/>
    </row>
    <row r="2173" spans="27:47" x14ac:dyDescent="0.2">
      <c r="AA2173" s="72"/>
      <c r="AB2173" s="72"/>
      <c r="AC2173" s="72"/>
      <c r="AD2173" s="72"/>
      <c r="AE2173" s="72"/>
      <c r="AF2173" s="128"/>
      <c r="AG2173" s="127"/>
      <c r="AN2173" s="72"/>
      <c r="AO2173" s="72"/>
      <c r="AP2173" s="72"/>
      <c r="AQ2173" s="72"/>
      <c r="AR2173" s="72"/>
      <c r="AS2173" s="72"/>
      <c r="AT2173" s="72"/>
      <c r="AU2173" s="72"/>
    </row>
    <row r="2174" spans="27:47" x14ac:dyDescent="0.2">
      <c r="AA2174" s="72"/>
      <c r="AB2174" s="72"/>
      <c r="AC2174" s="72"/>
      <c r="AD2174" s="72"/>
      <c r="AE2174" s="72"/>
      <c r="AF2174" s="128"/>
      <c r="AG2174" s="127"/>
      <c r="AN2174" s="72"/>
      <c r="AO2174" s="72"/>
      <c r="AP2174" s="72"/>
      <c r="AQ2174" s="72"/>
      <c r="AR2174" s="72"/>
      <c r="AS2174" s="72"/>
      <c r="AT2174" s="72"/>
      <c r="AU2174" s="72"/>
    </row>
    <row r="2175" spans="27:47" x14ac:dyDescent="0.2">
      <c r="AA2175" s="72"/>
      <c r="AB2175" s="72"/>
      <c r="AC2175" s="72"/>
      <c r="AD2175" s="72"/>
      <c r="AE2175" s="72"/>
      <c r="AF2175" s="128"/>
      <c r="AG2175" s="127"/>
      <c r="AN2175" s="72"/>
      <c r="AO2175" s="72"/>
      <c r="AP2175" s="72"/>
      <c r="AQ2175" s="72"/>
      <c r="AR2175" s="72"/>
      <c r="AS2175" s="72"/>
      <c r="AT2175" s="72"/>
      <c r="AU2175" s="72"/>
    </row>
    <row r="2176" spans="27:47" x14ac:dyDescent="0.2">
      <c r="AA2176" s="72"/>
      <c r="AB2176" s="72"/>
      <c r="AC2176" s="72"/>
      <c r="AD2176" s="72"/>
      <c r="AE2176" s="72"/>
      <c r="AF2176" s="128"/>
      <c r="AG2176" s="127"/>
      <c r="AN2176" s="72"/>
      <c r="AO2176" s="72"/>
      <c r="AP2176" s="72"/>
      <c r="AQ2176" s="72"/>
      <c r="AR2176" s="72"/>
      <c r="AS2176" s="72"/>
      <c r="AT2176" s="72"/>
      <c r="AU2176" s="72"/>
    </row>
    <row r="2177" spans="27:47" x14ac:dyDescent="0.2">
      <c r="AA2177" s="72"/>
      <c r="AB2177" s="72"/>
      <c r="AC2177" s="72"/>
      <c r="AD2177" s="72"/>
      <c r="AE2177" s="72"/>
      <c r="AF2177" s="128"/>
      <c r="AG2177" s="127"/>
      <c r="AN2177" s="72"/>
      <c r="AO2177" s="72"/>
      <c r="AP2177" s="72"/>
      <c r="AQ2177" s="72"/>
      <c r="AR2177" s="72"/>
      <c r="AS2177" s="72"/>
      <c r="AT2177" s="72"/>
      <c r="AU2177" s="72"/>
    </row>
    <row r="2178" spans="27:47" x14ac:dyDescent="0.2">
      <c r="AA2178" s="72"/>
      <c r="AB2178" s="72"/>
      <c r="AC2178" s="72"/>
      <c r="AD2178" s="72"/>
      <c r="AE2178" s="72"/>
      <c r="AF2178" s="128"/>
      <c r="AG2178" s="127"/>
      <c r="AN2178" s="72"/>
      <c r="AO2178" s="72"/>
      <c r="AP2178" s="72"/>
      <c r="AQ2178" s="72"/>
      <c r="AR2178" s="72"/>
      <c r="AS2178" s="72"/>
      <c r="AT2178" s="72"/>
      <c r="AU2178" s="72"/>
    </row>
    <row r="2179" spans="27:47" x14ac:dyDescent="0.2">
      <c r="AA2179" s="72"/>
      <c r="AB2179" s="72"/>
      <c r="AC2179" s="72"/>
      <c r="AD2179" s="72"/>
      <c r="AE2179" s="72"/>
      <c r="AF2179" s="128"/>
      <c r="AG2179" s="127"/>
      <c r="AN2179" s="72"/>
      <c r="AO2179" s="72"/>
      <c r="AP2179" s="72"/>
      <c r="AQ2179" s="72"/>
      <c r="AR2179" s="72"/>
      <c r="AS2179" s="72"/>
      <c r="AT2179" s="72"/>
      <c r="AU2179" s="72"/>
    </row>
    <row r="2180" spans="27:47" x14ac:dyDescent="0.2">
      <c r="AA2180" s="72"/>
      <c r="AB2180" s="72"/>
      <c r="AC2180" s="72"/>
      <c r="AD2180" s="72"/>
      <c r="AE2180" s="72"/>
      <c r="AF2180" s="128"/>
      <c r="AG2180" s="127"/>
      <c r="AN2180" s="72"/>
      <c r="AO2180" s="72"/>
      <c r="AP2180" s="72"/>
      <c r="AQ2180" s="72"/>
      <c r="AR2180" s="72"/>
      <c r="AS2180" s="72"/>
      <c r="AT2180" s="72"/>
      <c r="AU2180" s="72"/>
    </row>
    <row r="2181" spans="27:47" x14ac:dyDescent="0.2">
      <c r="AA2181" s="72"/>
      <c r="AB2181" s="72"/>
      <c r="AC2181" s="72"/>
      <c r="AD2181" s="72"/>
      <c r="AE2181" s="72"/>
      <c r="AF2181" s="128"/>
      <c r="AG2181" s="127"/>
      <c r="AN2181" s="72"/>
      <c r="AO2181" s="72"/>
      <c r="AP2181" s="72"/>
      <c r="AQ2181" s="72"/>
      <c r="AR2181" s="72"/>
      <c r="AS2181" s="72"/>
      <c r="AT2181" s="72"/>
      <c r="AU2181" s="72"/>
    </row>
    <row r="2182" spans="27:47" x14ac:dyDescent="0.2">
      <c r="AA2182" s="72"/>
      <c r="AB2182" s="72"/>
      <c r="AC2182" s="72"/>
      <c r="AD2182" s="72"/>
      <c r="AE2182" s="72"/>
      <c r="AF2182" s="128"/>
      <c r="AG2182" s="127"/>
      <c r="AN2182" s="72"/>
      <c r="AO2182" s="72"/>
      <c r="AP2182" s="72"/>
      <c r="AQ2182" s="72"/>
      <c r="AR2182" s="72"/>
      <c r="AS2182" s="72"/>
      <c r="AT2182" s="72"/>
      <c r="AU2182" s="72"/>
    </row>
    <row r="2183" spans="27:47" x14ac:dyDescent="0.2">
      <c r="AA2183" s="72"/>
      <c r="AB2183" s="72"/>
      <c r="AC2183" s="72"/>
      <c r="AD2183" s="72"/>
      <c r="AE2183" s="72"/>
      <c r="AF2183" s="128"/>
      <c r="AG2183" s="127"/>
      <c r="AN2183" s="72"/>
      <c r="AO2183" s="72"/>
      <c r="AP2183" s="72"/>
      <c r="AQ2183" s="72"/>
      <c r="AR2183" s="72"/>
      <c r="AS2183" s="72"/>
      <c r="AT2183" s="72"/>
      <c r="AU2183" s="72"/>
    </row>
    <row r="2184" spans="27:47" x14ac:dyDescent="0.2">
      <c r="AA2184" s="72"/>
      <c r="AB2184" s="72"/>
      <c r="AC2184" s="72"/>
      <c r="AD2184" s="72"/>
      <c r="AE2184" s="72"/>
      <c r="AF2184" s="128"/>
      <c r="AG2184" s="127"/>
      <c r="AN2184" s="72"/>
      <c r="AO2184" s="72"/>
      <c r="AP2184" s="72"/>
      <c r="AQ2184" s="72"/>
      <c r="AR2184" s="72"/>
      <c r="AS2184" s="72"/>
      <c r="AT2184" s="72"/>
      <c r="AU2184" s="72"/>
    </row>
    <row r="2185" spans="27:47" x14ac:dyDescent="0.2">
      <c r="AA2185" s="72"/>
      <c r="AB2185" s="72"/>
      <c r="AC2185" s="72"/>
      <c r="AD2185" s="72"/>
      <c r="AE2185" s="72"/>
      <c r="AF2185" s="128"/>
      <c r="AG2185" s="127"/>
      <c r="AN2185" s="72"/>
      <c r="AO2185" s="72"/>
      <c r="AP2185" s="72"/>
      <c r="AQ2185" s="72"/>
      <c r="AR2185" s="72"/>
      <c r="AS2185" s="72"/>
      <c r="AT2185" s="72"/>
      <c r="AU2185" s="72"/>
    </row>
    <row r="2186" spans="27:47" x14ac:dyDescent="0.2">
      <c r="AA2186" s="72"/>
      <c r="AB2186" s="72"/>
      <c r="AC2186" s="72"/>
      <c r="AD2186" s="72"/>
      <c r="AE2186" s="72"/>
      <c r="AF2186" s="128"/>
      <c r="AG2186" s="127"/>
      <c r="AN2186" s="72"/>
      <c r="AO2186" s="72"/>
      <c r="AP2186" s="72"/>
      <c r="AQ2186" s="72"/>
      <c r="AR2186" s="72"/>
      <c r="AS2186" s="72"/>
      <c r="AT2186" s="72"/>
      <c r="AU2186" s="72"/>
    </row>
    <row r="2187" spans="27:47" x14ac:dyDescent="0.2">
      <c r="AA2187" s="72"/>
      <c r="AB2187" s="72"/>
      <c r="AC2187" s="72"/>
      <c r="AD2187" s="72"/>
      <c r="AE2187" s="72"/>
      <c r="AF2187" s="128"/>
      <c r="AG2187" s="127"/>
      <c r="AN2187" s="72"/>
      <c r="AO2187" s="72"/>
      <c r="AP2187" s="72"/>
      <c r="AQ2187" s="72"/>
      <c r="AR2187" s="72"/>
      <c r="AS2187" s="72"/>
      <c r="AT2187" s="72"/>
      <c r="AU2187" s="72"/>
    </row>
    <row r="2188" spans="27:47" x14ac:dyDescent="0.2">
      <c r="AA2188" s="72"/>
      <c r="AB2188" s="72"/>
      <c r="AC2188" s="72"/>
      <c r="AD2188" s="72"/>
      <c r="AE2188" s="72"/>
      <c r="AF2188" s="128"/>
      <c r="AG2188" s="127"/>
      <c r="AN2188" s="72"/>
      <c r="AO2188" s="72"/>
      <c r="AP2188" s="72"/>
      <c r="AQ2188" s="72"/>
      <c r="AR2188" s="72"/>
      <c r="AS2188" s="72"/>
      <c r="AT2188" s="72"/>
      <c r="AU2188" s="72"/>
    </row>
    <row r="2189" spans="27:47" x14ac:dyDescent="0.2">
      <c r="AA2189" s="72"/>
      <c r="AB2189" s="72"/>
      <c r="AC2189" s="72"/>
      <c r="AD2189" s="72"/>
      <c r="AE2189" s="72"/>
      <c r="AF2189" s="128"/>
      <c r="AG2189" s="127"/>
      <c r="AN2189" s="72"/>
      <c r="AO2189" s="72"/>
      <c r="AP2189" s="72"/>
      <c r="AQ2189" s="72"/>
      <c r="AR2189" s="72"/>
      <c r="AS2189" s="72"/>
      <c r="AT2189" s="72"/>
      <c r="AU2189" s="72"/>
    </row>
    <row r="2190" spans="27:47" x14ac:dyDescent="0.2">
      <c r="AA2190" s="72"/>
      <c r="AB2190" s="72"/>
      <c r="AC2190" s="72"/>
      <c r="AD2190" s="72"/>
      <c r="AE2190" s="72"/>
      <c r="AF2190" s="128"/>
      <c r="AG2190" s="127"/>
      <c r="AN2190" s="72"/>
      <c r="AO2190" s="72"/>
      <c r="AP2190" s="72"/>
      <c r="AQ2190" s="72"/>
      <c r="AR2190" s="72"/>
      <c r="AS2190" s="72"/>
      <c r="AT2190" s="72"/>
      <c r="AU2190" s="72"/>
    </row>
    <row r="2191" spans="27:47" x14ac:dyDescent="0.2">
      <c r="AA2191" s="72"/>
      <c r="AB2191" s="72"/>
      <c r="AC2191" s="72"/>
      <c r="AD2191" s="72"/>
      <c r="AE2191" s="72"/>
      <c r="AF2191" s="128"/>
      <c r="AG2191" s="127"/>
      <c r="AN2191" s="72"/>
      <c r="AO2191" s="72"/>
      <c r="AP2191" s="72"/>
      <c r="AQ2191" s="72"/>
      <c r="AR2191" s="72"/>
      <c r="AS2191" s="72"/>
      <c r="AT2191" s="72"/>
      <c r="AU2191" s="72"/>
    </row>
    <row r="2192" spans="27:47" x14ac:dyDescent="0.2">
      <c r="AA2192" s="72"/>
      <c r="AB2192" s="72"/>
      <c r="AC2192" s="72"/>
      <c r="AD2192" s="72"/>
      <c r="AE2192" s="72"/>
      <c r="AF2192" s="128"/>
      <c r="AG2192" s="127"/>
      <c r="AN2192" s="72"/>
      <c r="AO2192" s="72"/>
      <c r="AP2192" s="72"/>
      <c r="AQ2192" s="72"/>
      <c r="AR2192" s="72"/>
      <c r="AS2192" s="72"/>
      <c r="AT2192" s="72"/>
      <c r="AU2192" s="72"/>
    </row>
    <row r="2193" spans="27:47" x14ac:dyDescent="0.2">
      <c r="AA2193" s="72"/>
      <c r="AB2193" s="72"/>
      <c r="AC2193" s="72"/>
      <c r="AD2193" s="72"/>
      <c r="AE2193" s="72"/>
      <c r="AF2193" s="128"/>
      <c r="AG2193" s="127"/>
      <c r="AN2193" s="72"/>
      <c r="AO2193" s="72"/>
      <c r="AP2193" s="72"/>
      <c r="AQ2193" s="72"/>
      <c r="AR2193" s="72"/>
      <c r="AS2193" s="72"/>
      <c r="AT2193" s="72"/>
      <c r="AU2193" s="72"/>
    </row>
    <row r="2194" spans="27:47" x14ac:dyDescent="0.2">
      <c r="AA2194" s="72"/>
      <c r="AB2194" s="72"/>
      <c r="AC2194" s="72"/>
      <c r="AD2194" s="72"/>
      <c r="AE2194" s="72"/>
      <c r="AF2194" s="128"/>
      <c r="AG2194" s="127"/>
      <c r="AN2194" s="72"/>
      <c r="AO2194" s="72"/>
      <c r="AP2194" s="72"/>
      <c r="AQ2194" s="72"/>
      <c r="AR2194" s="72"/>
      <c r="AS2194" s="72"/>
      <c r="AT2194" s="72"/>
      <c r="AU2194" s="72"/>
    </row>
    <row r="2195" spans="27:47" x14ac:dyDescent="0.2">
      <c r="AA2195" s="72"/>
      <c r="AB2195" s="72"/>
      <c r="AC2195" s="72"/>
      <c r="AD2195" s="72"/>
      <c r="AE2195" s="72"/>
      <c r="AF2195" s="128"/>
      <c r="AG2195" s="127"/>
      <c r="AN2195" s="72"/>
      <c r="AO2195" s="72"/>
      <c r="AP2195" s="72"/>
      <c r="AQ2195" s="72"/>
      <c r="AR2195" s="72"/>
      <c r="AS2195" s="72"/>
      <c r="AT2195" s="72"/>
      <c r="AU2195" s="72"/>
    </row>
    <row r="2196" spans="27:47" x14ac:dyDescent="0.2">
      <c r="AA2196" s="72"/>
      <c r="AB2196" s="72"/>
      <c r="AC2196" s="72"/>
      <c r="AD2196" s="72"/>
      <c r="AE2196" s="72"/>
      <c r="AF2196" s="128"/>
      <c r="AG2196" s="127"/>
      <c r="AN2196" s="72"/>
      <c r="AO2196" s="72"/>
      <c r="AP2196" s="72"/>
      <c r="AQ2196" s="72"/>
      <c r="AR2196" s="72"/>
      <c r="AS2196" s="72"/>
      <c r="AT2196" s="72"/>
      <c r="AU2196" s="72"/>
    </row>
    <row r="2197" spans="27:47" x14ac:dyDescent="0.2">
      <c r="AA2197" s="72"/>
      <c r="AB2197" s="72"/>
      <c r="AC2197" s="72"/>
      <c r="AD2197" s="72"/>
      <c r="AE2197" s="72"/>
      <c r="AF2197" s="128"/>
      <c r="AG2197" s="127"/>
      <c r="AN2197" s="72"/>
      <c r="AO2197" s="72"/>
      <c r="AP2197" s="72"/>
      <c r="AQ2197" s="72"/>
      <c r="AR2197" s="72"/>
      <c r="AS2197" s="72"/>
      <c r="AT2197" s="72"/>
      <c r="AU2197" s="72"/>
    </row>
    <row r="2198" spans="27:47" x14ac:dyDescent="0.2">
      <c r="AA2198" s="72"/>
      <c r="AB2198" s="72"/>
      <c r="AC2198" s="72"/>
      <c r="AD2198" s="72"/>
      <c r="AE2198" s="72"/>
      <c r="AF2198" s="128"/>
      <c r="AG2198" s="127"/>
      <c r="AN2198" s="72"/>
      <c r="AO2198" s="72"/>
      <c r="AP2198" s="72"/>
      <c r="AQ2198" s="72"/>
      <c r="AR2198" s="72"/>
      <c r="AS2198" s="72"/>
      <c r="AT2198" s="72"/>
      <c r="AU2198" s="72"/>
    </row>
    <row r="2199" spans="27:47" x14ac:dyDescent="0.2">
      <c r="AA2199" s="72"/>
      <c r="AB2199" s="72"/>
      <c r="AC2199" s="72"/>
      <c r="AD2199" s="72"/>
      <c r="AE2199" s="72"/>
      <c r="AF2199" s="128"/>
      <c r="AG2199" s="127"/>
      <c r="AN2199" s="72"/>
      <c r="AO2199" s="72"/>
      <c r="AP2199" s="72"/>
      <c r="AQ2199" s="72"/>
      <c r="AR2199" s="72"/>
      <c r="AS2199" s="72"/>
      <c r="AT2199" s="72"/>
      <c r="AU2199" s="72"/>
    </row>
    <row r="2200" spans="27:47" x14ac:dyDescent="0.2">
      <c r="AA2200" s="72"/>
      <c r="AB2200" s="72"/>
      <c r="AC2200" s="72"/>
      <c r="AD2200" s="72"/>
      <c r="AE2200" s="72"/>
      <c r="AF2200" s="128"/>
      <c r="AG2200" s="127"/>
      <c r="AN2200" s="72"/>
      <c r="AO2200" s="72"/>
      <c r="AP2200" s="72"/>
      <c r="AQ2200" s="72"/>
      <c r="AR2200" s="72"/>
      <c r="AS2200" s="72"/>
      <c r="AT2200" s="72"/>
      <c r="AU2200" s="72"/>
    </row>
    <row r="2201" spans="27:47" x14ac:dyDescent="0.2">
      <c r="AA2201" s="72"/>
      <c r="AB2201" s="72"/>
      <c r="AC2201" s="72"/>
      <c r="AD2201" s="72"/>
      <c r="AE2201" s="72"/>
      <c r="AF2201" s="128"/>
      <c r="AG2201" s="127"/>
      <c r="AN2201" s="72"/>
      <c r="AO2201" s="72"/>
      <c r="AP2201" s="72"/>
      <c r="AQ2201" s="72"/>
      <c r="AR2201" s="72"/>
      <c r="AS2201" s="72"/>
      <c r="AT2201" s="72"/>
      <c r="AU2201" s="72"/>
    </row>
    <row r="2202" spans="27:47" x14ac:dyDescent="0.2">
      <c r="AA2202" s="72"/>
      <c r="AB2202" s="72"/>
      <c r="AC2202" s="72"/>
      <c r="AD2202" s="72"/>
      <c r="AE2202" s="72"/>
      <c r="AF2202" s="128"/>
      <c r="AG2202" s="127"/>
      <c r="AN2202" s="72"/>
      <c r="AO2202" s="72"/>
      <c r="AP2202" s="72"/>
      <c r="AQ2202" s="72"/>
      <c r="AR2202" s="72"/>
      <c r="AS2202" s="72"/>
      <c r="AT2202" s="72"/>
      <c r="AU2202" s="72"/>
    </row>
    <row r="2203" spans="27:47" x14ac:dyDescent="0.2">
      <c r="AA2203" s="72"/>
      <c r="AB2203" s="72"/>
      <c r="AC2203" s="72"/>
      <c r="AD2203" s="72"/>
      <c r="AE2203" s="72"/>
      <c r="AF2203" s="128"/>
      <c r="AG2203" s="127"/>
      <c r="AN2203" s="72"/>
      <c r="AO2203" s="72"/>
      <c r="AP2203" s="72"/>
      <c r="AQ2203" s="72"/>
      <c r="AR2203" s="72"/>
      <c r="AS2203" s="72"/>
      <c r="AT2203" s="72"/>
      <c r="AU2203" s="72"/>
    </row>
    <row r="2204" spans="27:47" x14ac:dyDescent="0.2">
      <c r="AA2204" s="72"/>
      <c r="AB2204" s="72"/>
      <c r="AC2204" s="72"/>
      <c r="AD2204" s="72"/>
      <c r="AE2204" s="72"/>
      <c r="AF2204" s="128"/>
      <c r="AG2204" s="127"/>
      <c r="AN2204" s="72"/>
      <c r="AO2204" s="72"/>
      <c r="AP2204" s="72"/>
      <c r="AQ2204" s="72"/>
      <c r="AR2204" s="72"/>
      <c r="AS2204" s="72"/>
      <c r="AT2204" s="72"/>
      <c r="AU2204" s="72"/>
    </row>
    <row r="2205" spans="27:47" x14ac:dyDescent="0.2">
      <c r="AA2205" s="72"/>
      <c r="AB2205" s="72"/>
      <c r="AC2205" s="72"/>
      <c r="AD2205" s="72"/>
      <c r="AE2205" s="72"/>
      <c r="AF2205" s="128"/>
      <c r="AG2205" s="127"/>
      <c r="AN2205" s="72"/>
      <c r="AO2205" s="72"/>
      <c r="AP2205" s="72"/>
      <c r="AQ2205" s="72"/>
      <c r="AR2205" s="72"/>
      <c r="AS2205" s="72"/>
      <c r="AT2205" s="72"/>
      <c r="AU2205" s="72"/>
    </row>
    <row r="2206" spans="27:47" x14ac:dyDescent="0.2">
      <c r="AA2206" s="72"/>
      <c r="AB2206" s="72"/>
      <c r="AC2206" s="72"/>
      <c r="AD2206" s="72"/>
      <c r="AE2206" s="72"/>
      <c r="AF2206" s="128"/>
      <c r="AG2206" s="127"/>
      <c r="AN2206" s="72"/>
      <c r="AO2206" s="72"/>
      <c r="AP2206" s="72"/>
      <c r="AQ2206" s="72"/>
      <c r="AR2206" s="72"/>
      <c r="AS2206" s="72"/>
      <c r="AT2206" s="72"/>
      <c r="AU2206" s="72"/>
    </row>
    <row r="2207" spans="27:47" x14ac:dyDescent="0.2">
      <c r="AA2207" s="72"/>
      <c r="AB2207" s="72"/>
      <c r="AC2207" s="72"/>
      <c r="AD2207" s="72"/>
      <c r="AE2207" s="72"/>
      <c r="AF2207" s="128"/>
      <c r="AG2207" s="127"/>
      <c r="AN2207" s="72"/>
      <c r="AO2207" s="72"/>
      <c r="AP2207" s="72"/>
      <c r="AQ2207" s="72"/>
      <c r="AR2207" s="72"/>
      <c r="AS2207" s="72"/>
      <c r="AT2207" s="72"/>
      <c r="AU2207" s="72"/>
    </row>
    <row r="2208" spans="27:47" x14ac:dyDescent="0.2">
      <c r="AA2208" s="72"/>
      <c r="AB2208" s="72"/>
      <c r="AC2208" s="72"/>
      <c r="AD2208" s="72"/>
      <c r="AE2208" s="72"/>
      <c r="AF2208" s="128"/>
      <c r="AG2208" s="127"/>
      <c r="AN2208" s="72"/>
      <c r="AO2208" s="72"/>
      <c r="AP2208" s="72"/>
      <c r="AQ2208" s="72"/>
      <c r="AR2208" s="72"/>
      <c r="AS2208" s="72"/>
      <c r="AT2208" s="72"/>
      <c r="AU2208" s="72"/>
    </row>
    <row r="2209" spans="27:47" x14ac:dyDescent="0.2">
      <c r="AA2209" s="72"/>
      <c r="AB2209" s="72"/>
      <c r="AC2209" s="72"/>
      <c r="AD2209" s="72"/>
      <c r="AE2209" s="72"/>
      <c r="AF2209" s="128"/>
      <c r="AG2209" s="127"/>
      <c r="AN2209" s="72"/>
      <c r="AO2209" s="72"/>
      <c r="AP2209" s="72"/>
      <c r="AQ2209" s="72"/>
      <c r="AR2209" s="72"/>
      <c r="AS2209" s="72"/>
      <c r="AT2209" s="72"/>
      <c r="AU2209" s="72"/>
    </row>
    <row r="2210" spans="27:47" x14ac:dyDescent="0.2">
      <c r="AA2210" s="72"/>
      <c r="AB2210" s="72"/>
      <c r="AC2210" s="72"/>
      <c r="AD2210" s="72"/>
      <c r="AE2210" s="72"/>
      <c r="AF2210" s="128"/>
      <c r="AG2210" s="127"/>
      <c r="AN2210" s="72"/>
      <c r="AO2210" s="72"/>
      <c r="AP2210" s="72"/>
      <c r="AQ2210" s="72"/>
      <c r="AR2210" s="72"/>
      <c r="AS2210" s="72"/>
      <c r="AT2210" s="72"/>
      <c r="AU2210" s="72"/>
    </row>
    <row r="2211" spans="27:47" x14ac:dyDescent="0.2">
      <c r="AA2211" s="72"/>
      <c r="AB2211" s="72"/>
      <c r="AC2211" s="72"/>
      <c r="AD2211" s="72"/>
      <c r="AE2211" s="72"/>
      <c r="AF2211" s="128"/>
      <c r="AG2211" s="127"/>
      <c r="AN2211" s="72"/>
      <c r="AO2211" s="72"/>
      <c r="AP2211" s="72"/>
      <c r="AQ2211" s="72"/>
      <c r="AR2211" s="72"/>
      <c r="AS2211" s="72"/>
      <c r="AT2211" s="72"/>
      <c r="AU2211" s="72"/>
    </row>
    <row r="2212" spans="27:47" x14ac:dyDescent="0.2">
      <c r="AA2212" s="72"/>
      <c r="AB2212" s="72"/>
      <c r="AC2212" s="72"/>
      <c r="AD2212" s="72"/>
      <c r="AE2212" s="72"/>
      <c r="AF2212" s="128"/>
      <c r="AG2212" s="127"/>
      <c r="AN2212" s="72"/>
      <c r="AO2212" s="72"/>
      <c r="AP2212" s="72"/>
      <c r="AQ2212" s="72"/>
      <c r="AR2212" s="72"/>
      <c r="AS2212" s="72"/>
      <c r="AT2212" s="72"/>
      <c r="AU2212" s="72"/>
    </row>
    <row r="2213" spans="27:47" x14ac:dyDescent="0.2">
      <c r="AA2213" s="72"/>
      <c r="AB2213" s="72"/>
      <c r="AC2213" s="72"/>
      <c r="AD2213" s="72"/>
      <c r="AE2213" s="72"/>
      <c r="AF2213" s="128"/>
      <c r="AG2213" s="127"/>
      <c r="AN2213" s="72"/>
      <c r="AO2213" s="72"/>
      <c r="AP2213" s="72"/>
      <c r="AQ2213" s="72"/>
      <c r="AR2213" s="72"/>
      <c r="AS2213" s="72"/>
      <c r="AT2213" s="72"/>
      <c r="AU2213" s="72"/>
    </row>
    <row r="2214" spans="27:47" x14ac:dyDescent="0.2">
      <c r="AA2214" s="72"/>
      <c r="AB2214" s="72"/>
      <c r="AC2214" s="72"/>
      <c r="AD2214" s="72"/>
      <c r="AE2214" s="72"/>
      <c r="AF2214" s="128"/>
      <c r="AG2214" s="127"/>
      <c r="AN2214" s="72"/>
      <c r="AO2214" s="72"/>
      <c r="AP2214" s="72"/>
      <c r="AQ2214" s="72"/>
      <c r="AR2214" s="72"/>
      <c r="AS2214" s="72"/>
      <c r="AT2214" s="72"/>
      <c r="AU2214" s="72"/>
    </row>
    <row r="2215" spans="27:47" x14ac:dyDescent="0.2">
      <c r="AA2215" s="72"/>
      <c r="AB2215" s="72"/>
      <c r="AC2215" s="72"/>
      <c r="AD2215" s="72"/>
      <c r="AE2215" s="72"/>
      <c r="AF2215" s="128"/>
      <c r="AG2215" s="127"/>
      <c r="AN2215" s="72"/>
      <c r="AO2215" s="72"/>
      <c r="AP2215" s="72"/>
      <c r="AQ2215" s="72"/>
      <c r="AR2215" s="72"/>
      <c r="AS2215" s="72"/>
      <c r="AT2215" s="72"/>
      <c r="AU2215" s="72"/>
    </row>
    <row r="2216" spans="27:47" x14ac:dyDescent="0.2">
      <c r="AA2216" s="72"/>
      <c r="AB2216" s="72"/>
      <c r="AC2216" s="72"/>
      <c r="AD2216" s="72"/>
      <c r="AE2216" s="72"/>
      <c r="AF2216" s="128"/>
      <c r="AG2216" s="127"/>
      <c r="AN2216" s="72"/>
      <c r="AO2216" s="72"/>
      <c r="AP2216" s="72"/>
      <c r="AQ2216" s="72"/>
      <c r="AR2216" s="72"/>
      <c r="AS2216" s="72"/>
      <c r="AT2216" s="72"/>
      <c r="AU2216" s="72"/>
    </row>
    <row r="2217" spans="27:47" x14ac:dyDescent="0.2">
      <c r="AA2217" s="72"/>
      <c r="AB2217" s="72"/>
      <c r="AC2217" s="72"/>
      <c r="AD2217" s="72"/>
      <c r="AE2217" s="72"/>
      <c r="AF2217" s="128"/>
      <c r="AG2217" s="127"/>
      <c r="AN2217" s="72"/>
      <c r="AO2217" s="72"/>
      <c r="AP2217" s="72"/>
      <c r="AQ2217" s="72"/>
      <c r="AR2217" s="72"/>
      <c r="AS2217" s="72"/>
      <c r="AT2217" s="72"/>
      <c r="AU2217" s="72"/>
    </row>
    <row r="2218" spans="27:47" x14ac:dyDescent="0.2">
      <c r="AA2218" s="72"/>
      <c r="AB2218" s="72"/>
      <c r="AC2218" s="72"/>
      <c r="AD2218" s="72"/>
      <c r="AE2218" s="72"/>
      <c r="AF2218" s="128"/>
      <c r="AG2218" s="127"/>
      <c r="AN2218" s="72"/>
      <c r="AO2218" s="72"/>
      <c r="AP2218" s="72"/>
      <c r="AQ2218" s="72"/>
      <c r="AR2218" s="72"/>
      <c r="AS2218" s="72"/>
      <c r="AT2218" s="72"/>
      <c r="AU2218" s="72"/>
    </row>
    <row r="2219" spans="27:47" x14ac:dyDescent="0.2">
      <c r="AA2219" s="72"/>
      <c r="AB2219" s="72"/>
      <c r="AC2219" s="72"/>
      <c r="AD2219" s="72"/>
      <c r="AE2219" s="72"/>
      <c r="AF2219" s="128"/>
      <c r="AG2219" s="127"/>
      <c r="AN2219" s="72"/>
      <c r="AO2219" s="72"/>
      <c r="AP2219" s="72"/>
      <c r="AQ2219" s="72"/>
      <c r="AR2219" s="72"/>
      <c r="AS2219" s="72"/>
      <c r="AT2219" s="72"/>
      <c r="AU2219" s="72"/>
    </row>
    <row r="2220" spans="27:47" x14ac:dyDescent="0.2">
      <c r="AA2220" s="72"/>
      <c r="AB2220" s="72"/>
      <c r="AC2220" s="72"/>
      <c r="AD2220" s="72"/>
      <c r="AE2220" s="72"/>
      <c r="AF2220" s="128"/>
      <c r="AG2220" s="127"/>
      <c r="AN2220" s="72"/>
      <c r="AO2220" s="72"/>
      <c r="AP2220" s="72"/>
      <c r="AQ2220" s="72"/>
      <c r="AR2220" s="72"/>
      <c r="AS2220" s="72"/>
      <c r="AT2220" s="72"/>
      <c r="AU2220" s="72"/>
    </row>
    <row r="2221" spans="27:47" x14ac:dyDescent="0.2">
      <c r="AA2221" s="72"/>
      <c r="AB2221" s="72"/>
      <c r="AC2221" s="72"/>
      <c r="AD2221" s="72"/>
      <c r="AE2221" s="72"/>
      <c r="AF2221" s="128"/>
      <c r="AG2221" s="127"/>
      <c r="AN2221" s="72"/>
      <c r="AO2221" s="72"/>
      <c r="AP2221" s="72"/>
      <c r="AQ2221" s="72"/>
      <c r="AR2221" s="72"/>
      <c r="AS2221" s="72"/>
      <c r="AT2221" s="72"/>
      <c r="AU2221" s="72"/>
    </row>
    <row r="2222" spans="27:47" x14ac:dyDescent="0.2">
      <c r="AA2222" s="72"/>
      <c r="AB2222" s="72"/>
      <c r="AC2222" s="72"/>
      <c r="AD2222" s="72"/>
      <c r="AE2222" s="72"/>
      <c r="AF2222" s="128"/>
      <c r="AG2222" s="127"/>
      <c r="AN2222" s="72"/>
      <c r="AO2222" s="72"/>
      <c r="AP2222" s="72"/>
      <c r="AQ2222" s="72"/>
      <c r="AR2222" s="72"/>
      <c r="AS2222" s="72"/>
      <c r="AT2222" s="72"/>
      <c r="AU2222" s="72"/>
    </row>
    <row r="2223" spans="27:47" x14ac:dyDescent="0.2">
      <c r="AA2223" s="72"/>
      <c r="AB2223" s="72"/>
      <c r="AC2223" s="72"/>
      <c r="AD2223" s="72"/>
      <c r="AE2223" s="72"/>
      <c r="AF2223" s="128"/>
      <c r="AG2223" s="127"/>
      <c r="AN2223" s="72"/>
      <c r="AO2223" s="72"/>
      <c r="AP2223" s="72"/>
      <c r="AQ2223" s="72"/>
      <c r="AR2223" s="72"/>
      <c r="AS2223" s="72"/>
      <c r="AT2223" s="72"/>
      <c r="AU2223" s="72"/>
    </row>
    <row r="2224" spans="27:47" x14ac:dyDescent="0.2">
      <c r="AA2224" s="72"/>
      <c r="AB2224" s="72"/>
      <c r="AC2224" s="72"/>
      <c r="AD2224" s="72"/>
      <c r="AE2224" s="72"/>
      <c r="AF2224" s="128"/>
      <c r="AG2224" s="127"/>
      <c r="AN2224" s="72"/>
      <c r="AO2224" s="72"/>
      <c r="AP2224" s="72"/>
      <c r="AQ2224" s="72"/>
      <c r="AR2224" s="72"/>
      <c r="AS2224" s="72"/>
      <c r="AT2224" s="72"/>
      <c r="AU2224" s="72"/>
    </row>
    <row r="2225" spans="27:47" x14ac:dyDescent="0.2">
      <c r="AA2225" s="72"/>
      <c r="AB2225" s="72"/>
      <c r="AC2225" s="72"/>
      <c r="AD2225" s="72"/>
      <c r="AE2225" s="72"/>
      <c r="AF2225" s="128"/>
      <c r="AG2225" s="127"/>
      <c r="AN2225" s="72"/>
      <c r="AO2225" s="72"/>
      <c r="AP2225" s="72"/>
      <c r="AQ2225" s="72"/>
      <c r="AR2225" s="72"/>
      <c r="AS2225" s="72"/>
      <c r="AT2225" s="72"/>
      <c r="AU2225" s="72"/>
    </row>
    <row r="2226" spans="27:47" x14ac:dyDescent="0.2">
      <c r="AA2226" s="72"/>
      <c r="AB2226" s="72"/>
      <c r="AC2226" s="72"/>
      <c r="AD2226" s="72"/>
      <c r="AE2226" s="72"/>
      <c r="AF2226" s="128"/>
      <c r="AG2226" s="127"/>
      <c r="AN2226" s="72"/>
      <c r="AO2226" s="72"/>
      <c r="AP2226" s="72"/>
      <c r="AQ2226" s="72"/>
      <c r="AR2226" s="72"/>
      <c r="AS2226" s="72"/>
      <c r="AT2226" s="72"/>
      <c r="AU2226" s="72"/>
    </row>
    <row r="2227" spans="27:47" x14ac:dyDescent="0.2">
      <c r="AA2227" s="72"/>
      <c r="AB2227" s="72"/>
      <c r="AC2227" s="72"/>
      <c r="AD2227" s="72"/>
      <c r="AE2227" s="72"/>
      <c r="AF2227" s="128"/>
      <c r="AG2227" s="127"/>
      <c r="AN2227" s="72"/>
      <c r="AO2227" s="72"/>
      <c r="AP2227" s="72"/>
      <c r="AQ2227" s="72"/>
      <c r="AR2227" s="72"/>
      <c r="AS2227" s="72"/>
      <c r="AT2227" s="72"/>
      <c r="AU2227" s="72"/>
    </row>
    <row r="2228" spans="27:47" x14ac:dyDescent="0.2">
      <c r="AA2228" s="72"/>
      <c r="AB2228" s="72"/>
      <c r="AC2228" s="72"/>
      <c r="AD2228" s="72"/>
      <c r="AE2228" s="72"/>
      <c r="AF2228" s="128"/>
      <c r="AG2228" s="127"/>
      <c r="AN2228" s="72"/>
      <c r="AO2228" s="72"/>
      <c r="AP2228" s="72"/>
      <c r="AQ2228" s="72"/>
      <c r="AR2228" s="72"/>
      <c r="AS2228" s="72"/>
      <c r="AT2228" s="72"/>
      <c r="AU2228" s="72"/>
    </row>
    <row r="2229" spans="27:47" x14ac:dyDescent="0.2">
      <c r="AA2229" s="72"/>
      <c r="AB2229" s="72"/>
      <c r="AC2229" s="72"/>
      <c r="AD2229" s="72"/>
      <c r="AE2229" s="72"/>
      <c r="AF2229" s="128"/>
      <c r="AG2229" s="127"/>
      <c r="AN2229" s="72"/>
      <c r="AO2229" s="72"/>
      <c r="AP2229" s="72"/>
      <c r="AQ2229" s="72"/>
      <c r="AR2229" s="72"/>
      <c r="AS2229" s="72"/>
      <c r="AT2229" s="72"/>
      <c r="AU2229" s="72"/>
    </row>
    <row r="2230" spans="27:47" x14ac:dyDescent="0.2">
      <c r="AA2230" s="72"/>
      <c r="AB2230" s="72"/>
      <c r="AC2230" s="72"/>
      <c r="AD2230" s="72"/>
      <c r="AE2230" s="72"/>
      <c r="AF2230" s="128"/>
      <c r="AG2230" s="127"/>
      <c r="AN2230" s="72"/>
      <c r="AO2230" s="72"/>
      <c r="AP2230" s="72"/>
      <c r="AQ2230" s="72"/>
      <c r="AR2230" s="72"/>
      <c r="AS2230" s="72"/>
      <c r="AT2230" s="72"/>
      <c r="AU2230" s="72"/>
    </row>
    <row r="2231" spans="27:47" x14ac:dyDescent="0.2">
      <c r="AA2231" s="72"/>
      <c r="AB2231" s="72"/>
      <c r="AC2231" s="72"/>
      <c r="AD2231" s="72"/>
      <c r="AE2231" s="72"/>
      <c r="AF2231" s="128"/>
      <c r="AG2231" s="127"/>
      <c r="AN2231" s="72"/>
      <c r="AO2231" s="72"/>
      <c r="AP2231" s="72"/>
      <c r="AQ2231" s="72"/>
      <c r="AR2231" s="72"/>
      <c r="AS2231" s="72"/>
      <c r="AT2231" s="72"/>
      <c r="AU2231" s="72"/>
    </row>
    <row r="2232" spans="27:47" x14ac:dyDescent="0.2">
      <c r="AA2232" s="72"/>
      <c r="AB2232" s="72"/>
      <c r="AC2232" s="72"/>
      <c r="AD2232" s="72"/>
      <c r="AE2232" s="72"/>
      <c r="AF2232" s="128"/>
      <c r="AG2232" s="127"/>
      <c r="AN2232" s="72"/>
      <c r="AO2232" s="72"/>
      <c r="AP2232" s="72"/>
      <c r="AQ2232" s="72"/>
      <c r="AR2232" s="72"/>
      <c r="AS2232" s="72"/>
      <c r="AT2232" s="72"/>
      <c r="AU2232" s="72"/>
    </row>
    <row r="2233" spans="27:47" x14ac:dyDescent="0.2">
      <c r="AA2233" s="72"/>
      <c r="AB2233" s="72"/>
      <c r="AC2233" s="72"/>
      <c r="AD2233" s="72"/>
      <c r="AE2233" s="72"/>
      <c r="AF2233" s="128"/>
      <c r="AG2233" s="127"/>
      <c r="AN2233" s="72"/>
      <c r="AO2233" s="72"/>
      <c r="AP2233" s="72"/>
      <c r="AQ2233" s="72"/>
      <c r="AR2233" s="72"/>
      <c r="AS2233" s="72"/>
      <c r="AT2233" s="72"/>
      <c r="AU2233" s="72"/>
    </row>
    <row r="2234" spans="27:47" x14ac:dyDescent="0.2">
      <c r="AA2234" s="72"/>
      <c r="AB2234" s="72"/>
      <c r="AC2234" s="72"/>
      <c r="AD2234" s="72"/>
      <c r="AE2234" s="72"/>
      <c r="AF2234" s="128"/>
      <c r="AG2234" s="127"/>
      <c r="AN2234" s="72"/>
      <c r="AO2234" s="72"/>
      <c r="AP2234" s="72"/>
      <c r="AQ2234" s="72"/>
      <c r="AR2234" s="72"/>
      <c r="AS2234" s="72"/>
      <c r="AT2234" s="72"/>
      <c r="AU2234" s="72"/>
    </row>
    <row r="2235" spans="27:47" x14ac:dyDescent="0.2">
      <c r="AA2235" s="72"/>
      <c r="AB2235" s="72"/>
      <c r="AC2235" s="72"/>
      <c r="AD2235" s="72"/>
      <c r="AE2235" s="72"/>
      <c r="AF2235" s="128"/>
      <c r="AG2235" s="127"/>
      <c r="AN2235" s="72"/>
      <c r="AO2235" s="72"/>
      <c r="AP2235" s="72"/>
      <c r="AQ2235" s="72"/>
      <c r="AR2235" s="72"/>
      <c r="AS2235" s="72"/>
      <c r="AT2235" s="72"/>
      <c r="AU2235" s="72"/>
    </row>
    <row r="2236" spans="27:47" x14ac:dyDescent="0.2">
      <c r="AA2236" s="72"/>
      <c r="AB2236" s="72"/>
      <c r="AC2236" s="72"/>
      <c r="AD2236" s="72"/>
      <c r="AE2236" s="72"/>
      <c r="AF2236" s="128"/>
      <c r="AG2236" s="127"/>
      <c r="AN2236" s="72"/>
      <c r="AO2236" s="72"/>
      <c r="AP2236" s="72"/>
      <c r="AQ2236" s="72"/>
      <c r="AR2236" s="72"/>
      <c r="AS2236" s="72"/>
      <c r="AT2236" s="72"/>
      <c r="AU2236" s="72"/>
    </row>
    <row r="2237" spans="27:47" x14ac:dyDescent="0.2">
      <c r="AA2237" s="72"/>
      <c r="AB2237" s="72"/>
      <c r="AC2237" s="72"/>
      <c r="AD2237" s="72"/>
      <c r="AE2237" s="72"/>
      <c r="AF2237" s="128"/>
      <c r="AG2237" s="127"/>
      <c r="AN2237" s="72"/>
      <c r="AO2237" s="72"/>
      <c r="AP2237" s="72"/>
      <c r="AQ2237" s="72"/>
      <c r="AR2237" s="72"/>
      <c r="AS2237" s="72"/>
      <c r="AT2237" s="72"/>
      <c r="AU2237" s="72"/>
    </row>
    <row r="2238" spans="27:47" x14ac:dyDescent="0.2">
      <c r="AA2238" s="72"/>
      <c r="AB2238" s="72"/>
      <c r="AC2238" s="72"/>
      <c r="AD2238" s="72"/>
      <c r="AE2238" s="72"/>
      <c r="AF2238" s="128"/>
      <c r="AG2238" s="127"/>
      <c r="AN2238" s="72"/>
      <c r="AO2238" s="72"/>
      <c r="AP2238" s="72"/>
      <c r="AQ2238" s="72"/>
      <c r="AR2238" s="72"/>
      <c r="AS2238" s="72"/>
      <c r="AT2238" s="72"/>
      <c r="AU2238" s="72"/>
    </row>
    <row r="2239" spans="27:47" x14ac:dyDescent="0.2">
      <c r="AA2239" s="72"/>
      <c r="AB2239" s="72"/>
      <c r="AC2239" s="72"/>
      <c r="AD2239" s="72"/>
      <c r="AE2239" s="72"/>
      <c r="AF2239" s="128"/>
      <c r="AG2239" s="127"/>
      <c r="AN2239" s="72"/>
      <c r="AO2239" s="72"/>
      <c r="AP2239" s="72"/>
      <c r="AQ2239" s="72"/>
      <c r="AR2239" s="72"/>
      <c r="AS2239" s="72"/>
      <c r="AT2239" s="72"/>
      <c r="AU2239" s="72"/>
    </row>
    <row r="2240" spans="27:47" x14ac:dyDescent="0.2">
      <c r="AA2240" s="72"/>
      <c r="AB2240" s="72"/>
      <c r="AC2240" s="72"/>
      <c r="AD2240" s="72"/>
      <c r="AE2240" s="72"/>
      <c r="AF2240" s="128"/>
      <c r="AG2240" s="127"/>
      <c r="AN2240" s="72"/>
      <c r="AO2240" s="72"/>
      <c r="AP2240" s="72"/>
      <c r="AQ2240" s="72"/>
      <c r="AR2240" s="72"/>
      <c r="AS2240" s="72"/>
      <c r="AT2240" s="72"/>
      <c r="AU2240" s="72"/>
    </row>
    <row r="2241" spans="27:47" x14ac:dyDescent="0.2">
      <c r="AA2241" s="72"/>
      <c r="AB2241" s="72"/>
      <c r="AC2241" s="72"/>
      <c r="AD2241" s="72"/>
      <c r="AE2241" s="72"/>
      <c r="AF2241" s="128"/>
      <c r="AG2241" s="127"/>
      <c r="AN2241" s="72"/>
      <c r="AO2241" s="72"/>
      <c r="AP2241" s="72"/>
      <c r="AQ2241" s="72"/>
      <c r="AR2241" s="72"/>
      <c r="AS2241" s="72"/>
      <c r="AT2241" s="72"/>
      <c r="AU2241" s="72"/>
    </row>
    <row r="2242" spans="27:47" x14ac:dyDescent="0.2">
      <c r="AA2242" s="72"/>
      <c r="AB2242" s="72"/>
      <c r="AC2242" s="72"/>
      <c r="AD2242" s="72"/>
      <c r="AE2242" s="72"/>
      <c r="AF2242" s="128"/>
      <c r="AG2242" s="127"/>
      <c r="AN2242" s="72"/>
      <c r="AO2242" s="72"/>
      <c r="AP2242" s="72"/>
      <c r="AQ2242" s="72"/>
      <c r="AR2242" s="72"/>
      <c r="AS2242" s="72"/>
      <c r="AT2242" s="72"/>
      <c r="AU2242" s="72"/>
    </row>
    <row r="2243" spans="27:47" x14ac:dyDescent="0.2">
      <c r="AA2243" s="72"/>
      <c r="AB2243" s="72"/>
      <c r="AC2243" s="72"/>
      <c r="AD2243" s="72"/>
      <c r="AE2243" s="72"/>
      <c r="AF2243" s="128"/>
      <c r="AG2243" s="127"/>
      <c r="AN2243" s="72"/>
      <c r="AO2243" s="72"/>
      <c r="AP2243" s="72"/>
      <c r="AQ2243" s="72"/>
      <c r="AR2243" s="72"/>
      <c r="AS2243" s="72"/>
      <c r="AT2243" s="72"/>
      <c r="AU2243" s="72"/>
    </row>
    <row r="2244" spans="27:47" x14ac:dyDescent="0.2">
      <c r="AA2244" s="72"/>
      <c r="AB2244" s="72"/>
      <c r="AC2244" s="72"/>
      <c r="AD2244" s="72"/>
      <c r="AE2244" s="72"/>
      <c r="AF2244" s="128"/>
      <c r="AG2244" s="127"/>
      <c r="AN2244" s="72"/>
      <c r="AO2244" s="72"/>
      <c r="AP2244" s="72"/>
      <c r="AQ2244" s="72"/>
      <c r="AR2244" s="72"/>
      <c r="AS2244" s="72"/>
      <c r="AT2244" s="72"/>
      <c r="AU2244" s="72"/>
    </row>
    <row r="2245" spans="27:47" x14ac:dyDescent="0.2">
      <c r="AA2245" s="72"/>
      <c r="AB2245" s="72"/>
      <c r="AC2245" s="72"/>
      <c r="AD2245" s="72"/>
      <c r="AE2245" s="72"/>
      <c r="AF2245" s="128"/>
      <c r="AG2245" s="127"/>
      <c r="AN2245" s="72"/>
      <c r="AO2245" s="72"/>
      <c r="AP2245" s="72"/>
      <c r="AQ2245" s="72"/>
      <c r="AR2245" s="72"/>
      <c r="AS2245" s="72"/>
      <c r="AT2245" s="72"/>
      <c r="AU2245" s="72"/>
    </row>
    <row r="2246" spans="27:47" x14ac:dyDescent="0.2">
      <c r="AA2246" s="72"/>
      <c r="AB2246" s="72"/>
      <c r="AC2246" s="72"/>
      <c r="AD2246" s="72"/>
      <c r="AE2246" s="72"/>
      <c r="AF2246" s="128"/>
      <c r="AG2246" s="127"/>
      <c r="AN2246" s="72"/>
      <c r="AO2246" s="72"/>
      <c r="AP2246" s="72"/>
      <c r="AQ2246" s="72"/>
      <c r="AR2246" s="72"/>
      <c r="AS2246" s="72"/>
      <c r="AT2246" s="72"/>
      <c r="AU2246" s="72"/>
    </row>
    <row r="2247" spans="27:47" x14ac:dyDescent="0.2">
      <c r="AA2247" s="72"/>
      <c r="AB2247" s="72"/>
      <c r="AC2247" s="72"/>
      <c r="AD2247" s="72"/>
      <c r="AE2247" s="72"/>
      <c r="AF2247" s="128"/>
      <c r="AG2247" s="127"/>
      <c r="AN2247" s="72"/>
      <c r="AO2247" s="72"/>
      <c r="AP2247" s="72"/>
      <c r="AQ2247" s="72"/>
      <c r="AR2247" s="72"/>
      <c r="AS2247" s="72"/>
      <c r="AT2247" s="72"/>
      <c r="AU2247" s="72"/>
    </row>
    <row r="2248" spans="27:47" x14ac:dyDescent="0.2">
      <c r="AA2248" s="72"/>
      <c r="AB2248" s="72"/>
      <c r="AC2248" s="72"/>
      <c r="AD2248" s="72"/>
      <c r="AE2248" s="72"/>
      <c r="AF2248" s="128"/>
      <c r="AG2248" s="127"/>
      <c r="AN2248" s="72"/>
      <c r="AO2248" s="72"/>
      <c r="AP2248" s="72"/>
      <c r="AQ2248" s="72"/>
      <c r="AR2248" s="72"/>
      <c r="AS2248" s="72"/>
      <c r="AT2248" s="72"/>
      <c r="AU2248" s="72"/>
    </row>
    <row r="2249" spans="27:47" x14ac:dyDescent="0.2">
      <c r="AA2249" s="72"/>
      <c r="AB2249" s="72"/>
      <c r="AC2249" s="72"/>
      <c r="AD2249" s="72"/>
      <c r="AE2249" s="72"/>
      <c r="AF2249" s="128"/>
      <c r="AG2249" s="127"/>
      <c r="AN2249" s="72"/>
      <c r="AO2249" s="72"/>
      <c r="AP2249" s="72"/>
      <c r="AQ2249" s="72"/>
      <c r="AR2249" s="72"/>
      <c r="AS2249" s="72"/>
      <c r="AT2249" s="72"/>
      <c r="AU2249" s="72"/>
    </row>
    <row r="2250" spans="27:47" x14ac:dyDescent="0.2">
      <c r="AA2250" s="72"/>
      <c r="AB2250" s="72"/>
      <c r="AC2250" s="72"/>
      <c r="AD2250" s="72"/>
      <c r="AE2250" s="72"/>
      <c r="AF2250" s="128"/>
      <c r="AG2250" s="127"/>
      <c r="AN2250" s="72"/>
      <c r="AO2250" s="72"/>
      <c r="AP2250" s="72"/>
      <c r="AQ2250" s="72"/>
      <c r="AR2250" s="72"/>
      <c r="AS2250" s="72"/>
      <c r="AT2250" s="72"/>
      <c r="AU2250" s="72"/>
    </row>
    <row r="2251" spans="27:47" x14ac:dyDescent="0.2">
      <c r="AA2251" s="72"/>
      <c r="AB2251" s="72"/>
      <c r="AC2251" s="72"/>
      <c r="AD2251" s="72"/>
      <c r="AE2251" s="72"/>
      <c r="AF2251" s="128"/>
      <c r="AG2251" s="127"/>
      <c r="AN2251" s="72"/>
      <c r="AO2251" s="72"/>
      <c r="AP2251" s="72"/>
      <c r="AQ2251" s="72"/>
      <c r="AR2251" s="72"/>
      <c r="AS2251" s="72"/>
      <c r="AT2251" s="72"/>
      <c r="AU2251" s="72"/>
    </row>
    <row r="2252" spans="27:47" x14ac:dyDescent="0.2">
      <c r="AA2252" s="72"/>
      <c r="AB2252" s="72"/>
      <c r="AC2252" s="72"/>
      <c r="AD2252" s="72"/>
      <c r="AE2252" s="72"/>
      <c r="AF2252" s="128"/>
      <c r="AG2252" s="127"/>
      <c r="AN2252" s="72"/>
      <c r="AO2252" s="72"/>
      <c r="AP2252" s="72"/>
      <c r="AQ2252" s="72"/>
      <c r="AR2252" s="72"/>
      <c r="AS2252" s="72"/>
      <c r="AT2252" s="72"/>
      <c r="AU2252" s="72"/>
    </row>
    <row r="2253" spans="27:47" x14ac:dyDescent="0.2">
      <c r="AA2253" s="72"/>
      <c r="AB2253" s="72"/>
      <c r="AC2253" s="72"/>
      <c r="AD2253" s="72"/>
      <c r="AE2253" s="72"/>
      <c r="AF2253" s="128"/>
      <c r="AG2253" s="127"/>
      <c r="AN2253" s="72"/>
      <c r="AO2253" s="72"/>
      <c r="AP2253" s="72"/>
      <c r="AQ2253" s="72"/>
      <c r="AR2253" s="72"/>
      <c r="AS2253" s="72"/>
      <c r="AT2253" s="72"/>
      <c r="AU2253" s="72"/>
    </row>
    <row r="2254" spans="27:47" x14ac:dyDescent="0.2">
      <c r="AA2254" s="72"/>
      <c r="AB2254" s="72"/>
      <c r="AC2254" s="72"/>
      <c r="AD2254" s="72"/>
      <c r="AE2254" s="72"/>
      <c r="AF2254" s="128"/>
      <c r="AG2254" s="127"/>
      <c r="AN2254" s="72"/>
      <c r="AO2254" s="72"/>
      <c r="AP2254" s="72"/>
      <c r="AQ2254" s="72"/>
      <c r="AR2254" s="72"/>
      <c r="AS2254" s="72"/>
      <c r="AT2254" s="72"/>
      <c r="AU2254" s="72"/>
    </row>
    <row r="2255" spans="27:47" x14ac:dyDescent="0.2">
      <c r="AA2255" s="72"/>
      <c r="AB2255" s="72"/>
      <c r="AC2255" s="72"/>
      <c r="AD2255" s="72"/>
      <c r="AE2255" s="72"/>
      <c r="AF2255" s="128"/>
      <c r="AG2255" s="127"/>
      <c r="AN2255" s="72"/>
      <c r="AO2255" s="72"/>
      <c r="AP2255" s="72"/>
      <c r="AQ2255" s="72"/>
      <c r="AR2255" s="72"/>
      <c r="AS2255" s="72"/>
      <c r="AT2255" s="72"/>
      <c r="AU2255" s="72"/>
    </row>
    <row r="2256" spans="27:47" x14ac:dyDescent="0.2">
      <c r="AA2256" s="72"/>
      <c r="AB2256" s="72"/>
      <c r="AC2256" s="72"/>
      <c r="AD2256" s="72"/>
      <c r="AE2256" s="72"/>
      <c r="AF2256" s="128"/>
      <c r="AG2256" s="127"/>
      <c r="AN2256" s="72"/>
      <c r="AO2256" s="72"/>
      <c r="AP2256" s="72"/>
      <c r="AQ2256" s="72"/>
      <c r="AR2256" s="72"/>
      <c r="AS2256" s="72"/>
      <c r="AT2256" s="72"/>
      <c r="AU2256" s="72"/>
    </row>
    <row r="2257" spans="27:47" x14ac:dyDescent="0.2">
      <c r="AA2257" s="72"/>
      <c r="AB2257" s="72"/>
      <c r="AC2257" s="72"/>
      <c r="AD2257" s="72"/>
      <c r="AE2257" s="72"/>
      <c r="AF2257" s="128"/>
      <c r="AG2257" s="127"/>
      <c r="AN2257" s="72"/>
      <c r="AO2257" s="72"/>
      <c r="AP2257" s="72"/>
      <c r="AQ2257" s="72"/>
      <c r="AR2257" s="72"/>
      <c r="AS2257" s="72"/>
      <c r="AT2257" s="72"/>
      <c r="AU2257" s="72"/>
    </row>
    <row r="2258" spans="27:47" x14ac:dyDescent="0.2">
      <c r="AA2258" s="72"/>
      <c r="AB2258" s="72"/>
      <c r="AC2258" s="72"/>
      <c r="AD2258" s="72"/>
      <c r="AE2258" s="72"/>
      <c r="AF2258" s="128"/>
      <c r="AG2258" s="127"/>
      <c r="AN2258" s="72"/>
      <c r="AO2258" s="72"/>
      <c r="AP2258" s="72"/>
      <c r="AQ2258" s="72"/>
      <c r="AR2258" s="72"/>
      <c r="AS2258" s="72"/>
      <c r="AT2258" s="72"/>
      <c r="AU2258" s="72"/>
    </row>
    <row r="2259" spans="27:47" x14ac:dyDescent="0.2">
      <c r="AA2259" s="72"/>
      <c r="AB2259" s="72"/>
      <c r="AC2259" s="72"/>
      <c r="AD2259" s="72"/>
      <c r="AE2259" s="72"/>
      <c r="AF2259" s="128"/>
      <c r="AG2259" s="127"/>
      <c r="AN2259" s="72"/>
      <c r="AO2259" s="72"/>
      <c r="AP2259" s="72"/>
      <c r="AQ2259" s="72"/>
      <c r="AR2259" s="72"/>
      <c r="AS2259" s="72"/>
      <c r="AT2259" s="72"/>
      <c r="AU2259" s="72"/>
    </row>
    <row r="2260" spans="27:47" x14ac:dyDescent="0.2">
      <c r="AA2260" s="72"/>
      <c r="AB2260" s="72"/>
      <c r="AC2260" s="72"/>
      <c r="AD2260" s="72"/>
      <c r="AE2260" s="72"/>
      <c r="AF2260" s="128"/>
      <c r="AG2260" s="127"/>
      <c r="AN2260" s="72"/>
      <c r="AO2260" s="72"/>
      <c r="AP2260" s="72"/>
      <c r="AQ2260" s="72"/>
      <c r="AR2260" s="72"/>
      <c r="AS2260" s="72"/>
      <c r="AT2260" s="72"/>
      <c r="AU2260" s="72"/>
    </row>
    <row r="2261" spans="27:47" x14ac:dyDescent="0.2">
      <c r="AA2261" s="72"/>
      <c r="AB2261" s="72"/>
      <c r="AC2261" s="72"/>
      <c r="AD2261" s="72"/>
      <c r="AE2261" s="72"/>
      <c r="AF2261" s="128"/>
      <c r="AG2261" s="127"/>
      <c r="AN2261" s="72"/>
      <c r="AO2261" s="72"/>
      <c r="AP2261" s="72"/>
      <c r="AQ2261" s="72"/>
      <c r="AR2261" s="72"/>
      <c r="AS2261" s="72"/>
      <c r="AT2261" s="72"/>
      <c r="AU2261" s="72"/>
    </row>
    <row r="2262" spans="27:47" x14ac:dyDescent="0.2">
      <c r="AA2262" s="72"/>
      <c r="AB2262" s="72"/>
      <c r="AC2262" s="72"/>
      <c r="AD2262" s="72"/>
      <c r="AE2262" s="72"/>
      <c r="AF2262" s="128"/>
      <c r="AG2262" s="127"/>
      <c r="AN2262" s="72"/>
      <c r="AO2262" s="72"/>
      <c r="AP2262" s="72"/>
      <c r="AQ2262" s="72"/>
      <c r="AR2262" s="72"/>
      <c r="AS2262" s="72"/>
      <c r="AT2262" s="72"/>
      <c r="AU2262" s="72"/>
    </row>
    <row r="2263" spans="27:47" x14ac:dyDescent="0.2">
      <c r="AA2263" s="72"/>
      <c r="AB2263" s="72"/>
      <c r="AC2263" s="72"/>
      <c r="AD2263" s="72"/>
      <c r="AE2263" s="72"/>
      <c r="AF2263" s="128"/>
      <c r="AG2263" s="127"/>
      <c r="AN2263" s="72"/>
      <c r="AO2263" s="72"/>
      <c r="AP2263" s="72"/>
      <c r="AQ2263" s="72"/>
      <c r="AR2263" s="72"/>
      <c r="AS2263" s="72"/>
      <c r="AT2263" s="72"/>
      <c r="AU2263" s="72"/>
    </row>
    <row r="2264" spans="27:47" x14ac:dyDescent="0.2">
      <c r="AA2264" s="72"/>
      <c r="AB2264" s="72"/>
      <c r="AC2264" s="72"/>
      <c r="AD2264" s="72"/>
      <c r="AE2264" s="72"/>
      <c r="AF2264" s="128"/>
      <c r="AG2264" s="127"/>
      <c r="AN2264" s="72"/>
      <c r="AO2264" s="72"/>
      <c r="AP2264" s="72"/>
      <c r="AQ2264" s="72"/>
      <c r="AR2264" s="72"/>
      <c r="AS2264" s="72"/>
      <c r="AT2264" s="72"/>
      <c r="AU2264" s="72"/>
    </row>
    <row r="2265" spans="27:47" x14ac:dyDescent="0.2">
      <c r="AA2265" s="72"/>
      <c r="AB2265" s="72"/>
      <c r="AC2265" s="72"/>
      <c r="AD2265" s="72"/>
      <c r="AE2265" s="72"/>
      <c r="AF2265" s="128"/>
      <c r="AG2265" s="127"/>
      <c r="AN2265" s="72"/>
      <c r="AO2265" s="72"/>
      <c r="AP2265" s="72"/>
      <c r="AQ2265" s="72"/>
      <c r="AR2265" s="72"/>
      <c r="AS2265" s="72"/>
      <c r="AT2265" s="72"/>
      <c r="AU2265" s="72"/>
    </row>
    <row r="2266" spans="27:47" x14ac:dyDescent="0.2">
      <c r="AA2266" s="72"/>
      <c r="AB2266" s="72"/>
      <c r="AC2266" s="72"/>
      <c r="AD2266" s="72"/>
      <c r="AE2266" s="72"/>
      <c r="AF2266" s="128"/>
      <c r="AG2266" s="127"/>
      <c r="AN2266" s="72"/>
      <c r="AO2266" s="72"/>
      <c r="AP2266" s="72"/>
      <c r="AQ2266" s="72"/>
      <c r="AR2266" s="72"/>
      <c r="AS2266" s="72"/>
      <c r="AT2266" s="72"/>
      <c r="AU2266" s="72"/>
    </row>
    <row r="2267" spans="27:47" x14ac:dyDescent="0.2">
      <c r="AA2267" s="72"/>
      <c r="AB2267" s="72"/>
      <c r="AC2267" s="72"/>
      <c r="AD2267" s="72"/>
      <c r="AE2267" s="72"/>
      <c r="AF2267" s="128"/>
      <c r="AG2267" s="127"/>
      <c r="AN2267" s="72"/>
      <c r="AO2267" s="72"/>
      <c r="AP2267" s="72"/>
      <c r="AQ2267" s="72"/>
      <c r="AR2267" s="72"/>
      <c r="AS2267" s="72"/>
      <c r="AT2267" s="72"/>
      <c r="AU2267" s="72"/>
    </row>
    <row r="2268" spans="27:47" x14ac:dyDescent="0.2">
      <c r="AA2268" s="72"/>
      <c r="AB2268" s="72"/>
      <c r="AC2268" s="72"/>
      <c r="AD2268" s="72"/>
      <c r="AE2268" s="72"/>
      <c r="AF2268" s="128"/>
      <c r="AG2268" s="127"/>
      <c r="AN2268" s="72"/>
      <c r="AO2268" s="72"/>
      <c r="AP2268" s="72"/>
      <c r="AQ2268" s="72"/>
      <c r="AR2268" s="72"/>
      <c r="AS2268" s="72"/>
      <c r="AT2268" s="72"/>
      <c r="AU2268" s="72"/>
    </row>
    <row r="2269" spans="27:47" x14ac:dyDescent="0.2">
      <c r="AA2269" s="72"/>
      <c r="AB2269" s="72"/>
      <c r="AC2269" s="72"/>
      <c r="AD2269" s="72"/>
      <c r="AE2269" s="72"/>
      <c r="AF2269" s="128"/>
      <c r="AG2269" s="127"/>
      <c r="AN2269" s="72"/>
      <c r="AO2269" s="72"/>
      <c r="AP2269" s="72"/>
      <c r="AQ2269" s="72"/>
      <c r="AR2269" s="72"/>
      <c r="AS2269" s="72"/>
      <c r="AT2269" s="72"/>
      <c r="AU2269" s="72"/>
    </row>
    <row r="2270" spans="27:47" x14ac:dyDescent="0.2">
      <c r="AA2270" s="72"/>
      <c r="AB2270" s="72"/>
      <c r="AC2270" s="72"/>
      <c r="AD2270" s="72"/>
      <c r="AE2270" s="72"/>
      <c r="AF2270" s="128"/>
      <c r="AG2270" s="127"/>
      <c r="AN2270" s="72"/>
      <c r="AO2270" s="72"/>
      <c r="AP2270" s="72"/>
      <c r="AQ2270" s="72"/>
      <c r="AR2270" s="72"/>
      <c r="AS2270" s="72"/>
      <c r="AT2270" s="72"/>
      <c r="AU2270" s="72"/>
    </row>
    <row r="2271" spans="27:47" x14ac:dyDescent="0.2">
      <c r="AA2271" s="72"/>
      <c r="AB2271" s="72"/>
      <c r="AC2271" s="72"/>
      <c r="AD2271" s="72"/>
      <c r="AE2271" s="72"/>
      <c r="AF2271" s="128"/>
      <c r="AG2271" s="127"/>
      <c r="AN2271" s="72"/>
      <c r="AO2271" s="72"/>
      <c r="AP2271" s="72"/>
      <c r="AQ2271" s="72"/>
      <c r="AR2271" s="72"/>
      <c r="AS2271" s="72"/>
      <c r="AT2271" s="72"/>
      <c r="AU2271" s="72"/>
    </row>
    <row r="2272" spans="27:47" x14ac:dyDescent="0.2">
      <c r="AA2272" s="72"/>
      <c r="AB2272" s="72"/>
      <c r="AC2272" s="72"/>
      <c r="AD2272" s="72"/>
      <c r="AE2272" s="72"/>
      <c r="AF2272" s="128"/>
      <c r="AG2272" s="127"/>
      <c r="AN2272" s="72"/>
      <c r="AO2272" s="72"/>
      <c r="AP2272" s="72"/>
      <c r="AQ2272" s="72"/>
      <c r="AR2272" s="72"/>
      <c r="AS2272" s="72"/>
      <c r="AT2272" s="72"/>
      <c r="AU2272" s="72"/>
    </row>
    <row r="2273" spans="27:47" x14ac:dyDescent="0.2">
      <c r="AA2273" s="72"/>
      <c r="AB2273" s="72"/>
      <c r="AC2273" s="72"/>
      <c r="AD2273" s="72"/>
      <c r="AE2273" s="72"/>
      <c r="AF2273" s="128"/>
      <c r="AG2273" s="127"/>
      <c r="AN2273" s="72"/>
      <c r="AO2273" s="72"/>
      <c r="AP2273" s="72"/>
      <c r="AQ2273" s="72"/>
      <c r="AR2273" s="72"/>
      <c r="AS2273" s="72"/>
      <c r="AT2273" s="72"/>
      <c r="AU2273" s="72"/>
    </row>
    <row r="2274" spans="27:47" x14ac:dyDescent="0.2">
      <c r="AA2274" s="72"/>
      <c r="AB2274" s="72"/>
      <c r="AC2274" s="72"/>
      <c r="AD2274" s="72"/>
      <c r="AE2274" s="72"/>
      <c r="AF2274" s="128"/>
      <c r="AG2274" s="127"/>
      <c r="AN2274" s="72"/>
      <c r="AO2274" s="72"/>
      <c r="AP2274" s="72"/>
      <c r="AQ2274" s="72"/>
      <c r="AR2274" s="72"/>
      <c r="AS2274" s="72"/>
      <c r="AT2274" s="72"/>
      <c r="AU2274" s="72"/>
    </row>
    <row r="2275" spans="27:47" x14ac:dyDescent="0.2">
      <c r="AA2275" s="72"/>
      <c r="AB2275" s="72"/>
      <c r="AC2275" s="72"/>
      <c r="AD2275" s="72"/>
      <c r="AE2275" s="72"/>
      <c r="AF2275" s="128"/>
      <c r="AG2275" s="127"/>
      <c r="AN2275" s="72"/>
      <c r="AO2275" s="72"/>
      <c r="AP2275" s="72"/>
      <c r="AQ2275" s="72"/>
      <c r="AR2275" s="72"/>
      <c r="AS2275" s="72"/>
      <c r="AT2275" s="72"/>
      <c r="AU2275" s="72"/>
    </row>
    <row r="2276" spans="27:47" x14ac:dyDescent="0.2">
      <c r="AA2276" s="72"/>
      <c r="AB2276" s="72"/>
      <c r="AC2276" s="72"/>
      <c r="AD2276" s="72"/>
      <c r="AE2276" s="72"/>
      <c r="AF2276" s="128"/>
      <c r="AG2276" s="127"/>
      <c r="AN2276" s="72"/>
      <c r="AO2276" s="72"/>
      <c r="AP2276" s="72"/>
      <c r="AQ2276" s="72"/>
      <c r="AR2276" s="72"/>
      <c r="AS2276" s="72"/>
      <c r="AT2276" s="72"/>
      <c r="AU2276" s="72"/>
    </row>
    <row r="2277" spans="27:47" x14ac:dyDescent="0.2">
      <c r="AA2277" s="72"/>
      <c r="AB2277" s="72"/>
      <c r="AC2277" s="72"/>
      <c r="AD2277" s="72"/>
      <c r="AE2277" s="72"/>
      <c r="AF2277" s="128"/>
      <c r="AG2277" s="127"/>
      <c r="AN2277" s="72"/>
      <c r="AO2277" s="72"/>
      <c r="AP2277" s="72"/>
      <c r="AQ2277" s="72"/>
      <c r="AR2277" s="72"/>
      <c r="AS2277" s="72"/>
      <c r="AT2277" s="72"/>
      <c r="AU2277" s="72"/>
    </row>
    <row r="2278" spans="27:47" x14ac:dyDescent="0.2">
      <c r="AA2278" s="72"/>
      <c r="AB2278" s="72"/>
      <c r="AC2278" s="72"/>
      <c r="AD2278" s="72"/>
      <c r="AE2278" s="72"/>
      <c r="AF2278" s="128"/>
      <c r="AG2278" s="127"/>
      <c r="AN2278" s="72"/>
      <c r="AO2278" s="72"/>
      <c r="AP2278" s="72"/>
      <c r="AQ2278" s="72"/>
      <c r="AR2278" s="72"/>
      <c r="AS2278" s="72"/>
      <c r="AT2278" s="72"/>
      <c r="AU2278" s="72"/>
    </row>
    <row r="2279" spans="27:47" x14ac:dyDescent="0.2">
      <c r="AA2279" s="72"/>
      <c r="AB2279" s="72"/>
      <c r="AC2279" s="72"/>
      <c r="AD2279" s="72"/>
      <c r="AE2279" s="72"/>
      <c r="AF2279" s="128"/>
      <c r="AG2279" s="127"/>
      <c r="AN2279" s="72"/>
      <c r="AO2279" s="72"/>
      <c r="AP2279" s="72"/>
      <c r="AQ2279" s="72"/>
      <c r="AR2279" s="72"/>
      <c r="AS2279" s="72"/>
      <c r="AT2279" s="72"/>
      <c r="AU2279" s="72"/>
    </row>
    <row r="2280" spans="27:47" x14ac:dyDescent="0.2">
      <c r="AA2280" s="72"/>
      <c r="AB2280" s="72"/>
      <c r="AC2280" s="72"/>
      <c r="AD2280" s="72"/>
      <c r="AE2280" s="72"/>
      <c r="AF2280" s="128"/>
      <c r="AG2280" s="127"/>
      <c r="AN2280" s="72"/>
      <c r="AO2280" s="72"/>
      <c r="AP2280" s="72"/>
      <c r="AQ2280" s="72"/>
      <c r="AR2280" s="72"/>
      <c r="AS2280" s="72"/>
      <c r="AT2280" s="72"/>
      <c r="AU2280" s="72"/>
    </row>
    <row r="2281" spans="27:47" x14ac:dyDescent="0.2">
      <c r="AA2281" s="72"/>
      <c r="AB2281" s="72"/>
      <c r="AC2281" s="72"/>
      <c r="AD2281" s="72"/>
      <c r="AE2281" s="72"/>
      <c r="AF2281" s="128"/>
      <c r="AG2281" s="127"/>
      <c r="AN2281" s="72"/>
      <c r="AO2281" s="72"/>
      <c r="AP2281" s="72"/>
      <c r="AQ2281" s="72"/>
      <c r="AR2281" s="72"/>
      <c r="AS2281" s="72"/>
      <c r="AT2281" s="72"/>
      <c r="AU2281" s="72"/>
    </row>
    <row r="2282" spans="27:47" x14ac:dyDescent="0.2">
      <c r="AA2282" s="72"/>
      <c r="AB2282" s="72"/>
      <c r="AC2282" s="72"/>
      <c r="AD2282" s="72"/>
      <c r="AE2282" s="72"/>
      <c r="AF2282" s="128"/>
      <c r="AG2282" s="127"/>
      <c r="AN2282" s="72"/>
      <c r="AO2282" s="72"/>
      <c r="AP2282" s="72"/>
      <c r="AQ2282" s="72"/>
      <c r="AR2282" s="72"/>
      <c r="AS2282" s="72"/>
      <c r="AT2282" s="72"/>
      <c r="AU2282" s="72"/>
    </row>
    <row r="2283" spans="27:47" x14ac:dyDescent="0.2">
      <c r="AA2283" s="72"/>
      <c r="AB2283" s="72"/>
      <c r="AC2283" s="72"/>
      <c r="AD2283" s="72"/>
      <c r="AE2283" s="72"/>
      <c r="AF2283" s="128"/>
      <c r="AG2283" s="127"/>
      <c r="AN2283" s="72"/>
      <c r="AO2283" s="72"/>
      <c r="AP2283" s="72"/>
      <c r="AQ2283" s="72"/>
      <c r="AR2283" s="72"/>
      <c r="AS2283" s="72"/>
      <c r="AT2283" s="72"/>
      <c r="AU2283" s="72"/>
    </row>
    <row r="2284" spans="27:47" x14ac:dyDescent="0.2">
      <c r="AA2284" s="72"/>
      <c r="AB2284" s="72"/>
      <c r="AC2284" s="72"/>
      <c r="AD2284" s="72"/>
      <c r="AE2284" s="72"/>
      <c r="AF2284" s="128"/>
      <c r="AG2284" s="127"/>
      <c r="AN2284" s="72"/>
      <c r="AO2284" s="72"/>
      <c r="AP2284" s="72"/>
      <c r="AQ2284" s="72"/>
      <c r="AR2284" s="72"/>
      <c r="AS2284" s="72"/>
      <c r="AT2284" s="72"/>
      <c r="AU2284" s="72"/>
    </row>
    <row r="2285" spans="27:47" x14ac:dyDescent="0.2">
      <c r="AA2285" s="72"/>
      <c r="AB2285" s="72"/>
      <c r="AC2285" s="72"/>
      <c r="AD2285" s="72"/>
      <c r="AE2285" s="72"/>
      <c r="AF2285" s="128"/>
      <c r="AG2285" s="127"/>
      <c r="AN2285" s="72"/>
      <c r="AO2285" s="72"/>
      <c r="AP2285" s="72"/>
      <c r="AQ2285" s="72"/>
      <c r="AR2285" s="72"/>
      <c r="AS2285" s="72"/>
      <c r="AT2285" s="72"/>
      <c r="AU2285" s="72"/>
    </row>
    <row r="2286" spans="27:47" x14ac:dyDescent="0.2">
      <c r="AA2286" s="72"/>
      <c r="AB2286" s="72"/>
      <c r="AC2286" s="72"/>
      <c r="AD2286" s="72"/>
      <c r="AE2286" s="72"/>
      <c r="AF2286" s="128"/>
      <c r="AG2286" s="127"/>
      <c r="AN2286" s="72"/>
      <c r="AO2286" s="72"/>
      <c r="AP2286" s="72"/>
      <c r="AQ2286" s="72"/>
      <c r="AR2286" s="72"/>
      <c r="AS2286" s="72"/>
      <c r="AT2286" s="72"/>
      <c r="AU2286" s="72"/>
    </row>
    <row r="2287" spans="27:47" x14ac:dyDescent="0.2">
      <c r="AA2287" s="72"/>
      <c r="AB2287" s="72"/>
      <c r="AC2287" s="72"/>
      <c r="AD2287" s="72"/>
      <c r="AE2287" s="72"/>
      <c r="AF2287" s="128"/>
      <c r="AG2287" s="127"/>
      <c r="AN2287" s="72"/>
      <c r="AO2287" s="72"/>
      <c r="AP2287" s="72"/>
      <c r="AQ2287" s="72"/>
      <c r="AR2287" s="72"/>
      <c r="AS2287" s="72"/>
      <c r="AT2287" s="72"/>
      <c r="AU2287" s="72"/>
    </row>
    <row r="2288" spans="27:47" x14ac:dyDescent="0.2">
      <c r="AA2288" s="72"/>
      <c r="AB2288" s="72"/>
      <c r="AC2288" s="72"/>
      <c r="AD2288" s="72"/>
      <c r="AE2288" s="72"/>
      <c r="AF2288" s="128"/>
      <c r="AG2288" s="127"/>
      <c r="AN2288" s="72"/>
      <c r="AO2288" s="72"/>
      <c r="AP2288" s="72"/>
      <c r="AQ2288" s="72"/>
      <c r="AR2288" s="72"/>
      <c r="AS2288" s="72"/>
      <c r="AT2288" s="72"/>
      <c r="AU2288" s="72"/>
    </row>
    <row r="2289" spans="27:47" x14ac:dyDescent="0.2">
      <c r="AA2289" s="72"/>
      <c r="AB2289" s="72"/>
      <c r="AC2289" s="72"/>
      <c r="AD2289" s="72"/>
      <c r="AE2289" s="72"/>
      <c r="AF2289" s="128"/>
      <c r="AG2289" s="127"/>
      <c r="AN2289" s="72"/>
      <c r="AO2289" s="72"/>
      <c r="AP2289" s="72"/>
      <c r="AQ2289" s="72"/>
      <c r="AR2289" s="72"/>
      <c r="AS2289" s="72"/>
      <c r="AT2289" s="72"/>
      <c r="AU2289" s="72"/>
    </row>
    <row r="2290" spans="27:47" x14ac:dyDescent="0.2">
      <c r="AA2290" s="72"/>
      <c r="AB2290" s="72"/>
      <c r="AC2290" s="72"/>
      <c r="AD2290" s="72"/>
      <c r="AE2290" s="72"/>
      <c r="AF2290" s="128"/>
      <c r="AG2290" s="127"/>
      <c r="AN2290" s="72"/>
      <c r="AO2290" s="72"/>
      <c r="AP2290" s="72"/>
      <c r="AQ2290" s="72"/>
      <c r="AR2290" s="72"/>
      <c r="AS2290" s="72"/>
      <c r="AT2290" s="72"/>
      <c r="AU2290" s="72"/>
    </row>
    <row r="2291" spans="27:47" x14ac:dyDescent="0.2">
      <c r="AA2291" s="72"/>
      <c r="AB2291" s="72"/>
      <c r="AC2291" s="72"/>
      <c r="AD2291" s="72"/>
      <c r="AE2291" s="72"/>
      <c r="AF2291" s="128"/>
      <c r="AG2291" s="127"/>
      <c r="AN2291" s="72"/>
      <c r="AO2291" s="72"/>
      <c r="AP2291" s="72"/>
      <c r="AQ2291" s="72"/>
      <c r="AR2291" s="72"/>
      <c r="AS2291" s="72"/>
      <c r="AT2291" s="72"/>
      <c r="AU2291" s="72"/>
    </row>
    <row r="2292" spans="27:47" x14ac:dyDescent="0.2">
      <c r="AA2292" s="72"/>
      <c r="AB2292" s="72"/>
      <c r="AC2292" s="72"/>
      <c r="AD2292" s="72"/>
      <c r="AE2292" s="72"/>
      <c r="AF2292" s="128"/>
      <c r="AG2292" s="127"/>
      <c r="AN2292" s="72"/>
      <c r="AO2292" s="72"/>
      <c r="AP2292" s="72"/>
      <c r="AQ2292" s="72"/>
      <c r="AR2292" s="72"/>
      <c r="AS2292" s="72"/>
      <c r="AT2292" s="72"/>
      <c r="AU2292" s="72"/>
    </row>
    <row r="2293" spans="27:47" x14ac:dyDescent="0.2">
      <c r="AA2293" s="72"/>
      <c r="AB2293" s="72"/>
      <c r="AC2293" s="72"/>
      <c r="AD2293" s="72"/>
      <c r="AE2293" s="72"/>
      <c r="AF2293" s="128"/>
      <c r="AG2293" s="127"/>
      <c r="AN2293" s="72"/>
      <c r="AO2293" s="72"/>
      <c r="AP2293" s="72"/>
      <c r="AQ2293" s="72"/>
      <c r="AR2293" s="72"/>
      <c r="AS2293" s="72"/>
      <c r="AT2293" s="72"/>
      <c r="AU2293" s="72"/>
    </row>
    <row r="2294" spans="27:47" x14ac:dyDescent="0.2">
      <c r="AA2294" s="72"/>
      <c r="AB2294" s="72"/>
      <c r="AC2294" s="72"/>
      <c r="AD2294" s="72"/>
      <c r="AE2294" s="72"/>
      <c r="AF2294" s="128"/>
      <c r="AG2294" s="127"/>
      <c r="AN2294" s="72"/>
      <c r="AO2294" s="72"/>
      <c r="AP2294" s="72"/>
      <c r="AQ2294" s="72"/>
      <c r="AR2294" s="72"/>
      <c r="AS2294" s="72"/>
      <c r="AT2294" s="72"/>
      <c r="AU2294" s="72"/>
    </row>
    <row r="2295" spans="27:47" x14ac:dyDescent="0.2">
      <c r="AA2295" s="72"/>
      <c r="AB2295" s="72"/>
      <c r="AC2295" s="72"/>
      <c r="AD2295" s="72"/>
      <c r="AE2295" s="72"/>
      <c r="AF2295" s="128"/>
      <c r="AG2295" s="127"/>
      <c r="AN2295" s="72"/>
      <c r="AO2295" s="72"/>
      <c r="AP2295" s="72"/>
      <c r="AQ2295" s="72"/>
      <c r="AR2295" s="72"/>
      <c r="AS2295" s="72"/>
      <c r="AT2295" s="72"/>
      <c r="AU2295" s="72"/>
    </row>
    <row r="2296" spans="27:47" x14ac:dyDescent="0.2">
      <c r="AA2296" s="72"/>
      <c r="AB2296" s="72"/>
      <c r="AC2296" s="72"/>
      <c r="AD2296" s="72"/>
      <c r="AE2296" s="72"/>
      <c r="AF2296" s="128"/>
      <c r="AG2296" s="127"/>
      <c r="AN2296" s="72"/>
      <c r="AO2296" s="72"/>
      <c r="AP2296" s="72"/>
      <c r="AQ2296" s="72"/>
      <c r="AR2296" s="72"/>
      <c r="AS2296" s="72"/>
      <c r="AT2296" s="72"/>
      <c r="AU2296" s="72"/>
    </row>
    <row r="2297" spans="27:47" x14ac:dyDescent="0.2">
      <c r="AA2297" s="72"/>
      <c r="AB2297" s="72"/>
      <c r="AC2297" s="72"/>
      <c r="AD2297" s="72"/>
      <c r="AE2297" s="72"/>
      <c r="AF2297" s="128"/>
      <c r="AG2297" s="127"/>
      <c r="AN2297" s="72"/>
      <c r="AO2297" s="72"/>
      <c r="AP2297" s="72"/>
      <c r="AQ2297" s="72"/>
      <c r="AR2297" s="72"/>
      <c r="AS2297" s="72"/>
      <c r="AT2297" s="72"/>
      <c r="AU2297" s="72"/>
    </row>
    <row r="2298" spans="27:47" x14ac:dyDescent="0.2">
      <c r="AA2298" s="72"/>
      <c r="AB2298" s="72"/>
      <c r="AC2298" s="72"/>
      <c r="AD2298" s="72"/>
      <c r="AE2298" s="72"/>
      <c r="AF2298" s="128"/>
      <c r="AG2298" s="127"/>
      <c r="AN2298" s="72"/>
      <c r="AO2298" s="72"/>
      <c r="AP2298" s="72"/>
      <c r="AQ2298" s="72"/>
      <c r="AR2298" s="72"/>
      <c r="AS2298" s="72"/>
      <c r="AT2298" s="72"/>
      <c r="AU2298" s="72"/>
    </row>
    <row r="2299" spans="27:47" x14ac:dyDescent="0.2">
      <c r="AA2299" s="72"/>
      <c r="AB2299" s="72"/>
      <c r="AC2299" s="72"/>
      <c r="AD2299" s="72"/>
      <c r="AE2299" s="72"/>
      <c r="AF2299" s="128"/>
      <c r="AG2299" s="127"/>
      <c r="AN2299" s="72"/>
      <c r="AO2299" s="72"/>
      <c r="AP2299" s="72"/>
      <c r="AQ2299" s="72"/>
      <c r="AR2299" s="72"/>
      <c r="AS2299" s="72"/>
      <c r="AT2299" s="72"/>
      <c r="AU2299" s="72"/>
    </row>
    <row r="2300" spans="27:47" x14ac:dyDescent="0.2">
      <c r="AA2300" s="72"/>
      <c r="AB2300" s="72"/>
      <c r="AC2300" s="72"/>
      <c r="AD2300" s="72"/>
      <c r="AE2300" s="72"/>
      <c r="AF2300" s="128"/>
      <c r="AG2300" s="127"/>
      <c r="AN2300" s="72"/>
      <c r="AO2300" s="72"/>
      <c r="AP2300" s="72"/>
      <c r="AQ2300" s="72"/>
      <c r="AR2300" s="72"/>
      <c r="AS2300" s="72"/>
      <c r="AT2300" s="72"/>
      <c r="AU2300" s="72"/>
    </row>
    <row r="2301" spans="27:47" x14ac:dyDescent="0.2">
      <c r="AA2301" s="72"/>
      <c r="AB2301" s="72"/>
      <c r="AC2301" s="72"/>
      <c r="AD2301" s="72"/>
      <c r="AE2301" s="72"/>
      <c r="AF2301" s="128"/>
      <c r="AG2301" s="127"/>
      <c r="AN2301" s="72"/>
      <c r="AO2301" s="72"/>
      <c r="AP2301" s="72"/>
      <c r="AQ2301" s="72"/>
      <c r="AR2301" s="72"/>
      <c r="AS2301" s="72"/>
      <c r="AT2301" s="72"/>
      <c r="AU2301" s="72"/>
    </row>
    <row r="2302" spans="27:47" x14ac:dyDescent="0.2">
      <c r="AA2302" s="72"/>
      <c r="AB2302" s="72"/>
      <c r="AC2302" s="72"/>
      <c r="AD2302" s="72"/>
      <c r="AE2302" s="72"/>
      <c r="AF2302" s="128"/>
      <c r="AG2302" s="127"/>
      <c r="AN2302" s="72"/>
      <c r="AO2302" s="72"/>
      <c r="AP2302" s="72"/>
      <c r="AQ2302" s="72"/>
      <c r="AR2302" s="72"/>
      <c r="AS2302" s="72"/>
      <c r="AT2302" s="72"/>
      <c r="AU2302" s="72"/>
    </row>
    <row r="2303" spans="27:47" x14ac:dyDescent="0.2">
      <c r="AA2303" s="72"/>
      <c r="AB2303" s="72"/>
      <c r="AC2303" s="72"/>
      <c r="AD2303" s="72"/>
      <c r="AE2303" s="72"/>
      <c r="AF2303" s="128"/>
      <c r="AG2303" s="127"/>
      <c r="AN2303" s="72"/>
      <c r="AO2303" s="72"/>
      <c r="AP2303" s="72"/>
      <c r="AQ2303" s="72"/>
      <c r="AR2303" s="72"/>
      <c r="AS2303" s="72"/>
      <c r="AT2303" s="72"/>
      <c r="AU2303" s="72"/>
    </row>
    <row r="2304" spans="27:47" x14ac:dyDescent="0.2">
      <c r="AA2304" s="72"/>
      <c r="AB2304" s="72"/>
      <c r="AC2304" s="72"/>
      <c r="AD2304" s="72"/>
      <c r="AE2304" s="72"/>
      <c r="AF2304" s="128"/>
      <c r="AG2304" s="127"/>
      <c r="AN2304" s="72"/>
      <c r="AO2304" s="72"/>
      <c r="AP2304" s="72"/>
      <c r="AQ2304" s="72"/>
      <c r="AR2304" s="72"/>
      <c r="AS2304" s="72"/>
      <c r="AT2304" s="72"/>
      <c r="AU2304" s="72"/>
    </row>
    <row r="2305" spans="27:47" x14ac:dyDescent="0.2">
      <c r="AA2305" s="72"/>
      <c r="AB2305" s="72"/>
      <c r="AC2305" s="72"/>
      <c r="AD2305" s="72"/>
      <c r="AE2305" s="72"/>
      <c r="AF2305" s="128"/>
      <c r="AG2305" s="127"/>
      <c r="AN2305" s="72"/>
      <c r="AO2305" s="72"/>
      <c r="AP2305" s="72"/>
      <c r="AQ2305" s="72"/>
      <c r="AR2305" s="72"/>
      <c r="AS2305" s="72"/>
      <c r="AT2305" s="72"/>
      <c r="AU2305" s="72"/>
    </row>
    <row r="2306" spans="27:47" x14ac:dyDescent="0.2">
      <c r="AA2306" s="72"/>
      <c r="AB2306" s="72"/>
      <c r="AC2306" s="72"/>
      <c r="AD2306" s="72"/>
      <c r="AE2306" s="72"/>
      <c r="AF2306" s="128"/>
      <c r="AG2306" s="127"/>
      <c r="AN2306" s="72"/>
      <c r="AO2306" s="72"/>
      <c r="AP2306" s="72"/>
      <c r="AQ2306" s="72"/>
      <c r="AR2306" s="72"/>
      <c r="AS2306" s="72"/>
      <c r="AT2306" s="72"/>
      <c r="AU2306" s="72"/>
    </row>
    <row r="2307" spans="27:47" x14ac:dyDescent="0.2">
      <c r="AA2307" s="72"/>
      <c r="AB2307" s="72"/>
      <c r="AC2307" s="72"/>
      <c r="AD2307" s="72"/>
      <c r="AE2307" s="72"/>
      <c r="AF2307" s="128"/>
      <c r="AG2307" s="127"/>
      <c r="AN2307" s="72"/>
      <c r="AO2307" s="72"/>
      <c r="AP2307" s="72"/>
      <c r="AQ2307" s="72"/>
      <c r="AR2307" s="72"/>
      <c r="AS2307" s="72"/>
      <c r="AT2307" s="72"/>
      <c r="AU2307" s="72"/>
    </row>
    <row r="2308" spans="27:47" x14ac:dyDescent="0.2">
      <c r="AA2308" s="72"/>
      <c r="AB2308" s="72"/>
      <c r="AC2308" s="72"/>
      <c r="AD2308" s="72"/>
      <c r="AE2308" s="72"/>
      <c r="AF2308" s="128"/>
      <c r="AG2308" s="127"/>
      <c r="AN2308" s="72"/>
      <c r="AO2308" s="72"/>
      <c r="AP2308" s="72"/>
      <c r="AQ2308" s="72"/>
      <c r="AR2308" s="72"/>
      <c r="AS2308" s="72"/>
      <c r="AT2308" s="72"/>
      <c r="AU2308" s="72"/>
    </row>
    <row r="2309" spans="27:47" x14ac:dyDescent="0.2">
      <c r="AA2309" s="72"/>
      <c r="AB2309" s="72"/>
      <c r="AC2309" s="72"/>
      <c r="AD2309" s="72"/>
      <c r="AE2309" s="72"/>
      <c r="AF2309" s="128"/>
      <c r="AG2309" s="127"/>
      <c r="AN2309" s="72"/>
      <c r="AO2309" s="72"/>
      <c r="AP2309" s="72"/>
      <c r="AQ2309" s="72"/>
      <c r="AR2309" s="72"/>
      <c r="AS2309" s="72"/>
      <c r="AT2309" s="72"/>
      <c r="AU2309" s="72"/>
    </row>
    <row r="2310" spans="27:47" x14ac:dyDescent="0.2">
      <c r="AA2310" s="72"/>
      <c r="AB2310" s="72"/>
      <c r="AC2310" s="72"/>
      <c r="AD2310" s="72"/>
      <c r="AE2310" s="72"/>
      <c r="AF2310" s="128"/>
      <c r="AG2310" s="127"/>
      <c r="AN2310" s="72"/>
      <c r="AO2310" s="72"/>
      <c r="AP2310" s="72"/>
      <c r="AQ2310" s="72"/>
      <c r="AR2310" s="72"/>
      <c r="AS2310" s="72"/>
      <c r="AT2310" s="72"/>
      <c r="AU2310" s="72"/>
    </row>
    <row r="2311" spans="27:47" x14ac:dyDescent="0.2">
      <c r="AA2311" s="72"/>
      <c r="AB2311" s="72"/>
      <c r="AC2311" s="72"/>
      <c r="AD2311" s="72"/>
      <c r="AE2311" s="72"/>
      <c r="AF2311" s="128"/>
      <c r="AG2311" s="127"/>
      <c r="AN2311" s="72"/>
      <c r="AO2311" s="72"/>
      <c r="AP2311" s="72"/>
      <c r="AQ2311" s="72"/>
      <c r="AR2311" s="72"/>
      <c r="AS2311" s="72"/>
      <c r="AT2311" s="72"/>
      <c r="AU2311" s="72"/>
    </row>
    <row r="2312" spans="27:47" x14ac:dyDescent="0.2">
      <c r="AA2312" s="72"/>
      <c r="AB2312" s="72"/>
      <c r="AC2312" s="72"/>
      <c r="AD2312" s="72"/>
      <c r="AE2312" s="72"/>
      <c r="AF2312" s="128"/>
      <c r="AG2312" s="127"/>
      <c r="AN2312" s="72"/>
      <c r="AO2312" s="72"/>
      <c r="AP2312" s="72"/>
      <c r="AQ2312" s="72"/>
      <c r="AR2312" s="72"/>
      <c r="AS2312" s="72"/>
      <c r="AT2312" s="72"/>
      <c r="AU2312" s="72"/>
    </row>
    <row r="2313" spans="27:47" x14ac:dyDescent="0.2">
      <c r="AA2313" s="72"/>
      <c r="AB2313" s="72"/>
      <c r="AC2313" s="72"/>
      <c r="AD2313" s="72"/>
      <c r="AE2313" s="72"/>
      <c r="AF2313" s="128"/>
      <c r="AG2313" s="127"/>
      <c r="AN2313" s="72"/>
      <c r="AO2313" s="72"/>
      <c r="AP2313" s="72"/>
      <c r="AQ2313" s="72"/>
      <c r="AR2313" s="72"/>
      <c r="AS2313" s="72"/>
      <c r="AT2313" s="72"/>
      <c r="AU2313" s="72"/>
    </row>
    <row r="2314" spans="27:47" x14ac:dyDescent="0.2">
      <c r="AA2314" s="72"/>
      <c r="AB2314" s="72"/>
      <c r="AC2314" s="72"/>
      <c r="AD2314" s="72"/>
      <c r="AE2314" s="72"/>
      <c r="AF2314" s="128"/>
      <c r="AG2314" s="127"/>
      <c r="AN2314" s="72"/>
      <c r="AO2314" s="72"/>
      <c r="AP2314" s="72"/>
      <c r="AQ2314" s="72"/>
      <c r="AR2314" s="72"/>
      <c r="AS2314" s="72"/>
      <c r="AT2314" s="72"/>
      <c r="AU2314" s="72"/>
    </row>
    <row r="2315" spans="27:47" x14ac:dyDescent="0.2">
      <c r="AA2315" s="72"/>
      <c r="AB2315" s="72"/>
      <c r="AC2315" s="72"/>
      <c r="AD2315" s="72"/>
      <c r="AE2315" s="72"/>
      <c r="AF2315" s="128"/>
      <c r="AG2315" s="127"/>
      <c r="AN2315" s="72"/>
      <c r="AO2315" s="72"/>
      <c r="AP2315" s="72"/>
      <c r="AQ2315" s="72"/>
      <c r="AR2315" s="72"/>
      <c r="AS2315" s="72"/>
      <c r="AT2315" s="72"/>
      <c r="AU2315" s="72"/>
    </row>
    <row r="2316" spans="27:47" x14ac:dyDescent="0.2">
      <c r="AA2316" s="72"/>
      <c r="AB2316" s="72"/>
      <c r="AC2316" s="72"/>
      <c r="AD2316" s="72"/>
      <c r="AE2316" s="72"/>
      <c r="AF2316" s="128"/>
      <c r="AG2316" s="127"/>
      <c r="AN2316" s="72"/>
      <c r="AO2316" s="72"/>
      <c r="AP2316" s="72"/>
      <c r="AQ2316" s="72"/>
      <c r="AR2316" s="72"/>
      <c r="AS2316" s="72"/>
      <c r="AT2316" s="72"/>
      <c r="AU2316" s="72"/>
    </row>
    <row r="2317" spans="27:47" x14ac:dyDescent="0.2">
      <c r="AA2317" s="72"/>
      <c r="AB2317" s="72"/>
      <c r="AC2317" s="72"/>
      <c r="AD2317" s="72"/>
      <c r="AE2317" s="72"/>
      <c r="AF2317" s="128"/>
      <c r="AG2317" s="127"/>
      <c r="AN2317" s="72"/>
      <c r="AO2317" s="72"/>
      <c r="AP2317" s="72"/>
      <c r="AQ2317" s="72"/>
      <c r="AR2317" s="72"/>
      <c r="AS2317" s="72"/>
      <c r="AT2317" s="72"/>
      <c r="AU2317" s="72"/>
    </row>
    <row r="2318" spans="27:47" x14ac:dyDescent="0.2">
      <c r="AA2318" s="72"/>
      <c r="AB2318" s="72"/>
      <c r="AC2318" s="72"/>
      <c r="AD2318" s="72"/>
      <c r="AE2318" s="72"/>
      <c r="AF2318" s="128"/>
      <c r="AG2318" s="127"/>
      <c r="AN2318" s="72"/>
      <c r="AO2318" s="72"/>
      <c r="AP2318" s="72"/>
      <c r="AQ2318" s="72"/>
      <c r="AR2318" s="72"/>
      <c r="AS2318" s="72"/>
      <c r="AT2318" s="72"/>
      <c r="AU2318" s="72"/>
    </row>
    <row r="2319" spans="27:47" x14ac:dyDescent="0.2">
      <c r="AA2319" s="72"/>
      <c r="AB2319" s="72"/>
      <c r="AC2319" s="72"/>
      <c r="AD2319" s="72"/>
      <c r="AE2319" s="72"/>
      <c r="AF2319" s="128"/>
      <c r="AG2319" s="127"/>
      <c r="AN2319" s="72"/>
      <c r="AO2319" s="72"/>
      <c r="AP2319" s="72"/>
      <c r="AQ2319" s="72"/>
      <c r="AR2319" s="72"/>
      <c r="AS2319" s="72"/>
      <c r="AT2319" s="72"/>
      <c r="AU2319" s="72"/>
    </row>
    <row r="2320" spans="27:47" x14ac:dyDescent="0.2">
      <c r="AA2320" s="72"/>
      <c r="AB2320" s="72"/>
      <c r="AC2320" s="72"/>
      <c r="AD2320" s="72"/>
      <c r="AE2320" s="72"/>
      <c r="AF2320" s="128"/>
      <c r="AG2320" s="127"/>
      <c r="AN2320" s="72"/>
      <c r="AO2320" s="72"/>
      <c r="AP2320" s="72"/>
      <c r="AQ2320" s="72"/>
      <c r="AR2320" s="72"/>
      <c r="AS2320" s="72"/>
      <c r="AT2320" s="72"/>
      <c r="AU2320" s="72"/>
    </row>
    <row r="2321" spans="27:47" x14ac:dyDescent="0.2">
      <c r="AA2321" s="72"/>
      <c r="AB2321" s="72"/>
      <c r="AC2321" s="72"/>
      <c r="AD2321" s="72"/>
      <c r="AE2321" s="72"/>
      <c r="AF2321" s="128"/>
      <c r="AG2321" s="127"/>
      <c r="AN2321" s="72"/>
      <c r="AO2321" s="72"/>
      <c r="AP2321" s="72"/>
      <c r="AQ2321" s="72"/>
      <c r="AR2321" s="72"/>
      <c r="AS2321" s="72"/>
      <c r="AT2321" s="72"/>
      <c r="AU2321" s="72"/>
    </row>
    <row r="2322" spans="27:47" x14ac:dyDescent="0.2">
      <c r="AA2322" s="72"/>
      <c r="AB2322" s="72"/>
      <c r="AC2322" s="72"/>
      <c r="AD2322" s="72"/>
      <c r="AE2322" s="72"/>
      <c r="AF2322" s="128"/>
      <c r="AG2322" s="127"/>
      <c r="AN2322" s="72"/>
      <c r="AO2322" s="72"/>
      <c r="AP2322" s="72"/>
      <c r="AQ2322" s="72"/>
      <c r="AR2322" s="72"/>
      <c r="AS2322" s="72"/>
      <c r="AT2322" s="72"/>
      <c r="AU2322" s="72"/>
    </row>
    <row r="2323" spans="27:47" x14ac:dyDescent="0.2">
      <c r="AA2323" s="72"/>
      <c r="AB2323" s="72"/>
      <c r="AC2323" s="72"/>
      <c r="AD2323" s="72"/>
      <c r="AE2323" s="72"/>
      <c r="AF2323" s="128"/>
      <c r="AG2323" s="127"/>
      <c r="AN2323" s="72"/>
      <c r="AO2323" s="72"/>
      <c r="AP2323" s="72"/>
      <c r="AQ2323" s="72"/>
      <c r="AR2323" s="72"/>
      <c r="AS2323" s="72"/>
      <c r="AT2323" s="72"/>
      <c r="AU2323" s="72"/>
    </row>
    <row r="2324" spans="27:47" x14ac:dyDescent="0.2">
      <c r="AA2324" s="72"/>
      <c r="AB2324" s="72"/>
      <c r="AC2324" s="72"/>
      <c r="AD2324" s="72"/>
      <c r="AE2324" s="72"/>
      <c r="AF2324" s="128"/>
      <c r="AG2324" s="127"/>
      <c r="AN2324" s="72"/>
      <c r="AO2324" s="72"/>
      <c r="AP2324" s="72"/>
      <c r="AQ2324" s="72"/>
      <c r="AR2324" s="72"/>
      <c r="AS2324" s="72"/>
      <c r="AT2324" s="72"/>
      <c r="AU2324" s="72"/>
    </row>
    <row r="2325" spans="27:47" x14ac:dyDescent="0.2">
      <c r="AA2325" s="72"/>
      <c r="AB2325" s="72"/>
      <c r="AC2325" s="72"/>
      <c r="AD2325" s="72"/>
      <c r="AE2325" s="72"/>
      <c r="AF2325" s="128"/>
      <c r="AG2325" s="127"/>
      <c r="AN2325" s="72"/>
      <c r="AO2325" s="72"/>
      <c r="AP2325" s="72"/>
      <c r="AQ2325" s="72"/>
      <c r="AR2325" s="72"/>
      <c r="AS2325" s="72"/>
      <c r="AT2325" s="72"/>
      <c r="AU2325" s="72"/>
    </row>
    <row r="2326" spans="27:47" x14ac:dyDescent="0.2">
      <c r="AA2326" s="72"/>
      <c r="AB2326" s="72"/>
      <c r="AC2326" s="72"/>
      <c r="AD2326" s="72"/>
      <c r="AE2326" s="72"/>
      <c r="AF2326" s="128"/>
      <c r="AG2326" s="127"/>
      <c r="AN2326" s="72"/>
      <c r="AO2326" s="72"/>
      <c r="AP2326" s="72"/>
      <c r="AQ2326" s="72"/>
      <c r="AR2326" s="72"/>
      <c r="AS2326" s="72"/>
      <c r="AT2326" s="72"/>
      <c r="AU2326" s="72"/>
    </row>
    <row r="2327" spans="27:47" x14ac:dyDescent="0.2">
      <c r="AA2327" s="72"/>
      <c r="AB2327" s="72"/>
      <c r="AC2327" s="72"/>
      <c r="AD2327" s="72"/>
      <c r="AE2327" s="72"/>
      <c r="AF2327" s="128"/>
      <c r="AG2327" s="127"/>
      <c r="AN2327" s="72"/>
      <c r="AO2327" s="72"/>
      <c r="AP2327" s="72"/>
      <c r="AQ2327" s="72"/>
      <c r="AR2327" s="72"/>
      <c r="AS2327" s="72"/>
      <c r="AT2327" s="72"/>
      <c r="AU2327" s="72"/>
    </row>
    <row r="2328" spans="27:47" x14ac:dyDescent="0.2">
      <c r="AA2328" s="72"/>
      <c r="AB2328" s="72"/>
      <c r="AC2328" s="72"/>
      <c r="AD2328" s="72"/>
      <c r="AE2328" s="72"/>
      <c r="AF2328" s="128"/>
      <c r="AG2328" s="127"/>
      <c r="AN2328" s="72"/>
      <c r="AO2328" s="72"/>
      <c r="AP2328" s="72"/>
      <c r="AQ2328" s="72"/>
      <c r="AR2328" s="72"/>
      <c r="AS2328" s="72"/>
      <c r="AT2328" s="72"/>
      <c r="AU2328" s="72"/>
    </row>
    <row r="2329" spans="27:47" x14ac:dyDescent="0.2">
      <c r="AA2329" s="72"/>
      <c r="AB2329" s="72"/>
      <c r="AC2329" s="72"/>
      <c r="AD2329" s="72"/>
      <c r="AE2329" s="72"/>
      <c r="AF2329" s="128"/>
      <c r="AG2329" s="127"/>
      <c r="AN2329" s="72"/>
      <c r="AO2329" s="72"/>
      <c r="AP2329" s="72"/>
      <c r="AQ2329" s="72"/>
      <c r="AR2329" s="72"/>
      <c r="AS2329" s="72"/>
      <c r="AT2329" s="72"/>
      <c r="AU2329" s="72"/>
    </row>
    <row r="2330" spans="27:47" x14ac:dyDescent="0.2">
      <c r="AA2330" s="72"/>
      <c r="AB2330" s="72"/>
      <c r="AC2330" s="72"/>
      <c r="AD2330" s="72"/>
      <c r="AE2330" s="72"/>
      <c r="AF2330" s="128"/>
      <c r="AG2330" s="127"/>
      <c r="AN2330" s="72"/>
      <c r="AO2330" s="72"/>
      <c r="AP2330" s="72"/>
      <c r="AQ2330" s="72"/>
      <c r="AR2330" s="72"/>
      <c r="AS2330" s="72"/>
      <c r="AT2330" s="72"/>
      <c r="AU2330" s="72"/>
    </row>
    <row r="2331" spans="27:47" x14ac:dyDescent="0.2">
      <c r="AA2331" s="72"/>
      <c r="AB2331" s="72"/>
      <c r="AC2331" s="72"/>
      <c r="AD2331" s="72"/>
      <c r="AE2331" s="72"/>
      <c r="AF2331" s="128"/>
      <c r="AG2331" s="127"/>
      <c r="AN2331" s="72"/>
      <c r="AO2331" s="72"/>
      <c r="AP2331" s="72"/>
      <c r="AQ2331" s="72"/>
      <c r="AR2331" s="72"/>
      <c r="AS2331" s="72"/>
      <c r="AT2331" s="72"/>
      <c r="AU2331" s="72"/>
    </row>
    <row r="2332" spans="27:47" x14ac:dyDescent="0.2">
      <c r="AA2332" s="72"/>
      <c r="AB2332" s="72"/>
      <c r="AC2332" s="72"/>
      <c r="AD2332" s="72"/>
      <c r="AE2332" s="72"/>
      <c r="AF2332" s="128"/>
      <c r="AG2332" s="127"/>
      <c r="AN2332" s="72"/>
      <c r="AO2332" s="72"/>
      <c r="AP2332" s="72"/>
      <c r="AQ2332" s="72"/>
      <c r="AR2332" s="72"/>
      <c r="AS2332" s="72"/>
      <c r="AT2332" s="72"/>
      <c r="AU2332" s="72"/>
    </row>
    <row r="2333" spans="27:47" x14ac:dyDescent="0.2">
      <c r="AA2333" s="72"/>
      <c r="AB2333" s="72"/>
      <c r="AC2333" s="72"/>
      <c r="AD2333" s="72"/>
      <c r="AE2333" s="72"/>
      <c r="AF2333" s="128"/>
      <c r="AG2333" s="127"/>
      <c r="AN2333" s="72"/>
      <c r="AO2333" s="72"/>
      <c r="AP2333" s="72"/>
      <c r="AQ2333" s="72"/>
      <c r="AR2333" s="72"/>
      <c r="AS2333" s="72"/>
      <c r="AT2333" s="72"/>
      <c r="AU2333" s="72"/>
    </row>
    <row r="2334" spans="27:47" x14ac:dyDescent="0.2">
      <c r="AA2334" s="72"/>
      <c r="AB2334" s="72"/>
      <c r="AC2334" s="72"/>
      <c r="AD2334" s="72"/>
      <c r="AE2334" s="72"/>
      <c r="AF2334" s="128"/>
      <c r="AG2334" s="127"/>
      <c r="AN2334" s="72"/>
      <c r="AO2334" s="72"/>
      <c r="AP2334" s="72"/>
      <c r="AQ2334" s="72"/>
      <c r="AR2334" s="72"/>
      <c r="AS2334" s="72"/>
      <c r="AT2334" s="72"/>
      <c r="AU2334" s="72"/>
    </row>
    <row r="2335" spans="27:47" x14ac:dyDescent="0.2">
      <c r="AA2335" s="72"/>
      <c r="AB2335" s="72"/>
      <c r="AC2335" s="72"/>
      <c r="AD2335" s="72"/>
      <c r="AE2335" s="72"/>
      <c r="AF2335" s="128"/>
      <c r="AG2335" s="127"/>
      <c r="AN2335" s="72"/>
      <c r="AO2335" s="72"/>
      <c r="AP2335" s="72"/>
      <c r="AQ2335" s="72"/>
      <c r="AR2335" s="72"/>
      <c r="AS2335" s="72"/>
      <c r="AT2335" s="72"/>
      <c r="AU2335" s="72"/>
    </row>
    <row r="2336" spans="27:47" x14ac:dyDescent="0.2">
      <c r="AA2336" s="72"/>
      <c r="AB2336" s="72"/>
      <c r="AC2336" s="72"/>
      <c r="AD2336" s="72"/>
      <c r="AE2336" s="72"/>
      <c r="AF2336" s="128"/>
      <c r="AG2336" s="127"/>
      <c r="AN2336" s="72"/>
      <c r="AO2336" s="72"/>
      <c r="AP2336" s="72"/>
      <c r="AQ2336" s="72"/>
      <c r="AR2336" s="72"/>
      <c r="AS2336" s="72"/>
      <c r="AT2336" s="72"/>
      <c r="AU2336" s="72"/>
    </row>
    <row r="2337" spans="27:47" x14ac:dyDescent="0.2">
      <c r="AA2337" s="72"/>
      <c r="AB2337" s="72"/>
      <c r="AC2337" s="72"/>
      <c r="AD2337" s="72"/>
      <c r="AE2337" s="72"/>
      <c r="AF2337" s="128"/>
      <c r="AG2337" s="127"/>
      <c r="AN2337" s="72"/>
      <c r="AO2337" s="72"/>
      <c r="AP2337" s="72"/>
      <c r="AQ2337" s="72"/>
      <c r="AR2337" s="72"/>
      <c r="AS2337" s="72"/>
      <c r="AT2337" s="72"/>
      <c r="AU2337" s="72"/>
    </row>
    <row r="2338" spans="27:47" x14ac:dyDescent="0.2">
      <c r="AA2338" s="72"/>
      <c r="AB2338" s="72"/>
      <c r="AC2338" s="72"/>
      <c r="AD2338" s="72"/>
      <c r="AE2338" s="72"/>
      <c r="AF2338" s="128"/>
      <c r="AG2338" s="127"/>
      <c r="AN2338" s="72"/>
      <c r="AO2338" s="72"/>
      <c r="AP2338" s="72"/>
      <c r="AQ2338" s="72"/>
      <c r="AR2338" s="72"/>
      <c r="AS2338" s="72"/>
      <c r="AT2338" s="72"/>
      <c r="AU2338" s="72"/>
    </row>
    <row r="2339" spans="27:47" x14ac:dyDescent="0.2">
      <c r="AA2339" s="72"/>
      <c r="AB2339" s="72"/>
      <c r="AC2339" s="72"/>
      <c r="AD2339" s="72"/>
      <c r="AE2339" s="72"/>
      <c r="AF2339" s="128"/>
      <c r="AG2339" s="127"/>
      <c r="AN2339" s="72"/>
      <c r="AO2339" s="72"/>
      <c r="AP2339" s="72"/>
      <c r="AQ2339" s="72"/>
      <c r="AR2339" s="72"/>
      <c r="AS2339" s="72"/>
      <c r="AT2339" s="72"/>
      <c r="AU2339" s="72"/>
    </row>
    <row r="2340" spans="27:47" x14ac:dyDescent="0.2">
      <c r="AA2340" s="72"/>
      <c r="AB2340" s="72"/>
      <c r="AC2340" s="72"/>
      <c r="AD2340" s="72"/>
      <c r="AE2340" s="72"/>
      <c r="AF2340" s="128"/>
      <c r="AG2340" s="127"/>
      <c r="AN2340" s="72"/>
      <c r="AO2340" s="72"/>
      <c r="AP2340" s="72"/>
      <c r="AQ2340" s="72"/>
      <c r="AR2340" s="72"/>
      <c r="AS2340" s="72"/>
      <c r="AT2340" s="72"/>
      <c r="AU2340" s="72"/>
    </row>
    <row r="2341" spans="27:47" x14ac:dyDescent="0.2">
      <c r="AA2341" s="72"/>
      <c r="AB2341" s="72"/>
      <c r="AC2341" s="72"/>
      <c r="AD2341" s="72"/>
      <c r="AE2341" s="72"/>
      <c r="AF2341" s="128"/>
      <c r="AG2341" s="127"/>
      <c r="AN2341" s="72"/>
      <c r="AO2341" s="72"/>
      <c r="AP2341" s="72"/>
      <c r="AQ2341" s="72"/>
      <c r="AR2341" s="72"/>
      <c r="AS2341" s="72"/>
      <c r="AT2341" s="72"/>
      <c r="AU2341" s="72"/>
    </row>
    <row r="2342" spans="27:47" x14ac:dyDescent="0.2">
      <c r="AA2342" s="72"/>
      <c r="AB2342" s="72"/>
      <c r="AC2342" s="72"/>
      <c r="AD2342" s="72"/>
      <c r="AE2342" s="72"/>
      <c r="AF2342" s="128"/>
      <c r="AG2342" s="127"/>
      <c r="AN2342" s="72"/>
      <c r="AO2342" s="72"/>
      <c r="AP2342" s="72"/>
      <c r="AQ2342" s="72"/>
      <c r="AR2342" s="72"/>
      <c r="AS2342" s="72"/>
      <c r="AT2342" s="72"/>
      <c r="AU2342" s="72"/>
    </row>
    <row r="2343" spans="27:47" x14ac:dyDescent="0.2">
      <c r="AA2343" s="72"/>
      <c r="AB2343" s="72"/>
      <c r="AC2343" s="72"/>
      <c r="AD2343" s="72"/>
      <c r="AE2343" s="72"/>
      <c r="AF2343" s="128"/>
      <c r="AG2343" s="127"/>
      <c r="AN2343" s="72"/>
      <c r="AO2343" s="72"/>
      <c r="AP2343" s="72"/>
      <c r="AQ2343" s="72"/>
      <c r="AR2343" s="72"/>
      <c r="AS2343" s="72"/>
      <c r="AT2343" s="72"/>
      <c r="AU2343" s="72"/>
    </row>
    <row r="2344" spans="27:47" x14ac:dyDescent="0.2">
      <c r="AA2344" s="72"/>
      <c r="AB2344" s="72"/>
      <c r="AC2344" s="72"/>
      <c r="AD2344" s="72"/>
      <c r="AE2344" s="72"/>
      <c r="AF2344" s="128"/>
      <c r="AG2344" s="127"/>
      <c r="AN2344" s="72"/>
      <c r="AO2344" s="72"/>
      <c r="AP2344" s="72"/>
      <c r="AQ2344" s="72"/>
      <c r="AR2344" s="72"/>
      <c r="AS2344" s="72"/>
      <c r="AT2344" s="72"/>
      <c r="AU2344" s="72"/>
    </row>
    <row r="2345" spans="27:47" x14ac:dyDescent="0.2">
      <c r="AA2345" s="72"/>
      <c r="AB2345" s="72"/>
      <c r="AC2345" s="72"/>
      <c r="AD2345" s="72"/>
      <c r="AE2345" s="72"/>
      <c r="AF2345" s="128"/>
      <c r="AG2345" s="127"/>
      <c r="AN2345" s="72"/>
      <c r="AO2345" s="72"/>
      <c r="AP2345" s="72"/>
      <c r="AQ2345" s="72"/>
      <c r="AR2345" s="72"/>
      <c r="AS2345" s="72"/>
      <c r="AT2345" s="72"/>
      <c r="AU2345" s="72"/>
    </row>
    <row r="2346" spans="27:47" x14ac:dyDescent="0.2">
      <c r="AA2346" s="72"/>
      <c r="AB2346" s="72"/>
      <c r="AC2346" s="72"/>
      <c r="AD2346" s="72"/>
      <c r="AE2346" s="72"/>
      <c r="AF2346" s="128"/>
      <c r="AG2346" s="127"/>
      <c r="AN2346" s="72"/>
      <c r="AO2346" s="72"/>
      <c r="AP2346" s="72"/>
      <c r="AQ2346" s="72"/>
      <c r="AR2346" s="72"/>
      <c r="AS2346" s="72"/>
      <c r="AT2346" s="72"/>
      <c r="AU2346" s="72"/>
    </row>
    <row r="2347" spans="27:47" x14ac:dyDescent="0.2">
      <c r="AA2347" s="72"/>
      <c r="AB2347" s="72"/>
      <c r="AC2347" s="72"/>
      <c r="AD2347" s="72"/>
      <c r="AE2347" s="72"/>
      <c r="AF2347" s="128"/>
      <c r="AG2347" s="127"/>
      <c r="AN2347" s="72"/>
      <c r="AO2347" s="72"/>
      <c r="AP2347" s="72"/>
      <c r="AQ2347" s="72"/>
      <c r="AR2347" s="72"/>
      <c r="AS2347" s="72"/>
      <c r="AT2347" s="72"/>
      <c r="AU2347" s="72"/>
    </row>
    <row r="2348" spans="27:47" x14ac:dyDescent="0.2">
      <c r="AA2348" s="72"/>
      <c r="AB2348" s="72"/>
      <c r="AC2348" s="72"/>
      <c r="AD2348" s="72"/>
      <c r="AE2348" s="72"/>
      <c r="AF2348" s="128"/>
      <c r="AG2348" s="127"/>
      <c r="AN2348" s="72"/>
      <c r="AO2348" s="72"/>
      <c r="AP2348" s="72"/>
      <c r="AQ2348" s="72"/>
      <c r="AR2348" s="72"/>
      <c r="AS2348" s="72"/>
      <c r="AT2348" s="72"/>
      <c r="AU2348" s="72"/>
    </row>
    <row r="2349" spans="27:47" x14ac:dyDescent="0.2">
      <c r="AA2349" s="72"/>
      <c r="AB2349" s="72"/>
      <c r="AC2349" s="72"/>
      <c r="AD2349" s="72"/>
      <c r="AE2349" s="72"/>
      <c r="AF2349" s="128"/>
      <c r="AG2349" s="127"/>
      <c r="AN2349" s="72"/>
      <c r="AO2349" s="72"/>
      <c r="AP2349" s="72"/>
      <c r="AQ2349" s="72"/>
      <c r="AR2349" s="72"/>
      <c r="AS2349" s="72"/>
      <c r="AT2349" s="72"/>
      <c r="AU2349" s="72"/>
    </row>
    <row r="2350" spans="27:47" x14ac:dyDescent="0.2">
      <c r="AA2350" s="72"/>
      <c r="AB2350" s="72"/>
      <c r="AC2350" s="72"/>
      <c r="AD2350" s="72"/>
      <c r="AE2350" s="72"/>
      <c r="AF2350" s="128"/>
      <c r="AG2350" s="127"/>
      <c r="AN2350" s="72"/>
      <c r="AO2350" s="72"/>
      <c r="AP2350" s="72"/>
      <c r="AQ2350" s="72"/>
      <c r="AR2350" s="72"/>
      <c r="AS2350" s="72"/>
      <c r="AT2350" s="72"/>
      <c r="AU2350" s="72"/>
    </row>
    <row r="2351" spans="27:47" x14ac:dyDescent="0.2">
      <c r="AA2351" s="72"/>
      <c r="AB2351" s="72"/>
      <c r="AC2351" s="72"/>
      <c r="AD2351" s="72"/>
      <c r="AE2351" s="72"/>
      <c r="AF2351" s="128"/>
      <c r="AG2351" s="127"/>
      <c r="AN2351" s="72"/>
      <c r="AO2351" s="72"/>
      <c r="AP2351" s="72"/>
      <c r="AQ2351" s="72"/>
      <c r="AR2351" s="72"/>
      <c r="AS2351" s="72"/>
      <c r="AT2351" s="72"/>
      <c r="AU2351" s="72"/>
    </row>
    <row r="2352" spans="27:47" x14ac:dyDescent="0.2">
      <c r="AA2352" s="72"/>
      <c r="AB2352" s="72"/>
      <c r="AC2352" s="72"/>
      <c r="AD2352" s="72"/>
      <c r="AE2352" s="72"/>
      <c r="AF2352" s="128"/>
      <c r="AG2352" s="127"/>
      <c r="AN2352" s="72"/>
      <c r="AO2352" s="72"/>
      <c r="AP2352" s="72"/>
      <c r="AQ2352" s="72"/>
      <c r="AR2352" s="72"/>
      <c r="AS2352" s="72"/>
      <c r="AT2352" s="72"/>
      <c r="AU2352" s="72"/>
    </row>
    <row r="2353" spans="27:47" x14ac:dyDescent="0.2">
      <c r="AA2353" s="72"/>
      <c r="AB2353" s="72"/>
      <c r="AC2353" s="72"/>
      <c r="AD2353" s="72"/>
      <c r="AE2353" s="72"/>
      <c r="AF2353" s="128"/>
      <c r="AG2353" s="127"/>
      <c r="AN2353" s="72"/>
      <c r="AO2353" s="72"/>
      <c r="AP2353" s="72"/>
      <c r="AQ2353" s="72"/>
      <c r="AR2353" s="72"/>
      <c r="AS2353" s="72"/>
      <c r="AT2353" s="72"/>
      <c r="AU2353" s="72"/>
    </row>
    <row r="2354" spans="27:47" x14ac:dyDescent="0.2">
      <c r="AA2354" s="72"/>
      <c r="AB2354" s="72"/>
      <c r="AC2354" s="72"/>
      <c r="AD2354" s="72"/>
      <c r="AE2354" s="72"/>
      <c r="AF2354" s="128"/>
      <c r="AG2354" s="127"/>
      <c r="AN2354" s="72"/>
      <c r="AO2354" s="72"/>
      <c r="AP2354" s="72"/>
      <c r="AQ2354" s="72"/>
      <c r="AR2354" s="72"/>
      <c r="AS2354" s="72"/>
      <c r="AT2354" s="72"/>
      <c r="AU2354" s="72"/>
    </row>
    <row r="2355" spans="27:47" x14ac:dyDescent="0.2">
      <c r="AA2355" s="72"/>
      <c r="AB2355" s="72"/>
      <c r="AC2355" s="72"/>
      <c r="AD2355" s="72"/>
      <c r="AE2355" s="72"/>
      <c r="AF2355" s="128"/>
      <c r="AG2355" s="127"/>
      <c r="AN2355" s="72"/>
      <c r="AO2355" s="72"/>
      <c r="AP2355" s="72"/>
      <c r="AQ2355" s="72"/>
      <c r="AR2355" s="72"/>
      <c r="AS2355" s="72"/>
      <c r="AT2355" s="72"/>
      <c r="AU2355" s="72"/>
    </row>
    <row r="2356" spans="27:47" x14ac:dyDescent="0.2">
      <c r="AA2356" s="72"/>
      <c r="AB2356" s="72"/>
      <c r="AC2356" s="72"/>
      <c r="AD2356" s="72"/>
      <c r="AE2356" s="72"/>
      <c r="AF2356" s="128"/>
      <c r="AG2356" s="127"/>
      <c r="AN2356" s="72"/>
      <c r="AO2356" s="72"/>
      <c r="AP2356" s="72"/>
      <c r="AQ2356" s="72"/>
      <c r="AR2356" s="72"/>
      <c r="AS2356" s="72"/>
      <c r="AT2356" s="72"/>
      <c r="AU2356" s="72"/>
    </row>
    <row r="2357" spans="27:47" x14ac:dyDescent="0.2">
      <c r="AA2357" s="72"/>
      <c r="AB2357" s="72"/>
      <c r="AC2357" s="72"/>
      <c r="AD2357" s="72"/>
      <c r="AE2357" s="72"/>
      <c r="AF2357" s="128"/>
      <c r="AG2357" s="127"/>
      <c r="AN2357" s="72"/>
      <c r="AO2357" s="72"/>
      <c r="AP2357" s="72"/>
      <c r="AQ2357" s="72"/>
      <c r="AR2357" s="72"/>
      <c r="AS2357" s="72"/>
      <c r="AT2357" s="72"/>
      <c r="AU2357" s="72"/>
    </row>
    <row r="2358" spans="27:47" x14ac:dyDescent="0.2">
      <c r="AA2358" s="72"/>
      <c r="AB2358" s="72"/>
      <c r="AC2358" s="72"/>
      <c r="AD2358" s="72"/>
      <c r="AE2358" s="72"/>
      <c r="AF2358" s="128"/>
      <c r="AG2358" s="127"/>
      <c r="AN2358" s="72"/>
      <c r="AO2358" s="72"/>
      <c r="AP2358" s="72"/>
      <c r="AQ2358" s="72"/>
      <c r="AR2358" s="72"/>
      <c r="AS2358" s="72"/>
      <c r="AT2358" s="72"/>
      <c r="AU2358" s="72"/>
    </row>
    <row r="2359" spans="27:47" x14ac:dyDescent="0.2">
      <c r="AA2359" s="72"/>
      <c r="AB2359" s="72"/>
      <c r="AC2359" s="72"/>
      <c r="AD2359" s="72"/>
      <c r="AE2359" s="72"/>
      <c r="AF2359" s="128"/>
      <c r="AG2359" s="127"/>
      <c r="AN2359" s="72"/>
      <c r="AO2359" s="72"/>
      <c r="AP2359" s="72"/>
      <c r="AQ2359" s="72"/>
      <c r="AR2359" s="72"/>
      <c r="AS2359" s="72"/>
      <c r="AT2359" s="72"/>
      <c r="AU2359" s="72"/>
    </row>
    <row r="2360" spans="27:47" x14ac:dyDescent="0.2">
      <c r="AA2360" s="72"/>
      <c r="AB2360" s="72"/>
      <c r="AC2360" s="72"/>
      <c r="AD2360" s="72"/>
      <c r="AE2360" s="72"/>
      <c r="AF2360" s="128"/>
      <c r="AG2360" s="127"/>
      <c r="AN2360" s="72"/>
      <c r="AO2360" s="72"/>
      <c r="AP2360" s="72"/>
      <c r="AQ2360" s="72"/>
      <c r="AR2360" s="72"/>
      <c r="AS2360" s="72"/>
      <c r="AT2360" s="72"/>
      <c r="AU2360" s="72"/>
    </row>
    <row r="2361" spans="27:47" x14ac:dyDescent="0.2">
      <c r="AA2361" s="72"/>
      <c r="AB2361" s="72"/>
      <c r="AC2361" s="72"/>
      <c r="AD2361" s="72"/>
      <c r="AE2361" s="72"/>
      <c r="AF2361" s="128"/>
      <c r="AG2361" s="127"/>
      <c r="AN2361" s="72"/>
      <c r="AO2361" s="72"/>
      <c r="AP2361" s="72"/>
      <c r="AQ2361" s="72"/>
      <c r="AR2361" s="72"/>
      <c r="AS2361" s="72"/>
      <c r="AT2361" s="72"/>
      <c r="AU2361" s="72"/>
    </row>
    <row r="2362" spans="27:47" x14ac:dyDescent="0.2">
      <c r="AA2362" s="72"/>
      <c r="AB2362" s="72"/>
      <c r="AC2362" s="72"/>
      <c r="AD2362" s="72"/>
      <c r="AE2362" s="72"/>
      <c r="AF2362" s="128"/>
      <c r="AG2362" s="127"/>
      <c r="AN2362" s="72"/>
      <c r="AO2362" s="72"/>
      <c r="AP2362" s="72"/>
      <c r="AQ2362" s="72"/>
      <c r="AR2362" s="72"/>
      <c r="AS2362" s="72"/>
      <c r="AT2362" s="72"/>
      <c r="AU2362" s="72"/>
    </row>
    <row r="2363" spans="27:47" x14ac:dyDescent="0.2">
      <c r="AA2363" s="72"/>
      <c r="AB2363" s="72"/>
      <c r="AC2363" s="72"/>
      <c r="AD2363" s="72"/>
      <c r="AE2363" s="72"/>
      <c r="AF2363" s="128"/>
      <c r="AG2363" s="127"/>
      <c r="AN2363" s="72"/>
      <c r="AO2363" s="72"/>
      <c r="AP2363" s="72"/>
      <c r="AQ2363" s="72"/>
      <c r="AR2363" s="72"/>
      <c r="AS2363" s="72"/>
      <c r="AT2363" s="72"/>
      <c r="AU2363" s="72"/>
    </row>
    <row r="2364" spans="27:47" x14ac:dyDescent="0.2">
      <c r="AA2364" s="72"/>
      <c r="AB2364" s="72"/>
      <c r="AC2364" s="72"/>
      <c r="AD2364" s="72"/>
      <c r="AE2364" s="72"/>
      <c r="AF2364" s="128"/>
      <c r="AG2364" s="127"/>
      <c r="AN2364" s="72"/>
      <c r="AO2364" s="72"/>
      <c r="AP2364" s="72"/>
      <c r="AQ2364" s="72"/>
      <c r="AR2364" s="72"/>
      <c r="AS2364" s="72"/>
      <c r="AT2364" s="72"/>
      <c r="AU2364" s="72"/>
    </row>
    <row r="2365" spans="27:47" x14ac:dyDescent="0.2">
      <c r="AA2365" s="72"/>
      <c r="AB2365" s="72"/>
      <c r="AC2365" s="72"/>
      <c r="AD2365" s="72"/>
      <c r="AE2365" s="72"/>
      <c r="AF2365" s="128"/>
      <c r="AG2365" s="127"/>
      <c r="AN2365" s="72"/>
      <c r="AO2365" s="72"/>
      <c r="AP2365" s="72"/>
      <c r="AQ2365" s="72"/>
      <c r="AR2365" s="72"/>
      <c r="AS2365" s="72"/>
      <c r="AT2365" s="72"/>
      <c r="AU2365" s="72"/>
    </row>
    <row r="2366" spans="27:47" x14ac:dyDescent="0.2">
      <c r="AA2366" s="72"/>
      <c r="AB2366" s="72"/>
      <c r="AC2366" s="72"/>
      <c r="AD2366" s="72"/>
      <c r="AE2366" s="72"/>
      <c r="AF2366" s="128"/>
      <c r="AG2366" s="127"/>
      <c r="AN2366" s="72"/>
      <c r="AO2366" s="72"/>
      <c r="AP2366" s="72"/>
      <c r="AQ2366" s="72"/>
      <c r="AR2366" s="72"/>
      <c r="AS2366" s="72"/>
      <c r="AT2366" s="72"/>
      <c r="AU2366" s="72"/>
    </row>
    <row r="2367" spans="27:47" x14ac:dyDescent="0.2">
      <c r="AA2367" s="72"/>
      <c r="AB2367" s="72"/>
      <c r="AC2367" s="72"/>
      <c r="AD2367" s="72"/>
      <c r="AE2367" s="72"/>
      <c r="AF2367" s="128"/>
      <c r="AG2367" s="127"/>
      <c r="AN2367" s="72"/>
      <c r="AO2367" s="72"/>
      <c r="AP2367" s="72"/>
      <c r="AQ2367" s="72"/>
      <c r="AR2367" s="72"/>
      <c r="AS2367" s="72"/>
      <c r="AT2367" s="72"/>
      <c r="AU2367" s="72"/>
    </row>
    <row r="2368" spans="27:47" x14ac:dyDescent="0.2">
      <c r="AA2368" s="72"/>
      <c r="AB2368" s="72"/>
      <c r="AC2368" s="72"/>
      <c r="AD2368" s="72"/>
      <c r="AE2368" s="72"/>
      <c r="AF2368" s="128"/>
      <c r="AG2368" s="127"/>
      <c r="AN2368" s="72"/>
      <c r="AO2368" s="72"/>
      <c r="AP2368" s="72"/>
      <c r="AQ2368" s="72"/>
      <c r="AR2368" s="72"/>
      <c r="AS2368" s="72"/>
      <c r="AT2368" s="72"/>
      <c r="AU2368" s="72"/>
    </row>
    <row r="2369" spans="27:47" x14ac:dyDescent="0.2">
      <c r="AA2369" s="72"/>
      <c r="AB2369" s="72"/>
      <c r="AC2369" s="72"/>
      <c r="AD2369" s="72"/>
      <c r="AE2369" s="72"/>
      <c r="AF2369" s="128"/>
      <c r="AG2369" s="127"/>
      <c r="AN2369" s="72"/>
      <c r="AO2369" s="72"/>
      <c r="AP2369" s="72"/>
      <c r="AQ2369" s="72"/>
      <c r="AR2369" s="72"/>
      <c r="AS2369" s="72"/>
      <c r="AT2369" s="72"/>
      <c r="AU2369" s="72"/>
    </row>
    <row r="2370" spans="27:47" x14ac:dyDescent="0.2">
      <c r="AA2370" s="72"/>
      <c r="AB2370" s="72"/>
      <c r="AC2370" s="72"/>
      <c r="AD2370" s="72"/>
      <c r="AE2370" s="72"/>
      <c r="AF2370" s="128"/>
      <c r="AG2370" s="127"/>
      <c r="AN2370" s="72"/>
      <c r="AO2370" s="72"/>
      <c r="AP2370" s="72"/>
      <c r="AQ2370" s="72"/>
      <c r="AR2370" s="72"/>
      <c r="AS2370" s="72"/>
      <c r="AT2370" s="72"/>
      <c r="AU2370" s="72"/>
    </row>
    <row r="2371" spans="27:47" x14ac:dyDescent="0.2">
      <c r="AA2371" s="72"/>
      <c r="AB2371" s="72"/>
      <c r="AC2371" s="72"/>
      <c r="AD2371" s="72"/>
      <c r="AE2371" s="72"/>
      <c r="AF2371" s="128"/>
      <c r="AG2371" s="127"/>
      <c r="AN2371" s="72"/>
      <c r="AO2371" s="72"/>
      <c r="AP2371" s="72"/>
      <c r="AQ2371" s="72"/>
      <c r="AR2371" s="72"/>
      <c r="AS2371" s="72"/>
      <c r="AT2371" s="72"/>
      <c r="AU2371" s="72"/>
    </row>
    <row r="2372" spans="27:47" x14ac:dyDescent="0.2">
      <c r="AA2372" s="72"/>
      <c r="AB2372" s="72"/>
      <c r="AC2372" s="72"/>
      <c r="AD2372" s="72"/>
      <c r="AE2372" s="72"/>
      <c r="AF2372" s="128"/>
      <c r="AG2372" s="127"/>
      <c r="AN2372" s="72"/>
      <c r="AO2372" s="72"/>
      <c r="AP2372" s="72"/>
      <c r="AQ2372" s="72"/>
      <c r="AR2372" s="72"/>
      <c r="AS2372" s="72"/>
      <c r="AT2372" s="72"/>
      <c r="AU2372" s="72"/>
    </row>
    <row r="2373" spans="27:47" x14ac:dyDescent="0.2">
      <c r="AA2373" s="72"/>
      <c r="AB2373" s="72"/>
      <c r="AC2373" s="72"/>
      <c r="AD2373" s="72"/>
      <c r="AE2373" s="72"/>
      <c r="AF2373" s="128"/>
      <c r="AG2373" s="127"/>
      <c r="AN2373" s="72"/>
      <c r="AO2373" s="72"/>
      <c r="AP2373" s="72"/>
      <c r="AQ2373" s="72"/>
      <c r="AR2373" s="72"/>
      <c r="AS2373" s="72"/>
      <c r="AT2373" s="72"/>
      <c r="AU2373" s="72"/>
    </row>
    <row r="2374" spans="27:47" x14ac:dyDescent="0.2">
      <c r="AA2374" s="72"/>
      <c r="AB2374" s="72"/>
      <c r="AC2374" s="72"/>
      <c r="AD2374" s="72"/>
      <c r="AE2374" s="72"/>
      <c r="AF2374" s="128"/>
      <c r="AG2374" s="127"/>
      <c r="AN2374" s="72"/>
      <c r="AO2374" s="72"/>
      <c r="AP2374" s="72"/>
      <c r="AQ2374" s="72"/>
      <c r="AR2374" s="72"/>
      <c r="AS2374" s="72"/>
      <c r="AT2374" s="72"/>
      <c r="AU2374" s="72"/>
    </row>
    <row r="2375" spans="27:47" x14ac:dyDescent="0.2">
      <c r="AA2375" s="72"/>
      <c r="AB2375" s="72"/>
      <c r="AC2375" s="72"/>
      <c r="AD2375" s="72"/>
      <c r="AE2375" s="72"/>
      <c r="AF2375" s="128"/>
      <c r="AG2375" s="127"/>
      <c r="AN2375" s="72"/>
      <c r="AO2375" s="72"/>
      <c r="AP2375" s="72"/>
      <c r="AQ2375" s="72"/>
      <c r="AR2375" s="72"/>
      <c r="AS2375" s="72"/>
      <c r="AT2375" s="72"/>
      <c r="AU2375" s="72"/>
    </row>
    <row r="2376" spans="27:47" x14ac:dyDescent="0.2">
      <c r="AA2376" s="72"/>
      <c r="AB2376" s="72"/>
      <c r="AC2376" s="72"/>
      <c r="AD2376" s="72"/>
      <c r="AE2376" s="72"/>
      <c r="AF2376" s="128"/>
      <c r="AG2376" s="127"/>
      <c r="AN2376" s="72"/>
      <c r="AO2376" s="72"/>
      <c r="AP2376" s="72"/>
      <c r="AQ2376" s="72"/>
      <c r="AR2376" s="72"/>
      <c r="AS2376" s="72"/>
      <c r="AT2376" s="72"/>
      <c r="AU2376" s="72"/>
    </row>
    <row r="2377" spans="27:47" x14ac:dyDescent="0.2">
      <c r="AA2377" s="72"/>
      <c r="AB2377" s="72"/>
      <c r="AC2377" s="72"/>
      <c r="AD2377" s="72"/>
      <c r="AE2377" s="72"/>
      <c r="AF2377" s="128"/>
      <c r="AG2377" s="127"/>
      <c r="AN2377" s="72"/>
      <c r="AO2377" s="72"/>
      <c r="AP2377" s="72"/>
      <c r="AQ2377" s="72"/>
      <c r="AR2377" s="72"/>
      <c r="AS2377" s="72"/>
      <c r="AT2377" s="72"/>
      <c r="AU2377" s="72"/>
    </row>
    <row r="2378" spans="27:47" x14ac:dyDescent="0.2">
      <c r="AA2378" s="72"/>
      <c r="AB2378" s="72"/>
      <c r="AC2378" s="72"/>
      <c r="AD2378" s="72"/>
      <c r="AE2378" s="72"/>
      <c r="AF2378" s="128"/>
      <c r="AG2378" s="127"/>
      <c r="AN2378" s="72"/>
      <c r="AO2378" s="72"/>
      <c r="AP2378" s="72"/>
      <c r="AQ2378" s="72"/>
      <c r="AR2378" s="72"/>
      <c r="AS2378" s="72"/>
      <c r="AT2378" s="72"/>
      <c r="AU2378" s="72"/>
    </row>
    <row r="2379" spans="27:47" x14ac:dyDescent="0.2">
      <c r="AA2379" s="72"/>
      <c r="AB2379" s="72"/>
      <c r="AC2379" s="72"/>
      <c r="AD2379" s="72"/>
      <c r="AE2379" s="72"/>
      <c r="AF2379" s="128"/>
      <c r="AG2379" s="127"/>
      <c r="AN2379" s="72"/>
      <c r="AO2379" s="72"/>
      <c r="AP2379" s="72"/>
      <c r="AQ2379" s="72"/>
      <c r="AR2379" s="72"/>
      <c r="AS2379" s="72"/>
      <c r="AT2379" s="72"/>
      <c r="AU2379" s="72"/>
    </row>
    <row r="2380" spans="27:47" x14ac:dyDescent="0.2">
      <c r="AA2380" s="72"/>
      <c r="AB2380" s="72"/>
      <c r="AC2380" s="72"/>
      <c r="AD2380" s="72"/>
      <c r="AE2380" s="72"/>
      <c r="AF2380" s="128"/>
      <c r="AG2380" s="127"/>
      <c r="AN2380" s="72"/>
      <c r="AO2380" s="72"/>
      <c r="AP2380" s="72"/>
      <c r="AQ2380" s="72"/>
      <c r="AR2380" s="72"/>
      <c r="AS2380" s="72"/>
      <c r="AT2380" s="72"/>
      <c r="AU2380" s="72"/>
    </row>
    <row r="2381" spans="27:47" x14ac:dyDescent="0.2">
      <c r="AA2381" s="72"/>
      <c r="AB2381" s="72"/>
      <c r="AC2381" s="72"/>
      <c r="AD2381" s="72"/>
      <c r="AE2381" s="72"/>
      <c r="AF2381" s="128"/>
      <c r="AG2381" s="127"/>
      <c r="AN2381" s="72"/>
      <c r="AO2381" s="72"/>
      <c r="AP2381" s="72"/>
      <c r="AQ2381" s="72"/>
      <c r="AR2381" s="72"/>
      <c r="AS2381" s="72"/>
      <c r="AT2381" s="72"/>
      <c r="AU2381" s="72"/>
    </row>
    <row r="2382" spans="27:47" x14ac:dyDescent="0.2">
      <c r="AA2382" s="72"/>
      <c r="AB2382" s="72"/>
      <c r="AC2382" s="72"/>
      <c r="AD2382" s="72"/>
      <c r="AE2382" s="72"/>
      <c r="AF2382" s="128"/>
      <c r="AG2382" s="127"/>
      <c r="AN2382" s="72"/>
      <c r="AO2382" s="72"/>
      <c r="AP2382" s="72"/>
      <c r="AQ2382" s="72"/>
      <c r="AR2382" s="72"/>
      <c r="AS2382" s="72"/>
      <c r="AT2382" s="72"/>
      <c r="AU2382" s="72"/>
    </row>
    <row r="2383" spans="27:47" x14ac:dyDescent="0.2">
      <c r="AA2383" s="72"/>
      <c r="AB2383" s="72"/>
      <c r="AC2383" s="72"/>
      <c r="AD2383" s="72"/>
      <c r="AE2383" s="72"/>
      <c r="AF2383" s="128"/>
      <c r="AG2383" s="127"/>
      <c r="AN2383" s="72"/>
      <c r="AO2383" s="72"/>
      <c r="AP2383" s="72"/>
      <c r="AQ2383" s="72"/>
      <c r="AR2383" s="72"/>
      <c r="AS2383" s="72"/>
      <c r="AT2383" s="72"/>
      <c r="AU2383" s="72"/>
    </row>
    <row r="2384" spans="27:47" x14ac:dyDescent="0.2">
      <c r="AA2384" s="72"/>
      <c r="AB2384" s="72"/>
      <c r="AC2384" s="72"/>
      <c r="AD2384" s="72"/>
      <c r="AE2384" s="72"/>
      <c r="AF2384" s="128"/>
      <c r="AG2384" s="127"/>
      <c r="AN2384" s="72"/>
      <c r="AO2384" s="72"/>
      <c r="AP2384" s="72"/>
      <c r="AQ2384" s="72"/>
      <c r="AR2384" s="72"/>
      <c r="AS2384" s="72"/>
      <c r="AT2384" s="72"/>
      <c r="AU2384" s="72"/>
    </row>
    <row r="2385" spans="27:47" x14ac:dyDescent="0.2">
      <c r="AA2385" s="72"/>
      <c r="AB2385" s="72"/>
      <c r="AC2385" s="72"/>
      <c r="AD2385" s="72"/>
      <c r="AE2385" s="72"/>
      <c r="AF2385" s="128"/>
      <c r="AG2385" s="127"/>
      <c r="AN2385" s="72"/>
      <c r="AO2385" s="72"/>
      <c r="AP2385" s="72"/>
      <c r="AQ2385" s="72"/>
      <c r="AR2385" s="72"/>
      <c r="AS2385" s="72"/>
      <c r="AT2385" s="72"/>
      <c r="AU2385" s="72"/>
    </row>
    <row r="2386" spans="27:47" x14ac:dyDescent="0.2">
      <c r="AA2386" s="72"/>
      <c r="AB2386" s="72"/>
      <c r="AC2386" s="72"/>
      <c r="AD2386" s="72"/>
      <c r="AE2386" s="72"/>
      <c r="AF2386" s="128"/>
      <c r="AG2386" s="127"/>
      <c r="AN2386" s="72"/>
      <c r="AO2386" s="72"/>
      <c r="AP2386" s="72"/>
      <c r="AQ2386" s="72"/>
      <c r="AR2386" s="72"/>
      <c r="AS2386" s="72"/>
      <c r="AT2386" s="72"/>
      <c r="AU2386" s="72"/>
    </row>
    <row r="2387" spans="27:47" x14ac:dyDescent="0.2">
      <c r="AA2387" s="72"/>
      <c r="AB2387" s="72"/>
      <c r="AC2387" s="72"/>
      <c r="AD2387" s="72"/>
      <c r="AE2387" s="72"/>
      <c r="AF2387" s="128"/>
      <c r="AG2387" s="127"/>
      <c r="AN2387" s="72"/>
      <c r="AO2387" s="72"/>
      <c r="AP2387" s="72"/>
      <c r="AQ2387" s="72"/>
      <c r="AR2387" s="72"/>
      <c r="AS2387" s="72"/>
      <c r="AT2387" s="72"/>
      <c r="AU2387" s="72"/>
    </row>
    <row r="2388" spans="27:47" x14ac:dyDescent="0.2">
      <c r="AA2388" s="72"/>
      <c r="AB2388" s="72"/>
      <c r="AC2388" s="72"/>
      <c r="AD2388" s="72"/>
      <c r="AE2388" s="72"/>
      <c r="AF2388" s="128"/>
      <c r="AG2388" s="127"/>
      <c r="AN2388" s="72"/>
      <c r="AO2388" s="72"/>
      <c r="AP2388" s="72"/>
      <c r="AQ2388" s="72"/>
      <c r="AR2388" s="72"/>
      <c r="AS2388" s="72"/>
      <c r="AT2388" s="72"/>
      <c r="AU2388" s="72"/>
    </row>
    <row r="2389" spans="27:47" x14ac:dyDescent="0.2">
      <c r="AA2389" s="72"/>
      <c r="AB2389" s="72"/>
      <c r="AC2389" s="72"/>
      <c r="AD2389" s="72"/>
      <c r="AE2389" s="72"/>
      <c r="AF2389" s="128"/>
      <c r="AG2389" s="127"/>
      <c r="AN2389" s="72"/>
      <c r="AO2389" s="72"/>
      <c r="AP2389" s="72"/>
      <c r="AQ2389" s="72"/>
      <c r="AR2389" s="72"/>
      <c r="AS2389" s="72"/>
      <c r="AT2389" s="72"/>
      <c r="AU2389" s="72"/>
    </row>
    <row r="2390" spans="27:47" x14ac:dyDescent="0.2">
      <c r="AA2390" s="72"/>
      <c r="AB2390" s="72"/>
      <c r="AC2390" s="72"/>
      <c r="AD2390" s="72"/>
      <c r="AE2390" s="72"/>
      <c r="AF2390" s="128"/>
      <c r="AG2390" s="127"/>
      <c r="AN2390" s="72"/>
      <c r="AO2390" s="72"/>
      <c r="AP2390" s="72"/>
      <c r="AQ2390" s="72"/>
      <c r="AR2390" s="72"/>
      <c r="AS2390" s="72"/>
      <c r="AT2390" s="72"/>
      <c r="AU2390" s="72"/>
    </row>
    <row r="2391" spans="27:47" x14ac:dyDescent="0.2">
      <c r="AA2391" s="72"/>
      <c r="AB2391" s="72"/>
      <c r="AC2391" s="72"/>
      <c r="AD2391" s="72"/>
      <c r="AE2391" s="72"/>
      <c r="AF2391" s="128"/>
      <c r="AG2391" s="127"/>
      <c r="AN2391" s="72"/>
      <c r="AO2391" s="72"/>
      <c r="AP2391" s="72"/>
      <c r="AQ2391" s="72"/>
      <c r="AR2391" s="72"/>
      <c r="AS2391" s="72"/>
      <c r="AT2391" s="72"/>
      <c r="AU2391" s="72"/>
    </row>
    <row r="2392" spans="27:47" x14ac:dyDescent="0.2">
      <c r="AA2392" s="72"/>
      <c r="AB2392" s="72"/>
      <c r="AC2392" s="72"/>
      <c r="AD2392" s="72"/>
      <c r="AE2392" s="72"/>
      <c r="AF2392" s="128"/>
      <c r="AG2392" s="127"/>
      <c r="AN2392" s="72"/>
      <c r="AO2392" s="72"/>
      <c r="AP2392" s="72"/>
      <c r="AQ2392" s="72"/>
      <c r="AR2392" s="72"/>
      <c r="AS2392" s="72"/>
      <c r="AT2392" s="72"/>
      <c r="AU2392" s="72"/>
    </row>
    <row r="2393" spans="27:47" x14ac:dyDescent="0.2">
      <c r="AA2393" s="72"/>
      <c r="AB2393" s="72"/>
      <c r="AC2393" s="72"/>
      <c r="AD2393" s="72"/>
      <c r="AE2393" s="72"/>
      <c r="AF2393" s="128"/>
      <c r="AG2393" s="127"/>
      <c r="AN2393" s="72"/>
      <c r="AO2393" s="72"/>
      <c r="AP2393" s="72"/>
      <c r="AQ2393" s="72"/>
      <c r="AR2393" s="72"/>
      <c r="AS2393" s="72"/>
      <c r="AT2393" s="72"/>
      <c r="AU2393" s="72"/>
    </row>
    <row r="2394" spans="27:47" x14ac:dyDescent="0.2">
      <c r="AA2394" s="72"/>
      <c r="AB2394" s="72"/>
      <c r="AC2394" s="72"/>
      <c r="AD2394" s="72"/>
      <c r="AE2394" s="72"/>
      <c r="AF2394" s="128"/>
      <c r="AG2394" s="127"/>
      <c r="AN2394" s="72"/>
      <c r="AO2394" s="72"/>
      <c r="AP2394" s="72"/>
      <c r="AQ2394" s="72"/>
      <c r="AR2394" s="72"/>
      <c r="AS2394" s="72"/>
      <c r="AT2394" s="72"/>
      <c r="AU2394" s="72"/>
    </row>
    <row r="2395" spans="27:47" x14ac:dyDescent="0.2">
      <c r="AA2395" s="72"/>
      <c r="AB2395" s="72"/>
      <c r="AC2395" s="72"/>
      <c r="AD2395" s="72"/>
      <c r="AE2395" s="72"/>
      <c r="AF2395" s="128"/>
      <c r="AG2395" s="127"/>
      <c r="AN2395" s="72"/>
      <c r="AO2395" s="72"/>
      <c r="AP2395" s="72"/>
      <c r="AQ2395" s="72"/>
      <c r="AR2395" s="72"/>
      <c r="AS2395" s="72"/>
      <c r="AT2395" s="72"/>
      <c r="AU2395" s="72"/>
    </row>
    <row r="2396" spans="27:47" x14ac:dyDescent="0.2">
      <c r="AA2396" s="72"/>
      <c r="AB2396" s="72"/>
      <c r="AC2396" s="72"/>
      <c r="AD2396" s="72"/>
      <c r="AE2396" s="72"/>
      <c r="AF2396" s="128"/>
      <c r="AG2396" s="127"/>
      <c r="AN2396" s="72"/>
      <c r="AO2396" s="72"/>
      <c r="AP2396" s="72"/>
      <c r="AQ2396" s="72"/>
      <c r="AR2396" s="72"/>
      <c r="AS2396" s="72"/>
      <c r="AT2396" s="72"/>
      <c r="AU2396" s="72"/>
    </row>
    <row r="2397" spans="27:47" x14ac:dyDescent="0.2">
      <c r="AA2397" s="72"/>
      <c r="AB2397" s="72"/>
      <c r="AC2397" s="72"/>
      <c r="AD2397" s="72"/>
      <c r="AE2397" s="72"/>
      <c r="AF2397" s="128"/>
      <c r="AG2397" s="127"/>
      <c r="AN2397" s="72"/>
      <c r="AO2397" s="72"/>
      <c r="AP2397" s="72"/>
      <c r="AQ2397" s="72"/>
      <c r="AR2397" s="72"/>
      <c r="AS2397" s="72"/>
      <c r="AT2397" s="72"/>
      <c r="AU2397" s="72"/>
    </row>
    <row r="2398" spans="27:47" x14ac:dyDescent="0.2">
      <c r="AA2398" s="72"/>
      <c r="AB2398" s="72"/>
      <c r="AC2398" s="72"/>
      <c r="AD2398" s="72"/>
      <c r="AE2398" s="72"/>
      <c r="AF2398" s="128"/>
      <c r="AG2398" s="127"/>
      <c r="AN2398" s="72"/>
      <c r="AO2398" s="72"/>
      <c r="AP2398" s="72"/>
      <c r="AQ2398" s="72"/>
      <c r="AR2398" s="72"/>
      <c r="AS2398" s="72"/>
      <c r="AT2398" s="72"/>
      <c r="AU2398" s="72"/>
    </row>
    <row r="2399" spans="27:47" x14ac:dyDescent="0.2">
      <c r="AA2399" s="72"/>
      <c r="AB2399" s="72"/>
      <c r="AC2399" s="72"/>
      <c r="AD2399" s="72"/>
      <c r="AE2399" s="72"/>
      <c r="AF2399" s="128"/>
      <c r="AG2399" s="127"/>
      <c r="AN2399" s="72"/>
      <c r="AO2399" s="72"/>
      <c r="AP2399" s="72"/>
      <c r="AQ2399" s="72"/>
      <c r="AR2399" s="72"/>
      <c r="AS2399" s="72"/>
      <c r="AT2399" s="72"/>
      <c r="AU2399" s="72"/>
    </row>
    <row r="2400" spans="27:47" x14ac:dyDescent="0.2">
      <c r="AA2400" s="72"/>
      <c r="AB2400" s="72"/>
      <c r="AC2400" s="72"/>
      <c r="AD2400" s="72"/>
      <c r="AE2400" s="72"/>
      <c r="AF2400" s="128"/>
      <c r="AG2400" s="127"/>
      <c r="AN2400" s="72"/>
      <c r="AO2400" s="72"/>
      <c r="AP2400" s="72"/>
      <c r="AQ2400" s="72"/>
      <c r="AR2400" s="72"/>
      <c r="AS2400" s="72"/>
      <c r="AT2400" s="72"/>
      <c r="AU2400" s="72"/>
    </row>
    <row r="2401" spans="27:47" x14ac:dyDescent="0.2">
      <c r="AA2401" s="72"/>
      <c r="AB2401" s="72"/>
      <c r="AC2401" s="72"/>
      <c r="AD2401" s="72"/>
      <c r="AE2401" s="72"/>
      <c r="AF2401" s="128"/>
      <c r="AG2401" s="127"/>
      <c r="AN2401" s="72"/>
      <c r="AO2401" s="72"/>
      <c r="AP2401" s="72"/>
      <c r="AQ2401" s="72"/>
      <c r="AR2401" s="72"/>
      <c r="AS2401" s="72"/>
      <c r="AT2401" s="72"/>
      <c r="AU2401" s="72"/>
    </row>
    <row r="2402" spans="27:47" x14ac:dyDescent="0.2">
      <c r="AA2402" s="72"/>
      <c r="AB2402" s="72"/>
      <c r="AC2402" s="72"/>
      <c r="AD2402" s="72"/>
      <c r="AE2402" s="72"/>
      <c r="AF2402" s="128"/>
      <c r="AG2402" s="127"/>
      <c r="AN2402" s="72"/>
      <c r="AO2402" s="72"/>
      <c r="AP2402" s="72"/>
      <c r="AQ2402" s="72"/>
      <c r="AR2402" s="72"/>
      <c r="AS2402" s="72"/>
      <c r="AT2402" s="72"/>
      <c r="AU2402" s="72"/>
    </row>
    <row r="2403" spans="27:47" x14ac:dyDescent="0.2">
      <c r="AA2403" s="72"/>
      <c r="AB2403" s="72"/>
      <c r="AC2403" s="72"/>
      <c r="AD2403" s="72"/>
      <c r="AE2403" s="72"/>
      <c r="AF2403" s="128"/>
      <c r="AG2403" s="127"/>
      <c r="AN2403" s="72"/>
      <c r="AO2403" s="72"/>
      <c r="AP2403" s="72"/>
      <c r="AQ2403" s="72"/>
      <c r="AR2403" s="72"/>
      <c r="AS2403" s="72"/>
      <c r="AT2403" s="72"/>
      <c r="AU2403" s="72"/>
    </row>
    <row r="2404" spans="27:47" x14ac:dyDescent="0.2">
      <c r="AA2404" s="72"/>
      <c r="AB2404" s="72"/>
      <c r="AC2404" s="72"/>
      <c r="AD2404" s="72"/>
      <c r="AE2404" s="72"/>
      <c r="AF2404" s="128"/>
      <c r="AG2404" s="127"/>
      <c r="AN2404" s="72"/>
      <c r="AO2404" s="72"/>
      <c r="AP2404" s="72"/>
      <c r="AQ2404" s="72"/>
      <c r="AR2404" s="72"/>
      <c r="AS2404" s="72"/>
      <c r="AT2404" s="72"/>
      <c r="AU2404" s="72"/>
    </row>
    <row r="2405" spans="27:47" x14ac:dyDescent="0.2">
      <c r="AA2405" s="72"/>
      <c r="AB2405" s="72"/>
      <c r="AC2405" s="72"/>
      <c r="AD2405" s="72"/>
      <c r="AE2405" s="72"/>
      <c r="AF2405" s="128"/>
      <c r="AG2405" s="127"/>
      <c r="AN2405" s="72"/>
      <c r="AO2405" s="72"/>
      <c r="AP2405" s="72"/>
      <c r="AQ2405" s="72"/>
      <c r="AR2405" s="72"/>
      <c r="AS2405" s="72"/>
      <c r="AT2405" s="72"/>
      <c r="AU2405" s="72"/>
    </row>
    <row r="2406" spans="27:47" x14ac:dyDescent="0.2">
      <c r="AA2406" s="72"/>
      <c r="AB2406" s="72"/>
      <c r="AC2406" s="72"/>
      <c r="AD2406" s="72"/>
      <c r="AE2406" s="72"/>
      <c r="AF2406" s="128"/>
      <c r="AG2406" s="127"/>
      <c r="AN2406" s="72"/>
      <c r="AO2406" s="72"/>
      <c r="AP2406" s="72"/>
      <c r="AQ2406" s="72"/>
      <c r="AR2406" s="72"/>
      <c r="AS2406" s="72"/>
      <c r="AT2406" s="72"/>
      <c r="AU2406" s="72"/>
    </row>
    <row r="2407" spans="27:47" x14ac:dyDescent="0.2">
      <c r="AA2407" s="72"/>
      <c r="AB2407" s="72"/>
      <c r="AC2407" s="72"/>
      <c r="AD2407" s="72"/>
      <c r="AE2407" s="72"/>
      <c r="AF2407" s="128"/>
      <c r="AG2407" s="127"/>
      <c r="AN2407" s="72"/>
      <c r="AO2407" s="72"/>
      <c r="AP2407" s="72"/>
      <c r="AQ2407" s="72"/>
      <c r="AR2407" s="72"/>
      <c r="AS2407" s="72"/>
      <c r="AT2407" s="72"/>
      <c r="AU2407" s="72"/>
    </row>
    <row r="2408" spans="27:47" x14ac:dyDescent="0.2">
      <c r="AA2408" s="72"/>
      <c r="AB2408" s="72"/>
      <c r="AC2408" s="72"/>
      <c r="AD2408" s="72"/>
      <c r="AE2408" s="72"/>
      <c r="AF2408" s="128"/>
      <c r="AG2408" s="127"/>
      <c r="AN2408" s="72"/>
      <c r="AO2408" s="72"/>
      <c r="AP2408" s="72"/>
      <c r="AQ2408" s="72"/>
      <c r="AR2408" s="72"/>
      <c r="AS2408" s="72"/>
      <c r="AT2408" s="72"/>
      <c r="AU2408" s="72"/>
    </row>
    <row r="2409" spans="27:47" x14ac:dyDescent="0.2">
      <c r="AA2409" s="72"/>
      <c r="AB2409" s="72"/>
      <c r="AC2409" s="72"/>
      <c r="AD2409" s="72"/>
      <c r="AE2409" s="72"/>
      <c r="AF2409" s="128"/>
      <c r="AG2409" s="127"/>
      <c r="AN2409" s="72"/>
      <c r="AO2409" s="72"/>
      <c r="AP2409" s="72"/>
      <c r="AQ2409" s="72"/>
      <c r="AR2409" s="72"/>
      <c r="AS2409" s="72"/>
      <c r="AT2409" s="72"/>
      <c r="AU2409" s="72"/>
    </row>
    <row r="2410" spans="27:47" x14ac:dyDescent="0.2">
      <c r="AA2410" s="72"/>
      <c r="AB2410" s="72"/>
      <c r="AC2410" s="72"/>
      <c r="AD2410" s="72"/>
      <c r="AE2410" s="72"/>
      <c r="AF2410" s="128"/>
      <c r="AG2410" s="127"/>
      <c r="AN2410" s="72"/>
      <c r="AO2410" s="72"/>
      <c r="AP2410" s="72"/>
      <c r="AQ2410" s="72"/>
      <c r="AR2410" s="72"/>
      <c r="AS2410" s="72"/>
      <c r="AT2410" s="72"/>
      <c r="AU2410" s="72"/>
    </row>
    <row r="2411" spans="27:47" x14ac:dyDescent="0.2">
      <c r="AA2411" s="72"/>
      <c r="AB2411" s="72"/>
      <c r="AC2411" s="72"/>
      <c r="AD2411" s="72"/>
      <c r="AE2411" s="72"/>
      <c r="AF2411" s="128"/>
      <c r="AG2411" s="127"/>
      <c r="AN2411" s="72"/>
      <c r="AO2411" s="72"/>
      <c r="AP2411" s="72"/>
      <c r="AQ2411" s="72"/>
      <c r="AR2411" s="72"/>
      <c r="AS2411" s="72"/>
      <c r="AT2411" s="72"/>
      <c r="AU2411" s="72"/>
    </row>
    <row r="2412" spans="27:47" x14ac:dyDescent="0.2">
      <c r="AA2412" s="72"/>
      <c r="AB2412" s="72"/>
      <c r="AC2412" s="72"/>
      <c r="AD2412" s="72"/>
      <c r="AE2412" s="72"/>
      <c r="AF2412" s="128"/>
      <c r="AG2412" s="127"/>
      <c r="AN2412" s="72"/>
      <c r="AO2412" s="72"/>
      <c r="AP2412" s="72"/>
      <c r="AQ2412" s="72"/>
      <c r="AR2412" s="72"/>
      <c r="AS2412" s="72"/>
      <c r="AT2412" s="72"/>
      <c r="AU2412" s="72"/>
    </row>
    <row r="2413" spans="27:47" x14ac:dyDescent="0.2">
      <c r="AA2413" s="72"/>
      <c r="AB2413" s="72"/>
      <c r="AC2413" s="72"/>
      <c r="AD2413" s="72"/>
      <c r="AE2413" s="72"/>
      <c r="AF2413" s="128"/>
      <c r="AG2413" s="127"/>
      <c r="AN2413" s="72"/>
      <c r="AO2413" s="72"/>
      <c r="AP2413" s="72"/>
      <c r="AQ2413" s="72"/>
      <c r="AR2413" s="72"/>
      <c r="AS2413" s="72"/>
      <c r="AT2413" s="72"/>
      <c r="AU2413" s="72"/>
    </row>
    <row r="2414" spans="27:47" x14ac:dyDescent="0.2">
      <c r="AA2414" s="72"/>
      <c r="AB2414" s="72"/>
      <c r="AC2414" s="72"/>
      <c r="AD2414" s="72"/>
      <c r="AE2414" s="72"/>
      <c r="AF2414" s="128"/>
      <c r="AG2414" s="127"/>
      <c r="AN2414" s="72"/>
      <c r="AO2414" s="72"/>
      <c r="AP2414" s="72"/>
      <c r="AQ2414" s="72"/>
      <c r="AR2414" s="72"/>
      <c r="AS2414" s="72"/>
      <c r="AT2414" s="72"/>
      <c r="AU2414" s="72"/>
    </row>
    <row r="2415" spans="27:47" x14ac:dyDescent="0.2">
      <c r="AA2415" s="72"/>
      <c r="AB2415" s="72"/>
      <c r="AC2415" s="72"/>
      <c r="AD2415" s="72"/>
      <c r="AE2415" s="72"/>
      <c r="AF2415" s="128"/>
      <c r="AG2415" s="127"/>
      <c r="AN2415" s="72"/>
      <c r="AO2415" s="72"/>
      <c r="AP2415" s="72"/>
      <c r="AQ2415" s="72"/>
      <c r="AR2415" s="72"/>
      <c r="AS2415" s="72"/>
      <c r="AT2415" s="72"/>
      <c r="AU2415" s="72"/>
    </row>
    <row r="2416" spans="27:47" x14ac:dyDescent="0.2">
      <c r="AA2416" s="72"/>
      <c r="AB2416" s="72"/>
      <c r="AC2416" s="72"/>
      <c r="AD2416" s="72"/>
      <c r="AE2416" s="72"/>
      <c r="AF2416" s="128"/>
      <c r="AG2416" s="127"/>
      <c r="AN2416" s="72"/>
      <c r="AO2416" s="72"/>
      <c r="AP2416" s="72"/>
      <c r="AQ2416" s="72"/>
      <c r="AR2416" s="72"/>
      <c r="AS2416" s="72"/>
      <c r="AT2416" s="72"/>
      <c r="AU2416" s="72"/>
    </row>
    <row r="2417" spans="27:47" x14ac:dyDescent="0.2">
      <c r="AA2417" s="72"/>
      <c r="AB2417" s="72"/>
      <c r="AC2417" s="72"/>
      <c r="AD2417" s="72"/>
      <c r="AE2417" s="72"/>
      <c r="AF2417" s="128"/>
      <c r="AG2417" s="127"/>
      <c r="AN2417" s="72"/>
      <c r="AO2417" s="72"/>
      <c r="AP2417" s="72"/>
      <c r="AQ2417" s="72"/>
      <c r="AR2417" s="72"/>
      <c r="AS2417" s="72"/>
      <c r="AT2417" s="72"/>
      <c r="AU2417" s="72"/>
    </row>
    <row r="2418" spans="27:47" x14ac:dyDescent="0.2">
      <c r="AA2418" s="72"/>
      <c r="AB2418" s="72"/>
      <c r="AC2418" s="72"/>
      <c r="AD2418" s="72"/>
      <c r="AE2418" s="72"/>
      <c r="AF2418" s="128"/>
      <c r="AG2418" s="127"/>
      <c r="AN2418" s="72"/>
      <c r="AO2418" s="72"/>
      <c r="AP2418" s="72"/>
      <c r="AQ2418" s="72"/>
      <c r="AR2418" s="72"/>
      <c r="AS2418" s="72"/>
      <c r="AT2418" s="72"/>
      <c r="AU2418" s="72"/>
    </row>
    <row r="2419" spans="27:47" x14ac:dyDescent="0.2">
      <c r="AA2419" s="72"/>
      <c r="AB2419" s="72"/>
      <c r="AC2419" s="72"/>
      <c r="AD2419" s="72"/>
      <c r="AE2419" s="72"/>
      <c r="AF2419" s="128"/>
      <c r="AG2419" s="127"/>
      <c r="AN2419" s="72"/>
      <c r="AO2419" s="72"/>
      <c r="AP2419" s="72"/>
      <c r="AQ2419" s="72"/>
      <c r="AR2419" s="72"/>
      <c r="AS2419" s="72"/>
      <c r="AT2419" s="72"/>
      <c r="AU2419" s="72"/>
    </row>
    <row r="2420" spans="27:47" x14ac:dyDescent="0.2">
      <c r="AA2420" s="72"/>
      <c r="AB2420" s="72"/>
      <c r="AC2420" s="72"/>
      <c r="AD2420" s="72"/>
      <c r="AE2420" s="72"/>
      <c r="AF2420" s="128"/>
      <c r="AG2420" s="127"/>
      <c r="AN2420" s="72"/>
      <c r="AO2420" s="72"/>
      <c r="AP2420" s="72"/>
      <c r="AQ2420" s="72"/>
      <c r="AR2420" s="72"/>
      <c r="AS2420" s="72"/>
      <c r="AT2420" s="72"/>
      <c r="AU2420" s="72"/>
    </row>
    <row r="2421" spans="27:47" x14ac:dyDescent="0.2">
      <c r="AA2421" s="72"/>
      <c r="AB2421" s="72"/>
      <c r="AC2421" s="72"/>
      <c r="AD2421" s="72"/>
      <c r="AE2421" s="72"/>
      <c r="AF2421" s="128"/>
      <c r="AG2421" s="127"/>
      <c r="AN2421" s="72"/>
      <c r="AO2421" s="72"/>
      <c r="AP2421" s="72"/>
      <c r="AQ2421" s="72"/>
      <c r="AR2421" s="72"/>
      <c r="AS2421" s="72"/>
      <c r="AT2421" s="72"/>
      <c r="AU2421" s="72"/>
    </row>
    <row r="2422" spans="27:47" x14ac:dyDescent="0.2">
      <c r="AA2422" s="72"/>
      <c r="AB2422" s="72"/>
      <c r="AC2422" s="72"/>
      <c r="AD2422" s="72"/>
      <c r="AE2422" s="72"/>
      <c r="AF2422" s="128"/>
      <c r="AG2422" s="127"/>
      <c r="AN2422" s="72"/>
      <c r="AO2422" s="72"/>
      <c r="AP2422" s="72"/>
      <c r="AQ2422" s="72"/>
      <c r="AR2422" s="72"/>
      <c r="AS2422" s="72"/>
      <c r="AT2422" s="72"/>
      <c r="AU2422" s="72"/>
    </row>
    <row r="2423" spans="27:47" x14ac:dyDescent="0.2">
      <c r="AA2423" s="72"/>
      <c r="AB2423" s="72"/>
      <c r="AC2423" s="72"/>
      <c r="AD2423" s="72"/>
      <c r="AE2423" s="72"/>
      <c r="AF2423" s="128"/>
      <c r="AG2423" s="127"/>
      <c r="AN2423" s="72"/>
      <c r="AO2423" s="72"/>
      <c r="AP2423" s="72"/>
      <c r="AQ2423" s="72"/>
      <c r="AR2423" s="72"/>
      <c r="AS2423" s="72"/>
      <c r="AT2423" s="72"/>
      <c r="AU2423" s="72"/>
    </row>
    <row r="2424" spans="27:47" x14ac:dyDescent="0.2">
      <c r="AA2424" s="72"/>
      <c r="AB2424" s="72"/>
      <c r="AC2424" s="72"/>
      <c r="AD2424" s="72"/>
      <c r="AE2424" s="72"/>
      <c r="AF2424" s="128"/>
      <c r="AG2424" s="127"/>
      <c r="AN2424" s="72"/>
      <c r="AO2424" s="72"/>
      <c r="AP2424" s="72"/>
      <c r="AQ2424" s="72"/>
      <c r="AR2424" s="72"/>
      <c r="AS2424" s="72"/>
      <c r="AT2424" s="72"/>
      <c r="AU2424" s="72"/>
    </row>
    <row r="2425" spans="27:47" x14ac:dyDescent="0.2">
      <c r="AA2425" s="72"/>
      <c r="AB2425" s="72"/>
      <c r="AC2425" s="72"/>
      <c r="AD2425" s="72"/>
      <c r="AE2425" s="72"/>
      <c r="AF2425" s="128"/>
      <c r="AG2425" s="127"/>
      <c r="AN2425" s="72"/>
      <c r="AO2425" s="72"/>
      <c r="AP2425" s="72"/>
      <c r="AQ2425" s="72"/>
      <c r="AR2425" s="72"/>
      <c r="AS2425" s="72"/>
      <c r="AT2425" s="72"/>
      <c r="AU2425" s="72"/>
    </row>
    <row r="2426" spans="27:47" x14ac:dyDescent="0.2">
      <c r="AA2426" s="72"/>
      <c r="AB2426" s="72"/>
      <c r="AC2426" s="72"/>
      <c r="AD2426" s="72"/>
      <c r="AE2426" s="72"/>
      <c r="AF2426" s="128"/>
      <c r="AG2426" s="127"/>
      <c r="AN2426" s="72"/>
      <c r="AO2426" s="72"/>
      <c r="AP2426" s="72"/>
      <c r="AQ2426" s="72"/>
      <c r="AR2426" s="72"/>
      <c r="AS2426" s="72"/>
      <c r="AT2426" s="72"/>
      <c r="AU2426" s="72"/>
    </row>
    <row r="2427" spans="27:47" x14ac:dyDescent="0.2">
      <c r="AA2427" s="72"/>
      <c r="AB2427" s="72"/>
      <c r="AC2427" s="72"/>
      <c r="AD2427" s="72"/>
      <c r="AE2427" s="72"/>
      <c r="AF2427" s="128"/>
      <c r="AG2427" s="127"/>
      <c r="AN2427" s="72"/>
      <c r="AO2427" s="72"/>
      <c r="AP2427" s="72"/>
      <c r="AQ2427" s="72"/>
      <c r="AR2427" s="72"/>
      <c r="AS2427" s="72"/>
      <c r="AT2427" s="72"/>
      <c r="AU2427" s="72"/>
    </row>
    <row r="2428" spans="27:47" x14ac:dyDescent="0.2">
      <c r="AA2428" s="72"/>
      <c r="AB2428" s="72"/>
      <c r="AC2428" s="72"/>
      <c r="AD2428" s="72"/>
      <c r="AE2428" s="72"/>
      <c r="AF2428" s="128"/>
      <c r="AG2428" s="127"/>
      <c r="AN2428" s="72"/>
      <c r="AO2428" s="72"/>
      <c r="AP2428" s="72"/>
      <c r="AQ2428" s="72"/>
      <c r="AR2428" s="72"/>
      <c r="AS2428" s="72"/>
      <c r="AT2428" s="72"/>
      <c r="AU2428" s="72"/>
    </row>
    <row r="2429" spans="27:47" x14ac:dyDescent="0.2">
      <c r="AA2429" s="72"/>
      <c r="AB2429" s="72"/>
      <c r="AC2429" s="72"/>
      <c r="AD2429" s="72"/>
      <c r="AE2429" s="72"/>
      <c r="AF2429" s="128"/>
      <c r="AG2429" s="127"/>
      <c r="AN2429" s="72"/>
      <c r="AO2429" s="72"/>
      <c r="AP2429" s="72"/>
      <c r="AQ2429" s="72"/>
      <c r="AR2429" s="72"/>
      <c r="AS2429" s="72"/>
      <c r="AT2429" s="72"/>
      <c r="AU2429" s="72"/>
    </row>
    <row r="2430" spans="27:47" x14ac:dyDescent="0.2">
      <c r="AA2430" s="72"/>
      <c r="AB2430" s="72"/>
      <c r="AC2430" s="72"/>
      <c r="AD2430" s="72"/>
      <c r="AE2430" s="72"/>
      <c r="AF2430" s="128"/>
      <c r="AG2430" s="127"/>
      <c r="AN2430" s="72"/>
      <c r="AO2430" s="72"/>
      <c r="AP2430" s="72"/>
      <c r="AQ2430" s="72"/>
      <c r="AR2430" s="72"/>
      <c r="AS2430" s="72"/>
      <c r="AT2430" s="72"/>
      <c r="AU2430" s="72"/>
    </row>
    <row r="2431" spans="27:47" x14ac:dyDescent="0.2">
      <c r="AA2431" s="72"/>
      <c r="AB2431" s="72"/>
      <c r="AC2431" s="72"/>
      <c r="AD2431" s="72"/>
      <c r="AE2431" s="72"/>
      <c r="AF2431" s="128"/>
      <c r="AG2431" s="127"/>
      <c r="AN2431" s="72"/>
      <c r="AO2431" s="72"/>
      <c r="AP2431" s="72"/>
      <c r="AQ2431" s="72"/>
      <c r="AR2431" s="72"/>
      <c r="AS2431" s="72"/>
      <c r="AT2431" s="72"/>
      <c r="AU2431" s="72"/>
    </row>
    <row r="2432" spans="27:47" x14ac:dyDescent="0.2">
      <c r="AA2432" s="72"/>
      <c r="AB2432" s="72"/>
      <c r="AC2432" s="72"/>
      <c r="AD2432" s="72"/>
      <c r="AE2432" s="72"/>
      <c r="AF2432" s="128"/>
      <c r="AG2432" s="127"/>
      <c r="AN2432" s="72"/>
      <c r="AO2432" s="72"/>
      <c r="AP2432" s="72"/>
      <c r="AQ2432" s="72"/>
      <c r="AR2432" s="72"/>
      <c r="AS2432" s="72"/>
      <c r="AT2432" s="72"/>
      <c r="AU2432" s="72"/>
    </row>
    <row r="2433" spans="27:47" x14ac:dyDescent="0.2">
      <c r="AA2433" s="72"/>
      <c r="AB2433" s="72"/>
      <c r="AC2433" s="72"/>
      <c r="AD2433" s="72"/>
      <c r="AE2433" s="72"/>
      <c r="AF2433" s="128"/>
      <c r="AG2433" s="127"/>
      <c r="AN2433" s="72"/>
      <c r="AO2433" s="72"/>
      <c r="AP2433" s="72"/>
      <c r="AQ2433" s="72"/>
      <c r="AR2433" s="72"/>
      <c r="AS2433" s="72"/>
      <c r="AT2433" s="72"/>
      <c r="AU2433" s="72"/>
    </row>
    <row r="2434" spans="27:47" x14ac:dyDescent="0.2">
      <c r="AA2434" s="72"/>
      <c r="AB2434" s="72"/>
      <c r="AC2434" s="72"/>
      <c r="AD2434" s="72"/>
      <c r="AE2434" s="72"/>
      <c r="AF2434" s="128"/>
      <c r="AG2434" s="127"/>
      <c r="AN2434" s="72"/>
      <c r="AO2434" s="72"/>
      <c r="AP2434" s="72"/>
      <c r="AQ2434" s="72"/>
      <c r="AR2434" s="72"/>
      <c r="AS2434" s="72"/>
      <c r="AT2434" s="72"/>
      <c r="AU2434" s="72"/>
    </row>
    <row r="2435" spans="27:47" x14ac:dyDescent="0.2">
      <c r="AA2435" s="72"/>
      <c r="AB2435" s="72"/>
      <c r="AC2435" s="72"/>
      <c r="AD2435" s="72"/>
      <c r="AE2435" s="72"/>
      <c r="AF2435" s="128"/>
      <c r="AG2435" s="127"/>
      <c r="AN2435" s="72"/>
      <c r="AO2435" s="72"/>
      <c r="AP2435" s="72"/>
      <c r="AQ2435" s="72"/>
      <c r="AR2435" s="72"/>
      <c r="AS2435" s="72"/>
      <c r="AT2435" s="72"/>
      <c r="AU2435" s="72"/>
    </row>
    <row r="2436" spans="27:47" x14ac:dyDescent="0.2">
      <c r="AA2436" s="72"/>
      <c r="AB2436" s="72"/>
      <c r="AC2436" s="72"/>
      <c r="AD2436" s="72"/>
      <c r="AE2436" s="72"/>
      <c r="AF2436" s="128"/>
      <c r="AG2436" s="127"/>
      <c r="AN2436" s="72"/>
      <c r="AO2436" s="72"/>
      <c r="AP2436" s="72"/>
      <c r="AQ2436" s="72"/>
      <c r="AR2436" s="72"/>
      <c r="AS2436" s="72"/>
      <c r="AT2436" s="72"/>
      <c r="AU2436" s="72"/>
    </row>
    <row r="2437" spans="27:47" x14ac:dyDescent="0.2">
      <c r="AA2437" s="72"/>
      <c r="AB2437" s="72"/>
      <c r="AC2437" s="72"/>
      <c r="AD2437" s="72"/>
      <c r="AE2437" s="72"/>
      <c r="AF2437" s="128"/>
      <c r="AG2437" s="127"/>
      <c r="AN2437" s="72"/>
      <c r="AO2437" s="72"/>
      <c r="AP2437" s="72"/>
      <c r="AQ2437" s="72"/>
      <c r="AR2437" s="72"/>
      <c r="AS2437" s="72"/>
      <c r="AT2437" s="72"/>
      <c r="AU2437" s="72"/>
    </row>
    <row r="2438" spans="27:47" x14ac:dyDescent="0.2">
      <c r="AA2438" s="72"/>
      <c r="AB2438" s="72"/>
      <c r="AC2438" s="72"/>
      <c r="AD2438" s="72"/>
      <c r="AE2438" s="72"/>
      <c r="AF2438" s="128"/>
      <c r="AG2438" s="127"/>
      <c r="AN2438" s="72"/>
      <c r="AO2438" s="72"/>
      <c r="AP2438" s="72"/>
      <c r="AQ2438" s="72"/>
      <c r="AR2438" s="72"/>
      <c r="AS2438" s="72"/>
      <c r="AT2438" s="72"/>
      <c r="AU2438" s="72"/>
    </row>
    <row r="2439" spans="27:47" x14ac:dyDescent="0.2">
      <c r="AA2439" s="72"/>
      <c r="AB2439" s="72"/>
      <c r="AC2439" s="72"/>
      <c r="AD2439" s="72"/>
      <c r="AE2439" s="72"/>
      <c r="AF2439" s="128"/>
      <c r="AG2439" s="127"/>
      <c r="AN2439" s="72"/>
      <c r="AO2439" s="72"/>
      <c r="AP2439" s="72"/>
      <c r="AQ2439" s="72"/>
      <c r="AR2439" s="72"/>
      <c r="AS2439" s="72"/>
      <c r="AT2439" s="72"/>
      <c r="AU2439" s="72"/>
    </row>
    <row r="2440" spans="27:47" x14ac:dyDescent="0.2">
      <c r="AA2440" s="72"/>
      <c r="AB2440" s="72"/>
      <c r="AC2440" s="72"/>
      <c r="AD2440" s="72"/>
      <c r="AE2440" s="72"/>
      <c r="AF2440" s="128"/>
      <c r="AG2440" s="127"/>
      <c r="AN2440" s="72"/>
      <c r="AO2440" s="72"/>
      <c r="AP2440" s="72"/>
      <c r="AQ2440" s="72"/>
      <c r="AR2440" s="72"/>
      <c r="AS2440" s="72"/>
      <c r="AT2440" s="72"/>
      <c r="AU2440" s="72"/>
    </row>
    <row r="2441" spans="27:47" x14ac:dyDescent="0.2">
      <c r="AA2441" s="72"/>
      <c r="AB2441" s="72"/>
      <c r="AC2441" s="72"/>
      <c r="AD2441" s="72"/>
      <c r="AE2441" s="72"/>
      <c r="AF2441" s="128"/>
      <c r="AG2441" s="127"/>
      <c r="AN2441" s="72"/>
      <c r="AO2441" s="72"/>
      <c r="AP2441" s="72"/>
      <c r="AQ2441" s="72"/>
      <c r="AR2441" s="72"/>
      <c r="AS2441" s="72"/>
      <c r="AT2441" s="72"/>
      <c r="AU2441" s="72"/>
    </row>
    <row r="2442" spans="27:47" x14ac:dyDescent="0.2">
      <c r="AA2442" s="72"/>
      <c r="AB2442" s="72"/>
      <c r="AC2442" s="72"/>
      <c r="AD2442" s="72"/>
      <c r="AE2442" s="72"/>
      <c r="AF2442" s="128"/>
      <c r="AG2442" s="127"/>
      <c r="AN2442" s="72"/>
      <c r="AO2442" s="72"/>
      <c r="AP2442" s="72"/>
      <c r="AQ2442" s="72"/>
      <c r="AR2442" s="72"/>
      <c r="AS2442" s="72"/>
      <c r="AT2442" s="72"/>
      <c r="AU2442" s="72"/>
    </row>
    <row r="2443" spans="27:47" x14ac:dyDescent="0.2">
      <c r="AA2443" s="72"/>
      <c r="AB2443" s="72"/>
      <c r="AC2443" s="72"/>
      <c r="AD2443" s="72"/>
      <c r="AE2443" s="72"/>
      <c r="AF2443" s="128"/>
      <c r="AG2443" s="127"/>
      <c r="AN2443" s="72"/>
      <c r="AO2443" s="72"/>
      <c r="AP2443" s="72"/>
      <c r="AQ2443" s="72"/>
      <c r="AR2443" s="72"/>
      <c r="AS2443" s="72"/>
      <c r="AT2443" s="72"/>
      <c r="AU2443" s="72"/>
    </row>
    <row r="2444" spans="27:47" x14ac:dyDescent="0.2">
      <c r="AA2444" s="72"/>
      <c r="AB2444" s="72"/>
      <c r="AC2444" s="72"/>
      <c r="AD2444" s="72"/>
      <c r="AE2444" s="72"/>
      <c r="AF2444" s="128"/>
      <c r="AG2444" s="127"/>
      <c r="AN2444" s="72"/>
      <c r="AO2444" s="72"/>
      <c r="AP2444" s="72"/>
      <c r="AQ2444" s="72"/>
      <c r="AR2444" s="72"/>
      <c r="AS2444" s="72"/>
      <c r="AT2444" s="72"/>
      <c r="AU2444" s="72"/>
    </row>
    <row r="2445" spans="27:47" x14ac:dyDescent="0.2">
      <c r="AA2445" s="72"/>
      <c r="AB2445" s="72"/>
      <c r="AC2445" s="72"/>
      <c r="AD2445" s="72"/>
      <c r="AE2445" s="72"/>
      <c r="AF2445" s="128"/>
      <c r="AG2445" s="127"/>
      <c r="AN2445" s="72"/>
      <c r="AO2445" s="72"/>
      <c r="AP2445" s="72"/>
      <c r="AQ2445" s="72"/>
      <c r="AR2445" s="72"/>
      <c r="AS2445" s="72"/>
      <c r="AT2445" s="72"/>
      <c r="AU2445" s="72"/>
    </row>
    <row r="2446" spans="27:47" x14ac:dyDescent="0.2">
      <c r="AA2446" s="72"/>
      <c r="AB2446" s="72"/>
      <c r="AC2446" s="72"/>
      <c r="AD2446" s="72"/>
      <c r="AE2446" s="72"/>
      <c r="AF2446" s="128"/>
      <c r="AG2446" s="127"/>
      <c r="AN2446" s="72"/>
      <c r="AO2446" s="72"/>
      <c r="AP2446" s="72"/>
      <c r="AQ2446" s="72"/>
      <c r="AR2446" s="72"/>
      <c r="AS2446" s="72"/>
      <c r="AT2446" s="72"/>
      <c r="AU2446" s="72"/>
    </row>
    <row r="2447" spans="27:47" x14ac:dyDescent="0.2">
      <c r="AA2447" s="72"/>
      <c r="AB2447" s="72"/>
      <c r="AC2447" s="72"/>
      <c r="AD2447" s="72"/>
      <c r="AE2447" s="72"/>
      <c r="AF2447" s="128"/>
      <c r="AG2447" s="127"/>
      <c r="AN2447" s="72"/>
      <c r="AO2447" s="72"/>
      <c r="AP2447" s="72"/>
      <c r="AQ2447" s="72"/>
      <c r="AR2447" s="72"/>
      <c r="AS2447" s="72"/>
      <c r="AT2447" s="72"/>
      <c r="AU2447" s="72"/>
    </row>
    <row r="2448" spans="27:47" x14ac:dyDescent="0.2">
      <c r="AA2448" s="72"/>
      <c r="AB2448" s="72"/>
      <c r="AC2448" s="72"/>
      <c r="AD2448" s="72"/>
      <c r="AE2448" s="72"/>
      <c r="AF2448" s="128"/>
      <c r="AG2448" s="127"/>
      <c r="AN2448" s="72"/>
      <c r="AO2448" s="72"/>
      <c r="AP2448" s="72"/>
      <c r="AQ2448" s="72"/>
      <c r="AR2448" s="72"/>
      <c r="AS2448" s="72"/>
      <c r="AT2448" s="72"/>
      <c r="AU2448" s="72"/>
    </row>
    <row r="2449" spans="27:47" x14ac:dyDescent="0.2">
      <c r="AA2449" s="72"/>
      <c r="AB2449" s="72"/>
      <c r="AC2449" s="72"/>
      <c r="AD2449" s="72"/>
      <c r="AE2449" s="72"/>
      <c r="AF2449" s="128"/>
      <c r="AG2449" s="127"/>
      <c r="AN2449" s="72"/>
      <c r="AO2449" s="72"/>
      <c r="AP2449" s="72"/>
      <c r="AQ2449" s="72"/>
      <c r="AR2449" s="72"/>
      <c r="AS2449" s="72"/>
      <c r="AT2449" s="72"/>
      <c r="AU2449" s="72"/>
    </row>
    <row r="2450" spans="27:47" x14ac:dyDescent="0.2">
      <c r="AA2450" s="72"/>
      <c r="AB2450" s="72"/>
      <c r="AC2450" s="72"/>
      <c r="AD2450" s="72"/>
      <c r="AE2450" s="72"/>
      <c r="AF2450" s="128"/>
      <c r="AG2450" s="127"/>
      <c r="AN2450" s="72"/>
      <c r="AO2450" s="72"/>
      <c r="AP2450" s="72"/>
      <c r="AQ2450" s="72"/>
      <c r="AR2450" s="72"/>
      <c r="AS2450" s="72"/>
      <c r="AT2450" s="72"/>
      <c r="AU2450" s="72"/>
    </row>
    <row r="2451" spans="27:47" x14ac:dyDescent="0.2">
      <c r="AA2451" s="72"/>
      <c r="AB2451" s="72"/>
      <c r="AC2451" s="72"/>
      <c r="AD2451" s="72"/>
      <c r="AE2451" s="72"/>
      <c r="AF2451" s="128"/>
      <c r="AG2451" s="127"/>
      <c r="AN2451" s="72"/>
      <c r="AO2451" s="72"/>
      <c r="AP2451" s="72"/>
      <c r="AQ2451" s="72"/>
      <c r="AR2451" s="72"/>
      <c r="AS2451" s="72"/>
      <c r="AT2451" s="72"/>
      <c r="AU2451" s="72"/>
    </row>
    <row r="2452" spans="27:47" x14ac:dyDescent="0.2">
      <c r="AA2452" s="72"/>
      <c r="AB2452" s="72"/>
      <c r="AC2452" s="72"/>
      <c r="AD2452" s="72"/>
      <c r="AE2452" s="72"/>
      <c r="AF2452" s="128"/>
      <c r="AG2452" s="127"/>
      <c r="AN2452" s="72"/>
      <c r="AO2452" s="72"/>
      <c r="AP2452" s="72"/>
      <c r="AQ2452" s="72"/>
      <c r="AR2452" s="72"/>
      <c r="AS2452" s="72"/>
      <c r="AT2452" s="72"/>
      <c r="AU2452" s="72"/>
    </row>
    <row r="2453" spans="27:47" x14ac:dyDescent="0.2">
      <c r="AA2453" s="72"/>
      <c r="AB2453" s="72"/>
      <c r="AC2453" s="72"/>
      <c r="AD2453" s="72"/>
      <c r="AE2453" s="72"/>
      <c r="AF2453" s="128"/>
      <c r="AG2453" s="127"/>
      <c r="AN2453" s="72"/>
      <c r="AO2453" s="72"/>
      <c r="AP2453" s="72"/>
      <c r="AQ2453" s="72"/>
      <c r="AR2453" s="72"/>
      <c r="AS2453" s="72"/>
      <c r="AT2453" s="72"/>
      <c r="AU2453" s="72"/>
    </row>
    <row r="2454" spans="27:47" x14ac:dyDescent="0.2">
      <c r="AA2454" s="72"/>
      <c r="AB2454" s="72"/>
      <c r="AC2454" s="72"/>
      <c r="AD2454" s="72"/>
      <c r="AE2454" s="72"/>
      <c r="AF2454" s="128"/>
      <c r="AG2454" s="127"/>
      <c r="AN2454" s="72"/>
      <c r="AO2454" s="72"/>
      <c r="AP2454" s="72"/>
      <c r="AQ2454" s="72"/>
      <c r="AR2454" s="72"/>
      <c r="AS2454" s="72"/>
      <c r="AT2454" s="72"/>
      <c r="AU2454" s="72"/>
    </row>
    <row r="2455" spans="27:47" x14ac:dyDescent="0.2">
      <c r="AA2455" s="72"/>
      <c r="AB2455" s="72"/>
      <c r="AC2455" s="72"/>
      <c r="AD2455" s="72"/>
      <c r="AE2455" s="72"/>
      <c r="AF2455" s="128"/>
      <c r="AG2455" s="127"/>
      <c r="AN2455" s="72"/>
      <c r="AO2455" s="72"/>
      <c r="AP2455" s="72"/>
      <c r="AQ2455" s="72"/>
      <c r="AR2455" s="72"/>
      <c r="AS2455" s="72"/>
      <c r="AT2455" s="72"/>
      <c r="AU2455" s="72"/>
    </row>
    <row r="2456" spans="27:47" x14ac:dyDescent="0.2">
      <c r="AA2456" s="72"/>
      <c r="AB2456" s="72"/>
      <c r="AC2456" s="72"/>
      <c r="AD2456" s="72"/>
      <c r="AE2456" s="72"/>
      <c r="AF2456" s="128"/>
      <c r="AG2456" s="127"/>
      <c r="AN2456" s="72"/>
      <c r="AO2456" s="72"/>
      <c r="AP2456" s="72"/>
      <c r="AQ2456" s="72"/>
      <c r="AR2456" s="72"/>
      <c r="AS2456" s="72"/>
      <c r="AT2456" s="72"/>
      <c r="AU2456" s="72"/>
    </row>
    <row r="2457" spans="27:47" x14ac:dyDescent="0.2">
      <c r="AA2457" s="72"/>
      <c r="AB2457" s="72"/>
      <c r="AC2457" s="72"/>
      <c r="AD2457" s="72"/>
      <c r="AE2457" s="72"/>
      <c r="AF2457" s="128"/>
      <c r="AG2457" s="127"/>
      <c r="AN2457" s="72"/>
      <c r="AO2457" s="72"/>
      <c r="AP2457" s="72"/>
      <c r="AQ2457" s="72"/>
      <c r="AR2457" s="72"/>
      <c r="AS2457" s="72"/>
      <c r="AT2457" s="72"/>
      <c r="AU2457" s="72"/>
    </row>
    <row r="2458" spans="27:47" x14ac:dyDescent="0.2">
      <c r="AA2458" s="72"/>
      <c r="AB2458" s="72"/>
      <c r="AC2458" s="72"/>
      <c r="AD2458" s="72"/>
      <c r="AE2458" s="72"/>
      <c r="AF2458" s="128"/>
      <c r="AG2458" s="127"/>
      <c r="AN2458" s="72"/>
      <c r="AO2458" s="72"/>
      <c r="AP2458" s="72"/>
      <c r="AQ2458" s="72"/>
      <c r="AR2458" s="72"/>
      <c r="AS2458" s="72"/>
      <c r="AT2458" s="72"/>
      <c r="AU2458" s="72"/>
    </row>
    <row r="2459" spans="27:47" x14ac:dyDescent="0.2">
      <c r="AA2459" s="72"/>
      <c r="AB2459" s="72"/>
      <c r="AC2459" s="72"/>
      <c r="AD2459" s="72"/>
      <c r="AE2459" s="72"/>
      <c r="AF2459" s="128"/>
      <c r="AG2459" s="127"/>
      <c r="AN2459" s="72"/>
      <c r="AO2459" s="72"/>
      <c r="AP2459" s="72"/>
      <c r="AQ2459" s="72"/>
      <c r="AR2459" s="72"/>
      <c r="AS2459" s="72"/>
      <c r="AT2459" s="72"/>
      <c r="AU2459" s="72"/>
    </row>
    <row r="2460" spans="27:47" x14ac:dyDescent="0.2">
      <c r="AA2460" s="72"/>
      <c r="AB2460" s="72"/>
      <c r="AC2460" s="72"/>
      <c r="AD2460" s="72"/>
      <c r="AE2460" s="72"/>
      <c r="AF2460" s="128"/>
      <c r="AG2460" s="127"/>
      <c r="AN2460" s="72"/>
      <c r="AO2460" s="72"/>
      <c r="AP2460" s="72"/>
      <c r="AQ2460" s="72"/>
      <c r="AR2460" s="72"/>
      <c r="AS2460" s="72"/>
      <c r="AT2460" s="72"/>
      <c r="AU2460" s="72"/>
    </row>
    <row r="2461" spans="27:47" x14ac:dyDescent="0.2">
      <c r="AA2461" s="72"/>
      <c r="AB2461" s="72"/>
      <c r="AC2461" s="72"/>
      <c r="AD2461" s="72"/>
      <c r="AE2461" s="72"/>
      <c r="AF2461" s="128"/>
      <c r="AG2461" s="127"/>
      <c r="AN2461" s="72"/>
      <c r="AO2461" s="72"/>
      <c r="AP2461" s="72"/>
      <c r="AQ2461" s="72"/>
      <c r="AR2461" s="72"/>
      <c r="AS2461" s="72"/>
      <c r="AT2461" s="72"/>
      <c r="AU2461" s="72"/>
    </row>
    <row r="2462" spans="27:47" x14ac:dyDescent="0.2">
      <c r="AA2462" s="72"/>
      <c r="AB2462" s="72"/>
      <c r="AC2462" s="72"/>
      <c r="AD2462" s="72"/>
      <c r="AE2462" s="72"/>
      <c r="AF2462" s="128"/>
      <c r="AG2462" s="127"/>
      <c r="AN2462" s="72"/>
      <c r="AO2462" s="72"/>
      <c r="AP2462" s="72"/>
      <c r="AQ2462" s="72"/>
      <c r="AR2462" s="72"/>
      <c r="AS2462" s="72"/>
      <c r="AT2462" s="72"/>
      <c r="AU2462" s="72"/>
    </row>
    <row r="2463" spans="27:47" x14ac:dyDescent="0.2">
      <c r="AA2463" s="72"/>
      <c r="AB2463" s="72"/>
      <c r="AC2463" s="72"/>
      <c r="AD2463" s="72"/>
      <c r="AE2463" s="72"/>
      <c r="AF2463" s="128"/>
      <c r="AG2463" s="127"/>
      <c r="AN2463" s="72"/>
      <c r="AO2463" s="72"/>
      <c r="AP2463" s="72"/>
      <c r="AQ2463" s="72"/>
      <c r="AR2463" s="72"/>
      <c r="AS2463" s="72"/>
      <c r="AT2463" s="72"/>
      <c r="AU2463" s="72"/>
    </row>
    <row r="2464" spans="27:47" x14ac:dyDescent="0.2">
      <c r="AA2464" s="72"/>
      <c r="AB2464" s="72"/>
      <c r="AC2464" s="72"/>
      <c r="AD2464" s="72"/>
      <c r="AE2464" s="72"/>
      <c r="AF2464" s="128"/>
      <c r="AG2464" s="127"/>
      <c r="AN2464" s="72"/>
      <c r="AO2464" s="72"/>
      <c r="AP2464" s="72"/>
      <c r="AQ2464" s="72"/>
      <c r="AR2464" s="72"/>
      <c r="AS2464" s="72"/>
      <c r="AT2464" s="72"/>
      <c r="AU2464" s="72"/>
    </row>
    <row r="2465" spans="27:47" x14ac:dyDescent="0.2">
      <c r="AA2465" s="72"/>
      <c r="AB2465" s="72"/>
      <c r="AC2465" s="72"/>
      <c r="AD2465" s="72"/>
      <c r="AE2465" s="72"/>
      <c r="AF2465" s="128"/>
      <c r="AG2465" s="127"/>
      <c r="AN2465" s="72"/>
      <c r="AO2465" s="72"/>
      <c r="AP2465" s="72"/>
      <c r="AQ2465" s="72"/>
      <c r="AR2465" s="72"/>
      <c r="AS2465" s="72"/>
      <c r="AT2465" s="72"/>
      <c r="AU2465" s="72"/>
    </row>
    <row r="2466" spans="27:47" x14ac:dyDescent="0.2">
      <c r="AA2466" s="72"/>
      <c r="AB2466" s="72"/>
      <c r="AC2466" s="72"/>
      <c r="AD2466" s="72"/>
      <c r="AE2466" s="72"/>
      <c r="AF2466" s="128"/>
      <c r="AG2466" s="127"/>
      <c r="AN2466" s="72"/>
      <c r="AO2466" s="72"/>
      <c r="AP2466" s="72"/>
      <c r="AQ2466" s="72"/>
      <c r="AR2466" s="72"/>
      <c r="AS2466" s="72"/>
      <c r="AT2466" s="72"/>
      <c r="AU2466" s="72"/>
    </row>
    <row r="2467" spans="27:47" x14ac:dyDescent="0.2">
      <c r="AA2467" s="72"/>
      <c r="AB2467" s="72"/>
      <c r="AC2467" s="72"/>
      <c r="AD2467" s="72"/>
      <c r="AE2467" s="72"/>
      <c r="AF2467" s="128"/>
      <c r="AG2467" s="127"/>
      <c r="AN2467" s="72"/>
      <c r="AO2467" s="72"/>
      <c r="AP2467" s="72"/>
      <c r="AQ2467" s="72"/>
      <c r="AR2467" s="72"/>
      <c r="AS2467" s="72"/>
      <c r="AT2467" s="72"/>
      <c r="AU2467" s="72"/>
    </row>
    <row r="2468" spans="27:47" x14ac:dyDescent="0.2">
      <c r="AA2468" s="72"/>
      <c r="AB2468" s="72"/>
      <c r="AC2468" s="72"/>
      <c r="AD2468" s="72"/>
      <c r="AE2468" s="72"/>
      <c r="AF2468" s="128"/>
      <c r="AG2468" s="127"/>
      <c r="AN2468" s="72"/>
      <c r="AO2468" s="72"/>
      <c r="AP2468" s="72"/>
      <c r="AQ2468" s="72"/>
      <c r="AR2468" s="72"/>
      <c r="AS2468" s="72"/>
      <c r="AT2468" s="72"/>
      <c r="AU2468" s="72"/>
    </row>
    <row r="2469" spans="27:47" x14ac:dyDescent="0.2">
      <c r="AA2469" s="72"/>
      <c r="AB2469" s="72"/>
      <c r="AC2469" s="72"/>
      <c r="AD2469" s="72"/>
      <c r="AE2469" s="72"/>
      <c r="AF2469" s="128"/>
      <c r="AG2469" s="127"/>
      <c r="AN2469" s="72"/>
      <c r="AO2469" s="72"/>
      <c r="AP2469" s="72"/>
      <c r="AQ2469" s="72"/>
      <c r="AR2469" s="72"/>
      <c r="AS2469" s="72"/>
      <c r="AT2469" s="72"/>
      <c r="AU2469" s="72"/>
    </row>
    <row r="2470" spans="27:47" x14ac:dyDescent="0.2">
      <c r="AA2470" s="72"/>
      <c r="AB2470" s="72"/>
      <c r="AC2470" s="72"/>
      <c r="AD2470" s="72"/>
      <c r="AE2470" s="72"/>
      <c r="AF2470" s="128"/>
      <c r="AG2470" s="127"/>
      <c r="AN2470" s="72"/>
      <c r="AO2470" s="72"/>
      <c r="AP2470" s="72"/>
      <c r="AQ2470" s="72"/>
      <c r="AR2470" s="72"/>
      <c r="AS2470" s="72"/>
      <c r="AT2470" s="72"/>
      <c r="AU2470" s="72"/>
    </row>
    <row r="2471" spans="27:47" x14ac:dyDescent="0.2">
      <c r="AA2471" s="72"/>
      <c r="AB2471" s="72"/>
      <c r="AC2471" s="72"/>
      <c r="AD2471" s="72"/>
      <c r="AE2471" s="72"/>
      <c r="AF2471" s="128"/>
      <c r="AG2471" s="127"/>
      <c r="AN2471" s="72"/>
      <c r="AO2471" s="72"/>
      <c r="AP2471" s="72"/>
      <c r="AQ2471" s="72"/>
      <c r="AR2471" s="72"/>
      <c r="AS2471" s="72"/>
      <c r="AT2471" s="72"/>
      <c r="AU2471" s="72"/>
    </row>
    <row r="2472" spans="27:47" x14ac:dyDescent="0.2">
      <c r="AA2472" s="72"/>
      <c r="AB2472" s="72"/>
      <c r="AC2472" s="72"/>
      <c r="AD2472" s="72"/>
      <c r="AE2472" s="72"/>
      <c r="AF2472" s="128"/>
      <c r="AG2472" s="127"/>
      <c r="AN2472" s="72"/>
      <c r="AO2472" s="72"/>
      <c r="AP2472" s="72"/>
      <c r="AQ2472" s="72"/>
      <c r="AR2472" s="72"/>
      <c r="AS2472" s="72"/>
      <c r="AT2472" s="72"/>
      <c r="AU2472" s="72"/>
    </row>
    <row r="2473" spans="27:47" x14ac:dyDescent="0.2">
      <c r="AA2473" s="72"/>
      <c r="AB2473" s="72"/>
      <c r="AC2473" s="72"/>
      <c r="AD2473" s="72"/>
      <c r="AE2473" s="72"/>
      <c r="AF2473" s="128"/>
      <c r="AG2473" s="127"/>
      <c r="AN2473" s="72"/>
      <c r="AO2473" s="72"/>
      <c r="AP2473" s="72"/>
      <c r="AQ2473" s="72"/>
      <c r="AR2473" s="72"/>
      <c r="AS2473" s="72"/>
      <c r="AT2473" s="72"/>
      <c r="AU2473" s="72"/>
    </row>
    <row r="2474" spans="27:47" x14ac:dyDescent="0.2">
      <c r="AA2474" s="72"/>
      <c r="AB2474" s="72"/>
      <c r="AC2474" s="72"/>
      <c r="AD2474" s="72"/>
      <c r="AE2474" s="72"/>
      <c r="AF2474" s="128"/>
      <c r="AG2474" s="127"/>
      <c r="AN2474" s="72"/>
      <c r="AO2474" s="72"/>
      <c r="AP2474" s="72"/>
      <c r="AQ2474" s="72"/>
      <c r="AR2474" s="72"/>
      <c r="AS2474" s="72"/>
      <c r="AT2474" s="72"/>
      <c r="AU2474" s="72"/>
    </row>
    <row r="2475" spans="27:47" x14ac:dyDescent="0.2">
      <c r="AA2475" s="72"/>
      <c r="AB2475" s="72"/>
      <c r="AC2475" s="72"/>
      <c r="AD2475" s="72"/>
      <c r="AE2475" s="72"/>
      <c r="AF2475" s="128"/>
      <c r="AG2475" s="127"/>
      <c r="AN2475" s="72"/>
      <c r="AO2475" s="72"/>
      <c r="AP2475" s="72"/>
      <c r="AQ2475" s="72"/>
      <c r="AR2475" s="72"/>
      <c r="AS2475" s="72"/>
      <c r="AT2475" s="72"/>
      <c r="AU2475" s="72"/>
    </row>
    <row r="2476" spans="27:47" x14ac:dyDescent="0.2">
      <c r="AA2476" s="72"/>
      <c r="AB2476" s="72"/>
      <c r="AC2476" s="72"/>
      <c r="AD2476" s="72"/>
      <c r="AE2476" s="72"/>
      <c r="AF2476" s="128"/>
      <c r="AG2476" s="127"/>
      <c r="AN2476" s="72"/>
      <c r="AO2476" s="72"/>
      <c r="AP2476" s="72"/>
      <c r="AQ2476" s="72"/>
      <c r="AR2476" s="72"/>
      <c r="AS2476" s="72"/>
      <c r="AT2476" s="72"/>
      <c r="AU2476" s="72"/>
    </row>
    <row r="2477" spans="27:47" x14ac:dyDescent="0.2">
      <c r="AA2477" s="72"/>
      <c r="AB2477" s="72"/>
      <c r="AC2477" s="72"/>
      <c r="AD2477" s="72"/>
      <c r="AE2477" s="72"/>
      <c r="AF2477" s="128"/>
      <c r="AG2477" s="127"/>
      <c r="AN2477" s="72"/>
      <c r="AO2477" s="72"/>
      <c r="AP2477" s="72"/>
      <c r="AQ2477" s="72"/>
      <c r="AR2477" s="72"/>
      <c r="AS2477" s="72"/>
      <c r="AT2477" s="72"/>
      <c r="AU2477" s="72"/>
    </row>
    <row r="2478" spans="27:47" x14ac:dyDescent="0.2">
      <c r="AA2478" s="72"/>
      <c r="AB2478" s="72"/>
      <c r="AC2478" s="72"/>
      <c r="AD2478" s="72"/>
      <c r="AE2478" s="72"/>
      <c r="AF2478" s="128"/>
      <c r="AG2478" s="127"/>
      <c r="AN2478" s="72"/>
      <c r="AO2478" s="72"/>
      <c r="AP2478" s="72"/>
      <c r="AQ2478" s="72"/>
      <c r="AR2478" s="72"/>
      <c r="AS2478" s="72"/>
      <c r="AT2478" s="72"/>
      <c r="AU2478" s="72"/>
    </row>
    <row r="2479" spans="27:47" x14ac:dyDescent="0.2">
      <c r="AA2479" s="72"/>
      <c r="AB2479" s="72"/>
      <c r="AC2479" s="72"/>
      <c r="AD2479" s="72"/>
      <c r="AE2479" s="72"/>
      <c r="AF2479" s="128"/>
      <c r="AG2479" s="127"/>
      <c r="AN2479" s="72"/>
      <c r="AO2479" s="72"/>
      <c r="AP2479" s="72"/>
      <c r="AQ2479" s="72"/>
      <c r="AR2479" s="72"/>
      <c r="AS2479" s="72"/>
      <c r="AT2479" s="72"/>
      <c r="AU2479" s="72"/>
    </row>
    <row r="2480" spans="27:47" x14ac:dyDescent="0.2">
      <c r="AA2480" s="72"/>
      <c r="AB2480" s="72"/>
      <c r="AC2480" s="72"/>
      <c r="AD2480" s="72"/>
      <c r="AE2480" s="72"/>
      <c r="AF2480" s="128"/>
      <c r="AG2480" s="127"/>
      <c r="AN2480" s="72"/>
      <c r="AO2480" s="72"/>
      <c r="AP2480" s="72"/>
      <c r="AQ2480" s="72"/>
      <c r="AR2480" s="72"/>
      <c r="AS2480" s="72"/>
      <c r="AT2480" s="72"/>
      <c r="AU2480" s="72"/>
    </row>
    <row r="2481" spans="27:47" x14ac:dyDescent="0.2">
      <c r="AA2481" s="72"/>
      <c r="AB2481" s="72"/>
      <c r="AC2481" s="72"/>
      <c r="AD2481" s="72"/>
      <c r="AE2481" s="72"/>
      <c r="AF2481" s="128"/>
      <c r="AG2481" s="127"/>
      <c r="AN2481" s="72"/>
      <c r="AO2481" s="72"/>
      <c r="AP2481" s="72"/>
      <c r="AQ2481" s="72"/>
      <c r="AR2481" s="72"/>
      <c r="AS2481" s="72"/>
      <c r="AT2481" s="72"/>
      <c r="AU2481" s="72"/>
    </row>
    <row r="2482" spans="27:47" x14ac:dyDescent="0.2">
      <c r="AA2482" s="72"/>
      <c r="AB2482" s="72"/>
      <c r="AC2482" s="72"/>
      <c r="AD2482" s="72"/>
      <c r="AE2482" s="72"/>
      <c r="AF2482" s="128"/>
      <c r="AG2482" s="127"/>
      <c r="AN2482" s="72"/>
      <c r="AO2482" s="72"/>
      <c r="AP2482" s="72"/>
      <c r="AQ2482" s="72"/>
      <c r="AR2482" s="72"/>
      <c r="AS2482" s="72"/>
      <c r="AT2482" s="72"/>
      <c r="AU2482" s="72"/>
    </row>
    <row r="2483" spans="27:47" x14ac:dyDescent="0.2">
      <c r="AA2483" s="72"/>
      <c r="AB2483" s="72"/>
      <c r="AC2483" s="72"/>
      <c r="AD2483" s="72"/>
      <c r="AE2483" s="72"/>
      <c r="AF2483" s="128"/>
      <c r="AG2483" s="127"/>
      <c r="AN2483" s="72"/>
      <c r="AO2483" s="72"/>
      <c r="AP2483" s="72"/>
      <c r="AQ2483" s="72"/>
      <c r="AR2483" s="72"/>
      <c r="AS2483" s="72"/>
      <c r="AT2483" s="72"/>
      <c r="AU2483" s="72"/>
    </row>
    <row r="2484" spans="27:47" x14ac:dyDescent="0.2">
      <c r="AA2484" s="72"/>
      <c r="AB2484" s="72"/>
      <c r="AC2484" s="72"/>
      <c r="AD2484" s="72"/>
      <c r="AE2484" s="72"/>
      <c r="AF2484" s="128"/>
      <c r="AG2484" s="127"/>
      <c r="AN2484" s="72"/>
      <c r="AO2484" s="72"/>
      <c r="AP2484" s="72"/>
      <c r="AQ2484" s="72"/>
      <c r="AR2484" s="72"/>
      <c r="AS2484" s="72"/>
      <c r="AT2484" s="72"/>
      <c r="AU2484" s="72"/>
    </row>
    <row r="2485" spans="27:47" x14ac:dyDescent="0.2">
      <c r="AA2485" s="72"/>
      <c r="AB2485" s="72"/>
      <c r="AC2485" s="72"/>
      <c r="AD2485" s="72"/>
      <c r="AE2485" s="72"/>
      <c r="AF2485" s="128"/>
      <c r="AG2485" s="127"/>
      <c r="AN2485" s="72"/>
      <c r="AO2485" s="72"/>
      <c r="AP2485" s="72"/>
      <c r="AQ2485" s="72"/>
      <c r="AR2485" s="72"/>
      <c r="AS2485" s="72"/>
      <c r="AT2485" s="72"/>
      <c r="AU2485" s="72"/>
    </row>
    <row r="2486" spans="27:47" x14ac:dyDescent="0.2">
      <c r="AA2486" s="72"/>
      <c r="AB2486" s="72"/>
      <c r="AC2486" s="72"/>
      <c r="AD2486" s="72"/>
      <c r="AE2486" s="72"/>
      <c r="AF2486" s="128"/>
      <c r="AG2486" s="127"/>
      <c r="AN2486" s="72"/>
      <c r="AO2486" s="72"/>
      <c r="AP2486" s="72"/>
      <c r="AQ2486" s="72"/>
      <c r="AR2486" s="72"/>
      <c r="AS2486" s="72"/>
      <c r="AT2486" s="72"/>
      <c r="AU2486" s="72"/>
    </row>
    <row r="2487" spans="27:47" x14ac:dyDescent="0.2">
      <c r="AA2487" s="72"/>
      <c r="AB2487" s="72"/>
      <c r="AC2487" s="72"/>
      <c r="AD2487" s="72"/>
      <c r="AE2487" s="72"/>
      <c r="AF2487" s="128"/>
      <c r="AG2487" s="127"/>
      <c r="AN2487" s="72"/>
      <c r="AO2487" s="72"/>
      <c r="AP2487" s="72"/>
      <c r="AQ2487" s="72"/>
      <c r="AR2487" s="72"/>
      <c r="AS2487" s="72"/>
      <c r="AT2487" s="72"/>
      <c r="AU2487" s="72"/>
    </row>
    <row r="2488" spans="27:47" x14ac:dyDescent="0.2">
      <c r="AA2488" s="72"/>
      <c r="AB2488" s="72"/>
      <c r="AC2488" s="72"/>
      <c r="AD2488" s="72"/>
      <c r="AE2488" s="72"/>
      <c r="AF2488" s="128"/>
      <c r="AG2488" s="127"/>
      <c r="AN2488" s="72"/>
      <c r="AO2488" s="72"/>
      <c r="AP2488" s="72"/>
      <c r="AQ2488" s="72"/>
      <c r="AR2488" s="72"/>
      <c r="AS2488" s="72"/>
      <c r="AT2488" s="72"/>
      <c r="AU2488" s="72"/>
    </row>
    <row r="2489" spans="27:47" x14ac:dyDescent="0.2">
      <c r="AA2489" s="72"/>
      <c r="AB2489" s="72"/>
      <c r="AC2489" s="72"/>
      <c r="AD2489" s="72"/>
      <c r="AE2489" s="72"/>
      <c r="AF2489" s="128"/>
      <c r="AG2489" s="127"/>
      <c r="AN2489" s="72"/>
      <c r="AO2489" s="72"/>
      <c r="AP2489" s="72"/>
      <c r="AQ2489" s="72"/>
      <c r="AR2489" s="72"/>
      <c r="AS2489" s="72"/>
      <c r="AT2489" s="72"/>
      <c r="AU2489" s="72"/>
    </row>
    <row r="2490" spans="27:47" x14ac:dyDescent="0.2">
      <c r="AA2490" s="72"/>
      <c r="AB2490" s="72"/>
      <c r="AC2490" s="72"/>
      <c r="AD2490" s="72"/>
      <c r="AE2490" s="72"/>
      <c r="AF2490" s="128"/>
      <c r="AG2490" s="127"/>
      <c r="AN2490" s="72"/>
      <c r="AO2490" s="72"/>
      <c r="AP2490" s="72"/>
      <c r="AQ2490" s="72"/>
      <c r="AR2490" s="72"/>
      <c r="AS2490" s="72"/>
      <c r="AT2490" s="72"/>
      <c r="AU2490" s="72"/>
    </row>
    <row r="2491" spans="27:47" x14ac:dyDescent="0.2">
      <c r="AA2491" s="72"/>
      <c r="AB2491" s="72"/>
      <c r="AC2491" s="72"/>
      <c r="AD2491" s="72"/>
      <c r="AE2491" s="72"/>
      <c r="AF2491" s="128"/>
      <c r="AG2491" s="127"/>
      <c r="AN2491" s="72"/>
      <c r="AO2491" s="72"/>
      <c r="AP2491" s="72"/>
      <c r="AQ2491" s="72"/>
      <c r="AR2491" s="72"/>
      <c r="AS2491" s="72"/>
      <c r="AT2491" s="72"/>
      <c r="AU2491" s="72"/>
    </row>
    <row r="2492" spans="27:47" x14ac:dyDescent="0.2">
      <c r="AA2492" s="72"/>
      <c r="AB2492" s="72"/>
      <c r="AC2492" s="72"/>
      <c r="AD2492" s="72"/>
      <c r="AE2492" s="72"/>
      <c r="AF2492" s="128"/>
      <c r="AG2492" s="127"/>
      <c r="AN2492" s="72"/>
      <c r="AO2492" s="72"/>
      <c r="AP2492" s="72"/>
      <c r="AQ2492" s="72"/>
      <c r="AR2492" s="72"/>
      <c r="AS2492" s="72"/>
      <c r="AT2492" s="72"/>
      <c r="AU2492" s="72"/>
    </row>
    <row r="2493" spans="27:47" x14ac:dyDescent="0.2">
      <c r="AA2493" s="72"/>
      <c r="AB2493" s="72"/>
      <c r="AC2493" s="72"/>
      <c r="AD2493" s="72"/>
      <c r="AE2493" s="72"/>
      <c r="AF2493" s="128"/>
      <c r="AG2493" s="127"/>
      <c r="AN2493" s="72"/>
      <c r="AO2493" s="72"/>
      <c r="AP2493" s="72"/>
      <c r="AQ2493" s="72"/>
      <c r="AR2493" s="72"/>
      <c r="AS2493" s="72"/>
      <c r="AT2493" s="72"/>
      <c r="AU2493" s="72"/>
    </row>
    <row r="2494" spans="27:47" x14ac:dyDescent="0.2">
      <c r="AA2494" s="72"/>
      <c r="AB2494" s="72"/>
      <c r="AC2494" s="72"/>
      <c r="AD2494" s="72"/>
      <c r="AE2494" s="72"/>
      <c r="AF2494" s="128"/>
      <c r="AG2494" s="127"/>
      <c r="AN2494" s="72"/>
      <c r="AO2494" s="72"/>
      <c r="AP2494" s="72"/>
      <c r="AQ2494" s="72"/>
      <c r="AR2494" s="72"/>
      <c r="AS2494" s="72"/>
      <c r="AT2494" s="72"/>
      <c r="AU2494" s="72"/>
    </row>
    <row r="2495" spans="27:47" x14ac:dyDescent="0.2">
      <c r="AA2495" s="72"/>
      <c r="AB2495" s="72"/>
      <c r="AC2495" s="72"/>
      <c r="AD2495" s="72"/>
      <c r="AE2495" s="72"/>
      <c r="AF2495" s="128"/>
      <c r="AG2495" s="127"/>
      <c r="AN2495" s="72"/>
      <c r="AO2495" s="72"/>
      <c r="AP2495" s="72"/>
      <c r="AQ2495" s="72"/>
      <c r="AR2495" s="72"/>
      <c r="AS2495" s="72"/>
      <c r="AT2495" s="72"/>
      <c r="AU2495" s="72"/>
    </row>
    <row r="2496" spans="27:47" x14ac:dyDescent="0.2">
      <c r="AA2496" s="72"/>
      <c r="AB2496" s="72"/>
      <c r="AC2496" s="72"/>
      <c r="AD2496" s="72"/>
      <c r="AE2496" s="72"/>
      <c r="AF2496" s="128"/>
      <c r="AG2496" s="127"/>
      <c r="AN2496" s="72"/>
      <c r="AO2496" s="72"/>
      <c r="AP2496" s="72"/>
      <c r="AQ2496" s="72"/>
      <c r="AR2496" s="72"/>
      <c r="AS2496" s="72"/>
      <c r="AT2496" s="72"/>
      <c r="AU2496" s="72"/>
    </row>
    <row r="2497" spans="27:47" x14ac:dyDescent="0.2">
      <c r="AA2497" s="72"/>
      <c r="AB2497" s="72"/>
      <c r="AC2497" s="72"/>
      <c r="AD2497" s="72"/>
      <c r="AE2497" s="72"/>
      <c r="AF2497" s="128"/>
      <c r="AG2497" s="127"/>
      <c r="AN2497" s="72"/>
      <c r="AO2497" s="72"/>
      <c r="AP2497" s="72"/>
      <c r="AQ2497" s="72"/>
      <c r="AR2497" s="72"/>
      <c r="AS2497" s="72"/>
      <c r="AT2497" s="72"/>
      <c r="AU2497" s="72"/>
    </row>
    <row r="2498" spans="27:47" x14ac:dyDescent="0.2">
      <c r="AA2498" s="72"/>
      <c r="AB2498" s="72"/>
      <c r="AC2498" s="72"/>
      <c r="AD2498" s="72"/>
      <c r="AE2498" s="72"/>
      <c r="AF2498" s="128"/>
      <c r="AG2498" s="127"/>
      <c r="AN2498" s="72"/>
      <c r="AO2498" s="72"/>
      <c r="AP2498" s="72"/>
      <c r="AQ2498" s="72"/>
      <c r="AR2498" s="72"/>
      <c r="AS2498" s="72"/>
      <c r="AT2498" s="72"/>
      <c r="AU2498" s="72"/>
    </row>
    <row r="2499" spans="27:47" x14ac:dyDescent="0.2">
      <c r="AA2499" s="72"/>
      <c r="AB2499" s="72"/>
      <c r="AC2499" s="72"/>
      <c r="AD2499" s="72"/>
      <c r="AE2499" s="72"/>
      <c r="AF2499" s="128"/>
      <c r="AG2499" s="127"/>
      <c r="AN2499" s="72"/>
      <c r="AO2499" s="72"/>
      <c r="AP2499" s="72"/>
      <c r="AQ2499" s="72"/>
      <c r="AR2499" s="72"/>
      <c r="AS2499" s="72"/>
      <c r="AT2499" s="72"/>
      <c r="AU2499" s="72"/>
    </row>
    <row r="2500" spans="27:47" x14ac:dyDescent="0.2">
      <c r="AA2500" s="72"/>
      <c r="AB2500" s="72"/>
      <c r="AC2500" s="72"/>
      <c r="AD2500" s="72"/>
      <c r="AE2500" s="72"/>
      <c r="AF2500" s="128"/>
      <c r="AG2500" s="127"/>
      <c r="AN2500" s="72"/>
      <c r="AO2500" s="72"/>
      <c r="AP2500" s="72"/>
      <c r="AQ2500" s="72"/>
      <c r="AR2500" s="72"/>
      <c r="AS2500" s="72"/>
      <c r="AT2500" s="72"/>
      <c r="AU2500" s="72"/>
    </row>
    <row r="2501" spans="27:47" x14ac:dyDescent="0.2">
      <c r="AA2501" s="72"/>
      <c r="AB2501" s="72"/>
      <c r="AC2501" s="72"/>
      <c r="AD2501" s="72"/>
      <c r="AE2501" s="72"/>
      <c r="AF2501" s="128"/>
      <c r="AG2501" s="127"/>
      <c r="AN2501" s="72"/>
      <c r="AO2501" s="72"/>
      <c r="AP2501" s="72"/>
      <c r="AQ2501" s="72"/>
      <c r="AR2501" s="72"/>
      <c r="AS2501" s="72"/>
      <c r="AT2501" s="72"/>
      <c r="AU2501" s="72"/>
    </row>
    <row r="2502" spans="27:47" x14ac:dyDescent="0.2">
      <c r="AA2502" s="72"/>
      <c r="AB2502" s="72"/>
      <c r="AC2502" s="72"/>
      <c r="AD2502" s="72"/>
      <c r="AE2502" s="72"/>
      <c r="AF2502" s="128"/>
      <c r="AG2502" s="127"/>
      <c r="AN2502" s="72"/>
      <c r="AO2502" s="72"/>
      <c r="AP2502" s="72"/>
      <c r="AQ2502" s="72"/>
      <c r="AR2502" s="72"/>
      <c r="AS2502" s="72"/>
      <c r="AT2502" s="72"/>
      <c r="AU2502" s="72"/>
    </row>
    <row r="2503" spans="27:47" x14ac:dyDescent="0.2">
      <c r="AA2503" s="72"/>
      <c r="AB2503" s="72"/>
      <c r="AC2503" s="72"/>
      <c r="AD2503" s="72"/>
      <c r="AE2503" s="72"/>
      <c r="AF2503" s="128"/>
      <c r="AG2503" s="127"/>
      <c r="AN2503" s="72"/>
      <c r="AO2503" s="72"/>
      <c r="AP2503" s="72"/>
      <c r="AQ2503" s="72"/>
      <c r="AR2503" s="72"/>
      <c r="AS2503" s="72"/>
      <c r="AT2503" s="72"/>
      <c r="AU2503" s="72"/>
    </row>
    <row r="2504" spans="27:47" x14ac:dyDescent="0.2">
      <c r="AA2504" s="72"/>
      <c r="AB2504" s="72"/>
      <c r="AC2504" s="72"/>
      <c r="AD2504" s="72"/>
      <c r="AE2504" s="72"/>
      <c r="AF2504" s="128"/>
      <c r="AG2504" s="127"/>
      <c r="AN2504" s="72"/>
      <c r="AO2504" s="72"/>
      <c r="AP2504" s="72"/>
      <c r="AQ2504" s="72"/>
      <c r="AR2504" s="72"/>
      <c r="AS2504" s="72"/>
      <c r="AT2504" s="72"/>
      <c r="AU2504" s="72"/>
    </row>
    <row r="2505" spans="27:47" x14ac:dyDescent="0.2">
      <c r="AA2505" s="72"/>
      <c r="AB2505" s="72"/>
      <c r="AC2505" s="72"/>
      <c r="AD2505" s="72"/>
      <c r="AE2505" s="72"/>
      <c r="AF2505" s="128"/>
      <c r="AG2505" s="127"/>
      <c r="AN2505" s="72"/>
      <c r="AO2505" s="72"/>
      <c r="AP2505" s="72"/>
      <c r="AQ2505" s="72"/>
      <c r="AR2505" s="72"/>
      <c r="AS2505" s="72"/>
      <c r="AT2505" s="72"/>
      <c r="AU2505" s="72"/>
    </row>
    <row r="2506" spans="27:47" x14ac:dyDescent="0.2">
      <c r="AA2506" s="72"/>
      <c r="AB2506" s="72"/>
      <c r="AC2506" s="72"/>
      <c r="AD2506" s="72"/>
      <c r="AE2506" s="72"/>
      <c r="AF2506" s="128"/>
      <c r="AG2506" s="127"/>
      <c r="AN2506" s="72"/>
      <c r="AO2506" s="72"/>
      <c r="AP2506" s="72"/>
      <c r="AQ2506" s="72"/>
      <c r="AR2506" s="72"/>
      <c r="AS2506" s="72"/>
      <c r="AT2506" s="72"/>
      <c r="AU2506" s="72"/>
    </row>
    <row r="2507" spans="27:47" x14ac:dyDescent="0.2">
      <c r="AA2507" s="72"/>
      <c r="AB2507" s="72"/>
      <c r="AC2507" s="72"/>
      <c r="AD2507" s="72"/>
      <c r="AE2507" s="72"/>
      <c r="AF2507" s="128"/>
      <c r="AG2507" s="127"/>
      <c r="AN2507" s="72"/>
      <c r="AO2507" s="72"/>
      <c r="AP2507" s="72"/>
      <c r="AQ2507" s="72"/>
      <c r="AR2507" s="72"/>
      <c r="AS2507" s="72"/>
      <c r="AT2507" s="72"/>
      <c r="AU2507" s="72"/>
    </row>
    <row r="2508" spans="27:47" x14ac:dyDescent="0.2">
      <c r="AA2508" s="72"/>
      <c r="AB2508" s="72"/>
      <c r="AC2508" s="72"/>
      <c r="AD2508" s="72"/>
      <c r="AE2508" s="72"/>
      <c r="AF2508" s="128"/>
      <c r="AG2508" s="127"/>
      <c r="AN2508" s="72"/>
      <c r="AO2508" s="72"/>
      <c r="AP2508" s="72"/>
      <c r="AQ2508" s="72"/>
      <c r="AR2508" s="72"/>
      <c r="AS2508" s="72"/>
      <c r="AT2508" s="72"/>
      <c r="AU2508" s="72"/>
    </row>
    <row r="2509" spans="27:47" x14ac:dyDescent="0.2">
      <c r="AA2509" s="72"/>
      <c r="AB2509" s="72"/>
      <c r="AC2509" s="72"/>
      <c r="AD2509" s="72"/>
      <c r="AE2509" s="72"/>
      <c r="AF2509" s="128"/>
      <c r="AG2509" s="127"/>
      <c r="AN2509" s="72"/>
      <c r="AO2509" s="72"/>
      <c r="AP2509" s="72"/>
      <c r="AQ2509" s="72"/>
      <c r="AR2509" s="72"/>
      <c r="AS2509" s="72"/>
      <c r="AT2509" s="72"/>
      <c r="AU2509" s="72"/>
    </row>
    <row r="2510" spans="27:47" x14ac:dyDescent="0.2">
      <c r="AA2510" s="72"/>
      <c r="AB2510" s="72"/>
      <c r="AC2510" s="72"/>
      <c r="AD2510" s="72"/>
      <c r="AE2510" s="72"/>
      <c r="AF2510" s="128"/>
      <c r="AG2510" s="127"/>
      <c r="AN2510" s="72"/>
      <c r="AO2510" s="72"/>
      <c r="AP2510" s="72"/>
      <c r="AQ2510" s="72"/>
      <c r="AR2510" s="72"/>
      <c r="AS2510" s="72"/>
      <c r="AT2510" s="72"/>
      <c r="AU2510" s="72"/>
    </row>
    <row r="2511" spans="27:47" x14ac:dyDescent="0.2">
      <c r="AA2511" s="72"/>
      <c r="AB2511" s="72"/>
      <c r="AC2511" s="72"/>
      <c r="AD2511" s="72"/>
      <c r="AE2511" s="72"/>
      <c r="AF2511" s="128"/>
      <c r="AG2511" s="127"/>
      <c r="AN2511" s="72"/>
      <c r="AO2511" s="72"/>
      <c r="AP2511" s="72"/>
      <c r="AQ2511" s="72"/>
      <c r="AR2511" s="72"/>
      <c r="AS2511" s="72"/>
      <c r="AT2511" s="72"/>
      <c r="AU2511" s="72"/>
    </row>
    <row r="2512" spans="27:47" x14ac:dyDescent="0.2">
      <c r="AA2512" s="72"/>
      <c r="AB2512" s="72"/>
      <c r="AC2512" s="72"/>
      <c r="AD2512" s="72"/>
      <c r="AE2512" s="72"/>
      <c r="AF2512" s="128"/>
      <c r="AG2512" s="127"/>
      <c r="AN2512" s="72"/>
      <c r="AO2512" s="72"/>
      <c r="AP2512" s="72"/>
      <c r="AQ2512" s="72"/>
      <c r="AR2512" s="72"/>
      <c r="AS2512" s="72"/>
      <c r="AT2512" s="72"/>
      <c r="AU2512" s="72"/>
    </row>
    <row r="2513" spans="27:47" x14ac:dyDescent="0.2">
      <c r="AA2513" s="72"/>
      <c r="AB2513" s="72"/>
      <c r="AC2513" s="72"/>
      <c r="AD2513" s="72"/>
      <c r="AE2513" s="72"/>
      <c r="AF2513" s="128"/>
      <c r="AG2513" s="127"/>
      <c r="AN2513" s="72"/>
      <c r="AO2513" s="72"/>
      <c r="AP2513" s="72"/>
      <c r="AQ2513" s="72"/>
      <c r="AR2513" s="72"/>
      <c r="AS2513" s="72"/>
      <c r="AT2513" s="72"/>
      <c r="AU2513" s="72"/>
    </row>
    <row r="2514" spans="27:47" x14ac:dyDescent="0.2">
      <c r="AA2514" s="72"/>
      <c r="AB2514" s="72"/>
      <c r="AC2514" s="72"/>
      <c r="AD2514" s="72"/>
      <c r="AE2514" s="72"/>
      <c r="AF2514" s="128"/>
      <c r="AG2514" s="127"/>
      <c r="AN2514" s="72"/>
      <c r="AO2514" s="72"/>
      <c r="AP2514" s="72"/>
      <c r="AQ2514" s="72"/>
      <c r="AR2514" s="72"/>
      <c r="AS2514" s="72"/>
      <c r="AT2514" s="72"/>
      <c r="AU2514" s="72"/>
    </row>
    <row r="2515" spans="27:47" x14ac:dyDescent="0.2">
      <c r="AA2515" s="72"/>
      <c r="AB2515" s="72"/>
      <c r="AC2515" s="72"/>
      <c r="AD2515" s="72"/>
      <c r="AE2515" s="72"/>
      <c r="AF2515" s="128"/>
      <c r="AG2515" s="127"/>
      <c r="AN2515" s="72"/>
      <c r="AO2515" s="72"/>
      <c r="AP2515" s="72"/>
      <c r="AQ2515" s="72"/>
      <c r="AR2515" s="72"/>
      <c r="AS2515" s="72"/>
      <c r="AT2515" s="72"/>
      <c r="AU2515" s="72"/>
    </row>
    <row r="2516" spans="27:47" x14ac:dyDescent="0.2">
      <c r="AA2516" s="72"/>
      <c r="AB2516" s="72"/>
      <c r="AC2516" s="72"/>
      <c r="AD2516" s="72"/>
      <c r="AE2516" s="72"/>
      <c r="AF2516" s="128"/>
      <c r="AG2516" s="127"/>
      <c r="AN2516" s="72"/>
      <c r="AO2516" s="72"/>
      <c r="AP2516" s="72"/>
      <c r="AQ2516" s="72"/>
      <c r="AR2516" s="72"/>
      <c r="AS2516" s="72"/>
      <c r="AT2516" s="72"/>
      <c r="AU2516" s="72"/>
    </row>
    <row r="2517" spans="27:47" x14ac:dyDescent="0.2">
      <c r="AA2517" s="72"/>
      <c r="AB2517" s="72"/>
      <c r="AC2517" s="72"/>
      <c r="AD2517" s="72"/>
      <c r="AE2517" s="72"/>
      <c r="AF2517" s="128"/>
      <c r="AG2517" s="127"/>
      <c r="AN2517" s="72"/>
      <c r="AO2517" s="72"/>
      <c r="AP2517" s="72"/>
      <c r="AQ2517" s="72"/>
      <c r="AR2517" s="72"/>
      <c r="AS2517" s="72"/>
      <c r="AT2517" s="72"/>
      <c r="AU2517" s="72"/>
    </row>
    <row r="2518" spans="27:47" x14ac:dyDescent="0.2">
      <c r="AA2518" s="72"/>
      <c r="AB2518" s="72"/>
      <c r="AC2518" s="72"/>
      <c r="AD2518" s="72"/>
      <c r="AE2518" s="72"/>
      <c r="AF2518" s="128"/>
      <c r="AG2518" s="127"/>
      <c r="AN2518" s="72"/>
      <c r="AO2518" s="72"/>
      <c r="AP2518" s="72"/>
      <c r="AQ2518" s="72"/>
      <c r="AR2518" s="72"/>
      <c r="AS2518" s="72"/>
      <c r="AT2518" s="72"/>
      <c r="AU2518" s="72"/>
    </row>
    <row r="2519" spans="27:47" x14ac:dyDescent="0.2">
      <c r="AA2519" s="72"/>
      <c r="AB2519" s="72"/>
      <c r="AC2519" s="72"/>
      <c r="AD2519" s="72"/>
      <c r="AE2519" s="72"/>
      <c r="AF2519" s="128"/>
      <c r="AG2519" s="127"/>
      <c r="AN2519" s="72"/>
      <c r="AO2519" s="72"/>
      <c r="AP2519" s="72"/>
      <c r="AQ2519" s="72"/>
      <c r="AR2519" s="72"/>
      <c r="AS2519" s="72"/>
      <c r="AT2519" s="72"/>
      <c r="AU2519" s="72"/>
    </row>
    <row r="2520" spans="27:47" x14ac:dyDescent="0.2">
      <c r="AA2520" s="72"/>
      <c r="AB2520" s="72"/>
      <c r="AC2520" s="72"/>
      <c r="AD2520" s="72"/>
      <c r="AE2520" s="72"/>
      <c r="AF2520" s="128"/>
      <c r="AG2520" s="127"/>
      <c r="AN2520" s="72"/>
      <c r="AO2520" s="72"/>
      <c r="AP2520" s="72"/>
      <c r="AQ2520" s="72"/>
      <c r="AR2520" s="72"/>
      <c r="AS2520" s="72"/>
      <c r="AT2520" s="72"/>
      <c r="AU2520" s="72"/>
    </row>
    <row r="2521" spans="27:47" x14ac:dyDescent="0.2">
      <c r="AA2521" s="72"/>
      <c r="AB2521" s="72"/>
      <c r="AC2521" s="72"/>
      <c r="AD2521" s="72"/>
      <c r="AE2521" s="72"/>
      <c r="AF2521" s="128"/>
      <c r="AG2521" s="127"/>
      <c r="AN2521" s="72"/>
      <c r="AO2521" s="72"/>
      <c r="AP2521" s="72"/>
      <c r="AQ2521" s="72"/>
      <c r="AR2521" s="72"/>
      <c r="AS2521" s="72"/>
      <c r="AT2521" s="72"/>
      <c r="AU2521" s="72"/>
    </row>
    <row r="2522" spans="27:47" x14ac:dyDescent="0.2">
      <c r="AA2522" s="72"/>
      <c r="AB2522" s="72"/>
      <c r="AC2522" s="72"/>
      <c r="AD2522" s="72"/>
      <c r="AE2522" s="72"/>
      <c r="AF2522" s="128"/>
      <c r="AG2522" s="127"/>
      <c r="AN2522" s="72"/>
      <c r="AO2522" s="72"/>
      <c r="AP2522" s="72"/>
      <c r="AQ2522" s="72"/>
      <c r="AR2522" s="72"/>
      <c r="AS2522" s="72"/>
      <c r="AT2522" s="72"/>
      <c r="AU2522" s="72"/>
    </row>
    <row r="2523" spans="27:47" x14ac:dyDescent="0.2">
      <c r="AA2523" s="72"/>
      <c r="AB2523" s="72"/>
      <c r="AC2523" s="72"/>
      <c r="AD2523" s="72"/>
      <c r="AE2523" s="72"/>
      <c r="AF2523" s="128"/>
      <c r="AG2523" s="127"/>
      <c r="AN2523" s="72"/>
      <c r="AO2523" s="72"/>
      <c r="AP2523" s="72"/>
      <c r="AQ2523" s="72"/>
      <c r="AR2523" s="72"/>
      <c r="AS2523" s="72"/>
      <c r="AT2523" s="72"/>
      <c r="AU2523" s="72"/>
    </row>
    <row r="2524" spans="27:47" x14ac:dyDescent="0.2">
      <c r="AA2524" s="72"/>
      <c r="AB2524" s="72"/>
      <c r="AC2524" s="72"/>
      <c r="AD2524" s="72"/>
      <c r="AE2524" s="72"/>
      <c r="AF2524" s="128"/>
      <c r="AG2524" s="127"/>
      <c r="AN2524" s="72"/>
      <c r="AO2524" s="72"/>
      <c r="AP2524" s="72"/>
      <c r="AQ2524" s="72"/>
      <c r="AR2524" s="72"/>
      <c r="AS2524" s="72"/>
      <c r="AT2524" s="72"/>
      <c r="AU2524" s="72"/>
    </row>
    <row r="2525" spans="27:47" x14ac:dyDescent="0.2">
      <c r="AA2525" s="72"/>
      <c r="AB2525" s="72"/>
      <c r="AC2525" s="72"/>
      <c r="AD2525" s="72"/>
      <c r="AE2525" s="72"/>
      <c r="AF2525" s="128"/>
      <c r="AG2525" s="127"/>
      <c r="AN2525" s="72"/>
      <c r="AO2525" s="72"/>
      <c r="AP2525" s="72"/>
      <c r="AQ2525" s="72"/>
      <c r="AR2525" s="72"/>
      <c r="AS2525" s="72"/>
      <c r="AT2525" s="72"/>
      <c r="AU2525" s="72"/>
    </row>
    <row r="2526" spans="27:47" x14ac:dyDescent="0.2">
      <c r="AA2526" s="72"/>
      <c r="AB2526" s="72"/>
      <c r="AC2526" s="72"/>
      <c r="AD2526" s="72"/>
      <c r="AE2526" s="72"/>
      <c r="AF2526" s="128"/>
      <c r="AG2526" s="127"/>
      <c r="AN2526" s="72"/>
      <c r="AO2526" s="72"/>
      <c r="AP2526" s="72"/>
      <c r="AQ2526" s="72"/>
      <c r="AR2526" s="72"/>
      <c r="AS2526" s="72"/>
      <c r="AT2526" s="72"/>
      <c r="AU2526" s="72"/>
    </row>
    <row r="2527" spans="27:47" x14ac:dyDescent="0.2">
      <c r="AA2527" s="72"/>
      <c r="AB2527" s="72"/>
      <c r="AC2527" s="72"/>
      <c r="AD2527" s="72"/>
      <c r="AE2527" s="72"/>
      <c r="AF2527" s="128"/>
      <c r="AG2527" s="127"/>
      <c r="AN2527" s="72"/>
      <c r="AO2527" s="72"/>
      <c r="AP2527" s="72"/>
      <c r="AQ2527" s="72"/>
      <c r="AR2527" s="72"/>
      <c r="AS2527" s="72"/>
      <c r="AT2527" s="72"/>
      <c r="AU2527" s="72"/>
    </row>
    <row r="2528" spans="27:47" x14ac:dyDescent="0.2">
      <c r="AA2528" s="72"/>
      <c r="AB2528" s="72"/>
      <c r="AC2528" s="72"/>
      <c r="AD2528" s="72"/>
      <c r="AE2528" s="72"/>
      <c r="AF2528" s="128"/>
      <c r="AG2528" s="127"/>
      <c r="AN2528" s="72"/>
      <c r="AO2528" s="72"/>
      <c r="AP2528" s="72"/>
      <c r="AQ2528" s="72"/>
      <c r="AR2528" s="72"/>
      <c r="AS2528" s="72"/>
      <c r="AT2528" s="72"/>
      <c r="AU2528" s="72"/>
    </row>
    <row r="2529" spans="27:47" x14ac:dyDescent="0.2">
      <c r="AA2529" s="72"/>
      <c r="AB2529" s="72"/>
      <c r="AC2529" s="72"/>
      <c r="AD2529" s="72"/>
      <c r="AE2529" s="72"/>
      <c r="AF2529" s="128"/>
      <c r="AG2529" s="127"/>
      <c r="AN2529" s="72"/>
      <c r="AO2529" s="72"/>
      <c r="AP2529" s="72"/>
      <c r="AQ2529" s="72"/>
      <c r="AR2529" s="72"/>
      <c r="AS2529" s="72"/>
      <c r="AT2529" s="72"/>
      <c r="AU2529" s="72"/>
    </row>
    <row r="2530" spans="27:47" x14ac:dyDescent="0.2">
      <c r="AA2530" s="72"/>
      <c r="AB2530" s="72"/>
      <c r="AC2530" s="72"/>
      <c r="AD2530" s="72"/>
      <c r="AE2530" s="72"/>
      <c r="AF2530" s="128"/>
      <c r="AG2530" s="127"/>
      <c r="AN2530" s="72"/>
      <c r="AO2530" s="72"/>
      <c r="AP2530" s="72"/>
      <c r="AQ2530" s="72"/>
      <c r="AR2530" s="72"/>
      <c r="AS2530" s="72"/>
      <c r="AT2530" s="72"/>
      <c r="AU2530" s="72"/>
    </row>
    <row r="2531" spans="27:47" x14ac:dyDescent="0.2">
      <c r="AA2531" s="72"/>
      <c r="AB2531" s="72"/>
      <c r="AC2531" s="72"/>
      <c r="AD2531" s="72"/>
      <c r="AE2531" s="72"/>
      <c r="AF2531" s="128"/>
      <c r="AG2531" s="127"/>
      <c r="AN2531" s="72"/>
      <c r="AO2531" s="72"/>
      <c r="AP2531" s="72"/>
      <c r="AQ2531" s="72"/>
      <c r="AR2531" s="72"/>
      <c r="AS2531" s="72"/>
      <c r="AT2531" s="72"/>
      <c r="AU2531" s="72"/>
    </row>
    <row r="2532" spans="27:47" x14ac:dyDescent="0.2">
      <c r="AA2532" s="72"/>
      <c r="AB2532" s="72"/>
      <c r="AC2532" s="72"/>
      <c r="AD2532" s="72"/>
      <c r="AE2532" s="72"/>
      <c r="AF2532" s="128"/>
      <c r="AG2532" s="127"/>
      <c r="AN2532" s="72"/>
      <c r="AO2532" s="72"/>
      <c r="AP2532" s="72"/>
      <c r="AQ2532" s="72"/>
      <c r="AR2532" s="72"/>
      <c r="AS2532" s="72"/>
      <c r="AT2532" s="72"/>
      <c r="AU2532" s="72"/>
    </row>
    <row r="2533" spans="27:47" x14ac:dyDescent="0.2">
      <c r="AA2533" s="72"/>
      <c r="AB2533" s="72"/>
      <c r="AC2533" s="72"/>
      <c r="AD2533" s="72"/>
      <c r="AE2533" s="72"/>
      <c r="AF2533" s="128"/>
      <c r="AG2533" s="127"/>
      <c r="AN2533" s="72"/>
      <c r="AO2533" s="72"/>
      <c r="AP2533" s="72"/>
      <c r="AQ2533" s="72"/>
      <c r="AR2533" s="72"/>
      <c r="AS2533" s="72"/>
      <c r="AT2533" s="72"/>
      <c r="AU2533" s="72"/>
    </row>
    <row r="2534" spans="27:47" x14ac:dyDescent="0.2">
      <c r="AA2534" s="72"/>
      <c r="AB2534" s="72"/>
      <c r="AC2534" s="72"/>
      <c r="AD2534" s="72"/>
      <c r="AE2534" s="72"/>
      <c r="AF2534" s="128"/>
      <c r="AG2534" s="127"/>
      <c r="AN2534" s="72"/>
      <c r="AO2534" s="72"/>
      <c r="AP2534" s="72"/>
      <c r="AQ2534" s="72"/>
      <c r="AR2534" s="72"/>
      <c r="AS2534" s="72"/>
      <c r="AT2534" s="72"/>
      <c r="AU2534" s="72"/>
    </row>
    <row r="2535" spans="27:47" x14ac:dyDescent="0.2">
      <c r="AA2535" s="72"/>
      <c r="AB2535" s="72"/>
      <c r="AC2535" s="72"/>
      <c r="AD2535" s="72"/>
      <c r="AE2535" s="72"/>
      <c r="AF2535" s="128"/>
      <c r="AG2535" s="127"/>
      <c r="AN2535" s="72"/>
      <c r="AO2535" s="72"/>
      <c r="AP2535" s="72"/>
      <c r="AQ2535" s="72"/>
      <c r="AR2535" s="72"/>
      <c r="AS2535" s="72"/>
      <c r="AT2535" s="72"/>
      <c r="AU2535" s="72"/>
    </row>
    <row r="2536" spans="27:47" x14ac:dyDescent="0.2">
      <c r="AA2536" s="72"/>
      <c r="AB2536" s="72"/>
      <c r="AC2536" s="72"/>
      <c r="AD2536" s="72"/>
      <c r="AE2536" s="72"/>
      <c r="AF2536" s="128"/>
      <c r="AG2536" s="127"/>
      <c r="AN2536" s="72"/>
      <c r="AO2536" s="72"/>
      <c r="AP2536" s="72"/>
      <c r="AQ2536" s="72"/>
      <c r="AR2536" s="72"/>
      <c r="AS2536" s="72"/>
      <c r="AT2536" s="72"/>
      <c r="AU2536" s="72"/>
    </row>
    <row r="2537" spans="27:47" x14ac:dyDescent="0.2">
      <c r="AA2537" s="72"/>
      <c r="AB2537" s="72"/>
      <c r="AC2537" s="72"/>
      <c r="AD2537" s="72"/>
      <c r="AE2537" s="72"/>
      <c r="AF2537" s="128"/>
      <c r="AG2537" s="127"/>
      <c r="AN2537" s="72"/>
      <c r="AO2537" s="72"/>
      <c r="AP2537" s="72"/>
      <c r="AQ2537" s="72"/>
      <c r="AR2537" s="72"/>
      <c r="AS2537" s="72"/>
      <c r="AT2537" s="72"/>
      <c r="AU2537" s="72"/>
    </row>
    <row r="2538" spans="27:47" x14ac:dyDescent="0.2">
      <c r="AA2538" s="72"/>
      <c r="AB2538" s="72"/>
      <c r="AC2538" s="72"/>
      <c r="AD2538" s="72"/>
      <c r="AE2538" s="72"/>
      <c r="AF2538" s="128"/>
      <c r="AG2538" s="127"/>
      <c r="AN2538" s="72"/>
      <c r="AO2538" s="72"/>
      <c r="AP2538" s="72"/>
      <c r="AQ2538" s="72"/>
      <c r="AR2538" s="72"/>
      <c r="AS2538" s="72"/>
      <c r="AT2538" s="72"/>
      <c r="AU2538" s="72"/>
    </row>
    <row r="2539" spans="27:47" x14ac:dyDescent="0.2">
      <c r="AA2539" s="72"/>
      <c r="AB2539" s="72"/>
      <c r="AC2539" s="72"/>
      <c r="AD2539" s="72"/>
      <c r="AE2539" s="72"/>
      <c r="AF2539" s="128"/>
      <c r="AG2539" s="127"/>
      <c r="AN2539" s="72"/>
      <c r="AO2539" s="72"/>
      <c r="AP2539" s="72"/>
      <c r="AQ2539" s="72"/>
      <c r="AR2539" s="72"/>
      <c r="AS2539" s="72"/>
      <c r="AT2539" s="72"/>
      <c r="AU2539" s="72"/>
    </row>
    <row r="2540" spans="27:47" x14ac:dyDescent="0.2">
      <c r="AA2540" s="72"/>
      <c r="AB2540" s="72"/>
      <c r="AC2540" s="72"/>
      <c r="AD2540" s="72"/>
      <c r="AE2540" s="72"/>
      <c r="AF2540" s="128"/>
      <c r="AG2540" s="127"/>
      <c r="AN2540" s="72"/>
      <c r="AO2540" s="72"/>
      <c r="AP2540" s="72"/>
      <c r="AQ2540" s="72"/>
      <c r="AR2540" s="72"/>
      <c r="AS2540" s="72"/>
      <c r="AT2540" s="72"/>
      <c r="AU2540" s="72"/>
    </row>
    <row r="2541" spans="27:47" x14ac:dyDescent="0.2">
      <c r="AA2541" s="72"/>
      <c r="AB2541" s="72"/>
      <c r="AC2541" s="72"/>
      <c r="AD2541" s="72"/>
      <c r="AE2541" s="72"/>
      <c r="AF2541" s="128"/>
      <c r="AG2541" s="127"/>
      <c r="AN2541" s="72"/>
      <c r="AO2541" s="72"/>
      <c r="AP2541" s="72"/>
      <c r="AQ2541" s="72"/>
      <c r="AR2541" s="72"/>
      <c r="AS2541" s="72"/>
      <c r="AT2541" s="72"/>
      <c r="AU2541" s="72"/>
    </row>
    <row r="2542" spans="27:47" x14ac:dyDescent="0.2">
      <c r="AA2542" s="72"/>
      <c r="AB2542" s="72"/>
      <c r="AC2542" s="72"/>
      <c r="AD2542" s="72"/>
      <c r="AE2542" s="72"/>
      <c r="AF2542" s="128"/>
      <c r="AG2542" s="127"/>
      <c r="AN2542" s="72"/>
      <c r="AO2542" s="72"/>
      <c r="AP2542" s="72"/>
      <c r="AQ2542" s="72"/>
      <c r="AR2542" s="72"/>
      <c r="AS2542" s="72"/>
      <c r="AT2542" s="72"/>
      <c r="AU2542" s="72"/>
    </row>
  </sheetData>
  <sheetProtection sheet="1"/>
  <phoneticPr fontId="0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2"/>
  <sheetViews>
    <sheetView workbookViewId="0">
      <selection sqref="A1:A32"/>
    </sheetView>
  </sheetViews>
  <sheetFormatPr defaultRowHeight="12.75" x14ac:dyDescent="0.2"/>
  <sheetData>
    <row r="1" spans="1:6" x14ac:dyDescent="0.2">
      <c r="A1">
        <v>42923.847999999998</v>
      </c>
      <c r="B1">
        <v>477</v>
      </c>
      <c r="C1">
        <v>-2E-3</v>
      </c>
      <c r="D1">
        <v>9</v>
      </c>
      <c r="E1" t="s">
        <v>782</v>
      </c>
      <c r="F1" t="s">
        <v>783</v>
      </c>
    </row>
    <row r="2" spans="1:6" x14ac:dyDescent="0.2">
      <c r="A2">
        <v>42923.849000000002</v>
      </c>
      <c r="B2">
        <v>477</v>
      </c>
      <c r="C2">
        <v>-1E-3</v>
      </c>
      <c r="D2">
        <v>17</v>
      </c>
      <c r="E2" t="s">
        <v>784</v>
      </c>
      <c r="F2" t="s">
        <v>785</v>
      </c>
    </row>
    <row r="3" spans="1:6" x14ac:dyDescent="0.2">
      <c r="A3">
        <v>43028.675000000003</v>
      </c>
      <c r="B3">
        <v>526</v>
      </c>
      <c r="C3">
        <v>5.0000000000000001E-3</v>
      </c>
      <c r="D3">
        <v>17</v>
      </c>
      <c r="E3" t="s">
        <v>786</v>
      </c>
      <c r="F3" t="s">
        <v>787</v>
      </c>
    </row>
    <row r="4" spans="1:6" x14ac:dyDescent="0.2">
      <c r="A4">
        <v>43351.690999999999</v>
      </c>
      <c r="B4">
        <v>677</v>
      </c>
      <c r="C4">
        <v>4.0000000000000001E-3</v>
      </c>
      <c r="D4">
        <v>12</v>
      </c>
      <c r="E4" t="s">
        <v>784</v>
      </c>
      <c r="F4" t="s">
        <v>785</v>
      </c>
    </row>
    <row r="5" spans="1:6" x14ac:dyDescent="0.2">
      <c r="A5">
        <v>43751.716999999997</v>
      </c>
      <c r="B5">
        <v>864</v>
      </c>
      <c r="C5">
        <v>4.0000000000000001E-3</v>
      </c>
      <c r="D5">
        <v>13</v>
      </c>
      <c r="E5" t="s">
        <v>784</v>
      </c>
      <c r="F5" t="s">
        <v>785</v>
      </c>
    </row>
    <row r="6" spans="1:6" x14ac:dyDescent="0.2">
      <c r="A6">
        <v>44089.716999999997</v>
      </c>
      <c r="B6">
        <v>1022</v>
      </c>
      <c r="C6">
        <v>1.2999999999999999E-2</v>
      </c>
      <c r="D6">
        <v>18</v>
      </c>
      <c r="E6" t="s">
        <v>784</v>
      </c>
      <c r="F6" t="s">
        <v>785</v>
      </c>
    </row>
    <row r="7" spans="1:6" x14ac:dyDescent="0.2">
      <c r="A7">
        <v>44136.758999999998</v>
      </c>
      <c r="B7">
        <v>1044</v>
      </c>
      <c r="C7">
        <v>-7.0000000000000001E-3</v>
      </c>
      <c r="D7">
        <v>23</v>
      </c>
      <c r="E7" t="s">
        <v>788</v>
      </c>
      <c r="F7" t="s">
        <v>789</v>
      </c>
    </row>
    <row r="8" spans="1:6" x14ac:dyDescent="0.2">
      <c r="A8">
        <v>44457.665000000001</v>
      </c>
      <c r="B8">
        <v>1194</v>
      </c>
      <c r="C8">
        <v>2.1999999999999999E-2</v>
      </c>
      <c r="D8">
        <v>10</v>
      </c>
      <c r="E8" t="s">
        <v>784</v>
      </c>
      <c r="F8" t="s">
        <v>785</v>
      </c>
    </row>
    <row r="9" spans="1:6" x14ac:dyDescent="0.2">
      <c r="A9">
        <v>45888.786</v>
      </c>
      <c r="B9">
        <v>1863</v>
      </c>
      <c r="C9">
        <v>3.1E-2</v>
      </c>
      <c r="D9">
        <v>9</v>
      </c>
      <c r="E9" t="s">
        <v>790</v>
      </c>
      <c r="F9" t="s">
        <v>791</v>
      </c>
    </row>
    <row r="10" spans="1:6" x14ac:dyDescent="0.2">
      <c r="A10">
        <v>45948.692999999999</v>
      </c>
      <c r="B10">
        <v>1891</v>
      </c>
      <c r="C10">
        <v>4.1000000000000002E-2</v>
      </c>
      <c r="D10">
        <v>17</v>
      </c>
      <c r="E10" t="s">
        <v>792</v>
      </c>
      <c r="F10" t="s">
        <v>793</v>
      </c>
    </row>
    <row r="11" spans="1:6" x14ac:dyDescent="0.2">
      <c r="A11">
        <v>46288.822999999997</v>
      </c>
      <c r="B11">
        <v>2050</v>
      </c>
      <c r="C11">
        <v>4.1000000000000002E-2</v>
      </c>
      <c r="D11">
        <v>14</v>
      </c>
      <c r="E11" t="s">
        <v>788</v>
      </c>
      <c r="F11" t="s">
        <v>789</v>
      </c>
    </row>
    <row r="12" spans="1:6" x14ac:dyDescent="0.2">
      <c r="A12">
        <v>46348.707000000002</v>
      </c>
      <c r="B12">
        <v>2078</v>
      </c>
      <c r="C12">
        <v>2.8000000000000001E-2</v>
      </c>
      <c r="D12">
        <v>14</v>
      </c>
      <c r="E12" t="s">
        <v>788</v>
      </c>
      <c r="F12" t="s">
        <v>789</v>
      </c>
    </row>
    <row r="13" spans="1:6" x14ac:dyDescent="0.2">
      <c r="A13">
        <v>46654.631999999998</v>
      </c>
      <c r="B13">
        <v>2221</v>
      </c>
      <c r="C13">
        <v>0.05</v>
      </c>
      <c r="D13">
        <v>11</v>
      </c>
      <c r="E13" t="s">
        <v>784</v>
      </c>
      <c r="F13" t="s">
        <v>785</v>
      </c>
    </row>
    <row r="14" spans="1:6" x14ac:dyDescent="0.2">
      <c r="A14">
        <v>46701.682999999997</v>
      </c>
      <c r="B14">
        <v>2243</v>
      </c>
      <c r="C14">
        <v>3.9E-2</v>
      </c>
      <c r="D14">
        <v>16</v>
      </c>
      <c r="E14" t="s">
        <v>794</v>
      </c>
      <c r="F14" t="s">
        <v>795</v>
      </c>
    </row>
    <row r="15" spans="1:6" x14ac:dyDescent="0.2">
      <c r="A15">
        <v>46979.775999999998</v>
      </c>
      <c r="B15">
        <v>2373</v>
      </c>
      <c r="C15">
        <v>3.7999999999999999E-2</v>
      </c>
      <c r="D15">
        <v>11</v>
      </c>
      <c r="E15" t="s">
        <v>794</v>
      </c>
      <c r="F15" t="s">
        <v>795</v>
      </c>
    </row>
    <row r="16" spans="1:6" x14ac:dyDescent="0.2">
      <c r="A16">
        <v>46994.756999999998</v>
      </c>
      <c r="B16">
        <v>2380</v>
      </c>
      <c r="C16">
        <v>4.4999999999999998E-2</v>
      </c>
      <c r="D16">
        <v>22</v>
      </c>
      <c r="E16" t="s">
        <v>794</v>
      </c>
      <c r="F16" t="s">
        <v>795</v>
      </c>
    </row>
    <row r="17" spans="1:6" x14ac:dyDescent="0.2">
      <c r="A17">
        <v>47024.703000000001</v>
      </c>
      <c r="B17">
        <v>2394</v>
      </c>
      <c r="C17">
        <v>4.2999999999999997E-2</v>
      </c>
      <c r="D17">
        <v>19</v>
      </c>
      <c r="E17" t="s">
        <v>794</v>
      </c>
      <c r="F17" t="s">
        <v>795</v>
      </c>
    </row>
    <row r="18" spans="1:6" x14ac:dyDescent="0.2">
      <c r="A18">
        <v>47039.675999999999</v>
      </c>
      <c r="B18">
        <v>2401</v>
      </c>
      <c r="C18">
        <v>4.1000000000000002E-2</v>
      </c>
      <c r="D18">
        <v>23</v>
      </c>
      <c r="E18" t="s">
        <v>794</v>
      </c>
      <c r="F18" t="s">
        <v>795</v>
      </c>
    </row>
    <row r="19" spans="1:6" x14ac:dyDescent="0.2">
      <c r="A19">
        <v>47056.792000000001</v>
      </c>
      <c r="B19">
        <v>2409</v>
      </c>
      <c r="C19">
        <v>4.3999999999999997E-2</v>
      </c>
      <c r="D19">
        <v>13</v>
      </c>
      <c r="E19" t="s">
        <v>788</v>
      </c>
      <c r="F19" t="s">
        <v>789</v>
      </c>
    </row>
    <row r="20" spans="1:6" x14ac:dyDescent="0.2">
      <c r="A20" t="s">
        <v>796</v>
      </c>
      <c r="B20">
        <v>2422</v>
      </c>
      <c r="C20">
        <v>4.2999999999999997E-2</v>
      </c>
      <c r="D20">
        <v>12</v>
      </c>
      <c r="E20" t="s">
        <v>794</v>
      </c>
      <c r="F20" t="s">
        <v>795</v>
      </c>
    </row>
    <row r="21" spans="1:6" x14ac:dyDescent="0.2">
      <c r="A21">
        <v>47469.648000000001</v>
      </c>
      <c r="B21">
        <v>2602</v>
      </c>
      <c r="C21">
        <v>3.7999999999999999E-2</v>
      </c>
      <c r="D21">
        <v>12</v>
      </c>
      <c r="E21" t="s">
        <v>794</v>
      </c>
      <c r="F21" t="s">
        <v>797</v>
      </c>
    </row>
    <row r="22" spans="1:6" x14ac:dyDescent="0.2">
      <c r="A22" t="s">
        <v>798</v>
      </c>
      <c r="B22">
        <v>2606</v>
      </c>
      <c r="C22">
        <v>4.7E-2</v>
      </c>
      <c r="D22">
        <v>14</v>
      </c>
      <c r="E22" t="s">
        <v>784</v>
      </c>
      <c r="F22" t="s">
        <v>785</v>
      </c>
    </row>
    <row r="23" spans="1:6" x14ac:dyDescent="0.2">
      <c r="A23">
        <v>47717.81</v>
      </c>
      <c r="B23">
        <v>2718</v>
      </c>
      <c r="C23">
        <v>5.5E-2</v>
      </c>
      <c r="D23">
        <v>13</v>
      </c>
      <c r="E23" t="s">
        <v>794</v>
      </c>
      <c r="F23" t="s">
        <v>795</v>
      </c>
    </row>
    <row r="24" spans="1:6" x14ac:dyDescent="0.2">
      <c r="A24">
        <v>47732.792000000001</v>
      </c>
      <c r="B24">
        <v>2725</v>
      </c>
      <c r="C24">
        <v>6.3E-2</v>
      </c>
      <c r="D24">
        <v>18</v>
      </c>
      <c r="E24" t="s">
        <v>788</v>
      </c>
      <c r="F24" t="s">
        <v>789</v>
      </c>
    </row>
    <row r="25" spans="1:6" x14ac:dyDescent="0.2">
      <c r="A25">
        <v>47747.758000000002</v>
      </c>
      <c r="B25">
        <v>2732</v>
      </c>
      <c r="C25">
        <v>5.5E-2</v>
      </c>
      <c r="D25">
        <v>14</v>
      </c>
      <c r="E25" t="s">
        <v>794</v>
      </c>
      <c r="F25" t="s">
        <v>795</v>
      </c>
    </row>
    <row r="26" spans="1:6" x14ac:dyDescent="0.2">
      <c r="A26">
        <v>47807.650999999998</v>
      </c>
      <c r="B26">
        <v>2760</v>
      </c>
      <c r="C26">
        <v>0.05</v>
      </c>
      <c r="D26">
        <v>9</v>
      </c>
      <c r="E26" t="s">
        <v>794</v>
      </c>
      <c r="F26" t="s">
        <v>797</v>
      </c>
    </row>
    <row r="27" spans="1:6" x14ac:dyDescent="0.2">
      <c r="A27">
        <v>48160.627</v>
      </c>
      <c r="B27">
        <v>2925</v>
      </c>
      <c r="C27">
        <v>6.2E-2</v>
      </c>
      <c r="D27">
        <v>15</v>
      </c>
      <c r="E27" t="s">
        <v>794</v>
      </c>
      <c r="F27" t="s">
        <v>795</v>
      </c>
    </row>
    <row r="28" spans="1:6" x14ac:dyDescent="0.2">
      <c r="A28">
        <v>48898.661</v>
      </c>
      <c r="B28">
        <v>3270</v>
      </c>
      <c r="C28">
        <v>7.8E-2</v>
      </c>
      <c r="D28">
        <v>11</v>
      </c>
      <c r="E28" t="s">
        <v>792</v>
      </c>
      <c r="F28" t="s">
        <v>793</v>
      </c>
    </row>
    <row r="29" spans="1:6" x14ac:dyDescent="0.2">
      <c r="A29">
        <v>49206.707000000002</v>
      </c>
      <c r="B29">
        <v>3414</v>
      </c>
      <c r="C29">
        <v>8.2000000000000003E-2</v>
      </c>
      <c r="D29">
        <v>8</v>
      </c>
      <c r="E29" t="s">
        <v>794</v>
      </c>
      <c r="F29" t="s">
        <v>795</v>
      </c>
    </row>
    <row r="30" spans="1:6" x14ac:dyDescent="0.2">
      <c r="A30">
        <v>49251.635000000002</v>
      </c>
      <c r="B30">
        <v>3435</v>
      </c>
      <c r="C30">
        <v>8.6999999999999994E-2</v>
      </c>
      <c r="D30">
        <v>13</v>
      </c>
      <c r="E30" t="s">
        <v>792</v>
      </c>
      <c r="F30" t="s">
        <v>793</v>
      </c>
    </row>
    <row r="31" spans="1:6" x14ac:dyDescent="0.2">
      <c r="A31">
        <v>49544.709000000003</v>
      </c>
      <c r="B31">
        <v>3572</v>
      </c>
      <c r="C31">
        <v>9.2999999999999999E-2</v>
      </c>
      <c r="D31">
        <v>11</v>
      </c>
      <c r="E31" t="s">
        <v>794</v>
      </c>
      <c r="F31" t="s">
        <v>795</v>
      </c>
    </row>
    <row r="32" spans="1:6" x14ac:dyDescent="0.2">
      <c r="A32">
        <v>49574.652000000002</v>
      </c>
      <c r="B32">
        <v>3586</v>
      </c>
      <c r="C32">
        <v>8.7999999999999995E-2</v>
      </c>
      <c r="D32">
        <v>20</v>
      </c>
      <c r="E32" t="s">
        <v>794</v>
      </c>
      <c r="F32" t="s">
        <v>795</v>
      </c>
    </row>
  </sheetData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1139"/>
  <sheetViews>
    <sheetView workbookViewId="0">
      <selection activeCell="A5" sqref="A5"/>
    </sheetView>
  </sheetViews>
  <sheetFormatPr defaultRowHeight="12.75" x14ac:dyDescent="0.2"/>
  <cols>
    <col min="1" max="1" width="19.7109375" style="20" customWidth="1"/>
    <col min="2" max="2" width="4.42578125" customWidth="1"/>
    <col min="3" max="3" width="12.7109375" style="20" customWidth="1"/>
    <col min="4" max="4" width="5.42578125" customWidth="1"/>
    <col min="5" max="5" width="14.85546875" customWidth="1"/>
    <col min="7" max="7" width="12" customWidth="1"/>
    <col min="8" max="8" width="14.140625" style="20" customWidth="1"/>
    <col min="9" max="9" width="22.5703125" customWidth="1"/>
    <col min="10" max="10" width="25.140625" customWidth="1"/>
    <col min="11" max="11" width="15.7109375" customWidth="1"/>
    <col min="12" max="12" width="14.140625" customWidth="1"/>
    <col min="13" max="13" width="9.5703125" customWidth="1"/>
    <col min="14" max="14" width="14.140625" customWidth="1"/>
    <col min="15" max="15" width="23.42578125" customWidth="1"/>
    <col min="16" max="16" width="16.5703125" customWidth="1"/>
    <col min="17" max="17" width="41" customWidth="1"/>
  </cols>
  <sheetData>
    <row r="1" spans="1:16" ht="15.75" x14ac:dyDescent="0.25">
      <c r="A1" s="135" t="s">
        <v>632</v>
      </c>
      <c r="I1" s="136" t="s">
        <v>878</v>
      </c>
      <c r="J1" s="101" t="s">
        <v>19</v>
      </c>
    </row>
    <row r="2" spans="1:16" x14ac:dyDescent="0.2">
      <c r="I2" s="137" t="s">
        <v>889</v>
      </c>
      <c r="J2" s="105" t="s">
        <v>642</v>
      </c>
    </row>
    <row r="3" spans="1:16" x14ac:dyDescent="0.2">
      <c r="A3" s="131" t="s">
        <v>633</v>
      </c>
      <c r="I3" s="137" t="s">
        <v>893</v>
      </c>
      <c r="J3" s="105" t="s">
        <v>18</v>
      </c>
    </row>
    <row r="4" spans="1:16" x14ac:dyDescent="0.2">
      <c r="I4" s="137" t="s">
        <v>906</v>
      </c>
      <c r="J4" s="105" t="s">
        <v>18</v>
      </c>
    </row>
    <row r="5" spans="1:16" ht="13.5" thickBot="1" x14ac:dyDescent="0.25">
      <c r="I5" s="138" t="s">
        <v>936</v>
      </c>
      <c r="J5" s="124" t="s">
        <v>862</v>
      </c>
    </row>
    <row r="10" spans="1:16" ht="13.5" thickBot="1" x14ac:dyDescent="0.25"/>
    <row r="11" spans="1:16" ht="12.75" customHeight="1" thickBot="1" x14ac:dyDescent="0.25">
      <c r="A11" s="20" t="str">
        <f t="shared" ref="A11:A42" si="0">P11</f>
        <v> AJ 67.462 </v>
      </c>
      <c r="B11" s="6" t="str">
        <f t="shared" ref="B11:B42" si="1">IF(H11=INT(H11),"I","II")</f>
        <v>I</v>
      </c>
      <c r="C11" s="20">
        <f t="shared" ref="C11:C42" si="2">1*G11</f>
        <v>34901.919000000002</v>
      </c>
      <c r="D11" t="str">
        <f t="shared" ref="D11:D42" si="3">VLOOKUP(F11,I$1:J$5,2,FALSE)</f>
        <v>vis</v>
      </c>
      <c r="E11" s="11">
        <f>VLOOKUP(C11,A!C$21:E$973,3,FALSE)</f>
        <v>-5874.909061603631</v>
      </c>
      <c r="F11" s="6" t="s">
        <v>936</v>
      </c>
      <c r="G11" t="str">
        <f t="shared" ref="G11:G42" si="4">MID(I11,3,LEN(I11)-3)</f>
        <v>34901.919</v>
      </c>
      <c r="H11" s="20">
        <f t="shared" ref="H11:H42" si="5">1*K11</f>
        <v>-3273</v>
      </c>
      <c r="I11" s="139" t="s">
        <v>255</v>
      </c>
      <c r="J11" s="140" t="s">
        <v>256</v>
      </c>
      <c r="K11" s="139">
        <v>-3273</v>
      </c>
      <c r="L11" s="139" t="s">
        <v>719</v>
      </c>
      <c r="M11" s="140" t="s">
        <v>635</v>
      </c>
      <c r="N11" s="140"/>
      <c r="O11" s="141" t="s">
        <v>257</v>
      </c>
      <c r="P11" s="141" t="s">
        <v>258</v>
      </c>
    </row>
    <row r="12" spans="1:16" ht="12.75" customHeight="1" thickBot="1" x14ac:dyDescent="0.25">
      <c r="A12" s="20" t="str">
        <f t="shared" si="0"/>
        <v> AJ 64.260 </v>
      </c>
      <c r="B12" s="6" t="str">
        <f t="shared" si="1"/>
        <v>I</v>
      </c>
      <c r="C12" s="20">
        <f t="shared" si="2"/>
        <v>36080.616999999998</v>
      </c>
      <c r="D12" t="str">
        <f t="shared" si="3"/>
        <v>vis</v>
      </c>
      <c r="E12" s="11">
        <f>VLOOKUP(C12,A!C$21:E$973,3,FALSE)</f>
        <v>-5323.9155209118235</v>
      </c>
      <c r="F12" s="6" t="s">
        <v>936</v>
      </c>
      <c r="G12" t="str">
        <f t="shared" si="4"/>
        <v>36080.617</v>
      </c>
      <c r="H12" s="20">
        <f t="shared" si="5"/>
        <v>-2722</v>
      </c>
      <c r="I12" s="139" t="s">
        <v>279</v>
      </c>
      <c r="J12" s="140" t="s">
        <v>280</v>
      </c>
      <c r="K12" s="139">
        <v>-2722</v>
      </c>
      <c r="L12" s="139" t="s">
        <v>731</v>
      </c>
      <c r="M12" s="140" t="s">
        <v>635</v>
      </c>
      <c r="N12" s="140"/>
      <c r="O12" s="141" t="s">
        <v>271</v>
      </c>
      <c r="P12" s="141" t="s">
        <v>272</v>
      </c>
    </row>
    <row r="13" spans="1:16" ht="12.75" customHeight="1" thickBot="1" x14ac:dyDescent="0.25">
      <c r="A13" s="20" t="str">
        <f t="shared" si="0"/>
        <v> ORI 126 </v>
      </c>
      <c r="B13" s="6" t="str">
        <f t="shared" si="1"/>
        <v>I</v>
      </c>
      <c r="C13" s="20">
        <f t="shared" si="2"/>
        <v>41135.491999999998</v>
      </c>
      <c r="D13" t="str">
        <f t="shared" si="3"/>
        <v>vis</v>
      </c>
      <c r="E13" s="11">
        <f>VLOOKUP(C13,A!C$21:E$973,3,FALSE)</f>
        <v>-2960.9663396927926</v>
      </c>
      <c r="F13" s="6" t="s">
        <v>936</v>
      </c>
      <c r="G13" t="str">
        <f t="shared" si="4"/>
        <v>41135.492</v>
      </c>
      <c r="H13" s="20">
        <f t="shared" si="5"/>
        <v>-359</v>
      </c>
      <c r="I13" s="139" t="s">
        <v>295</v>
      </c>
      <c r="J13" s="140" t="s">
        <v>296</v>
      </c>
      <c r="K13" s="139">
        <v>-359</v>
      </c>
      <c r="L13" s="139" t="s">
        <v>719</v>
      </c>
      <c r="M13" s="140" t="s">
        <v>634</v>
      </c>
      <c r="N13" s="140"/>
      <c r="O13" s="141" t="s">
        <v>980</v>
      </c>
      <c r="P13" s="141" t="s">
        <v>972</v>
      </c>
    </row>
    <row r="14" spans="1:16" ht="12.75" customHeight="1" thickBot="1" x14ac:dyDescent="0.25">
      <c r="A14" s="20" t="str">
        <f t="shared" si="0"/>
        <v> AVSJ 5.31 </v>
      </c>
      <c r="B14" s="6" t="str">
        <f t="shared" si="1"/>
        <v>I</v>
      </c>
      <c r="C14" s="20">
        <f t="shared" si="2"/>
        <v>41154.741999999998</v>
      </c>
      <c r="D14" t="str">
        <f t="shared" si="3"/>
        <v>vis</v>
      </c>
      <c r="E14" s="11">
        <f>VLOOKUP(C14,A!C$21:E$973,3,FALSE)</f>
        <v>-2951.9677449227011</v>
      </c>
      <c r="F14" s="6" t="s">
        <v>936</v>
      </c>
      <c r="G14" t="str">
        <f t="shared" si="4"/>
        <v>41154.742</v>
      </c>
      <c r="H14" s="20">
        <f t="shared" si="5"/>
        <v>-350</v>
      </c>
      <c r="I14" s="139" t="s">
        <v>297</v>
      </c>
      <c r="J14" s="140" t="s">
        <v>298</v>
      </c>
      <c r="K14" s="139">
        <v>-350</v>
      </c>
      <c r="L14" s="139" t="s">
        <v>717</v>
      </c>
      <c r="M14" s="140" t="s">
        <v>634</v>
      </c>
      <c r="N14" s="140"/>
      <c r="O14" s="141" t="s">
        <v>730</v>
      </c>
      <c r="P14" s="141" t="s">
        <v>299</v>
      </c>
    </row>
    <row r="15" spans="1:16" ht="12.75" customHeight="1" thickBot="1" x14ac:dyDescent="0.25">
      <c r="A15" s="20" t="str">
        <f t="shared" si="0"/>
        <v> ORI 126 </v>
      </c>
      <c r="B15" s="6" t="str">
        <f t="shared" si="1"/>
        <v>I</v>
      </c>
      <c r="C15" s="20">
        <f t="shared" si="2"/>
        <v>41165.440999999999</v>
      </c>
      <c r="D15" t="str">
        <f t="shared" si="3"/>
        <v>vis</v>
      </c>
      <c r="E15" s="11">
        <f>VLOOKUP(C15,A!C$21:E$973,3,FALSE)</f>
        <v>-2946.9663960684043</v>
      </c>
      <c r="F15" s="6" t="s">
        <v>936</v>
      </c>
      <c r="G15" t="str">
        <f t="shared" si="4"/>
        <v>41165.441</v>
      </c>
      <c r="H15" s="20">
        <f t="shared" si="5"/>
        <v>-345</v>
      </c>
      <c r="I15" s="139" t="s">
        <v>300</v>
      </c>
      <c r="J15" s="140" t="s">
        <v>301</v>
      </c>
      <c r="K15" s="139">
        <v>-345</v>
      </c>
      <c r="L15" s="139" t="s">
        <v>719</v>
      </c>
      <c r="M15" s="140" t="s">
        <v>634</v>
      </c>
      <c r="N15" s="140"/>
      <c r="O15" s="141" t="s">
        <v>980</v>
      </c>
      <c r="P15" s="141" t="s">
        <v>972</v>
      </c>
    </row>
    <row r="16" spans="1:16" ht="12.75" customHeight="1" thickBot="1" x14ac:dyDescent="0.25">
      <c r="A16" s="20" t="str">
        <f t="shared" si="0"/>
        <v> ORI 129 </v>
      </c>
      <c r="B16" s="6" t="str">
        <f t="shared" si="1"/>
        <v>I</v>
      </c>
      <c r="C16" s="20">
        <f t="shared" si="2"/>
        <v>41180.415999999997</v>
      </c>
      <c r="D16" t="str">
        <f t="shared" si="3"/>
        <v>vis</v>
      </c>
      <c r="E16" s="11">
        <f>VLOOKUP(C16,A!C$21:E$973,3,FALSE)</f>
        <v>-2939.9661905264766</v>
      </c>
      <c r="F16" s="6" t="s">
        <v>936</v>
      </c>
      <c r="G16" t="str">
        <f t="shared" si="4"/>
        <v>41180.416</v>
      </c>
      <c r="H16" s="20">
        <f t="shared" si="5"/>
        <v>-338</v>
      </c>
      <c r="I16" s="139" t="s">
        <v>302</v>
      </c>
      <c r="J16" s="140" t="s">
        <v>303</v>
      </c>
      <c r="K16" s="139">
        <v>-338</v>
      </c>
      <c r="L16" s="139" t="s">
        <v>722</v>
      </c>
      <c r="M16" s="140" t="s">
        <v>634</v>
      </c>
      <c r="N16" s="140"/>
      <c r="O16" s="141" t="s">
        <v>971</v>
      </c>
      <c r="P16" s="141" t="s">
        <v>969</v>
      </c>
    </row>
    <row r="17" spans="1:16" ht="12.75" customHeight="1" thickBot="1" x14ac:dyDescent="0.25">
      <c r="A17" s="20" t="str">
        <f t="shared" si="0"/>
        <v> ORI 129 </v>
      </c>
      <c r="B17" s="6" t="str">
        <f t="shared" si="1"/>
        <v>I</v>
      </c>
      <c r="C17" s="20">
        <f t="shared" si="2"/>
        <v>41210.375999999997</v>
      </c>
      <c r="D17" t="str">
        <f t="shared" si="3"/>
        <v>vis</v>
      </c>
      <c r="E17" s="11">
        <f>VLOOKUP(C17,A!C$21:E$973,3,FALSE)</f>
        <v>-2925.9611048479346</v>
      </c>
      <c r="F17" s="6" t="s">
        <v>936</v>
      </c>
      <c r="G17" t="str">
        <f t="shared" si="4"/>
        <v>41210.376</v>
      </c>
      <c r="H17" s="20">
        <f t="shared" si="5"/>
        <v>-324</v>
      </c>
      <c r="I17" s="139" t="s">
        <v>304</v>
      </c>
      <c r="J17" s="140" t="s">
        <v>305</v>
      </c>
      <c r="K17" s="139">
        <v>-324</v>
      </c>
      <c r="L17" s="139" t="s">
        <v>638</v>
      </c>
      <c r="M17" s="140" t="s">
        <v>634</v>
      </c>
      <c r="N17" s="140"/>
      <c r="O17" s="141" t="s">
        <v>971</v>
      </c>
      <c r="P17" s="141" t="s">
        <v>969</v>
      </c>
    </row>
    <row r="18" spans="1:16" ht="12.75" customHeight="1" thickBot="1" x14ac:dyDescent="0.25">
      <c r="A18" s="20" t="str">
        <f t="shared" si="0"/>
        <v> BBS 10 </v>
      </c>
      <c r="B18" s="6" t="str">
        <f t="shared" si="1"/>
        <v>I</v>
      </c>
      <c r="C18" s="20">
        <f t="shared" si="2"/>
        <v>41843.557000000001</v>
      </c>
      <c r="D18" t="str">
        <f t="shared" si="3"/>
        <v>vis</v>
      </c>
      <c r="E18" s="11">
        <f>VLOOKUP(C18,A!C$21:E$973,3,FALSE)</f>
        <v>-2629.9746510753971</v>
      </c>
      <c r="F18" s="6" t="s">
        <v>936</v>
      </c>
      <c r="G18" t="str">
        <f t="shared" si="4"/>
        <v>41843.557</v>
      </c>
      <c r="H18" s="20">
        <f t="shared" si="5"/>
        <v>-28</v>
      </c>
      <c r="I18" s="139" t="s">
        <v>306</v>
      </c>
      <c r="J18" s="140" t="s">
        <v>307</v>
      </c>
      <c r="K18" s="139">
        <v>-28</v>
      </c>
      <c r="L18" s="139" t="s">
        <v>718</v>
      </c>
      <c r="M18" s="140" t="s">
        <v>634</v>
      </c>
      <c r="N18" s="140"/>
      <c r="O18" s="141" t="s">
        <v>699</v>
      </c>
      <c r="P18" s="141" t="s">
        <v>725</v>
      </c>
    </row>
    <row r="19" spans="1:16" ht="12.75" customHeight="1" thickBot="1" x14ac:dyDescent="0.25">
      <c r="A19" s="20" t="str">
        <f t="shared" si="0"/>
        <v> AVSJ 5.85 </v>
      </c>
      <c r="B19" s="6" t="str">
        <f t="shared" si="1"/>
        <v>I</v>
      </c>
      <c r="C19" s="20">
        <f t="shared" si="2"/>
        <v>41892.758999999998</v>
      </c>
      <c r="D19" t="str">
        <f t="shared" si="3"/>
        <v>vis</v>
      </c>
      <c r="E19" s="11">
        <f>VLOOKUP(C19,A!C$21:E$973,3,FALSE)</f>
        <v>-2606.9747103025129</v>
      </c>
      <c r="F19" s="6" t="s">
        <v>936</v>
      </c>
      <c r="G19" t="str">
        <f t="shared" si="4"/>
        <v>41892.759</v>
      </c>
      <c r="H19" s="20">
        <f t="shared" si="5"/>
        <v>-5</v>
      </c>
      <c r="I19" s="139" t="s">
        <v>308</v>
      </c>
      <c r="J19" s="140" t="s">
        <v>309</v>
      </c>
      <c r="K19" s="139">
        <v>-5</v>
      </c>
      <c r="L19" s="139" t="s">
        <v>717</v>
      </c>
      <c r="M19" s="140" t="s">
        <v>634</v>
      </c>
      <c r="N19" s="140"/>
      <c r="O19" s="141" t="s">
        <v>979</v>
      </c>
      <c r="P19" s="141" t="s">
        <v>310</v>
      </c>
    </row>
    <row r="20" spans="1:16" ht="12.75" customHeight="1" thickBot="1" x14ac:dyDescent="0.25">
      <c r="A20" s="20" t="str">
        <f t="shared" si="0"/>
        <v> BBS 11 </v>
      </c>
      <c r="B20" s="6" t="str">
        <f t="shared" si="1"/>
        <v>I</v>
      </c>
      <c r="C20" s="20">
        <f t="shared" si="2"/>
        <v>41903.459000000003</v>
      </c>
      <c r="D20" t="str">
        <f t="shared" si="3"/>
        <v>vis</v>
      </c>
      <c r="E20" s="11">
        <f>VLOOKUP(C20,A!C$21:E$973,3,FALSE)</f>
        <v>-2601.9728939887455</v>
      </c>
      <c r="F20" s="6" t="s">
        <v>936</v>
      </c>
      <c r="G20" t="str">
        <f t="shared" si="4"/>
        <v>41903.459</v>
      </c>
      <c r="H20" s="20">
        <f t="shared" si="5"/>
        <v>0</v>
      </c>
      <c r="I20" s="139" t="s">
        <v>311</v>
      </c>
      <c r="J20" s="140" t="s">
        <v>312</v>
      </c>
      <c r="K20" s="139">
        <v>0</v>
      </c>
      <c r="L20" s="139" t="s">
        <v>722</v>
      </c>
      <c r="M20" s="140" t="s">
        <v>634</v>
      </c>
      <c r="N20" s="140"/>
      <c r="O20" s="141" t="s">
        <v>971</v>
      </c>
      <c r="P20" s="141" t="s">
        <v>11</v>
      </c>
    </row>
    <row r="21" spans="1:16" ht="12.75" customHeight="1" thickBot="1" x14ac:dyDescent="0.25">
      <c r="A21" s="20" t="str">
        <f t="shared" si="0"/>
        <v> BBS 11 </v>
      </c>
      <c r="B21" s="6" t="str">
        <f t="shared" si="1"/>
        <v>I</v>
      </c>
      <c r="C21" s="20">
        <f t="shared" si="2"/>
        <v>41903.464999999997</v>
      </c>
      <c r="D21" t="str">
        <f t="shared" si="3"/>
        <v>vis</v>
      </c>
      <c r="E21" s="11">
        <f>VLOOKUP(C21,A!C$21:E$973,3,FALSE)</f>
        <v>-2601.970089231937</v>
      </c>
      <c r="F21" s="6" t="s">
        <v>936</v>
      </c>
      <c r="G21" t="str">
        <f t="shared" si="4"/>
        <v>41903.465</v>
      </c>
      <c r="H21" s="20">
        <f t="shared" si="5"/>
        <v>0</v>
      </c>
      <c r="I21" s="139" t="s">
        <v>313</v>
      </c>
      <c r="J21" s="140" t="s">
        <v>314</v>
      </c>
      <c r="K21" s="139">
        <v>0</v>
      </c>
      <c r="L21" s="139" t="s">
        <v>736</v>
      </c>
      <c r="M21" s="140" t="s">
        <v>634</v>
      </c>
      <c r="N21" s="140"/>
      <c r="O21" s="141" t="s">
        <v>699</v>
      </c>
      <c r="P21" s="141" t="s">
        <v>11</v>
      </c>
    </row>
    <row r="22" spans="1:16" ht="12.75" customHeight="1" thickBot="1" x14ac:dyDescent="0.25">
      <c r="A22" s="20" t="str">
        <f t="shared" si="0"/>
        <v> BRNO 17 </v>
      </c>
      <c r="B22" s="6" t="str">
        <f t="shared" si="1"/>
        <v>I</v>
      </c>
      <c r="C22" s="20">
        <f t="shared" si="2"/>
        <v>41918.444000000003</v>
      </c>
      <c r="D22" t="str">
        <f t="shared" si="3"/>
        <v>vis</v>
      </c>
      <c r="E22" s="11">
        <f>VLOOKUP(C22,A!C$21:E$973,3,FALSE)</f>
        <v>-2594.9680138521312</v>
      </c>
      <c r="F22" s="6" t="s">
        <v>936</v>
      </c>
      <c r="G22" t="str">
        <f t="shared" si="4"/>
        <v>41918.444</v>
      </c>
      <c r="H22" s="20">
        <f t="shared" si="5"/>
        <v>7</v>
      </c>
      <c r="I22" s="139" t="s">
        <v>315</v>
      </c>
      <c r="J22" s="140" t="s">
        <v>316</v>
      </c>
      <c r="K22" s="139">
        <v>7</v>
      </c>
      <c r="L22" s="139" t="s">
        <v>646</v>
      </c>
      <c r="M22" s="140" t="s">
        <v>634</v>
      </c>
      <c r="N22" s="140"/>
      <c r="O22" s="141" t="s">
        <v>317</v>
      </c>
      <c r="P22" s="141" t="s">
        <v>318</v>
      </c>
    </row>
    <row r="23" spans="1:16" ht="12.75" customHeight="1" thickBot="1" x14ac:dyDescent="0.25">
      <c r="A23" s="20" t="str">
        <f t="shared" si="0"/>
        <v> BRNO 17 </v>
      </c>
      <c r="B23" s="6" t="str">
        <f t="shared" si="1"/>
        <v>I</v>
      </c>
      <c r="C23" s="20">
        <f t="shared" si="2"/>
        <v>41918.445</v>
      </c>
      <c r="D23" t="str">
        <f t="shared" si="3"/>
        <v>vis</v>
      </c>
      <c r="E23" s="11">
        <f>VLOOKUP(C23,A!C$21:E$973,3,FALSE)</f>
        <v>-2594.9675463926642</v>
      </c>
      <c r="F23" s="6" t="s">
        <v>936</v>
      </c>
      <c r="G23" t="str">
        <f t="shared" si="4"/>
        <v>41918.445</v>
      </c>
      <c r="H23" s="20">
        <f t="shared" si="5"/>
        <v>7</v>
      </c>
      <c r="I23" s="139" t="s">
        <v>319</v>
      </c>
      <c r="J23" s="140" t="s">
        <v>320</v>
      </c>
      <c r="K23" s="139">
        <v>7</v>
      </c>
      <c r="L23" s="139" t="s">
        <v>638</v>
      </c>
      <c r="M23" s="140" t="s">
        <v>634</v>
      </c>
      <c r="N23" s="140"/>
      <c r="O23" s="141" t="s">
        <v>321</v>
      </c>
      <c r="P23" s="141" t="s">
        <v>318</v>
      </c>
    </row>
    <row r="24" spans="1:16" ht="12.75" customHeight="1" thickBot="1" x14ac:dyDescent="0.25">
      <c r="A24" s="20" t="str">
        <f t="shared" si="0"/>
        <v> BRNO 17 </v>
      </c>
      <c r="B24" s="6" t="str">
        <f t="shared" si="1"/>
        <v>I</v>
      </c>
      <c r="C24" s="20">
        <f t="shared" si="2"/>
        <v>41933.423999999999</v>
      </c>
      <c r="D24" t="str">
        <f t="shared" si="3"/>
        <v>vis</v>
      </c>
      <c r="E24" s="11">
        <f>VLOOKUP(C24,A!C$21:E$973,3,FALSE)</f>
        <v>-2587.9654710128621</v>
      </c>
      <c r="F24" s="6" t="s">
        <v>936</v>
      </c>
      <c r="G24" t="str">
        <f t="shared" si="4"/>
        <v>41933.424</v>
      </c>
      <c r="H24" s="20">
        <f t="shared" si="5"/>
        <v>14</v>
      </c>
      <c r="I24" s="139" t="s">
        <v>322</v>
      </c>
      <c r="J24" s="140" t="s">
        <v>323</v>
      </c>
      <c r="K24" s="139">
        <v>14</v>
      </c>
      <c r="L24" s="139" t="s">
        <v>324</v>
      </c>
      <c r="M24" s="140" t="s">
        <v>634</v>
      </c>
      <c r="N24" s="140"/>
      <c r="O24" s="141" t="s">
        <v>321</v>
      </c>
      <c r="P24" s="141" t="s">
        <v>318</v>
      </c>
    </row>
    <row r="25" spans="1:16" ht="12.75" customHeight="1" thickBot="1" x14ac:dyDescent="0.25">
      <c r="A25" s="20" t="str">
        <f t="shared" si="0"/>
        <v> AVSJ 5.85 </v>
      </c>
      <c r="B25" s="6" t="str">
        <f t="shared" si="1"/>
        <v>I</v>
      </c>
      <c r="C25" s="20">
        <f t="shared" si="2"/>
        <v>41952.665000000001</v>
      </c>
      <c r="D25" t="str">
        <f t="shared" si="3"/>
        <v>vis</v>
      </c>
      <c r="E25" s="11">
        <f>VLOOKUP(C25,A!C$21:E$973,3,FALSE)</f>
        <v>-2578.9710833779868</v>
      </c>
      <c r="F25" s="6" t="s">
        <v>936</v>
      </c>
      <c r="G25" t="str">
        <f t="shared" si="4"/>
        <v>41952.665</v>
      </c>
      <c r="H25" s="20">
        <f t="shared" si="5"/>
        <v>23</v>
      </c>
      <c r="I25" s="139" t="s">
        <v>325</v>
      </c>
      <c r="J25" s="140" t="s">
        <v>326</v>
      </c>
      <c r="K25" s="139">
        <v>23</v>
      </c>
      <c r="L25" s="139" t="s">
        <v>650</v>
      </c>
      <c r="M25" s="140" t="s">
        <v>634</v>
      </c>
      <c r="N25" s="140"/>
      <c r="O25" s="141" t="s">
        <v>730</v>
      </c>
      <c r="P25" s="141" t="s">
        <v>310</v>
      </c>
    </row>
    <row r="26" spans="1:16" ht="12.75" customHeight="1" thickBot="1" x14ac:dyDescent="0.25">
      <c r="A26" s="20" t="str">
        <f t="shared" si="0"/>
        <v> BBS 16 </v>
      </c>
      <c r="B26" s="6" t="str">
        <f t="shared" si="1"/>
        <v>I</v>
      </c>
      <c r="C26" s="20">
        <f t="shared" si="2"/>
        <v>42241.442000000003</v>
      </c>
      <c r="D26" t="str">
        <f t="shared" si="3"/>
        <v>vis</v>
      </c>
      <c r="E26" s="11">
        <f>VLOOKUP(C26,A!C$21:E$973,3,FALSE)</f>
        <v>-2443.9795404209617</v>
      </c>
      <c r="F26" s="6" t="s">
        <v>936</v>
      </c>
      <c r="G26" t="str">
        <f t="shared" si="4"/>
        <v>42241.442</v>
      </c>
      <c r="H26" s="20">
        <f t="shared" si="5"/>
        <v>158</v>
      </c>
      <c r="I26" s="139" t="s">
        <v>327</v>
      </c>
      <c r="J26" s="140" t="s">
        <v>328</v>
      </c>
      <c r="K26" s="139">
        <v>158</v>
      </c>
      <c r="L26" s="139" t="s">
        <v>649</v>
      </c>
      <c r="M26" s="140" t="s">
        <v>634</v>
      </c>
      <c r="N26" s="140"/>
      <c r="O26" s="141" t="s">
        <v>980</v>
      </c>
      <c r="P26" s="141" t="s">
        <v>703</v>
      </c>
    </row>
    <row r="27" spans="1:16" ht="12.75" customHeight="1" thickBot="1" x14ac:dyDescent="0.25">
      <c r="A27" s="20" t="str">
        <f t="shared" si="0"/>
        <v> BBS 16 </v>
      </c>
      <c r="B27" s="6" t="str">
        <f t="shared" si="1"/>
        <v>I</v>
      </c>
      <c r="C27" s="20">
        <f t="shared" si="2"/>
        <v>42241.457999999999</v>
      </c>
      <c r="D27" t="str">
        <f t="shared" si="3"/>
        <v>vis</v>
      </c>
      <c r="E27" s="11">
        <f>VLOOKUP(C27,A!C$21:E$973,3,FALSE)</f>
        <v>-2443.9720610694662</v>
      </c>
      <c r="F27" s="6" t="s">
        <v>936</v>
      </c>
      <c r="G27" t="str">
        <f t="shared" si="4"/>
        <v>42241.458</v>
      </c>
      <c r="H27" s="20">
        <f t="shared" si="5"/>
        <v>158</v>
      </c>
      <c r="I27" s="139" t="s">
        <v>973</v>
      </c>
      <c r="J27" s="140" t="s">
        <v>702</v>
      </c>
      <c r="K27" s="139">
        <v>158</v>
      </c>
      <c r="L27" s="139" t="s">
        <v>651</v>
      </c>
      <c r="M27" s="140" t="s">
        <v>634</v>
      </c>
      <c r="N27" s="140"/>
      <c r="O27" s="141" t="s">
        <v>971</v>
      </c>
      <c r="P27" s="141" t="s">
        <v>703</v>
      </c>
    </row>
    <row r="28" spans="1:16" ht="12.75" customHeight="1" thickBot="1" x14ac:dyDescent="0.25">
      <c r="A28" s="20" t="str">
        <f t="shared" si="0"/>
        <v> BBS 18 </v>
      </c>
      <c r="B28" s="6" t="str">
        <f t="shared" si="1"/>
        <v>I</v>
      </c>
      <c r="C28" s="20">
        <f t="shared" si="2"/>
        <v>42361.241999999998</v>
      </c>
      <c r="D28" t="str">
        <f t="shared" si="3"/>
        <v>vis</v>
      </c>
      <c r="E28" s="11">
        <f>VLOOKUP(C28,A!C$21:E$973,3,FALSE)</f>
        <v>-2387.9778960855369</v>
      </c>
      <c r="F28" s="6" t="s">
        <v>936</v>
      </c>
      <c r="G28" t="str">
        <f t="shared" si="4"/>
        <v>42361.242</v>
      </c>
      <c r="H28" s="20">
        <f t="shared" si="5"/>
        <v>214</v>
      </c>
      <c r="I28" s="139" t="s">
        <v>329</v>
      </c>
      <c r="J28" s="140" t="s">
        <v>330</v>
      </c>
      <c r="K28" s="139">
        <v>214</v>
      </c>
      <c r="L28" s="139" t="s">
        <v>629</v>
      </c>
      <c r="M28" s="140" t="s">
        <v>634</v>
      </c>
      <c r="N28" s="140"/>
      <c r="O28" s="141" t="s">
        <v>699</v>
      </c>
      <c r="P28" s="141" t="s">
        <v>705</v>
      </c>
    </row>
    <row r="29" spans="1:16" ht="12.75" customHeight="1" thickBot="1" x14ac:dyDescent="0.25">
      <c r="A29" s="20" t="str">
        <f t="shared" si="0"/>
        <v> AVSJ 7.29 </v>
      </c>
      <c r="B29" s="6" t="str">
        <f t="shared" si="1"/>
        <v>I</v>
      </c>
      <c r="C29" s="20">
        <f t="shared" si="2"/>
        <v>42600.828000000001</v>
      </c>
      <c r="D29" t="str">
        <f t="shared" si="3"/>
        <v>vis</v>
      </c>
      <c r="E29" s="11">
        <f>VLOOKUP(C29,A!C$21:E$973,3,FALSE)</f>
        <v>-2275.9811518472425</v>
      </c>
      <c r="F29" s="6" t="s">
        <v>936</v>
      </c>
      <c r="G29" t="str">
        <f t="shared" si="4"/>
        <v>42600.828</v>
      </c>
      <c r="H29" s="20">
        <f t="shared" si="5"/>
        <v>326</v>
      </c>
      <c r="I29" s="139" t="s">
        <v>331</v>
      </c>
      <c r="J29" s="140" t="s">
        <v>332</v>
      </c>
      <c r="K29" s="139">
        <v>326</v>
      </c>
      <c r="L29" s="139" t="s">
        <v>717</v>
      </c>
      <c r="M29" s="140" t="s">
        <v>634</v>
      </c>
      <c r="N29" s="140"/>
      <c r="O29" s="141" t="s">
        <v>726</v>
      </c>
      <c r="P29" s="141" t="s">
        <v>706</v>
      </c>
    </row>
    <row r="30" spans="1:16" ht="12.75" customHeight="1" thickBot="1" x14ac:dyDescent="0.25">
      <c r="A30" s="20" t="str">
        <f t="shared" si="0"/>
        <v> AVSJ 7.29 </v>
      </c>
      <c r="B30" s="6" t="str">
        <f t="shared" si="1"/>
        <v>I</v>
      </c>
      <c r="C30" s="20">
        <f t="shared" si="2"/>
        <v>42660.728999999999</v>
      </c>
      <c r="D30" t="str">
        <f t="shared" si="3"/>
        <v>vis</v>
      </c>
      <c r="E30" s="11">
        <f>VLOOKUP(C30,A!C$21:E$973,3,FALSE)</f>
        <v>-2247.9798622200615</v>
      </c>
      <c r="F30" s="6" t="s">
        <v>936</v>
      </c>
      <c r="G30" t="str">
        <f t="shared" si="4"/>
        <v>42660.729</v>
      </c>
      <c r="H30" s="20">
        <f t="shared" si="5"/>
        <v>354</v>
      </c>
      <c r="I30" s="139" t="s">
        <v>333</v>
      </c>
      <c r="J30" s="140" t="s">
        <v>334</v>
      </c>
      <c r="K30" s="139">
        <v>354</v>
      </c>
      <c r="L30" s="139" t="s">
        <v>722</v>
      </c>
      <c r="M30" s="140" t="s">
        <v>634</v>
      </c>
      <c r="N30" s="140"/>
      <c r="O30" s="141" t="s">
        <v>697</v>
      </c>
      <c r="P30" s="141" t="s">
        <v>706</v>
      </c>
    </row>
    <row r="31" spans="1:16" ht="12.75" customHeight="1" thickBot="1" x14ac:dyDescent="0.25">
      <c r="A31" s="20" t="str">
        <f t="shared" si="0"/>
        <v> AOEB 2 </v>
      </c>
      <c r="B31" s="6" t="str">
        <f t="shared" si="1"/>
        <v>I</v>
      </c>
      <c r="C31" s="20">
        <f t="shared" si="2"/>
        <v>42923.847999999998</v>
      </c>
      <c r="D31" t="str">
        <f t="shared" si="3"/>
        <v>vis</v>
      </c>
      <c r="E31" s="11">
        <f>VLOOKUP(C31,A!C$21:E$973,3,FALSE)</f>
        <v>-2124.9823943077654</v>
      </c>
      <c r="F31" s="6" t="s">
        <v>936</v>
      </c>
      <c r="G31" t="str">
        <f t="shared" si="4"/>
        <v>42923.848</v>
      </c>
      <c r="H31" s="20">
        <f t="shared" si="5"/>
        <v>477</v>
      </c>
      <c r="I31" s="139" t="s">
        <v>335</v>
      </c>
      <c r="J31" s="140" t="s">
        <v>336</v>
      </c>
      <c r="K31" s="139">
        <v>477</v>
      </c>
      <c r="L31" s="139" t="s">
        <v>722</v>
      </c>
      <c r="M31" s="140" t="s">
        <v>634</v>
      </c>
      <c r="N31" s="140"/>
      <c r="O31" s="141" t="s">
        <v>707</v>
      </c>
      <c r="P31" s="141" t="s">
        <v>337</v>
      </c>
    </row>
    <row r="32" spans="1:16" ht="12.75" customHeight="1" thickBot="1" x14ac:dyDescent="0.25">
      <c r="A32" s="20" t="str">
        <f t="shared" si="0"/>
        <v> AOEB 2 </v>
      </c>
      <c r="B32" s="6" t="str">
        <f t="shared" si="1"/>
        <v>I</v>
      </c>
      <c r="C32" s="20">
        <f t="shared" si="2"/>
        <v>42923.849000000002</v>
      </c>
      <c r="D32" t="str">
        <f t="shared" si="3"/>
        <v>vis</v>
      </c>
      <c r="E32" s="11">
        <f>VLOOKUP(C32,A!C$21:E$973,3,FALSE)</f>
        <v>-2124.9819268482952</v>
      </c>
      <c r="F32" s="6" t="s">
        <v>936</v>
      </c>
      <c r="G32" t="str">
        <f t="shared" si="4"/>
        <v>42923.849</v>
      </c>
      <c r="H32" s="20">
        <f t="shared" si="5"/>
        <v>477</v>
      </c>
      <c r="I32" s="139" t="s">
        <v>338</v>
      </c>
      <c r="J32" s="140" t="s">
        <v>339</v>
      </c>
      <c r="K32" s="139">
        <v>477</v>
      </c>
      <c r="L32" s="139" t="s">
        <v>648</v>
      </c>
      <c r="M32" s="140" t="s">
        <v>634</v>
      </c>
      <c r="N32" s="140"/>
      <c r="O32" s="141" t="s">
        <v>704</v>
      </c>
      <c r="P32" s="141" t="s">
        <v>337</v>
      </c>
    </row>
    <row r="33" spans="1:16" ht="12.75" customHeight="1" thickBot="1" x14ac:dyDescent="0.25">
      <c r="A33" s="20" t="str">
        <f t="shared" si="0"/>
        <v> AOEB 2 </v>
      </c>
      <c r="B33" s="6" t="str">
        <f t="shared" si="1"/>
        <v>I</v>
      </c>
      <c r="C33" s="20">
        <f t="shared" si="2"/>
        <v>43028.675000000003</v>
      </c>
      <c r="D33" t="str">
        <f t="shared" si="3"/>
        <v>vis</v>
      </c>
      <c r="E33" s="11">
        <f>VLOOKUP(C33,A!C$21:E$973,3,FALSE)</f>
        <v>-2075.9800205953279</v>
      </c>
      <c r="F33" s="6" t="s">
        <v>936</v>
      </c>
      <c r="G33" t="str">
        <f t="shared" si="4"/>
        <v>43028.675</v>
      </c>
      <c r="H33" s="20">
        <f t="shared" si="5"/>
        <v>526</v>
      </c>
      <c r="I33" s="139" t="s">
        <v>340</v>
      </c>
      <c r="J33" s="140" t="s">
        <v>341</v>
      </c>
      <c r="K33" s="139">
        <v>526</v>
      </c>
      <c r="L33" s="139" t="s">
        <v>733</v>
      </c>
      <c r="M33" s="140" t="s">
        <v>634</v>
      </c>
      <c r="N33" s="140"/>
      <c r="O33" s="141" t="s">
        <v>730</v>
      </c>
      <c r="P33" s="141" t="s">
        <v>337</v>
      </c>
    </row>
    <row r="34" spans="1:16" ht="12.75" customHeight="1" thickBot="1" x14ac:dyDescent="0.25">
      <c r="A34" s="20" t="str">
        <f t="shared" si="0"/>
        <v> AOEB 2 </v>
      </c>
      <c r="B34" s="6" t="str">
        <f t="shared" si="1"/>
        <v>I</v>
      </c>
      <c r="C34" s="20">
        <f t="shared" si="2"/>
        <v>43351.690999999999</v>
      </c>
      <c r="D34" t="str">
        <f t="shared" si="3"/>
        <v>vis</v>
      </c>
      <c r="E34" s="11">
        <f>VLOOKUP(C34,A!C$21:E$973,3,FALSE)</f>
        <v>-1924.9831328937255</v>
      </c>
      <c r="F34" s="6" t="s">
        <v>936</v>
      </c>
      <c r="G34" t="str">
        <f t="shared" si="4"/>
        <v>43351.691</v>
      </c>
      <c r="H34" s="20">
        <f t="shared" si="5"/>
        <v>677</v>
      </c>
      <c r="I34" s="139" t="s">
        <v>342</v>
      </c>
      <c r="J34" s="140" t="s">
        <v>343</v>
      </c>
      <c r="K34" s="139">
        <v>677</v>
      </c>
      <c r="L34" s="139" t="s">
        <v>736</v>
      </c>
      <c r="M34" s="140" t="s">
        <v>634</v>
      </c>
      <c r="N34" s="140"/>
      <c r="O34" s="141" t="s">
        <v>704</v>
      </c>
      <c r="P34" s="141" t="s">
        <v>337</v>
      </c>
    </row>
    <row r="35" spans="1:16" ht="12.75" customHeight="1" thickBot="1" x14ac:dyDescent="0.25">
      <c r="A35" s="20" t="str">
        <f t="shared" si="0"/>
        <v> AOEB 2 </v>
      </c>
      <c r="B35" s="6" t="str">
        <f t="shared" si="1"/>
        <v>I</v>
      </c>
      <c r="C35" s="20">
        <f t="shared" si="2"/>
        <v>43751.716999999997</v>
      </c>
      <c r="D35" t="str">
        <f t="shared" si="3"/>
        <v>vis</v>
      </c>
      <c r="E35" s="11">
        <f>VLOOKUP(C35,A!C$21:E$973,3,FALSE)</f>
        <v>-1737.9871915170704</v>
      </c>
      <c r="F35" s="6" t="s">
        <v>936</v>
      </c>
      <c r="G35" t="str">
        <f t="shared" si="4"/>
        <v>43751.717</v>
      </c>
      <c r="H35" s="20">
        <f t="shared" si="5"/>
        <v>864</v>
      </c>
      <c r="I35" s="139" t="s">
        <v>344</v>
      </c>
      <c r="J35" s="140" t="s">
        <v>345</v>
      </c>
      <c r="K35" s="139">
        <v>864</v>
      </c>
      <c r="L35" s="139" t="s">
        <v>736</v>
      </c>
      <c r="M35" s="140" t="s">
        <v>634</v>
      </c>
      <c r="N35" s="140"/>
      <c r="O35" s="141" t="s">
        <v>704</v>
      </c>
      <c r="P35" s="141" t="s">
        <v>337</v>
      </c>
    </row>
    <row r="36" spans="1:16" ht="12.75" customHeight="1" thickBot="1" x14ac:dyDescent="0.25">
      <c r="A36" s="20" t="str">
        <f t="shared" si="0"/>
        <v> BBS 39/100 </v>
      </c>
      <c r="B36" s="6" t="str">
        <f t="shared" si="1"/>
        <v>I</v>
      </c>
      <c r="C36" s="20">
        <f t="shared" si="2"/>
        <v>43777.415999999997</v>
      </c>
      <c r="D36" t="str">
        <f t="shared" si="3"/>
        <v>vis</v>
      </c>
      <c r="E36" s="11">
        <f>VLOOKUP(C36,A!C$21:E$973,3,FALSE)</f>
        <v>-1725.9739506341309</v>
      </c>
      <c r="F36" s="6" t="s">
        <v>936</v>
      </c>
      <c r="G36" t="str">
        <f t="shared" si="4"/>
        <v>43777.416</v>
      </c>
      <c r="H36" s="20">
        <f t="shared" si="5"/>
        <v>876</v>
      </c>
      <c r="I36" s="139" t="s">
        <v>346</v>
      </c>
      <c r="J36" s="140" t="s">
        <v>347</v>
      </c>
      <c r="K36" s="139">
        <v>876</v>
      </c>
      <c r="L36" s="139" t="s">
        <v>196</v>
      </c>
      <c r="M36" s="140" t="s">
        <v>634</v>
      </c>
      <c r="N36" s="140"/>
      <c r="O36" s="141" t="s">
        <v>971</v>
      </c>
      <c r="P36" s="141" t="s">
        <v>348</v>
      </c>
    </row>
    <row r="37" spans="1:16" ht="12.75" customHeight="1" thickBot="1" x14ac:dyDescent="0.25">
      <c r="A37" s="20" t="str">
        <f t="shared" si="0"/>
        <v> AOEB 2 </v>
      </c>
      <c r="B37" s="6" t="str">
        <f t="shared" si="1"/>
        <v>I</v>
      </c>
      <c r="C37" s="20">
        <f t="shared" si="2"/>
        <v>44089.716999999997</v>
      </c>
      <c r="D37" t="str">
        <f t="shared" si="3"/>
        <v>vis</v>
      </c>
      <c r="E37" s="11">
        <f>VLOOKUP(C37,A!C$21:E$973,3,FALSE)</f>
        <v>-1579.9858911383208</v>
      </c>
      <c r="F37" s="6" t="s">
        <v>936</v>
      </c>
      <c r="G37" t="str">
        <f t="shared" si="4"/>
        <v>44089.717</v>
      </c>
      <c r="H37" s="20">
        <f t="shared" si="5"/>
        <v>1022</v>
      </c>
      <c r="I37" s="139" t="s">
        <v>349</v>
      </c>
      <c r="J37" s="140" t="s">
        <v>350</v>
      </c>
      <c r="K37" s="139">
        <v>1022</v>
      </c>
      <c r="L37" s="139" t="s">
        <v>708</v>
      </c>
      <c r="M37" s="140" t="s">
        <v>634</v>
      </c>
      <c r="N37" s="140"/>
      <c r="O37" s="141" t="s">
        <v>704</v>
      </c>
      <c r="P37" s="141" t="s">
        <v>337</v>
      </c>
    </row>
    <row r="38" spans="1:16" ht="12.75" customHeight="1" thickBot="1" x14ac:dyDescent="0.25">
      <c r="A38" s="20" t="str">
        <f t="shared" si="0"/>
        <v> BBS 44 </v>
      </c>
      <c r="B38" s="6" t="str">
        <f t="shared" si="1"/>
        <v>I</v>
      </c>
      <c r="C38" s="20">
        <f t="shared" si="2"/>
        <v>44115.385000000002</v>
      </c>
      <c r="D38" t="str">
        <f t="shared" si="3"/>
        <v>vis</v>
      </c>
      <c r="E38" s="11">
        <f>VLOOKUP(C38,A!C$21:E$973,3,FALSE)</f>
        <v>-1567.9871414989047</v>
      </c>
      <c r="F38" s="6" t="s">
        <v>936</v>
      </c>
      <c r="G38" t="str">
        <f t="shared" si="4"/>
        <v>44115.385</v>
      </c>
      <c r="H38" s="20">
        <f t="shared" si="5"/>
        <v>1034</v>
      </c>
      <c r="I38" s="139" t="s">
        <v>351</v>
      </c>
      <c r="J38" s="140" t="s">
        <v>352</v>
      </c>
      <c r="K38" s="139">
        <v>1034</v>
      </c>
      <c r="L38" s="139" t="s">
        <v>734</v>
      </c>
      <c r="M38" s="140" t="s">
        <v>634</v>
      </c>
      <c r="N38" s="140"/>
      <c r="O38" s="141" t="s">
        <v>971</v>
      </c>
      <c r="P38" s="141" t="s">
        <v>723</v>
      </c>
    </row>
    <row r="39" spans="1:16" ht="12.75" customHeight="1" thickBot="1" x14ac:dyDescent="0.25">
      <c r="A39" s="20" t="str">
        <f t="shared" si="0"/>
        <v> BBS 45 </v>
      </c>
      <c r="B39" s="6" t="str">
        <f t="shared" si="1"/>
        <v>I</v>
      </c>
      <c r="C39" s="20">
        <f t="shared" si="2"/>
        <v>44130.358999999997</v>
      </c>
      <c r="D39" t="str">
        <f t="shared" si="3"/>
        <v>vis</v>
      </c>
      <c r="E39" s="11">
        <f>VLOOKUP(C39,A!C$21:E$973,3,FALSE)</f>
        <v>-1560.9874034164475</v>
      </c>
      <c r="F39" s="6" t="s">
        <v>936</v>
      </c>
      <c r="G39" t="str">
        <f t="shared" si="4"/>
        <v>44130.359</v>
      </c>
      <c r="H39" s="20">
        <f t="shared" si="5"/>
        <v>1041</v>
      </c>
      <c r="I39" s="139" t="s">
        <v>353</v>
      </c>
      <c r="J39" s="140" t="s">
        <v>354</v>
      </c>
      <c r="K39" s="139">
        <v>1041</v>
      </c>
      <c r="L39" s="139" t="s">
        <v>734</v>
      </c>
      <c r="M39" s="140" t="s">
        <v>634</v>
      </c>
      <c r="N39" s="140"/>
      <c r="O39" s="141" t="s">
        <v>971</v>
      </c>
      <c r="P39" s="141" t="s">
        <v>724</v>
      </c>
    </row>
    <row r="40" spans="1:16" ht="12.75" customHeight="1" thickBot="1" x14ac:dyDescent="0.25">
      <c r="A40" s="20" t="str">
        <f t="shared" si="0"/>
        <v> AOEB 2 </v>
      </c>
      <c r="B40" s="6" t="str">
        <f t="shared" si="1"/>
        <v>I</v>
      </c>
      <c r="C40" s="20">
        <f t="shared" si="2"/>
        <v>44136.758999999998</v>
      </c>
      <c r="D40" t="str">
        <f t="shared" si="3"/>
        <v>vis</v>
      </c>
      <c r="E40" s="11">
        <f>VLOOKUP(C40,A!C$21:E$973,3,FALSE)</f>
        <v>-1557.9956628175594</v>
      </c>
      <c r="F40" s="6" t="s">
        <v>936</v>
      </c>
      <c r="G40" t="str">
        <f t="shared" si="4"/>
        <v>44136.759</v>
      </c>
      <c r="H40" s="20">
        <f t="shared" si="5"/>
        <v>1044</v>
      </c>
      <c r="I40" s="139" t="s">
        <v>355</v>
      </c>
      <c r="J40" s="140" t="s">
        <v>356</v>
      </c>
      <c r="K40" s="139">
        <v>1044</v>
      </c>
      <c r="L40" s="139" t="s">
        <v>718</v>
      </c>
      <c r="M40" s="140" t="s">
        <v>634</v>
      </c>
      <c r="N40" s="140"/>
      <c r="O40" s="141" t="s">
        <v>726</v>
      </c>
      <c r="P40" s="141" t="s">
        <v>337</v>
      </c>
    </row>
    <row r="41" spans="1:16" ht="12.75" customHeight="1" thickBot="1" x14ac:dyDescent="0.25">
      <c r="A41" s="20" t="str">
        <f t="shared" si="0"/>
        <v> BRNO 23 </v>
      </c>
      <c r="B41" s="6" t="str">
        <f t="shared" si="1"/>
        <v>I</v>
      </c>
      <c r="C41" s="20">
        <f t="shared" si="2"/>
        <v>44303.633999999998</v>
      </c>
      <c r="D41" t="str">
        <f t="shared" si="3"/>
        <v>vis</v>
      </c>
      <c r="E41" s="11">
        <f>VLOOKUP(C41,A!C$21:E$973,3,FALSE)</f>
        <v>-1479.9883639989089</v>
      </c>
      <c r="F41" s="6" t="s">
        <v>936</v>
      </c>
      <c r="G41" t="str">
        <f t="shared" si="4"/>
        <v>44303.634</v>
      </c>
      <c r="H41" s="20">
        <f t="shared" si="5"/>
        <v>1122</v>
      </c>
      <c r="I41" s="139" t="s">
        <v>357</v>
      </c>
      <c r="J41" s="140" t="s">
        <v>358</v>
      </c>
      <c r="K41" s="139">
        <v>1122</v>
      </c>
      <c r="L41" s="139" t="s">
        <v>640</v>
      </c>
      <c r="M41" s="140" t="s">
        <v>634</v>
      </c>
      <c r="N41" s="140"/>
      <c r="O41" s="141" t="s">
        <v>359</v>
      </c>
      <c r="P41" s="141" t="s">
        <v>360</v>
      </c>
    </row>
    <row r="42" spans="1:16" ht="12.75" customHeight="1" thickBot="1" x14ac:dyDescent="0.25">
      <c r="A42" s="20" t="str">
        <f t="shared" si="0"/>
        <v> MVS 9.18 </v>
      </c>
      <c r="B42" s="6" t="str">
        <f t="shared" si="1"/>
        <v>I</v>
      </c>
      <c r="C42" s="20">
        <f t="shared" si="2"/>
        <v>44455.502</v>
      </c>
      <c r="D42" t="str">
        <f t="shared" si="3"/>
        <v>vis</v>
      </c>
      <c r="E42" s="11">
        <f>VLOOKUP(C42,A!C$21:E$973,3,FALSE)</f>
        <v>-1408.9962294251802</v>
      </c>
      <c r="F42" s="6" t="s">
        <v>936</v>
      </c>
      <c r="G42" t="str">
        <f t="shared" si="4"/>
        <v>44455.502</v>
      </c>
      <c r="H42" s="20">
        <f t="shared" si="5"/>
        <v>1193</v>
      </c>
      <c r="I42" s="139" t="s">
        <v>361</v>
      </c>
      <c r="J42" s="140" t="s">
        <v>362</v>
      </c>
      <c r="K42" s="139">
        <v>1193</v>
      </c>
      <c r="L42" s="139" t="s">
        <v>722</v>
      </c>
      <c r="M42" s="140" t="s">
        <v>634</v>
      </c>
      <c r="N42" s="140"/>
      <c r="O42" s="141" t="s">
        <v>363</v>
      </c>
      <c r="P42" s="141" t="s">
        <v>364</v>
      </c>
    </row>
    <row r="43" spans="1:16" ht="12.75" customHeight="1" thickBot="1" x14ac:dyDescent="0.25">
      <c r="A43" s="20" t="str">
        <f t="shared" ref="A43:A74" si="6">P43</f>
        <v> MVS 9.18 </v>
      </c>
      <c r="B43" s="6" t="str">
        <f t="shared" ref="B43:B74" si="7">IF(H43=INT(H43),"I","II")</f>
        <v>I</v>
      </c>
      <c r="C43" s="20">
        <f t="shared" ref="C43:C74" si="8">1*G43</f>
        <v>44455.504999999997</v>
      </c>
      <c r="D43" t="str">
        <f t="shared" ref="D43:D74" si="9">VLOOKUP(F43,I$1:J$5,2,FALSE)</f>
        <v>vis</v>
      </c>
      <c r="E43" s="11">
        <f>VLOOKUP(C43,A!C$21:E$973,3,FALSE)</f>
        <v>-1408.9948270467758</v>
      </c>
      <c r="F43" s="6" t="s">
        <v>936</v>
      </c>
      <c r="G43" t="str">
        <f t="shared" ref="G43:G74" si="10">MID(I43,3,LEN(I43)-3)</f>
        <v>44455.505</v>
      </c>
      <c r="H43" s="20">
        <f t="shared" ref="H43:H74" si="11">1*K43</f>
        <v>1193</v>
      </c>
      <c r="I43" s="139" t="s">
        <v>365</v>
      </c>
      <c r="J43" s="140" t="s">
        <v>366</v>
      </c>
      <c r="K43" s="139">
        <v>1193</v>
      </c>
      <c r="L43" s="139" t="s">
        <v>631</v>
      </c>
      <c r="M43" s="140" t="s">
        <v>634</v>
      </c>
      <c r="N43" s="140"/>
      <c r="O43" s="141" t="s">
        <v>367</v>
      </c>
      <c r="P43" s="141" t="s">
        <v>364</v>
      </c>
    </row>
    <row r="44" spans="1:16" ht="12.75" customHeight="1" thickBot="1" x14ac:dyDescent="0.25">
      <c r="A44" s="20" t="str">
        <f t="shared" si="6"/>
        <v> MVS 9.18 </v>
      </c>
      <c r="B44" s="6" t="str">
        <f t="shared" si="7"/>
        <v>I</v>
      </c>
      <c r="C44" s="20">
        <f t="shared" si="8"/>
        <v>44455.512999999999</v>
      </c>
      <c r="D44" t="str">
        <f t="shared" si="9"/>
        <v>vis</v>
      </c>
      <c r="E44" s="11">
        <f>VLOOKUP(C44,A!C$21:E$973,3,FALSE)</f>
        <v>-1408.9910873710264</v>
      </c>
      <c r="F44" s="6" t="s">
        <v>936</v>
      </c>
      <c r="G44" t="str">
        <f t="shared" si="10"/>
        <v>44455.513</v>
      </c>
      <c r="H44" s="20">
        <f t="shared" si="11"/>
        <v>1193</v>
      </c>
      <c r="I44" s="139" t="s">
        <v>371</v>
      </c>
      <c r="J44" s="140" t="s">
        <v>372</v>
      </c>
      <c r="K44" s="139">
        <v>1193</v>
      </c>
      <c r="L44" s="139" t="s">
        <v>646</v>
      </c>
      <c r="M44" s="140" t="s">
        <v>634</v>
      </c>
      <c r="N44" s="140"/>
      <c r="O44" s="141" t="s">
        <v>373</v>
      </c>
      <c r="P44" s="141" t="s">
        <v>364</v>
      </c>
    </row>
    <row r="45" spans="1:16" ht="12.75" customHeight="1" thickBot="1" x14ac:dyDescent="0.25">
      <c r="A45" s="20" t="str">
        <f t="shared" si="6"/>
        <v> MVS 9.18 </v>
      </c>
      <c r="B45" s="6" t="str">
        <f t="shared" si="7"/>
        <v>I</v>
      </c>
      <c r="C45" s="20">
        <f t="shared" si="8"/>
        <v>44455.514000000003</v>
      </c>
      <c r="D45" t="str">
        <f t="shared" si="9"/>
        <v>vis</v>
      </c>
      <c r="E45" s="11">
        <f>VLOOKUP(C45,A!C$21:E$973,3,FALSE)</f>
        <v>-1408.990619911556</v>
      </c>
      <c r="F45" s="6" t="s">
        <v>936</v>
      </c>
      <c r="G45" t="str">
        <f t="shared" si="10"/>
        <v>44455.514</v>
      </c>
      <c r="H45" s="20">
        <f t="shared" si="11"/>
        <v>1193</v>
      </c>
      <c r="I45" s="139" t="s">
        <v>374</v>
      </c>
      <c r="J45" s="140" t="s">
        <v>375</v>
      </c>
      <c r="K45" s="139">
        <v>1193</v>
      </c>
      <c r="L45" s="139" t="s">
        <v>638</v>
      </c>
      <c r="M45" s="140" t="s">
        <v>634</v>
      </c>
      <c r="N45" s="140"/>
      <c r="O45" s="141" t="s">
        <v>376</v>
      </c>
      <c r="P45" s="141" t="s">
        <v>364</v>
      </c>
    </row>
    <row r="46" spans="1:16" ht="12.75" customHeight="1" thickBot="1" x14ac:dyDescent="0.25">
      <c r="A46" s="20" t="str">
        <f t="shared" si="6"/>
        <v> AOEB 2 </v>
      </c>
      <c r="B46" s="6" t="str">
        <f t="shared" si="7"/>
        <v>I</v>
      </c>
      <c r="C46" s="20">
        <f t="shared" si="8"/>
        <v>44457.665000000001</v>
      </c>
      <c r="D46" t="str">
        <f t="shared" si="9"/>
        <v>vis</v>
      </c>
      <c r="E46" s="11">
        <f>VLOOKUP(C46,A!C$21:E$973,3,FALSE)</f>
        <v>-1407.9851145946495</v>
      </c>
      <c r="F46" s="6" t="s">
        <v>936</v>
      </c>
      <c r="G46" t="str">
        <f t="shared" si="10"/>
        <v>44457.665</v>
      </c>
      <c r="H46" s="20">
        <f t="shared" si="11"/>
        <v>1194</v>
      </c>
      <c r="I46" s="139" t="s">
        <v>377</v>
      </c>
      <c r="J46" s="140" t="s">
        <v>378</v>
      </c>
      <c r="K46" s="139">
        <v>1194</v>
      </c>
      <c r="L46" s="139" t="s">
        <v>20</v>
      </c>
      <c r="M46" s="140" t="s">
        <v>634</v>
      </c>
      <c r="N46" s="140"/>
      <c r="O46" s="141" t="s">
        <v>704</v>
      </c>
      <c r="P46" s="141" t="s">
        <v>337</v>
      </c>
    </row>
    <row r="47" spans="1:16" ht="12.75" customHeight="1" thickBot="1" x14ac:dyDescent="0.25">
      <c r="A47" s="20" t="str">
        <f t="shared" si="6"/>
        <v> BBS 56 </v>
      </c>
      <c r="B47" s="6" t="str">
        <f t="shared" si="7"/>
        <v>I</v>
      </c>
      <c r="C47" s="20">
        <f t="shared" si="8"/>
        <v>44793.512000000002</v>
      </c>
      <c r="D47" t="str">
        <f t="shared" si="9"/>
        <v>vis</v>
      </c>
      <c r="E47" s="11">
        <f>VLOOKUP(C47,A!C$21:E$973,3,FALSE)</f>
        <v>-1250.9902544517438</v>
      </c>
      <c r="F47" s="6" t="s">
        <v>936</v>
      </c>
      <c r="G47" t="str">
        <f t="shared" si="10"/>
        <v>44793.512</v>
      </c>
      <c r="H47" s="20">
        <f t="shared" si="11"/>
        <v>1351</v>
      </c>
      <c r="I47" s="139" t="s">
        <v>379</v>
      </c>
      <c r="J47" s="140" t="s">
        <v>380</v>
      </c>
      <c r="K47" s="139">
        <v>1351</v>
      </c>
      <c r="L47" s="139" t="s">
        <v>970</v>
      </c>
      <c r="M47" s="140" t="s">
        <v>634</v>
      </c>
      <c r="N47" s="140"/>
      <c r="O47" s="141" t="s">
        <v>971</v>
      </c>
      <c r="P47" s="141" t="s">
        <v>728</v>
      </c>
    </row>
    <row r="48" spans="1:16" ht="12.75" customHeight="1" thickBot="1" x14ac:dyDescent="0.25">
      <c r="A48" s="20" t="str">
        <f t="shared" si="6"/>
        <v> BBS 56 </v>
      </c>
      <c r="B48" s="6" t="str">
        <f t="shared" si="7"/>
        <v>I</v>
      </c>
      <c r="C48" s="20">
        <f t="shared" si="8"/>
        <v>44838.438000000002</v>
      </c>
      <c r="D48" t="str">
        <f t="shared" si="9"/>
        <v>vis</v>
      </c>
      <c r="E48" s="11">
        <f>VLOOKUP(C48,A!C$21:E$973,3,FALSE)</f>
        <v>-1229.9891703664905</v>
      </c>
      <c r="F48" s="6" t="s">
        <v>936</v>
      </c>
      <c r="G48" t="str">
        <f t="shared" si="10"/>
        <v>44838.438</v>
      </c>
      <c r="H48" s="20">
        <f t="shared" si="11"/>
        <v>1372</v>
      </c>
      <c r="I48" s="139" t="s">
        <v>399</v>
      </c>
      <c r="J48" s="140" t="s">
        <v>400</v>
      </c>
      <c r="K48" s="139">
        <v>1372</v>
      </c>
      <c r="L48" s="139" t="s">
        <v>207</v>
      </c>
      <c r="M48" s="140" t="s">
        <v>634</v>
      </c>
      <c r="N48" s="140"/>
      <c r="O48" s="141" t="s">
        <v>971</v>
      </c>
      <c r="P48" s="141" t="s">
        <v>728</v>
      </c>
    </row>
    <row r="49" spans="1:16" ht="12.75" customHeight="1" thickBot="1" x14ac:dyDescent="0.25">
      <c r="A49" s="20" t="str">
        <f t="shared" si="6"/>
        <v> BBS 60 </v>
      </c>
      <c r="B49" s="6" t="str">
        <f t="shared" si="7"/>
        <v>I</v>
      </c>
      <c r="C49" s="20">
        <f t="shared" si="8"/>
        <v>45116.533000000003</v>
      </c>
      <c r="D49" t="str">
        <f t="shared" si="9"/>
        <v>vis</v>
      </c>
      <c r="E49" s="11">
        <f>VLOOKUP(C49,A!C$21:E$973,3,FALSE)</f>
        <v>-1099.9910294527965</v>
      </c>
      <c r="F49" s="6" t="s">
        <v>936</v>
      </c>
      <c r="G49" t="str">
        <f t="shared" si="10"/>
        <v>45116.533</v>
      </c>
      <c r="H49" s="20">
        <f t="shared" si="11"/>
        <v>1502</v>
      </c>
      <c r="I49" s="139" t="s">
        <v>401</v>
      </c>
      <c r="J49" s="140" t="s">
        <v>402</v>
      </c>
      <c r="K49" s="139">
        <v>1502</v>
      </c>
      <c r="L49" s="139" t="s">
        <v>20</v>
      </c>
      <c r="M49" s="140" t="s">
        <v>634</v>
      </c>
      <c r="N49" s="140"/>
      <c r="O49" s="141" t="s">
        <v>699</v>
      </c>
      <c r="P49" s="141" t="s">
        <v>403</v>
      </c>
    </row>
    <row r="50" spans="1:16" ht="12.75" customHeight="1" thickBot="1" x14ac:dyDescent="0.25">
      <c r="A50" s="20" t="str">
        <f t="shared" si="6"/>
        <v> BBS 61 </v>
      </c>
      <c r="B50" s="6" t="str">
        <f t="shared" si="7"/>
        <v>I</v>
      </c>
      <c r="C50" s="20">
        <f t="shared" si="8"/>
        <v>45176.434000000001</v>
      </c>
      <c r="D50" t="str">
        <f t="shared" si="9"/>
        <v>vis</v>
      </c>
      <c r="E50" s="11">
        <f>VLOOKUP(C50,A!C$21:E$973,3,FALSE)</f>
        <v>-1071.9897398256155</v>
      </c>
      <c r="F50" s="6" t="s">
        <v>936</v>
      </c>
      <c r="G50" t="str">
        <f t="shared" si="10"/>
        <v>45176.434</v>
      </c>
      <c r="H50" s="20">
        <f t="shared" si="11"/>
        <v>1530</v>
      </c>
      <c r="I50" s="139" t="s">
        <v>404</v>
      </c>
      <c r="J50" s="140" t="s">
        <v>405</v>
      </c>
      <c r="K50" s="139">
        <v>1530</v>
      </c>
      <c r="L50" s="139" t="s">
        <v>406</v>
      </c>
      <c r="M50" s="140" t="s">
        <v>634</v>
      </c>
      <c r="N50" s="140"/>
      <c r="O50" s="141" t="s">
        <v>971</v>
      </c>
      <c r="P50" s="141" t="s">
        <v>407</v>
      </c>
    </row>
    <row r="51" spans="1:16" ht="12.75" customHeight="1" thickBot="1" x14ac:dyDescent="0.25">
      <c r="A51" s="20" t="str">
        <f t="shared" si="6"/>
        <v> BBS 62 </v>
      </c>
      <c r="B51" s="6" t="str">
        <f t="shared" si="7"/>
        <v>I</v>
      </c>
      <c r="C51" s="20">
        <f t="shared" si="8"/>
        <v>45191.415000000001</v>
      </c>
      <c r="D51" t="str">
        <f t="shared" si="9"/>
        <v>vis</v>
      </c>
      <c r="E51" s="11">
        <f>VLOOKUP(C51,A!C$21:E$973,3,FALSE)</f>
        <v>-1064.9867295268757</v>
      </c>
      <c r="F51" s="6" t="s">
        <v>936</v>
      </c>
      <c r="G51" t="str">
        <f t="shared" si="10"/>
        <v>45191.415</v>
      </c>
      <c r="H51" s="20">
        <f t="shared" si="11"/>
        <v>1537</v>
      </c>
      <c r="I51" s="139" t="s">
        <v>408</v>
      </c>
      <c r="J51" s="140" t="s">
        <v>409</v>
      </c>
      <c r="K51" s="139">
        <v>1537</v>
      </c>
      <c r="L51" s="139" t="s">
        <v>204</v>
      </c>
      <c r="M51" s="140" t="s">
        <v>634</v>
      </c>
      <c r="N51" s="140"/>
      <c r="O51" s="141" t="s">
        <v>971</v>
      </c>
      <c r="P51" s="141" t="s">
        <v>410</v>
      </c>
    </row>
    <row r="52" spans="1:16" ht="12.75" customHeight="1" thickBot="1" x14ac:dyDescent="0.25">
      <c r="A52" s="20" t="str">
        <f t="shared" si="6"/>
        <v> BBS 67 </v>
      </c>
      <c r="B52" s="6" t="str">
        <f t="shared" si="7"/>
        <v>I</v>
      </c>
      <c r="C52" s="20">
        <f t="shared" si="8"/>
        <v>45531.534</v>
      </c>
      <c r="D52" t="str">
        <f t="shared" si="9"/>
        <v>vis</v>
      </c>
      <c r="E52" s="11">
        <f>VLOOKUP(C52,A!C$21:E$973,3,FALSE)</f>
        <v>-905.99488253421373</v>
      </c>
      <c r="F52" s="6" t="s">
        <v>936</v>
      </c>
      <c r="G52" t="str">
        <f t="shared" si="10"/>
        <v>45531.534</v>
      </c>
      <c r="H52" s="20">
        <f t="shared" si="11"/>
        <v>1696</v>
      </c>
      <c r="I52" s="139" t="s">
        <v>411</v>
      </c>
      <c r="J52" s="140" t="s">
        <v>412</v>
      </c>
      <c r="K52" s="139">
        <v>1696</v>
      </c>
      <c r="L52" s="139" t="s">
        <v>20</v>
      </c>
      <c r="M52" s="140" t="s">
        <v>634</v>
      </c>
      <c r="N52" s="140"/>
      <c r="O52" s="141" t="s">
        <v>699</v>
      </c>
      <c r="P52" s="141" t="s">
        <v>413</v>
      </c>
    </row>
    <row r="53" spans="1:16" ht="12.75" customHeight="1" thickBot="1" x14ac:dyDescent="0.25">
      <c r="A53" s="20" t="str">
        <f t="shared" si="6"/>
        <v> BRNO 26 </v>
      </c>
      <c r="B53" s="6" t="str">
        <f t="shared" si="7"/>
        <v>I</v>
      </c>
      <c r="C53" s="20">
        <f t="shared" si="8"/>
        <v>45561.483</v>
      </c>
      <c r="D53" t="str">
        <f t="shared" si="9"/>
        <v>vis</v>
      </c>
      <c r="E53" s="11">
        <f>VLOOKUP(C53,A!C$21:E$973,3,FALSE)</f>
        <v>-891.99493890982535</v>
      </c>
      <c r="F53" s="6" t="s">
        <v>936</v>
      </c>
      <c r="G53" t="str">
        <f t="shared" si="10"/>
        <v>45561.483</v>
      </c>
      <c r="H53" s="20">
        <f t="shared" si="11"/>
        <v>1710</v>
      </c>
      <c r="I53" s="139" t="s">
        <v>414</v>
      </c>
      <c r="J53" s="140" t="s">
        <v>415</v>
      </c>
      <c r="K53" s="139">
        <v>1710</v>
      </c>
      <c r="L53" s="139" t="s">
        <v>20</v>
      </c>
      <c r="M53" s="140" t="s">
        <v>634</v>
      </c>
      <c r="N53" s="140"/>
      <c r="O53" s="141" t="s">
        <v>639</v>
      </c>
      <c r="P53" s="141" t="s">
        <v>729</v>
      </c>
    </row>
    <row r="54" spans="1:16" ht="12.75" customHeight="1" thickBot="1" x14ac:dyDescent="0.25">
      <c r="A54" s="20" t="str">
        <f t="shared" si="6"/>
        <v> BRNO 26 </v>
      </c>
      <c r="B54" s="6" t="str">
        <f t="shared" si="7"/>
        <v>I</v>
      </c>
      <c r="C54" s="20">
        <f t="shared" si="8"/>
        <v>45561.485999999997</v>
      </c>
      <c r="D54" t="str">
        <f t="shared" si="9"/>
        <v>vis</v>
      </c>
      <c r="E54" s="11">
        <f>VLOOKUP(C54,A!C$21:E$973,3,FALSE)</f>
        <v>-891.993536531421</v>
      </c>
      <c r="F54" s="6" t="s">
        <v>936</v>
      </c>
      <c r="G54" t="str">
        <f t="shared" si="10"/>
        <v>45561.486</v>
      </c>
      <c r="H54" s="20">
        <f t="shared" si="11"/>
        <v>1710</v>
      </c>
      <c r="I54" s="139" t="s">
        <v>416</v>
      </c>
      <c r="J54" s="140" t="s">
        <v>417</v>
      </c>
      <c r="K54" s="139">
        <v>1710</v>
      </c>
      <c r="L54" s="139" t="s">
        <v>394</v>
      </c>
      <c r="M54" s="140" t="s">
        <v>634</v>
      </c>
      <c r="N54" s="140"/>
      <c r="O54" s="141" t="s">
        <v>359</v>
      </c>
      <c r="P54" s="141" t="s">
        <v>729</v>
      </c>
    </row>
    <row r="55" spans="1:16" ht="12.75" customHeight="1" thickBot="1" x14ac:dyDescent="0.25">
      <c r="A55" s="20" t="str">
        <f t="shared" si="6"/>
        <v> BRNO 26 </v>
      </c>
      <c r="B55" s="6" t="str">
        <f t="shared" si="7"/>
        <v>I</v>
      </c>
      <c r="C55" s="20">
        <f t="shared" si="8"/>
        <v>45561.489000000001</v>
      </c>
      <c r="D55" t="str">
        <f t="shared" si="9"/>
        <v>vis</v>
      </c>
      <c r="E55" s="11">
        <f>VLOOKUP(C55,A!C$21:E$973,3,FALSE)</f>
        <v>-891.99213415301335</v>
      </c>
      <c r="F55" s="6" t="s">
        <v>936</v>
      </c>
      <c r="G55" t="str">
        <f t="shared" si="10"/>
        <v>45561.489</v>
      </c>
      <c r="H55" s="20">
        <f t="shared" si="11"/>
        <v>1710</v>
      </c>
      <c r="I55" s="139" t="s">
        <v>418</v>
      </c>
      <c r="J55" s="140" t="s">
        <v>419</v>
      </c>
      <c r="K55" s="139">
        <v>1710</v>
      </c>
      <c r="L55" s="139" t="s">
        <v>420</v>
      </c>
      <c r="M55" s="140" t="s">
        <v>634</v>
      </c>
      <c r="N55" s="140"/>
      <c r="O55" s="141" t="s">
        <v>421</v>
      </c>
      <c r="P55" s="141" t="s">
        <v>729</v>
      </c>
    </row>
    <row r="56" spans="1:16" ht="12.75" customHeight="1" thickBot="1" x14ac:dyDescent="0.25">
      <c r="A56" s="20" t="str">
        <f t="shared" si="6"/>
        <v> BBS 68 </v>
      </c>
      <c r="B56" s="6" t="str">
        <f t="shared" si="7"/>
        <v>I</v>
      </c>
      <c r="C56" s="20">
        <f t="shared" si="8"/>
        <v>45561.491999999998</v>
      </c>
      <c r="D56" t="str">
        <f t="shared" si="9"/>
        <v>vis</v>
      </c>
      <c r="E56" s="11">
        <f>VLOOKUP(C56,A!C$21:E$973,3,FALSE)</f>
        <v>-891.990731774609</v>
      </c>
      <c r="F56" s="6" t="s">
        <v>936</v>
      </c>
      <c r="G56" t="str">
        <f t="shared" si="10"/>
        <v>45561.492</v>
      </c>
      <c r="H56" s="20">
        <f t="shared" si="11"/>
        <v>1710</v>
      </c>
      <c r="I56" s="139" t="s">
        <v>422</v>
      </c>
      <c r="J56" s="140" t="s">
        <v>423</v>
      </c>
      <c r="K56" s="139">
        <v>1710</v>
      </c>
      <c r="L56" s="139" t="s">
        <v>186</v>
      </c>
      <c r="M56" s="140" t="s">
        <v>634</v>
      </c>
      <c r="N56" s="140"/>
      <c r="O56" s="141" t="s">
        <v>699</v>
      </c>
      <c r="P56" s="141" t="s">
        <v>732</v>
      </c>
    </row>
    <row r="57" spans="1:16" ht="12.75" customHeight="1" thickBot="1" x14ac:dyDescent="0.25">
      <c r="A57" s="20" t="str">
        <f t="shared" si="6"/>
        <v> BRNO 26 </v>
      </c>
      <c r="B57" s="6" t="str">
        <f t="shared" si="7"/>
        <v>I</v>
      </c>
      <c r="C57" s="20">
        <f t="shared" si="8"/>
        <v>45561.493999999999</v>
      </c>
      <c r="D57" t="str">
        <f t="shared" si="9"/>
        <v>vis</v>
      </c>
      <c r="E57" s="11">
        <f>VLOOKUP(C57,A!C$21:E$973,3,FALSE)</f>
        <v>-891.98979685567167</v>
      </c>
      <c r="F57" s="6" t="s">
        <v>936</v>
      </c>
      <c r="G57" t="str">
        <f t="shared" si="10"/>
        <v>45561.494</v>
      </c>
      <c r="H57" s="20">
        <f t="shared" si="11"/>
        <v>1710</v>
      </c>
      <c r="I57" s="139" t="s">
        <v>424</v>
      </c>
      <c r="J57" s="140" t="s">
        <v>425</v>
      </c>
      <c r="K57" s="139">
        <v>1710</v>
      </c>
      <c r="L57" s="139" t="s">
        <v>204</v>
      </c>
      <c r="M57" s="140" t="s">
        <v>634</v>
      </c>
      <c r="N57" s="140"/>
      <c r="O57" s="141" t="s">
        <v>737</v>
      </c>
      <c r="P57" s="141" t="s">
        <v>729</v>
      </c>
    </row>
    <row r="58" spans="1:16" ht="12.75" customHeight="1" thickBot="1" x14ac:dyDescent="0.25">
      <c r="A58" s="20" t="str">
        <f t="shared" si="6"/>
        <v> BBS 68 </v>
      </c>
      <c r="B58" s="6" t="str">
        <f t="shared" si="7"/>
        <v>I</v>
      </c>
      <c r="C58" s="20">
        <f t="shared" si="8"/>
        <v>45606.402000000002</v>
      </c>
      <c r="D58" t="str">
        <f t="shared" si="9"/>
        <v>vis</v>
      </c>
      <c r="E58" s="11">
        <f>VLOOKUP(C58,A!C$21:E$973,3,FALSE)</f>
        <v>-870.99712704085107</v>
      </c>
      <c r="F58" s="6" t="s">
        <v>936</v>
      </c>
      <c r="G58" t="str">
        <f t="shared" si="10"/>
        <v>45606.402</v>
      </c>
      <c r="H58" s="20">
        <f t="shared" si="11"/>
        <v>1731</v>
      </c>
      <c r="I58" s="139" t="s">
        <v>426</v>
      </c>
      <c r="J58" s="140" t="s">
        <v>427</v>
      </c>
      <c r="K58" s="139">
        <v>1731</v>
      </c>
      <c r="L58" s="139" t="s">
        <v>213</v>
      </c>
      <c r="M58" s="140" t="s">
        <v>634</v>
      </c>
      <c r="N58" s="140"/>
      <c r="O58" s="141" t="s">
        <v>699</v>
      </c>
      <c r="P58" s="141" t="s">
        <v>732</v>
      </c>
    </row>
    <row r="59" spans="1:16" ht="12.75" customHeight="1" thickBot="1" x14ac:dyDescent="0.25">
      <c r="A59" s="20" t="str">
        <f t="shared" si="6"/>
        <v> BBS 72 </v>
      </c>
      <c r="B59" s="6" t="str">
        <f t="shared" si="7"/>
        <v>I</v>
      </c>
      <c r="C59" s="20">
        <f t="shared" si="8"/>
        <v>45854.553999999996</v>
      </c>
      <c r="D59" t="str">
        <f t="shared" si="9"/>
        <v>vis</v>
      </c>
      <c r="E59" s="11">
        <f>VLOOKUP(C59,A!C$21:E$973,3,FALSE)</f>
        <v>-754.99612499473676</v>
      </c>
      <c r="F59" s="6" t="s">
        <v>936</v>
      </c>
      <c r="G59" t="str">
        <f t="shared" si="10"/>
        <v>45854.554</v>
      </c>
      <c r="H59" s="20">
        <f t="shared" si="11"/>
        <v>1847</v>
      </c>
      <c r="I59" s="139" t="s">
        <v>428</v>
      </c>
      <c r="J59" s="140" t="s">
        <v>429</v>
      </c>
      <c r="K59" s="139">
        <v>1847</v>
      </c>
      <c r="L59" s="139" t="s">
        <v>406</v>
      </c>
      <c r="M59" s="140" t="s">
        <v>634</v>
      </c>
      <c r="N59" s="140"/>
      <c r="O59" s="141" t="s">
        <v>699</v>
      </c>
      <c r="P59" s="141" t="s">
        <v>430</v>
      </c>
    </row>
    <row r="60" spans="1:16" ht="12.75" customHeight="1" thickBot="1" x14ac:dyDescent="0.25">
      <c r="A60" s="20" t="str">
        <f t="shared" si="6"/>
        <v> AOEB 2 </v>
      </c>
      <c r="B60" s="6" t="str">
        <f t="shared" si="7"/>
        <v>I</v>
      </c>
      <c r="C60" s="20">
        <f t="shared" si="8"/>
        <v>45888.786</v>
      </c>
      <c r="D60" t="str">
        <f t="shared" si="9"/>
        <v>vis</v>
      </c>
      <c r="E60" s="11">
        <f>VLOOKUP(C60,A!C$21:E$973,3,FALSE)</f>
        <v>-738.99405246643516</v>
      </c>
      <c r="F60" s="6" t="s">
        <v>936</v>
      </c>
      <c r="G60" t="str">
        <f t="shared" si="10"/>
        <v>45888.786</v>
      </c>
      <c r="H60" s="20">
        <f t="shared" si="11"/>
        <v>1863</v>
      </c>
      <c r="I60" s="139" t="s">
        <v>431</v>
      </c>
      <c r="J60" s="140" t="s">
        <v>432</v>
      </c>
      <c r="K60" s="139">
        <v>1863</v>
      </c>
      <c r="L60" s="139" t="s">
        <v>186</v>
      </c>
      <c r="M60" s="140" t="s">
        <v>634</v>
      </c>
      <c r="N60" s="140"/>
      <c r="O60" s="141" t="s">
        <v>698</v>
      </c>
      <c r="P60" s="141" t="s">
        <v>337</v>
      </c>
    </row>
    <row r="61" spans="1:16" ht="12.75" customHeight="1" thickBot="1" x14ac:dyDescent="0.25">
      <c r="A61" s="20" t="str">
        <f t="shared" si="6"/>
        <v> BBS 73 </v>
      </c>
      <c r="B61" s="6" t="str">
        <f t="shared" si="7"/>
        <v>I</v>
      </c>
      <c r="C61" s="20">
        <f t="shared" si="8"/>
        <v>45899.472000000002</v>
      </c>
      <c r="D61" t="str">
        <f t="shared" si="9"/>
        <v>vis</v>
      </c>
      <c r="E61" s="11">
        <f>VLOOKUP(C61,A!C$21:E$973,3,FALSE)</f>
        <v>-733.99878058522938</v>
      </c>
      <c r="F61" s="6" t="s">
        <v>936</v>
      </c>
      <c r="G61" t="str">
        <f t="shared" si="10"/>
        <v>45899.472</v>
      </c>
      <c r="H61" s="20">
        <f t="shared" si="11"/>
        <v>1868</v>
      </c>
      <c r="I61" s="139" t="s">
        <v>433</v>
      </c>
      <c r="J61" s="140" t="s">
        <v>434</v>
      </c>
      <c r="K61" s="139">
        <v>1868</v>
      </c>
      <c r="L61" s="139" t="s">
        <v>207</v>
      </c>
      <c r="M61" s="140" t="s">
        <v>634</v>
      </c>
      <c r="N61" s="140"/>
      <c r="O61" s="141" t="s">
        <v>699</v>
      </c>
      <c r="P61" s="141" t="s">
        <v>435</v>
      </c>
    </row>
    <row r="62" spans="1:16" ht="12.75" customHeight="1" thickBot="1" x14ac:dyDescent="0.25">
      <c r="A62" s="20" t="str">
        <f t="shared" si="6"/>
        <v> BBS 73 </v>
      </c>
      <c r="B62" s="6" t="str">
        <f t="shared" si="7"/>
        <v>I</v>
      </c>
      <c r="C62" s="20">
        <f t="shared" si="8"/>
        <v>45914.453999999998</v>
      </c>
      <c r="D62" t="str">
        <f t="shared" si="9"/>
        <v>vis</v>
      </c>
      <c r="E62" s="11">
        <f>VLOOKUP(C62,A!C$21:E$973,3,FALSE)</f>
        <v>-726.99530282702267</v>
      </c>
      <c r="F62" s="6" t="s">
        <v>936</v>
      </c>
      <c r="G62" t="str">
        <f t="shared" si="10"/>
        <v>45914.454</v>
      </c>
      <c r="H62" s="20">
        <f t="shared" si="11"/>
        <v>1875</v>
      </c>
      <c r="I62" s="139" t="s">
        <v>436</v>
      </c>
      <c r="J62" s="140" t="s">
        <v>437</v>
      </c>
      <c r="K62" s="139">
        <v>1875</v>
      </c>
      <c r="L62" s="139" t="s">
        <v>727</v>
      </c>
      <c r="M62" s="140" t="s">
        <v>634</v>
      </c>
      <c r="N62" s="140"/>
      <c r="O62" s="141" t="s">
        <v>699</v>
      </c>
      <c r="P62" s="141" t="s">
        <v>435</v>
      </c>
    </row>
    <row r="63" spans="1:16" ht="12.75" customHeight="1" thickBot="1" x14ac:dyDescent="0.25">
      <c r="A63" s="20" t="str">
        <f t="shared" si="6"/>
        <v> BBS 74 </v>
      </c>
      <c r="B63" s="6" t="str">
        <f t="shared" si="7"/>
        <v>I</v>
      </c>
      <c r="C63" s="20">
        <f t="shared" si="8"/>
        <v>45944.398000000001</v>
      </c>
      <c r="D63" t="str">
        <f t="shared" si="9"/>
        <v>vis</v>
      </c>
      <c r="E63" s="11">
        <f>VLOOKUP(C63,A!C$21:E$973,3,FALSE)</f>
        <v>-712.99769649997609</v>
      </c>
      <c r="F63" s="6" t="s">
        <v>936</v>
      </c>
      <c r="G63" t="str">
        <f t="shared" si="10"/>
        <v>45944.398</v>
      </c>
      <c r="H63" s="20">
        <f t="shared" si="11"/>
        <v>1889</v>
      </c>
      <c r="I63" s="139" t="s">
        <v>438</v>
      </c>
      <c r="J63" s="140" t="s">
        <v>439</v>
      </c>
      <c r="K63" s="139">
        <v>1889</v>
      </c>
      <c r="L63" s="139" t="s">
        <v>440</v>
      </c>
      <c r="M63" s="140" t="s">
        <v>634</v>
      </c>
      <c r="N63" s="140"/>
      <c r="O63" s="141" t="s">
        <v>25</v>
      </c>
      <c r="P63" s="141" t="s">
        <v>441</v>
      </c>
    </row>
    <row r="64" spans="1:16" ht="12.75" customHeight="1" thickBot="1" x14ac:dyDescent="0.25">
      <c r="A64" s="20" t="str">
        <f t="shared" si="6"/>
        <v> AOEB 2 </v>
      </c>
      <c r="B64" s="6" t="str">
        <f t="shared" si="7"/>
        <v>I</v>
      </c>
      <c r="C64" s="20">
        <f t="shared" si="8"/>
        <v>45948.692999999999</v>
      </c>
      <c r="D64" t="str">
        <f t="shared" si="9"/>
        <v>vis</v>
      </c>
      <c r="E64" s="11">
        <f>VLOOKUP(C64,A!C$21:E$973,3,FALSE)</f>
        <v>-710.98995808244217</v>
      </c>
      <c r="F64" s="6" t="s">
        <v>936</v>
      </c>
      <c r="G64" t="str">
        <f t="shared" si="10"/>
        <v>45948.693</v>
      </c>
      <c r="H64" s="20">
        <f t="shared" si="11"/>
        <v>1891</v>
      </c>
      <c r="I64" s="139" t="s">
        <v>442</v>
      </c>
      <c r="J64" s="140" t="s">
        <v>443</v>
      </c>
      <c r="K64" s="139">
        <v>1891</v>
      </c>
      <c r="L64" s="139" t="s">
        <v>179</v>
      </c>
      <c r="M64" s="140" t="s">
        <v>634</v>
      </c>
      <c r="N64" s="140"/>
      <c r="O64" s="141" t="s">
        <v>735</v>
      </c>
      <c r="P64" s="141" t="s">
        <v>337</v>
      </c>
    </row>
    <row r="65" spans="1:16" ht="12.75" customHeight="1" thickBot="1" x14ac:dyDescent="0.25">
      <c r="A65" s="20" t="str">
        <f t="shared" si="6"/>
        <v> BBS 74 </v>
      </c>
      <c r="B65" s="6" t="str">
        <f t="shared" si="7"/>
        <v>I</v>
      </c>
      <c r="C65" s="20">
        <f t="shared" si="8"/>
        <v>45974.345999999998</v>
      </c>
      <c r="D65" t="str">
        <f t="shared" si="9"/>
        <v>vis</v>
      </c>
      <c r="E65" s="11">
        <f>VLOOKUP(C65,A!C$21:E$973,3,FALSE)</f>
        <v>-698.99822033505802</v>
      </c>
      <c r="F65" s="6" t="s">
        <v>936</v>
      </c>
      <c r="G65" t="str">
        <f t="shared" si="10"/>
        <v>45974.346</v>
      </c>
      <c r="H65" s="20">
        <f t="shared" si="11"/>
        <v>1903</v>
      </c>
      <c r="I65" s="139" t="s">
        <v>444</v>
      </c>
      <c r="J65" s="140" t="s">
        <v>445</v>
      </c>
      <c r="K65" s="139">
        <v>1903</v>
      </c>
      <c r="L65" s="139" t="s">
        <v>440</v>
      </c>
      <c r="M65" s="140" t="s">
        <v>634</v>
      </c>
      <c r="N65" s="140"/>
      <c r="O65" s="141" t="s">
        <v>25</v>
      </c>
      <c r="P65" s="141" t="s">
        <v>441</v>
      </c>
    </row>
    <row r="66" spans="1:16" ht="12.75" customHeight="1" thickBot="1" x14ac:dyDescent="0.25">
      <c r="A66" s="20" t="str">
        <f t="shared" si="6"/>
        <v> BBS 77 </v>
      </c>
      <c r="B66" s="6" t="str">
        <f t="shared" si="7"/>
        <v>I</v>
      </c>
      <c r="C66" s="20">
        <f t="shared" si="8"/>
        <v>46267.430999999997</v>
      </c>
      <c r="D66" t="str">
        <f t="shared" si="9"/>
        <v>vis</v>
      </c>
      <c r="E66" s="11">
        <f>VLOOKUP(C66,A!C$21:E$973,3,FALSE)</f>
        <v>-561.99286198740799</v>
      </c>
      <c r="F66" s="6" t="s">
        <v>936</v>
      </c>
      <c r="G66" t="str">
        <f t="shared" si="10"/>
        <v>46267.431</v>
      </c>
      <c r="H66" s="20">
        <f t="shared" si="11"/>
        <v>2040</v>
      </c>
      <c r="I66" s="139" t="s">
        <v>446</v>
      </c>
      <c r="J66" s="140" t="s">
        <v>447</v>
      </c>
      <c r="K66" s="139">
        <v>2040</v>
      </c>
      <c r="L66" s="139" t="s">
        <v>179</v>
      </c>
      <c r="M66" s="140" t="s">
        <v>634</v>
      </c>
      <c r="N66" s="140"/>
      <c r="O66" s="141" t="s">
        <v>699</v>
      </c>
      <c r="P66" s="141" t="s">
        <v>448</v>
      </c>
    </row>
    <row r="67" spans="1:16" ht="12.75" customHeight="1" thickBot="1" x14ac:dyDescent="0.25">
      <c r="A67" s="20" t="str">
        <f t="shared" si="6"/>
        <v> AOEB 2 </v>
      </c>
      <c r="B67" s="6" t="str">
        <f t="shared" si="7"/>
        <v>I</v>
      </c>
      <c r="C67" s="20">
        <f t="shared" si="8"/>
        <v>46288.822999999997</v>
      </c>
      <c r="D67" t="str">
        <f t="shared" si="9"/>
        <v>vis</v>
      </c>
      <c r="E67" s="11">
        <f>VLOOKUP(C67,A!C$21:E$973,3,FALSE)</f>
        <v>-551.9929690356264</v>
      </c>
      <c r="F67" s="6" t="s">
        <v>936</v>
      </c>
      <c r="G67" t="str">
        <f t="shared" si="10"/>
        <v>46288.823</v>
      </c>
      <c r="H67" s="20">
        <f t="shared" si="11"/>
        <v>2050</v>
      </c>
      <c r="I67" s="139" t="s">
        <v>449</v>
      </c>
      <c r="J67" s="140" t="s">
        <v>450</v>
      </c>
      <c r="K67" s="139">
        <v>2050</v>
      </c>
      <c r="L67" s="139" t="s">
        <v>179</v>
      </c>
      <c r="M67" s="140" t="s">
        <v>634</v>
      </c>
      <c r="N67" s="140"/>
      <c r="O67" s="141" t="s">
        <v>726</v>
      </c>
      <c r="P67" s="141" t="s">
        <v>337</v>
      </c>
    </row>
    <row r="68" spans="1:16" ht="12.75" customHeight="1" thickBot="1" x14ac:dyDescent="0.25">
      <c r="A68" s="20" t="str">
        <f t="shared" si="6"/>
        <v> AOEB 2 </v>
      </c>
      <c r="B68" s="6" t="str">
        <f t="shared" si="7"/>
        <v>I</v>
      </c>
      <c r="C68" s="20">
        <f t="shared" si="8"/>
        <v>46348.707000000002</v>
      </c>
      <c r="D68" t="str">
        <f t="shared" si="9"/>
        <v>vis</v>
      </c>
      <c r="E68" s="11">
        <f>VLOOKUP(C68,A!C$21:E$973,3,FALSE)</f>
        <v>-523.99962621940779</v>
      </c>
      <c r="F68" s="6" t="s">
        <v>936</v>
      </c>
      <c r="G68" t="str">
        <f t="shared" si="10"/>
        <v>46348.707</v>
      </c>
      <c r="H68" s="20">
        <f t="shared" si="11"/>
        <v>2078</v>
      </c>
      <c r="I68" s="139" t="s">
        <v>451</v>
      </c>
      <c r="J68" s="140" t="s">
        <v>452</v>
      </c>
      <c r="K68" s="139">
        <v>2078</v>
      </c>
      <c r="L68" s="139" t="s">
        <v>420</v>
      </c>
      <c r="M68" s="140" t="s">
        <v>634</v>
      </c>
      <c r="N68" s="140"/>
      <c r="O68" s="141" t="s">
        <v>726</v>
      </c>
      <c r="P68" s="141" t="s">
        <v>337</v>
      </c>
    </row>
    <row r="69" spans="1:16" ht="12.75" customHeight="1" thickBot="1" x14ac:dyDescent="0.25">
      <c r="A69" s="20" t="str">
        <f t="shared" si="6"/>
        <v> AOEB 2 </v>
      </c>
      <c r="B69" s="6" t="str">
        <f t="shared" si="7"/>
        <v>I</v>
      </c>
      <c r="C69" s="20">
        <f t="shared" si="8"/>
        <v>46654.631999999998</v>
      </c>
      <c r="D69" t="str">
        <f t="shared" si="9"/>
        <v>vis</v>
      </c>
      <c r="E69" s="11">
        <f>VLOOKUP(C69,A!C$21:E$973,3,FALSE)</f>
        <v>-380.99208829524116</v>
      </c>
      <c r="F69" s="6" t="s">
        <v>936</v>
      </c>
      <c r="G69" t="str">
        <f t="shared" si="10"/>
        <v>46654.632</v>
      </c>
      <c r="H69" s="20">
        <f t="shared" si="11"/>
        <v>2221</v>
      </c>
      <c r="I69" s="139" t="s">
        <v>453</v>
      </c>
      <c r="J69" s="140" t="s">
        <v>454</v>
      </c>
      <c r="K69" s="139">
        <v>2221</v>
      </c>
      <c r="L69" s="139" t="s">
        <v>455</v>
      </c>
      <c r="M69" s="140" t="s">
        <v>634</v>
      </c>
      <c r="N69" s="140"/>
      <c r="O69" s="141" t="s">
        <v>704</v>
      </c>
      <c r="P69" s="141" t="s">
        <v>337</v>
      </c>
    </row>
    <row r="70" spans="1:16" ht="12.75" customHeight="1" thickBot="1" x14ac:dyDescent="0.25">
      <c r="A70" s="20" t="str">
        <f t="shared" si="6"/>
        <v> AOEB 2 </v>
      </c>
      <c r="B70" s="6" t="str">
        <f t="shared" si="7"/>
        <v>I</v>
      </c>
      <c r="C70" s="20">
        <f t="shared" si="8"/>
        <v>46701.682999999997</v>
      </c>
      <c r="D70" t="str">
        <f t="shared" si="9"/>
        <v>vis</v>
      </c>
      <c r="E70" s="11">
        <f>VLOOKUP(C70,A!C$21:E$973,3,FALSE)</f>
        <v>-358.99765283926342</v>
      </c>
      <c r="F70" s="6" t="s">
        <v>936</v>
      </c>
      <c r="G70" t="str">
        <f t="shared" si="10"/>
        <v>46701.683</v>
      </c>
      <c r="H70" s="20">
        <f t="shared" si="11"/>
        <v>2243</v>
      </c>
      <c r="I70" s="139" t="s">
        <v>456</v>
      </c>
      <c r="J70" s="140" t="s">
        <v>457</v>
      </c>
      <c r="K70" s="139">
        <v>2243</v>
      </c>
      <c r="L70" s="139" t="s">
        <v>220</v>
      </c>
      <c r="M70" s="140" t="s">
        <v>634</v>
      </c>
      <c r="N70" s="140"/>
      <c r="O70" s="141" t="s">
        <v>697</v>
      </c>
      <c r="P70" s="141" t="s">
        <v>337</v>
      </c>
    </row>
    <row r="71" spans="1:16" ht="12.75" customHeight="1" thickBot="1" x14ac:dyDescent="0.25">
      <c r="A71" s="20" t="str">
        <f t="shared" si="6"/>
        <v> AOEB 2 </v>
      </c>
      <c r="B71" s="6" t="str">
        <f t="shared" si="7"/>
        <v>I</v>
      </c>
      <c r="C71" s="20">
        <f t="shared" si="8"/>
        <v>46979.775999999998</v>
      </c>
      <c r="D71" t="str">
        <f t="shared" si="9"/>
        <v>vis</v>
      </c>
      <c r="E71" s="11">
        <f>VLOOKUP(C71,A!C$21:E$973,3,FALSE)</f>
        <v>-229.00044684450677</v>
      </c>
      <c r="F71" s="6" t="s">
        <v>936</v>
      </c>
      <c r="G71" t="str">
        <f t="shared" si="10"/>
        <v>46979.776</v>
      </c>
      <c r="H71" s="20">
        <f t="shared" si="11"/>
        <v>2373</v>
      </c>
      <c r="I71" s="139" t="s">
        <v>458</v>
      </c>
      <c r="J71" s="140" t="s">
        <v>459</v>
      </c>
      <c r="K71" s="139">
        <v>2373</v>
      </c>
      <c r="L71" s="139" t="s">
        <v>176</v>
      </c>
      <c r="M71" s="140" t="s">
        <v>634</v>
      </c>
      <c r="N71" s="140"/>
      <c r="O71" s="141" t="s">
        <v>697</v>
      </c>
      <c r="P71" s="141" t="s">
        <v>337</v>
      </c>
    </row>
    <row r="72" spans="1:16" ht="12.75" customHeight="1" thickBot="1" x14ac:dyDescent="0.25">
      <c r="A72" s="20" t="str">
        <f t="shared" si="6"/>
        <v> AOEB 2 </v>
      </c>
      <c r="B72" s="6" t="str">
        <f t="shared" si="7"/>
        <v>I</v>
      </c>
      <c r="C72" s="20">
        <f t="shared" si="8"/>
        <v>46994.756999999998</v>
      </c>
      <c r="D72" t="str">
        <f t="shared" si="9"/>
        <v>vis</v>
      </c>
      <c r="E72" s="11">
        <f>VLOOKUP(C72,A!C$21:E$973,3,FALSE)</f>
        <v>-221.9974365457671</v>
      </c>
      <c r="F72" s="6" t="s">
        <v>936</v>
      </c>
      <c r="G72" t="str">
        <f t="shared" si="10"/>
        <v>46994.757</v>
      </c>
      <c r="H72" s="20">
        <f t="shared" si="11"/>
        <v>2380</v>
      </c>
      <c r="I72" s="139" t="s">
        <v>460</v>
      </c>
      <c r="J72" s="140" t="s">
        <v>461</v>
      </c>
      <c r="K72" s="139">
        <v>2380</v>
      </c>
      <c r="L72" s="139" t="s">
        <v>156</v>
      </c>
      <c r="M72" s="140" t="s">
        <v>634</v>
      </c>
      <c r="N72" s="140"/>
      <c r="O72" s="141" t="s">
        <v>697</v>
      </c>
      <c r="P72" s="141" t="s">
        <v>337</v>
      </c>
    </row>
    <row r="73" spans="1:16" ht="12.75" customHeight="1" thickBot="1" x14ac:dyDescent="0.25">
      <c r="A73" s="20" t="str">
        <f t="shared" si="6"/>
        <v> AOEB 2 </v>
      </c>
      <c r="B73" s="6" t="str">
        <f t="shared" si="7"/>
        <v>I</v>
      </c>
      <c r="C73" s="20">
        <f t="shared" si="8"/>
        <v>47024.703000000001</v>
      </c>
      <c r="D73" t="str">
        <f t="shared" si="9"/>
        <v>vis</v>
      </c>
      <c r="E73" s="11">
        <f>VLOOKUP(C73,A!C$21:E$973,3,FALSE)</f>
        <v>-207.99889529978307</v>
      </c>
      <c r="F73" s="6" t="s">
        <v>936</v>
      </c>
      <c r="G73" t="str">
        <f t="shared" si="10"/>
        <v>47024.703</v>
      </c>
      <c r="H73" s="20">
        <f t="shared" si="11"/>
        <v>2394</v>
      </c>
      <c r="I73" s="139" t="s">
        <v>462</v>
      </c>
      <c r="J73" s="140" t="s">
        <v>463</v>
      </c>
      <c r="K73" s="139">
        <v>2394</v>
      </c>
      <c r="L73" s="139" t="s">
        <v>173</v>
      </c>
      <c r="M73" s="140" t="s">
        <v>634</v>
      </c>
      <c r="N73" s="140"/>
      <c r="O73" s="141" t="s">
        <v>697</v>
      </c>
      <c r="P73" s="141" t="s">
        <v>337</v>
      </c>
    </row>
    <row r="74" spans="1:16" ht="12.75" customHeight="1" thickBot="1" x14ac:dyDescent="0.25">
      <c r="A74" s="20" t="str">
        <f t="shared" si="6"/>
        <v> AOEB 2 </v>
      </c>
      <c r="B74" s="6" t="str">
        <f t="shared" si="7"/>
        <v>I</v>
      </c>
      <c r="C74" s="20">
        <f t="shared" si="8"/>
        <v>47039.675999999999</v>
      </c>
      <c r="D74" t="str">
        <f t="shared" si="9"/>
        <v>vis</v>
      </c>
      <c r="E74" s="11">
        <f>VLOOKUP(C74,A!C$21:E$973,3,FALSE)</f>
        <v>-200.99962467679276</v>
      </c>
      <c r="F74" s="6" t="s">
        <v>936</v>
      </c>
      <c r="G74" t="str">
        <f t="shared" si="10"/>
        <v>47039.676</v>
      </c>
      <c r="H74" s="20">
        <f t="shared" si="11"/>
        <v>2401</v>
      </c>
      <c r="I74" s="139" t="s">
        <v>464</v>
      </c>
      <c r="J74" s="140" t="s">
        <v>465</v>
      </c>
      <c r="K74" s="139">
        <v>2401</v>
      </c>
      <c r="L74" s="139" t="s">
        <v>179</v>
      </c>
      <c r="M74" s="140" t="s">
        <v>634</v>
      </c>
      <c r="N74" s="140"/>
      <c r="O74" s="141" t="s">
        <v>697</v>
      </c>
      <c r="P74" s="141" t="s">
        <v>337</v>
      </c>
    </row>
    <row r="75" spans="1:16" ht="12.75" customHeight="1" thickBot="1" x14ac:dyDescent="0.25">
      <c r="A75" s="20" t="str">
        <f t="shared" ref="A75:A106" si="12">P75</f>
        <v> AOEB 2 </v>
      </c>
      <c r="B75" s="6" t="str">
        <f t="shared" ref="B75:B106" si="13">IF(H75=INT(H75),"I","II")</f>
        <v>I</v>
      </c>
      <c r="C75" s="20">
        <f t="shared" ref="C75:C106" si="14">1*G75</f>
        <v>47056.792000000001</v>
      </c>
      <c r="D75" t="str">
        <f t="shared" ref="D75:D106" si="15">VLOOKUP(F75,I$1:J$5,2,FALSE)</f>
        <v>vis</v>
      </c>
      <c r="E75" s="11">
        <f>VLOOKUP(C75,A!C$21:E$973,3,FALSE)</f>
        <v>-192.99858841264196</v>
      </c>
      <c r="F75" s="6" t="s">
        <v>936</v>
      </c>
      <c r="G75" t="str">
        <f t="shared" ref="G75:G106" si="16">MID(I75,3,LEN(I75)-3)</f>
        <v>47056.792</v>
      </c>
      <c r="H75" s="20">
        <f t="shared" ref="H75:H106" si="17">1*K75</f>
        <v>2409</v>
      </c>
      <c r="I75" s="139" t="s">
        <v>466</v>
      </c>
      <c r="J75" s="140" t="s">
        <v>467</v>
      </c>
      <c r="K75" s="139">
        <v>2409</v>
      </c>
      <c r="L75" s="139" t="s">
        <v>160</v>
      </c>
      <c r="M75" s="140" t="s">
        <v>634</v>
      </c>
      <c r="N75" s="140"/>
      <c r="O75" s="141" t="s">
        <v>726</v>
      </c>
      <c r="P75" s="141" t="s">
        <v>337</v>
      </c>
    </row>
    <row r="76" spans="1:16" ht="12.75" customHeight="1" thickBot="1" x14ac:dyDescent="0.25">
      <c r="A76" s="20" t="str">
        <f t="shared" si="12"/>
        <v> AOEB 2 </v>
      </c>
      <c r="B76" s="6" t="str">
        <f t="shared" si="13"/>
        <v>I</v>
      </c>
      <c r="C76" s="20">
        <f t="shared" si="14"/>
        <v>47084.6</v>
      </c>
      <c r="D76" t="str">
        <f t="shared" si="15"/>
        <v>vis</v>
      </c>
      <c r="E76" s="11">
        <f>VLOOKUP(C76,A!C$21:E$973,3,FALSE)</f>
        <v>-179.99947551047677</v>
      </c>
      <c r="F76" s="6" t="s">
        <v>936</v>
      </c>
      <c r="G76" t="str">
        <f t="shared" si="16"/>
        <v>47084.600</v>
      </c>
      <c r="H76" s="20">
        <f t="shared" si="17"/>
        <v>2422</v>
      </c>
      <c r="I76" s="139" t="s">
        <v>468</v>
      </c>
      <c r="J76" s="140" t="s">
        <v>469</v>
      </c>
      <c r="K76" s="139">
        <v>2422</v>
      </c>
      <c r="L76" s="139" t="s">
        <v>173</v>
      </c>
      <c r="M76" s="140" t="s">
        <v>634</v>
      </c>
      <c r="N76" s="140"/>
      <c r="O76" s="141" t="s">
        <v>697</v>
      </c>
      <c r="P76" s="141" t="s">
        <v>337</v>
      </c>
    </row>
    <row r="77" spans="1:16" ht="12.75" customHeight="1" thickBot="1" x14ac:dyDescent="0.25">
      <c r="A77" s="20" t="str">
        <f t="shared" si="12"/>
        <v> AOEB 2 </v>
      </c>
      <c r="B77" s="6" t="str">
        <f t="shared" si="13"/>
        <v>I</v>
      </c>
      <c r="C77" s="20">
        <f t="shared" si="14"/>
        <v>47469.648000000001</v>
      </c>
      <c r="D77" t="str">
        <f t="shared" si="15"/>
        <v>vis</v>
      </c>
      <c r="E77" s="11">
        <f>VLOOKUP(C77,A!C$21:E$973,3,FALSE)</f>
        <v>-5.1420541536849737E-3</v>
      </c>
      <c r="F77" s="6" t="s">
        <v>936</v>
      </c>
      <c r="G77" t="str">
        <f t="shared" si="16"/>
        <v>47469.648</v>
      </c>
      <c r="H77" s="20">
        <f t="shared" si="17"/>
        <v>2602</v>
      </c>
      <c r="I77" s="139" t="s">
        <v>470</v>
      </c>
      <c r="J77" s="140" t="s">
        <v>471</v>
      </c>
      <c r="K77" s="139">
        <v>2602</v>
      </c>
      <c r="L77" s="139" t="s">
        <v>176</v>
      </c>
      <c r="M77" s="140" t="s">
        <v>634</v>
      </c>
      <c r="N77" s="140"/>
      <c r="O77" s="141" t="s">
        <v>472</v>
      </c>
      <c r="P77" s="141" t="s">
        <v>337</v>
      </c>
    </row>
    <row r="78" spans="1:16" ht="12.75" customHeight="1" thickBot="1" x14ac:dyDescent="0.25">
      <c r="A78" s="20" t="str">
        <f t="shared" si="12"/>
        <v> AAC 1.9 </v>
      </c>
      <c r="B78" s="6" t="str">
        <f t="shared" si="13"/>
        <v>I</v>
      </c>
      <c r="C78" s="20">
        <f t="shared" si="14"/>
        <v>24379.385999999999</v>
      </c>
      <c r="D78" t="str">
        <f t="shared" si="15"/>
        <v>vis</v>
      </c>
      <c r="E78" s="11">
        <f>VLOOKUP(C78,A!C$21:E$973,3,FALSE)</f>
        <v>-10793.766745858975</v>
      </c>
      <c r="F78" s="6" t="str">
        <f>LEFT(M78,1)</f>
        <v>V</v>
      </c>
      <c r="G78" t="str">
        <f t="shared" si="16"/>
        <v>24379.386</v>
      </c>
      <c r="H78" s="20">
        <f t="shared" si="17"/>
        <v>-8192</v>
      </c>
      <c r="I78" s="139" t="s">
        <v>128</v>
      </c>
      <c r="J78" s="140" t="s">
        <v>129</v>
      </c>
      <c r="K78" s="139">
        <v>-8192</v>
      </c>
      <c r="L78" s="139" t="s">
        <v>130</v>
      </c>
      <c r="M78" s="140" t="s">
        <v>634</v>
      </c>
      <c r="N78" s="140"/>
      <c r="O78" s="141" t="s">
        <v>131</v>
      </c>
      <c r="P78" s="141" t="s">
        <v>132</v>
      </c>
    </row>
    <row r="79" spans="1:16" ht="12.75" customHeight="1" thickBot="1" x14ac:dyDescent="0.25">
      <c r="A79" s="20" t="str">
        <f t="shared" si="12"/>
        <v> AAC 1.9 </v>
      </c>
      <c r="B79" s="6" t="str">
        <f t="shared" si="13"/>
        <v>I</v>
      </c>
      <c r="C79" s="20">
        <f t="shared" si="14"/>
        <v>24426.452000000001</v>
      </c>
      <c r="D79" t="str">
        <f t="shared" si="15"/>
        <v>vis</v>
      </c>
      <c r="E79" s="11">
        <f>VLOOKUP(C79,A!C$21:E$973,3,FALSE)</f>
        <v>-10771.765298510967</v>
      </c>
      <c r="F79" s="6" t="str">
        <f>LEFT(M79,1)</f>
        <v>V</v>
      </c>
      <c r="G79" t="str">
        <f t="shared" si="16"/>
        <v>24426.452</v>
      </c>
      <c r="H79" s="20">
        <f t="shared" si="17"/>
        <v>-8170</v>
      </c>
      <c r="I79" s="139" t="s">
        <v>133</v>
      </c>
      <c r="J79" s="140" t="s">
        <v>134</v>
      </c>
      <c r="K79" s="139">
        <v>-8170</v>
      </c>
      <c r="L79" s="139" t="s">
        <v>135</v>
      </c>
      <c r="M79" s="140" t="s">
        <v>634</v>
      </c>
      <c r="N79" s="140"/>
      <c r="O79" s="141" t="s">
        <v>131</v>
      </c>
      <c r="P79" s="141" t="s">
        <v>132</v>
      </c>
    </row>
    <row r="80" spans="1:16" ht="12.75" customHeight="1" thickBot="1" x14ac:dyDescent="0.25">
      <c r="A80" s="20" t="str">
        <f t="shared" si="12"/>
        <v> AAC 1.9 </v>
      </c>
      <c r="B80" s="6" t="str">
        <f t="shared" si="13"/>
        <v>I</v>
      </c>
      <c r="C80" s="20">
        <f t="shared" si="14"/>
        <v>24437.151999999998</v>
      </c>
      <c r="D80" t="str">
        <f t="shared" si="15"/>
        <v>vis</v>
      </c>
      <c r="E80" s="11">
        <f>VLOOKUP(C80,A!C$21:E$973,3,FALSE)</f>
        <v>-10766.763482197204</v>
      </c>
      <c r="F80" s="6" t="str">
        <f>LEFT(M80,1)</f>
        <v>V</v>
      </c>
      <c r="G80" t="str">
        <f t="shared" si="16"/>
        <v>24437.152</v>
      </c>
      <c r="H80" s="20">
        <f t="shared" si="17"/>
        <v>-8165</v>
      </c>
      <c r="I80" s="139" t="s">
        <v>136</v>
      </c>
      <c r="J80" s="140" t="s">
        <v>137</v>
      </c>
      <c r="K80" s="139">
        <v>-8165</v>
      </c>
      <c r="L80" s="139" t="s">
        <v>138</v>
      </c>
      <c r="M80" s="140" t="s">
        <v>634</v>
      </c>
      <c r="N80" s="140"/>
      <c r="O80" s="141" t="s">
        <v>131</v>
      </c>
      <c r="P80" s="141" t="s">
        <v>132</v>
      </c>
    </row>
    <row r="81" spans="1:16" ht="12.75" customHeight="1" thickBot="1" x14ac:dyDescent="0.25">
      <c r="A81" s="20" t="str">
        <f t="shared" si="12"/>
        <v> AAC 1.9 </v>
      </c>
      <c r="B81" s="6" t="str">
        <f t="shared" si="13"/>
        <v>I</v>
      </c>
      <c r="C81" s="20">
        <f t="shared" si="14"/>
        <v>24439.269</v>
      </c>
      <c r="D81" t="str">
        <f t="shared" si="15"/>
        <v>vis</v>
      </c>
      <c r="E81" s="11">
        <f>VLOOKUP(C81,A!C$21:E$973,3,FALSE)</f>
        <v>-10765.773870502228</v>
      </c>
      <c r="F81" s="6" t="str">
        <f>LEFT(M81,1)</f>
        <v>V</v>
      </c>
      <c r="G81" t="str">
        <f t="shared" si="16"/>
        <v>24439.269</v>
      </c>
      <c r="H81" s="20">
        <f t="shared" si="17"/>
        <v>-8164</v>
      </c>
      <c r="I81" s="139" t="s">
        <v>139</v>
      </c>
      <c r="J81" s="140" t="s">
        <v>140</v>
      </c>
      <c r="K81" s="139">
        <v>-8164</v>
      </c>
      <c r="L81" s="139" t="s">
        <v>141</v>
      </c>
      <c r="M81" s="140" t="s">
        <v>634</v>
      </c>
      <c r="N81" s="140"/>
      <c r="O81" s="141" t="s">
        <v>131</v>
      </c>
      <c r="P81" s="141" t="s">
        <v>132</v>
      </c>
    </row>
    <row r="82" spans="1:16" ht="12.75" customHeight="1" thickBot="1" x14ac:dyDescent="0.25">
      <c r="A82" s="20" t="str">
        <f t="shared" si="12"/>
        <v> AAC 1.9 </v>
      </c>
      <c r="B82" s="6" t="str">
        <f t="shared" si="13"/>
        <v>I</v>
      </c>
      <c r="C82" s="20">
        <f t="shared" si="14"/>
        <v>24441.412</v>
      </c>
      <c r="D82" t="str">
        <f t="shared" si="15"/>
        <v>vis</v>
      </c>
      <c r="E82" s="11">
        <f>VLOOKUP(C82,A!C$21:E$973,3,FALSE)</f>
        <v>-10764.772104861069</v>
      </c>
      <c r="F82" s="6" t="str">
        <f>LEFT(M82,1)</f>
        <v>V</v>
      </c>
      <c r="G82" t="str">
        <f t="shared" si="16"/>
        <v>24441.412</v>
      </c>
      <c r="H82" s="20">
        <f t="shared" si="17"/>
        <v>-8163</v>
      </c>
      <c r="I82" s="139" t="s">
        <v>142</v>
      </c>
      <c r="J82" s="140" t="s">
        <v>143</v>
      </c>
      <c r="K82" s="139">
        <v>-8163</v>
      </c>
      <c r="L82" s="139" t="s">
        <v>144</v>
      </c>
      <c r="M82" s="140" t="s">
        <v>634</v>
      </c>
      <c r="N82" s="140"/>
      <c r="O82" s="141" t="s">
        <v>131</v>
      </c>
      <c r="P82" s="141" t="s">
        <v>132</v>
      </c>
    </row>
    <row r="83" spans="1:16" ht="12.75" customHeight="1" thickBot="1" x14ac:dyDescent="0.25">
      <c r="A83" s="20" t="str">
        <f t="shared" si="12"/>
        <v> AAC 1.9 </v>
      </c>
      <c r="B83" s="6" t="str">
        <f t="shared" si="13"/>
        <v>I</v>
      </c>
      <c r="C83" s="20">
        <f t="shared" si="14"/>
        <v>24452.100999999999</v>
      </c>
      <c r="D83" t="str">
        <f t="shared" si="15"/>
        <v>vis</v>
      </c>
      <c r="E83" s="11">
        <f>VLOOKUP(C83,A!C$21:E$973,3,FALSE)</f>
        <v>-10759.775430601458</v>
      </c>
      <c r="F83" s="6" t="s">
        <v>936</v>
      </c>
      <c r="G83" t="str">
        <f t="shared" si="16"/>
        <v>24452.101</v>
      </c>
      <c r="H83" s="20">
        <f t="shared" si="17"/>
        <v>-8158</v>
      </c>
      <c r="I83" s="139" t="s">
        <v>145</v>
      </c>
      <c r="J83" s="140" t="s">
        <v>146</v>
      </c>
      <c r="K83" s="139">
        <v>-8158</v>
      </c>
      <c r="L83" s="139" t="s">
        <v>147</v>
      </c>
      <c r="M83" s="140" t="s">
        <v>634</v>
      </c>
      <c r="N83" s="140"/>
      <c r="O83" s="141" t="s">
        <v>131</v>
      </c>
      <c r="P83" s="141" t="s">
        <v>132</v>
      </c>
    </row>
    <row r="84" spans="1:16" ht="12.75" customHeight="1" thickBot="1" x14ac:dyDescent="0.25">
      <c r="A84" s="20" t="str">
        <f t="shared" si="12"/>
        <v> AAC 1.9 </v>
      </c>
      <c r="B84" s="6" t="str">
        <f t="shared" si="13"/>
        <v>I</v>
      </c>
      <c r="C84" s="20">
        <f t="shared" si="14"/>
        <v>24454.243999999999</v>
      </c>
      <c r="D84" t="str">
        <f t="shared" si="15"/>
        <v>vis</v>
      </c>
      <c r="E84" s="11">
        <f>VLOOKUP(C84,A!C$21:E$973,3,FALSE)</f>
        <v>-10758.773664960299</v>
      </c>
      <c r="F84" s="6" t="s">
        <v>936</v>
      </c>
      <c r="G84" t="str">
        <f t="shared" si="16"/>
        <v>24454.244</v>
      </c>
      <c r="H84" s="20">
        <f t="shared" si="17"/>
        <v>-8157</v>
      </c>
      <c r="I84" s="139" t="s">
        <v>148</v>
      </c>
      <c r="J84" s="140" t="s">
        <v>149</v>
      </c>
      <c r="K84" s="139">
        <v>-8157</v>
      </c>
      <c r="L84" s="139" t="s">
        <v>141</v>
      </c>
      <c r="M84" s="140" t="s">
        <v>634</v>
      </c>
      <c r="N84" s="140"/>
      <c r="O84" s="141" t="s">
        <v>131</v>
      </c>
      <c r="P84" s="141" t="s">
        <v>132</v>
      </c>
    </row>
    <row r="85" spans="1:16" ht="12.75" customHeight="1" thickBot="1" x14ac:dyDescent="0.25">
      <c r="A85" s="20" t="str">
        <f t="shared" si="12"/>
        <v> CRAC 22 </v>
      </c>
      <c r="B85" s="6" t="str">
        <f t="shared" si="13"/>
        <v>I</v>
      </c>
      <c r="C85" s="20">
        <f t="shared" si="14"/>
        <v>24717.356</v>
      </c>
      <c r="D85" t="str">
        <f t="shared" si="15"/>
        <v>vis</v>
      </c>
      <c r="E85" s="11">
        <f>VLOOKUP(C85,A!C$21:E$973,3,FALSE)</f>
        <v>-10635.779469264282</v>
      </c>
      <c r="F85" s="6" t="s">
        <v>936</v>
      </c>
      <c r="G85" t="str">
        <f t="shared" si="16"/>
        <v>24717.356</v>
      </c>
      <c r="H85" s="20">
        <f t="shared" si="17"/>
        <v>-8034</v>
      </c>
      <c r="I85" s="139" t="s">
        <v>150</v>
      </c>
      <c r="J85" s="140" t="s">
        <v>151</v>
      </c>
      <c r="K85" s="139">
        <v>-8034</v>
      </c>
      <c r="L85" s="139" t="s">
        <v>152</v>
      </c>
      <c r="M85" s="140" t="s">
        <v>634</v>
      </c>
      <c r="N85" s="140"/>
      <c r="O85" s="141" t="s">
        <v>131</v>
      </c>
      <c r="P85" s="141" t="s">
        <v>153</v>
      </c>
    </row>
    <row r="86" spans="1:16" ht="12.75" customHeight="1" thickBot="1" x14ac:dyDescent="0.25">
      <c r="A86" s="20" t="str">
        <f t="shared" si="12"/>
        <v> AAC 2.51 </v>
      </c>
      <c r="B86" s="6" t="str">
        <f t="shared" si="13"/>
        <v>I</v>
      </c>
      <c r="C86" s="20">
        <f t="shared" si="14"/>
        <v>26653.285</v>
      </c>
      <c r="D86" t="str">
        <f t="shared" si="15"/>
        <v>vis</v>
      </c>
      <c r="E86" s="11">
        <f>VLOOKUP(C86,A!C$21:E$973,3,FALSE)</f>
        <v>-9730.8111277230619</v>
      </c>
      <c r="F86" s="6" t="s">
        <v>936</v>
      </c>
      <c r="G86" t="str">
        <f t="shared" si="16"/>
        <v>26653.285</v>
      </c>
      <c r="H86" s="20">
        <f t="shared" si="17"/>
        <v>-7129</v>
      </c>
      <c r="I86" s="139" t="s">
        <v>154</v>
      </c>
      <c r="J86" s="140" t="s">
        <v>155</v>
      </c>
      <c r="K86" s="139">
        <v>-7129</v>
      </c>
      <c r="L86" s="139" t="s">
        <v>156</v>
      </c>
      <c r="M86" s="140" t="s">
        <v>634</v>
      </c>
      <c r="N86" s="140"/>
      <c r="O86" s="141" t="s">
        <v>131</v>
      </c>
      <c r="P86" s="141" t="s">
        <v>157</v>
      </c>
    </row>
    <row r="87" spans="1:16" ht="12.75" customHeight="1" thickBot="1" x14ac:dyDescent="0.25">
      <c r="A87" s="20" t="str">
        <f t="shared" si="12"/>
        <v> AAC 2.51 </v>
      </c>
      <c r="B87" s="6" t="str">
        <f t="shared" si="13"/>
        <v>I</v>
      </c>
      <c r="C87" s="20">
        <f t="shared" si="14"/>
        <v>27224.445</v>
      </c>
      <c r="D87" t="str">
        <f t="shared" si="15"/>
        <v>vis</v>
      </c>
      <c r="E87" s="11">
        <f>VLOOKUP(C87,A!C$21:E$973,3,FALSE)</f>
        <v>-9463.8169776510895</v>
      </c>
      <c r="F87" s="6" t="s">
        <v>936</v>
      </c>
      <c r="G87" t="str">
        <f t="shared" si="16"/>
        <v>27224.445</v>
      </c>
      <c r="H87" s="20">
        <f t="shared" si="17"/>
        <v>-6862</v>
      </c>
      <c r="I87" s="139" t="s">
        <v>158</v>
      </c>
      <c r="J87" s="140" t="s">
        <v>159</v>
      </c>
      <c r="K87" s="139">
        <v>-6862</v>
      </c>
      <c r="L87" s="139" t="s">
        <v>160</v>
      </c>
      <c r="M87" s="140" t="s">
        <v>634</v>
      </c>
      <c r="N87" s="140"/>
      <c r="O87" s="141" t="s">
        <v>161</v>
      </c>
      <c r="P87" s="141" t="s">
        <v>157</v>
      </c>
    </row>
    <row r="88" spans="1:16" ht="12.75" customHeight="1" thickBot="1" x14ac:dyDescent="0.25">
      <c r="A88" s="20" t="str">
        <f t="shared" si="12"/>
        <v> AAC 4.120 </v>
      </c>
      <c r="B88" s="6" t="str">
        <f t="shared" si="13"/>
        <v>I</v>
      </c>
      <c r="C88" s="20">
        <f t="shared" si="14"/>
        <v>27226.58</v>
      </c>
      <c r="D88" t="str">
        <f t="shared" si="15"/>
        <v>vis</v>
      </c>
      <c r="E88" s="11">
        <f>VLOOKUP(C88,A!C$21:E$973,3,FALSE)</f>
        <v>-9462.8189516856783</v>
      </c>
      <c r="F88" s="6" t="s">
        <v>936</v>
      </c>
      <c r="G88" t="str">
        <f t="shared" si="16"/>
        <v>27226.580</v>
      </c>
      <c r="H88" s="20">
        <f t="shared" si="17"/>
        <v>-6861</v>
      </c>
      <c r="I88" s="139" t="s">
        <v>162</v>
      </c>
      <c r="J88" s="140" t="s">
        <v>163</v>
      </c>
      <c r="K88" s="139">
        <v>-6861</v>
      </c>
      <c r="L88" s="139" t="s">
        <v>164</v>
      </c>
      <c r="M88" s="140" t="s">
        <v>634</v>
      </c>
      <c r="N88" s="140"/>
      <c r="O88" s="141" t="s">
        <v>165</v>
      </c>
      <c r="P88" s="141" t="s">
        <v>166</v>
      </c>
    </row>
    <row r="89" spans="1:16" ht="12.75" customHeight="1" thickBot="1" x14ac:dyDescent="0.25">
      <c r="A89" s="20" t="str">
        <f t="shared" si="12"/>
        <v> AAC 2.61 </v>
      </c>
      <c r="B89" s="6" t="str">
        <f t="shared" si="13"/>
        <v>I</v>
      </c>
      <c r="C89" s="20">
        <f t="shared" si="14"/>
        <v>27271.496999999999</v>
      </c>
      <c r="D89" t="str">
        <f t="shared" si="15"/>
        <v>vis</v>
      </c>
      <c r="E89" s="11">
        <f>VLOOKUP(C89,A!C$21:E$973,3,FALSE)</f>
        <v>-9441.8220747356427</v>
      </c>
      <c r="F89" s="6" t="s">
        <v>936</v>
      </c>
      <c r="G89" t="str">
        <f t="shared" si="16"/>
        <v>27271.497</v>
      </c>
      <c r="H89" s="20">
        <f t="shared" si="17"/>
        <v>-6840</v>
      </c>
      <c r="I89" s="139" t="s">
        <v>167</v>
      </c>
      <c r="J89" s="140" t="s">
        <v>168</v>
      </c>
      <c r="K89" s="139">
        <v>-6840</v>
      </c>
      <c r="L89" s="139" t="s">
        <v>169</v>
      </c>
      <c r="M89" s="140" t="s">
        <v>634</v>
      </c>
      <c r="N89" s="140"/>
      <c r="O89" s="141" t="s">
        <v>165</v>
      </c>
      <c r="P89" s="141" t="s">
        <v>170</v>
      </c>
    </row>
    <row r="90" spans="1:16" ht="12.75" customHeight="1" thickBot="1" x14ac:dyDescent="0.25">
      <c r="A90" s="20" t="str">
        <f t="shared" si="12"/>
        <v> AAC 4.120 </v>
      </c>
      <c r="B90" s="6" t="str">
        <f t="shared" si="13"/>
        <v>I</v>
      </c>
      <c r="C90" s="20">
        <f t="shared" si="14"/>
        <v>27271.506000000001</v>
      </c>
      <c r="D90" t="str">
        <f t="shared" si="15"/>
        <v>vis</v>
      </c>
      <c r="E90" s="11">
        <f>VLOOKUP(C90,A!C$21:E$973,3,FALSE)</f>
        <v>-9441.8178676004245</v>
      </c>
      <c r="F90" s="6" t="s">
        <v>936</v>
      </c>
      <c r="G90" t="str">
        <f t="shared" si="16"/>
        <v>27271.506</v>
      </c>
      <c r="H90" s="20">
        <f t="shared" si="17"/>
        <v>-6840</v>
      </c>
      <c r="I90" s="139" t="s">
        <v>171</v>
      </c>
      <c r="J90" s="140" t="s">
        <v>172</v>
      </c>
      <c r="K90" s="139">
        <v>-6840</v>
      </c>
      <c r="L90" s="139" t="s">
        <v>173</v>
      </c>
      <c r="M90" s="140" t="s">
        <v>634</v>
      </c>
      <c r="N90" s="140"/>
      <c r="O90" s="141" t="s">
        <v>165</v>
      </c>
      <c r="P90" s="141" t="s">
        <v>166</v>
      </c>
    </row>
    <row r="91" spans="1:16" ht="12.75" customHeight="1" thickBot="1" x14ac:dyDescent="0.25">
      <c r="A91" s="20" t="str">
        <f t="shared" si="12"/>
        <v> AAC 4.120 </v>
      </c>
      <c r="B91" s="6" t="str">
        <f t="shared" si="13"/>
        <v>I</v>
      </c>
      <c r="C91" s="20">
        <f t="shared" si="14"/>
        <v>27331.398000000001</v>
      </c>
      <c r="D91" t="str">
        <f t="shared" si="15"/>
        <v>vis</v>
      </c>
      <c r="E91" s="11">
        <f>VLOOKUP(C91,A!C$21:E$973,3,FALSE)</f>
        <v>-9413.8207851084608</v>
      </c>
      <c r="F91" s="6" t="s">
        <v>936</v>
      </c>
      <c r="G91" t="str">
        <f t="shared" si="16"/>
        <v>27331.398</v>
      </c>
      <c r="H91" s="20">
        <f t="shared" si="17"/>
        <v>-6812</v>
      </c>
      <c r="I91" s="139" t="s">
        <v>174</v>
      </c>
      <c r="J91" s="140" t="s">
        <v>175</v>
      </c>
      <c r="K91" s="139">
        <v>-6812</v>
      </c>
      <c r="L91" s="139" t="s">
        <v>176</v>
      </c>
      <c r="M91" s="140" t="s">
        <v>634</v>
      </c>
      <c r="N91" s="140"/>
      <c r="O91" s="141" t="s">
        <v>165</v>
      </c>
      <c r="P91" s="141" t="s">
        <v>166</v>
      </c>
    </row>
    <row r="92" spans="1:16" ht="12.75" customHeight="1" thickBot="1" x14ac:dyDescent="0.25">
      <c r="A92" s="20" t="str">
        <f t="shared" si="12"/>
        <v> AAC 4.120 </v>
      </c>
      <c r="B92" s="6" t="str">
        <f t="shared" si="13"/>
        <v>I</v>
      </c>
      <c r="C92" s="20">
        <f t="shared" si="14"/>
        <v>27344.236000000001</v>
      </c>
      <c r="D92" t="str">
        <f t="shared" si="15"/>
        <v>vis</v>
      </c>
      <c r="E92" s="11">
        <f>VLOOKUP(C92,A!C$21:E$973,3,FALSE)</f>
        <v>-9407.8195404508806</v>
      </c>
      <c r="F92" s="6" t="s">
        <v>936</v>
      </c>
      <c r="G92" t="str">
        <f t="shared" si="16"/>
        <v>27344.236</v>
      </c>
      <c r="H92" s="20">
        <f t="shared" si="17"/>
        <v>-6806</v>
      </c>
      <c r="I92" s="139" t="s">
        <v>177</v>
      </c>
      <c r="J92" s="140" t="s">
        <v>178</v>
      </c>
      <c r="K92" s="139">
        <v>-6806</v>
      </c>
      <c r="L92" s="139" t="s">
        <v>179</v>
      </c>
      <c r="M92" s="140" t="s">
        <v>634</v>
      </c>
      <c r="N92" s="140"/>
      <c r="O92" s="141" t="s">
        <v>165</v>
      </c>
      <c r="P92" s="141" t="s">
        <v>166</v>
      </c>
    </row>
    <row r="93" spans="1:16" ht="12.75" customHeight="1" thickBot="1" x14ac:dyDescent="0.25">
      <c r="A93" s="20" t="str">
        <f t="shared" si="12"/>
        <v> AN 257.73 </v>
      </c>
      <c r="B93" s="6" t="str">
        <f t="shared" si="13"/>
        <v>I</v>
      </c>
      <c r="C93" s="20">
        <f t="shared" si="14"/>
        <v>27344.237000000001</v>
      </c>
      <c r="D93" t="str">
        <f t="shared" si="15"/>
        <v>vis</v>
      </c>
      <c r="E93" s="11">
        <f>VLOOKUP(C93,A!C$21:E$973,3,FALSE)</f>
        <v>-9407.8190729914113</v>
      </c>
      <c r="F93" s="6" t="s">
        <v>936</v>
      </c>
      <c r="G93" t="str">
        <f t="shared" si="16"/>
        <v>27344.237</v>
      </c>
      <c r="H93" s="20">
        <f t="shared" si="17"/>
        <v>-6806</v>
      </c>
      <c r="I93" s="139" t="s">
        <v>180</v>
      </c>
      <c r="J93" s="140" t="s">
        <v>181</v>
      </c>
      <c r="K93" s="139">
        <v>-6806</v>
      </c>
      <c r="L93" s="139" t="s">
        <v>720</v>
      </c>
      <c r="M93" s="140" t="s">
        <v>634</v>
      </c>
      <c r="N93" s="140"/>
      <c r="O93" s="141" t="s">
        <v>182</v>
      </c>
      <c r="P93" s="141" t="s">
        <v>183</v>
      </c>
    </row>
    <row r="94" spans="1:16" ht="12.75" customHeight="1" thickBot="1" x14ac:dyDescent="0.25">
      <c r="A94" s="20" t="str">
        <f t="shared" si="12"/>
        <v> AN 257.73 </v>
      </c>
      <c r="B94" s="6" t="str">
        <f t="shared" si="13"/>
        <v>I</v>
      </c>
      <c r="C94" s="20">
        <f t="shared" si="14"/>
        <v>27624.458999999999</v>
      </c>
      <c r="D94" t="str">
        <f t="shared" si="15"/>
        <v>vis</v>
      </c>
      <c r="E94" s="11">
        <f>VLOOKUP(C94,A!C$21:E$973,3,FALSE)</f>
        <v>-9276.8266457880563</v>
      </c>
      <c r="F94" s="6" t="s">
        <v>936</v>
      </c>
      <c r="G94" t="str">
        <f t="shared" si="16"/>
        <v>27624.459</v>
      </c>
      <c r="H94" s="20">
        <f t="shared" si="17"/>
        <v>-6675</v>
      </c>
      <c r="I94" s="139" t="s">
        <v>184</v>
      </c>
      <c r="J94" s="140" t="s">
        <v>185</v>
      </c>
      <c r="K94" s="139">
        <v>-6675</v>
      </c>
      <c r="L94" s="139" t="s">
        <v>186</v>
      </c>
      <c r="M94" s="140" t="s">
        <v>634</v>
      </c>
      <c r="N94" s="140"/>
      <c r="O94" s="141" t="s">
        <v>182</v>
      </c>
      <c r="P94" s="141" t="s">
        <v>183</v>
      </c>
    </row>
    <row r="95" spans="1:16" ht="12.75" customHeight="1" thickBot="1" x14ac:dyDescent="0.25">
      <c r="A95" s="20" t="str">
        <f t="shared" si="12"/>
        <v> AN 257.73 </v>
      </c>
      <c r="B95" s="6" t="str">
        <f t="shared" si="13"/>
        <v>I</v>
      </c>
      <c r="C95" s="20">
        <f t="shared" si="14"/>
        <v>27639.441999999999</v>
      </c>
      <c r="D95" t="str">
        <f t="shared" si="15"/>
        <v>vis</v>
      </c>
      <c r="E95" s="11">
        <f>VLOOKUP(C95,A!C$21:E$973,3,FALSE)</f>
        <v>-9269.8227005703793</v>
      </c>
      <c r="F95" s="6" t="s">
        <v>936</v>
      </c>
      <c r="G95" t="str">
        <f t="shared" si="16"/>
        <v>27639.442</v>
      </c>
      <c r="H95" s="20">
        <f t="shared" si="17"/>
        <v>-6668</v>
      </c>
      <c r="I95" s="139" t="s">
        <v>187</v>
      </c>
      <c r="J95" s="140" t="s">
        <v>188</v>
      </c>
      <c r="K95" s="139">
        <v>-6668</v>
      </c>
      <c r="L95" s="139" t="s">
        <v>164</v>
      </c>
      <c r="M95" s="140" t="s">
        <v>634</v>
      </c>
      <c r="N95" s="140"/>
      <c r="O95" s="141" t="s">
        <v>182</v>
      </c>
      <c r="P95" s="141" t="s">
        <v>183</v>
      </c>
    </row>
    <row r="96" spans="1:16" ht="12.75" customHeight="1" thickBot="1" x14ac:dyDescent="0.25">
      <c r="A96" s="20" t="str">
        <f t="shared" si="12"/>
        <v> AN 257.73 </v>
      </c>
      <c r="B96" s="6" t="str">
        <f t="shared" si="13"/>
        <v>I</v>
      </c>
      <c r="C96" s="20">
        <f t="shared" si="14"/>
        <v>27656.556</v>
      </c>
      <c r="D96" t="str">
        <f t="shared" si="15"/>
        <v>vis</v>
      </c>
      <c r="E96" s="11">
        <f>VLOOKUP(C96,A!C$21:E$973,3,FALSE)</f>
        <v>-9261.8225992251664</v>
      </c>
      <c r="F96" s="6" t="s">
        <v>936</v>
      </c>
      <c r="G96" t="str">
        <f t="shared" si="16"/>
        <v>27656.556</v>
      </c>
      <c r="H96" s="20">
        <f t="shared" si="17"/>
        <v>-6660</v>
      </c>
      <c r="I96" s="139" t="s">
        <v>189</v>
      </c>
      <c r="J96" s="140" t="s">
        <v>190</v>
      </c>
      <c r="K96" s="139">
        <v>-6660</v>
      </c>
      <c r="L96" s="139" t="s">
        <v>164</v>
      </c>
      <c r="M96" s="140" t="s">
        <v>634</v>
      </c>
      <c r="N96" s="140"/>
      <c r="O96" s="141" t="s">
        <v>182</v>
      </c>
      <c r="P96" s="141" t="s">
        <v>183</v>
      </c>
    </row>
    <row r="97" spans="1:16" ht="12.75" customHeight="1" thickBot="1" x14ac:dyDescent="0.25">
      <c r="A97" s="20" t="str">
        <f t="shared" si="12"/>
        <v> AN 257.73 </v>
      </c>
      <c r="B97" s="6" t="str">
        <f t="shared" si="13"/>
        <v>I</v>
      </c>
      <c r="C97" s="20">
        <f t="shared" si="14"/>
        <v>27667.248</v>
      </c>
      <c r="D97" t="str">
        <f t="shared" si="15"/>
        <v>vis</v>
      </c>
      <c r="E97" s="11">
        <f>VLOOKUP(C97,A!C$21:E$973,3,FALSE)</f>
        <v>-9256.8245225871506</v>
      </c>
      <c r="F97" s="6" t="s">
        <v>936</v>
      </c>
      <c r="G97" t="str">
        <f t="shared" si="16"/>
        <v>27667.248</v>
      </c>
      <c r="H97" s="20">
        <f t="shared" si="17"/>
        <v>-6655</v>
      </c>
      <c r="I97" s="139" t="s">
        <v>191</v>
      </c>
      <c r="J97" s="140" t="s">
        <v>192</v>
      </c>
      <c r="K97" s="139">
        <v>-6655</v>
      </c>
      <c r="L97" s="139" t="s">
        <v>193</v>
      </c>
      <c r="M97" s="140" t="s">
        <v>634</v>
      </c>
      <c r="N97" s="140"/>
      <c r="O97" s="141" t="s">
        <v>182</v>
      </c>
      <c r="P97" s="141" t="s">
        <v>183</v>
      </c>
    </row>
    <row r="98" spans="1:16" ht="12.75" customHeight="1" thickBot="1" x14ac:dyDescent="0.25">
      <c r="A98" s="20" t="str">
        <f t="shared" si="12"/>
        <v> AN 257.73 </v>
      </c>
      <c r="B98" s="6" t="str">
        <f t="shared" si="13"/>
        <v>I</v>
      </c>
      <c r="C98" s="20">
        <f t="shared" si="14"/>
        <v>27669.383000000002</v>
      </c>
      <c r="D98" t="str">
        <f t="shared" si="15"/>
        <v>vis</v>
      </c>
      <c r="E98" s="11">
        <f>VLOOKUP(C98,A!C$21:E$973,3,FALSE)</f>
        <v>-9255.8264966217394</v>
      </c>
      <c r="F98" s="6" t="s">
        <v>936</v>
      </c>
      <c r="G98" t="str">
        <f t="shared" si="16"/>
        <v>27669.383</v>
      </c>
      <c r="H98" s="20">
        <f t="shared" si="17"/>
        <v>-6654</v>
      </c>
      <c r="I98" s="139" t="s">
        <v>194</v>
      </c>
      <c r="J98" s="140" t="s">
        <v>195</v>
      </c>
      <c r="K98" s="139">
        <v>-6654</v>
      </c>
      <c r="L98" s="139" t="s">
        <v>196</v>
      </c>
      <c r="M98" s="140" t="s">
        <v>634</v>
      </c>
      <c r="N98" s="140"/>
      <c r="O98" s="141" t="s">
        <v>182</v>
      </c>
      <c r="P98" s="141" t="s">
        <v>183</v>
      </c>
    </row>
    <row r="99" spans="1:16" ht="12.75" customHeight="1" thickBot="1" x14ac:dyDescent="0.25">
      <c r="A99" s="20" t="str">
        <f t="shared" si="12"/>
        <v> AN 257.73 </v>
      </c>
      <c r="B99" s="6" t="str">
        <f t="shared" si="13"/>
        <v>I</v>
      </c>
      <c r="C99" s="20">
        <f t="shared" si="14"/>
        <v>27684.38</v>
      </c>
      <c r="D99" t="str">
        <f t="shared" si="15"/>
        <v>vis</v>
      </c>
      <c r="E99" s="11">
        <f>VLOOKUP(C99,A!C$21:E$973,3,FALSE)</f>
        <v>-9248.8160069715032</v>
      </c>
      <c r="F99" s="6" t="s">
        <v>936</v>
      </c>
      <c r="G99" t="str">
        <f t="shared" si="16"/>
        <v>27684.380</v>
      </c>
      <c r="H99" s="20">
        <f t="shared" si="17"/>
        <v>-6647</v>
      </c>
      <c r="I99" s="139" t="s">
        <v>197</v>
      </c>
      <c r="J99" s="140" t="s">
        <v>198</v>
      </c>
      <c r="K99" s="139">
        <v>-6647</v>
      </c>
      <c r="L99" s="139" t="s">
        <v>199</v>
      </c>
      <c r="M99" s="140" t="s">
        <v>634</v>
      </c>
      <c r="N99" s="140"/>
      <c r="O99" s="141" t="s">
        <v>182</v>
      </c>
      <c r="P99" s="141" t="s">
        <v>183</v>
      </c>
    </row>
    <row r="100" spans="1:16" ht="12.75" customHeight="1" thickBot="1" x14ac:dyDescent="0.25">
      <c r="A100" s="20" t="str">
        <f t="shared" si="12"/>
        <v> AN 257.73 </v>
      </c>
      <c r="B100" s="6" t="str">
        <f t="shared" si="13"/>
        <v>I</v>
      </c>
      <c r="C100" s="20">
        <f t="shared" si="14"/>
        <v>27744.26</v>
      </c>
      <c r="D100" t="str">
        <f t="shared" si="15"/>
        <v>vis</v>
      </c>
      <c r="E100" s="11">
        <f>VLOOKUP(C100,A!C$21:E$973,3,FALSE)</f>
        <v>-9220.8245339931618</v>
      </c>
      <c r="F100" s="6" t="s">
        <v>936</v>
      </c>
      <c r="G100" t="str">
        <f t="shared" si="16"/>
        <v>27744.260</v>
      </c>
      <c r="H100" s="20">
        <f t="shared" si="17"/>
        <v>-6619</v>
      </c>
      <c r="I100" s="139" t="s">
        <v>200</v>
      </c>
      <c r="J100" s="140" t="s">
        <v>201</v>
      </c>
      <c r="K100" s="139">
        <v>-6619</v>
      </c>
      <c r="L100" s="139" t="s">
        <v>176</v>
      </c>
      <c r="M100" s="140" t="s">
        <v>634</v>
      </c>
      <c r="N100" s="140"/>
      <c r="O100" s="141" t="s">
        <v>182</v>
      </c>
      <c r="P100" s="141" t="s">
        <v>183</v>
      </c>
    </row>
    <row r="101" spans="1:16" ht="12.75" customHeight="1" thickBot="1" x14ac:dyDescent="0.25">
      <c r="A101" s="20" t="str">
        <f t="shared" si="12"/>
        <v> AAC 4.120 </v>
      </c>
      <c r="B101" s="6" t="str">
        <f t="shared" si="13"/>
        <v>I</v>
      </c>
      <c r="C101" s="20">
        <f t="shared" si="14"/>
        <v>28407.401000000002</v>
      </c>
      <c r="D101" t="str">
        <f t="shared" si="15"/>
        <v>vis</v>
      </c>
      <c r="E101" s="11">
        <f>VLOOKUP(C101,A!C$21:E$973,3,FALSE)</f>
        <v>-8910.8329945420828</v>
      </c>
      <c r="F101" s="6" t="s">
        <v>936</v>
      </c>
      <c r="G101" t="str">
        <f t="shared" si="16"/>
        <v>28407.401</v>
      </c>
      <c r="H101" s="20">
        <f t="shared" si="17"/>
        <v>-6309</v>
      </c>
      <c r="I101" s="139" t="s">
        <v>202</v>
      </c>
      <c r="J101" s="140" t="s">
        <v>203</v>
      </c>
      <c r="K101" s="139">
        <v>-6309</v>
      </c>
      <c r="L101" s="139" t="s">
        <v>204</v>
      </c>
      <c r="M101" s="140" t="s">
        <v>634</v>
      </c>
      <c r="N101" s="140"/>
      <c r="O101" s="141" t="s">
        <v>165</v>
      </c>
      <c r="P101" s="141" t="s">
        <v>166</v>
      </c>
    </row>
    <row r="102" spans="1:16" ht="12.75" customHeight="1" thickBot="1" x14ac:dyDescent="0.25">
      <c r="A102" s="20" t="str">
        <f t="shared" si="12"/>
        <v> AAC 4.120 </v>
      </c>
      <c r="B102" s="6" t="str">
        <f t="shared" si="13"/>
        <v>I</v>
      </c>
      <c r="C102" s="20">
        <f t="shared" si="14"/>
        <v>28700.456999999999</v>
      </c>
      <c r="D102" t="str">
        <f t="shared" si="15"/>
        <v>vis</v>
      </c>
      <c r="E102" s="11">
        <f>VLOOKUP(C102,A!C$21:E$973,3,FALSE)</f>
        <v>-8773.841192519023</v>
      </c>
      <c r="F102" s="6" t="s">
        <v>936</v>
      </c>
      <c r="G102" t="str">
        <f t="shared" si="16"/>
        <v>28700.457</v>
      </c>
      <c r="H102" s="20">
        <f t="shared" si="17"/>
        <v>-6172</v>
      </c>
      <c r="I102" s="139" t="s">
        <v>205</v>
      </c>
      <c r="J102" s="140" t="s">
        <v>206</v>
      </c>
      <c r="K102" s="139">
        <v>-6172</v>
      </c>
      <c r="L102" s="139" t="s">
        <v>207</v>
      </c>
      <c r="M102" s="140" t="s">
        <v>634</v>
      </c>
      <c r="N102" s="140"/>
      <c r="O102" s="141" t="s">
        <v>165</v>
      </c>
      <c r="P102" s="141" t="s">
        <v>166</v>
      </c>
    </row>
    <row r="103" spans="1:16" ht="12.75" customHeight="1" thickBot="1" x14ac:dyDescent="0.25">
      <c r="A103" s="20" t="str">
        <f t="shared" si="12"/>
        <v> AAC 4.120 </v>
      </c>
      <c r="B103" s="6" t="str">
        <f t="shared" si="13"/>
        <v>I</v>
      </c>
      <c r="C103" s="20">
        <f t="shared" si="14"/>
        <v>28732.54</v>
      </c>
      <c r="D103" t="str">
        <f t="shared" si="15"/>
        <v>vis</v>
      </c>
      <c r="E103" s="11">
        <f>VLOOKUP(C103,A!C$21:E$973,3,FALSE)</f>
        <v>-8758.8436903886904</v>
      </c>
      <c r="F103" s="6" t="s">
        <v>936</v>
      </c>
      <c r="G103" t="str">
        <f t="shared" si="16"/>
        <v>28732.540</v>
      </c>
      <c r="H103" s="20">
        <f t="shared" si="17"/>
        <v>-6157</v>
      </c>
      <c r="I103" s="139" t="s">
        <v>208</v>
      </c>
      <c r="J103" s="140" t="s">
        <v>209</v>
      </c>
      <c r="K103" s="139">
        <v>-6157</v>
      </c>
      <c r="L103" s="139" t="s">
        <v>210</v>
      </c>
      <c r="M103" s="140" t="s">
        <v>634</v>
      </c>
      <c r="N103" s="140"/>
      <c r="O103" s="141" t="s">
        <v>165</v>
      </c>
      <c r="P103" s="141" t="s">
        <v>166</v>
      </c>
    </row>
    <row r="104" spans="1:16" ht="12.75" customHeight="1" thickBot="1" x14ac:dyDescent="0.25">
      <c r="A104" s="20" t="str">
        <f t="shared" si="12"/>
        <v> AAC 4.120 </v>
      </c>
      <c r="B104" s="6" t="str">
        <f t="shared" si="13"/>
        <v>I</v>
      </c>
      <c r="C104" s="20">
        <f t="shared" si="14"/>
        <v>28837.362000000001</v>
      </c>
      <c r="D104" t="str">
        <f t="shared" si="15"/>
        <v>vis</v>
      </c>
      <c r="E104" s="11">
        <f>VLOOKUP(C104,A!C$21:E$973,3,FALSE)</f>
        <v>-8709.8436539735994</v>
      </c>
      <c r="F104" s="6" t="s">
        <v>936</v>
      </c>
      <c r="G104" t="str">
        <f t="shared" si="16"/>
        <v>28837.362</v>
      </c>
      <c r="H104" s="20">
        <f t="shared" si="17"/>
        <v>-6108</v>
      </c>
      <c r="I104" s="139" t="s">
        <v>211</v>
      </c>
      <c r="J104" s="140" t="s">
        <v>212</v>
      </c>
      <c r="K104" s="139">
        <v>-6108</v>
      </c>
      <c r="L104" s="139" t="s">
        <v>213</v>
      </c>
      <c r="M104" s="140" t="s">
        <v>634</v>
      </c>
      <c r="N104" s="140"/>
      <c r="O104" s="141" t="s">
        <v>165</v>
      </c>
      <c r="P104" s="141" t="s">
        <v>166</v>
      </c>
    </row>
    <row r="105" spans="1:16" ht="12.75" customHeight="1" thickBot="1" x14ac:dyDescent="0.25">
      <c r="A105" s="20" t="str">
        <f t="shared" si="12"/>
        <v> AC 184.22 </v>
      </c>
      <c r="B105" s="6" t="str">
        <f t="shared" si="13"/>
        <v>I</v>
      </c>
      <c r="C105" s="20">
        <f t="shared" si="14"/>
        <v>29113.32</v>
      </c>
      <c r="D105" t="str">
        <f t="shared" si="15"/>
        <v>vis</v>
      </c>
      <c r="E105" s="11">
        <f>VLOOKUP(C105,A!C$21:E$973,3,FALSE)</f>
        <v>-8580.844473944253</v>
      </c>
      <c r="F105" s="6" t="s">
        <v>936</v>
      </c>
      <c r="G105" t="str">
        <f t="shared" si="16"/>
        <v>29113.320</v>
      </c>
      <c r="H105" s="20">
        <f t="shared" si="17"/>
        <v>-5979</v>
      </c>
      <c r="I105" s="139" t="s">
        <v>214</v>
      </c>
      <c r="J105" s="140" t="s">
        <v>215</v>
      </c>
      <c r="K105" s="139">
        <v>-5979</v>
      </c>
      <c r="L105" s="139" t="s">
        <v>20</v>
      </c>
      <c r="M105" s="140" t="s">
        <v>635</v>
      </c>
      <c r="N105" s="140"/>
      <c r="O105" s="141" t="s">
        <v>216</v>
      </c>
      <c r="P105" s="141" t="s">
        <v>217</v>
      </c>
    </row>
    <row r="106" spans="1:16" ht="12.75" customHeight="1" thickBot="1" x14ac:dyDescent="0.25">
      <c r="A106" s="20" t="str">
        <f t="shared" si="12"/>
        <v> AC 20 </v>
      </c>
      <c r="B106" s="6" t="str">
        <f t="shared" si="13"/>
        <v>I</v>
      </c>
      <c r="C106" s="20">
        <f t="shared" si="14"/>
        <v>29113.337</v>
      </c>
      <c r="D106" t="str">
        <f t="shared" si="15"/>
        <v>vis</v>
      </c>
      <c r="E106" s="11">
        <f>VLOOKUP(C106,A!C$21:E$973,3,FALSE)</f>
        <v>-8580.8365271332877</v>
      </c>
      <c r="F106" s="6" t="s">
        <v>936</v>
      </c>
      <c r="G106" t="str">
        <f t="shared" si="16"/>
        <v>29113.337</v>
      </c>
      <c r="H106" s="20">
        <f t="shared" si="17"/>
        <v>-5979</v>
      </c>
      <c r="I106" s="139" t="s">
        <v>218</v>
      </c>
      <c r="J106" s="140" t="s">
        <v>219</v>
      </c>
      <c r="K106" s="139">
        <v>-5979</v>
      </c>
      <c r="L106" s="139" t="s">
        <v>220</v>
      </c>
      <c r="M106" s="140" t="s">
        <v>221</v>
      </c>
      <c r="N106" s="140"/>
      <c r="O106" s="141" t="s">
        <v>222</v>
      </c>
      <c r="P106" s="141" t="s">
        <v>223</v>
      </c>
    </row>
    <row r="107" spans="1:16" ht="12.75" customHeight="1" thickBot="1" x14ac:dyDescent="0.25">
      <c r="A107" s="20" t="str">
        <f t="shared" ref="A107:A138" si="18">P107</f>
        <v> AAC 4.120 </v>
      </c>
      <c r="B107" s="6" t="str">
        <f t="shared" ref="B107:B138" si="19">IF(H107=INT(H107),"I","II")</f>
        <v>I</v>
      </c>
      <c r="C107" s="20">
        <f t="shared" ref="C107:C138" si="20">1*G107</f>
        <v>29130.43</v>
      </c>
      <c r="D107" t="str">
        <f t="shared" ref="D107:D138" si="21">VLOOKUP(F107,I$1:J$5,2,FALSE)</f>
        <v>vis</v>
      </c>
      <c r="E107" s="11">
        <f>VLOOKUP(C107,A!C$21:E$973,3,FALSE)</f>
        <v>-8572.8462424369136</v>
      </c>
      <c r="F107" s="6" t="s">
        <v>936</v>
      </c>
      <c r="G107" t="str">
        <f t="shared" ref="G107:G138" si="22">MID(I107,3,LEN(I107)-3)</f>
        <v>29130.430</v>
      </c>
      <c r="H107" s="20">
        <f t="shared" ref="H107:H138" si="23">1*K107</f>
        <v>-5971</v>
      </c>
      <c r="I107" s="139" t="s">
        <v>224</v>
      </c>
      <c r="J107" s="140" t="s">
        <v>225</v>
      </c>
      <c r="K107" s="139">
        <v>-5971</v>
      </c>
      <c r="L107" s="139" t="s">
        <v>213</v>
      </c>
      <c r="M107" s="140" t="s">
        <v>634</v>
      </c>
      <c r="N107" s="140"/>
      <c r="O107" s="141" t="s">
        <v>165</v>
      </c>
      <c r="P107" s="141" t="s">
        <v>166</v>
      </c>
    </row>
    <row r="108" spans="1:16" ht="12.75" customHeight="1" thickBot="1" x14ac:dyDescent="0.25">
      <c r="A108" s="20" t="str">
        <f t="shared" si="18"/>
        <v> AAC 4.120 </v>
      </c>
      <c r="B108" s="6" t="str">
        <f t="shared" si="19"/>
        <v>I</v>
      </c>
      <c r="C108" s="20">
        <f t="shared" si="20"/>
        <v>29438.46</v>
      </c>
      <c r="D108" t="str">
        <f t="shared" si="21"/>
        <v>vis</v>
      </c>
      <c r="E108" s="11">
        <f>VLOOKUP(C108,A!C$21:E$973,3,FALSE)</f>
        <v>-8428.8547023313931</v>
      </c>
      <c r="F108" s="6" t="s">
        <v>936</v>
      </c>
      <c r="G108" t="str">
        <f t="shared" si="22"/>
        <v>29438.460</v>
      </c>
      <c r="H108" s="20">
        <f t="shared" si="23"/>
        <v>-5827</v>
      </c>
      <c r="I108" s="139" t="s">
        <v>226</v>
      </c>
      <c r="J108" s="140" t="s">
        <v>227</v>
      </c>
      <c r="K108" s="139">
        <v>-5827</v>
      </c>
      <c r="L108" s="139" t="s">
        <v>731</v>
      </c>
      <c r="M108" s="140" t="s">
        <v>634</v>
      </c>
      <c r="N108" s="140"/>
      <c r="O108" s="141" t="s">
        <v>165</v>
      </c>
      <c r="P108" s="141" t="s">
        <v>166</v>
      </c>
    </row>
    <row r="109" spans="1:16" ht="12.75" customHeight="1" thickBot="1" x14ac:dyDescent="0.25">
      <c r="A109" s="20" t="str">
        <f t="shared" si="18"/>
        <v> AC 20 </v>
      </c>
      <c r="B109" s="6" t="str">
        <f t="shared" si="19"/>
        <v>I</v>
      </c>
      <c r="C109" s="20">
        <f t="shared" si="20"/>
        <v>30234.222000000002</v>
      </c>
      <c r="D109" t="str">
        <f t="shared" si="21"/>
        <v>vis</v>
      </c>
      <c r="E109" s="11">
        <f>VLOOKUP(C109,A!C$21:E$973,3,FALSE)</f>
        <v>-8056.8682206982721</v>
      </c>
      <c r="F109" s="6" t="s">
        <v>936</v>
      </c>
      <c r="G109" t="str">
        <f t="shared" si="22"/>
        <v>30234.222</v>
      </c>
      <c r="H109" s="20">
        <f t="shared" si="23"/>
        <v>-5455</v>
      </c>
      <c r="I109" s="139" t="s">
        <v>228</v>
      </c>
      <c r="J109" s="140" t="s">
        <v>229</v>
      </c>
      <c r="K109" s="139">
        <v>-5455</v>
      </c>
      <c r="L109" s="139" t="s">
        <v>718</v>
      </c>
      <c r="M109" s="140" t="s">
        <v>221</v>
      </c>
      <c r="N109" s="140"/>
      <c r="O109" s="141" t="s">
        <v>222</v>
      </c>
      <c r="P109" s="141" t="s">
        <v>223</v>
      </c>
    </row>
    <row r="110" spans="1:16" ht="12.75" customHeight="1" thickBot="1" x14ac:dyDescent="0.25">
      <c r="A110" s="20" t="str">
        <f t="shared" si="18"/>
        <v> AC 20 </v>
      </c>
      <c r="B110" s="6" t="str">
        <f t="shared" si="19"/>
        <v>I</v>
      </c>
      <c r="C110" s="20">
        <f t="shared" si="20"/>
        <v>30309.098999999998</v>
      </c>
      <c r="D110" t="str">
        <f t="shared" si="21"/>
        <v>vis</v>
      </c>
      <c r="E110" s="11">
        <f>VLOOKUP(C110,A!C$21:E$973,3,FALSE)</f>
        <v>-8021.8662580696946</v>
      </c>
      <c r="F110" s="6" t="s">
        <v>936</v>
      </c>
      <c r="G110" t="str">
        <f t="shared" si="22"/>
        <v>30309.099</v>
      </c>
      <c r="H110" s="20">
        <f t="shared" si="23"/>
        <v>-5420</v>
      </c>
      <c r="I110" s="139" t="s">
        <v>230</v>
      </c>
      <c r="J110" s="140" t="s">
        <v>231</v>
      </c>
      <c r="K110" s="139">
        <v>-5420</v>
      </c>
      <c r="L110" s="139" t="s">
        <v>648</v>
      </c>
      <c r="M110" s="140" t="s">
        <v>221</v>
      </c>
      <c r="N110" s="140"/>
      <c r="O110" s="141" t="s">
        <v>222</v>
      </c>
      <c r="P110" s="141" t="s">
        <v>223</v>
      </c>
    </row>
    <row r="111" spans="1:16" ht="12.75" customHeight="1" thickBot="1" x14ac:dyDescent="0.25">
      <c r="A111" s="20" t="str">
        <f t="shared" si="18"/>
        <v> AAC 5.5 </v>
      </c>
      <c r="B111" s="6" t="str">
        <f t="shared" si="19"/>
        <v>I</v>
      </c>
      <c r="C111" s="20">
        <f t="shared" si="20"/>
        <v>33036.553</v>
      </c>
      <c r="D111" t="str">
        <f t="shared" si="21"/>
        <v>vis</v>
      </c>
      <c r="E111" s="11">
        <f>VLOOKUP(C111,A!C$21:E$973,3,FALSE)</f>
        <v>-6746.8920606637112</v>
      </c>
      <c r="F111" s="6" t="s">
        <v>936</v>
      </c>
      <c r="G111" t="str">
        <f t="shared" si="22"/>
        <v>33036.553</v>
      </c>
      <c r="H111" s="20">
        <f t="shared" si="23"/>
        <v>-4145</v>
      </c>
      <c r="I111" s="139" t="s">
        <v>232</v>
      </c>
      <c r="J111" s="140" t="s">
        <v>233</v>
      </c>
      <c r="K111" s="139">
        <v>-4145</v>
      </c>
      <c r="L111" s="139" t="s">
        <v>719</v>
      </c>
      <c r="M111" s="140" t="s">
        <v>634</v>
      </c>
      <c r="N111" s="140"/>
      <c r="O111" s="141" t="s">
        <v>738</v>
      </c>
      <c r="P111" s="141" t="s">
        <v>234</v>
      </c>
    </row>
    <row r="112" spans="1:16" ht="12.75" customHeight="1" thickBot="1" x14ac:dyDescent="0.25">
      <c r="A112" s="20" t="str">
        <f t="shared" si="18"/>
        <v> AC 184.22 </v>
      </c>
      <c r="B112" s="6" t="str">
        <f t="shared" si="19"/>
        <v>I</v>
      </c>
      <c r="C112" s="20">
        <f t="shared" si="20"/>
        <v>33173.461000000003</v>
      </c>
      <c r="D112" t="str">
        <f t="shared" si="21"/>
        <v>vis</v>
      </c>
      <c r="E112" s="11">
        <f>VLOOKUP(C112,A!C$21:E$973,3,FALSE)</f>
        <v>-6682.8931197398815</v>
      </c>
      <c r="F112" s="6" t="s">
        <v>936</v>
      </c>
      <c r="G112" t="str">
        <f t="shared" si="22"/>
        <v>33173.461</v>
      </c>
      <c r="H112" s="20">
        <f t="shared" si="23"/>
        <v>-4081</v>
      </c>
      <c r="I112" s="139" t="s">
        <v>235</v>
      </c>
      <c r="J112" s="140" t="s">
        <v>236</v>
      </c>
      <c r="K112" s="139">
        <v>-4081</v>
      </c>
      <c r="L112" s="139" t="s">
        <v>722</v>
      </c>
      <c r="M112" s="140" t="s">
        <v>635</v>
      </c>
      <c r="N112" s="140"/>
      <c r="O112" s="141" t="s">
        <v>216</v>
      </c>
      <c r="P112" s="141" t="s">
        <v>217</v>
      </c>
    </row>
    <row r="113" spans="1:16" ht="12.75" customHeight="1" thickBot="1" x14ac:dyDescent="0.25">
      <c r="A113" s="20" t="str">
        <f t="shared" si="18"/>
        <v> AAC 5.5 </v>
      </c>
      <c r="B113" s="6" t="str">
        <f t="shared" si="19"/>
        <v>I</v>
      </c>
      <c r="C113" s="20">
        <f t="shared" si="20"/>
        <v>33186.292999999998</v>
      </c>
      <c r="D113" t="str">
        <f t="shared" si="21"/>
        <v>vis</v>
      </c>
      <c r="E113" s="11">
        <f>VLOOKUP(C113,A!C$21:E$973,3,FALSE)</f>
        <v>-6676.8946798391144</v>
      </c>
      <c r="F113" s="6" t="s">
        <v>936</v>
      </c>
      <c r="G113" t="str">
        <f t="shared" si="22"/>
        <v>33186.293</v>
      </c>
      <c r="H113" s="20">
        <f t="shared" si="23"/>
        <v>-4075</v>
      </c>
      <c r="I113" s="139" t="s">
        <v>237</v>
      </c>
      <c r="J113" s="140" t="s">
        <v>238</v>
      </c>
      <c r="K113" s="139">
        <v>-4075</v>
      </c>
      <c r="L113" s="139" t="s">
        <v>721</v>
      </c>
      <c r="M113" s="140" t="s">
        <v>634</v>
      </c>
      <c r="N113" s="140"/>
      <c r="O113" s="141" t="s">
        <v>738</v>
      </c>
      <c r="P113" s="141" t="s">
        <v>234</v>
      </c>
    </row>
    <row r="114" spans="1:16" ht="12.75" customHeight="1" thickBot="1" x14ac:dyDescent="0.25">
      <c r="A114" s="20" t="str">
        <f t="shared" si="18"/>
        <v> AAC 5.7 </v>
      </c>
      <c r="B114" s="6" t="str">
        <f t="shared" si="19"/>
        <v>I</v>
      </c>
      <c r="C114" s="20">
        <f t="shared" si="20"/>
        <v>33571.358</v>
      </c>
      <c r="D114" t="str">
        <f t="shared" si="21"/>
        <v>vis</v>
      </c>
      <c r="E114" s="11">
        <f>VLOOKUP(C114,A!C$21:E$973,3,FALSE)</f>
        <v>-6496.8923995718251</v>
      </c>
      <c r="F114" s="6" t="s">
        <v>936</v>
      </c>
      <c r="G114" t="str">
        <f t="shared" si="22"/>
        <v>33571.358</v>
      </c>
      <c r="H114" s="20">
        <f t="shared" si="23"/>
        <v>-3895</v>
      </c>
      <c r="I114" s="139" t="s">
        <v>239</v>
      </c>
      <c r="J114" s="140" t="s">
        <v>240</v>
      </c>
      <c r="K114" s="139">
        <v>-3895</v>
      </c>
      <c r="L114" s="139" t="s">
        <v>731</v>
      </c>
      <c r="M114" s="140" t="s">
        <v>634</v>
      </c>
      <c r="N114" s="140"/>
      <c r="O114" s="141" t="s">
        <v>738</v>
      </c>
      <c r="P114" s="141" t="s">
        <v>241</v>
      </c>
    </row>
    <row r="115" spans="1:16" ht="12.75" customHeight="1" thickBot="1" x14ac:dyDescent="0.25">
      <c r="A115" s="20" t="str">
        <f t="shared" si="18"/>
        <v> AAC 5.10 </v>
      </c>
      <c r="B115" s="6" t="str">
        <f t="shared" si="19"/>
        <v>I</v>
      </c>
      <c r="C115" s="20">
        <f t="shared" si="20"/>
        <v>33879.402999999998</v>
      </c>
      <c r="D115" t="str">
        <f t="shared" si="21"/>
        <v>vis</v>
      </c>
      <c r="E115" s="11">
        <f>VLOOKUP(C115,A!C$21:E$973,3,FALSE)</f>
        <v>-6352.8938475742762</v>
      </c>
      <c r="F115" s="6" t="s">
        <v>936</v>
      </c>
      <c r="G115" t="str">
        <f t="shared" si="22"/>
        <v>33879.403</v>
      </c>
      <c r="H115" s="20">
        <f t="shared" si="23"/>
        <v>-3751</v>
      </c>
      <c r="I115" s="139" t="s">
        <v>242</v>
      </c>
      <c r="J115" s="140" t="s">
        <v>243</v>
      </c>
      <c r="K115" s="139">
        <v>-3751</v>
      </c>
      <c r="L115" s="139" t="s">
        <v>638</v>
      </c>
      <c r="M115" s="140" t="s">
        <v>634</v>
      </c>
      <c r="N115" s="140"/>
      <c r="O115" s="141" t="s">
        <v>738</v>
      </c>
      <c r="P115" s="141" t="s">
        <v>244</v>
      </c>
    </row>
    <row r="116" spans="1:16" ht="12.75" customHeight="1" thickBot="1" x14ac:dyDescent="0.25">
      <c r="A116" s="20" t="str">
        <f t="shared" si="18"/>
        <v> AC 184.22 </v>
      </c>
      <c r="B116" s="6" t="str">
        <f t="shared" si="19"/>
        <v>I</v>
      </c>
      <c r="C116" s="20">
        <f t="shared" si="20"/>
        <v>34159.627999999997</v>
      </c>
      <c r="D116" t="str">
        <f t="shared" si="21"/>
        <v>vis</v>
      </c>
      <c r="E116" s="11">
        <f>VLOOKUP(C116,A!C$21:E$973,3,FALSE)</f>
        <v>-6221.900017992516</v>
      </c>
      <c r="F116" s="6" t="s">
        <v>936</v>
      </c>
      <c r="G116" t="str">
        <f t="shared" si="22"/>
        <v>34159.628</v>
      </c>
      <c r="H116" s="20">
        <f t="shared" si="23"/>
        <v>-3620</v>
      </c>
      <c r="I116" s="139" t="s">
        <v>245</v>
      </c>
      <c r="J116" s="140" t="s">
        <v>246</v>
      </c>
      <c r="K116" s="139">
        <v>-3620</v>
      </c>
      <c r="L116" s="139" t="s">
        <v>645</v>
      </c>
      <c r="M116" s="140" t="s">
        <v>635</v>
      </c>
      <c r="N116" s="140"/>
      <c r="O116" s="141" t="s">
        <v>216</v>
      </c>
      <c r="P116" s="141" t="s">
        <v>217</v>
      </c>
    </row>
    <row r="117" spans="1:16" ht="12.75" customHeight="1" thickBot="1" x14ac:dyDescent="0.25">
      <c r="A117" s="20" t="str">
        <f t="shared" si="18"/>
        <v> AAC 5.51 </v>
      </c>
      <c r="B117" s="6" t="str">
        <f t="shared" si="19"/>
        <v>I</v>
      </c>
      <c r="C117" s="20">
        <f t="shared" si="20"/>
        <v>34277.284</v>
      </c>
      <c r="D117" t="str">
        <f t="shared" si="21"/>
        <v>vis</v>
      </c>
      <c r="E117" s="11">
        <f>VLOOKUP(C117,A!C$21:E$973,3,FALSE)</f>
        <v>-6166.9006067577157</v>
      </c>
      <c r="F117" s="6" t="s">
        <v>936</v>
      </c>
      <c r="G117" t="str">
        <f t="shared" si="22"/>
        <v>34277.284</v>
      </c>
      <c r="H117" s="20">
        <f t="shared" si="23"/>
        <v>-3565</v>
      </c>
      <c r="I117" s="139" t="s">
        <v>247</v>
      </c>
      <c r="J117" s="140" t="s">
        <v>248</v>
      </c>
      <c r="K117" s="139">
        <v>-3565</v>
      </c>
      <c r="L117" s="139" t="s">
        <v>650</v>
      </c>
      <c r="M117" s="140" t="s">
        <v>634</v>
      </c>
      <c r="N117" s="140"/>
      <c r="O117" s="141" t="s">
        <v>738</v>
      </c>
      <c r="P117" s="141" t="s">
        <v>249</v>
      </c>
    </row>
    <row r="118" spans="1:16" ht="12.75" customHeight="1" thickBot="1" x14ac:dyDescent="0.25">
      <c r="A118" s="20" t="str">
        <f t="shared" si="18"/>
        <v> AAC 5.189 </v>
      </c>
      <c r="B118" s="6" t="str">
        <f t="shared" si="19"/>
        <v>I</v>
      </c>
      <c r="C118" s="20">
        <f t="shared" si="20"/>
        <v>34600.296999999999</v>
      </c>
      <c r="D118" t="str">
        <f t="shared" si="21"/>
        <v>vis</v>
      </c>
      <c r="E118" s="11">
        <f>VLOOKUP(C118,A!C$21:E$973,3,FALSE)</f>
        <v>-6015.9051214345172</v>
      </c>
      <c r="F118" s="6" t="s">
        <v>936</v>
      </c>
      <c r="G118" t="str">
        <f t="shared" si="22"/>
        <v>34600.297</v>
      </c>
      <c r="H118" s="20">
        <f t="shared" si="23"/>
        <v>-3414</v>
      </c>
      <c r="I118" s="139" t="s">
        <v>250</v>
      </c>
      <c r="J118" s="140" t="s">
        <v>251</v>
      </c>
      <c r="K118" s="139">
        <v>-3414</v>
      </c>
      <c r="L118" s="139" t="s">
        <v>630</v>
      </c>
      <c r="M118" s="140" t="s">
        <v>634</v>
      </c>
      <c r="N118" s="140"/>
      <c r="O118" s="141" t="s">
        <v>738</v>
      </c>
      <c r="P118" s="141" t="s">
        <v>252</v>
      </c>
    </row>
    <row r="119" spans="1:16" ht="12.75" customHeight="1" thickBot="1" x14ac:dyDescent="0.25">
      <c r="A119" s="20" t="str">
        <f t="shared" si="18"/>
        <v> AC 184.22 </v>
      </c>
      <c r="B119" s="6" t="str">
        <f t="shared" si="19"/>
        <v>I</v>
      </c>
      <c r="C119" s="20">
        <f t="shared" si="20"/>
        <v>34645.216999999997</v>
      </c>
      <c r="D119" t="str">
        <f t="shared" si="21"/>
        <v>vis</v>
      </c>
      <c r="E119" s="11">
        <f>VLOOKUP(C119,A!C$21:E$973,3,FALSE)</f>
        <v>-5994.9068421060765</v>
      </c>
      <c r="F119" s="6" t="s">
        <v>936</v>
      </c>
      <c r="G119" t="str">
        <f t="shared" si="22"/>
        <v>34645.217</v>
      </c>
      <c r="H119" s="20">
        <f t="shared" si="23"/>
        <v>-3393</v>
      </c>
      <c r="I119" s="139" t="s">
        <v>253</v>
      </c>
      <c r="J119" s="140" t="s">
        <v>254</v>
      </c>
      <c r="K119" s="139">
        <v>-3393</v>
      </c>
      <c r="L119" s="139" t="s">
        <v>719</v>
      </c>
      <c r="M119" s="140" t="s">
        <v>635</v>
      </c>
      <c r="N119" s="140"/>
      <c r="O119" s="141" t="s">
        <v>216</v>
      </c>
      <c r="P119" s="141" t="s">
        <v>217</v>
      </c>
    </row>
    <row r="120" spans="1:16" ht="12.75" customHeight="1" thickBot="1" x14ac:dyDescent="0.25">
      <c r="A120" s="20" t="str">
        <f t="shared" si="18"/>
        <v> AC 184.22 </v>
      </c>
      <c r="B120" s="6" t="str">
        <f t="shared" si="19"/>
        <v>I</v>
      </c>
      <c r="C120" s="20">
        <f t="shared" si="20"/>
        <v>35000.328000000001</v>
      </c>
      <c r="D120" t="str">
        <f t="shared" si="21"/>
        <v>vis</v>
      </c>
      <c r="E120" s="11">
        <f>VLOOKUP(C120,A!C$21:E$973,3,FALSE)</f>
        <v>-5828.9068427605171</v>
      </c>
      <c r="F120" s="6" t="s">
        <v>936</v>
      </c>
      <c r="G120" t="str">
        <f t="shared" si="22"/>
        <v>35000.328</v>
      </c>
      <c r="H120" s="20">
        <f t="shared" si="23"/>
        <v>-3227</v>
      </c>
      <c r="I120" s="139" t="s">
        <v>259</v>
      </c>
      <c r="J120" s="140" t="s">
        <v>260</v>
      </c>
      <c r="K120" s="139">
        <v>-3227</v>
      </c>
      <c r="L120" s="139" t="s">
        <v>736</v>
      </c>
      <c r="M120" s="140" t="s">
        <v>635</v>
      </c>
      <c r="N120" s="140"/>
      <c r="O120" s="141" t="s">
        <v>216</v>
      </c>
      <c r="P120" s="141" t="s">
        <v>217</v>
      </c>
    </row>
    <row r="121" spans="1:16" ht="12.75" customHeight="1" thickBot="1" x14ac:dyDescent="0.25">
      <c r="A121" s="20" t="str">
        <f t="shared" si="18"/>
        <v> AAC 5.193 </v>
      </c>
      <c r="B121" s="6" t="str">
        <f t="shared" si="19"/>
        <v>I</v>
      </c>
      <c r="C121" s="20">
        <f t="shared" si="20"/>
        <v>35017.434000000001</v>
      </c>
      <c r="D121" t="str">
        <f t="shared" si="21"/>
        <v>vis</v>
      </c>
      <c r="E121" s="11">
        <f>VLOOKUP(C121,A!C$21:E$973,3,FALSE)</f>
        <v>-5820.910481091053</v>
      </c>
      <c r="F121" s="6" t="s">
        <v>936</v>
      </c>
      <c r="G121" t="str">
        <f t="shared" si="22"/>
        <v>35017.434</v>
      </c>
      <c r="H121" s="20">
        <f t="shared" si="23"/>
        <v>-3219</v>
      </c>
      <c r="I121" s="139" t="s">
        <v>261</v>
      </c>
      <c r="J121" s="140" t="s">
        <v>262</v>
      </c>
      <c r="K121" s="139">
        <v>-3219</v>
      </c>
      <c r="L121" s="139" t="s">
        <v>719</v>
      </c>
      <c r="M121" s="140" t="s">
        <v>634</v>
      </c>
      <c r="N121" s="140"/>
      <c r="O121" s="141" t="s">
        <v>738</v>
      </c>
      <c r="P121" s="141" t="s">
        <v>739</v>
      </c>
    </row>
    <row r="122" spans="1:16" ht="12.75" customHeight="1" thickBot="1" x14ac:dyDescent="0.25">
      <c r="A122" s="20" t="str">
        <f t="shared" si="18"/>
        <v> AA 6.141 </v>
      </c>
      <c r="B122" s="6" t="str">
        <f t="shared" si="19"/>
        <v>I</v>
      </c>
      <c r="C122" s="20">
        <f t="shared" si="20"/>
        <v>35370.404999999999</v>
      </c>
      <c r="D122" t="str">
        <f t="shared" si="21"/>
        <v>vis</v>
      </c>
      <c r="E122" s="11">
        <f>VLOOKUP(C122,A!C$21:E$973,3,FALSE)</f>
        <v>-5655.9108450082504</v>
      </c>
      <c r="F122" s="6" t="s">
        <v>936</v>
      </c>
      <c r="G122" t="str">
        <f t="shared" si="22"/>
        <v>35370.405</v>
      </c>
      <c r="H122" s="20">
        <f t="shared" si="23"/>
        <v>-3054</v>
      </c>
      <c r="I122" s="139" t="s">
        <v>263</v>
      </c>
      <c r="J122" s="140" t="s">
        <v>264</v>
      </c>
      <c r="K122" s="139">
        <v>-3054</v>
      </c>
      <c r="L122" s="139" t="s">
        <v>650</v>
      </c>
      <c r="M122" s="140" t="s">
        <v>634</v>
      </c>
      <c r="N122" s="140"/>
      <c r="O122" s="141" t="s">
        <v>738</v>
      </c>
      <c r="P122" s="141" t="s">
        <v>741</v>
      </c>
    </row>
    <row r="123" spans="1:16" ht="12.75" customHeight="1" thickBot="1" x14ac:dyDescent="0.25">
      <c r="A123" s="20" t="str">
        <f t="shared" si="18"/>
        <v> AC 184.22 </v>
      </c>
      <c r="B123" s="6" t="str">
        <f t="shared" si="19"/>
        <v>I</v>
      </c>
      <c r="C123" s="20">
        <f t="shared" si="20"/>
        <v>35657.055</v>
      </c>
      <c r="D123" t="str">
        <f t="shared" si="21"/>
        <v>vis</v>
      </c>
      <c r="E123" s="11">
        <f>VLOOKUP(C123,A!C$21:E$973,3,FALSE)</f>
        <v>-5521.9135883408871</v>
      </c>
      <c r="F123" s="6" t="s">
        <v>936</v>
      </c>
      <c r="G123" t="str">
        <f t="shared" si="22"/>
        <v>35657.055</v>
      </c>
      <c r="H123" s="20">
        <f t="shared" si="23"/>
        <v>-2920</v>
      </c>
      <c r="I123" s="139" t="s">
        <v>265</v>
      </c>
      <c r="J123" s="140" t="s">
        <v>266</v>
      </c>
      <c r="K123" s="139">
        <v>-2920</v>
      </c>
      <c r="L123" s="139" t="s">
        <v>650</v>
      </c>
      <c r="M123" s="140" t="s">
        <v>635</v>
      </c>
      <c r="N123" s="140"/>
      <c r="O123" s="141" t="s">
        <v>216</v>
      </c>
      <c r="P123" s="141" t="s">
        <v>217</v>
      </c>
    </row>
    <row r="124" spans="1:16" ht="12.75" customHeight="1" thickBot="1" x14ac:dyDescent="0.25">
      <c r="A124" s="20" t="str">
        <f t="shared" si="18"/>
        <v> AA 7.188 </v>
      </c>
      <c r="B124" s="6" t="str">
        <f t="shared" si="19"/>
        <v>I</v>
      </c>
      <c r="C124" s="20">
        <f t="shared" si="20"/>
        <v>35723.370999999999</v>
      </c>
      <c r="D124" t="str">
        <f t="shared" si="21"/>
        <v>vis</v>
      </c>
      <c r="E124" s="11">
        <f>VLOOKUP(C124,A!C$21:E$973,3,FALSE)</f>
        <v>-5490.9135462227896</v>
      </c>
      <c r="F124" s="6" t="s">
        <v>936</v>
      </c>
      <c r="G124" t="str">
        <f t="shared" si="22"/>
        <v>35723.371</v>
      </c>
      <c r="H124" s="20">
        <f t="shared" si="23"/>
        <v>-2889</v>
      </c>
      <c r="I124" s="139" t="s">
        <v>267</v>
      </c>
      <c r="J124" s="140" t="s">
        <v>268</v>
      </c>
      <c r="K124" s="139">
        <v>-2889</v>
      </c>
      <c r="L124" s="139" t="s">
        <v>736</v>
      </c>
      <c r="M124" s="140" t="s">
        <v>634</v>
      </c>
      <c r="N124" s="140"/>
      <c r="O124" s="141" t="s">
        <v>738</v>
      </c>
      <c r="P124" s="141" t="s">
        <v>742</v>
      </c>
    </row>
    <row r="125" spans="1:16" ht="12.75" customHeight="1" thickBot="1" x14ac:dyDescent="0.25">
      <c r="A125" s="20" t="str">
        <f t="shared" si="18"/>
        <v> AJ 64.260 </v>
      </c>
      <c r="B125" s="6" t="str">
        <f t="shared" si="19"/>
        <v>I</v>
      </c>
      <c r="C125" s="20">
        <f t="shared" si="20"/>
        <v>35729.794999999998</v>
      </c>
      <c r="D125" t="str">
        <f t="shared" si="21"/>
        <v>vis</v>
      </c>
      <c r="E125" s="11">
        <f>VLOOKUP(C125,A!C$21:E$973,3,FALSE)</f>
        <v>-5487.9105865966567</v>
      </c>
      <c r="F125" s="6" t="s">
        <v>936</v>
      </c>
      <c r="G125" t="str">
        <f t="shared" si="22"/>
        <v>35729.795</v>
      </c>
      <c r="H125" s="20">
        <f t="shared" si="23"/>
        <v>-2886</v>
      </c>
      <c r="I125" s="139" t="s">
        <v>269</v>
      </c>
      <c r="J125" s="140" t="s">
        <v>270</v>
      </c>
      <c r="K125" s="139">
        <v>-2886</v>
      </c>
      <c r="L125" s="139" t="s">
        <v>638</v>
      </c>
      <c r="M125" s="140" t="s">
        <v>635</v>
      </c>
      <c r="N125" s="140"/>
      <c r="O125" s="141" t="s">
        <v>271</v>
      </c>
      <c r="P125" s="141" t="s">
        <v>272</v>
      </c>
    </row>
    <row r="126" spans="1:16" ht="12.75" customHeight="1" thickBot="1" x14ac:dyDescent="0.25">
      <c r="A126" s="20" t="str">
        <f t="shared" si="18"/>
        <v> AJ 64.260 </v>
      </c>
      <c r="B126" s="6" t="str">
        <f t="shared" si="19"/>
        <v>I</v>
      </c>
      <c r="C126" s="20">
        <f t="shared" si="20"/>
        <v>35772.578000000001</v>
      </c>
      <c r="D126" t="str">
        <f t="shared" si="21"/>
        <v>vis</v>
      </c>
      <c r="E126" s="11">
        <f>VLOOKUP(C126,A!C$21:E$973,3,FALSE)</f>
        <v>-5467.9112681525603</v>
      </c>
      <c r="F126" s="6" t="s">
        <v>936</v>
      </c>
      <c r="G126" t="str">
        <f t="shared" si="22"/>
        <v>35772.578</v>
      </c>
      <c r="H126" s="20">
        <f t="shared" si="23"/>
        <v>-2866</v>
      </c>
      <c r="I126" s="139" t="s">
        <v>273</v>
      </c>
      <c r="J126" s="140" t="s">
        <v>274</v>
      </c>
      <c r="K126" s="139">
        <v>-2866</v>
      </c>
      <c r="L126" s="139" t="s">
        <v>638</v>
      </c>
      <c r="M126" s="140" t="s">
        <v>635</v>
      </c>
      <c r="N126" s="140"/>
      <c r="O126" s="141" t="s">
        <v>271</v>
      </c>
      <c r="P126" s="141" t="s">
        <v>272</v>
      </c>
    </row>
    <row r="127" spans="1:16" ht="12.75" customHeight="1" thickBot="1" x14ac:dyDescent="0.25">
      <c r="A127" s="20" t="str">
        <f t="shared" si="18"/>
        <v> AJ 64.260 </v>
      </c>
      <c r="B127" s="6" t="str">
        <f t="shared" si="19"/>
        <v>I</v>
      </c>
      <c r="C127" s="20">
        <f t="shared" si="20"/>
        <v>35802.521999999997</v>
      </c>
      <c r="D127" t="str">
        <f t="shared" si="21"/>
        <v>vis</v>
      </c>
      <c r="E127" s="11">
        <f>VLOOKUP(C127,A!C$21:E$973,3,FALSE)</f>
        <v>-5453.913661825517</v>
      </c>
      <c r="F127" s="6" t="s">
        <v>936</v>
      </c>
      <c r="G127" t="str">
        <f t="shared" si="22"/>
        <v>35802.522</v>
      </c>
      <c r="H127" s="20">
        <f t="shared" si="23"/>
        <v>-2852</v>
      </c>
      <c r="I127" s="139" t="s">
        <v>275</v>
      </c>
      <c r="J127" s="140" t="s">
        <v>276</v>
      </c>
      <c r="K127" s="139">
        <v>-2852</v>
      </c>
      <c r="L127" s="139" t="s">
        <v>733</v>
      </c>
      <c r="M127" s="140" t="s">
        <v>635</v>
      </c>
      <c r="N127" s="140"/>
      <c r="O127" s="141" t="s">
        <v>271</v>
      </c>
      <c r="P127" s="141" t="s">
        <v>272</v>
      </c>
    </row>
    <row r="128" spans="1:16" ht="12.75" customHeight="1" thickBot="1" x14ac:dyDescent="0.25">
      <c r="A128" s="20" t="str">
        <f t="shared" si="18"/>
        <v> AJ 64.260 </v>
      </c>
      <c r="B128" s="6" t="str">
        <f t="shared" si="19"/>
        <v>I</v>
      </c>
      <c r="C128" s="20">
        <f t="shared" si="20"/>
        <v>36020.718999999997</v>
      </c>
      <c r="D128" t="str">
        <f t="shared" si="21"/>
        <v>vis</v>
      </c>
      <c r="E128" s="11">
        <f>VLOOKUP(C128,A!C$21:E$973,3,FALSE)</f>
        <v>-5351.9154081606002</v>
      </c>
      <c r="F128" s="6" t="s">
        <v>936</v>
      </c>
      <c r="G128" t="str">
        <f t="shared" si="22"/>
        <v>36020.719</v>
      </c>
      <c r="H128" s="20">
        <f t="shared" si="23"/>
        <v>-2750</v>
      </c>
      <c r="I128" s="139" t="s">
        <v>277</v>
      </c>
      <c r="J128" s="140" t="s">
        <v>278</v>
      </c>
      <c r="K128" s="139">
        <v>-2750</v>
      </c>
      <c r="L128" s="139" t="s">
        <v>651</v>
      </c>
      <c r="M128" s="140" t="s">
        <v>635</v>
      </c>
      <c r="N128" s="140"/>
      <c r="O128" s="141" t="s">
        <v>271</v>
      </c>
      <c r="P128" s="141" t="s">
        <v>272</v>
      </c>
    </row>
    <row r="129" spans="1:16" ht="12.75" customHeight="1" thickBot="1" x14ac:dyDescent="0.25">
      <c r="A129" s="20" t="str">
        <f t="shared" si="18"/>
        <v> SAC 41.86 </v>
      </c>
      <c r="B129" s="6" t="str">
        <f t="shared" si="19"/>
        <v>I</v>
      </c>
      <c r="C129" s="20">
        <f t="shared" si="20"/>
        <v>38290.389000000003</v>
      </c>
      <c r="D129" t="str">
        <f t="shared" si="21"/>
        <v>vis</v>
      </c>
      <c r="E129" s="11">
        <f>VLOOKUP(C129,A!C$21:E$973,3,FALSE)</f>
        <v>-4290.9366761172932</v>
      </c>
      <c r="F129" s="6" t="s">
        <v>936</v>
      </c>
      <c r="G129" t="str">
        <f t="shared" si="22"/>
        <v>38290.389</v>
      </c>
      <c r="H129" s="20">
        <f t="shared" si="23"/>
        <v>-1689</v>
      </c>
      <c r="I129" s="139" t="s">
        <v>281</v>
      </c>
      <c r="J129" s="140" t="s">
        <v>282</v>
      </c>
      <c r="K129" s="139">
        <v>-1689</v>
      </c>
      <c r="L129" s="139" t="s">
        <v>733</v>
      </c>
      <c r="M129" s="140" t="s">
        <v>634</v>
      </c>
      <c r="N129" s="140"/>
      <c r="O129" s="141" t="s">
        <v>283</v>
      </c>
      <c r="P129" s="141" t="s">
        <v>284</v>
      </c>
    </row>
    <row r="130" spans="1:16" ht="12.75" customHeight="1" thickBot="1" x14ac:dyDescent="0.25">
      <c r="A130" s="20" t="str">
        <f t="shared" si="18"/>
        <v> AA 16.158 </v>
      </c>
      <c r="B130" s="6" t="str">
        <f t="shared" si="19"/>
        <v>I</v>
      </c>
      <c r="C130" s="20">
        <f t="shared" si="20"/>
        <v>39056.19</v>
      </c>
      <c r="D130" t="str">
        <f t="shared" si="21"/>
        <v>vis</v>
      </c>
      <c r="E130" s="11">
        <f>VLOOKUP(C130,A!C$21:E$973,3,FALSE)</f>
        <v>-3932.9557476221844</v>
      </c>
      <c r="F130" s="6" t="s">
        <v>936</v>
      </c>
      <c r="G130" t="str">
        <f t="shared" si="22"/>
        <v>39056.190</v>
      </c>
      <c r="H130" s="20">
        <f t="shared" si="23"/>
        <v>-1331</v>
      </c>
      <c r="I130" s="139" t="s">
        <v>285</v>
      </c>
      <c r="J130" s="140" t="s">
        <v>286</v>
      </c>
      <c r="K130" s="139">
        <v>-1331</v>
      </c>
      <c r="L130" s="139" t="s">
        <v>647</v>
      </c>
      <c r="M130" s="140" t="s">
        <v>634</v>
      </c>
      <c r="N130" s="140"/>
      <c r="O130" s="141" t="s">
        <v>738</v>
      </c>
      <c r="P130" s="141" t="s">
        <v>287</v>
      </c>
    </row>
    <row r="131" spans="1:16" ht="12.75" customHeight="1" thickBot="1" x14ac:dyDescent="0.25">
      <c r="A131" s="20" t="str">
        <f t="shared" si="18"/>
        <v> MVS 9.18 </v>
      </c>
      <c r="B131" s="6" t="str">
        <f t="shared" si="19"/>
        <v>I</v>
      </c>
      <c r="C131" s="20">
        <f t="shared" si="20"/>
        <v>44455.508999999998</v>
      </c>
      <c r="D131" t="str">
        <f t="shared" si="21"/>
        <v>vis</v>
      </c>
      <c r="E131" s="11">
        <f>VLOOKUP(C131,A!C$21:E$973,3,FALSE)</f>
        <v>-1408.9929572089011</v>
      </c>
      <c r="F131" s="6" t="s">
        <v>936</v>
      </c>
      <c r="G131" t="str">
        <f t="shared" si="22"/>
        <v>44455.509</v>
      </c>
      <c r="H131" s="20">
        <f t="shared" si="23"/>
        <v>1193</v>
      </c>
      <c r="I131" s="139" t="s">
        <v>368</v>
      </c>
      <c r="J131" s="140" t="s">
        <v>369</v>
      </c>
      <c r="K131" s="139">
        <v>1193</v>
      </c>
      <c r="L131" s="139" t="s">
        <v>733</v>
      </c>
      <c r="M131" s="140" t="s">
        <v>634</v>
      </c>
      <c r="N131" s="140"/>
      <c r="O131" s="141" t="s">
        <v>370</v>
      </c>
      <c r="P131" s="141" t="s">
        <v>364</v>
      </c>
    </row>
    <row r="132" spans="1:16" ht="12.75" customHeight="1" thickBot="1" x14ac:dyDescent="0.25">
      <c r="A132" s="20" t="str">
        <f t="shared" si="18"/>
        <v> MVS 9.89 </v>
      </c>
      <c r="B132" s="6" t="str">
        <f t="shared" si="19"/>
        <v>I</v>
      </c>
      <c r="C132" s="20">
        <f t="shared" si="20"/>
        <v>44823.461000000003</v>
      </c>
      <c r="D132" t="str">
        <f t="shared" si="21"/>
        <v>vis</v>
      </c>
      <c r="E132" s="11">
        <f>VLOOKUP(C132,A!C$21:E$973,3,FALSE)</f>
        <v>-1236.9903108273554</v>
      </c>
      <c r="F132" s="6" t="s">
        <v>936</v>
      </c>
      <c r="G132" t="str">
        <f t="shared" si="22"/>
        <v>44823.461</v>
      </c>
      <c r="H132" s="20">
        <f t="shared" si="23"/>
        <v>1365</v>
      </c>
      <c r="I132" s="139" t="s">
        <v>381</v>
      </c>
      <c r="J132" s="140" t="s">
        <v>382</v>
      </c>
      <c r="K132" s="139">
        <v>1365</v>
      </c>
      <c r="L132" s="139" t="s">
        <v>383</v>
      </c>
      <c r="M132" s="140" t="s">
        <v>634</v>
      </c>
      <c r="N132" s="140"/>
      <c r="O132" s="141" t="s">
        <v>367</v>
      </c>
      <c r="P132" s="141" t="s">
        <v>384</v>
      </c>
    </row>
    <row r="133" spans="1:16" ht="12.75" customHeight="1" thickBot="1" x14ac:dyDescent="0.25">
      <c r="A133" s="20" t="str">
        <f t="shared" si="18"/>
        <v> MVS 9.89 </v>
      </c>
      <c r="B133" s="6" t="str">
        <f t="shared" si="19"/>
        <v>I</v>
      </c>
      <c r="C133" s="20">
        <f t="shared" si="20"/>
        <v>44823.464999999997</v>
      </c>
      <c r="D133" t="str">
        <f t="shared" si="21"/>
        <v>vis</v>
      </c>
      <c r="E133" s="11">
        <f>VLOOKUP(C133,A!C$21:E$973,3,FALSE)</f>
        <v>-1236.9884409894842</v>
      </c>
      <c r="F133" s="6" t="s">
        <v>936</v>
      </c>
      <c r="G133" t="str">
        <f t="shared" si="22"/>
        <v>44823.465</v>
      </c>
      <c r="H133" s="20">
        <f t="shared" si="23"/>
        <v>1365</v>
      </c>
      <c r="I133" s="139" t="s">
        <v>385</v>
      </c>
      <c r="J133" s="140" t="s">
        <v>386</v>
      </c>
      <c r="K133" s="139">
        <v>1365</v>
      </c>
      <c r="L133" s="139" t="s">
        <v>20</v>
      </c>
      <c r="M133" s="140" t="s">
        <v>634</v>
      </c>
      <c r="N133" s="140"/>
      <c r="O133" s="141" t="s">
        <v>387</v>
      </c>
      <c r="P133" s="141" t="s">
        <v>384</v>
      </c>
    </row>
    <row r="134" spans="1:16" ht="12.75" customHeight="1" thickBot="1" x14ac:dyDescent="0.25">
      <c r="A134" s="20" t="str">
        <f t="shared" si="18"/>
        <v> MVS 9.89 </v>
      </c>
      <c r="B134" s="6" t="str">
        <f t="shared" si="19"/>
        <v>I</v>
      </c>
      <c r="C134" s="20">
        <f t="shared" si="20"/>
        <v>44823.466</v>
      </c>
      <c r="D134" t="str">
        <f t="shared" si="21"/>
        <v>vis</v>
      </c>
      <c r="E134" s="11">
        <f>VLOOKUP(C134,A!C$21:E$973,3,FALSE)</f>
        <v>-1236.9879735300137</v>
      </c>
      <c r="F134" s="6" t="s">
        <v>936</v>
      </c>
      <c r="G134" t="str">
        <f t="shared" si="22"/>
        <v>44823.466</v>
      </c>
      <c r="H134" s="20">
        <f t="shared" si="23"/>
        <v>1365</v>
      </c>
      <c r="I134" s="139" t="s">
        <v>388</v>
      </c>
      <c r="J134" s="140" t="s">
        <v>389</v>
      </c>
      <c r="K134" s="139">
        <v>1365</v>
      </c>
      <c r="L134" s="139" t="s">
        <v>390</v>
      </c>
      <c r="M134" s="140" t="s">
        <v>634</v>
      </c>
      <c r="N134" s="140"/>
      <c r="O134" s="141" t="s">
        <v>391</v>
      </c>
      <c r="P134" s="141" t="s">
        <v>384</v>
      </c>
    </row>
    <row r="135" spans="1:16" ht="12.75" customHeight="1" thickBot="1" x14ac:dyDescent="0.25">
      <c r="A135" s="20" t="str">
        <f t="shared" si="18"/>
        <v> MVS 9.89 </v>
      </c>
      <c r="B135" s="6" t="str">
        <f t="shared" si="19"/>
        <v>I</v>
      </c>
      <c r="C135" s="20">
        <f t="shared" si="20"/>
        <v>44823.468000000001</v>
      </c>
      <c r="D135" t="str">
        <f t="shared" si="21"/>
        <v>vis</v>
      </c>
      <c r="E135" s="11">
        <f>VLOOKUP(C135,A!C$21:E$973,3,FALSE)</f>
        <v>-1236.9870386110765</v>
      </c>
      <c r="F135" s="6" t="s">
        <v>936</v>
      </c>
      <c r="G135" t="str">
        <f t="shared" si="22"/>
        <v>44823.468</v>
      </c>
      <c r="H135" s="20">
        <f t="shared" si="23"/>
        <v>1365</v>
      </c>
      <c r="I135" s="139" t="s">
        <v>392</v>
      </c>
      <c r="J135" s="140" t="s">
        <v>393</v>
      </c>
      <c r="K135" s="139">
        <v>1365</v>
      </c>
      <c r="L135" s="139" t="s">
        <v>394</v>
      </c>
      <c r="M135" s="140" t="s">
        <v>634</v>
      </c>
      <c r="N135" s="140"/>
      <c r="O135" s="141" t="s">
        <v>376</v>
      </c>
      <c r="P135" s="141" t="s">
        <v>384</v>
      </c>
    </row>
    <row r="136" spans="1:16" ht="12.75" customHeight="1" thickBot="1" x14ac:dyDescent="0.25">
      <c r="A136" s="20" t="str">
        <f t="shared" si="18"/>
        <v> MVS 9.89 </v>
      </c>
      <c r="B136" s="6" t="str">
        <f t="shared" si="19"/>
        <v>I</v>
      </c>
      <c r="C136" s="20">
        <f t="shared" si="20"/>
        <v>44823.474000000002</v>
      </c>
      <c r="D136" t="str">
        <f t="shared" si="21"/>
        <v>vis</v>
      </c>
      <c r="E136" s="11">
        <f>VLOOKUP(C136,A!C$21:E$973,3,FALSE)</f>
        <v>-1236.9842338542644</v>
      </c>
      <c r="F136" s="6" t="s">
        <v>936</v>
      </c>
      <c r="G136" t="str">
        <f t="shared" si="22"/>
        <v>44823.474</v>
      </c>
      <c r="H136" s="20">
        <f t="shared" si="23"/>
        <v>1365</v>
      </c>
      <c r="I136" s="139" t="s">
        <v>395</v>
      </c>
      <c r="J136" s="140" t="s">
        <v>396</v>
      </c>
      <c r="K136" s="139">
        <v>1365</v>
      </c>
      <c r="L136" s="139" t="s">
        <v>186</v>
      </c>
      <c r="M136" s="140" t="s">
        <v>634</v>
      </c>
      <c r="N136" s="140"/>
      <c r="O136" s="141" t="s">
        <v>370</v>
      </c>
      <c r="P136" s="141" t="s">
        <v>384</v>
      </c>
    </row>
    <row r="137" spans="1:16" ht="12.75" customHeight="1" thickBot="1" x14ac:dyDescent="0.25">
      <c r="A137" s="20" t="str">
        <f t="shared" si="18"/>
        <v> MVS 9.89 </v>
      </c>
      <c r="B137" s="6" t="str">
        <f t="shared" si="19"/>
        <v>I</v>
      </c>
      <c r="C137" s="20">
        <f t="shared" si="20"/>
        <v>44823.482000000004</v>
      </c>
      <c r="D137" t="str">
        <f t="shared" si="21"/>
        <v>vis</v>
      </c>
      <c r="E137" s="11">
        <f>VLOOKUP(C137,A!C$21:E$973,3,FALSE)</f>
        <v>-1236.9804941785151</v>
      </c>
      <c r="F137" s="6" t="s">
        <v>936</v>
      </c>
      <c r="G137" t="str">
        <f t="shared" si="22"/>
        <v>44823.482</v>
      </c>
      <c r="H137" s="20">
        <f t="shared" si="23"/>
        <v>1365</v>
      </c>
      <c r="I137" s="139" t="s">
        <v>397</v>
      </c>
      <c r="J137" s="140" t="s">
        <v>398</v>
      </c>
      <c r="K137" s="139">
        <v>1365</v>
      </c>
      <c r="L137" s="139" t="s">
        <v>220</v>
      </c>
      <c r="M137" s="140" t="s">
        <v>634</v>
      </c>
      <c r="N137" s="140"/>
      <c r="O137" s="141" t="s">
        <v>363</v>
      </c>
      <c r="P137" s="141" t="s">
        <v>384</v>
      </c>
    </row>
    <row r="138" spans="1:16" ht="12.75" customHeight="1" thickBot="1" x14ac:dyDescent="0.25">
      <c r="A138" s="20" t="str">
        <f t="shared" si="18"/>
        <v> BRNO 32 </v>
      </c>
      <c r="B138" s="6" t="str">
        <f t="shared" si="19"/>
        <v>I</v>
      </c>
      <c r="C138" s="20">
        <f t="shared" si="20"/>
        <v>49925.480600000003</v>
      </c>
      <c r="D138" t="str">
        <f t="shared" si="21"/>
        <v>vis</v>
      </c>
      <c r="E138" s="11">
        <f>VLOOKUP(C138,A!C$21:E$973,3,FALSE)</f>
        <v>1147.9970600539116</v>
      </c>
      <c r="F138" s="6" t="s">
        <v>936</v>
      </c>
      <c r="G138" t="str">
        <f t="shared" si="22"/>
        <v>49925.4806</v>
      </c>
      <c r="H138" s="20">
        <f t="shared" si="23"/>
        <v>3750</v>
      </c>
      <c r="I138" s="139" t="s">
        <v>533</v>
      </c>
      <c r="J138" s="140" t="s">
        <v>534</v>
      </c>
      <c r="K138" s="139">
        <v>3750</v>
      </c>
      <c r="L138" s="139" t="s">
        <v>535</v>
      </c>
      <c r="M138" s="140" t="s">
        <v>634</v>
      </c>
      <c r="N138" s="140"/>
      <c r="O138" s="141" t="s">
        <v>975</v>
      </c>
      <c r="P138" s="141" t="s">
        <v>976</v>
      </c>
    </row>
    <row r="139" spans="1:16" ht="12.75" customHeight="1" thickBot="1" x14ac:dyDescent="0.25">
      <c r="A139" s="20" t="str">
        <f t="shared" ref="A139:A170" si="24">P139</f>
        <v> AOEB 12 </v>
      </c>
      <c r="B139" s="6" t="str">
        <f t="shared" ref="B139:B170" si="25">IF(H139=INT(H139),"I","II")</f>
        <v>I</v>
      </c>
      <c r="C139" s="20">
        <f t="shared" ref="C139:C170" si="26">1*G139</f>
        <v>49929.769</v>
      </c>
      <c r="D139" t="str">
        <f t="shared" ref="D139:D170" si="27">VLOOKUP(F139,I$1:J$5,2,FALSE)</f>
        <v>vis</v>
      </c>
      <c r="E139" s="11">
        <f>VLOOKUP(C139,A!C$21:E$973,3,FALSE)</f>
        <v>1150.0017132389526</v>
      </c>
      <c r="F139" s="6" t="s">
        <v>936</v>
      </c>
      <c r="G139" t="str">
        <f t="shared" ref="G139:G170" si="28">MID(I139,3,LEN(I139)-3)</f>
        <v>49929.769</v>
      </c>
      <c r="H139" s="20">
        <f t="shared" ref="H139:H170" si="29">1*K139</f>
        <v>3752</v>
      </c>
      <c r="I139" s="139" t="s">
        <v>536</v>
      </c>
      <c r="J139" s="140" t="s">
        <v>537</v>
      </c>
      <c r="K139" s="139">
        <v>3752</v>
      </c>
      <c r="L139" s="139" t="s">
        <v>538</v>
      </c>
      <c r="M139" s="140" t="s">
        <v>634</v>
      </c>
      <c r="N139" s="140"/>
      <c r="O139" s="141" t="s">
        <v>697</v>
      </c>
      <c r="P139" s="141" t="s">
        <v>658</v>
      </c>
    </row>
    <row r="140" spans="1:16" ht="12.75" customHeight="1" thickBot="1" x14ac:dyDescent="0.25">
      <c r="A140" s="20" t="str">
        <f t="shared" si="24"/>
        <v> AOEB 12 </v>
      </c>
      <c r="B140" s="6" t="str">
        <f t="shared" si="25"/>
        <v>I</v>
      </c>
      <c r="C140" s="20">
        <f t="shared" si="26"/>
        <v>49951.152999999998</v>
      </c>
      <c r="D140" t="str">
        <f t="shared" si="27"/>
        <v>vis</v>
      </c>
      <c r="E140" s="11">
        <f>VLOOKUP(C140,A!C$21:E$973,3,FALSE)</f>
        <v>1159.9978665149849</v>
      </c>
      <c r="F140" s="6" t="s">
        <v>936</v>
      </c>
      <c r="G140" t="str">
        <f t="shared" si="28"/>
        <v>49951.153</v>
      </c>
      <c r="H140" s="20">
        <f t="shared" si="29"/>
        <v>3762</v>
      </c>
      <c r="I140" s="139" t="s">
        <v>539</v>
      </c>
      <c r="J140" s="140" t="s">
        <v>540</v>
      </c>
      <c r="K140" s="139">
        <v>3762</v>
      </c>
      <c r="L140" s="139" t="s">
        <v>523</v>
      </c>
      <c r="M140" s="140" t="s">
        <v>636</v>
      </c>
      <c r="N140" s="140" t="s">
        <v>977</v>
      </c>
      <c r="O140" s="141" t="s">
        <v>735</v>
      </c>
      <c r="P140" s="141" t="s">
        <v>658</v>
      </c>
    </row>
    <row r="141" spans="1:16" ht="12.75" customHeight="1" thickBot="1" x14ac:dyDescent="0.25">
      <c r="A141" s="20" t="str">
        <f t="shared" si="24"/>
        <v> AOEB 12 </v>
      </c>
      <c r="B141" s="6" t="str">
        <f t="shared" si="25"/>
        <v>I</v>
      </c>
      <c r="C141" s="20">
        <f t="shared" si="26"/>
        <v>49989.661999999997</v>
      </c>
      <c r="D141" t="str">
        <f t="shared" si="27"/>
        <v>vis</v>
      </c>
      <c r="E141" s="11">
        <f>VLOOKUP(C141,A!C$21:E$973,3,FALSE)</f>
        <v>1177.9992631903842</v>
      </c>
      <c r="F141" s="6" t="s">
        <v>936</v>
      </c>
      <c r="G141" t="str">
        <f t="shared" si="28"/>
        <v>49989.662</v>
      </c>
      <c r="H141" s="20">
        <f t="shared" si="29"/>
        <v>3780</v>
      </c>
      <c r="I141" s="139" t="s">
        <v>541</v>
      </c>
      <c r="J141" s="140" t="s">
        <v>542</v>
      </c>
      <c r="K141" s="139">
        <v>3780</v>
      </c>
      <c r="L141" s="139" t="s">
        <v>543</v>
      </c>
      <c r="M141" s="140" t="s">
        <v>634</v>
      </c>
      <c r="N141" s="140"/>
      <c r="O141" s="141" t="s">
        <v>697</v>
      </c>
      <c r="P141" s="141" t="s">
        <v>658</v>
      </c>
    </row>
    <row r="142" spans="1:16" ht="12.75" customHeight="1" thickBot="1" x14ac:dyDescent="0.25">
      <c r="A142" s="20" t="str">
        <f t="shared" si="24"/>
        <v> AOEB 12 </v>
      </c>
      <c r="B142" s="6" t="str">
        <f t="shared" si="25"/>
        <v>I</v>
      </c>
      <c r="C142" s="20">
        <f t="shared" si="26"/>
        <v>51020.773000000001</v>
      </c>
      <c r="D142" t="str">
        <f t="shared" si="27"/>
        <v>vis</v>
      </c>
      <c r="E142" s="11">
        <f>VLOOKUP(C142,A!C$21:E$973,3,FALSE)</f>
        <v>1660.0018632934423</v>
      </c>
      <c r="F142" s="6" t="s">
        <v>936</v>
      </c>
      <c r="G142" t="str">
        <f t="shared" si="28"/>
        <v>51020.773</v>
      </c>
      <c r="H142" s="20">
        <f t="shared" si="29"/>
        <v>4262</v>
      </c>
      <c r="I142" s="139" t="s">
        <v>544</v>
      </c>
      <c r="J142" s="140" t="s">
        <v>545</v>
      </c>
      <c r="K142" s="139">
        <v>4262</v>
      </c>
      <c r="L142" s="139" t="s">
        <v>546</v>
      </c>
      <c r="M142" s="140" t="s">
        <v>634</v>
      </c>
      <c r="N142" s="140"/>
      <c r="O142" s="141" t="s">
        <v>704</v>
      </c>
      <c r="P142" s="141" t="s">
        <v>658</v>
      </c>
    </row>
    <row r="143" spans="1:16" ht="12.75" customHeight="1" thickBot="1" x14ac:dyDescent="0.25">
      <c r="A143" s="20" t="str">
        <f t="shared" si="24"/>
        <v> BBS 123 </v>
      </c>
      <c r="B143" s="6" t="str">
        <f t="shared" si="25"/>
        <v>I</v>
      </c>
      <c r="C143" s="20">
        <f t="shared" si="26"/>
        <v>51724.546999999999</v>
      </c>
      <c r="D143" t="str">
        <f t="shared" si="27"/>
        <v>vis</v>
      </c>
      <c r="E143" s="11">
        <f>VLOOKUP(C143,A!C$21:E$973,3,FALSE)</f>
        <v>1988.9876833311755</v>
      </c>
      <c r="F143" s="6" t="s">
        <v>936</v>
      </c>
      <c r="G143" t="str">
        <f t="shared" si="28"/>
        <v>51724.547</v>
      </c>
      <c r="H143" s="20">
        <f t="shared" si="29"/>
        <v>4591</v>
      </c>
      <c r="I143" s="139" t="s">
        <v>551</v>
      </c>
      <c r="J143" s="140" t="s">
        <v>552</v>
      </c>
      <c r="K143" s="139">
        <v>4591</v>
      </c>
      <c r="L143" s="139" t="s">
        <v>553</v>
      </c>
      <c r="M143" s="140" t="s">
        <v>634</v>
      </c>
      <c r="N143" s="140"/>
      <c r="O143" s="141" t="s">
        <v>699</v>
      </c>
      <c r="P143" s="141" t="s">
        <v>554</v>
      </c>
    </row>
    <row r="144" spans="1:16" ht="12.75" customHeight="1" thickBot="1" x14ac:dyDescent="0.25">
      <c r="A144" s="20" t="str">
        <f t="shared" si="24"/>
        <v> AOEB 12 </v>
      </c>
      <c r="B144" s="6" t="str">
        <f t="shared" si="25"/>
        <v>I</v>
      </c>
      <c r="C144" s="20">
        <f t="shared" si="26"/>
        <v>51771.623099999997</v>
      </c>
      <c r="D144" t="str">
        <f t="shared" si="27"/>
        <v>vis</v>
      </c>
      <c r="E144" s="11">
        <f>VLOOKUP(C144,A!C$21:E$973,3,FALSE)</f>
        <v>2010.9938520198141</v>
      </c>
      <c r="F144" s="6" t="s">
        <v>936</v>
      </c>
      <c r="G144" t="str">
        <f t="shared" si="28"/>
        <v>51771.6231</v>
      </c>
      <c r="H144" s="20">
        <f t="shared" si="29"/>
        <v>4613</v>
      </c>
      <c r="I144" s="139" t="s">
        <v>555</v>
      </c>
      <c r="J144" s="140" t="s">
        <v>556</v>
      </c>
      <c r="K144" s="139">
        <v>4613</v>
      </c>
      <c r="L144" s="139" t="s">
        <v>557</v>
      </c>
      <c r="M144" s="140" t="s">
        <v>636</v>
      </c>
      <c r="N144" s="140" t="s">
        <v>977</v>
      </c>
      <c r="O144" s="141" t="s">
        <v>655</v>
      </c>
      <c r="P144" s="141" t="s">
        <v>658</v>
      </c>
    </row>
    <row r="145" spans="1:16" ht="12.75" customHeight="1" thickBot="1" x14ac:dyDescent="0.25">
      <c r="A145" s="20" t="str">
        <f t="shared" si="24"/>
        <v>VSB 40 </v>
      </c>
      <c r="B145" s="6" t="str">
        <f t="shared" si="25"/>
        <v>I</v>
      </c>
      <c r="C145" s="20">
        <f t="shared" si="26"/>
        <v>52501.088900000002</v>
      </c>
      <c r="D145" t="str">
        <f t="shared" si="27"/>
        <v>vis</v>
      </c>
      <c r="E145" s="11">
        <f>VLOOKUP(C145,A!C$21:E$973,3,FALSE)</f>
        <v>2351.9895472323165</v>
      </c>
      <c r="F145" s="6" t="s">
        <v>936</v>
      </c>
      <c r="G145" t="str">
        <f t="shared" si="28"/>
        <v>52501.0889</v>
      </c>
      <c r="H145" s="20">
        <f t="shared" si="29"/>
        <v>4954</v>
      </c>
      <c r="I145" s="139" t="s">
        <v>569</v>
      </c>
      <c r="J145" s="140" t="s">
        <v>570</v>
      </c>
      <c r="K145" s="139">
        <v>4954</v>
      </c>
      <c r="L145" s="139" t="s">
        <v>571</v>
      </c>
      <c r="M145" s="140" t="s">
        <v>963</v>
      </c>
      <c r="N145" s="140" t="s">
        <v>740</v>
      </c>
      <c r="O145" s="141" t="s">
        <v>572</v>
      </c>
      <c r="P145" s="142" t="s">
        <v>654</v>
      </c>
    </row>
    <row r="146" spans="1:16" ht="12.75" customHeight="1" thickBot="1" x14ac:dyDescent="0.25">
      <c r="A146" s="20" t="str">
        <f t="shared" si="24"/>
        <v> AOEB 12 </v>
      </c>
      <c r="B146" s="6" t="str">
        <f t="shared" si="25"/>
        <v>I</v>
      </c>
      <c r="C146" s="20">
        <f t="shared" si="26"/>
        <v>53232.707999999999</v>
      </c>
      <c r="D146" t="str">
        <f t="shared" si="27"/>
        <v>vis</v>
      </c>
      <c r="E146" s="11">
        <f>VLOOKUP(C146,A!C$21:E$973,3,FALSE)</f>
        <v>2693.9918229184996</v>
      </c>
      <c r="F146" s="6" t="s">
        <v>936</v>
      </c>
      <c r="G146" t="str">
        <f t="shared" si="28"/>
        <v>53232.708</v>
      </c>
      <c r="H146" s="20">
        <f t="shared" si="29"/>
        <v>5296</v>
      </c>
      <c r="I146" s="139" t="s">
        <v>585</v>
      </c>
      <c r="J146" s="140" t="s">
        <v>586</v>
      </c>
      <c r="K146" s="139">
        <v>5296</v>
      </c>
      <c r="L146" s="139" t="s">
        <v>587</v>
      </c>
      <c r="M146" s="140" t="s">
        <v>634</v>
      </c>
      <c r="N146" s="140"/>
      <c r="O146" s="141" t="s">
        <v>704</v>
      </c>
      <c r="P146" s="141" t="s">
        <v>658</v>
      </c>
    </row>
    <row r="147" spans="1:16" ht="12.75" customHeight="1" thickBot="1" x14ac:dyDescent="0.25">
      <c r="A147" s="20" t="str">
        <f t="shared" si="24"/>
        <v>VSB 43 </v>
      </c>
      <c r="B147" s="6" t="str">
        <f t="shared" si="25"/>
        <v>I</v>
      </c>
      <c r="C147" s="20">
        <f t="shared" si="26"/>
        <v>53313.983999999997</v>
      </c>
      <c r="D147" t="str">
        <f t="shared" si="27"/>
        <v>vis</v>
      </c>
      <c r="E147" s="11">
        <f>VLOOKUP(C147,A!C$21:E$973,3,FALSE)</f>
        <v>2731.9850586864964</v>
      </c>
      <c r="F147" s="6" t="s">
        <v>936</v>
      </c>
      <c r="G147" t="str">
        <f t="shared" si="28"/>
        <v>53313.984</v>
      </c>
      <c r="H147" s="20">
        <f t="shared" si="29"/>
        <v>5334</v>
      </c>
      <c r="I147" s="139" t="s">
        <v>588</v>
      </c>
      <c r="J147" s="140" t="s">
        <v>589</v>
      </c>
      <c r="K147" s="139">
        <v>5334</v>
      </c>
      <c r="L147" s="139" t="s">
        <v>575</v>
      </c>
      <c r="M147" s="140" t="s">
        <v>634</v>
      </c>
      <c r="N147" s="140"/>
      <c r="O147" s="141" t="s">
        <v>590</v>
      </c>
      <c r="P147" s="142" t="s">
        <v>591</v>
      </c>
    </row>
    <row r="148" spans="1:16" ht="12.75" customHeight="1" thickBot="1" x14ac:dyDescent="0.25">
      <c r="A148" s="20" t="str">
        <f t="shared" si="24"/>
        <v> AOEB 12 </v>
      </c>
      <c r="B148" s="6" t="str">
        <f t="shared" si="25"/>
        <v>I</v>
      </c>
      <c r="C148" s="20">
        <f t="shared" si="26"/>
        <v>53645.562700000002</v>
      </c>
      <c r="D148" t="str">
        <f t="shared" si="27"/>
        <v>vis</v>
      </c>
      <c r="E148" s="11">
        <f>VLOOKUP(C148,A!C$21:E$973,3,FALSE)</f>
        <v>2886.9846615796805</v>
      </c>
      <c r="F148" s="6" t="s">
        <v>936</v>
      </c>
      <c r="G148" t="str">
        <f t="shared" si="28"/>
        <v>53645.5627</v>
      </c>
      <c r="H148" s="20">
        <f t="shared" si="29"/>
        <v>5489</v>
      </c>
      <c r="I148" s="139" t="s">
        <v>602</v>
      </c>
      <c r="J148" s="140" t="s">
        <v>603</v>
      </c>
      <c r="K148" s="139">
        <v>5489</v>
      </c>
      <c r="L148" s="139" t="s">
        <v>604</v>
      </c>
      <c r="M148" s="140" t="s">
        <v>636</v>
      </c>
      <c r="N148" s="140" t="s">
        <v>977</v>
      </c>
      <c r="O148" s="141" t="s">
        <v>704</v>
      </c>
      <c r="P148" s="141" t="s">
        <v>658</v>
      </c>
    </row>
    <row r="149" spans="1:16" ht="12.75" customHeight="1" thickBot="1" x14ac:dyDescent="0.25">
      <c r="A149" s="20" t="str">
        <f t="shared" si="24"/>
        <v> AOEB 2 </v>
      </c>
      <c r="B149" s="6" t="str">
        <f t="shared" si="25"/>
        <v>I</v>
      </c>
      <c r="C149" s="20">
        <f t="shared" si="26"/>
        <v>47478.214</v>
      </c>
      <c r="D149" t="str">
        <f t="shared" si="27"/>
        <v>vis</v>
      </c>
      <c r="E149" s="11">
        <f>VLOOKUP(C149,A!C$21:E$973,3,FALSE)</f>
        <v>3.9991157536693773</v>
      </c>
      <c r="F149" s="6" t="s">
        <v>936</v>
      </c>
      <c r="G149" t="str">
        <f t="shared" si="28"/>
        <v>47478.214</v>
      </c>
      <c r="H149" s="20">
        <f t="shared" si="29"/>
        <v>2606</v>
      </c>
      <c r="I149" s="139" t="s">
        <v>473</v>
      </c>
      <c r="J149" s="140" t="s">
        <v>474</v>
      </c>
      <c r="K149" s="139">
        <v>2606</v>
      </c>
      <c r="L149" s="139" t="s">
        <v>475</v>
      </c>
      <c r="M149" s="140" t="s">
        <v>634</v>
      </c>
      <c r="N149" s="140"/>
      <c r="O149" s="141" t="s">
        <v>704</v>
      </c>
      <c r="P149" s="141" t="s">
        <v>337</v>
      </c>
    </row>
    <row r="150" spans="1:16" ht="12.75" customHeight="1" thickBot="1" x14ac:dyDescent="0.25">
      <c r="A150" s="20" t="str">
        <f t="shared" si="24"/>
        <v> AOEB 2 </v>
      </c>
      <c r="B150" s="6" t="str">
        <f t="shared" si="25"/>
        <v>I</v>
      </c>
      <c r="C150" s="20">
        <f t="shared" si="26"/>
        <v>47717.81</v>
      </c>
      <c r="D150" t="str">
        <f t="shared" si="27"/>
        <v>vis</v>
      </c>
      <c r="E150" s="11">
        <f>VLOOKUP(C150,A!C$21:E$973,3,FALSE)</f>
        <v>116.00053458664733</v>
      </c>
      <c r="F150" s="6" t="s">
        <v>936</v>
      </c>
      <c r="G150" t="str">
        <f t="shared" si="28"/>
        <v>47717.810</v>
      </c>
      <c r="H150" s="20">
        <f t="shared" si="29"/>
        <v>2718</v>
      </c>
      <c r="I150" s="139" t="s">
        <v>476</v>
      </c>
      <c r="J150" s="140" t="s">
        <v>477</v>
      </c>
      <c r="K150" s="139">
        <v>2718</v>
      </c>
      <c r="L150" s="139" t="s">
        <v>199</v>
      </c>
      <c r="M150" s="140" t="s">
        <v>634</v>
      </c>
      <c r="N150" s="140"/>
      <c r="O150" s="141" t="s">
        <v>697</v>
      </c>
      <c r="P150" s="141" t="s">
        <v>337</v>
      </c>
    </row>
    <row r="151" spans="1:16" ht="12.75" customHeight="1" thickBot="1" x14ac:dyDescent="0.25">
      <c r="A151" s="20" t="str">
        <f t="shared" si="24"/>
        <v> AOEB 2 </v>
      </c>
      <c r="B151" s="6" t="str">
        <f t="shared" si="25"/>
        <v>I</v>
      </c>
      <c r="C151" s="20">
        <f t="shared" si="26"/>
        <v>47732.792000000001</v>
      </c>
      <c r="D151" t="str">
        <f t="shared" si="27"/>
        <v>vis</v>
      </c>
      <c r="E151" s="11">
        <f>VLOOKUP(C151,A!C$21:E$973,3,FALSE)</f>
        <v>123.00401234485739</v>
      </c>
      <c r="F151" s="6" t="s">
        <v>936</v>
      </c>
      <c r="G151" t="str">
        <f t="shared" si="28"/>
        <v>47732.792</v>
      </c>
      <c r="H151" s="20">
        <f t="shared" si="29"/>
        <v>2725</v>
      </c>
      <c r="I151" s="139" t="s">
        <v>478</v>
      </c>
      <c r="J151" s="140" t="s">
        <v>479</v>
      </c>
      <c r="K151" s="139">
        <v>2725</v>
      </c>
      <c r="L151" s="139" t="s">
        <v>480</v>
      </c>
      <c r="M151" s="140" t="s">
        <v>634</v>
      </c>
      <c r="N151" s="140"/>
      <c r="O151" s="141" t="s">
        <v>726</v>
      </c>
      <c r="P151" s="141" t="s">
        <v>337</v>
      </c>
    </row>
    <row r="152" spans="1:16" ht="12.75" customHeight="1" thickBot="1" x14ac:dyDescent="0.25">
      <c r="A152" s="20" t="str">
        <f t="shared" si="24"/>
        <v> BBS 93 </v>
      </c>
      <c r="B152" s="6" t="str">
        <f t="shared" si="25"/>
        <v>I</v>
      </c>
      <c r="C152" s="20">
        <f t="shared" si="26"/>
        <v>47743.472000000002</v>
      </c>
      <c r="D152" t="str">
        <f t="shared" si="27"/>
        <v>vis</v>
      </c>
      <c r="E152" s="11">
        <f>VLOOKUP(C152,A!C$21:E$973,3,FALSE)</f>
        <v>127.99647946925116</v>
      </c>
      <c r="F152" s="6" t="s">
        <v>936</v>
      </c>
      <c r="G152" t="str">
        <f t="shared" si="28"/>
        <v>47743.472</v>
      </c>
      <c r="H152" s="20">
        <f t="shared" si="29"/>
        <v>2730</v>
      </c>
      <c r="I152" s="139" t="s">
        <v>481</v>
      </c>
      <c r="J152" s="140" t="s">
        <v>482</v>
      </c>
      <c r="K152" s="139">
        <v>2730</v>
      </c>
      <c r="L152" s="139" t="s">
        <v>475</v>
      </c>
      <c r="M152" s="140" t="s">
        <v>634</v>
      </c>
      <c r="N152" s="140"/>
      <c r="O152" s="141" t="s">
        <v>637</v>
      </c>
      <c r="P152" s="141" t="s">
        <v>483</v>
      </c>
    </row>
    <row r="153" spans="1:16" ht="12.75" customHeight="1" thickBot="1" x14ac:dyDescent="0.25">
      <c r="A153" s="20" t="str">
        <f t="shared" si="24"/>
        <v> BBS 92 </v>
      </c>
      <c r="B153" s="6" t="str">
        <f t="shared" si="25"/>
        <v>I</v>
      </c>
      <c r="C153" s="20">
        <f t="shared" si="26"/>
        <v>47743.483</v>
      </c>
      <c r="D153" t="str">
        <f t="shared" si="27"/>
        <v>vis</v>
      </c>
      <c r="E153" s="11">
        <f>VLOOKUP(C153,A!C$21:E$973,3,FALSE)</f>
        <v>128.00162152340485</v>
      </c>
      <c r="F153" s="6" t="s">
        <v>936</v>
      </c>
      <c r="G153" t="str">
        <f t="shared" si="28"/>
        <v>47743.483</v>
      </c>
      <c r="H153" s="20">
        <f t="shared" si="29"/>
        <v>2730</v>
      </c>
      <c r="I153" s="139" t="s">
        <v>484</v>
      </c>
      <c r="J153" s="140" t="s">
        <v>485</v>
      </c>
      <c r="K153" s="139">
        <v>2730</v>
      </c>
      <c r="L153" s="139" t="s">
        <v>486</v>
      </c>
      <c r="M153" s="140" t="s">
        <v>634</v>
      </c>
      <c r="N153" s="140"/>
      <c r="O153" s="141" t="s">
        <v>971</v>
      </c>
      <c r="P153" s="141" t="s">
        <v>487</v>
      </c>
    </row>
    <row r="154" spans="1:16" ht="12.75" customHeight="1" thickBot="1" x14ac:dyDescent="0.25">
      <c r="A154" s="20" t="str">
        <f t="shared" si="24"/>
        <v> BBS 92 </v>
      </c>
      <c r="B154" s="6" t="str">
        <f t="shared" si="25"/>
        <v>I</v>
      </c>
      <c r="C154" s="20">
        <f t="shared" si="26"/>
        <v>47743.485000000001</v>
      </c>
      <c r="D154" t="str">
        <f t="shared" si="27"/>
        <v>vis</v>
      </c>
      <c r="E154" s="11">
        <f>VLOOKUP(C154,A!C$21:E$973,3,FALSE)</f>
        <v>128.00255644234218</v>
      </c>
      <c r="F154" s="6" t="s">
        <v>936</v>
      </c>
      <c r="G154" t="str">
        <f t="shared" si="28"/>
        <v>47743.485</v>
      </c>
      <c r="H154" s="20">
        <f t="shared" si="29"/>
        <v>2730</v>
      </c>
      <c r="I154" s="139" t="s">
        <v>488</v>
      </c>
      <c r="J154" s="140" t="s">
        <v>489</v>
      </c>
      <c r="K154" s="139">
        <v>2730</v>
      </c>
      <c r="L154" s="139" t="s">
        <v>490</v>
      </c>
      <c r="M154" s="140" t="s">
        <v>634</v>
      </c>
      <c r="N154" s="140"/>
      <c r="O154" s="141" t="s">
        <v>699</v>
      </c>
      <c r="P154" s="141" t="s">
        <v>487</v>
      </c>
    </row>
    <row r="155" spans="1:16" ht="12.75" customHeight="1" thickBot="1" x14ac:dyDescent="0.25">
      <c r="A155" s="20" t="str">
        <f t="shared" si="24"/>
        <v> AOEB 2 </v>
      </c>
      <c r="B155" s="6" t="str">
        <f t="shared" si="25"/>
        <v>I</v>
      </c>
      <c r="C155" s="20">
        <f t="shared" si="26"/>
        <v>47747.758000000002</v>
      </c>
      <c r="D155" t="str">
        <f t="shared" si="27"/>
        <v>vis</v>
      </c>
      <c r="E155" s="11">
        <f>VLOOKUP(C155,A!C$21:E$973,3,FALSE)</f>
        <v>130.00001075156871</v>
      </c>
      <c r="F155" s="6" t="s">
        <v>936</v>
      </c>
      <c r="G155" t="str">
        <f t="shared" si="28"/>
        <v>47747.758</v>
      </c>
      <c r="H155" s="20">
        <f t="shared" si="29"/>
        <v>2732</v>
      </c>
      <c r="I155" s="139" t="s">
        <v>491</v>
      </c>
      <c r="J155" s="140" t="s">
        <v>492</v>
      </c>
      <c r="K155" s="139">
        <v>2732</v>
      </c>
      <c r="L155" s="139" t="s">
        <v>199</v>
      </c>
      <c r="M155" s="140" t="s">
        <v>634</v>
      </c>
      <c r="N155" s="140"/>
      <c r="O155" s="141" t="s">
        <v>697</v>
      </c>
      <c r="P155" s="141" t="s">
        <v>337</v>
      </c>
    </row>
    <row r="156" spans="1:16" ht="12.75" customHeight="1" thickBot="1" x14ac:dyDescent="0.25">
      <c r="A156" s="20" t="str">
        <f t="shared" si="24"/>
        <v> BBS 93 </v>
      </c>
      <c r="B156" s="6" t="str">
        <f t="shared" si="25"/>
        <v>I</v>
      </c>
      <c r="C156" s="20">
        <f t="shared" si="26"/>
        <v>47803.377</v>
      </c>
      <c r="D156" t="str">
        <f t="shared" si="27"/>
        <v>vis</v>
      </c>
      <c r="E156" s="11">
        <f>VLOOKUP(C156,A!C$21:E$973,3,FALSE)</f>
        <v>155.99963893430683</v>
      </c>
      <c r="F156" s="6" t="s">
        <v>936</v>
      </c>
      <c r="G156" t="str">
        <f t="shared" si="28"/>
        <v>47803.377</v>
      </c>
      <c r="H156" s="20">
        <f t="shared" si="29"/>
        <v>2758</v>
      </c>
      <c r="I156" s="139" t="s">
        <v>493</v>
      </c>
      <c r="J156" s="140" t="s">
        <v>494</v>
      </c>
      <c r="K156" s="139">
        <v>2758</v>
      </c>
      <c r="L156" s="139" t="s">
        <v>199</v>
      </c>
      <c r="M156" s="140" t="s">
        <v>634</v>
      </c>
      <c r="N156" s="140"/>
      <c r="O156" s="141" t="s">
        <v>971</v>
      </c>
      <c r="P156" s="141" t="s">
        <v>483</v>
      </c>
    </row>
    <row r="157" spans="1:16" ht="12.75" customHeight="1" thickBot="1" x14ac:dyDescent="0.25">
      <c r="A157" s="20" t="str">
        <f t="shared" si="24"/>
        <v> AOEB 2 </v>
      </c>
      <c r="B157" s="6" t="str">
        <f t="shared" si="25"/>
        <v>I</v>
      </c>
      <c r="C157" s="20">
        <f t="shared" si="26"/>
        <v>47807.650999999998</v>
      </c>
      <c r="D157" t="str">
        <f t="shared" si="27"/>
        <v>vis</v>
      </c>
      <c r="E157" s="11">
        <f>VLOOKUP(C157,A!C$21:E$973,3,FALSE)</f>
        <v>157.99756070300032</v>
      </c>
      <c r="F157" s="6" t="s">
        <v>936</v>
      </c>
      <c r="G157" t="str">
        <f t="shared" si="28"/>
        <v>47807.651</v>
      </c>
      <c r="H157" s="20">
        <f t="shared" si="29"/>
        <v>2760</v>
      </c>
      <c r="I157" s="139" t="s">
        <v>495</v>
      </c>
      <c r="J157" s="140" t="s">
        <v>496</v>
      </c>
      <c r="K157" s="139">
        <v>2760</v>
      </c>
      <c r="L157" s="139" t="s">
        <v>455</v>
      </c>
      <c r="M157" s="140" t="s">
        <v>634</v>
      </c>
      <c r="N157" s="140"/>
      <c r="O157" s="141" t="s">
        <v>472</v>
      </c>
      <c r="P157" s="141" t="s">
        <v>337</v>
      </c>
    </row>
    <row r="158" spans="1:16" ht="12.75" customHeight="1" thickBot="1" x14ac:dyDescent="0.25">
      <c r="A158" s="20" t="str">
        <f t="shared" si="24"/>
        <v> BBS 96 </v>
      </c>
      <c r="B158" s="6" t="str">
        <f t="shared" si="25"/>
        <v>I</v>
      </c>
      <c r="C158" s="20">
        <f t="shared" si="26"/>
        <v>48096.47</v>
      </c>
      <c r="D158" t="str">
        <f t="shared" si="27"/>
        <v>vis</v>
      </c>
      <c r="E158" s="11">
        <f>VLOOKUP(C158,A!C$21:E$973,3,FALSE)</f>
        <v>293.00873695770622</v>
      </c>
      <c r="F158" s="6" t="s">
        <v>936</v>
      </c>
      <c r="G158" t="str">
        <f t="shared" si="28"/>
        <v>48096.470</v>
      </c>
      <c r="H158" s="20">
        <f t="shared" si="29"/>
        <v>2895</v>
      </c>
      <c r="I158" s="139" t="s">
        <v>497</v>
      </c>
      <c r="J158" s="140" t="s">
        <v>498</v>
      </c>
      <c r="K158" s="139">
        <v>2895</v>
      </c>
      <c r="L158" s="139" t="s">
        <v>499</v>
      </c>
      <c r="M158" s="140" t="s">
        <v>634</v>
      </c>
      <c r="N158" s="140"/>
      <c r="O158" s="141" t="s">
        <v>699</v>
      </c>
      <c r="P158" s="141" t="s">
        <v>500</v>
      </c>
    </row>
    <row r="159" spans="1:16" ht="12.75" customHeight="1" thickBot="1" x14ac:dyDescent="0.25">
      <c r="A159" s="20" t="str">
        <f t="shared" si="24"/>
        <v> BBS 96 </v>
      </c>
      <c r="B159" s="6" t="str">
        <f t="shared" si="25"/>
        <v>I</v>
      </c>
      <c r="C159" s="20">
        <f t="shared" si="26"/>
        <v>48126.402000000002</v>
      </c>
      <c r="D159" t="str">
        <f t="shared" si="27"/>
        <v>vis</v>
      </c>
      <c r="E159" s="11">
        <f>VLOOKUP(C159,A!C$21:E$973,3,FALSE)</f>
        <v>307.00073377112886</v>
      </c>
      <c r="F159" s="6" t="s">
        <v>936</v>
      </c>
      <c r="G159" t="str">
        <f t="shared" si="28"/>
        <v>48126.402</v>
      </c>
      <c r="H159" s="20">
        <f t="shared" si="29"/>
        <v>2909</v>
      </c>
      <c r="I159" s="139" t="s">
        <v>501</v>
      </c>
      <c r="J159" s="140" t="s">
        <v>502</v>
      </c>
      <c r="K159" s="139">
        <v>2909</v>
      </c>
      <c r="L159" s="139" t="s">
        <v>480</v>
      </c>
      <c r="M159" s="140" t="s">
        <v>634</v>
      </c>
      <c r="N159" s="140"/>
      <c r="O159" s="141" t="s">
        <v>971</v>
      </c>
      <c r="P159" s="141" t="s">
        <v>500</v>
      </c>
    </row>
    <row r="160" spans="1:16" ht="12.75" customHeight="1" thickBot="1" x14ac:dyDescent="0.25">
      <c r="A160" s="20" t="str">
        <f t="shared" si="24"/>
        <v> AOEB 2 </v>
      </c>
      <c r="B160" s="6" t="str">
        <f t="shared" si="25"/>
        <v>I</v>
      </c>
      <c r="C160" s="20">
        <f t="shared" si="26"/>
        <v>48160.627</v>
      </c>
      <c r="D160" t="str">
        <f t="shared" si="27"/>
        <v>vis</v>
      </c>
      <c r="E160" s="11">
        <f>VLOOKUP(C160,A!C$21:E$973,3,FALSE)</f>
        <v>322.99953408314803</v>
      </c>
      <c r="F160" s="6" t="s">
        <v>936</v>
      </c>
      <c r="G160" t="str">
        <f t="shared" si="28"/>
        <v>48160.627</v>
      </c>
      <c r="H160" s="20">
        <f t="shared" si="29"/>
        <v>2925</v>
      </c>
      <c r="I160" s="139" t="s">
        <v>503</v>
      </c>
      <c r="J160" s="140" t="s">
        <v>504</v>
      </c>
      <c r="K160" s="139">
        <v>2925</v>
      </c>
      <c r="L160" s="139" t="s">
        <v>505</v>
      </c>
      <c r="M160" s="140" t="s">
        <v>634</v>
      </c>
      <c r="N160" s="140"/>
      <c r="O160" s="141" t="s">
        <v>697</v>
      </c>
      <c r="P160" s="141" t="s">
        <v>337</v>
      </c>
    </row>
    <row r="161" spans="1:16" ht="12.75" customHeight="1" thickBot="1" x14ac:dyDescent="0.25">
      <c r="A161" s="20" t="str">
        <f t="shared" si="24"/>
        <v> BBS 99 </v>
      </c>
      <c r="B161" s="6" t="str">
        <f t="shared" si="25"/>
        <v>I</v>
      </c>
      <c r="C161" s="20">
        <f t="shared" si="26"/>
        <v>48496.485999999997</v>
      </c>
      <c r="D161" t="str">
        <f t="shared" si="27"/>
        <v>vis</v>
      </c>
      <c r="E161" s="11">
        <f>VLOOKUP(C161,A!C$21:E$973,3,FALSE)</f>
        <v>480.00000373967458</v>
      </c>
      <c r="F161" s="6" t="s">
        <v>936</v>
      </c>
      <c r="G161" t="str">
        <f t="shared" si="28"/>
        <v>48496.486</v>
      </c>
      <c r="H161" s="20">
        <f t="shared" si="29"/>
        <v>3082</v>
      </c>
      <c r="I161" s="139" t="s">
        <v>506</v>
      </c>
      <c r="J161" s="140" t="s">
        <v>507</v>
      </c>
      <c r="K161" s="139">
        <v>3082</v>
      </c>
      <c r="L161" s="139" t="s">
        <v>508</v>
      </c>
      <c r="M161" s="140" t="s">
        <v>963</v>
      </c>
      <c r="N161" s="140" t="s">
        <v>740</v>
      </c>
      <c r="O161" s="141" t="s">
        <v>637</v>
      </c>
      <c r="P161" s="141" t="s">
        <v>509</v>
      </c>
    </row>
    <row r="162" spans="1:16" ht="12.75" customHeight="1" thickBot="1" x14ac:dyDescent="0.25">
      <c r="A162" s="20" t="str">
        <f t="shared" si="24"/>
        <v> AOEB 2 </v>
      </c>
      <c r="B162" s="6" t="str">
        <f t="shared" si="25"/>
        <v>I</v>
      </c>
      <c r="C162" s="20">
        <f t="shared" si="26"/>
        <v>48898.661</v>
      </c>
      <c r="D162" t="str">
        <f t="shared" si="27"/>
        <v>vis</v>
      </c>
      <c r="E162" s="11">
        <f>VLOOKUP(C162,A!C$21:E$973,3,FALSE)</f>
        <v>668.00051551430215</v>
      </c>
      <c r="F162" s="6" t="s">
        <v>936</v>
      </c>
      <c r="G162" t="str">
        <f t="shared" si="28"/>
        <v>48898.661</v>
      </c>
      <c r="H162" s="20">
        <f t="shared" si="29"/>
        <v>3270</v>
      </c>
      <c r="I162" s="139" t="s">
        <v>510</v>
      </c>
      <c r="J162" s="140" t="s">
        <v>511</v>
      </c>
      <c r="K162" s="139">
        <v>3270</v>
      </c>
      <c r="L162" s="139" t="s">
        <v>512</v>
      </c>
      <c r="M162" s="140" t="s">
        <v>634</v>
      </c>
      <c r="N162" s="140"/>
      <c r="O162" s="141" t="s">
        <v>735</v>
      </c>
      <c r="P162" s="141" t="s">
        <v>337</v>
      </c>
    </row>
    <row r="163" spans="1:16" ht="12.75" customHeight="1" thickBot="1" x14ac:dyDescent="0.25">
      <c r="A163" s="20" t="str">
        <f t="shared" si="24"/>
        <v> AOEB 2 </v>
      </c>
      <c r="B163" s="6" t="str">
        <f t="shared" si="25"/>
        <v>I</v>
      </c>
      <c r="C163" s="20">
        <f t="shared" si="26"/>
        <v>49206.707000000002</v>
      </c>
      <c r="D163" t="str">
        <f t="shared" si="27"/>
        <v>vis</v>
      </c>
      <c r="E163" s="11">
        <f>VLOOKUP(C163,A!C$21:E$973,3,FALSE)</f>
        <v>811.99953497132185</v>
      </c>
      <c r="F163" s="6" t="s">
        <v>936</v>
      </c>
      <c r="G163" t="str">
        <f t="shared" si="28"/>
        <v>49206.707</v>
      </c>
      <c r="H163" s="20">
        <f t="shared" si="29"/>
        <v>3414</v>
      </c>
      <c r="I163" s="139" t="s">
        <v>513</v>
      </c>
      <c r="J163" s="140" t="s">
        <v>514</v>
      </c>
      <c r="K163" s="139">
        <v>3414</v>
      </c>
      <c r="L163" s="139" t="s">
        <v>141</v>
      </c>
      <c r="M163" s="140" t="s">
        <v>634</v>
      </c>
      <c r="N163" s="140"/>
      <c r="O163" s="141" t="s">
        <v>697</v>
      </c>
      <c r="P163" s="141" t="s">
        <v>337</v>
      </c>
    </row>
    <row r="164" spans="1:16" ht="12.75" customHeight="1" thickBot="1" x14ac:dyDescent="0.25">
      <c r="A164" s="20" t="str">
        <f t="shared" si="24"/>
        <v> BBS 105 </v>
      </c>
      <c r="B164" s="6" t="str">
        <f t="shared" si="25"/>
        <v>I</v>
      </c>
      <c r="C164" s="20">
        <f t="shared" si="26"/>
        <v>49232.377</v>
      </c>
      <c r="D164" t="str">
        <f t="shared" si="27"/>
        <v>vis</v>
      </c>
      <c r="E164" s="11">
        <f>VLOOKUP(C164,A!C$21:E$973,3,FALSE)</f>
        <v>823.99921952967156</v>
      </c>
      <c r="F164" s="6" t="s">
        <v>936</v>
      </c>
      <c r="G164" t="str">
        <f t="shared" si="28"/>
        <v>49232.377</v>
      </c>
      <c r="H164" s="20">
        <f t="shared" si="29"/>
        <v>3426</v>
      </c>
      <c r="I164" s="139" t="s">
        <v>515</v>
      </c>
      <c r="J164" s="140" t="s">
        <v>516</v>
      </c>
      <c r="K164" s="139">
        <v>3426</v>
      </c>
      <c r="L164" s="139" t="s">
        <v>141</v>
      </c>
      <c r="M164" s="140" t="s">
        <v>634</v>
      </c>
      <c r="N164" s="140"/>
      <c r="O164" s="141" t="s">
        <v>699</v>
      </c>
      <c r="P164" s="141" t="s">
        <v>517</v>
      </c>
    </row>
    <row r="165" spans="1:16" ht="12.75" customHeight="1" thickBot="1" x14ac:dyDescent="0.25">
      <c r="A165" s="20" t="str">
        <f t="shared" si="24"/>
        <v> AOEB 2 </v>
      </c>
      <c r="B165" s="6" t="str">
        <f t="shared" si="25"/>
        <v>I</v>
      </c>
      <c r="C165" s="20">
        <f t="shared" si="26"/>
        <v>49251.635000000002</v>
      </c>
      <c r="D165" t="str">
        <f t="shared" si="27"/>
        <v>vis</v>
      </c>
      <c r="E165" s="11">
        <f>VLOOKUP(C165,A!C$21:E$973,3,FALSE)</f>
        <v>833.00155397551248</v>
      </c>
      <c r="F165" s="6" t="s">
        <v>936</v>
      </c>
      <c r="G165" t="str">
        <f t="shared" si="28"/>
        <v>49251.635</v>
      </c>
      <c r="H165" s="20">
        <f t="shared" si="29"/>
        <v>3435</v>
      </c>
      <c r="I165" s="139" t="s">
        <v>518</v>
      </c>
      <c r="J165" s="140" t="s">
        <v>519</v>
      </c>
      <c r="K165" s="139">
        <v>3435</v>
      </c>
      <c r="L165" s="139" t="s">
        <v>520</v>
      </c>
      <c r="M165" s="140" t="s">
        <v>634</v>
      </c>
      <c r="N165" s="140"/>
      <c r="O165" s="141" t="s">
        <v>735</v>
      </c>
      <c r="P165" s="141" t="s">
        <v>337</v>
      </c>
    </row>
    <row r="166" spans="1:16" ht="12.75" customHeight="1" thickBot="1" x14ac:dyDescent="0.25">
      <c r="A166" s="20" t="str">
        <f t="shared" si="24"/>
        <v> AOEB 2 </v>
      </c>
      <c r="B166" s="6" t="str">
        <f t="shared" si="25"/>
        <v>I</v>
      </c>
      <c r="C166" s="20">
        <f t="shared" si="26"/>
        <v>49544.709000000003</v>
      </c>
      <c r="D166" t="str">
        <f t="shared" si="27"/>
        <v>vis</v>
      </c>
      <c r="E166" s="11">
        <f>VLOOKUP(C166,A!C$21:E$973,3,FALSE)</f>
        <v>970.00177026900883</v>
      </c>
      <c r="F166" s="6" t="s">
        <v>936</v>
      </c>
      <c r="G166" t="str">
        <f t="shared" si="28"/>
        <v>49544.709</v>
      </c>
      <c r="H166" s="20">
        <f t="shared" si="29"/>
        <v>3572</v>
      </c>
      <c r="I166" s="139" t="s">
        <v>521</v>
      </c>
      <c r="J166" s="140" t="s">
        <v>522</v>
      </c>
      <c r="K166" s="139">
        <v>3572</v>
      </c>
      <c r="L166" s="139" t="s">
        <v>523</v>
      </c>
      <c r="M166" s="140" t="s">
        <v>634</v>
      </c>
      <c r="N166" s="140"/>
      <c r="O166" s="141" t="s">
        <v>697</v>
      </c>
      <c r="P166" s="141" t="s">
        <v>337</v>
      </c>
    </row>
    <row r="167" spans="1:16" ht="12.75" customHeight="1" thickBot="1" x14ac:dyDescent="0.25">
      <c r="A167" s="20" t="str">
        <f t="shared" si="24"/>
        <v> AOEB 2 </v>
      </c>
      <c r="B167" s="6" t="str">
        <f t="shared" si="25"/>
        <v>I</v>
      </c>
      <c r="C167" s="20">
        <f t="shared" si="26"/>
        <v>49574.652000000002</v>
      </c>
      <c r="D167" t="str">
        <f t="shared" si="27"/>
        <v>vis</v>
      </c>
      <c r="E167" s="11">
        <f>VLOOKUP(C167,A!C$21:E$973,3,FALSE)</f>
        <v>983.9989091365851</v>
      </c>
      <c r="F167" s="6" t="s">
        <v>936</v>
      </c>
      <c r="G167" t="str">
        <f t="shared" si="28"/>
        <v>49574.652</v>
      </c>
      <c r="H167" s="20">
        <f t="shared" si="29"/>
        <v>3586</v>
      </c>
      <c r="I167" s="139" t="s">
        <v>524</v>
      </c>
      <c r="J167" s="140" t="s">
        <v>525</v>
      </c>
      <c r="K167" s="139">
        <v>3586</v>
      </c>
      <c r="L167" s="139" t="s">
        <v>526</v>
      </c>
      <c r="M167" s="140" t="s">
        <v>634</v>
      </c>
      <c r="N167" s="140"/>
      <c r="O167" s="141" t="s">
        <v>697</v>
      </c>
      <c r="P167" s="141" t="s">
        <v>337</v>
      </c>
    </row>
    <row r="168" spans="1:16" ht="12.75" customHeight="1" thickBot="1" x14ac:dyDescent="0.25">
      <c r="A168" s="20" t="str">
        <f t="shared" si="24"/>
        <v> BBS 107 </v>
      </c>
      <c r="B168" s="6" t="str">
        <f t="shared" si="25"/>
        <v>I</v>
      </c>
      <c r="C168" s="20">
        <f t="shared" si="26"/>
        <v>49600.322</v>
      </c>
      <c r="D168" t="str">
        <f t="shared" si="27"/>
        <v>vis</v>
      </c>
      <c r="E168" s="11">
        <f>VLOOKUP(C168,A!C$21:E$973,3,FALSE)</f>
        <v>995.99859369493493</v>
      </c>
      <c r="F168" s="6" t="s">
        <v>936</v>
      </c>
      <c r="G168" t="str">
        <f t="shared" si="28"/>
        <v>49600.322</v>
      </c>
      <c r="H168" s="20">
        <f t="shared" si="29"/>
        <v>3598</v>
      </c>
      <c r="I168" s="139" t="s">
        <v>527</v>
      </c>
      <c r="J168" s="140" t="s">
        <v>528</v>
      </c>
      <c r="K168" s="139">
        <v>3598</v>
      </c>
      <c r="L168" s="139" t="s">
        <v>526</v>
      </c>
      <c r="M168" s="140" t="s">
        <v>634</v>
      </c>
      <c r="N168" s="140"/>
      <c r="O168" s="141" t="s">
        <v>699</v>
      </c>
      <c r="P168" s="141" t="s">
        <v>974</v>
      </c>
    </row>
    <row r="169" spans="1:16" ht="12.75" customHeight="1" thickBot="1" x14ac:dyDescent="0.25">
      <c r="A169" s="20" t="str">
        <f t="shared" si="24"/>
        <v> BBS 109 </v>
      </c>
      <c r="B169" s="6" t="str">
        <f t="shared" si="25"/>
        <v>I</v>
      </c>
      <c r="C169" s="20">
        <f t="shared" si="26"/>
        <v>49895.531999999999</v>
      </c>
      <c r="D169" t="str">
        <f t="shared" si="27"/>
        <v>vis</v>
      </c>
      <c r="E169" s="11">
        <f>VLOOKUP(C169,A!C$21:E$973,3,FALSE)</f>
        <v>1133.9973034133093</v>
      </c>
      <c r="F169" s="6" t="s">
        <v>936</v>
      </c>
      <c r="G169" t="str">
        <f t="shared" si="28"/>
        <v>49895.532</v>
      </c>
      <c r="H169" s="20">
        <f t="shared" si="29"/>
        <v>3736</v>
      </c>
      <c r="I169" s="139" t="s">
        <v>529</v>
      </c>
      <c r="J169" s="140" t="s">
        <v>530</v>
      </c>
      <c r="K169" s="139">
        <v>3736</v>
      </c>
      <c r="L169" s="139" t="s">
        <v>531</v>
      </c>
      <c r="M169" s="140" t="s">
        <v>634</v>
      </c>
      <c r="N169" s="140"/>
      <c r="O169" s="141" t="s">
        <v>699</v>
      </c>
      <c r="P169" s="141" t="s">
        <v>532</v>
      </c>
    </row>
    <row r="170" spans="1:16" ht="12.75" customHeight="1" thickBot="1" x14ac:dyDescent="0.25">
      <c r="A170" s="20" t="str">
        <f t="shared" si="24"/>
        <v> BBS 120 </v>
      </c>
      <c r="B170" s="6" t="str">
        <f t="shared" si="25"/>
        <v>I</v>
      </c>
      <c r="C170" s="20">
        <f t="shared" si="26"/>
        <v>51369.449000000001</v>
      </c>
      <c r="D170" t="str">
        <f t="shared" si="27"/>
        <v>vis</v>
      </c>
      <c r="E170" s="11">
        <f>VLOOKUP(C170,A!C$21:E$973,3,FALSE)</f>
        <v>1822.9937609587112</v>
      </c>
      <c r="F170" s="6" t="s">
        <v>936</v>
      </c>
      <c r="G170" t="str">
        <f t="shared" si="28"/>
        <v>51369.449</v>
      </c>
      <c r="H170" s="20">
        <f t="shared" si="29"/>
        <v>4425</v>
      </c>
      <c r="I170" s="139" t="s">
        <v>547</v>
      </c>
      <c r="J170" s="140" t="s">
        <v>548</v>
      </c>
      <c r="K170" s="139">
        <v>4425</v>
      </c>
      <c r="L170" s="139" t="s">
        <v>549</v>
      </c>
      <c r="M170" s="140" t="s">
        <v>963</v>
      </c>
      <c r="N170" s="140" t="s">
        <v>740</v>
      </c>
      <c r="O170" s="141" t="s">
        <v>637</v>
      </c>
      <c r="P170" s="141" t="s">
        <v>550</v>
      </c>
    </row>
    <row r="171" spans="1:16" ht="12.75" customHeight="1" thickBot="1" x14ac:dyDescent="0.25">
      <c r="A171" s="20" t="str">
        <f t="shared" ref="A171:A188" si="30">P171</f>
        <v>IBVS 5364 </v>
      </c>
      <c r="B171" s="6" t="str">
        <f t="shared" ref="B171:B188" si="31">IF(H171=INT(H171),"I","II")</f>
        <v>I</v>
      </c>
      <c r="C171" s="20">
        <f t="shared" ref="C171:C188" si="32">1*G171</f>
        <v>52492.527900000001</v>
      </c>
      <c r="D171" t="str">
        <f t="shared" ref="D171:D188" si="33">VLOOKUP(F171,I$1:J$5,2,FALSE)</f>
        <v>vis</v>
      </c>
      <c r="E171" s="11">
        <f>VLOOKUP(C171,A!C$21:E$973,3,FALSE)</f>
        <v>2347.9876267218351</v>
      </c>
      <c r="F171" s="6" t="s">
        <v>936</v>
      </c>
      <c r="G171" t="str">
        <f t="shared" ref="G171:G188" si="34">MID(I171,3,LEN(I171)-3)</f>
        <v>52492.5279</v>
      </c>
      <c r="H171" s="20">
        <f t="shared" ref="H171:H188" si="35">1*K171</f>
        <v>4950</v>
      </c>
      <c r="I171" s="139" t="s">
        <v>566</v>
      </c>
      <c r="J171" s="140" t="s">
        <v>567</v>
      </c>
      <c r="K171" s="139">
        <v>4950</v>
      </c>
      <c r="L171" s="139" t="s">
        <v>568</v>
      </c>
      <c r="M171" s="140" t="s">
        <v>963</v>
      </c>
      <c r="N171" s="140" t="s">
        <v>740</v>
      </c>
      <c r="O171" s="141" t="s">
        <v>967</v>
      </c>
      <c r="P171" s="142" t="s">
        <v>968</v>
      </c>
    </row>
    <row r="172" spans="1:16" ht="12.75" customHeight="1" thickBot="1" x14ac:dyDescent="0.25">
      <c r="A172" s="20" t="str">
        <f t="shared" si="30"/>
        <v> BBS 129 </v>
      </c>
      <c r="B172" s="6" t="str">
        <f t="shared" si="31"/>
        <v>I</v>
      </c>
      <c r="C172" s="20">
        <f t="shared" si="32"/>
        <v>52800.580999999998</v>
      </c>
      <c r="D172" t="str">
        <f t="shared" si="33"/>
        <v>vis</v>
      </c>
      <c r="E172" s="11">
        <f>VLOOKUP(C172,A!C$21:E$973,3,FALSE)</f>
        <v>2491.9899651410792</v>
      </c>
      <c r="F172" s="6" t="s">
        <v>936</v>
      </c>
      <c r="G172" t="str">
        <f t="shared" si="34"/>
        <v>52800.581</v>
      </c>
      <c r="H172" s="20">
        <f t="shared" si="35"/>
        <v>5094</v>
      </c>
      <c r="I172" s="139" t="s">
        <v>573</v>
      </c>
      <c r="J172" s="140" t="s">
        <v>574</v>
      </c>
      <c r="K172" s="139">
        <v>5094</v>
      </c>
      <c r="L172" s="139" t="s">
        <v>575</v>
      </c>
      <c r="M172" s="140" t="s">
        <v>634</v>
      </c>
      <c r="N172" s="140"/>
      <c r="O172" s="141" t="s">
        <v>699</v>
      </c>
      <c r="P172" s="141" t="s">
        <v>576</v>
      </c>
    </row>
    <row r="173" spans="1:16" ht="12.75" customHeight="1" thickBot="1" x14ac:dyDescent="0.25">
      <c r="A173" s="20" t="str">
        <f t="shared" si="30"/>
        <v>IBVS 5662 </v>
      </c>
      <c r="B173" s="6" t="str">
        <f t="shared" si="31"/>
        <v>I</v>
      </c>
      <c r="C173" s="20">
        <f t="shared" si="32"/>
        <v>52813.41</v>
      </c>
      <c r="D173" t="str">
        <f t="shared" si="33"/>
        <v>vis</v>
      </c>
      <c r="E173" s="11">
        <f>VLOOKUP(C173,A!C$21:E$973,3,FALSE)</f>
        <v>2497.9870026634458</v>
      </c>
      <c r="F173" s="6" t="s">
        <v>936</v>
      </c>
      <c r="G173" t="str">
        <f t="shared" si="34"/>
        <v>52813.4100</v>
      </c>
      <c r="H173" s="20">
        <f t="shared" si="35"/>
        <v>5100</v>
      </c>
      <c r="I173" s="139" t="s">
        <v>577</v>
      </c>
      <c r="J173" s="140" t="s">
        <v>578</v>
      </c>
      <c r="K173" s="139">
        <v>5100</v>
      </c>
      <c r="L173" s="139" t="s">
        <v>579</v>
      </c>
      <c r="M173" s="140" t="s">
        <v>963</v>
      </c>
      <c r="N173" s="140" t="s">
        <v>740</v>
      </c>
      <c r="O173" s="141" t="s">
        <v>580</v>
      </c>
      <c r="P173" s="142" t="s">
        <v>581</v>
      </c>
    </row>
    <row r="174" spans="1:16" ht="12.75" customHeight="1" thickBot="1" x14ac:dyDescent="0.25">
      <c r="A174" s="20" t="str">
        <f t="shared" si="30"/>
        <v> BBS 130 </v>
      </c>
      <c r="B174" s="6" t="str">
        <f t="shared" si="31"/>
        <v>I</v>
      </c>
      <c r="C174" s="20">
        <f t="shared" si="32"/>
        <v>52875.451999999997</v>
      </c>
      <c r="D174" t="str">
        <f t="shared" si="33"/>
        <v>vis</v>
      </c>
      <c r="E174" s="11">
        <f>VLOOKUP(C174,A!C$21:E$973,3,FALSE)</f>
        <v>2526.9891230128464</v>
      </c>
      <c r="F174" s="6" t="s">
        <v>936</v>
      </c>
      <c r="G174" t="str">
        <f t="shared" si="34"/>
        <v>52875.452</v>
      </c>
      <c r="H174" s="20">
        <f t="shared" si="35"/>
        <v>5129</v>
      </c>
      <c r="I174" s="139" t="s">
        <v>582</v>
      </c>
      <c r="J174" s="140" t="s">
        <v>583</v>
      </c>
      <c r="K174" s="139">
        <v>5129</v>
      </c>
      <c r="L174" s="139" t="s">
        <v>575</v>
      </c>
      <c r="M174" s="140" t="s">
        <v>634</v>
      </c>
      <c r="N174" s="140"/>
      <c r="O174" s="141" t="s">
        <v>699</v>
      </c>
      <c r="P174" s="141" t="s">
        <v>584</v>
      </c>
    </row>
    <row r="175" spans="1:16" ht="12.75" customHeight="1" thickBot="1" x14ac:dyDescent="0.25">
      <c r="A175" s="20" t="str">
        <f t="shared" si="30"/>
        <v>OEJV 0003 </v>
      </c>
      <c r="B175" s="6" t="str">
        <f t="shared" si="31"/>
        <v>I</v>
      </c>
      <c r="C175" s="20">
        <f t="shared" si="32"/>
        <v>53568.548999999999</v>
      </c>
      <c r="D175" t="str">
        <f t="shared" si="33"/>
        <v>vis</v>
      </c>
      <c r="E175" s="11">
        <f>VLOOKUP(C175,A!C$21:E$973,3,FALSE)</f>
        <v>2850.9838783045934</v>
      </c>
      <c r="F175" s="6" t="s">
        <v>936</v>
      </c>
      <c r="G175" t="str">
        <f t="shared" si="34"/>
        <v>53568.549</v>
      </c>
      <c r="H175" s="20">
        <f t="shared" si="35"/>
        <v>5453</v>
      </c>
      <c r="I175" s="139" t="s">
        <v>592</v>
      </c>
      <c r="J175" s="140" t="s">
        <v>593</v>
      </c>
      <c r="K175" s="139">
        <v>5453</v>
      </c>
      <c r="L175" s="139" t="s">
        <v>594</v>
      </c>
      <c r="M175" s="140" t="s">
        <v>634</v>
      </c>
      <c r="N175" s="140"/>
      <c r="O175" s="141" t="s">
        <v>699</v>
      </c>
      <c r="P175" s="142" t="s">
        <v>595</v>
      </c>
    </row>
    <row r="176" spans="1:16" ht="12.75" customHeight="1" thickBot="1" x14ac:dyDescent="0.25">
      <c r="A176" s="20" t="str">
        <f t="shared" si="30"/>
        <v>IBVS 5662 </v>
      </c>
      <c r="B176" s="6" t="str">
        <f t="shared" si="31"/>
        <v>I</v>
      </c>
      <c r="C176" s="20">
        <f t="shared" si="32"/>
        <v>53583.525800000003</v>
      </c>
      <c r="D176" t="str">
        <f t="shared" si="33"/>
        <v>vis</v>
      </c>
      <c r="E176" s="11">
        <f>VLOOKUP(C176,A!C$21:E$973,3,FALSE)</f>
        <v>2857.9849252735671</v>
      </c>
      <c r="F176" s="6" t="s">
        <v>936</v>
      </c>
      <c r="G176" t="str">
        <f t="shared" si="34"/>
        <v>53583.5258</v>
      </c>
      <c r="H176" s="20">
        <f t="shared" si="35"/>
        <v>5460</v>
      </c>
      <c r="I176" s="139" t="s">
        <v>596</v>
      </c>
      <c r="J176" s="140" t="s">
        <v>597</v>
      </c>
      <c r="K176" s="139">
        <v>5460</v>
      </c>
      <c r="L176" s="139" t="s">
        <v>598</v>
      </c>
      <c r="M176" s="140" t="s">
        <v>963</v>
      </c>
      <c r="N176" s="140" t="s">
        <v>740</v>
      </c>
      <c r="O176" s="141" t="s">
        <v>580</v>
      </c>
      <c r="P176" s="142" t="s">
        <v>581</v>
      </c>
    </row>
    <row r="177" spans="1:16" ht="12.75" customHeight="1" thickBot="1" x14ac:dyDescent="0.25">
      <c r="A177" s="20" t="str">
        <f t="shared" si="30"/>
        <v>IBVS 5754 </v>
      </c>
      <c r="B177" s="6" t="str">
        <f t="shared" si="31"/>
        <v>I</v>
      </c>
      <c r="C177" s="20">
        <f t="shared" si="32"/>
        <v>53641.2863</v>
      </c>
      <c r="D177" t="str">
        <f t="shared" si="33"/>
        <v>vis</v>
      </c>
      <c r="E177" s="11">
        <f>VLOOKUP(C177,A!C$21:E$973,3,FALSE)</f>
        <v>2884.9856179082599</v>
      </c>
      <c r="F177" s="6" t="s">
        <v>936</v>
      </c>
      <c r="G177" t="str">
        <f t="shared" si="34"/>
        <v>53641.2863</v>
      </c>
      <c r="H177" s="20">
        <f t="shared" si="35"/>
        <v>5487</v>
      </c>
      <c r="I177" s="139" t="s">
        <v>599</v>
      </c>
      <c r="J177" s="140" t="s">
        <v>600</v>
      </c>
      <c r="K177" s="139">
        <v>5487</v>
      </c>
      <c r="L177" s="139" t="s">
        <v>601</v>
      </c>
      <c r="M177" s="140" t="s">
        <v>963</v>
      </c>
      <c r="N177" s="140" t="s">
        <v>740</v>
      </c>
      <c r="O177" s="141" t="s">
        <v>656</v>
      </c>
      <c r="P177" s="142" t="s">
        <v>657</v>
      </c>
    </row>
    <row r="178" spans="1:16" ht="12.75" customHeight="1" thickBot="1" x14ac:dyDescent="0.25">
      <c r="A178" s="20" t="str">
        <f t="shared" si="30"/>
        <v>JAAVSO 36(2);171 </v>
      </c>
      <c r="B178" s="6" t="str">
        <f t="shared" si="31"/>
        <v>I</v>
      </c>
      <c r="C178" s="20">
        <f t="shared" si="32"/>
        <v>54338.667600000001</v>
      </c>
      <c r="D178" t="str">
        <f t="shared" si="33"/>
        <v>vis</v>
      </c>
      <c r="E178" s="11">
        <f>VLOOKUP(C178,A!C$21:E$973,3,FALSE)</f>
        <v>3210.9831098012278</v>
      </c>
      <c r="F178" s="6" t="s">
        <v>936</v>
      </c>
      <c r="G178" t="str">
        <f t="shared" si="34"/>
        <v>54338.6676</v>
      </c>
      <c r="H178" s="20">
        <f t="shared" si="35"/>
        <v>5813</v>
      </c>
      <c r="I178" s="139" t="s">
        <v>605</v>
      </c>
      <c r="J178" s="140" t="s">
        <v>606</v>
      </c>
      <c r="K178" s="139">
        <v>5813</v>
      </c>
      <c r="L178" s="139" t="s">
        <v>607</v>
      </c>
      <c r="M178" s="140" t="s">
        <v>636</v>
      </c>
      <c r="N178" s="140" t="s">
        <v>977</v>
      </c>
      <c r="O178" s="141" t="s">
        <v>704</v>
      </c>
      <c r="P178" s="142" t="s">
        <v>701</v>
      </c>
    </row>
    <row r="179" spans="1:16" ht="12.75" customHeight="1" thickBot="1" x14ac:dyDescent="0.25">
      <c r="A179" s="20" t="str">
        <f t="shared" si="30"/>
        <v>JAAVSO 36(2);186 </v>
      </c>
      <c r="B179" s="6" t="str">
        <f t="shared" si="31"/>
        <v>I</v>
      </c>
      <c r="C179" s="20">
        <f t="shared" si="32"/>
        <v>54631.739300000001</v>
      </c>
      <c r="D179" t="str">
        <f t="shared" si="33"/>
        <v>vis</v>
      </c>
      <c r="E179" s="11">
        <f>VLOOKUP(C179,A!C$21:E$973,3,FALSE)</f>
        <v>3347.9822509379464</v>
      </c>
      <c r="F179" s="6" t="s">
        <v>936</v>
      </c>
      <c r="G179" t="str">
        <f t="shared" si="34"/>
        <v>54631.7393</v>
      </c>
      <c r="H179" s="20">
        <f t="shared" si="35"/>
        <v>5950</v>
      </c>
      <c r="I179" s="139" t="s">
        <v>608</v>
      </c>
      <c r="J179" s="140" t="s">
        <v>609</v>
      </c>
      <c r="K179" s="139">
        <v>5950</v>
      </c>
      <c r="L179" s="139" t="s">
        <v>610</v>
      </c>
      <c r="M179" s="140" t="s">
        <v>636</v>
      </c>
      <c r="N179" s="140" t="s">
        <v>716</v>
      </c>
      <c r="O179" s="141" t="s">
        <v>704</v>
      </c>
      <c r="P179" s="142" t="s">
        <v>964</v>
      </c>
    </row>
    <row r="180" spans="1:16" ht="12.75" customHeight="1" thickBot="1" x14ac:dyDescent="0.25">
      <c r="A180" s="20" t="str">
        <f t="shared" si="30"/>
        <v>JAAVSO 37(1),44 </v>
      </c>
      <c r="B180" s="6" t="str">
        <f t="shared" si="31"/>
        <v>I</v>
      </c>
      <c r="C180" s="20">
        <f t="shared" si="32"/>
        <v>54751.533900000002</v>
      </c>
      <c r="D180" t="str">
        <f t="shared" si="33"/>
        <v>vis</v>
      </c>
      <c r="E180" s="11">
        <f>VLOOKUP(C180,A!C$21:E$973,3,FALSE)</f>
        <v>3403.9813709922432</v>
      </c>
      <c r="F180" s="6" t="s">
        <v>936</v>
      </c>
      <c r="G180" t="str">
        <f t="shared" si="34"/>
        <v>54751.5339</v>
      </c>
      <c r="H180" s="20">
        <f t="shared" si="35"/>
        <v>6006</v>
      </c>
      <c r="I180" s="139" t="s">
        <v>611</v>
      </c>
      <c r="J180" s="140" t="s">
        <v>612</v>
      </c>
      <c r="K180" s="139">
        <v>6006</v>
      </c>
      <c r="L180" s="139" t="s">
        <v>613</v>
      </c>
      <c r="M180" s="140" t="s">
        <v>636</v>
      </c>
      <c r="N180" s="140" t="s">
        <v>977</v>
      </c>
      <c r="O180" s="141" t="s">
        <v>704</v>
      </c>
      <c r="P180" s="142" t="s">
        <v>614</v>
      </c>
    </row>
    <row r="181" spans="1:16" ht="12.75" customHeight="1" thickBot="1" x14ac:dyDescent="0.25">
      <c r="A181" s="20" t="str">
        <f t="shared" si="30"/>
        <v> JAAVSO 38;120 </v>
      </c>
      <c r="B181" s="6" t="str">
        <f t="shared" si="31"/>
        <v>I</v>
      </c>
      <c r="C181" s="20">
        <f t="shared" si="32"/>
        <v>55076.694300000003</v>
      </c>
      <c r="D181" t="str">
        <f t="shared" si="33"/>
        <v>vis</v>
      </c>
      <c r="E181" s="11">
        <f>VLOOKUP(C181,A!C$21:E$973,3,FALSE)</f>
        <v>3555.9806787782622</v>
      </c>
      <c r="F181" s="6" t="s">
        <v>936</v>
      </c>
      <c r="G181" t="str">
        <f t="shared" si="34"/>
        <v>55076.6943</v>
      </c>
      <c r="H181" s="20">
        <f t="shared" si="35"/>
        <v>6158</v>
      </c>
      <c r="I181" s="139" t="s">
        <v>615</v>
      </c>
      <c r="J181" s="140" t="s">
        <v>616</v>
      </c>
      <c r="K181" s="139">
        <v>6158</v>
      </c>
      <c r="L181" s="139" t="s">
        <v>617</v>
      </c>
      <c r="M181" s="140" t="s">
        <v>636</v>
      </c>
      <c r="N181" s="140" t="s">
        <v>977</v>
      </c>
      <c r="O181" s="141" t="s">
        <v>704</v>
      </c>
      <c r="P181" s="141" t="s">
        <v>966</v>
      </c>
    </row>
    <row r="182" spans="1:16" ht="12.75" customHeight="1" thickBot="1" x14ac:dyDescent="0.25">
      <c r="A182" s="20" t="str">
        <f t="shared" si="30"/>
        <v>IBVS 5988 </v>
      </c>
      <c r="B182" s="6" t="str">
        <f t="shared" si="31"/>
        <v>I</v>
      </c>
      <c r="C182" s="20">
        <f t="shared" si="32"/>
        <v>55425.384599999998</v>
      </c>
      <c r="D182" t="str">
        <f t="shared" si="33"/>
        <v>vis</v>
      </c>
      <c r="E182" s="11">
        <f>VLOOKUP(C182,A!C$21:E$973,3,FALSE)</f>
        <v>3718.9792611139296</v>
      </c>
      <c r="F182" s="6" t="s">
        <v>936</v>
      </c>
      <c r="G182" t="str">
        <f t="shared" si="34"/>
        <v>55425.3846</v>
      </c>
      <c r="H182" s="20">
        <f t="shared" si="35"/>
        <v>6321</v>
      </c>
      <c r="I182" s="139" t="s">
        <v>618</v>
      </c>
      <c r="J182" s="140" t="s">
        <v>619</v>
      </c>
      <c r="K182" s="139">
        <v>6321</v>
      </c>
      <c r="L182" s="139" t="s">
        <v>620</v>
      </c>
      <c r="M182" s="140" t="s">
        <v>636</v>
      </c>
      <c r="N182" s="140" t="s">
        <v>965</v>
      </c>
      <c r="O182" s="141" t="s">
        <v>700</v>
      </c>
      <c r="P182" s="142" t="s">
        <v>621</v>
      </c>
    </row>
    <row r="183" spans="1:16" ht="12.75" customHeight="1" thickBot="1" x14ac:dyDescent="0.25">
      <c r="A183" s="20" t="str">
        <f t="shared" si="30"/>
        <v> JAAVSO 41;122 </v>
      </c>
      <c r="B183" s="6" t="str">
        <f t="shared" si="31"/>
        <v>I</v>
      </c>
      <c r="C183" s="20">
        <f t="shared" si="32"/>
        <v>56167.688600000001</v>
      </c>
      <c r="D183" t="str">
        <f t="shared" si="33"/>
        <v>vis</v>
      </c>
      <c r="E183" s="11">
        <f>VLOOKUP(C183,A!C$21:E$973,3,FALSE)</f>
        <v>4065.9762944759059</v>
      </c>
      <c r="F183" s="6" t="s">
        <v>936</v>
      </c>
      <c r="G183" t="str">
        <f t="shared" si="34"/>
        <v>56167.6886</v>
      </c>
      <c r="H183" s="20">
        <f t="shared" si="35"/>
        <v>6668</v>
      </c>
      <c r="I183" s="139" t="s">
        <v>622</v>
      </c>
      <c r="J183" s="140" t="s">
        <v>623</v>
      </c>
      <c r="K183" s="139">
        <v>6668</v>
      </c>
      <c r="L183" s="139" t="s">
        <v>624</v>
      </c>
      <c r="M183" s="140" t="s">
        <v>636</v>
      </c>
      <c r="N183" s="140" t="s">
        <v>936</v>
      </c>
      <c r="O183" s="141" t="s">
        <v>704</v>
      </c>
      <c r="P183" s="141" t="s">
        <v>9</v>
      </c>
    </row>
    <row r="184" spans="1:16" ht="12.75" customHeight="1" thickBot="1" x14ac:dyDescent="0.25">
      <c r="A184" s="20" t="str">
        <f t="shared" si="30"/>
        <v> JAAVSO 41;328 </v>
      </c>
      <c r="B184" s="6" t="str">
        <f t="shared" si="31"/>
        <v>I</v>
      </c>
      <c r="C184" s="20">
        <f t="shared" si="32"/>
        <v>56492.847199999997</v>
      </c>
      <c r="D184" t="str">
        <f t="shared" si="33"/>
        <v>vis</v>
      </c>
      <c r="E184" s="11">
        <f>VLOOKUP(C184,A!C$21:E$973,3,FALSE)</f>
        <v>4217.9747608348789</v>
      </c>
      <c r="F184" s="6" t="s">
        <v>936</v>
      </c>
      <c r="G184" t="str">
        <f t="shared" si="34"/>
        <v>56492.8472</v>
      </c>
      <c r="H184" s="20">
        <f t="shared" si="35"/>
        <v>6820</v>
      </c>
      <c r="I184" s="139" t="s">
        <v>625</v>
      </c>
      <c r="J184" s="140" t="s">
        <v>626</v>
      </c>
      <c r="K184" s="139">
        <v>6820</v>
      </c>
      <c r="L184" s="139" t="s">
        <v>627</v>
      </c>
      <c r="M184" s="140" t="s">
        <v>636</v>
      </c>
      <c r="N184" s="140" t="s">
        <v>936</v>
      </c>
      <c r="O184" s="141" t="s">
        <v>704</v>
      </c>
      <c r="P184" s="141" t="s">
        <v>10</v>
      </c>
    </row>
    <row r="185" spans="1:16" ht="12.75" customHeight="1" thickBot="1" x14ac:dyDescent="0.25">
      <c r="A185" s="20" t="str">
        <f t="shared" si="30"/>
        <v> AVSJ 4.87 </v>
      </c>
      <c r="B185" s="6" t="str">
        <f t="shared" si="31"/>
        <v>I</v>
      </c>
      <c r="C185" s="20">
        <f t="shared" si="32"/>
        <v>40801.752999999997</v>
      </c>
      <c r="D185" t="str">
        <f t="shared" si="33"/>
        <v>vis</v>
      </c>
      <c r="E185" s="11">
        <f>VLOOKUP(C185,A!C$21:E$973,3,FALSE)</f>
        <v>-3116.9757952759401</v>
      </c>
      <c r="F185" s="6" t="s">
        <v>936</v>
      </c>
      <c r="G185" t="str">
        <f t="shared" si="34"/>
        <v>40801.753</v>
      </c>
      <c r="H185" s="20">
        <f t="shared" si="35"/>
        <v>-515</v>
      </c>
      <c r="I185" s="139" t="s">
        <v>288</v>
      </c>
      <c r="J185" s="140" t="s">
        <v>289</v>
      </c>
      <c r="K185" s="139">
        <v>-515</v>
      </c>
      <c r="L185" s="139" t="s">
        <v>290</v>
      </c>
      <c r="M185" s="140" t="s">
        <v>634</v>
      </c>
      <c r="N185" s="140"/>
      <c r="O185" s="141" t="s">
        <v>291</v>
      </c>
      <c r="P185" s="141" t="s">
        <v>292</v>
      </c>
    </row>
    <row r="186" spans="1:16" ht="12.75" customHeight="1" thickBot="1" x14ac:dyDescent="0.25">
      <c r="A186" s="20" t="str">
        <f t="shared" si="30"/>
        <v> AVSJ 4.87 </v>
      </c>
      <c r="B186" s="6" t="str">
        <f t="shared" si="31"/>
        <v>I</v>
      </c>
      <c r="C186" s="20">
        <f t="shared" si="32"/>
        <v>40816.752999999997</v>
      </c>
      <c r="D186" t="str">
        <f t="shared" si="33"/>
        <v>vis</v>
      </c>
      <c r="E186" s="11">
        <f>VLOOKUP(C186,A!C$21:E$973,3,FALSE)</f>
        <v>-3109.9639032472974</v>
      </c>
      <c r="F186" s="6" t="s">
        <v>936</v>
      </c>
      <c r="G186" t="str">
        <f t="shared" si="34"/>
        <v>40816.753</v>
      </c>
      <c r="H186" s="20">
        <f t="shared" si="35"/>
        <v>-508</v>
      </c>
      <c r="I186" s="139" t="s">
        <v>293</v>
      </c>
      <c r="J186" s="140" t="s">
        <v>294</v>
      </c>
      <c r="K186" s="139">
        <v>-508</v>
      </c>
      <c r="L186" s="139" t="s">
        <v>629</v>
      </c>
      <c r="M186" s="140" t="s">
        <v>634</v>
      </c>
      <c r="N186" s="140"/>
      <c r="O186" s="141" t="s">
        <v>730</v>
      </c>
      <c r="P186" s="141" t="s">
        <v>292</v>
      </c>
    </row>
    <row r="187" spans="1:16" ht="12.75" customHeight="1" thickBot="1" x14ac:dyDescent="0.25">
      <c r="A187" s="20" t="str">
        <f t="shared" si="30"/>
        <v>OEJV 0074 </v>
      </c>
      <c r="B187" s="6" t="str">
        <f t="shared" si="31"/>
        <v>I</v>
      </c>
      <c r="C187" s="20">
        <f t="shared" si="32"/>
        <v>52137.428999999996</v>
      </c>
      <c r="D187" t="str">
        <f t="shared" si="33"/>
        <v>vis</v>
      </c>
      <c r="E187" s="11">
        <f>VLOOKUP(C187,A!C$21:E$973,3,FALSE)</f>
        <v>2181.9932836358457</v>
      </c>
      <c r="F187" s="6" t="s">
        <v>936</v>
      </c>
      <c r="G187" t="str">
        <f t="shared" si="34"/>
        <v>52137.429</v>
      </c>
      <c r="H187" s="20">
        <f t="shared" si="35"/>
        <v>4784</v>
      </c>
      <c r="I187" s="139" t="s">
        <v>558</v>
      </c>
      <c r="J187" s="140" t="s">
        <v>559</v>
      </c>
      <c r="K187" s="139">
        <v>4784</v>
      </c>
      <c r="L187" s="139" t="s">
        <v>560</v>
      </c>
      <c r="M187" s="140" t="s">
        <v>634</v>
      </c>
      <c r="N187" s="140"/>
      <c r="O187" s="141" t="s">
        <v>561</v>
      </c>
      <c r="P187" s="142" t="s">
        <v>709</v>
      </c>
    </row>
    <row r="188" spans="1:16" ht="12.75" customHeight="1" thickBot="1" x14ac:dyDescent="0.25">
      <c r="A188" s="20" t="str">
        <f t="shared" si="30"/>
        <v>OEJV 0074 </v>
      </c>
      <c r="B188" s="6" t="str">
        <f t="shared" si="31"/>
        <v>I</v>
      </c>
      <c r="C188" s="20">
        <f t="shared" si="32"/>
        <v>52137.436000000002</v>
      </c>
      <c r="D188" t="str">
        <f t="shared" si="33"/>
        <v>vis</v>
      </c>
      <c r="E188" s="11">
        <f>VLOOKUP(C188,A!C$21:E$973,3,FALSE)</f>
        <v>2181.996555852128</v>
      </c>
      <c r="F188" s="6" t="s">
        <v>936</v>
      </c>
      <c r="G188" t="str">
        <f t="shared" si="34"/>
        <v>52137.436</v>
      </c>
      <c r="H188" s="20">
        <f t="shared" si="35"/>
        <v>4784</v>
      </c>
      <c r="I188" s="139" t="s">
        <v>562</v>
      </c>
      <c r="J188" s="140" t="s">
        <v>563</v>
      </c>
      <c r="K188" s="139">
        <v>4784</v>
      </c>
      <c r="L188" s="139" t="s">
        <v>564</v>
      </c>
      <c r="M188" s="140" t="s">
        <v>634</v>
      </c>
      <c r="N188" s="140"/>
      <c r="O188" s="141" t="s">
        <v>565</v>
      </c>
      <c r="P188" s="142" t="s">
        <v>709</v>
      </c>
    </row>
    <row r="189" spans="1:16" x14ac:dyDescent="0.2">
      <c r="B189" s="6"/>
      <c r="E189" s="11"/>
      <c r="F189" s="6"/>
    </row>
    <row r="190" spans="1:16" x14ac:dyDescent="0.2">
      <c r="B190" s="6"/>
      <c r="E190" s="11"/>
      <c r="F190" s="6"/>
    </row>
    <row r="191" spans="1:16" x14ac:dyDescent="0.2">
      <c r="B191" s="6"/>
      <c r="E191" s="11"/>
      <c r="F191" s="6"/>
    </row>
    <row r="192" spans="1:16" x14ac:dyDescent="0.2">
      <c r="B192" s="6"/>
      <c r="E192" s="11"/>
      <c r="F192" s="6"/>
    </row>
    <row r="193" spans="2:6" x14ac:dyDescent="0.2">
      <c r="B193" s="6"/>
      <c r="E193" s="11"/>
      <c r="F193" s="6"/>
    </row>
    <row r="194" spans="2:6" x14ac:dyDescent="0.2">
      <c r="B194" s="6"/>
      <c r="E194" s="11"/>
      <c r="F194" s="6"/>
    </row>
    <row r="195" spans="2:6" x14ac:dyDescent="0.2">
      <c r="B195" s="6"/>
      <c r="E195" s="11"/>
      <c r="F195" s="6"/>
    </row>
    <row r="196" spans="2:6" x14ac:dyDescent="0.2">
      <c r="B196" s="6"/>
      <c r="E196" s="11"/>
      <c r="F196" s="6"/>
    </row>
    <row r="197" spans="2:6" x14ac:dyDescent="0.2">
      <c r="B197" s="6"/>
      <c r="E197" s="11"/>
      <c r="F197" s="6"/>
    </row>
    <row r="198" spans="2:6" x14ac:dyDescent="0.2">
      <c r="B198" s="6"/>
      <c r="E198" s="11"/>
      <c r="F198" s="6"/>
    </row>
    <row r="199" spans="2:6" x14ac:dyDescent="0.2">
      <c r="B199" s="6"/>
      <c r="E199" s="11"/>
      <c r="F199" s="6"/>
    </row>
    <row r="200" spans="2:6" x14ac:dyDescent="0.2">
      <c r="B200" s="6"/>
      <c r="E200" s="11"/>
      <c r="F200" s="6"/>
    </row>
    <row r="201" spans="2:6" x14ac:dyDescent="0.2">
      <c r="B201" s="6"/>
      <c r="E201" s="11"/>
      <c r="F201" s="6"/>
    </row>
    <row r="202" spans="2:6" x14ac:dyDescent="0.2">
      <c r="B202" s="6"/>
      <c r="E202" s="11"/>
      <c r="F202" s="6"/>
    </row>
    <row r="203" spans="2:6" x14ac:dyDescent="0.2">
      <c r="B203" s="6"/>
      <c r="E203" s="11"/>
      <c r="F203" s="6"/>
    </row>
    <row r="204" spans="2:6" x14ac:dyDescent="0.2">
      <c r="B204" s="6"/>
      <c r="E204" s="11"/>
      <c r="F204" s="6"/>
    </row>
    <row r="205" spans="2:6" x14ac:dyDescent="0.2">
      <c r="B205" s="6"/>
      <c r="E205" s="11"/>
      <c r="F205" s="6"/>
    </row>
    <row r="206" spans="2:6" x14ac:dyDescent="0.2">
      <c r="B206" s="6"/>
      <c r="E206" s="11"/>
      <c r="F206" s="6"/>
    </row>
    <row r="207" spans="2:6" x14ac:dyDescent="0.2">
      <c r="B207" s="6"/>
      <c r="E207" s="11"/>
      <c r="F207" s="6"/>
    </row>
    <row r="208" spans="2:6" x14ac:dyDescent="0.2">
      <c r="B208" s="6"/>
      <c r="E208" s="11"/>
      <c r="F208" s="6"/>
    </row>
    <row r="209" spans="2:6" x14ac:dyDescent="0.2">
      <c r="B209" s="6"/>
      <c r="E209" s="11"/>
      <c r="F209" s="6"/>
    </row>
    <row r="210" spans="2:6" x14ac:dyDescent="0.2">
      <c r="B210" s="6"/>
      <c r="E210" s="11"/>
      <c r="F210" s="6"/>
    </row>
    <row r="211" spans="2:6" x14ac:dyDescent="0.2">
      <c r="B211" s="6"/>
      <c r="E211" s="11"/>
      <c r="F211" s="6"/>
    </row>
    <row r="212" spans="2:6" x14ac:dyDescent="0.2">
      <c r="B212" s="6"/>
      <c r="E212" s="11"/>
      <c r="F212" s="6"/>
    </row>
    <row r="213" spans="2:6" x14ac:dyDescent="0.2">
      <c r="B213" s="6"/>
      <c r="E213" s="11"/>
      <c r="F213" s="6"/>
    </row>
    <row r="214" spans="2:6" x14ac:dyDescent="0.2">
      <c r="B214" s="6"/>
      <c r="E214" s="11"/>
      <c r="F214" s="6"/>
    </row>
    <row r="215" spans="2:6" x14ac:dyDescent="0.2">
      <c r="B215" s="6"/>
      <c r="E215" s="11"/>
      <c r="F215" s="6"/>
    </row>
    <row r="216" spans="2:6" x14ac:dyDescent="0.2">
      <c r="B216" s="6"/>
      <c r="E216" s="11"/>
      <c r="F216" s="6"/>
    </row>
    <row r="217" spans="2:6" x14ac:dyDescent="0.2">
      <c r="B217" s="6"/>
      <c r="E217" s="11"/>
      <c r="F217" s="6"/>
    </row>
    <row r="218" spans="2:6" x14ac:dyDescent="0.2">
      <c r="B218" s="6"/>
      <c r="E218" s="11"/>
      <c r="F218" s="6"/>
    </row>
    <row r="219" spans="2:6" x14ac:dyDescent="0.2">
      <c r="B219" s="6"/>
      <c r="E219" s="11"/>
      <c r="F219" s="6"/>
    </row>
    <row r="220" spans="2:6" x14ac:dyDescent="0.2">
      <c r="B220" s="6"/>
      <c r="E220" s="11"/>
      <c r="F220" s="6"/>
    </row>
    <row r="221" spans="2:6" x14ac:dyDescent="0.2">
      <c r="B221" s="6"/>
      <c r="E221" s="11"/>
      <c r="F221" s="6"/>
    </row>
    <row r="222" spans="2:6" x14ac:dyDescent="0.2">
      <c r="B222" s="6"/>
      <c r="E222" s="11"/>
      <c r="F222" s="6"/>
    </row>
    <row r="223" spans="2:6" x14ac:dyDescent="0.2">
      <c r="B223" s="6"/>
      <c r="E223" s="11"/>
      <c r="F223" s="6"/>
    </row>
    <row r="224" spans="2:6" x14ac:dyDescent="0.2">
      <c r="B224" s="6"/>
      <c r="E224" s="11"/>
      <c r="F224" s="6"/>
    </row>
    <row r="225" spans="2:6" x14ac:dyDescent="0.2">
      <c r="B225" s="6"/>
      <c r="E225" s="11"/>
      <c r="F225" s="6"/>
    </row>
    <row r="226" spans="2:6" x14ac:dyDescent="0.2">
      <c r="B226" s="6"/>
      <c r="E226" s="11"/>
      <c r="F226" s="6"/>
    </row>
    <row r="227" spans="2:6" x14ac:dyDescent="0.2">
      <c r="B227" s="6"/>
      <c r="E227" s="11"/>
      <c r="F227" s="6"/>
    </row>
    <row r="228" spans="2:6" x14ac:dyDescent="0.2">
      <c r="B228" s="6"/>
      <c r="E228" s="11"/>
      <c r="F228" s="6"/>
    </row>
    <row r="229" spans="2:6" x14ac:dyDescent="0.2">
      <c r="B229" s="6"/>
      <c r="E229" s="11"/>
      <c r="F229" s="6"/>
    </row>
    <row r="230" spans="2:6" x14ac:dyDescent="0.2">
      <c r="B230" s="6"/>
      <c r="E230" s="11"/>
      <c r="F230" s="6"/>
    </row>
    <row r="231" spans="2:6" x14ac:dyDescent="0.2">
      <c r="B231" s="6"/>
      <c r="E231" s="11"/>
      <c r="F231" s="6"/>
    </row>
    <row r="232" spans="2:6" x14ac:dyDescent="0.2">
      <c r="B232" s="6"/>
      <c r="E232" s="11"/>
      <c r="F232" s="6"/>
    </row>
    <row r="233" spans="2:6" x14ac:dyDescent="0.2">
      <c r="B233" s="6"/>
      <c r="E233" s="11"/>
      <c r="F233" s="6"/>
    </row>
    <row r="234" spans="2:6" x14ac:dyDescent="0.2">
      <c r="B234" s="6"/>
      <c r="E234" s="11"/>
      <c r="F234" s="6"/>
    </row>
    <row r="235" spans="2:6" x14ac:dyDescent="0.2">
      <c r="B235" s="6"/>
      <c r="E235" s="11"/>
      <c r="F235" s="6"/>
    </row>
    <row r="236" spans="2:6" x14ac:dyDescent="0.2">
      <c r="B236" s="6"/>
      <c r="E236" s="11"/>
      <c r="F236" s="6"/>
    </row>
    <row r="237" spans="2:6" x14ac:dyDescent="0.2">
      <c r="B237" s="6"/>
      <c r="E237" s="11"/>
      <c r="F237" s="6"/>
    </row>
    <row r="238" spans="2:6" x14ac:dyDescent="0.2">
      <c r="B238" s="6"/>
      <c r="E238" s="11"/>
      <c r="F238" s="6"/>
    </row>
    <row r="239" spans="2:6" x14ac:dyDescent="0.2">
      <c r="B239" s="6"/>
      <c r="E239" s="11"/>
      <c r="F239" s="6"/>
    </row>
    <row r="240" spans="2:6" x14ac:dyDescent="0.2">
      <c r="B240" s="6"/>
      <c r="E240" s="11"/>
      <c r="F240" s="6"/>
    </row>
    <row r="241" spans="2:6" x14ac:dyDescent="0.2">
      <c r="B241" s="6"/>
      <c r="E241" s="11"/>
      <c r="F241" s="6"/>
    </row>
    <row r="242" spans="2:6" x14ac:dyDescent="0.2">
      <c r="B242" s="6"/>
      <c r="E242" s="11"/>
      <c r="F242" s="6"/>
    </row>
    <row r="243" spans="2:6" x14ac:dyDescent="0.2">
      <c r="B243" s="6"/>
      <c r="E243" s="11"/>
      <c r="F243" s="6"/>
    </row>
    <row r="244" spans="2:6" x14ac:dyDescent="0.2">
      <c r="B244" s="6"/>
      <c r="E244" s="11"/>
      <c r="F244" s="6"/>
    </row>
    <row r="245" spans="2:6" x14ac:dyDescent="0.2">
      <c r="B245" s="6"/>
      <c r="E245" s="11"/>
      <c r="F245" s="6"/>
    </row>
    <row r="246" spans="2:6" x14ac:dyDescent="0.2">
      <c r="B246" s="6"/>
      <c r="E246" s="11"/>
      <c r="F246" s="6"/>
    </row>
    <row r="247" spans="2:6" x14ac:dyDescent="0.2">
      <c r="B247" s="6"/>
      <c r="E247" s="11"/>
      <c r="F247" s="6"/>
    </row>
    <row r="248" spans="2:6" x14ac:dyDescent="0.2">
      <c r="B248" s="6"/>
      <c r="E248" s="11"/>
      <c r="F248" s="6"/>
    </row>
    <row r="249" spans="2:6" x14ac:dyDescent="0.2">
      <c r="B249" s="6"/>
      <c r="E249" s="11"/>
      <c r="F249" s="6"/>
    </row>
    <row r="250" spans="2:6" x14ac:dyDescent="0.2">
      <c r="B250" s="6"/>
      <c r="E250" s="11"/>
      <c r="F250" s="6"/>
    </row>
    <row r="251" spans="2:6" x14ac:dyDescent="0.2">
      <c r="B251" s="6"/>
      <c r="E251" s="11"/>
      <c r="F251" s="6"/>
    </row>
    <row r="252" spans="2:6" x14ac:dyDescent="0.2">
      <c r="B252" s="6"/>
      <c r="E252" s="11"/>
      <c r="F252" s="6"/>
    </row>
    <row r="253" spans="2:6" x14ac:dyDescent="0.2">
      <c r="B253" s="6"/>
      <c r="E253" s="11"/>
      <c r="F253" s="6"/>
    </row>
    <row r="254" spans="2:6" x14ac:dyDescent="0.2">
      <c r="B254" s="6"/>
      <c r="E254" s="11"/>
      <c r="F254" s="6"/>
    </row>
    <row r="255" spans="2:6" x14ac:dyDescent="0.2">
      <c r="B255" s="6"/>
      <c r="E255" s="11"/>
      <c r="F255" s="6"/>
    </row>
    <row r="256" spans="2:6" x14ac:dyDescent="0.2">
      <c r="B256" s="6"/>
      <c r="E256" s="11"/>
      <c r="F256" s="6"/>
    </row>
    <row r="257" spans="2:6" x14ac:dyDescent="0.2">
      <c r="B257" s="6"/>
      <c r="E257" s="11"/>
      <c r="F257" s="6"/>
    </row>
    <row r="258" spans="2:6" x14ac:dyDescent="0.2">
      <c r="B258" s="6"/>
      <c r="E258" s="11"/>
      <c r="F258" s="6"/>
    </row>
    <row r="259" spans="2:6" x14ac:dyDescent="0.2">
      <c r="B259" s="6"/>
      <c r="E259" s="11"/>
      <c r="F259" s="6"/>
    </row>
    <row r="260" spans="2:6" x14ac:dyDescent="0.2">
      <c r="B260" s="6"/>
      <c r="E260" s="11"/>
      <c r="F260" s="6"/>
    </row>
    <row r="261" spans="2:6" x14ac:dyDescent="0.2">
      <c r="B261" s="6"/>
      <c r="E261" s="11"/>
      <c r="F261" s="6"/>
    </row>
    <row r="262" spans="2:6" x14ac:dyDescent="0.2">
      <c r="B262" s="6"/>
      <c r="E262" s="11"/>
      <c r="F262" s="6"/>
    </row>
    <row r="263" spans="2:6" x14ac:dyDescent="0.2">
      <c r="B263" s="6"/>
      <c r="E263" s="11"/>
      <c r="F263" s="6"/>
    </row>
    <row r="264" spans="2:6" x14ac:dyDescent="0.2">
      <c r="B264" s="6"/>
      <c r="E264" s="11"/>
      <c r="F264" s="6"/>
    </row>
    <row r="265" spans="2:6" x14ac:dyDescent="0.2">
      <c r="B265" s="6"/>
      <c r="E265" s="11"/>
      <c r="F265" s="6"/>
    </row>
    <row r="266" spans="2:6" x14ac:dyDescent="0.2">
      <c r="B266" s="6"/>
      <c r="E266" s="11"/>
      <c r="F266" s="6"/>
    </row>
    <row r="267" spans="2:6" x14ac:dyDescent="0.2">
      <c r="B267" s="6"/>
      <c r="E267" s="11"/>
      <c r="F267" s="6"/>
    </row>
    <row r="268" spans="2:6" x14ac:dyDescent="0.2">
      <c r="B268" s="6"/>
      <c r="E268" s="11"/>
      <c r="F268" s="6"/>
    </row>
    <row r="269" spans="2:6" x14ac:dyDescent="0.2">
      <c r="B269" s="6"/>
      <c r="E269" s="11"/>
      <c r="F269" s="6"/>
    </row>
    <row r="270" spans="2:6" x14ac:dyDescent="0.2">
      <c r="B270" s="6"/>
      <c r="E270" s="11"/>
      <c r="F270" s="6"/>
    </row>
    <row r="271" spans="2:6" x14ac:dyDescent="0.2">
      <c r="B271" s="6"/>
      <c r="E271" s="11"/>
      <c r="F271" s="6"/>
    </row>
    <row r="272" spans="2:6" x14ac:dyDescent="0.2">
      <c r="B272" s="6"/>
      <c r="E272" s="11"/>
      <c r="F272" s="6"/>
    </row>
    <row r="273" spans="2:6" x14ac:dyDescent="0.2">
      <c r="B273" s="6"/>
      <c r="E273" s="11"/>
      <c r="F273" s="6"/>
    </row>
    <row r="274" spans="2:6" x14ac:dyDescent="0.2">
      <c r="B274" s="6"/>
      <c r="E274" s="11"/>
      <c r="F274" s="6"/>
    </row>
    <row r="275" spans="2:6" x14ac:dyDescent="0.2">
      <c r="B275" s="6"/>
      <c r="E275" s="11"/>
      <c r="F275" s="6"/>
    </row>
    <row r="276" spans="2:6" x14ac:dyDescent="0.2">
      <c r="B276" s="6"/>
      <c r="E276" s="11"/>
      <c r="F276" s="6"/>
    </row>
    <row r="277" spans="2:6" x14ac:dyDescent="0.2">
      <c r="B277" s="6"/>
      <c r="E277" s="11"/>
      <c r="F277" s="6"/>
    </row>
    <row r="278" spans="2:6" x14ac:dyDescent="0.2">
      <c r="B278" s="6"/>
      <c r="E278" s="11"/>
      <c r="F278" s="6"/>
    </row>
    <row r="279" spans="2:6" x14ac:dyDescent="0.2">
      <c r="B279" s="6"/>
      <c r="E279" s="11"/>
      <c r="F279" s="6"/>
    </row>
    <row r="280" spans="2:6" x14ac:dyDescent="0.2">
      <c r="B280" s="6"/>
      <c r="E280" s="11"/>
      <c r="F280" s="6"/>
    </row>
    <row r="281" spans="2:6" x14ac:dyDescent="0.2">
      <c r="B281" s="6"/>
      <c r="E281" s="11"/>
      <c r="F281" s="6"/>
    </row>
    <row r="282" spans="2:6" x14ac:dyDescent="0.2">
      <c r="B282" s="6"/>
      <c r="E282" s="11"/>
      <c r="F282" s="6"/>
    </row>
    <row r="283" spans="2:6" x14ac:dyDescent="0.2">
      <c r="B283" s="6"/>
      <c r="E283" s="11"/>
      <c r="F283" s="6"/>
    </row>
    <row r="284" spans="2:6" x14ac:dyDescent="0.2">
      <c r="B284" s="6"/>
      <c r="E284" s="11"/>
      <c r="F284" s="6"/>
    </row>
    <row r="285" spans="2:6" x14ac:dyDescent="0.2">
      <c r="B285" s="6"/>
      <c r="E285" s="11"/>
      <c r="F285" s="6"/>
    </row>
    <row r="286" spans="2:6" x14ac:dyDescent="0.2">
      <c r="B286" s="6"/>
      <c r="E286" s="11"/>
      <c r="F286" s="6"/>
    </row>
    <row r="287" spans="2:6" x14ac:dyDescent="0.2">
      <c r="B287" s="6"/>
      <c r="E287" s="11"/>
      <c r="F287" s="6"/>
    </row>
    <row r="288" spans="2:6" x14ac:dyDescent="0.2">
      <c r="B288" s="6"/>
      <c r="E288" s="11"/>
      <c r="F288" s="6"/>
    </row>
    <row r="289" spans="2:6" x14ac:dyDescent="0.2">
      <c r="B289" s="6"/>
      <c r="E289" s="11"/>
      <c r="F289" s="6"/>
    </row>
    <row r="290" spans="2:6" x14ac:dyDescent="0.2">
      <c r="B290" s="6"/>
      <c r="E290" s="11"/>
      <c r="F290" s="6"/>
    </row>
    <row r="291" spans="2:6" x14ac:dyDescent="0.2">
      <c r="B291" s="6"/>
      <c r="E291" s="11"/>
      <c r="F291" s="6"/>
    </row>
    <row r="292" spans="2:6" x14ac:dyDescent="0.2">
      <c r="B292" s="6"/>
      <c r="E292" s="11"/>
      <c r="F292" s="6"/>
    </row>
    <row r="293" spans="2:6" x14ac:dyDescent="0.2">
      <c r="B293" s="6"/>
      <c r="E293" s="11"/>
      <c r="F293" s="6"/>
    </row>
    <row r="294" spans="2:6" x14ac:dyDescent="0.2">
      <c r="B294" s="6"/>
      <c r="E294" s="11"/>
      <c r="F294" s="6"/>
    </row>
    <row r="295" spans="2:6" x14ac:dyDescent="0.2">
      <c r="B295" s="6"/>
      <c r="E295" s="11"/>
      <c r="F295" s="6"/>
    </row>
    <row r="296" spans="2:6" x14ac:dyDescent="0.2">
      <c r="B296" s="6"/>
      <c r="E296" s="11"/>
      <c r="F296" s="6"/>
    </row>
    <row r="297" spans="2:6" x14ac:dyDescent="0.2">
      <c r="B297" s="6"/>
      <c r="E297" s="11"/>
      <c r="F297" s="6"/>
    </row>
    <row r="298" spans="2:6" x14ac:dyDescent="0.2">
      <c r="B298" s="6"/>
      <c r="E298" s="11"/>
      <c r="F298" s="6"/>
    </row>
    <row r="299" spans="2:6" x14ac:dyDescent="0.2">
      <c r="B299" s="6"/>
      <c r="E299" s="11"/>
      <c r="F299" s="6"/>
    </row>
    <row r="300" spans="2:6" x14ac:dyDescent="0.2">
      <c r="B300" s="6"/>
      <c r="E300" s="11"/>
      <c r="F300" s="6"/>
    </row>
    <row r="301" spans="2:6" x14ac:dyDescent="0.2">
      <c r="B301" s="6"/>
      <c r="E301" s="11"/>
      <c r="F301" s="6"/>
    </row>
    <row r="302" spans="2:6" x14ac:dyDescent="0.2">
      <c r="B302" s="6"/>
      <c r="E302" s="11"/>
      <c r="F302" s="6"/>
    </row>
    <row r="303" spans="2:6" x14ac:dyDescent="0.2">
      <c r="B303" s="6"/>
      <c r="E303" s="11"/>
      <c r="F303" s="6"/>
    </row>
    <row r="304" spans="2:6" x14ac:dyDescent="0.2">
      <c r="B304" s="6"/>
      <c r="E304" s="11"/>
      <c r="F304" s="6"/>
    </row>
    <row r="305" spans="2:6" x14ac:dyDescent="0.2">
      <c r="B305" s="6"/>
      <c r="E305" s="11"/>
      <c r="F305" s="6"/>
    </row>
    <row r="306" spans="2:6" x14ac:dyDescent="0.2">
      <c r="B306" s="6"/>
      <c r="E306" s="11"/>
      <c r="F306" s="6"/>
    </row>
    <row r="307" spans="2:6" x14ac:dyDescent="0.2">
      <c r="B307" s="6"/>
      <c r="E307" s="11"/>
      <c r="F307" s="6"/>
    </row>
    <row r="308" spans="2:6" x14ac:dyDescent="0.2">
      <c r="B308" s="6"/>
      <c r="E308" s="11"/>
      <c r="F308" s="6"/>
    </row>
    <row r="309" spans="2:6" x14ac:dyDescent="0.2">
      <c r="B309" s="6"/>
      <c r="E309" s="11"/>
      <c r="F309" s="6"/>
    </row>
    <row r="310" spans="2:6" x14ac:dyDescent="0.2">
      <c r="B310" s="6"/>
      <c r="E310" s="11"/>
      <c r="F310" s="6"/>
    </row>
    <row r="311" spans="2:6" x14ac:dyDescent="0.2">
      <c r="B311" s="6"/>
      <c r="E311" s="11"/>
      <c r="F311" s="6"/>
    </row>
    <row r="312" spans="2:6" x14ac:dyDescent="0.2">
      <c r="B312" s="6"/>
      <c r="E312" s="11"/>
      <c r="F312" s="6"/>
    </row>
    <row r="313" spans="2:6" x14ac:dyDescent="0.2">
      <c r="B313" s="6"/>
      <c r="E313" s="11"/>
      <c r="F313" s="6"/>
    </row>
    <row r="314" spans="2:6" x14ac:dyDescent="0.2">
      <c r="B314" s="6"/>
      <c r="E314" s="11"/>
      <c r="F314" s="6"/>
    </row>
    <row r="315" spans="2:6" x14ac:dyDescent="0.2">
      <c r="B315" s="6"/>
      <c r="E315" s="11"/>
      <c r="F315" s="6"/>
    </row>
    <row r="316" spans="2:6" x14ac:dyDescent="0.2">
      <c r="B316" s="6"/>
      <c r="E316" s="11"/>
      <c r="F316" s="6"/>
    </row>
    <row r="317" spans="2:6" x14ac:dyDescent="0.2">
      <c r="B317" s="6"/>
      <c r="E317" s="11"/>
      <c r="F317" s="6"/>
    </row>
    <row r="318" spans="2:6" x14ac:dyDescent="0.2">
      <c r="B318" s="6"/>
      <c r="E318" s="11"/>
      <c r="F318" s="6"/>
    </row>
    <row r="319" spans="2:6" x14ac:dyDescent="0.2">
      <c r="B319" s="6"/>
      <c r="E319" s="11"/>
      <c r="F319" s="6"/>
    </row>
    <row r="320" spans="2:6" x14ac:dyDescent="0.2">
      <c r="B320" s="6"/>
      <c r="E320" s="11"/>
      <c r="F320" s="6"/>
    </row>
    <row r="321" spans="2:6" x14ac:dyDescent="0.2">
      <c r="B321" s="6"/>
      <c r="E321" s="11"/>
      <c r="F321" s="6"/>
    </row>
    <row r="322" spans="2:6" x14ac:dyDescent="0.2">
      <c r="B322" s="6"/>
      <c r="E322" s="11"/>
      <c r="F322" s="6"/>
    </row>
    <row r="323" spans="2:6" x14ac:dyDescent="0.2">
      <c r="B323" s="6"/>
      <c r="E323" s="11"/>
      <c r="F323" s="6"/>
    </row>
    <row r="324" spans="2:6" x14ac:dyDescent="0.2">
      <c r="B324" s="6"/>
      <c r="E324" s="11"/>
      <c r="F324" s="6"/>
    </row>
    <row r="325" spans="2:6" x14ac:dyDescent="0.2">
      <c r="B325" s="6"/>
      <c r="E325" s="11"/>
      <c r="F325" s="6"/>
    </row>
    <row r="326" spans="2:6" x14ac:dyDescent="0.2">
      <c r="B326" s="6"/>
      <c r="E326" s="11"/>
      <c r="F326" s="6"/>
    </row>
    <row r="327" spans="2:6" x14ac:dyDescent="0.2">
      <c r="B327" s="6"/>
      <c r="E327" s="11"/>
      <c r="F327" s="6"/>
    </row>
    <row r="328" spans="2:6" x14ac:dyDescent="0.2">
      <c r="B328" s="6"/>
      <c r="E328" s="11"/>
      <c r="F328" s="6"/>
    </row>
    <row r="329" spans="2:6" x14ac:dyDescent="0.2">
      <c r="B329" s="6"/>
      <c r="E329" s="11"/>
      <c r="F329" s="6"/>
    </row>
    <row r="330" spans="2:6" x14ac:dyDescent="0.2">
      <c r="B330" s="6"/>
      <c r="E330" s="11"/>
      <c r="F330" s="6"/>
    </row>
    <row r="331" spans="2:6" x14ac:dyDescent="0.2">
      <c r="B331" s="6"/>
      <c r="E331" s="11"/>
      <c r="F331" s="6"/>
    </row>
    <row r="332" spans="2:6" x14ac:dyDescent="0.2">
      <c r="B332" s="6"/>
      <c r="E332" s="11"/>
      <c r="F332" s="6"/>
    </row>
    <row r="333" spans="2:6" x14ac:dyDescent="0.2">
      <c r="B333" s="6"/>
      <c r="E333" s="11"/>
      <c r="F333" s="6"/>
    </row>
    <row r="334" spans="2:6" x14ac:dyDescent="0.2">
      <c r="B334" s="6"/>
      <c r="E334" s="11"/>
      <c r="F334" s="6"/>
    </row>
    <row r="335" spans="2:6" x14ac:dyDescent="0.2">
      <c r="B335" s="6"/>
      <c r="E335" s="11"/>
      <c r="F335" s="6"/>
    </row>
    <row r="336" spans="2:6" x14ac:dyDescent="0.2">
      <c r="B336" s="6"/>
      <c r="E336" s="11"/>
      <c r="F336" s="6"/>
    </row>
    <row r="337" spans="2:6" x14ac:dyDescent="0.2">
      <c r="B337" s="6"/>
      <c r="E337" s="11"/>
      <c r="F337" s="6"/>
    </row>
    <row r="338" spans="2:6" x14ac:dyDescent="0.2">
      <c r="B338" s="6"/>
      <c r="E338" s="11"/>
      <c r="F338" s="6"/>
    </row>
    <row r="339" spans="2:6" x14ac:dyDescent="0.2">
      <c r="B339" s="6"/>
      <c r="E339" s="11"/>
      <c r="F339" s="6"/>
    </row>
    <row r="340" spans="2:6" x14ac:dyDescent="0.2">
      <c r="B340" s="6"/>
      <c r="E340" s="11"/>
      <c r="F340" s="6"/>
    </row>
    <row r="341" spans="2:6" x14ac:dyDescent="0.2">
      <c r="B341" s="6"/>
      <c r="E341" s="11"/>
      <c r="F341" s="6"/>
    </row>
    <row r="342" spans="2:6" x14ac:dyDescent="0.2">
      <c r="B342" s="6"/>
      <c r="E342" s="11"/>
      <c r="F342" s="6"/>
    </row>
    <row r="343" spans="2:6" x14ac:dyDescent="0.2">
      <c r="B343" s="6"/>
      <c r="E343" s="11"/>
      <c r="F343" s="6"/>
    </row>
    <row r="344" spans="2:6" x14ac:dyDescent="0.2">
      <c r="B344" s="6"/>
      <c r="E344" s="11"/>
      <c r="F344" s="6"/>
    </row>
    <row r="345" spans="2:6" x14ac:dyDescent="0.2">
      <c r="B345" s="6"/>
      <c r="E345" s="11"/>
      <c r="F345" s="6"/>
    </row>
    <row r="346" spans="2:6" x14ac:dyDescent="0.2">
      <c r="B346" s="6"/>
      <c r="E346" s="11"/>
      <c r="F346" s="6"/>
    </row>
    <row r="347" spans="2:6" x14ac:dyDescent="0.2">
      <c r="B347" s="6"/>
      <c r="E347" s="11"/>
      <c r="F347" s="6"/>
    </row>
    <row r="348" spans="2:6" x14ac:dyDescent="0.2">
      <c r="B348" s="6"/>
      <c r="E348" s="11"/>
      <c r="F348" s="6"/>
    </row>
    <row r="349" spans="2:6" x14ac:dyDescent="0.2">
      <c r="B349" s="6"/>
      <c r="E349" s="11"/>
      <c r="F349" s="6"/>
    </row>
    <row r="350" spans="2:6" x14ac:dyDescent="0.2">
      <c r="B350" s="6"/>
      <c r="E350" s="11"/>
      <c r="F350" s="6"/>
    </row>
    <row r="351" spans="2:6" x14ac:dyDescent="0.2">
      <c r="B351" s="6"/>
      <c r="E351" s="11"/>
      <c r="F351" s="6"/>
    </row>
    <row r="352" spans="2:6" x14ac:dyDescent="0.2">
      <c r="B352" s="6"/>
      <c r="F352" s="6"/>
    </row>
    <row r="353" spans="2:6" x14ac:dyDescent="0.2">
      <c r="B353" s="6"/>
      <c r="F353" s="6"/>
    </row>
    <row r="354" spans="2:6" x14ac:dyDescent="0.2">
      <c r="B354" s="6"/>
      <c r="F354" s="6"/>
    </row>
    <row r="355" spans="2:6" x14ac:dyDescent="0.2">
      <c r="B355" s="6"/>
      <c r="F355" s="6"/>
    </row>
    <row r="356" spans="2:6" x14ac:dyDescent="0.2">
      <c r="B356" s="6"/>
      <c r="F356" s="6"/>
    </row>
    <row r="357" spans="2:6" x14ac:dyDescent="0.2">
      <c r="B357" s="6"/>
      <c r="F357" s="6"/>
    </row>
    <row r="358" spans="2:6" x14ac:dyDescent="0.2">
      <c r="B358" s="6"/>
      <c r="F358" s="6"/>
    </row>
    <row r="359" spans="2:6" x14ac:dyDescent="0.2">
      <c r="B359" s="6"/>
      <c r="F359" s="6"/>
    </row>
    <row r="360" spans="2:6" x14ac:dyDescent="0.2">
      <c r="B360" s="6"/>
      <c r="F360" s="6"/>
    </row>
    <row r="361" spans="2:6" x14ac:dyDescent="0.2">
      <c r="B361" s="6"/>
      <c r="F361" s="6"/>
    </row>
    <row r="362" spans="2:6" x14ac:dyDescent="0.2">
      <c r="B362" s="6"/>
      <c r="F362" s="6"/>
    </row>
    <row r="363" spans="2:6" x14ac:dyDescent="0.2">
      <c r="B363" s="6"/>
      <c r="F363" s="6"/>
    </row>
    <row r="364" spans="2:6" x14ac:dyDescent="0.2">
      <c r="B364" s="6"/>
      <c r="F364" s="6"/>
    </row>
    <row r="365" spans="2:6" x14ac:dyDescent="0.2">
      <c r="B365" s="6"/>
      <c r="F365" s="6"/>
    </row>
    <row r="366" spans="2:6" x14ac:dyDescent="0.2">
      <c r="B366" s="6"/>
      <c r="F366" s="6"/>
    </row>
    <row r="367" spans="2:6" x14ac:dyDescent="0.2">
      <c r="B367" s="6"/>
      <c r="F367" s="6"/>
    </row>
    <row r="368" spans="2:6" x14ac:dyDescent="0.2">
      <c r="B368" s="6"/>
      <c r="F368" s="6"/>
    </row>
    <row r="369" spans="2:6" x14ac:dyDescent="0.2">
      <c r="B369" s="6"/>
      <c r="F369" s="6"/>
    </row>
    <row r="370" spans="2:6" x14ac:dyDescent="0.2">
      <c r="B370" s="6"/>
      <c r="F370" s="6"/>
    </row>
    <row r="371" spans="2:6" x14ac:dyDescent="0.2">
      <c r="B371" s="6"/>
      <c r="F371" s="6"/>
    </row>
    <row r="372" spans="2:6" x14ac:dyDescent="0.2">
      <c r="B372" s="6"/>
      <c r="F372" s="6"/>
    </row>
    <row r="373" spans="2:6" x14ac:dyDescent="0.2">
      <c r="B373" s="6"/>
      <c r="F373" s="6"/>
    </row>
    <row r="374" spans="2:6" x14ac:dyDescent="0.2">
      <c r="B374" s="6"/>
      <c r="F374" s="6"/>
    </row>
    <row r="375" spans="2:6" x14ac:dyDescent="0.2">
      <c r="B375" s="6"/>
      <c r="F375" s="6"/>
    </row>
    <row r="376" spans="2:6" x14ac:dyDescent="0.2">
      <c r="B376" s="6"/>
      <c r="F376" s="6"/>
    </row>
    <row r="377" spans="2:6" x14ac:dyDescent="0.2">
      <c r="B377" s="6"/>
      <c r="F377" s="6"/>
    </row>
    <row r="378" spans="2:6" x14ac:dyDescent="0.2">
      <c r="B378" s="6"/>
      <c r="F378" s="6"/>
    </row>
    <row r="379" spans="2:6" x14ac:dyDescent="0.2">
      <c r="B379" s="6"/>
      <c r="F379" s="6"/>
    </row>
    <row r="380" spans="2:6" x14ac:dyDescent="0.2">
      <c r="B380" s="6"/>
      <c r="F380" s="6"/>
    </row>
    <row r="381" spans="2:6" x14ac:dyDescent="0.2">
      <c r="B381" s="6"/>
      <c r="F381" s="6"/>
    </row>
    <row r="382" spans="2:6" x14ac:dyDescent="0.2">
      <c r="B382" s="6"/>
      <c r="F382" s="6"/>
    </row>
    <row r="383" spans="2:6" x14ac:dyDescent="0.2">
      <c r="B383" s="6"/>
      <c r="F383" s="6"/>
    </row>
    <row r="384" spans="2:6" x14ac:dyDescent="0.2">
      <c r="B384" s="6"/>
      <c r="F384" s="6"/>
    </row>
    <row r="385" spans="2:6" x14ac:dyDescent="0.2">
      <c r="B385" s="6"/>
      <c r="F385" s="6"/>
    </row>
    <row r="386" spans="2:6" x14ac:dyDescent="0.2">
      <c r="B386" s="6"/>
      <c r="F386" s="6"/>
    </row>
    <row r="387" spans="2:6" x14ac:dyDescent="0.2">
      <c r="B387" s="6"/>
      <c r="F387" s="6"/>
    </row>
    <row r="388" spans="2:6" x14ac:dyDescent="0.2">
      <c r="B388" s="6"/>
      <c r="F388" s="6"/>
    </row>
    <row r="389" spans="2:6" x14ac:dyDescent="0.2">
      <c r="B389" s="6"/>
      <c r="F389" s="6"/>
    </row>
    <row r="390" spans="2:6" x14ac:dyDescent="0.2">
      <c r="B390" s="6"/>
      <c r="F390" s="6"/>
    </row>
    <row r="391" spans="2:6" x14ac:dyDescent="0.2">
      <c r="B391" s="6"/>
      <c r="F391" s="6"/>
    </row>
    <row r="392" spans="2:6" x14ac:dyDescent="0.2">
      <c r="B392" s="6"/>
      <c r="F392" s="6"/>
    </row>
    <row r="393" spans="2:6" x14ac:dyDescent="0.2">
      <c r="B393" s="6"/>
      <c r="F393" s="6"/>
    </row>
    <row r="394" spans="2:6" x14ac:dyDescent="0.2">
      <c r="B394" s="6"/>
      <c r="F394" s="6"/>
    </row>
    <row r="395" spans="2:6" x14ac:dyDescent="0.2">
      <c r="B395" s="6"/>
      <c r="F395" s="6"/>
    </row>
    <row r="396" spans="2:6" x14ac:dyDescent="0.2">
      <c r="B396" s="6"/>
      <c r="F396" s="6"/>
    </row>
    <row r="397" spans="2:6" x14ac:dyDescent="0.2">
      <c r="B397" s="6"/>
      <c r="F397" s="6"/>
    </row>
    <row r="398" spans="2:6" x14ac:dyDescent="0.2">
      <c r="B398" s="6"/>
      <c r="F398" s="6"/>
    </row>
    <row r="399" spans="2:6" x14ac:dyDescent="0.2">
      <c r="B399" s="6"/>
      <c r="F399" s="6"/>
    </row>
    <row r="400" spans="2:6" x14ac:dyDescent="0.2">
      <c r="B400" s="6"/>
      <c r="F400" s="6"/>
    </row>
    <row r="401" spans="2:6" x14ac:dyDescent="0.2">
      <c r="B401" s="6"/>
      <c r="F401" s="6"/>
    </row>
    <row r="402" spans="2:6" x14ac:dyDescent="0.2">
      <c r="B402" s="6"/>
      <c r="F402" s="6"/>
    </row>
    <row r="403" spans="2:6" x14ac:dyDescent="0.2">
      <c r="B403" s="6"/>
      <c r="F403" s="6"/>
    </row>
    <row r="404" spans="2:6" x14ac:dyDescent="0.2">
      <c r="B404" s="6"/>
      <c r="F404" s="6"/>
    </row>
    <row r="405" spans="2:6" x14ac:dyDescent="0.2">
      <c r="B405" s="6"/>
      <c r="F405" s="6"/>
    </row>
    <row r="406" spans="2:6" x14ac:dyDescent="0.2">
      <c r="B406" s="6"/>
      <c r="F406" s="6"/>
    </row>
    <row r="407" spans="2:6" x14ac:dyDescent="0.2">
      <c r="B407" s="6"/>
      <c r="F407" s="6"/>
    </row>
    <row r="408" spans="2:6" x14ac:dyDescent="0.2">
      <c r="B408" s="6"/>
      <c r="F408" s="6"/>
    </row>
    <row r="409" spans="2:6" x14ac:dyDescent="0.2">
      <c r="B409" s="6"/>
      <c r="F409" s="6"/>
    </row>
    <row r="410" spans="2:6" x14ac:dyDescent="0.2">
      <c r="B410" s="6"/>
      <c r="F410" s="6"/>
    </row>
    <row r="411" spans="2:6" x14ac:dyDescent="0.2">
      <c r="B411" s="6"/>
      <c r="F411" s="6"/>
    </row>
    <row r="412" spans="2:6" x14ac:dyDescent="0.2">
      <c r="B412" s="6"/>
      <c r="F412" s="6"/>
    </row>
    <row r="413" spans="2:6" x14ac:dyDescent="0.2">
      <c r="B413" s="6"/>
      <c r="F413" s="6"/>
    </row>
    <row r="414" spans="2:6" x14ac:dyDescent="0.2">
      <c r="B414" s="6"/>
      <c r="F414" s="6"/>
    </row>
    <row r="415" spans="2:6" x14ac:dyDescent="0.2">
      <c r="B415" s="6"/>
      <c r="F415" s="6"/>
    </row>
    <row r="416" spans="2:6" x14ac:dyDescent="0.2">
      <c r="B416" s="6"/>
      <c r="F416" s="6"/>
    </row>
    <row r="417" spans="2:6" x14ac:dyDescent="0.2">
      <c r="B417" s="6"/>
      <c r="F417" s="6"/>
    </row>
    <row r="418" spans="2:6" x14ac:dyDescent="0.2">
      <c r="B418" s="6"/>
      <c r="F418" s="6"/>
    </row>
    <row r="419" spans="2:6" x14ac:dyDescent="0.2">
      <c r="B419" s="6"/>
      <c r="F419" s="6"/>
    </row>
    <row r="420" spans="2:6" x14ac:dyDescent="0.2">
      <c r="B420" s="6"/>
      <c r="F420" s="6"/>
    </row>
    <row r="421" spans="2:6" x14ac:dyDescent="0.2">
      <c r="B421" s="6"/>
      <c r="F421" s="6"/>
    </row>
    <row r="422" spans="2:6" x14ac:dyDescent="0.2">
      <c r="B422" s="6"/>
      <c r="F422" s="6"/>
    </row>
    <row r="423" spans="2:6" x14ac:dyDescent="0.2">
      <c r="B423" s="6"/>
      <c r="F423" s="6"/>
    </row>
    <row r="424" spans="2:6" x14ac:dyDescent="0.2">
      <c r="B424" s="6"/>
      <c r="F424" s="6"/>
    </row>
    <row r="425" spans="2:6" x14ac:dyDescent="0.2">
      <c r="B425" s="6"/>
      <c r="F425" s="6"/>
    </row>
    <row r="426" spans="2:6" x14ac:dyDescent="0.2">
      <c r="B426" s="6"/>
      <c r="F426" s="6"/>
    </row>
    <row r="427" spans="2:6" x14ac:dyDescent="0.2">
      <c r="B427" s="6"/>
      <c r="F427" s="6"/>
    </row>
    <row r="428" spans="2:6" x14ac:dyDescent="0.2">
      <c r="B428" s="6"/>
      <c r="F428" s="6"/>
    </row>
    <row r="429" spans="2:6" x14ac:dyDescent="0.2">
      <c r="B429" s="6"/>
      <c r="F429" s="6"/>
    </row>
    <row r="430" spans="2:6" x14ac:dyDescent="0.2">
      <c r="B430" s="6"/>
      <c r="F430" s="6"/>
    </row>
    <row r="431" spans="2:6" x14ac:dyDescent="0.2">
      <c r="B431" s="6"/>
      <c r="F431" s="6"/>
    </row>
    <row r="432" spans="2:6" x14ac:dyDescent="0.2">
      <c r="B432" s="6"/>
      <c r="F432" s="6"/>
    </row>
    <row r="433" spans="2:6" x14ac:dyDescent="0.2">
      <c r="B433" s="6"/>
      <c r="F433" s="6"/>
    </row>
    <row r="434" spans="2:6" x14ac:dyDescent="0.2">
      <c r="B434" s="6"/>
      <c r="F434" s="6"/>
    </row>
    <row r="435" spans="2:6" x14ac:dyDescent="0.2">
      <c r="B435" s="6"/>
      <c r="F435" s="6"/>
    </row>
    <row r="436" spans="2:6" x14ac:dyDescent="0.2">
      <c r="B436" s="6"/>
      <c r="F436" s="6"/>
    </row>
    <row r="437" spans="2:6" x14ac:dyDescent="0.2">
      <c r="B437" s="6"/>
      <c r="F437" s="6"/>
    </row>
    <row r="438" spans="2:6" x14ac:dyDescent="0.2">
      <c r="B438" s="6"/>
      <c r="F438" s="6"/>
    </row>
    <row r="439" spans="2:6" x14ac:dyDescent="0.2">
      <c r="B439" s="6"/>
      <c r="F439" s="6"/>
    </row>
    <row r="440" spans="2:6" x14ac:dyDescent="0.2">
      <c r="B440" s="6"/>
      <c r="F440" s="6"/>
    </row>
    <row r="441" spans="2:6" x14ac:dyDescent="0.2">
      <c r="B441" s="6"/>
      <c r="F441" s="6"/>
    </row>
    <row r="442" spans="2:6" x14ac:dyDescent="0.2">
      <c r="B442" s="6"/>
      <c r="F442" s="6"/>
    </row>
    <row r="443" spans="2:6" x14ac:dyDescent="0.2">
      <c r="B443" s="6"/>
      <c r="F443" s="6"/>
    </row>
    <row r="444" spans="2:6" x14ac:dyDescent="0.2">
      <c r="B444" s="6"/>
      <c r="F444" s="6"/>
    </row>
    <row r="445" spans="2:6" x14ac:dyDescent="0.2">
      <c r="B445" s="6"/>
      <c r="F445" s="6"/>
    </row>
    <row r="446" spans="2:6" x14ac:dyDescent="0.2">
      <c r="B446" s="6"/>
      <c r="F446" s="6"/>
    </row>
    <row r="447" spans="2:6" x14ac:dyDescent="0.2">
      <c r="B447" s="6"/>
      <c r="F447" s="6"/>
    </row>
    <row r="448" spans="2:6" x14ac:dyDescent="0.2">
      <c r="B448" s="6"/>
      <c r="F448" s="6"/>
    </row>
    <row r="449" spans="2:6" x14ac:dyDescent="0.2">
      <c r="B449" s="6"/>
      <c r="F449" s="6"/>
    </row>
    <row r="450" spans="2:6" x14ac:dyDescent="0.2">
      <c r="B450" s="6"/>
      <c r="F450" s="6"/>
    </row>
    <row r="451" spans="2:6" x14ac:dyDescent="0.2">
      <c r="B451" s="6"/>
      <c r="F451" s="6"/>
    </row>
    <row r="452" spans="2:6" x14ac:dyDescent="0.2">
      <c r="B452" s="6"/>
      <c r="F452" s="6"/>
    </row>
    <row r="453" spans="2:6" x14ac:dyDescent="0.2">
      <c r="B453" s="6"/>
      <c r="F453" s="6"/>
    </row>
    <row r="454" spans="2:6" x14ac:dyDescent="0.2">
      <c r="B454" s="6"/>
      <c r="F454" s="6"/>
    </row>
    <row r="455" spans="2:6" x14ac:dyDescent="0.2">
      <c r="B455" s="6"/>
      <c r="F455" s="6"/>
    </row>
    <row r="456" spans="2:6" x14ac:dyDescent="0.2">
      <c r="B456" s="6"/>
      <c r="F456" s="6"/>
    </row>
    <row r="457" spans="2:6" x14ac:dyDescent="0.2">
      <c r="B457" s="6"/>
      <c r="F457" s="6"/>
    </row>
    <row r="458" spans="2:6" x14ac:dyDescent="0.2">
      <c r="B458" s="6"/>
      <c r="F458" s="6"/>
    </row>
    <row r="459" spans="2:6" x14ac:dyDescent="0.2">
      <c r="B459" s="6"/>
      <c r="F459" s="6"/>
    </row>
    <row r="460" spans="2:6" x14ac:dyDescent="0.2">
      <c r="B460" s="6"/>
      <c r="F460" s="6"/>
    </row>
    <row r="461" spans="2:6" x14ac:dyDescent="0.2">
      <c r="B461" s="6"/>
      <c r="F461" s="6"/>
    </row>
    <row r="462" spans="2:6" x14ac:dyDescent="0.2">
      <c r="B462" s="6"/>
      <c r="F462" s="6"/>
    </row>
    <row r="463" spans="2:6" x14ac:dyDescent="0.2">
      <c r="B463" s="6"/>
      <c r="F463" s="6"/>
    </row>
    <row r="464" spans="2:6" x14ac:dyDescent="0.2">
      <c r="B464" s="6"/>
      <c r="F464" s="6"/>
    </row>
    <row r="465" spans="2:6" x14ac:dyDescent="0.2">
      <c r="B465" s="6"/>
      <c r="F465" s="6"/>
    </row>
    <row r="466" spans="2:6" x14ac:dyDescent="0.2">
      <c r="B466" s="6"/>
      <c r="F466" s="6"/>
    </row>
    <row r="467" spans="2:6" x14ac:dyDescent="0.2">
      <c r="B467" s="6"/>
      <c r="F467" s="6"/>
    </row>
    <row r="468" spans="2:6" x14ac:dyDescent="0.2">
      <c r="B468" s="6"/>
      <c r="F468" s="6"/>
    </row>
    <row r="469" spans="2:6" x14ac:dyDescent="0.2">
      <c r="B469" s="6"/>
      <c r="F469" s="6"/>
    </row>
    <row r="470" spans="2:6" x14ac:dyDescent="0.2">
      <c r="B470" s="6"/>
      <c r="F470" s="6"/>
    </row>
    <row r="471" spans="2:6" x14ac:dyDescent="0.2">
      <c r="B471" s="6"/>
      <c r="F471" s="6"/>
    </row>
    <row r="472" spans="2:6" x14ac:dyDescent="0.2">
      <c r="B472" s="6"/>
      <c r="F472" s="6"/>
    </row>
    <row r="473" spans="2:6" x14ac:dyDescent="0.2">
      <c r="B473" s="6"/>
      <c r="F473" s="6"/>
    </row>
    <row r="474" spans="2:6" x14ac:dyDescent="0.2">
      <c r="B474" s="6"/>
      <c r="F474" s="6"/>
    </row>
    <row r="475" spans="2:6" x14ac:dyDescent="0.2">
      <c r="B475" s="6"/>
      <c r="F475" s="6"/>
    </row>
    <row r="476" spans="2:6" x14ac:dyDescent="0.2">
      <c r="B476" s="6"/>
      <c r="F476" s="6"/>
    </row>
    <row r="477" spans="2:6" x14ac:dyDescent="0.2">
      <c r="B477" s="6"/>
      <c r="F477" s="6"/>
    </row>
    <row r="478" spans="2:6" x14ac:dyDescent="0.2">
      <c r="B478" s="6"/>
      <c r="F478" s="6"/>
    </row>
    <row r="479" spans="2:6" x14ac:dyDescent="0.2">
      <c r="B479" s="6"/>
      <c r="F479" s="6"/>
    </row>
    <row r="480" spans="2:6" x14ac:dyDescent="0.2">
      <c r="B480" s="6"/>
      <c r="F480" s="6"/>
    </row>
    <row r="481" spans="2:6" x14ac:dyDescent="0.2">
      <c r="B481" s="6"/>
      <c r="F481" s="6"/>
    </row>
    <row r="482" spans="2:6" x14ac:dyDescent="0.2">
      <c r="B482" s="6"/>
      <c r="F482" s="6"/>
    </row>
    <row r="483" spans="2:6" x14ac:dyDescent="0.2">
      <c r="B483" s="6"/>
      <c r="F483" s="6"/>
    </row>
    <row r="484" spans="2:6" x14ac:dyDescent="0.2">
      <c r="B484" s="6"/>
      <c r="F484" s="6"/>
    </row>
    <row r="485" spans="2:6" x14ac:dyDescent="0.2">
      <c r="B485" s="6"/>
      <c r="F485" s="6"/>
    </row>
    <row r="486" spans="2:6" x14ac:dyDescent="0.2">
      <c r="B486" s="6"/>
      <c r="F486" s="6"/>
    </row>
    <row r="487" spans="2:6" x14ac:dyDescent="0.2">
      <c r="B487" s="6"/>
      <c r="F487" s="6"/>
    </row>
    <row r="488" spans="2:6" x14ac:dyDescent="0.2">
      <c r="B488" s="6"/>
      <c r="F488" s="6"/>
    </row>
    <row r="489" spans="2:6" x14ac:dyDescent="0.2">
      <c r="B489" s="6"/>
      <c r="F489" s="6"/>
    </row>
    <row r="490" spans="2:6" x14ac:dyDescent="0.2">
      <c r="B490" s="6"/>
      <c r="F490" s="6"/>
    </row>
    <row r="491" spans="2:6" x14ac:dyDescent="0.2">
      <c r="B491" s="6"/>
      <c r="F491" s="6"/>
    </row>
    <row r="492" spans="2:6" x14ac:dyDescent="0.2">
      <c r="B492" s="6"/>
      <c r="F492" s="6"/>
    </row>
    <row r="493" spans="2:6" x14ac:dyDescent="0.2">
      <c r="B493" s="6"/>
      <c r="F493" s="6"/>
    </row>
    <row r="494" spans="2:6" x14ac:dyDescent="0.2">
      <c r="B494" s="6"/>
      <c r="F494" s="6"/>
    </row>
    <row r="495" spans="2:6" x14ac:dyDescent="0.2">
      <c r="B495" s="6"/>
      <c r="F495" s="6"/>
    </row>
    <row r="496" spans="2:6" x14ac:dyDescent="0.2">
      <c r="B496" s="6"/>
      <c r="F496" s="6"/>
    </row>
    <row r="497" spans="2:6" x14ac:dyDescent="0.2">
      <c r="B497" s="6"/>
      <c r="F497" s="6"/>
    </row>
    <row r="498" spans="2:6" x14ac:dyDescent="0.2">
      <c r="B498" s="6"/>
      <c r="F498" s="6"/>
    </row>
    <row r="499" spans="2:6" x14ac:dyDescent="0.2">
      <c r="B499" s="6"/>
      <c r="F499" s="6"/>
    </row>
    <row r="500" spans="2:6" x14ac:dyDescent="0.2">
      <c r="B500" s="6"/>
      <c r="F500" s="6"/>
    </row>
    <row r="501" spans="2:6" x14ac:dyDescent="0.2">
      <c r="B501" s="6"/>
      <c r="F501" s="6"/>
    </row>
    <row r="502" spans="2:6" x14ac:dyDescent="0.2">
      <c r="B502" s="6"/>
      <c r="F502" s="6"/>
    </row>
    <row r="503" spans="2:6" x14ac:dyDescent="0.2">
      <c r="B503" s="6"/>
      <c r="F503" s="6"/>
    </row>
    <row r="504" spans="2:6" x14ac:dyDescent="0.2">
      <c r="B504" s="6"/>
      <c r="F504" s="6"/>
    </row>
    <row r="505" spans="2:6" x14ac:dyDescent="0.2">
      <c r="B505" s="6"/>
      <c r="F505" s="6"/>
    </row>
    <row r="506" spans="2:6" x14ac:dyDescent="0.2">
      <c r="B506" s="6"/>
      <c r="F506" s="6"/>
    </row>
    <row r="507" spans="2:6" x14ac:dyDescent="0.2">
      <c r="B507" s="6"/>
      <c r="F507" s="6"/>
    </row>
    <row r="508" spans="2:6" x14ac:dyDescent="0.2">
      <c r="B508" s="6"/>
      <c r="F508" s="6"/>
    </row>
    <row r="509" spans="2:6" x14ac:dyDescent="0.2">
      <c r="B509" s="6"/>
      <c r="F509" s="6"/>
    </row>
    <row r="510" spans="2:6" x14ac:dyDescent="0.2">
      <c r="B510" s="6"/>
      <c r="F510" s="6"/>
    </row>
    <row r="511" spans="2:6" x14ac:dyDescent="0.2">
      <c r="B511" s="6"/>
      <c r="F511" s="6"/>
    </row>
    <row r="512" spans="2:6" x14ac:dyDescent="0.2">
      <c r="B512" s="6"/>
      <c r="F512" s="6"/>
    </row>
    <row r="513" spans="2:6" x14ac:dyDescent="0.2">
      <c r="B513" s="6"/>
      <c r="F513" s="6"/>
    </row>
    <row r="514" spans="2:6" x14ac:dyDescent="0.2">
      <c r="B514" s="6"/>
      <c r="F514" s="6"/>
    </row>
    <row r="515" spans="2:6" x14ac:dyDescent="0.2">
      <c r="B515" s="6"/>
      <c r="F515" s="6"/>
    </row>
    <row r="516" spans="2:6" x14ac:dyDescent="0.2">
      <c r="B516" s="6"/>
      <c r="F516" s="6"/>
    </row>
    <row r="517" spans="2:6" x14ac:dyDescent="0.2">
      <c r="B517" s="6"/>
      <c r="F517" s="6"/>
    </row>
    <row r="518" spans="2:6" x14ac:dyDescent="0.2">
      <c r="B518" s="6"/>
      <c r="F518" s="6"/>
    </row>
    <row r="519" spans="2:6" x14ac:dyDescent="0.2">
      <c r="B519" s="6"/>
      <c r="F519" s="6"/>
    </row>
    <row r="520" spans="2:6" x14ac:dyDescent="0.2">
      <c r="B520" s="6"/>
      <c r="F520" s="6"/>
    </row>
    <row r="521" spans="2:6" x14ac:dyDescent="0.2">
      <c r="B521" s="6"/>
      <c r="F521" s="6"/>
    </row>
    <row r="522" spans="2:6" x14ac:dyDescent="0.2">
      <c r="B522" s="6"/>
      <c r="F522" s="6"/>
    </row>
    <row r="523" spans="2:6" x14ac:dyDescent="0.2">
      <c r="B523" s="6"/>
      <c r="F523" s="6"/>
    </row>
    <row r="524" spans="2:6" x14ac:dyDescent="0.2">
      <c r="B524" s="6"/>
      <c r="F524" s="6"/>
    </row>
    <row r="525" spans="2:6" x14ac:dyDescent="0.2">
      <c r="B525" s="6"/>
      <c r="F525" s="6"/>
    </row>
    <row r="526" spans="2:6" x14ac:dyDescent="0.2">
      <c r="B526" s="6"/>
      <c r="F526" s="6"/>
    </row>
    <row r="527" spans="2:6" x14ac:dyDescent="0.2">
      <c r="B527" s="6"/>
      <c r="F527" s="6"/>
    </row>
    <row r="528" spans="2:6" x14ac:dyDescent="0.2">
      <c r="B528" s="6"/>
      <c r="F528" s="6"/>
    </row>
    <row r="529" spans="2:6" x14ac:dyDescent="0.2">
      <c r="B529" s="6"/>
      <c r="F529" s="6"/>
    </row>
    <row r="530" spans="2:6" x14ac:dyDescent="0.2">
      <c r="B530" s="6"/>
      <c r="F530" s="6"/>
    </row>
    <row r="531" spans="2:6" x14ac:dyDescent="0.2">
      <c r="B531" s="6"/>
      <c r="F531" s="6"/>
    </row>
    <row r="532" spans="2:6" x14ac:dyDescent="0.2">
      <c r="B532" s="6"/>
      <c r="F532" s="6"/>
    </row>
    <row r="533" spans="2:6" x14ac:dyDescent="0.2">
      <c r="B533" s="6"/>
      <c r="F533" s="6"/>
    </row>
    <row r="534" spans="2:6" x14ac:dyDescent="0.2">
      <c r="B534" s="6"/>
      <c r="F534" s="6"/>
    </row>
    <row r="535" spans="2:6" x14ac:dyDescent="0.2">
      <c r="B535" s="6"/>
      <c r="F535" s="6"/>
    </row>
    <row r="536" spans="2:6" x14ac:dyDescent="0.2">
      <c r="B536" s="6"/>
      <c r="F536" s="6"/>
    </row>
    <row r="537" spans="2:6" x14ac:dyDescent="0.2">
      <c r="B537" s="6"/>
      <c r="F537" s="6"/>
    </row>
    <row r="538" spans="2:6" x14ac:dyDescent="0.2">
      <c r="B538" s="6"/>
      <c r="F538" s="6"/>
    </row>
    <row r="539" spans="2:6" x14ac:dyDescent="0.2">
      <c r="B539" s="6"/>
      <c r="F539" s="6"/>
    </row>
    <row r="540" spans="2:6" x14ac:dyDescent="0.2">
      <c r="B540" s="6"/>
      <c r="F540" s="6"/>
    </row>
    <row r="541" spans="2:6" x14ac:dyDescent="0.2">
      <c r="B541" s="6"/>
      <c r="F541" s="6"/>
    </row>
    <row r="542" spans="2:6" x14ac:dyDescent="0.2">
      <c r="B542" s="6"/>
      <c r="F542" s="6"/>
    </row>
    <row r="543" spans="2:6" x14ac:dyDescent="0.2">
      <c r="B543" s="6"/>
      <c r="F543" s="6"/>
    </row>
    <row r="544" spans="2:6" x14ac:dyDescent="0.2">
      <c r="B544" s="6"/>
      <c r="F544" s="6"/>
    </row>
    <row r="545" spans="2:6" x14ac:dyDescent="0.2">
      <c r="B545" s="6"/>
      <c r="F545" s="6"/>
    </row>
    <row r="546" spans="2:6" x14ac:dyDescent="0.2">
      <c r="B546" s="6"/>
      <c r="F546" s="6"/>
    </row>
    <row r="547" spans="2:6" x14ac:dyDescent="0.2">
      <c r="B547" s="6"/>
      <c r="F547" s="6"/>
    </row>
    <row r="548" spans="2:6" x14ac:dyDescent="0.2">
      <c r="B548" s="6"/>
      <c r="F548" s="6"/>
    </row>
    <row r="549" spans="2:6" x14ac:dyDescent="0.2">
      <c r="B549" s="6"/>
      <c r="F549" s="6"/>
    </row>
    <row r="550" spans="2:6" x14ac:dyDescent="0.2">
      <c r="B550" s="6"/>
      <c r="F550" s="6"/>
    </row>
    <row r="551" spans="2:6" x14ac:dyDescent="0.2">
      <c r="B551" s="6"/>
      <c r="F551" s="6"/>
    </row>
    <row r="552" spans="2:6" x14ac:dyDescent="0.2">
      <c r="B552" s="6"/>
      <c r="F552" s="6"/>
    </row>
    <row r="553" spans="2:6" x14ac:dyDescent="0.2">
      <c r="B553" s="6"/>
      <c r="F553" s="6"/>
    </row>
    <row r="554" spans="2:6" x14ac:dyDescent="0.2">
      <c r="B554" s="6"/>
      <c r="F554" s="6"/>
    </row>
    <row r="555" spans="2:6" x14ac:dyDescent="0.2">
      <c r="B555" s="6"/>
      <c r="F555" s="6"/>
    </row>
    <row r="556" spans="2:6" x14ac:dyDescent="0.2">
      <c r="B556" s="6"/>
      <c r="F556" s="6"/>
    </row>
    <row r="557" spans="2:6" x14ac:dyDescent="0.2">
      <c r="B557" s="6"/>
      <c r="F557" s="6"/>
    </row>
    <row r="558" spans="2:6" x14ac:dyDescent="0.2">
      <c r="B558" s="6"/>
      <c r="F558" s="6"/>
    </row>
    <row r="559" spans="2:6" x14ac:dyDescent="0.2">
      <c r="B559" s="6"/>
      <c r="F559" s="6"/>
    </row>
    <row r="560" spans="2:6" x14ac:dyDescent="0.2">
      <c r="B560" s="6"/>
      <c r="F560" s="6"/>
    </row>
    <row r="561" spans="2:6" x14ac:dyDescent="0.2">
      <c r="B561" s="6"/>
      <c r="F561" s="6"/>
    </row>
    <row r="562" spans="2:6" x14ac:dyDescent="0.2">
      <c r="B562" s="6"/>
      <c r="F562" s="6"/>
    </row>
    <row r="563" spans="2:6" x14ac:dyDescent="0.2">
      <c r="B563" s="6"/>
      <c r="F563" s="6"/>
    </row>
    <row r="564" spans="2:6" x14ac:dyDescent="0.2">
      <c r="B564" s="6"/>
      <c r="F564" s="6"/>
    </row>
    <row r="565" spans="2:6" x14ac:dyDescent="0.2">
      <c r="B565" s="6"/>
      <c r="F565" s="6"/>
    </row>
    <row r="566" spans="2:6" x14ac:dyDescent="0.2">
      <c r="B566" s="6"/>
      <c r="F566" s="6"/>
    </row>
    <row r="567" spans="2:6" x14ac:dyDescent="0.2">
      <c r="B567" s="6"/>
      <c r="F567" s="6"/>
    </row>
    <row r="568" spans="2:6" x14ac:dyDescent="0.2">
      <c r="B568" s="6"/>
      <c r="F568" s="6"/>
    </row>
    <row r="569" spans="2:6" x14ac:dyDescent="0.2">
      <c r="B569" s="6"/>
      <c r="F569" s="6"/>
    </row>
    <row r="570" spans="2:6" x14ac:dyDescent="0.2">
      <c r="B570" s="6"/>
      <c r="F570" s="6"/>
    </row>
    <row r="571" spans="2:6" x14ac:dyDescent="0.2">
      <c r="B571" s="6"/>
      <c r="F571" s="6"/>
    </row>
    <row r="572" spans="2:6" x14ac:dyDescent="0.2">
      <c r="B572" s="6"/>
      <c r="F572" s="6"/>
    </row>
    <row r="573" spans="2:6" x14ac:dyDescent="0.2">
      <c r="B573" s="6"/>
      <c r="F573" s="6"/>
    </row>
    <row r="574" spans="2:6" x14ac:dyDescent="0.2">
      <c r="B574" s="6"/>
      <c r="F574" s="6"/>
    </row>
    <row r="575" spans="2:6" x14ac:dyDescent="0.2">
      <c r="B575" s="6"/>
      <c r="F575" s="6"/>
    </row>
    <row r="576" spans="2:6" x14ac:dyDescent="0.2">
      <c r="B576" s="6"/>
      <c r="F576" s="6"/>
    </row>
    <row r="577" spans="2:6" x14ac:dyDescent="0.2">
      <c r="B577" s="6"/>
      <c r="F577" s="6"/>
    </row>
    <row r="578" spans="2:6" x14ac:dyDescent="0.2">
      <c r="B578" s="6"/>
      <c r="F578" s="6"/>
    </row>
    <row r="579" spans="2:6" x14ac:dyDescent="0.2">
      <c r="B579" s="6"/>
      <c r="F579" s="6"/>
    </row>
    <row r="580" spans="2:6" x14ac:dyDescent="0.2">
      <c r="B580" s="6"/>
      <c r="F580" s="6"/>
    </row>
    <row r="581" spans="2:6" x14ac:dyDescent="0.2">
      <c r="B581" s="6"/>
      <c r="F581" s="6"/>
    </row>
    <row r="582" spans="2:6" x14ac:dyDescent="0.2">
      <c r="B582" s="6"/>
      <c r="F582" s="6"/>
    </row>
    <row r="583" spans="2:6" x14ac:dyDescent="0.2">
      <c r="B583" s="6"/>
      <c r="F583" s="6"/>
    </row>
    <row r="584" spans="2:6" x14ac:dyDescent="0.2">
      <c r="B584" s="6"/>
      <c r="F584" s="6"/>
    </row>
    <row r="585" spans="2:6" x14ac:dyDescent="0.2">
      <c r="B585" s="6"/>
      <c r="F585" s="6"/>
    </row>
    <row r="586" spans="2:6" x14ac:dyDescent="0.2">
      <c r="B586" s="6"/>
      <c r="F586" s="6"/>
    </row>
    <row r="587" spans="2:6" x14ac:dyDescent="0.2">
      <c r="B587" s="6"/>
      <c r="F587" s="6"/>
    </row>
    <row r="588" spans="2:6" x14ac:dyDescent="0.2">
      <c r="B588" s="6"/>
      <c r="F588" s="6"/>
    </row>
    <row r="589" spans="2:6" x14ac:dyDescent="0.2">
      <c r="B589" s="6"/>
      <c r="F589" s="6"/>
    </row>
    <row r="590" spans="2:6" x14ac:dyDescent="0.2">
      <c r="B590" s="6"/>
      <c r="F590" s="6"/>
    </row>
    <row r="591" spans="2:6" x14ac:dyDescent="0.2">
      <c r="B591" s="6"/>
      <c r="F591" s="6"/>
    </row>
    <row r="592" spans="2:6" x14ac:dyDescent="0.2">
      <c r="B592" s="6"/>
      <c r="F592" s="6"/>
    </row>
    <row r="593" spans="2:6" x14ac:dyDescent="0.2">
      <c r="B593" s="6"/>
      <c r="F593" s="6"/>
    </row>
    <row r="594" spans="2:6" x14ac:dyDescent="0.2">
      <c r="B594" s="6"/>
      <c r="F594" s="6"/>
    </row>
    <row r="595" spans="2:6" x14ac:dyDescent="0.2">
      <c r="B595" s="6"/>
      <c r="F595" s="6"/>
    </row>
    <row r="596" spans="2:6" x14ac:dyDescent="0.2">
      <c r="B596" s="6"/>
      <c r="F596" s="6"/>
    </row>
    <row r="597" spans="2:6" x14ac:dyDescent="0.2">
      <c r="B597" s="6"/>
      <c r="F597" s="6"/>
    </row>
    <row r="598" spans="2:6" x14ac:dyDescent="0.2">
      <c r="B598" s="6"/>
      <c r="F598" s="6"/>
    </row>
    <row r="599" spans="2:6" x14ac:dyDescent="0.2">
      <c r="B599" s="6"/>
      <c r="F599" s="6"/>
    </row>
    <row r="600" spans="2:6" x14ac:dyDescent="0.2">
      <c r="B600" s="6"/>
      <c r="F600" s="6"/>
    </row>
    <row r="601" spans="2:6" x14ac:dyDescent="0.2">
      <c r="B601" s="6"/>
      <c r="F601" s="6"/>
    </row>
    <row r="602" spans="2:6" x14ac:dyDescent="0.2">
      <c r="B602" s="6"/>
      <c r="F602" s="6"/>
    </row>
    <row r="603" spans="2:6" x14ac:dyDescent="0.2">
      <c r="B603" s="6"/>
      <c r="F603" s="6"/>
    </row>
    <row r="604" spans="2:6" x14ac:dyDescent="0.2">
      <c r="B604" s="6"/>
      <c r="F604" s="6"/>
    </row>
    <row r="605" spans="2:6" x14ac:dyDescent="0.2">
      <c r="B605" s="6"/>
      <c r="F605" s="6"/>
    </row>
    <row r="606" spans="2:6" x14ac:dyDescent="0.2">
      <c r="B606" s="6"/>
      <c r="F606" s="6"/>
    </row>
    <row r="607" spans="2:6" x14ac:dyDescent="0.2">
      <c r="B607" s="6"/>
      <c r="F607" s="6"/>
    </row>
    <row r="608" spans="2:6" x14ac:dyDescent="0.2">
      <c r="B608" s="6"/>
      <c r="F608" s="6"/>
    </row>
    <row r="609" spans="2:6" x14ac:dyDescent="0.2">
      <c r="B609" s="6"/>
      <c r="F609" s="6"/>
    </row>
    <row r="610" spans="2:6" x14ac:dyDescent="0.2">
      <c r="B610" s="6"/>
      <c r="F610" s="6"/>
    </row>
    <row r="611" spans="2:6" x14ac:dyDescent="0.2">
      <c r="B611" s="6"/>
      <c r="F611" s="6"/>
    </row>
    <row r="612" spans="2:6" x14ac:dyDescent="0.2">
      <c r="B612" s="6"/>
      <c r="F612" s="6"/>
    </row>
    <row r="613" spans="2:6" x14ac:dyDescent="0.2">
      <c r="B613" s="6"/>
      <c r="F613" s="6"/>
    </row>
    <row r="614" spans="2:6" x14ac:dyDescent="0.2">
      <c r="B614" s="6"/>
      <c r="F614" s="6"/>
    </row>
    <row r="615" spans="2:6" x14ac:dyDescent="0.2">
      <c r="B615" s="6"/>
      <c r="F615" s="6"/>
    </row>
    <row r="616" spans="2:6" x14ac:dyDescent="0.2">
      <c r="B616" s="6"/>
      <c r="F616" s="6"/>
    </row>
    <row r="617" spans="2:6" x14ac:dyDescent="0.2">
      <c r="B617" s="6"/>
      <c r="F617" s="6"/>
    </row>
    <row r="618" spans="2:6" x14ac:dyDescent="0.2">
      <c r="B618" s="6"/>
      <c r="F618" s="6"/>
    </row>
    <row r="619" spans="2:6" x14ac:dyDescent="0.2">
      <c r="B619" s="6"/>
      <c r="F619" s="6"/>
    </row>
    <row r="620" spans="2:6" x14ac:dyDescent="0.2">
      <c r="B620" s="6"/>
      <c r="F620" s="6"/>
    </row>
    <row r="621" spans="2:6" x14ac:dyDescent="0.2">
      <c r="B621" s="6"/>
      <c r="F621" s="6"/>
    </row>
    <row r="622" spans="2:6" x14ac:dyDescent="0.2">
      <c r="B622" s="6"/>
      <c r="F622" s="6"/>
    </row>
    <row r="623" spans="2:6" x14ac:dyDescent="0.2">
      <c r="B623" s="6"/>
      <c r="F623" s="6"/>
    </row>
    <row r="624" spans="2:6" x14ac:dyDescent="0.2">
      <c r="B624" s="6"/>
      <c r="F624" s="6"/>
    </row>
    <row r="625" spans="2:6" x14ac:dyDescent="0.2">
      <c r="B625" s="6"/>
      <c r="F625" s="6"/>
    </row>
    <row r="626" spans="2:6" x14ac:dyDescent="0.2">
      <c r="B626" s="6"/>
      <c r="F626" s="6"/>
    </row>
    <row r="627" spans="2:6" x14ac:dyDescent="0.2">
      <c r="B627" s="6"/>
      <c r="F627" s="6"/>
    </row>
    <row r="628" spans="2:6" x14ac:dyDescent="0.2">
      <c r="B628" s="6"/>
      <c r="F628" s="6"/>
    </row>
    <row r="629" spans="2:6" x14ac:dyDescent="0.2">
      <c r="B629" s="6"/>
      <c r="F629" s="6"/>
    </row>
    <row r="630" spans="2:6" x14ac:dyDescent="0.2">
      <c r="B630" s="6"/>
      <c r="F630" s="6"/>
    </row>
    <row r="631" spans="2:6" x14ac:dyDescent="0.2">
      <c r="B631" s="6"/>
      <c r="F631" s="6"/>
    </row>
    <row r="632" spans="2:6" x14ac:dyDescent="0.2">
      <c r="B632" s="6"/>
      <c r="F632" s="6"/>
    </row>
    <row r="633" spans="2:6" x14ac:dyDescent="0.2">
      <c r="B633" s="6"/>
      <c r="F633" s="6"/>
    </row>
    <row r="634" spans="2:6" x14ac:dyDescent="0.2">
      <c r="B634" s="6"/>
      <c r="F634" s="6"/>
    </row>
    <row r="635" spans="2:6" x14ac:dyDescent="0.2">
      <c r="B635" s="6"/>
      <c r="F635" s="6"/>
    </row>
    <row r="636" spans="2:6" x14ac:dyDescent="0.2">
      <c r="B636" s="6"/>
      <c r="F636" s="6"/>
    </row>
    <row r="637" spans="2:6" x14ac:dyDescent="0.2">
      <c r="B637" s="6"/>
      <c r="F637" s="6"/>
    </row>
    <row r="638" spans="2:6" x14ac:dyDescent="0.2">
      <c r="B638" s="6"/>
      <c r="F638" s="6"/>
    </row>
    <row r="639" spans="2:6" x14ac:dyDescent="0.2">
      <c r="B639" s="6"/>
      <c r="F639" s="6"/>
    </row>
    <row r="640" spans="2:6" x14ac:dyDescent="0.2">
      <c r="B640" s="6"/>
      <c r="F640" s="6"/>
    </row>
    <row r="641" spans="2:6" x14ac:dyDescent="0.2">
      <c r="B641" s="6"/>
      <c r="F641" s="6"/>
    </row>
    <row r="642" spans="2:6" x14ac:dyDescent="0.2">
      <c r="B642" s="6"/>
      <c r="F642" s="6"/>
    </row>
    <row r="643" spans="2:6" x14ac:dyDescent="0.2">
      <c r="B643" s="6"/>
      <c r="F643" s="6"/>
    </row>
    <row r="644" spans="2:6" x14ac:dyDescent="0.2">
      <c r="B644" s="6"/>
      <c r="F644" s="6"/>
    </row>
    <row r="645" spans="2:6" x14ac:dyDescent="0.2">
      <c r="B645" s="6"/>
      <c r="F645" s="6"/>
    </row>
    <row r="646" spans="2:6" x14ac:dyDescent="0.2">
      <c r="B646" s="6"/>
      <c r="F646" s="6"/>
    </row>
    <row r="647" spans="2:6" x14ac:dyDescent="0.2">
      <c r="B647" s="6"/>
      <c r="F647" s="6"/>
    </row>
    <row r="648" spans="2:6" x14ac:dyDescent="0.2">
      <c r="B648" s="6"/>
      <c r="F648" s="6"/>
    </row>
    <row r="649" spans="2:6" x14ac:dyDescent="0.2">
      <c r="B649" s="6"/>
      <c r="F649" s="6"/>
    </row>
    <row r="650" spans="2:6" x14ac:dyDescent="0.2">
      <c r="B650" s="6"/>
      <c r="F650" s="6"/>
    </row>
    <row r="651" spans="2:6" x14ac:dyDescent="0.2">
      <c r="B651" s="6"/>
      <c r="F651" s="6"/>
    </row>
    <row r="652" spans="2:6" x14ac:dyDescent="0.2">
      <c r="B652" s="6"/>
      <c r="F652" s="6"/>
    </row>
    <row r="653" spans="2:6" x14ac:dyDescent="0.2">
      <c r="B653" s="6"/>
      <c r="F653" s="6"/>
    </row>
    <row r="654" spans="2:6" x14ac:dyDescent="0.2">
      <c r="B654" s="6"/>
      <c r="F654" s="6"/>
    </row>
    <row r="655" spans="2:6" x14ac:dyDescent="0.2">
      <c r="B655" s="6"/>
      <c r="F655" s="6"/>
    </row>
    <row r="656" spans="2:6" x14ac:dyDescent="0.2">
      <c r="B656" s="6"/>
      <c r="F656" s="6"/>
    </row>
    <row r="657" spans="2:6" x14ac:dyDescent="0.2">
      <c r="B657" s="6"/>
      <c r="F657" s="6"/>
    </row>
    <row r="658" spans="2:6" x14ac:dyDescent="0.2">
      <c r="B658" s="6"/>
      <c r="F658" s="6"/>
    </row>
    <row r="659" spans="2:6" x14ac:dyDescent="0.2">
      <c r="B659" s="6"/>
      <c r="F659" s="6"/>
    </row>
    <row r="660" spans="2:6" x14ac:dyDescent="0.2">
      <c r="B660" s="6"/>
      <c r="F660" s="6"/>
    </row>
    <row r="661" spans="2:6" x14ac:dyDescent="0.2">
      <c r="B661" s="6"/>
      <c r="F661" s="6"/>
    </row>
    <row r="662" spans="2:6" x14ac:dyDescent="0.2">
      <c r="B662" s="6"/>
      <c r="F662" s="6"/>
    </row>
    <row r="663" spans="2:6" x14ac:dyDescent="0.2">
      <c r="B663" s="6"/>
      <c r="F663" s="6"/>
    </row>
    <row r="664" spans="2:6" x14ac:dyDescent="0.2">
      <c r="B664" s="6"/>
      <c r="F664" s="6"/>
    </row>
    <row r="665" spans="2:6" x14ac:dyDescent="0.2">
      <c r="B665" s="6"/>
      <c r="F665" s="6"/>
    </row>
    <row r="666" spans="2:6" x14ac:dyDescent="0.2">
      <c r="B666" s="6"/>
      <c r="F666" s="6"/>
    </row>
    <row r="667" spans="2:6" x14ac:dyDescent="0.2">
      <c r="B667" s="6"/>
      <c r="F667" s="6"/>
    </row>
    <row r="668" spans="2:6" x14ac:dyDescent="0.2">
      <c r="B668" s="6"/>
      <c r="F668" s="6"/>
    </row>
    <row r="669" spans="2:6" x14ac:dyDescent="0.2">
      <c r="B669" s="6"/>
      <c r="F669" s="6"/>
    </row>
    <row r="670" spans="2:6" x14ac:dyDescent="0.2">
      <c r="B670" s="6"/>
      <c r="F670" s="6"/>
    </row>
    <row r="671" spans="2:6" x14ac:dyDescent="0.2">
      <c r="B671" s="6"/>
      <c r="F671" s="6"/>
    </row>
    <row r="672" spans="2:6" x14ac:dyDescent="0.2">
      <c r="B672" s="6"/>
      <c r="F672" s="6"/>
    </row>
    <row r="673" spans="2:6" x14ac:dyDescent="0.2">
      <c r="B673" s="6"/>
      <c r="F673" s="6"/>
    </row>
    <row r="674" spans="2:6" x14ac:dyDescent="0.2">
      <c r="B674" s="6"/>
      <c r="F674" s="6"/>
    </row>
    <row r="675" spans="2:6" x14ac:dyDescent="0.2">
      <c r="B675" s="6"/>
      <c r="F675" s="6"/>
    </row>
    <row r="676" spans="2:6" x14ac:dyDescent="0.2">
      <c r="B676" s="6"/>
      <c r="F676" s="6"/>
    </row>
    <row r="677" spans="2:6" x14ac:dyDescent="0.2">
      <c r="B677" s="6"/>
      <c r="F677" s="6"/>
    </row>
    <row r="678" spans="2:6" x14ac:dyDescent="0.2">
      <c r="B678" s="6"/>
      <c r="F678" s="6"/>
    </row>
    <row r="679" spans="2:6" x14ac:dyDescent="0.2">
      <c r="B679" s="6"/>
      <c r="F679" s="6"/>
    </row>
    <row r="680" spans="2:6" x14ac:dyDescent="0.2">
      <c r="B680" s="6"/>
      <c r="F680" s="6"/>
    </row>
    <row r="681" spans="2:6" x14ac:dyDescent="0.2">
      <c r="B681" s="6"/>
      <c r="F681" s="6"/>
    </row>
    <row r="682" spans="2:6" x14ac:dyDescent="0.2">
      <c r="B682" s="6"/>
      <c r="F682" s="6"/>
    </row>
    <row r="683" spans="2:6" x14ac:dyDescent="0.2">
      <c r="B683" s="6"/>
      <c r="F683" s="6"/>
    </row>
    <row r="684" spans="2:6" x14ac:dyDescent="0.2">
      <c r="B684" s="6"/>
      <c r="F684" s="6"/>
    </row>
    <row r="685" spans="2:6" x14ac:dyDescent="0.2">
      <c r="B685" s="6"/>
      <c r="F685" s="6"/>
    </row>
    <row r="686" spans="2:6" x14ac:dyDescent="0.2">
      <c r="B686" s="6"/>
      <c r="F686" s="6"/>
    </row>
    <row r="687" spans="2:6" x14ac:dyDescent="0.2">
      <c r="B687" s="6"/>
      <c r="F687" s="6"/>
    </row>
    <row r="688" spans="2:6" x14ac:dyDescent="0.2">
      <c r="B688" s="6"/>
      <c r="F688" s="6"/>
    </row>
    <row r="689" spans="2:6" x14ac:dyDescent="0.2">
      <c r="B689" s="6"/>
      <c r="F689" s="6"/>
    </row>
    <row r="690" spans="2:6" x14ac:dyDescent="0.2">
      <c r="B690" s="6"/>
      <c r="F690" s="6"/>
    </row>
    <row r="691" spans="2:6" x14ac:dyDescent="0.2">
      <c r="B691" s="6"/>
      <c r="F691" s="6"/>
    </row>
    <row r="692" spans="2:6" x14ac:dyDescent="0.2">
      <c r="B692" s="6"/>
      <c r="F692" s="6"/>
    </row>
    <row r="693" spans="2:6" x14ac:dyDescent="0.2">
      <c r="B693" s="6"/>
      <c r="F693" s="6"/>
    </row>
    <row r="694" spans="2:6" x14ac:dyDescent="0.2">
      <c r="B694" s="6"/>
      <c r="F694" s="6"/>
    </row>
    <row r="695" spans="2:6" x14ac:dyDescent="0.2">
      <c r="B695" s="6"/>
      <c r="F695" s="6"/>
    </row>
    <row r="696" spans="2:6" x14ac:dyDescent="0.2">
      <c r="B696" s="6"/>
      <c r="F696" s="6"/>
    </row>
    <row r="697" spans="2:6" x14ac:dyDescent="0.2">
      <c r="B697" s="6"/>
      <c r="F697" s="6"/>
    </row>
    <row r="698" spans="2:6" x14ac:dyDescent="0.2">
      <c r="B698" s="6"/>
      <c r="F698" s="6"/>
    </row>
    <row r="699" spans="2:6" x14ac:dyDescent="0.2">
      <c r="B699" s="6"/>
      <c r="F699" s="6"/>
    </row>
    <row r="700" spans="2:6" x14ac:dyDescent="0.2">
      <c r="B700" s="6"/>
      <c r="F700" s="6"/>
    </row>
    <row r="701" spans="2:6" x14ac:dyDescent="0.2">
      <c r="B701" s="6"/>
      <c r="F701" s="6"/>
    </row>
    <row r="702" spans="2:6" x14ac:dyDescent="0.2">
      <c r="B702" s="6"/>
      <c r="F702" s="6"/>
    </row>
    <row r="703" spans="2:6" x14ac:dyDescent="0.2">
      <c r="B703" s="6"/>
      <c r="F703" s="6"/>
    </row>
    <row r="704" spans="2:6" x14ac:dyDescent="0.2">
      <c r="B704" s="6"/>
      <c r="F704" s="6"/>
    </row>
    <row r="705" spans="2:6" x14ac:dyDescent="0.2">
      <c r="B705" s="6"/>
      <c r="F705" s="6"/>
    </row>
    <row r="706" spans="2:6" x14ac:dyDescent="0.2">
      <c r="B706" s="6"/>
      <c r="F706" s="6"/>
    </row>
    <row r="707" spans="2:6" x14ac:dyDescent="0.2">
      <c r="B707" s="6"/>
      <c r="F707" s="6"/>
    </row>
    <row r="708" spans="2:6" x14ac:dyDescent="0.2">
      <c r="B708" s="6"/>
      <c r="F708" s="6"/>
    </row>
    <row r="709" spans="2:6" x14ac:dyDescent="0.2">
      <c r="B709" s="6"/>
      <c r="F709" s="6"/>
    </row>
    <row r="710" spans="2:6" x14ac:dyDescent="0.2">
      <c r="B710" s="6"/>
      <c r="F710" s="6"/>
    </row>
    <row r="711" spans="2:6" x14ac:dyDescent="0.2">
      <c r="B711" s="6"/>
      <c r="F711" s="6"/>
    </row>
    <row r="712" spans="2:6" x14ac:dyDescent="0.2">
      <c r="B712" s="6"/>
      <c r="F712" s="6"/>
    </row>
    <row r="713" spans="2:6" x14ac:dyDescent="0.2">
      <c r="B713" s="6"/>
      <c r="F713" s="6"/>
    </row>
    <row r="714" spans="2:6" x14ac:dyDescent="0.2">
      <c r="B714" s="6"/>
      <c r="F714" s="6"/>
    </row>
    <row r="715" spans="2:6" x14ac:dyDescent="0.2">
      <c r="B715" s="6"/>
      <c r="F715" s="6"/>
    </row>
    <row r="716" spans="2:6" x14ac:dyDescent="0.2">
      <c r="B716" s="6"/>
      <c r="F716" s="6"/>
    </row>
    <row r="717" spans="2:6" x14ac:dyDescent="0.2">
      <c r="B717" s="6"/>
      <c r="F717" s="6"/>
    </row>
    <row r="718" spans="2:6" x14ac:dyDescent="0.2">
      <c r="B718" s="6"/>
      <c r="F718" s="6"/>
    </row>
    <row r="719" spans="2:6" x14ac:dyDescent="0.2">
      <c r="B719" s="6"/>
      <c r="F719" s="6"/>
    </row>
    <row r="720" spans="2:6" x14ac:dyDescent="0.2">
      <c r="B720" s="6"/>
      <c r="F720" s="6"/>
    </row>
    <row r="721" spans="2:6" x14ac:dyDescent="0.2">
      <c r="B721" s="6"/>
      <c r="F721" s="6"/>
    </row>
    <row r="722" spans="2:6" x14ac:dyDescent="0.2">
      <c r="B722" s="6"/>
      <c r="F722" s="6"/>
    </row>
    <row r="723" spans="2:6" x14ac:dyDescent="0.2">
      <c r="B723" s="6"/>
      <c r="F723" s="6"/>
    </row>
    <row r="724" spans="2:6" x14ac:dyDescent="0.2">
      <c r="B724" s="6"/>
      <c r="F724" s="6"/>
    </row>
    <row r="725" spans="2:6" x14ac:dyDescent="0.2">
      <c r="B725" s="6"/>
      <c r="F725" s="6"/>
    </row>
    <row r="726" spans="2:6" x14ac:dyDescent="0.2">
      <c r="B726" s="6"/>
      <c r="F726" s="6"/>
    </row>
    <row r="727" spans="2:6" x14ac:dyDescent="0.2">
      <c r="B727" s="6"/>
      <c r="F727" s="6"/>
    </row>
    <row r="728" spans="2:6" x14ac:dyDescent="0.2">
      <c r="B728" s="6"/>
      <c r="F728" s="6"/>
    </row>
    <row r="729" spans="2:6" x14ac:dyDescent="0.2">
      <c r="B729" s="6"/>
      <c r="F729" s="6"/>
    </row>
    <row r="730" spans="2:6" x14ac:dyDescent="0.2">
      <c r="B730" s="6"/>
      <c r="F730" s="6"/>
    </row>
    <row r="731" spans="2:6" x14ac:dyDescent="0.2">
      <c r="B731" s="6"/>
      <c r="F731" s="6"/>
    </row>
    <row r="732" spans="2:6" x14ac:dyDescent="0.2">
      <c r="B732" s="6"/>
      <c r="F732" s="6"/>
    </row>
    <row r="733" spans="2:6" x14ac:dyDescent="0.2">
      <c r="B733" s="6"/>
      <c r="F733" s="6"/>
    </row>
    <row r="734" spans="2:6" x14ac:dyDescent="0.2">
      <c r="B734" s="6"/>
      <c r="F734" s="6"/>
    </row>
    <row r="735" spans="2:6" x14ac:dyDescent="0.2">
      <c r="B735" s="6"/>
      <c r="F735" s="6"/>
    </row>
    <row r="736" spans="2:6" x14ac:dyDescent="0.2">
      <c r="B736" s="6"/>
      <c r="F736" s="6"/>
    </row>
    <row r="737" spans="2:6" x14ac:dyDescent="0.2">
      <c r="B737" s="6"/>
      <c r="F737" s="6"/>
    </row>
    <row r="738" spans="2:6" x14ac:dyDescent="0.2">
      <c r="B738" s="6"/>
      <c r="F738" s="6"/>
    </row>
    <row r="739" spans="2:6" x14ac:dyDescent="0.2">
      <c r="B739" s="6"/>
      <c r="F739" s="6"/>
    </row>
    <row r="740" spans="2:6" x14ac:dyDescent="0.2">
      <c r="B740" s="6"/>
      <c r="F740" s="6"/>
    </row>
    <row r="741" spans="2:6" x14ac:dyDescent="0.2">
      <c r="B741" s="6"/>
      <c r="F741" s="6"/>
    </row>
    <row r="742" spans="2:6" x14ac:dyDescent="0.2">
      <c r="B742" s="6"/>
      <c r="F742" s="6"/>
    </row>
    <row r="743" spans="2:6" x14ac:dyDescent="0.2">
      <c r="B743" s="6"/>
      <c r="F743" s="6"/>
    </row>
    <row r="744" spans="2:6" x14ac:dyDescent="0.2">
      <c r="B744" s="6"/>
      <c r="F744" s="6"/>
    </row>
    <row r="745" spans="2:6" x14ac:dyDescent="0.2">
      <c r="B745" s="6"/>
      <c r="F745" s="6"/>
    </row>
    <row r="746" spans="2:6" x14ac:dyDescent="0.2">
      <c r="B746" s="6"/>
      <c r="F746" s="6"/>
    </row>
    <row r="747" spans="2:6" x14ac:dyDescent="0.2">
      <c r="B747" s="6"/>
      <c r="F747" s="6"/>
    </row>
    <row r="748" spans="2:6" x14ac:dyDescent="0.2">
      <c r="B748" s="6"/>
      <c r="F748" s="6"/>
    </row>
    <row r="749" spans="2:6" x14ac:dyDescent="0.2">
      <c r="B749" s="6"/>
      <c r="F749" s="6"/>
    </row>
    <row r="750" spans="2:6" x14ac:dyDescent="0.2">
      <c r="B750" s="6"/>
      <c r="F750" s="6"/>
    </row>
    <row r="751" spans="2:6" x14ac:dyDescent="0.2">
      <c r="B751" s="6"/>
      <c r="F751" s="6"/>
    </row>
    <row r="752" spans="2:6" x14ac:dyDescent="0.2">
      <c r="B752" s="6"/>
      <c r="F752" s="6"/>
    </row>
    <row r="753" spans="2:6" x14ac:dyDescent="0.2">
      <c r="B753" s="6"/>
      <c r="F753" s="6"/>
    </row>
    <row r="754" spans="2:6" x14ac:dyDescent="0.2">
      <c r="B754" s="6"/>
      <c r="F754" s="6"/>
    </row>
    <row r="755" spans="2:6" x14ac:dyDescent="0.2">
      <c r="B755" s="6"/>
      <c r="F755" s="6"/>
    </row>
    <row r="756" spans="2:6" x14ac:dyDescent="0.2">
      <c r="B756" s="6"/>
      <c r="F756" s="6"/>
    </row>
    <row r="757" spans="2:6" x14ac:dyDescent="0.2">
      <c r="B757" s="6"/>
      <c r="F757" s="6"/>
    </row>
    <row r="758" spans="2:6" x14ac:dyDescent="0.2">
      <c r="B758" s="6"/>
      <c r="F758" s="6"/>
    </row>
    <row r="759" spans="2:6" x14ac:dyDescent="0.2">
      <c r="B759" s="6"/>
      <c r="F759" s="6"/>
    </row>
    <row r="760" spans="2:6" x14ac:dyDescent="0.2">
      <c r="B760" s="6"/>
      <c r="F760" s="6"/>
    </row>
    <row r="761" spans="2:6" x14ac:dyDescent="0.2">
      <c r="B761" s="6"/>
      <c r="F761" s="6"/>
    </row>
    <row r="762" spans="2:6" x14ac:dyDescent="0.2">
      <c r="B762" s="6"/>
      <c r="F762" s="6"/>
    </row>
    <row r="763" spans="2:6" x14ac:dyDescent="0.2">
      <c r="B763" s="6"/>
      <c r="F763" s="6"/>
    </row>
    <row r="764" spans="2:6" x14ac:dyDescent="0.2">
      <c r="B764" s="6"/>
      <c r="F764" s="6"/>
    </row>
    <row r="765" spans="2:6" x14ac:dyDescent="0.2">
      <c r="B765" s="6"/>
      <c r="F765" s="6"/>
    </row>
    <row r="766" spans="2:6" x14ac:dyDescent="0.2">
      <c r="B766" s="6"/>
      <c r="F766" s="6"/>
    </row>
    <row r="767" spans="2:6" x14ac:dyDescent="0.2">
      <c r="B767" s="6"/>
      <c r="F767" s="6"/>
    </row>
    <row r="768" spans="2:6" x14ac:dyDescent="0.2">
      <c r="B768" s="6"/>
      <c r="F768" s="6"/>
    </row>
    <row r="769" spans="2:6" x14ac:dyDescent="0.2">
      <c r="B769" s="6"/>
      <c r="F769" s="6"/>
    </row>
    <row r="770" spans="2:6" x14ac:dyDescent="0.2">
      <c r="B770" s="6"/>
      <c r="F770" s="6"/>
    </row>
    <row r="771" spans="2:6" x14ac:dyDescent="0.2">
      <c r="B771" s="6"/>
      <c r="F771" s="6"/>
    </row>
    <row r="772" spans="2:6" x14ac:dyDescent="0.2">
      <c r="B772" s="6"/>
      <c r="F772" s="6"/>
    </row>
    <row r="773" spans="2:6" x14ac:dyDescent="0.2">
      <c r="B773" s="6"/>
      <c r="F773" s="6"/>
    </row>
    <row r="774" spans="2:6" x14ac:dyDescent="0.2">
      <c r="B774" s="6"/>
      <c r="F774" s="6"/>
    </row>
    <row r="775" spans="2:6" x14ac:dyDescent="0.2">
      <c r="B775" s="6"/>
      <c r="F775" s="6"/>
    </row>
    <row r="776" spans="2:6" x14ac:dyDescent="0.2">
      <c r="B776" s="6"/>
      <c r="F776" s="6"/>
    </row>
    <row r="777" spans="2:6" x14ac:dyDescent="0.2">
      <c r="B777" s="6"/>
      <c r="F777" s="6"/>
    </row>
    <row r="778" spans="2:6" x14ac:dyDescent="0.2">
      <c r="B778" s="6"/>
      <c r="F778" s="6"/>
    </row>
    <row r="779" spans="2:6" x14ac:dyDescent="0.2">
      <c r="B779" s="6"/>
      <c r="F779" s="6"/>
    </row>
    <row r="780" spans="2:6" x14ac:dyDescent="0.2">
      <c r="B780" s="6"/>
      <c r="F780" s="6"/>
    </row>
    <row r="781" spans="2:6" x14ac:dyDescent="0.2">
      <c r="B781" s="6"/>
      <c r="F781" s="6"/>
    </row>
    <row r="782" spans="2:6" x14ac:dyDescent="0.2">
      <c r="B782" s="6"/>
      <c r="F782" s="6"/>
    </row>
    <row r="783" spans="2:6" x14ac:dyDescent="0.2">
      <c r="B783" s="6"/>
      <c r="F783" s="6"/>
    </row>
    <row r="784" spans="2:6" x14ac:dyDescent="0.2">
      <c r="B784" s="6"/>
      <c r="F784" s="6"/>
    </row>
    <row r="785" spans="2:6" x14ac:dyDescent="0.2">
      <c r="B785" s="6"/>
      <c r="F785" s="6"/>
    </row>
    <row r="786" spans="2:6" x14ac:dyDescent="0.2">
      <c r="B786" s="6"/>
      <c r="F786" s="6"/>
    </row>
    <row r="787" spans="2:6" x14ac:dyDescent="0.2">
      <c r="B787" s="6"/>
      <c r="F787" s="6"/>
    </row>
    <row r="788" spans="2:6" x14ac:dyDescent="0.2">
      <c r="B788" s="6"/>
      <c r="F788" s="6"/>
    </row>
    <row r="789" spans="2:6" x14ac:dyDescent="0.2">
      <c r="B789" s="6"/>
      <c r="F789" s="6"/>
    </row>
    <row r="790" spans="2:6" x14ac:dyDescent="0.2">
      <c r="B790" s="6"/>
      <c r="F790" s="6"/>
    </row>
    <row r="791" spans="2:6" x14ac:dyDescent="0.2">
      <c r="B791" s="6"/>
      <c r="F791" s="6"/>
    </row>
    <row r="792" spans="2:6" x14ac:dyDescent="0.2">
      <c r="B792" s="6"/>
      <c r="F792" s="6"/>
    </row>
    <row r="793" spans="2:6" x14ac:dyDescent="0.2">
      <c r="B793" s="6"/>
      <c r="F793" s="6"/>
    </row>
    <row r="794" spans="2:6" x14ac:dyDescent="0.2">
      <c r="B794" s="6"/>
      <c r="F794" s="6"/>
    </row>
    <row r="795" spans="2:6" x14ac:dyDescent="0.2">
      <c r="B795" s="6"/>
      <c r="F795" s="6"/>
    </row>
    <row r="796" spans="2:6" x14ac:dyDescent="0.2">
      <c r="B796" s="6"/>
      <c r="F796" s="6"/>
    </row>
    <row r="797" spans="2:6" x14ac:dyDescent="0.2">
      <c r="B797" s="6"/>
      <c r="F797" s="6"/>
    </row>
    <row r="798" spans="2:6" x14ac:dyDescent="0.2">
      <c r="B798" s="6"/>
      <c r="F798" s="6"/>
    </row>
    <row r="799" spans="2:6" x14ac:dyDescent="0.2">
      <c r="B799" s="6"/>
      <c r="F799" s="6"/>
    </row>
    <row r="800" spans="2:6" x14ac:dyDescent="0.2">
      <c r="B800" s="6"/>
      <c r="F800" s="6"/>
    </row>
    <row r="801" spans="2:6" x14ac:dyDescent="0.2">
      <c r="B801" s="6"/>
      <c r="F801" s="6"/>
    </row>
    <row r="802" spans="2:6" x14ac:dyDescent="0.2">
      <c r="B802" s="6"/>
      <c r="F802" s="6"/>
    </row>
    <row r="803" spans="2:6" x14ac:dyDescent="0.2">
      <c r="B803" s="6"/>
      <c r="F803" s="6"/>
    </row>
    <row r="804" spans="2:6" x14ac:dyDescent="0.2">
      <c r="B804" s="6"/>
      <c r="F804" s="6"/>
    </row>
    <row r="805" spans="2:6" x14ac:dyDescent="0.2">
      <c r="B805" s="6"/>
      <c r="F805" s="6"/>
    </row>
    <row r="806" spans="2:6" x14ac:dyDescent="0.2">
      <c r="B806" s="6"/>
      <c r="F806" s="6"/>
    </row>
    <row r="807" spans="2:6" x14ac:dyDescent="0.2">
      <c r="B807" s="6"/>
      <c r="F807" s="6"/>
    </row>
    <row r="808" spans="2:6" x14ac:dyDescent="0.2">
      <c r="B808" s="6"/>
      <c r="F808" s="6"/>
    </row>
    <row r="809" spans="2:6" x14ac:dyDescent="0.2">
      <c r="B809" s="6"/>
      <c r="F809" s="6"/>
    </row>
    <row r="810" spans="2:6" x14ac:dyDescent="0.2">
      <c r="B810" s="6"/>
      <c r="F810" s="6"/>
    </row>
    <row r="811" spans="2:6" x14ac:dyDescent="0.2">
      <c r="B811" s="6"/>
      <c r="F811" s="6"/>
    </row>
    <row r="812" spans="2:6" x14ac:dyDescent="0.2">
      <c r="B812" s="6"/>
      <c r="F812" s="6"/>
    </row>
    <row r="813" spans="2:6" x14ac:dyDescent="0.2">
      <c r="B813" s="6"/>
      <c r="F813" s="6"/>
    </row>
    <row r="814" spans="2:6" x14ac:dyDescent="0.2">
      <c r="B814" s="6"/>
      <c r="F814" s="6"/>
    </row>
    <row r="815" spans="2:6" x14ac:dyDescent="0.2">
      <c r="B815" s="6"/>
      <c r="F815" s="6"/>
    </row>
    <row r="816" spans="2:6" x14ac:dyDescent="0.2">
      <c r="B816" s="6"/>
      <c r="F816" s="6"/>
    </row>
    <row r="817" spans="2:6" x14ac:dyDescent="0.2">
      <c r="B817" s="6"/>
      <c r="F817" s="6"/>
    </row>
    <row r="818" spans="2:6" x14ac:dyDescent="0.2">
      <c r="B818" s="6"/>
      <c r="F818" s="6"/>
    </row>
    <row r="819" spans="2:6" x14ac:dyDescent="0.2">
      <c r="B819" s="6"/>
      <c r="F819" s="6"/>
    </row>
    <row r="820" spans="2:6" x14ac:dyDescent="0.2">
      <c r="B820" s="6"/>
      <c r="F820" s="6"/>
    </row>
    <row r="821" spans="2:6" x14ac:dyDescent="0.2">
      <c r="B821" s="6"/>
      <c r="F821" s="6"/>
    </row>
    <row r="822" spans="2:6" x14ac:dyDescent="0.2">
      <c r="B822" s="6"/>
      <c r="F822" s="6"/>
    </row>
    <row r="823" spans="2:6" x14ac:dyDescent="0.2">
      <c r="B823" s="6"/>
      <c r="F823" s="6"/>
    </row>
    <row r="824" spans="2:6" x14ac:dyDescent="0.2">
      <c r="B824" s="6"/>
      <c r="F824" s="6"/>
    </row>
    <row r="825" spans="2:6" x14ac:dyDescent="0.2">
      <c r="B825" s="6"/>
      <c r="F825" s="6"/>
    </row>
    <row r="826" spans="2:6" x14ac:dyDescent="0.2">
      <c r="B826" s="6"/>
      <c r="F826" s="6"/>
    </row>
    <row r="827" spans="2:6" x14ac:dyDescent="0.2">
      <c r="B827" s="6"/>
      <c r="F827" s="6"/>
    </row>
    <row r="828" spans="2:6" x14ac:dyDescent="0.2">
      <c r="B828" s="6"/>
      <c r="F828" s="6"/>
    </row>
    <row r="829" spans="2:6" x14ac:dyDescent="0.2">
      <c r="B829" s="6"/>
      <c r="F829" s="6"/>
    </row>
    <row r="830" spans="2:6" x14ac:dyDescent="0.2">
      <c r="B830" s="6"/>
      <c r="F830" s="6"/>
    </row>
    <row r="831" spans="2:6" x14ac:dyDescent="0.2">
      <c r="B831" s="6"/>
      <c r="F831" s="6"/>
    </row>
    <row r="832" spans="2:6" x14ac:dyDescent="0.2">
      <c r="B832" s="6"/>
      <c r="F832" s="6"/>
    </row>
    <row r="833" spans="2:6" x14ac:dyDescent="0.2">
      <c r="B833" s="6"/>
      <c r="F833" s="6"/>
    </row>
    <row r="834" spans="2:6" x14ac:dyDescent="0.2">
      <c r="B834" s="6"/>
      <c r="F834" s="6"/>
    </row>
    <row r="835" spans="2:6" x14ac:dyDescent="0.2">
      <c r="B835" s="6"/>
      <c r="F835" s="6"/>
    </row>
    <row r="836" spans="2:6" x14ac:dyDescent="0.2">
      <c r="B836" s="6"/>
      <c r="F836" s="6"/>
    </row>
    <row r="837" spans="2:6" x14ac:dyDescent="0.2">
      <c r="B837" s="6"/>
      <c r="F837" s="6"/>
    </row>
    <row r="838" spans="2:6" x14ac:dyDescent="0.2">
      <c r="B838" s="6"/>
      <c r="F838" s="6"/>
    </row>
    <row r="839" spans="2:6" x14ac:dyDescent="0.2">
      <c r="B839" s="6"/>
      <c r="F839" s="6"/>
    </row>
    <row r="840" spans="2:6" x14ac:dyDescent="0.2">
      <c r="B840" s="6"/>
      <c r="F840" s="6"/>
    </row>
    <row r="841" spans="2:6" x14ac:dyDescent="0.2">
      <c r="B841" s="6"/>
      <c r="F841" s="6"/>
    </row>
    <row r="842" spans="2:6" x14ac:dyDescent="0.2">
      <c r="B842" s="6"/>
      <c r="F842" s="6"/>
    </row>
    <row r="843" spans="2:6" x14ac:dyDescent="0.2">
      <c r="B843" s="6"/>
      <c r="F843" s="6"/>
    </row>
    <row r="844" spans="2:6" x14ac:dyDescent="0.2">
      <c r="B844" s="6"/>
      <c r="F844" s="6"/>
    </row>
    <row r="845" spans="2:6" x14ac:dyDescent="0.2">
      <c r="B845" s="6"/>
      <c r="F845" s="6"/>
    </row>
    <row r="846" spans="2:6" x14ac:dyDescent="0.2">
      <c r="B846" s="6"/>
      <c r="F846" s="6"/>
    </row>
    <row r="847" spans="2:6" x14ac:dyDescent="0.2">
      <c r="B847" s="6"/>
      <c r="F847" s="6"/>
    </row>
    <row r="848" spans="2:6" x14ac:dyDescent="0.2">
      <c r="B848" s="6"/>
      <c r="F848" s="6"/>
    </row>
    <row r="849" spans="2:6" x14ac:dyDescent="0.2">
      <c r="B849" s="6"/>
      <c r="F849" s="6"/>
    </row>
    <row r="850" spans="2:6" x14ac:dyDescent="0.2">
      <c r="B850" s="6"/>
      <c r="F850" s="6"/>
    </row>
    <row r="851" spans="2:6" x14ac:dyDescent="0.2">
      <c r="B851" s="6"/>
      <c r="F851" s="6"/>
    </row>
    <row r="852" spans="2:6" x14ac:dyDescent="0.2">
      <c r="B852" s="6"/>
      <c r="F852" s="6"/>
    </row>
    <row r="853" spans="2:6" x14ac:dyDescent="0.2">
      <c r="B853" s="6"/>
      <c r="F853" s="6"/>
    </row>
    <row r="854" spans="2:6" x14ac:dyDescent="0.2">
      <c r="B854" s="6"/>
      <c r="F854" s="6"/>
    </row>
    <row r="855" spans="2:6" x14ac:dyDescent="0.2">
      <c r="B855" s="6"/>
      <c r="F855" s="6"/>
    </row>
    <row r="856" spans="2:6" x14ac:dyDescent="0.2">
      <c r="B856" s="6"/>
      <c r="F856" s="6"/>
    </row>
    <row r="857" spans="2:6" x14ac:dyDescent="0.2">
      <c r="B857" s="6"/>
      <c r="F857" s="6"/>
    </row>
    <row r="858" spans="2:6" x14ac:dyDescent="0.2">
      <c r="B858" s="6"/>
      <c r="F858" s="6"/>
    </row>
    <row r="859" spans="2:6" x14ac:dyDescent="0.2">
      <c r="B859" s="6"/>
      <c r="F859" s="6"/>
    </row>
    <row r="860" spans="2:6" x14ac:dyDescent="0.2">
      <c r="B860" s="6"/>
      <c r="F860" s="6"/>
    </row>
    <row r="861" spans="2:6" x14ac:dyDescent="0.2">
      <c r="B861" s="6"/>
      <c r="F861" s="6"/>
    </row>
    <row r="862" spans="2:6" x14ac:dyDescent="0.2">
      <c r="B862" s="6"/>
      <c r="F862" s="6"/>
    </row>
    <row r="863" spans="2:6" x14ac:dyDescent="0.2">
      <c r="B863" s="6"/>
      <c r="F863" s="6"/>
    </row>
    <row r="864" spans="2:6" x14ac:dyDescent="0.2">
      <c r="B864" s="6"/>
      <c r="F864" s="6"/>
    </row>
    <row r="865" spans="2:6" x14ac:dyDescent="0.2">
      <c r="B865" s="6"/>
      <c r="F865" s="6"/>
    </row>
    <row r="866" spans="2:6" x14ac:dyDescent="0.2">
      <c r="B866" s="6"/>
      <c r="F866" s="6"/>
    </row>
    <row r="867" spans="2:6" x14ac:dyDescent="0.2">
      <c r="B867" s="6"/>
      <c r="F867" s="6"/>
    </row>
    <row r="868" spans="2:6" x14ac:dyDescent="0.2">
      <c r="B868" s="6"/>
      <c r="F868" s="6"/>
    </row>
    <row r="869" spans="2:6" x14ac:dyDescent="0.2">
      <c r="B869" s="6"/>
      <c r="F869" s="6"/>
    </row>
    <row r="870" spans="2:6" x14ac:dyDescent="0.2">
      <c r="B870" s="6"/>
      <c r="F870" s="6"/>
    </row>
    <row r="871" spans="2:6" x14ac:dyDescent="0.2">
      <c r="B871" s="6"/>
      <c r="F871" s="6"/>
    </row>
    <row r="872" spans="2:6" x14ac:dyDescent="0.2">
      <c r="B872" s="6"/>
      <c r="F872" s="6"/>
    </row>
    <row r="873" spans="2:6" x14ac:dyDescent="0.2">
      <c r="B873" s="6"/>
      <c r="F873" s="6"/>
    </row>
    <row r="874" spans="2:6" x14ac:dyDescent="0.2">
      <c r="B874" s="6"/>
      <c r="F874" s="6"/>
    </row>
    <row r="875" spans="2:6" x14ac:dyDescent="0.2">
      <c r="B875" s="6"/>
      <c r="F875" s="6"/>
    </row>
    <row r="876" spans="2:6" x14ac:dyDescent="0.2">
      <c r="B876" s="6"/>
      <c r="F876" s="6"/>
    </row>
    <row r="877" spans="2:6" x14ac:dyDescent="0.2">
      <c r="B877" s="6"/>
      <c r="F877" s="6"/>
    </row>
    <row r="878" spans="2:6" x14ac:dyDescent="0.2">
      <c r="B878" s="6"/>
      <c r="F878" s="6"/>
    </row>
    <row r="879" spans="2:6" x14ac:dyDescent="0.2">
      <c r="B879" s="6"/>
      <c r="F879" s="6"/>
    </row>
    <row r="880" spans="2:6" x14ac:dyDescent="0.2">
      <c r="B880" s="6"/>
      <c r="F880" s="6"/>
    </row>
    <row r="881" spans="2:6" x14ac:dyDescent="0.2">
      <c r="B881" s="6"/>
      <c r="F881" s="6"/>
    </row>
    <row r="882" spans="2:6" x14ac:dyDescent="0.2">
      <c r="B882" s="6"/>
      <c r="F882" s="6"/>
    </row>
    <row r="883" spans="2:6" x14ac:dyDescent="0.2">
      <c r="B883" s="6"/>
      <c r="F883" s="6"/>
    </row>
    <row r="884" spans="2:6" x14ac:dyDescent="0.2">
      <c r="B884" s="6"/>
      <c r="F884" s="6"/>
    </row>
    <row r="885" spans="2:6" x14ac:dyDescent="0.2">
      <c r="B885" s="6"/>
      <c r="F885" s="6"/>
    </row>
    <row r="886" spans="2:6" x14ac:dyDescent="0.2">
      <c r="B886" s="6"/>
      <c r="F886" s="6"/>
    </row>
    <row r="887" spans="2:6" x14ac:dyDescent="0.2">
      <c r="B887" s="6"/>
      <c r="F887" s="6"/>
    </row>
    <row r="888" spans="2:6" x14ac:dyDescent="0.2">
      <c r="B888" s="6"/>
      <c r="F888" s="6"/>
    </row>
    <row r="889" spans="2:6" x14ac:dyDescent="0.2">
      <c r="B889" s="6"/>
      <c r="F889" s="6"/>
    </row>
    <row r="890" spans="2:6" x14ac:dyDescent="0.2">
      <c r="B890" s="6"/>
      <c r="F890" s="6"/>
    </row>
    <row r="891" spans="2:6" x14ac:dyDescent="0.2">
      <c r="B891" s="6"/>
      <c r="F891" s="6"/>
    </row>
    <row r="892" spans="2:6" x14ac:dyDescent="0.2">
      <c r="B892" s="6"/>
      <c r="F892" s="6"/>
    </row>
    <row r="893" spans="2:6" x14ac:dyDescent="0.2">
      <c r="B893" s="6"/>
      <c r="F893" s="6"/>
    </row>
    <row r="894" spans="2:6" x14ac:dyDescent="0.2">
      <c r="B894" s="6"/>
      <c r="F894" s="6"/>
    </row>
    <row r="895" spans="2:6" x14ac:dyDescent="0.2">
      <c r="B895" s="6"/>
      <c r="F895" s="6"/>
    </row>
    <row r="896" spans="2:6" x14ac:dyDescent="0.2">
      <c r="B896" s="6"/>
      <c r="F896" s="6"/>
    </row>
    <row r="897" spans="2:6" x14ac:dyDescent="0.2">
      <c r="B897" s="6"/>
      <c r="F897" s="6"/>
    </row>
    <row r="898" spans="2:6" x14ac:dyDescent="0.2">
      <c r="B898" s="6"/>
      <c r="F898" s="6"/>
    </row>
    <row r="899" spans="2:6" x14ac:dyDescent="0.2">
      <c r="B899" s="6"/>
      <c r="F899" s="6"/>
    </row>
    <row r="900" spans="2:6" x14ac:dyDescent="0.2">
      <c r="B900" s="6"/>
      <c r="F900" s="6"/>
    </row>
    <row r="901" spans="2:6" x14ac:dyDescent="0.2">
      <c r="B901" s="6"/>
      <c r="F901" s="6"/>
    </row>
    <row r="902" spans="2:6" x14ac:dyDescent="0.2">
      <c r="B902" s="6"/>
      <c r="F902" s="6"/>
    </row>
    <row r="903" spans="2:6" x14ac:dyDescent="0.2">
      <c r="B903" s="6"/>
      <c r="F903" s="6"/>
    </row>
    <row r="904" spans="2:6" x14ac:dyDescent="0.2">
      <c r="B904" s="6"/>
      <c r="F904" s="6"/>
    </row>
    <row r="905" spans="2:6" x14ac:dyDescent="0.2">
      <c r="B905" s="6"/>
      <c r="F905" s="6"/>
    </row>
    <row r="906" spans="2:6" x14ac:dyDescent="0.2">
      <c r="B906" s="6"/>
      <c r="F906" s="6"/>
    </row>
    <row r="907" spans="2:6" x14ac:dyDescent="0.2">
      <c r="B907" s="6"/>
      <c r="F907" s="6"/>
    </row>
    <row r="908" spans="2:6" x14ac:dyDescent="0.2">
      <c r="B908" s="6"/>
      <c r="F908" s="6"/>
    </row>
    <row r="909" spans="2:6" x14ac:dyDescent="0.2">
      <c r="B909" s="6"/>
      <c r="F909" s="6"/>
    </row>
    <row r="910" spans="2:6" x14ac:dyDescent="0.2">
      <c r="B910" s="6"/>
      <c r="F910" s="6"/>
    </row>
    <row r="911" spans="2:6" x14ac:dyDescent="0.2">
      <c r="B911" s="6"/>
      <c r="F911" s="6"/>
    </row>
    <row r="912" spans="2:6" x14ac:dyDescent="0.2">
      <c r="B912" s="6"/>
      <c r="F912" s="6"/>
    </row>
    <row r="913" spans="2:6" x14ac:dyDescent="0.2">
      <c r="B913" s="6"/>
      <c r="F913" s="6"/>
    </row>
    <row r="914" spans="2:6" x14ac:dyDescent="0.2">
      <c r="B914" s="6"/>
      <c r="F914" s="6"/>
    </row>
    <row r="915" spans="2:6" x14ac:dyDescent="0.2">
      <c r="B915" s="6"/>
      <c r="F915" s="6"/>
    </row>
    <row r="916" spans="2:6" x14ac:dyDescent="0.2">
      <c r="B916" s="6"/>
      <c r="F916" s="6"/>
    </row>
    <row r="917" spans="2:6" x14ac:dyDescent="0.2">
      <c r="B917" s="6"/>
      <c r="F917" s="6"/>
    </row>
    <row r="918" spans="2:6" x14ac:dyDescent="0.2">
      <c r="B918" s="6"/>
      <c r="F918" s="6"/>
    </row>
    <row r="919" spans="2:6" x14ac:dyDescent="0.2">
      <c r="B919" s="6"/>
      <c r="F919" s="6"/>
    </row>
    <row r="920" spans="2:6" x14ac:dyDescent="0.2">
      <c r="B920" s="6"/>
      <c r="F920" s="6"/>
    </row>
    <row r="921" spans="2:6" x14ac:dyDescent="0.2">
      <c r="B921" s="6"/>
      <c r="F921" s="6"/>
    </row>
    <row r="922" spans="2:6" x14ac:dyDescent="0.2">
      <c r="B922" s="6"/>
      <c r="F922" s="6"/>
    </row>
    <row r="923" spans="2:6" x14ac:dyDescent="0.2">
      <c r="B923" s="6"/>
      <c r="F923" s="6"/>
    </row>
    <row r="924" spans="2:6" x14ac:dyDescent="0.2">
      <c r="B924" s="6"/>
      <c r="F924" s="6"/>
    </row>
    <row r="925" spans="2:6" x14ac:dyDescent="0.2">
      <c r="B925" s="6"/>
      <c r="F925" s="6"/>
    </row>
    <row r="926" spans="2:6" x14ac:dyDescent="0.2">
      <c r="B926" s="6"/>
      <c r="F926" s="6"/>
    </row>
    <row r="927" spans="2:6" x14ac:dyDescent="0.2">
      <c r="B927" s="6"/>
      <c r="F927" s="6"/>
    </row>
    <row r="928" spans="2:6" x14ac:dyDescent="0.2">
      <c r="B928" s="6"/>
      <c r="F928" s="6"/>
    </row>
    <row r="929" spans="2:6" x14ac:dyDescent="0.2">
      <c r="B929" s="6"/>
      <c r="F929" s="6"/>
    </row>
    <row r="930" spans="2:6" x14ac:dyDescent="0.2">
      <c r="B930" s="6"/>
      <c r="F930" s="6"/>
    </row>
    <row r="931" spans="2:6" x14ac:dyDescent="0.2">
      <c r="B931" s="6"/>
      <c r="F931" s="6"/>
    </row>
    <row r="932" spans="2:6" x14ac:dyDescent="0.2">
      <c r="B932" s="6"/>
      <c r="F932" s="6"/>
    </row>
    <row r="933" spans="2:6" x14ac:dyDescent="0.2">
      <c r="B933" s="6"/>
      <c r="F933" s="6"/>
    </row>
    <row r="934" spans="2:6" x14ac:dyDescent="0.2">
      <c r="B934" s="6"/>
      <c r="F934" s="6"/>
    </row>
    <row r="935" spans="2:6" x14ac:dyDescent="0.2">
      <c r="B935" s="6"/>
      <c r="F935" s="6"/>
    </row>
    <row r="936" spans="2:6" x14ac:dyDescent="0.2">
      <c r="B936" s="6"/>
      <c r="F936" s="6"/>
    </row>
    <row r="937" spans="2:6" x14ac:dyDescent="0.2">
      <c r="B937" s="6"/>
      <c r="F937" s="6"/>
    </row>
    <row r="938" spans="2:6" x14ac:dyDescent="0.2">
      <c r="B938" s="6"/>
      <c r="F938" s="6"/>
    </row>
    <row r="939" spans="2:6" x14ac:dyDescent="0.2">
      <c r="B939" s="6"/>
      <c r="F939" s="6"/>
    </row>
    <row r="940" spans="2:6" x14ac:dyDescent="0.2">
      <c r="B940" s="6"/>
      <c r="F940" s="6"/>
    </row>
    <row r="941" spans="2:6" x14ac:dyDescent="0.2">
      <c r="B941" s="6"/>
      <c r="F941" s="6"/>
    </row>
    <row r="942" spans="2:6" x14ac:dyDescent="0.2">
      <c r="B942" s="6"/>
      <c r="F942" s="6"/>
    </row>
    <row r="943" spans="2:6" x14ac:dyDescent="0.2">
      <c r="B943" s="6"/>
      <c r="F943" s="6"/>
    </row>
    <row r="944" spans="2:6" x14ac:dyDescent="0.2">
      <c r="B944" s="6"/>
      <c r="F944" s="6"/>
    </row>
    <row r="945" spans="2:6" x14ac:dyDescent="0.2">
      <c r="B945" s="6"/>
      <c r="F945" s="6"/>
    </row>
    <row r="946" spans="2:6" x14ac:dyDescent="0.2">
      <c r="B946" s="6"/>
      <c r="F946" s="6"/>
    </row>
    <row r="947" spans="2:6" x14ac:dyDescent="0.2">
      <c r="B947" s="6"/>
      <c r="F947" s="6"/>
    </row>
    <row r="948" spans="2:6" x14ac:dyDescent="0.2">
      <c r="B948" s="6"/>
      <c r="F948" s="6"/>
    </row>
    <row r="949" spans="2:6" x14ac:dyDescent="0.2">
      <c r="B949" s="6"/>
      <c r="F949" s="6"/>
    </row>
    <row r="950" spans="2:6" x14ac:dyDescent="0.2">
      <c r="B950" s="6"/>
      <c r="F950" s="6"/>
    </row>
    <row r="951" spans="2:6" x14ac:dyDescent="0.2">
      <c r="B951" s="6"/>
      <c r="F951" s="6"/>
    </row>
    <row r="952" spans="2:6" x14ac:dyDescent="0.2">
      <c r="B952" s="6"/>
      <c r="F952" s="6"/>
    </row>
    <row r="953" spans="2:6" x14ac:dyDescent="0.2">
      <c r="B953" s="6"/>
      <c r="F953" s="6"/>
    </row>
    <row r="954" spans="2:6" x14ac:dyDescent="0.2">
      <c r="B954" s="6"/>
      <c r="F954" s="6"/>
    </row>
    <row r="955" spans="2:6" x14ac:dyDescent="0.2">
      <c r="B955" s="6"/>
      <c r="F955" s="6"/>
    </row>
    <row r="956" spans="2:6" x14ac:dyDescent="0.2">
      <c r="B956" s="6"/>
      <c r="F956" s="6"/>
    </row>
    <row r="957" spans="2:6" x14ac:dyDescent="0.2">
      <c r="B957" s="6"/>
      <c r="F957" s="6"/>
    </row>
    <row r="958" spans="2:6" x14ac:dyDescent="0.2">
      <c r="B958" s="6"/>
      <c r="F958" s="6"/>
    </row>
    <row r="959" spans="2:6" x14ac:dyDescent="0.2">
      <c r="B959" s="6"/>
      <c r="F959" s="6"/>
    </row>
    <row r="960" spans="2:6" x14ac:dyDescent="0.2">
      <c r="B960" s="6"/>
      <c r="F960" s="6"/>
    </row>
    <row r="961" spans="2:6" x14ac:dyDescent="0.2">
      <c r="B961" s="6"/>
      <c r="F961" s="6"/>
    </row>
    <row r="962" spans="2:6" x14ac:dyDescent="0.2">
      <c r="B962" s="6"/>
      <c r="F962" s="6"/>
    </row>
    <row r="963" spans="2:6" x14ac:dyDescent="0.2">
      <c r="B963" s="6"/>
      <c r="F963" s="6"/>
    </row>
    <row r="964" spans="2:6" x14ac:dyDescent="0.2">
      <c r="B964" s="6"/>
      <c r="F964" s="6"/>
    </row>
    <row r="965" spans="2:6" x14ac:dyDescent="0.2">
      <c r="B965" s="6"/>
      <c r="F965" s="6"/>
    </row>
    <row r="966" spans="2:6" x14ac:dyDescent="0.2">
      <c r="B966" s="6"/>
      <c r="F966" s="6"/>
    </row>
    <row r="967" spans="2:6" x14ac:dyDescent="0.2">
      <c r="B967" s="6"/>
      <c r="F967" s="6"/>
    </row>
    <row r="968" spans="2:6" x14ac:dyDescent="0.2">
      <c r="B968" s="6"/>
      <c r="F968" s="6"/>
    </row>
    <row r="969" spans="2:6" x14ac:dyDescent="0.2">
      <c r="B969" s="6"/>
      <c r="F969" s="6"/>
    </row>
    <row r="970" spans="2:6" x14ac:dyDescent="0.2">
      <c r="B970" s="6"/>
      <c r="F970" s="6"/>
    </row>
    <row r="971" spans="2:6" x14ac:dyDescent="0.2">
      <c r="B971" s="6"/>
      <c r="F971" s="6"/>
    </row>
    <row r="972" spans="2:6" x14ac:dyDescent="0.2">
      <c r="B972" s="6"/>
      <c r="F972" s="6"/>
    </row>
    <row r="973" spans="2:6" x14ac:dyDescent="0.2">
      <c r="B973" s="6"/>
      <c r="F973" s="6"/>
    </row>
    <row r="974" spans="2:6" x14ac:dyDescent="0.2">
      <c r="B974" s="6"/>
      <c r="F974" s="6"/>
    </row>
    <row r="975" spans="2:6" x14ac:dyDescent="0.2">
      <c r="B975" s="6"/>
      <c r="F975" s="6"/>
    </row>
    <row r="976" spans="2:6" x14ac:dyDescent="0.2">
      <c r="B976" s="6"/>
      <c r="F976" s="6"/>
    </row>
    <row r="977" spans="2:6" x14ac:dyDescent="0.2">
      <c r="B977" s="6"/>
      <c r="F977" s="6"/>
    </row>
    <row r="978" spans="2:6" x14ac:dyDescent="0.2">
      <c r="B978" s="6"/>
      <c r="F978" s="6"/>
    </row>
    <row r="979" spans="2:6" x14ac:dyDescent="0.2">
      <c r="B979" s="6"/>
      <c r="F979" s="6"/>
    </row>
    <row r="980" spans="2:6" x14ac:dyDescent="0.2">
      <c r="B980" s="6"/>
      <c r="F980" s="6"/>
    </row>
    <row r="981" spans="2:6" x14ac:dyDescent="0.2">
      <c r="B981" s="6"/>
      <c r="F981" s="6"/>
    </row>
    <row r="982" spans="2:6" x14ac:dyDescent="0.2">
      <c r="B982" s="6"/>
      <c r="F982" s="6"/>
    </row>
    <row r="983" spans="2:6" x14ac:dyDescent="0.2">
      <c r="B983" s="6"/>
      <c r="F983" s="6"/>
    </row>
    <row r="984" spans="2:6" x14ac:dyDescent="0.2">
      <c r="B984" s="6"/>
      <c r="F984" s="6"/>
    </row>
    <row r="985" spans="2:6" x14ac:dyDescent="0.2">
      <c r="B985" s="6"/>
      <c r="F985" s="6"/>
    </row>
    <row r="986" spans="2:6" x14ac:dyDescent="0.2">
      <c r="B986" s="6"/>
      <c r="F986" s="6"/>
    </row>
    <row r="987" spans="2:6" x14ac:dyDescent="0.2">
      <c r="B987" s="6"/>
      <c r="F987" s="6"/>
    </row>
    <row r="988" spans="2:6" x14ac:dyDescent="0.2">
      <c r="B988" s="6"/>
      <c r="F988" s="6"/>
    </row>
    <row r="989" spans="2:6" x14ac:dyDescent="0.2">
      <c r="B989" s="6"/>
      <c r="F989" s="6"/>
    </row>
    <row r="990" spans="2:6" x14ac:dyDescent="0.2">
      <c r="B990" s="6"/>
      <c r="F990" s="6"/>
    </row>
    <row r="991" spans="2:6" x14ac:dyDescent="0.2">
      <c r="B991" s="6"/>
      <c r="F991" s="6"/>
    </row>
    <row r="992" spans="2:6" x14ac:dyDescent="0.2">
      <c r="B992" s="6"/>
      <c r="F992" s="6"/>
    </row>
    <row r="993" spans="2:6" x14ac:dyDescent="0.2">
      <c r="B993" s="6"/>
      <c r="F993" s="6"/>
    </row>
    <row r="994" spans="2:6" x14ac:dyDescent="0.2">
      <c r="B994" s="6"/>
      <c r="F994" s="6"/>
    </row>
    <row r="995" spans="2:6" x14ac:dyDescent="0.2">
      <c r="B995" s="6"/>
      <c r="F995" s="6"/>
    </row>
    <row r="996" spans="2:6" x14ac:dyDescent="0.2">
      <c r="B996" s="6"/>
      <c r="F996" s="6"/>
    </row>
    <row r="997" spans="2:6" x14ac:dyDescent="0.2">
      <c r="B997" s="6"/>
      <c r="F997" s="6"/>
    </row>
    <row r="998" spans="2:6" x14ac:dyDescent="0.2">
      <c r="B998" s="6"/>
      <c r="F998" s="6"/>
    </row>
    <row r="999" spans="2:6" x14ac:dyDescent="0.2">
      <c r="B999" s="6"/>
      <c r="F999" s="6"/>
    </row>
    <row r="1000" spans="2:6" x14ac:dyDescent="0.2">
      <c r="B1000" s="6"/>
      <c r="F1000" s="6"/>
    </row>
    <row r="1001" spans="2:6" x14ac:dyDescent="0.2">
      <c r="B1001" s="6"/>
      <c r="F1001" s="6"/>
    </row>
    <row r="1002" spans="2:6" x14ac:dyDescent="0.2">
      <c r="B1002" s="6"/>
      <c r="F1002" s="6"/>
    </row>
    <row r="1003" spans="2:6" x14ac:dyDescent="0.2">
      <c r="B1003" s="6"/>
      <c r="F1003" s="6"/>
    </row>
    <row r="1004" spans="2:6" x14ac:dyDescent="0.2">
      <c r="B1004" s="6"/>
      <c r="F1004" s="6"/>
    </row>
    <row r="1005" spans="2:6" x14ac:dyDescent="0.2">
      <c r="B1005" s="6"/>
      <c r="F1005" s="6"/>
    </row>
    <row r="1006" spans="2:6" x14ac:dyDescent="0.2">
      <c r="B1006" s="6"/>
      <c r="F1006" s="6"/>
    </row>
    <row r="1007" spans="2:6" x14ac:dyDescent="0.2">
      <c r="B1007" s="6"/>
      <c r="F1007" s="6"/>
    </row>
    <row r="1008" spans="2:6" x14ac:dyDescent="0.2">
      <c r="B1008" s="6"/>
      <c r="F1008" s="6"/>
    </row>
    <row r="1009" spans="2:6" x14ac:dyDescent="0.2">
      <c r="B1009" s="6"/>
      <c r="F1009" s="6"/>
    </row>
    <row r="1010" spans="2:6" x14ac:dyDescent="0.2">
      <c r="B1010" s="6"/>
      <c r="F1010" s="6"/>
    </row>
    <row r="1011" spans="2:6" x14ac:dyDescent="0.2">
      <c r="B1011" s="6"/>
      <c r="F1011" s="6"/>
    </row>
    <row r="1012" spans="2:6" x14ac:dyDescent="0.2">
      <c r="B1012" s="6"/>
      <c r="F1012" s="6"/>
    </row>
    <row r="1013" spans="2:6" x14ac:dyDescent="0.2">
      <c r="B1013" s="6"/>
      <c r="F1013" s="6"/>
    </row>
    <row r="1014" spans="2:6" x14ac:dyDescent="0.2">
      <c r="B1014" s="6"/>
      <c r="F1014" s="6"/>
    </row>
    <row r="1015" spans="2:6" x14ac:dyDescent="0.2">
      <c r="B1015" s="6"/>
      <c r="F1015" s="6"/>
    </row>
    <row r="1016" spans="2:6" x14ac:dyDescent="0.2">
      <c r="B1016" s="6"/>
      <c r="F1016" s="6"/>
    </row>
    <row r="1017" spans="2:6" x14ac:dyDescent="0.2">
      <c r="B1017" s="6"/>
      <c r="F1017" s="6"/>
    </row>
    <row r="1018" spans="2:6" x14ac:dyDescent="0.2">
      <c r="B1018" s="6"/>
      <c r="F1018" s="6"/>
    </row>
    <row r="1019" spans="2:6" x14ac:dyDescent="0.2">
      <c r="B1019" s="6"/>
      <c r="F1019" s="6"/>
    </row>
    <row r="1020" spans="2:6" x14ac:dyDescent="0.2">
      <c r="B1020" s="6"/>
      <c r="F1020" s="6"/>
    </row>
    <row r="1021" spans="2:6" x14ac:dyDescent="0.2">
      <c r="B1021" s="6"/>
      <c r="F1021" s="6"/>
    </row>
    <row r="1022" spans="2:6" x14ac:dyDescent="0.2">
      <c r="B1022" s="6"/>
      <c r="F1022" s="6"/>
    </row>
    <row r="1023" spans="2:6" x14ac:dyDescent="0.2">
      <c r="B1023" s="6"/>
      <c r="F1023" s="6"/>
    </row>
    <row r="1024" spans="2:6" x14ac:dyDescent="0.2">
      <c r="B1024" s="6"/>
      <c r="F1024" s="6"/>
    </row>
    <row r="1025" spans="2:6" x14ac:dyDescent="0.2">
      <c r="B1025" s="6"/>
      <c r="F1025" s="6"/>
    </row>
    <row r="1026" spans="2:6" x14ac:dyDescent="0.2">
      <c r="B1026" s="6"/>
      <c r="F1026" s="6"/>
    </row>
    <row r="1027" spans="2:6" x14ac:dyDescent="0.2">
      <c r="B1027" s="6"/>
      <c r="F1027" s="6"/>
    </row>
    <row r="1028" spans="2:6" x14ac:dyDescent="0.2">
      <c r="B1028" s="6"/>
      <c r="F1028" s="6"/>
    </row>
    <row r="1029" spans="2:6" x14ac:dyDescent="0.2">
      <c r="B1029" s="6"/>
      <c r="F1029" s="6"/>
    </row>
    <row r="1030" spans="2:6" x14ac:dyDescent="0.2">
      <c r="B1030" s="6"/>
      <c r="F1030" s="6"/>
    </row>
    <row r="1031" spans="2:6" x14ac:dyDescent="0.2">
      <c r="B1031" s="6"/>
      <c r="F1031" s="6"/>
    </row>
    <row r="1032" spans="2:6" x14ac:dyDescent="0.2">
      <c r="B1032" s="6"/>
      <c r="F1032" s="6"/>
    </row>
    <row r="1033" spans="2:6" x14ac:dyDescent="0.2">
      <c r="B1033" s="6"/>
      <c r="F1033" s="6"/>
    </row>
    <row r="1034" spans="2:6" x14ac:dyDescent="0.2">
      <c r="B1034" s="6"/>
      <c r="F1034" s="6"/>
    </row>
    <row r="1035" spans="2:6" x14ac:dyDescent="0.2">
      <c r="B1035" s="6"/>
      <c r="F1035" s="6"/>
    </row>
    <row r="1036" spans="2:6" x14ac:dyDescent="0.2">
      <c r="B1036" s="6"/>
      <c r="F1036" s="6"/>
    </row>
    <row r="1037" spans="2:6" x14ac:dyDescent="0.2">
      <c r="B1037" s="6"/>
      <c r="F1037" s="6"/>
    </row>
    <row r="1038" spans="2:6" x14ac:dyDescent="0.2">
      <c r="B1038" s="6"/>
      <c r="F1038" s="6"/>
    </row>
    <row r="1039" spans="2:6" x14ac:dyDescent="0.2">
      <c r="B1039" s="6"/>
      <c r="F1039" s="6"/>
    </row>
    <row r="1040" spans="2:6" x14ac:dyDescent="0.2">
      <c r="B1040" s="6"/>
      <c r="F1040" s="6"/>
    </row>
    <row r="1041" spans="2:6" x14ac:dyDescent="0.2">
      <c r="B1041" s="6"/>
      <c r="F1041" s="6"/>
    </row>
    <row r="1042" spans="2:6" x14ac:dyDescent="0.2">
      <c r="B1042" s="6"/>
      <c r="F1042" s="6"/>
    </row>
    <row r="1043" spans="2:6" x14ac:dyDescent="0.2">
      <c r="B1043" s="6"/>
      <c r="F1043" s="6"/>
    </row>
    <row r="1044" spans="2:6" x14ac:dyDescent="0.2">
      <c r="B1044" s="6"/>
      <c r="F1044" s="6"/>
    </row>
    <row r="1045" spans="2:6" x14ac:dyDescent="0.2">
      <c r="B1045" s="6"/>
      <c r="F1045" s="6"/>
    </row>
    <row r="1046" spans="2:6" x14ac:dyDescent="0.2">
      <c r="B1046" s="6"/>
      <c r="F1046" s="6"/>
    </row>
    <row r="1047" spans="2:6" x14ac:dyDescent="0.2">
      <c r="B1047" s="6"/>
      <c r="F1047" s="6"/>
    </row>
    <row r="1048" spans="2:6" x14ac:dyDescent="0.2">
      <c r="B1048" s="6"/>
      <c r="F1048" s="6"/>
    </row>
    <row r="1049" spans="2:6" x14ac:dyDescent="0.2">
      <c r="B1049" s="6"/>
      <c r="F1049" s="6"/>
    </row>
    <row r="1050" spans="2:6" x14ac:dyDescent="0.2">
      <c r="B1050" s="6"/>
      <c r="F1050" s="6"/>
    </row>
    <row r="1051" spans="2:6" x14ac:dyDescent="0.2">
      <c r="B1051" s="6"/>
      <c r="F1051" s="6"/>
    </row>
    <row r="1052" spans="2:6" x14ac:dyDescent="0.2">
      <c r="B1052" s="6"/>
      <c r="F1052" s="6"/>
    </row>
    <row r="1053" spans="2:6" x14ac:dyDescent="0.2">
      <c r="B1053" s="6"/>
      <c r="F1053" s="6"/>
    </row>
    <row r="1054" spans="2:6" x14ac:dyDescent="0.2">
      <c r="B1054" s="6"/>
      <c r="F1054" s="6"/>
    </row>
    <row r="1055" spans="2:6" x14ac:dyDescent="0.2">
      <c r="B1055" s="6"/>
      <c r="F1055" s="6"/>
    </row>
    <row r="1056" spans="2:6" x14ac:dyDescent="0.2">
      <c r="B1056" s="6"/>
      <c r="F1056" s="6"/>
    </row>
    <row r="1057" spans="2:6" x14ac:dyDescent="0.2">
      <c r="B1057" s="6"/>
      <c r="F1057" s="6"/>
    </row>
    <row r="1058" spans="2:6" x14ac:dyDescent="0.2">
      <c r="B1058" s="6"/>
      <c r="F1058" s="6"/>
    </row>
    <row r="1059" spans="2:6" x14ac:dyDescent="0.2">
      <c r="B1059" s="6"/>
      <c r="F1059" s="6"/>
    </row>
    <row r="1060" spans="2:6" x14ac:dyDescent="0.2">
      <c r="B1060" s="6"/>
      <c r="F1060" s="6"/>
    </row>
    <row r="1061" spans="2:6" x14ac:dyDescent="0.2">
      <c r="B1061" s="6"/>
      <c r="F1061" s="6"/>
    </row>
    <row r="1062" spans="2:6" x14ac:dyDescent="0.2">
      <c r="B1062" s="6"/>
      <c r="F1062" s="6"/>
    </row>
    <row r="1063" spans="2:6" x14ac:dyDescent="0.2">
      <c r="B1063" s="6"/>
      <c r="F1063" s="6"/>
    </row>
    <row r="1064" spans="2:6" x14ac:dyDescent="0.2">
      <c r="B1064" s="6"/>
      <c r="F1064" s="6"/>
    </row>
    <row r="1065" spans="2:6" x14ac:dyDescent="0.2">
      <c r="B1065" s="6"/>
      <c r="F1065" s="6"/>
    </row>
    <row r="1066" spans="2:6" x14ac:dyDescent="0.2">
      <c r="B1066" s="6"/>
      <c r="F1066" s="6"/>
    </row>
    <row r="1067" spans="2:6" x14ac:dyDescent="0.2">
      <c r="B1067" s="6"/>
      <c r="F1067" s="6"/>
    </row>
    <row r="1068" spans="2:6" x14ac:dyDescent="0.2">
      <c r="B1068" s="6"/>
      <c r="F1068" s="6"/>
    </row>
    <row r="1069" spans="2:6" x14ac:dyDescent="0.2">
      <c r="B1069" s="6"/>
      <c r="F1069" s="6"/>
    </row>
    <row r="1070" spans="2:6" x14ac:dyDescent="0.2">
      <c r="B1070" s="6"/>
      <c r="F1070" s="6"/>
    </row>
    <row r="1071" spans="2:6" x14ac:dyDescent="0.2">
      <c r="B1071" s="6"/>
      <c r="F1071" s="6"/>
    </row>
    <row r="1072" spans="2:6" x14ac:dyDescent="0.2">
      <c r="B1072" s="6"/>
      <c r="F1072" s="6"/>
    </row>
    <row r="1073" spans="2:6" x14ac:dyDescent="0.2">
      <c r="B1073" s="6"/>
      <c r="F1073" s="6"/>
    </row>
    <row r="1074" spans="2:6" x14ac:dyDescent="0.2">
      <c r="B1074" s="6"/>
      <c r="F1074" s="6"/>
    </row>
    <row r="1075" spans="2:6" x14ac:dyDescent="0.2">
      <c r="B1075" s="6"/>
      <c r="F1075" s="6"/>
    </row>
    <row r="1076" spans="2:6" x14ac:dyDescent="0.2">
      <c r="B1076" s="6"/>
      <c r="F1076" s="6"/>
    </row>
    <row r="1077" spans="2:6" x14ac:dyDescent="0.2">
      <c r="B1077" s="6"/>
      <c r="F1077" s="6"/>
    </row>
    <row r="1078" spans="2:6" x14ac:dyDescent="0.2">
      <c r="B1078" s="6"/>
      <c r="F1078" s="6"/>
    </row>
    <row r="1079" spans="2:6" x14ac:dyDescent="0.2">
      <c r="B1079" s="6"/>
      <c r="F1079" s="6"/>
    </row>
    <row r="1080" spans="2:6" x14ac:dyDescent="0.2">
      <c r="B1080" s="6"/>
      <c r="F1080" s="6"/>
    </row>
    <row r="1081" spans="2:6" x14ac:dyDescent="0.2">
      <c r="B1081" s="6"/>
      <c r="F1081" s="6"/>
    </row>
    <row r="1082" spans="2:6" x14ac:dyDescent="0.2">
      <c r="B1082" s="6"/>
      <c r="F1082" s="6"/>
    </row>
    <row r="1083" spans="2:6" x14ac:dyDescent="0.2">
      <c r="B1083" s="6"/>
      <c r="F1083" s="6"/>
    </row>
    <row r="1084" spans="2:6" x14ac:dyDescent="0.2">
      <c r="B1084" s="6"/>
      <c r="F1084" s="6"/>
    </row>
    <row r="1085" spans="2:6" x14ac:dyDescent="0.2">
      <c r="B1085" s="6"/>
      <c r="F1085" s="6"/>
    </row>
    <row r="1086" spans="2:6" x14ac:dyDescent="0.2">
      <c r="B1086" s="6"/>
      <c r="F1086" s="6"/>
    </row>
    <row r="1087" spans="2:6" x14ac:dyDescent="0.2">
      <c r="B1087" s="6"/>
      <c r="F1087" s="6"/>
    </row>
    <row r="1088" spans="2:6" x14ac:dyDescent="0.2">
      <c r="B1088" s="6"/>
      <c r="F1088" s="6"/>
    </row>
    <row r="1089" spans="2:6" x14ac:dyDescent="0.2">
      <c r="B1089" s="6"/>
      <c r="F1089" s="6"/>
    </row>
    <row r="1090" spans="2:6" x14ac:dyDescent="0.2">
      <c r="B1090" s="6"/>
      <c r="F1090" s="6"/>
    </row>
    <row r="1091" spans="2:6" x14ac:dyDescent="0.2">
      <c r="B1091" s="6"/>
      <c r="F1091" s="6"/>
    </row>
    <row r="1092" spans="2:6" x14ac:dyDescent="0.2">
      <c r="B1092" s="6"/>
      <c r="F1092" s="6"/>
    </row>
    <row r="1093" spans="2:6" x14ac:dyDescent="0.2">
      <c r="B1093" s="6"/>
      <c r="F1093" s="6"/>
    </row>
    <row r="1094" spans="2:6" x14ac:dyDescent="0.2">
      <c r="B1094" s="6"/>
      <c r="F1094" s="6"/>
    </row>
    <row r="1095" spans="2:6" x14ac:dyDescent="0.2">
      <c r="B1095" s="6"/>
      <c r="F1095" s="6"/>
    </row>
    <row r="1096" spans="2:6" x14ac:dyDescent="0.2">
      <c r="B1096" s="6"/>
      <c r="F1096" s="6"/>
    </row>
    <row r="1097" spans="2:6" x14ac:dyDescent="0.2">
      <c r="B1097" s="6"/>
      <c r="F1097" s="6"/>
    </row>
    <row r="1098" spans="2:6" x14ac:dyDescent="0.2">
      <c r="B1098" s="6"/>
      <c r="F1098" s="6"/>
    </row>
    <row r="1099" spans="2:6" x14ac:dyDescent="0.2">
      <c r="B1099" s="6"/>
      <c r="F1099" s="6"/>
    </row>
    <row r="1100" spans="2:6" x14ac:dyDescent="0.2">
      <c r="B1100" s="6"/>
      <c r="F1100" s="6"/>
    </row>
    <row r="1101" spans="2:6" x14ac:dyDescent="0.2">
      <c r="B1101" s="6"/>
      <c r="F1101" s="6"/>
    </row>
    <row r="1102" spans="2:6" x14ac:dyDescent="0.2">
      <c r="B1102" s="6"/>
      <c r="F1102" s="6"/>
    </row>
    <row r="1103" spans="2:6" x14ac:dyDescent="0.2">
      <c r="B1103" s="6"/>
      <c r="F1103" s="6"/>
    </row>
    <row r="1104" spans="2:6" x14ac:dyDescent="0.2">
      <c r="B1104" s="6"/>
      <c r="F1104" s="6"/>
    </row>
    <row r="1105" spans="2:6" x14ac:dyDescent="0.2">
      <c r="B1105" s="6"/>
      <c r="F1105" s="6"/>
    </row>
    <row r="1106" spans="2:6" x14ac:dyDescent="0.2">
      <c r="B1106" s="6"/>
      <c r="F1106" s="6"/>
    </row>
    <row r="1107" spans="2:6" x14ac:dyDescent="0.2">
      <c r="B1107" s="6"/>
      <c r="F1107" s="6"/>
    </row>
    <row r="1108" spans="2:6" x14ac:dyDescent="0.2">
      <c r="B1108" s="6"/>
      <c r="F1108" s="6"/>
    </row>
    <row r="1109" spans="2:6" x14ac:dyDescent="0.2">
      <c r="B1109" s="6"/>
      <c r="F1109" s="6"/>
    </row>
    <row r="1110" spans="2:6" x14ac:dyDescent="0.2">
      <c r="B1110" s="6"/>
      <c r="F1110" s="6"/>
    </row>
    <row r="1111" spans="2:6" x14ac:dyDescent="0.2">
      <c r="B1111" s="6"/>
      <c r="F1111" s="6"/>
    </row>
    <row r="1112" spans="2:6" x14ac:dyDescent="0.2">
      <c r="B1112" s="6"/>
      <c r="F1112" s="6"/>
    </row>
    <row r="1113" spans="2:6" x14ac:dyDescent="0.2">
      <c r="B1113" s="6"/>
      <c r="F1113" s="6"/>
    </row>
    <row r="1114" spans="2:6" x14ac:dyDescent="0.2">
      <c r="B1114" s="6"/>
      <c r="F1114" s="6"/>
    </row>
    <row r="1115" spans="2:6" x14ac:dyDescent="0.2">
      <c r="B1115" s="6"/>
      <c r="F1115" s="6"/>
    </row>
    <row r="1116" spans="2:6" x14ac:dyDescent="0.2">
      <c r="B1116" s="6"/>
      <c r="F1116" s="6"/>
    </row>
    <row r="1117" spans="2:6" x14ac:dyDescent="0.2">
      <c r="B1117" s="6"/>
      <c r="F1117" s="6"/>
    </row>
    <row r="1118" spans="2:6" x14ac:dyDescent="0.2">
      <c r="B1118" s="6"/>
      <c r="F1118" s="6"/>
    </row>
    <row r="1119" spans="2:6" x14ac:dyDescent="0.2">
      <c r="B1119" s="6"/>
      <c r="F1119" s="6"/>
    </row>
    <row r="1120" spans="2:6" x14ac:dyDescent="0.2">
      <c r="B1120" s="6"/>
      <c r="F1120" s="6"/>
    </row>
    <row r="1121" spans="2:6" x14ac:dyDescent="0.2">
      <c r="B1121" s="6"/>
      <c r="F1121" s="6"/>
    </row>
    <row r="1122" spans="2:6" x14ac:dyDescent="0.2">
      <c r="B1122" s="6"/>
      <c r="F1122" s="6"/>
    </row>
    <row r="1123" spans="2:6" x14ac:dyDescent="0.2">
      <c r="B1123" s="6"/>
      <c r="F1123" s="6"/>
    </row>
    <row r="1124" spans="2:6" x14ac:dyDescent="0.2">
      <c r="B1124" s="6"/>
      <c r="F1124" s="6"/>
    </row>
    <row r="1125" spans="2:6" x14ac:dyDescent="0.2">
      <c r="B1125" s="6"/>
      <c r="F1125" s="6"/>
    </row>
    <row r="1126" spans="2:6" x14ac:dyDescent="0.2">
      <c r="B1126" s="6"/>
      <c r="F1126" s="6"/>
    </row>
    <row r="1127" spans="2:6" x14ac:dyDescent="0.2">
      <c r="B1127" s="6"/>
      <c r="F1127" s="6"/>
    </row>
    <row r="1128" spans="2:6" x14ac:dyDescent="0.2">
      <c r="B1128" s="6"/>
      <c r="F1128" s="6"/>
    </row>
    <row r="1129" spans="2:6" x14ac:dyDescent="0.2">
      <c r="B1129" s="6"/>
      <c r="F1129" s="6"/>
    </row>
    <row r="1130" spans="2:6" x14ac:dyDescent="0.2">
      <c r="B1130" s="6"/>
      <c r="F1130" s="6"/>
    </row>
    <row r="1131" spans="2:6" x14ac:dyDescent="0.2">
      <c r="B1131" s="6"/>
      <c r="F1131" s="6"/>
    </row>
    <row r="1132" spans="2:6" x14ac:dyDescent="0.2">
      <c r="B1132" s="6"/>
      <c r="F1132" s="6"/>
    </row>
    <row r="1133" spans="2:6" x14ac:dyDescent="0.2">
      <c r="B1133" s="6"/>
      <c r="F1133" s="6"/>
    </row>
    <row r="1134" spans="2:6" x14ac:dyDescent="0.2">
      <c r="B1134" s="6"/>
      <c r="F1134" s="6"/>
    </row>
    <row r="1135" spans="2:6" x14ac:dyDescent="0.2">
      <c r="B1135" s="6"/>
      <c r="F1135" s="6"/>
    </row>
    <row r="1136" spans="2:6" x14ac:dyDescent="0.2">
      <c r="B1136" s="6"/>
      <c r="F1136" s="6"/>
    </row>
    <row r="1137" spans="2:6" x14ac:dyDescent="0.2">
      <c r="B1137" s="6"/>
      <c r="F1137" s="6"/>
    </row>
    <row r="1138" spans="2:6" x14ac:dyDescent="0.2">
      <c r="B1138" s="6"/>
      <c r="F1138" s="6"/>
    </row>
    <row r="1139" spans="2:6" x14ac:dyDescent="0.2">
      <c r="B1139" s="6"/>
      <c r="F1139" s="6"/>
    </row>
  </sheetData>
  <phoneticPr fontId="21" type="noConversion"/>
  <hyperlinks>
    <hyperlink ref="A3" r:id="rId1" xr:uid="{00000000-0004-0000-0700-000000000000}"/>
    <hyperlink ref="P187" r:id="rId2" display="http://var.astro.cz/oejv/issues/oejv0074.pdf" xr:uid="{00000000-0004-0000-0700-000001000000}"/>
    <hyperlink ref="P188" r:id="rId3" display="http://var.astro.cz/oejv/issues/oejv0074.pdf" xr:uid="{00000000-0004-0000-0700-000002000000}"/>
    <hyperlink ref="P171" r:id="rId4" display="http://www.konkoly.hu/cgi-bin/IBVS?5364" xr:uid="{00000000-0004-0000-0700-000003000000}"/>
    <hyperlink ref="P145" r:id="rId5" display="http://vsolj.cetus-net.org/no40.pdf" xr:uid="{00000000-0004-0000-0700-000004000000}"/>
    <hyperlink ref="P173" r:id="rId6" display="http://www.konkoly.hu/cgi-bin/IBVS?5662" xr:uid="{00000000-0004-0000-0700-000005000000}"/>
    <hyperlink ref="P147" r:id="rId7" display="http://vsolj.cetus-net.org/no43.pdf" xr:uid="{00000000-0004-0000-0700-000006000000}"/>
    <hyperlink ref="P175" r:id="rId8" display="http://var.astro.cz/oejv/issues/oejv0003.pdf" xr:uid="{00000000-0004-0000-0700-000007000000}"/>
    <hyperlink ref="P176" r:id="rId9" display="http://www.konkoly.hu/cgi-bin/IBVS?5662" xr:uid="{00000000-0004-0000-0700-000008000000}"/>
    <hyperlink ref="P177" r:id="rId10" display="http://www.konkoly.hu/cgi-bin/IBVS?5754" xr:uid="{00000000-0004-0000-0700-000009000000}"/>
    <hyperlink ref="P178" r:id="rId11" display="http://www.aavso.org/sites/default/files/jaavso/v36n2/171.pdf" xr:uid="{00000000-0004-0000-0700-00000A000000}"/>
    <hyperlink ref="P179" r:id="rId12" display="http://www.aavso.org/sites/default/files/jaavso/v36n2/186.pdf" xr:uid="{00000000-0004-0000-0700-00000B000000}"/>
    <hyperlink ref="P180" r:id="rId13" display="http://www.aavso.org/sites/default/files/jaavso/v37n1/7(1),44.pdf" xr:uid="{00000000-0004-0000-0700-00000C000000}"/>
    <hyperlink ref="P182" r:id="rId14" display="http://www.konkoly.hu/cgi-bin/IBVS?5988" xr:uid="{00000000-0004-0000-0700-00000D000000}"/>
  </hyperlinks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Active 1</vt:lpstr>
      <vt:lpstr>Graphs 1</vt:lpstr>
      <vt:lpstr>A</vt:lpstr>
      <vt:lpstr>A (2)</vt:lpstr>
      <vt:lpstr>Q_fit</vt:lpstr>
      <vt:lpstr>A (4)</vt:lpstr>
      <vt:lpstr>A (5)</vt:lpstr>
      <vt:lpstr>Sheet1</vt:lpstr>
      <vt:lpstr>BAV</vt:lpstr>
      <vt:lpstr>O-C Gateway</vt:lpstr>
      <vt:lpstr>A (old)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2024-09-16T07:54:08Z</dcterms:modified>
</cp:coreProperties>
</file>